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Manalo, Christopher D.</author>
    <author>apmigrino</author>
  </authors>
  <commentList>
    <comment ref="AA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PROGRAM</t>
        </r>
      </text>
    </comment>
    <comment ref="AB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TYPE OF DEVELOPMENT</t>
        </r>
      </text>
    </comment>
    <comment ref="AA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GUIDELINES</t>
        </r>
      </text>
    </comment>
    <comment ref="AB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in Year</t>
        </r>
      </text>
    </comment>
    <comment ref="AC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in Month</t>
        </r>
      </text>
    </comment>
    <comment ref="F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Must not exceed Maximum Price Ceiling  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-----------------&gt;</t>
        </r>
      </text>
    </comment>
    <comment ref="AA2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SOCIALIZED HOUSING TYPE</t>
        </r>
      </text>
    </comment>
    <comment ref="A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Price Ceiling</t>
        </r>
      </text>
    </comment>
    <comment ref="AD7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BCD</t>
        </r>
      </text>
    </comment>
    <comment ref="F96" authorId="1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Must not exceed Maximum term -&gt;</t>
        </r>
      </text>
    </comment>
  </commentList>
</comments>
</file>

<file path=xl/sharedStrings.xml><?xml version="1.0" encoding="utf-8"?>
<sst xmlns="http://schemas.openxmlformats.org/spreadsheetml/2006/main" uniqueCount="238">
  <si>
    <t xml:space="preserve"> EVALUATION SHEET  V1.0.2</t>
  </si>
  <si>
    <t xml:space="preserve">Note: </t>
  </si>
  <si>
    <t>IMPORTANT REFERENCE</t>
  </si>
  <si>
    <t>GAA ref</t>
  </si>
  <si>
    <t>prin GAA</t>
  </si>
  <si>
    <t>Cob1GAA</t>
  </si>
  <si>
    <t>GUIDELINE:</t>
  </si>
  <si>
    <t>403/349</t>
  </si>
  <si>
    <t>APPLICATION DATE:</t>
  </si>
  <si>
    <t xml:space="preserve">Default values are displayed </t>
  </si>
  <si>
    <t>CTS</t>
  </si>
  <si>
    <t>PD 957</t>
  </si>
  <si>
    <t>HUC</t>
  </si>
  <si>
    <t>PRIVATE</t>
  </si>
  <si>
    <t>Salary Deduction</t>
  </si>
  <si>
    <t>INT</t>
  </si>
  <si>
    <t>C_TEN</t>
  </si>
  <si>
    <t>C_FIVE</t>
  </si>
  <si>
    <t>CENT</t>
  </si>
  <si>
    <t>F_AMT</t>
  </si>
  <si>
    <t>M_AMT</t>
  </si>
  <si>
    <t>PROGRAM:</t>
  </si>
  <si>
    <t>and must be checked / evaluated.</t>
  </si>
  <si>
    <t>CTS-EL</t>
  </si>
  <si>
    <t>BP 220</t>
  </si>
  <si>
    <t>REGION</t>
  </si>
  <si>
    <t>GOVERNMENT</t>
  </si>
  <si>
    <t>Over-the-counter</t>
  </si>
  <si>
    <t>AGE AT</t>
  </si>
  <si>
    <t>DCS</t>
  </si>
  <si>
    <t>A.</t>
  </si>
  <si>
    <t>NAME OF BORROWER/S</t>
  </si>
  <si>
    <t>BIRTH DATE</t>
  </si>
  <si>
    <t>PRESENT AGE</t>
  </si>
  <si>
    <t>LOAN MATURITY</t>
  </si>
  <si>
    <t>DCS-EL</t>
  </si>
  <si>
    <t>Renzo Carianga</t>
  </si>
  <si>
    <t>REM</t>
  </si>
  <si>
    <t>SOCIALIZED</t>
  </si>
  <si>
    <t>w/ COBORROWER 1</t>
  </si>
  <si>
    <t>REM-EL</t>
  </si>
  <si>
    <t>ECONOMIC</t>
  </si>
  <si>
    <t>COBORROWER2</t>
  </si>
  <si>
    <t>w/ COBORROWER 2</t>
  </si>
  <si>
    <t>WORKAREA</t>
  </si>
  <si>
    <t>:</t>
  </si>
  <si>
    <t>396/349</t>
  </si>
  <si>
    <t>EMPLOYMENT</t>
  </si>
  <si>
    <t>PAYMODE</t>
  </si>
  <si>
    <t>Please input Total floor no. and Floor area,</t>
  </si>
  <si>
    <t>MAX TERM</t>
  </si>
  <si>
    <t>AGE</t>
  </si>
  <si>
    <t>TYPE OF DEVT</t>
  </si>
  <si>
    <t>if housing type is Condominium</t>
  </si>
  <si>
    <t>MATURITY AGE (P)</t>
  </si>
  <si>
    <t>MAX AGE ALLOWED</t>
  </si>
  <si>
    <t>65</t>
  </si>
  <si>
    <t>PROJECT TYPE</t>
  </si>
  <si>
    <t>MATURITY AGE (C1)</t>
  </si>
  <si>
    <t>70</t>
  </si>
  <si>
    <t>HOUSING TYPE</t>
  </si>
  <si>
    <t>CONDOMINIUM</t>
  </si>
  <si>
    <t>TOTAL FLOOR NO.</t>
  </si>
  <si>
    <t>MAXIMUM PRICE CEILING</t>
  </si>
  <si>
    <t>MATURITY AGE (C2)</t>
  </si>
  <si>
    <t>PRICE CEILING</t>
  </si>
  <si>
    <t>FLOOR AREA</t>
  </si>
  <si>
    <t>MIN AGE ALLOWED</t>
  </si>
  <si>
    <t>LTS NO.</t>
  </si>
  <si>
    <t>AFFORDABLE HOUSING</t>
  </si>
  <si>
    <t>MAX TERM ALLOWED</t>
  </si>
  <si>
    <t>LTS DATE</t>
  </si>
  <si>
    <t>B.</t>
  </si>
  <si>
    <t>LOAN AMOUNT COMPUTATIONS</t>
  </si>
  <si>
    <t>ECONOMIC HOUSING</t>
  </si>
  <si>
    <t>PROCESSING TIME</t>
  </si>
  <si>
    <t>B.1</t>
  </si>
  <si>
    <t>SELLING PRICE</t>
  </si>
  <si>
    <t>IDENTICAL LTV</t>
  </si>
  <si>
    <t>CONDOMINIUM PRICE CEILLING</t>
  </si>
  <si>
    <t>MIN FLR</t>
  </si>
  <si>
    <t>MAX FLR</t>
  </si>
  <si>
    <t>MID AREA</t>
  </si>
  <si>
    <t>MAX AREA</t>
  </si>
  <si>
    <t>B.2</t>
  </si>
  <si>
    <t>COLLATERAL/APPRAISED VALUE</t>
  </si>
  <si>
    <t xml:space="preserve">     Lot</t>
  </si>
  <si>
    <t>LOAN TO COLLATERAL RATIO</t>
  </si>
  <si>
    <t>GAA</t>
  </si>
  <si>
    <t>DUPLEX</t>
  </si>
  <si>
    <t xml:space="preserve">     House</t>
  </si>
  <si>
    <t>MAX LOAN AMOUNT</t>
  </si>
  <si>
    <t>ROW / TOWN HOUSE</t>
  </si>
  <si>
    <t>AGGREGATE MAX LOAN</t>
  </si>
  <si>
    <t>SINGLE ATTACHED</t>
  </si>
  <si>
    <t>BES</t>
  </si>
  <si>
    <t>Good</t>
  </si>
  <si>
    <t>SINGLE DETACHED</t>
  </si>
  <si>
    <t>ACTUAL LOAN TO VALUE RATIO</t>
  </si>
  <si>
    <t>PRINCIPAL</t>
  </si>
  <si>
    <t>QUADRUPLEX</t>
  </si>
  <si>
    <t>COBORROWER1</t>
  </si>
  <si>
    <t>B.3</t>
  </si>
  <si>
    <t>DESIRED LOAN</t>
  </si>
  <si>
    <r>
      <rPr>
        <rFont val="Arial"/>
        <b val="true"/>
        <i val="true"/>
        <strike val="false"/>
        <color rgb="FF000000"/>
        <sz val="10"/>
        <u val="none"/>
      </rPr>
      <t xml:space="preserve">Note: </t>
    </r>
    <r>
      <rPr>
        <rFont val="Arial"/>
        <b val="false"/>
        <i val="true"/>
        <strike val="false"/>
        <color rgb="FF000000"/>
        <sz val="10"/>
        <u val="none"/>
      </rPr>
      <t xml:space="preserve">For collateral properties with </t>
    </r>
  </si>
  <si>
    <t>appraised value of up to P  2,777,777.78,</t>
  </si>
  <si>
    <t>B.4</t>
  </si>
  <si>
    <t>CAPACITY TO PAY</t>
  </si>
  <si>
    <t>the corresponding loanable amount</t>
  </si>
  <si>
    <t>B.4.1 Based on Gross Monthly Income (GMI)</t>
  </si>
  <si>
    <t xml:space="preserve"> shall not exceed P  2,500,000.00</t>
  </si>
  <si>
    <t>Year</t>
  </si>
  <si>
    <t>Gross Income</t>
  </si>
  <si>
    <t>Month</t>
  </si>
  <si>
    <t>GMI</t>
  </si>
  <si>
    <t>SOCIALIZED HOUSING</t>
  </si>
  <si>
    <t>Net GMI</t>
  </si>
  <si>
    <t>Factor</t>
  </si>
  <si>
    <t>MAX LOAN</t>
  </si>
  <si>
    <t>Total GMI Loanable:</t>
  </si>
  <si>
    <t>LTV</t>
  </si>
  <si>
    <t>MINIMUM</t>
  </si>
  <si>
    <t>MAXIMUM</t>
  </si>
  <si>
    <t>w/ BUYBACK</t>
  </si>
  <si>
    <t>w/o BUYBACK</t>
  </si>
  <si>
    <t>B.4.2 Based on Net Disposable Income (NDI)</t>
  </si>
  <si>
    <t>Net Income</t>
  </si>
  <si>
    <t>NDI</t>
  </si>
  <si>
    <t>BORROWER INFORMATION</t>
  </si>
  <si>
    <t>Total NDI</t>
  </si>
  <si>
    <t>B.5</t>
  </si>
  <si>
    <t>For Multiple Housing Loan</t>
  </si>
  <si>
    <t>TERM</t>
  </si>
  <si>
    <t>Maximum Loan Amount for the New Housing Account</t>
  </si>
  <si>
    <t>Maximum Loanable Amount</t>
  </si>
  <si>
    <t>Outbal of Existing Loan</t>
  </si>
  <si>
    <t>Net Loanable Amount *</t>
  </si>
  <si>
    <t>Existing Monthly Amortization</t>
  </si>
  <si>
    <t>CO-BORROWER1</t>
  </si>
  <si>
    <t>CO-BORROWER2</t>
  </si>
  <si>
    <t>MATURITY AGE</t>
  </si>
  <si>
    <t>* The Total Net Loanable Amount shall not exceed the Maximum Loanable Amount</t>
  </si>
  <si>
    <t>C.</t>
  </si>
  <si>
    <t>RECOMMENDED LOAN BASE</t>
  </si>
  <si>
    <t>BIRTHDATE LIMIT(MAX AGE)</t>
  </si>
  <si>
    <t>LOAN BASE (B.1/B.2/B.3/B.4 whichever is lowest)</t>
  </si>
  <si>
    <t>MAXIMUM LOANABLE AMOUNT</t>
  </si>
  <si>
    <t xml:space="preserve">                            (MIN AGE)</t>
  </si>
  <si>
    <t>D.</t>
  </si>
  <si>
    <t>ANNUAL INTEREST RATE</t>
  </si>
  <si>
    <t>E.</t>
  </si>
  <si>
    <t>RE-PRICING PERIOD</t>
  </si>
  <si>
    <t>3 yr</t>
  </si>
  <si>
    <t>MAXIMUM TERM ALLOWED</t>
  </si>
  <si>
    <t>F.</t>
  </si>
  <si>
    <t>LOAN TERM</t>
  </si>
  <si>
    <t>G.</t>
  </si>
  <si>
    <t>COMPUTATION OF MONTHLY AMORTIZATION/INSTALLMENT</t>
  </si>
  <si>
    <t>STANDARD PROCESSING TIME DEDUCTED (MOS)</t>
  </si>
  <si>
    <t>MaxAge Reference</t>
  </si>
  <si>
    <t xml:space="preserve">     Principal &amp; Interest</t>
  </si>
  <si>
    <t>MaxAgeTerm Reference</t>
  </si>
  <si>
    <t xml:space="preserve">     MRI/SRI</t>
  </si>
  <si>
    <t>MaxTerm Reference</t>
  </si>
  <si>
    <t>Maturity Date</t>
  </si>
  <si>
    <t xml:space="preserve">     Non-Life Insurance</t>
  </si>
  <si>
    <t xml:space="preserve">     Monthly Amortization/Installment</t>
  </si>
  <si>
    <t>B.1.</t>
  </si>
  <si>
    <t>B.2.</t>
  </si>
  <si>
    <t>B.4.</t>
  </si>
  <si>
    <t>TOTAL MONTHLY AMORTIZATION/INSTALLMENT</t>
  </si>
  <si>
    <t>B.6.</t>
  </si>
  <si>
    <t>Minimum Loan Reference</t>
  </si>
  <si>
    <t>Loan-To-Collateral Ratio</t>
  </si>
  <si>
    <t>Loan Amount</t>
  </si>
  <si>
    <t>With Buyback</t>
  </si>
  <si>
    <t>Without Buyback</t>
  </si>
  <si>
    <t>H.</t>
  </si>
  <si>
    <t>MRI/SRI 1 year pre-payment &amp; MRI/SRI Doc. Stamps</t>
  </si>
  <si>
    <t xml:space="preserve">     Doc. Stamp</t>
  </si>
  <si>
    <t xml:space="preserve">     Total</t>
  </si>
  <si>
    <t>SPECIAL INSTRUCTIONS:</t>
  </si>
  <si>
    <t xml:space="preserve">If there is problem in computations, </t>
  </si>
  <si>
    <t>try the following steps:</t>
  </si>
  <si>
    <t>DETAILED COMPUTATION</t>
  </si>
  <si>
    <t xml:space="preserve">1. If you're using Excel 2010 or later, </t>
  </si>
  <si>
    <t xml:space="preserve">    click File &gt; Options &gt; Formulas.</t>
  </si>
  <si>
    <t xml:space="preserve">    If you're using Excel for Mac,</t>
  </si>
  <si>
    <t>GDI Reference</t>
  </si>
  <si>
    <t xml:space="preserve">Monthly P &amp; I </t>
  </si>
  <si>
    <t>=</t>
  </si>
  <si>
    <t xml:space="preserve">    click the Excel menu, and then </t>
  </si>
  <si>
    <t xml:space="preserve">    click Preferences &gt; Calculation.</t>
  </si>
  <si>
    <t>MRI/SRI</t>
  </si>
  <si>
    <t xml:space="preserve">    If you're using Excel 2007,</t>
  </si>
  <si>
    <t xml:space="preserve">    click the Microsoft Office Button image,</t>
  </si>
  <si>
    <t xml:space="preserve">   AAP</t>
  </si>
  <si>
    <t xml:space="preserve">    click Excel Options,</t>
  </si>
  <si>
    <t xml:space="preserve">  Doc. Stamps</t>
  </si>
  <si>
    <t xml:space="preserve">    and then click the Formulas category.</t>
  </si>
  <si>
    <t xml:space="preserve">  Annual Premium</t>
  </si>
  <si>
    <t>2. In the Calculation options section,</t>
  </si>
  <si>
    <t xml:space="preserve">    check the Enable iterative calculation.</t>
  </si>
  <si>
    <t xml:space="preserve">    On the Mac, click Use iterative calculation.</t>
  </si>
  <si>
    <t>NDI Reference</t>
  </si>
  <si>
    <t>MRI cent 5 conv</t>
  </si>
  <si>
    <t>FIRE INSURANCE</t>
  </si>
  <si>
    <t xml:space="preserve">  Bldg. Value</t>
  </si>
  <si>
    <t xml:space="preserve">  Fire Coverage</t>
  </si>
  <si>
    <t xml:space="preserve">  Zone</t>
  </si>
  <si>
    <t>2A</t>
  </si>
  <si>
    <t xml:space="preserve">  Tarrif Rate</t>
  </si>
  <si>
    <t xml:space="preserve">  AUP (1)</t>
  </si>
  <si>
    <t>*</t>
  </si>
  <si>
    <t>Fire peso conv.</t>
  </si>
  <si>
    <t xml:space="preserve">  Fire Service Tax</t>
  </si>
  <si>
    <t xml:space="preserve">  Value Added Tax</t>
  </si>
  <si>
    <t xml:space="preserve">  Local Gov't Tax</t>
  </si>
  <si>
    <t>Fire cent 5 conv</t>
  </si>
  <si>
    <t xml:space="preserve">  AUP (2)</t>
  </si>
  <si>
    <t xml:space="preserve">  AAP</t>
  </si>
  <si>
    <t>Computed by:</t>
  </si>
  <si>
    <t>Checked by:</t>
  </si>
  <si>
    <t>MRI doc. Stamp</t>
  </si>
  <si>
    <t>doc.stamp</t>
  </si>
  <si>
    <t>Repriced reference</t>
  </si>
  <si>
    <t>1 yr</t>
  </si>
  <si>
    <t>3 yrs</t>
  </si>
  <si>
    <t>5 yrs</t>
  </si>
  <si>
    <t>10 yrs</t>
  </si>
  <si>
    <t>15 yrs</t>
  </si>
  <si>
    <t>20 yrs</t>
  </si>
  <si>
    <t>25 yrs</t>
  </si>
  <si>
    <t>30 yrs</t>
  </si>
  <si>
    <t>MULTIPLE LOAN</t>
  </si>
  <si>
    <t>Fair</t>
  </si>
  <si>
    <t>Poor</t>
  </si>
  <si>
    <t>ECONOMIC &amp; SOCIALIZED LIMIT</t>
  </si>
</sst>
</file>

<file path=xl/styles.xml><?xml version="1.0" encoding="utf-8"?>
<styleSheet xmlns="http://schemas.openxmlformats.org/spreadsheetml/2006/main" xml:space="preserve">
  <numFmts count="14">
    <numFmt numFmtId="164" formatCode="_(* #,##0_);_(* \(#,##0\);_(* &quot;-&quot;??_);_(@_)"/>
    <numFmt numFmtId="165" formatCode="0.000000%"/>
    <numFmt numFmtId="166" formatCode="_(* #,##0.00_);_(* \(#,##0.00\);_(* &quot;-&quot;??_);_(@_)"/>
    <numFmt numFmtId="167" formatCode="#,##0.00;[Red]#,##0.00"/>
    <numFmt numFmtId="168" formatCode="[$-3409]mmmm\ dd\,\ yyyy;@"/>
    <numFmt numFmtId="169" formatCode="#,##0.000"/>
    <numFmt numFmtId="170" formatCode="&quot;$&quot;#,##0.00_);[Red]\(&quot;$&quot;#,##0.00\)"/>
    <numFmt numFmtId="171" formatCode="0.00;[Red]0.00"/>
    <numFmt numFmtId="172" formatCode="mmmm\ d\,\ yyyy"/>
    <numFmt numFmtId="173" formatCode="#,##0.0"/>
    <numFmt numFmtId="174" formatCode="0.000%"/>
    <numFmt numFmtId="175" formatCode="0.000000000"/>
    <numFmt numFmtId="176" formatCode="_(* #,##0.000000000_);_(* \(#,##0.000000000\);_(* &quot;-&quot;??_);_(@_)"/>
    <numFmt numFmtId="177" formatCode="#,##0.000000000;[Red]#,##0.000000000"/>
  </numFmts>
  <fonts count="11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 Light"/>
      <scheme val="major"/>
    </font>
    <font>
      <b val="1"/>
      <i val="1"/>
      <strike val="0"/>
      <u val="singl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EBAC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7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0" numFmtId="166" fillId="0" borderId="0" applyFont="0" applyNumberFormat="1" applyFill="0" applyBorder="0" applyAlignment="0"/>
    <xf xfId="0" fontId="1" numFmtId="167" fillId="4" borderId="0" applyFont="1" applyNumberFormat="1" applyFill="1" applyBorder="0" applyAlignment="0" applyProtection="true">
      <protection hidden="true"/>
    </xf>
    <xf xfId="0" fontId="1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49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168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1" numFmtId="167" fillId="2" borderId="0" applyFont="1" applyNumberFormat="1" applyFill="1" applyBorder="0" applyAlignment="0"/>
    <xf xfId="0" fontId="0" numFmtId="165" fillId="0" borderId="0" applyFont="0" applyNumberFormat="1" applyFill="0" applyBorder="0" applyAlignment="0"/>
    <xf xfId="0" fontId="1" numFmtId="169" fillId="0" borderId="0" applyFont="1" applyNumberFormat="1" applyFill="0" applyBorder="0" applyAlignment="0"/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6" fillId="0" borderId="0" applyFont="1" applyNumberFormat="1" applyFill="0" applyBorder="0" applyAlignment="0"/>
    <xf xfId="0" fontId="1" numFmtId="170" fillId="0" borderId="0" applyFont="1" applyNumberFormat="1" applyFill="0" applyBorder="0" applyAlignment="0"/>
    <xf xfId="0" fontId="1" numFmtId="171" fillId="2" borderId="0" applyFont="1" applyNumberFormat="1" applyFill="1" applyBorder="0" applyAlignment="0"/>
    <xf xfId="0" fontId="1" numFmtId="4" fillId="0" borderId="0" applyFont="1" applyNumberFormat="1" applyFill="0" applyBorder="0" applyAlignment="0"/>
    <xf xfId="0" fontId="1" numFmtId="40" fillId="0" borderId="0" applyFont="1" applyNumberFormat="1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5" numFmtId="0" fillId="6" borderId="0" applyFont="1" applyNumberFormat="0" applyFill="1" applyBorder="0" applyAlignment="1" applyProtection="true">
      <alignment horizontal="center" vertical="center" textRotation="0" wrapText="false" shrinkToFit="false"/>
      <protection locked="false" hidden="tru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172" fillId="0" borderId="0" applyFont="1" applyNumberFormat="1" applyFill="0" applyBorder="0" applyAlignment="0" applyProtection="true">
      <protection locked="false"/>
    </xf>
    <xf xfId="0" fontId="1" numFmtId="49" fillId="0" borderId="0" applyFont="1" applyNumberFormat="1" applyFill="0" applyBorder="0" applyAlignment="0"/>
    <xf xfId="0" fontId="3" numFmtId="164" fillId="0" borderId="0" applyFont="1" applyNumberFormat="1" applyFill="0" applyBorder="0" applyAlignment="0"/>
    <xf xfId="0" fontId="1" numFmtId="49" fillId="0" borderId="0" applyFont="1" applyNumberFormat="1" applyFill="0" applyBorder="0" applyAlignment="0"/>
    <xf xfId="0" fontId="6" numFmtId="172" fillId="2" borderId="0" applyFont="1" applyNumberFormat="1" applyFill="1" applyBorder="0" applyAlignment="1">
      <alignment horizontal="center" vertical="bottom" textRotation="0" wrapText="false" shrinkToFit="false"/>
    </xf>
    <xf xfId="0" fontId="1" numFmtId="3" fillId="0" borderId="0" applyFont="1" applyNumberFormat="1" applyFill="0" applyBorder="0" applyAlignment="0" applyProtection="true">
      <protection locked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3" fillId="0" borderId="0" applyFont="1" applyNumberFormat="1" applyFill="0" applyBorder="0" applyAlignment="0"/>
    <xf xfId="0" fontId="3" numFmtId="49" fillId="0" borderId="0" applyFont="1" applyNumberFormat="1" applyFill="0" applyBorder="0" applyAlignment="0"/>
    <xf xfId="0" fontId="1" numFmtId="3" fillId="0" borderId="0" applyFont="1" applyNumberFormat="1" applyFill="0" applyBorder="0" applyAlignment="1">
      <alignment horizontal="right" vertical="bottom" textRotation="0" wrapText="false" shrinkToFit="false"/>
    </xf>
    <xf xfId="0" fontId="0" numFmtId="3" fillId="0" borderId="0" applyFont="0" applyNumberFormat="1" applyFill="0" applyBorder="0" applyAlignment="0"/>
    <xf xfId="0" fontId="0" numFmtId="3" fillId="7" borderId="0" applyFont="0" applyNumberFormat="1" applyFill="1" applyBorder="0" applyAlignment="0"/>
    <xf xfId="0" fontId="2" numFmtId="172" fillId="2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" numFmtId="4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4" fillId="7" borderId="0" applyFont="0" applyNumberFormat="1" applyFill="1" applyBorder="0" applyAlignment="0"/>
    <xf xfId="0" fontId="1" numFmtId="4" fillId="2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4" fillId="0" borderId="0" applyFont="1" applyNumberFormat="1" applyFill="0" applyBorder="0" applyAlignment="0" applyProtection="true">
      <protection locked="false"/>
    </xf>
    <xf xfId="0" fontId="1" numFmtId="167" fillId="5" borderId="0" applyFont="1" applyNumberFormat="1" applyFill="1" applyBorder="0" applyAlignment="1" applyProtection="true">
      <alignment horizontal="right" vertical="bottom" textRotation="0" wrapText="false" shrinkToFit="false"/>
      <protection locked="false"/>
    </xf>
    <xf xfId="0" fontId="1" numFmtId="167" fillId="0" borderId="0" applyFont="1" applyNumberFormat="1" applyFill="0" applyBorder="0" applyAlignment="1">
      <alignment horizontal="center" vertical="bottom" textRotation="0" wrapText="false" shrinkToFit="false"/>
    </xf>
    <xf xfId="0" fontId="3" numFmtId="167" fillId="8" borderId="0" applyFont="1" applyNumberFormat="1" applyFill="1" applyBorder="0" applyAlignment="1" applyProtection="true">
      <alignment horizontal="right" vertical="bottom" textRotation="0" wrapText="false" shrinkToFit="false"/>
      <protection hidden="true"/>
    </xf>
    <xf xfId="0" fontId="0" numFmtId="173" fillId="0" borderId="0" applyFont="0" applyNumberFormat="1" applyFill="0" applyBorder="0" applyAlignment="0"/>
    <xf xfId="0" fontId="1" numFmtId="167" fillId="0" borderId="0" applyFont="1" applyNumberFormat="1" applyFill="0" applyBorder="0" applyAlignment="1">
      <alignment horizontal="right" vertical="bottom" textRotation="0" wrapText="false" shrinkToFit="false"/>
    </xf>
    <xf xfId="0" fontId="1" numFmtId="167" fillId="0" borderId="0" applyFont="1" applyNumberFormat="1" applyFill="0" applyBorder="0" applyAlignment="0"/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171" fillId="0" borderId="1" applyFont="1" applyNumberFormat="1" applyFill="0" applyBorder="1" applyAlignment="1">
      <alignment horizontal="center" vertical="bottom" textRotation="0" wrapText="false" shrinkToFit="false"/>
    </xf>
    <xf xfId="0" fontId="0" numFmtId="4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1" numFmtId="171" fillId="0" borderId="1" applyFont="1" applyNumberFormat="1" applyFill="0" applyBorder="1" applyAlignment="0"/>
    <xf xfId="0" fontId="0" numFmtId="4" fillId="0" borderId="1" applyFont="0" applyNumberFormat="1" applyFill="0" applyBorder="1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7" fillId="5" borderId="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9" fillId="2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" numFmtId="167" fillId="0" borderId="3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4" numFmtId="167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3" numFmtId="167" fillId="8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8" numFmtId="167" fillId="0" borderId="0" applyFont="1" applyNumberFormat="1" applyFill="0" applyBorder="0" applyAlignment="1">
      <alignment horizontal="left" vertical="bottom" textRotation="0" wrapText="fals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2" numFmtId="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1" numFmtId="4" fillId="5" borderId="0" applyFont="1" applyNumberFormat="1" applyFill="1" applyBorder="0" applyAlignment="0" applyProtection="true">
      <protection locked="false"/>
    </xf>
    <xf xfId="0" fontId="4" numFmtId="9" fillId="2" borderId="0" applyFont="1" applyNumberFormat="1" applyFill="1" applyBorder="0" applyAlignment="1">
      <alignment horizontal="center" vertical="bottom" textRotation="0" wrapText="false" shrinkToFit="false"/>
    </xf>
    <xf xfId="0" fontId="1" numFmtId="174" fillId="0" borderId="0" applyFont="1" applyNumberFormat="1" applyFill="0" applyBorder="0" applyAlignment="0"/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39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166" fillId="0" borderId="0" applyFont="1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 applyProtection="true">
      <protection hidden="true"/>
    </xf>
    <xf xfId="0" fontId="0" numFmtId="10" fillId="2" borderId="0" applyFont="0" applyNumberFormat="1" applyFill="1" applyBorder="0" applyAlignment="0" applyProtection="true">
      <protection hidden="true"/>
    </xf>
    <xf xfId="0" fontId="0" numFmtId="167" fillId="0" borderId="0" applyFont="0" applyNumberFormat="1" applyFill="0" applyBorder="0" applyAlignment="0"/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0"/>
    <xf xfId="0" fontId="1" numFmtId="175" fillId="2" borderId="0" applyFont="1" applyNumberFormat="1" applyFill="1" applyBorder="0" applyAlignment="0" applyProtection="true">
      <protection hidden="true"/>
    </xf>
    <xf xfId="0" fontId="3" numFmtId="166" fillId="2" borderId="0" applyFont="1" applyNumberFormat="1" applyFill="1" applyBorder="0" applyAlignment="0" applyProtection="true">
      <protection hidden="true"/>
    </xf>
    <xf xfId="0" fontId="1" numFmtId="167" fillId="0" borderId="0" applyFont="1" applyNumberFormat="1" applyFill="0" applyBorder="0" applyAlignment="1" applyProtection="true">
      <alignment horizontal="right" vertical="bottom" textRotation="0" wrapText="false" shrinkToFit="false"/>
      <protection hidden="true"/>
    </xf>
    <xf xfId="0" fontId="3" numFmtId="166" fillId="8" borderId="0" applyFont="1" applyNumberFormat="1" applyFill="1" applyBorder="0" applyAlignment="0" applyProtection="true">
      <protection hidden="true"/>
    </xf>
    <xf xfId="0" fontId="1" numFmtId="173" fillId="0" borderId="0" applyFont="1" applyNumberFormat="1" applyFill="0" applyBorder="0" applyAlignment="0"/>
    <xf xfId="0" fontId="1" numFmtId="9" fillId="0" borderId="0" applyFont="1" applyNumberFormat="1" applyFill="0" applyBorder="0" applyAlignment="1">
      <alignment horizontal="right" vertical="bottom" textRotation="0" wrapText="false" shrinkToFit="false"/>
    </xf>
    <xf xfId="0" fontId="0" numFmtId="10" fillId="0" borderId="0" applyFont="0" applyNumberFormat="1" applyFill="0" applyBorder="0" applyAlignment="1">
      <alignment horizontal="right" vertical="bottom" textRotation="0" wrapText="false" shrinkToFit="false"/>
    </xf>
    <xf xfId="0" fontId="0" numFmtId="10" fillId="9" borderId="0" applyFont="0" applyNumberFormat="1" applyFill="1" applyBorder="0" applyAlignment="0"/>
    <xf xfId="0" fontId="1" numFmtId="166" fillId="5" borderId="0" applyFont="1" applyNumberFormat="1" applyFill="1" applyBorder="0" applyAlignment="0" applyProtection="true">
      <protection locked="false"/>
    </xf>
    <xf xfId="0" fontId="3" numFmtId="166" fillId="0" borderId="0" applyFont="1" applyNumberFormat="1" applyFill="0" applyBorder="0" applyAlignment="0"/>
    <xf xfId="0" fontId="1" numFmtId="166" fillId="2" borderId="0" applyFont="1" applyNumberFormat="1" applyFill="1" applyBorder="0" applyAlignment="0" applyProtection="true">
      <protection hidden="true"/>
    </xf>
    <xf xfId="0" fontId="3" numFmtId="167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4" fillId="2" borderId="0" applyFont="1" applyNumberFormat="1" applyFill="1" applyBorder="0" applyAlignment="0"/>
    <xf xfId="0" fontId="1" numFmtId="166" fillId="5" borderId="0" applyFont="1" applyNumberFormat="1" applyFill="1" applyBorder="0" applyAlignment="1" applyProtection="true">
      <alignment horizontal="right" vertical="bottom" textRotation="0" wrapText="true" shrinkToFit="false"/>
      <protection locked="false"/>
    </xf>
    <xf xfId="0" fontId="1" numFmtId="166" fillId="2" borderId="0" applyFont="1" applyNumberFormat="1" applyFill="1" applyBorder="0" applyAlignment="1">
      <alignment horizontal="right" vertical="bottom" textRotation="0" wrapText="true" shrinkToFit="false"/>
    </xf>
    <xf xfId="0" fontId="1" numFmtId="166" fillId="5" borderId="0" applyFont="1" applyNumberFormat="1" applyFill="1" applyBorder="0" applyAlignment="1" applyProtection="true">
      <alignment horizontal="right" vertical="bottom" textRotation="0" wrapText="false" shrinkToFit="false"/>
      <protection locked="false"/>
    </xf>
    <xf xfId="0" fontId="1" numFmtId="166" fillId="5" borderId="0" applyFont="1" applyNumberFormat="1" applyFill="1" applyBorder="0" applyAlignment="0" applyProtection="true">
      <protection locked="false"/>
    </xf>
    <xf xfId="0" fontId="3" numFmtId="166" fillId="2" borderId="0" applyFont="1" applyNumberFormat="1" applyFill="1" applyBorder="0" applyAlignment="1">
      <alignment horizontal="right" vertical="bottom" textRotation="0" wrapText="false" shrinkToFit="false"/>
    </xf>
    <xf xfId="0" fontId="0" numFmtId="172" fillId="0" borderId="0" applyFont="0" applyNumberFormat="1" applyFill="0" applyBorder="0" applyAlignment="1">
      <alignment horizontal="center" vertical="bottom" textRotation="0" wrapText="false" shrinkToFit="false"/>
    </xf>
    <xf xfId="0" fontId="3" numFmtId="166" fillId="0" borderId="0" applyFont="1" applyNumberFormat="1" applyFill="0" applyBorder="0" applyAlignment="0" applyProtection="true">
      <protection hidden="true"/>
    </xf>
    <xf xfId="0" fontId="1" numFmtId="39" fillId="2" borderId="0" applyFont="1" applyNumberFormat="1" applyFill="1" applyBorder="0" applyAlignment="1" applyProtection="true">
      <alignment horizontal="center" vertical="center" textRotation="0" wrapText="false" shrinkToFit="false"/>
      <protection hidden="true"/>
    </xf>
    <xf xfId="0" fontId="3" numFmtId="166" fillId="0" borderId="4" applyFont="1" applyNumberFormat="1" applyFill="0" applyBorder="1" applyAlignment="0" applyProtection="true">
      <protection hidden="true"/>
    </xf>
    <xf xfId="0" fontId="3" numFmtId="174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3" numFmtId="0" fillId="2" borderId="0" applyFont="1" applyNumberFormat="0" applyFill="1" applyBorder="0" applyAlignment="0"/>
    <xf xfId="0" fontId="8" numFmtId="0" fillId="5" borderId="0" applyFont="1" applyNumberFormat="0" applyFill="1" applyBorder="0" applyAlignment="1" applyProtection="true">
      <alignment horizontal="right" vertical="bottom" textRotation="0" wrapText="false" shrinkToFit="false"/>
      <protection locked="false"/>
    </xf>
    <xf xfId="0" fontId="1" numFmtId="3" fillId="2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0" applyProtection="true">
      <protection locked="fals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1" numFmtId="167" fillId="2" borderId="0" applyFont="1" applyNumberFormat="1" applyFill="1" applyBorder="0" applyAlignment="0" applyProtection="true">
      <protection hidden="true"/>
    </xf>
    <xf xfId="0" fontId="0" numFmtId="14" fillId="0" borderId="0" applyFont="0" applyNumberFormat="1" applyFill="0" applyBorder="0" applyAlignment="0"/>
    <xf xfId="0" fontId="3" numFmtId="167" fillId="2" borderId="4" applyFont="1" applyNumberFormat="1" applyFill="1" applyBorder="1" applyAlignment="0" applyProtection="true">
      <protection hidden="true"/>
    </xf>
    <xf xfId="0" fontId="3" numFmtId="167" fillId="2" borderId="0" applyFont="1" applyNumberFormat="1" applyFill="1" applyBorder="0" applyAlignment="0" applyProtection="true">
      <protection hidden="true"/>
    </xf>
    <xf xfId="0" fontId="3" numFmtId="166" fillId="0" borderId="1" applyFont="1" applyNumberFormat="1" applyFill="0" applyBorder="1" applyAlignment="0"/>
    <xf xfId="0" fontId="6" numFmtId="167" fillId="0" borderId="0" applyFont="1" applyNumberFormat="1" applyFill="0" applyBorder="0" applyAlignment="1">
      <alignment horizontal="center" vertical="bottom" textRotation="0" wrapText="false" shrinkToFit="false"/>
    </xf>
    <xf xfId="0" fontId="1" numFmtId="166" fillId="0" borderId="0" applyFont="1" applyNumberFormat="1" applyFill="0" applyBorder="0" applyAlignment="1">
      <alignment horizontal="right" vertical="bottom" textRotation="0" wrapText="false" shrinkToFit="false"/>
    </xf>
    <xf xfId="0" fontId="1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9" fillId="0" borderId="0" applyFont="1" applyNumberFormat="1" applyFill="0" applyBorder="0" applyAlignment="1">
      <alignment horizontal="center" vertical="bottom" textRotation="0" wrapText="false" shrinkToFit="false"/>
    </xf>
    <xf xfId="0" fontId="1" numFmtId="9" fillId="0" borderId="0" applyFont="1" applyNumberFormat="1" applyFill="0" applyBorder="0" applyAlignment="0"/>
    <xf xfId="0" fontId="0" numFmtId="9" fillId="0" borderId="0" applyFont="0" applyNumberFormat="1" applyFill="0" applyBorder="0" applyAlignment="0"/>
    <xf xfId="0" fontId="0" numFmtId="9" fillId="0" borderId="0" applyFont="0" applyNumberFormat="1" applyFill="0" applyBorder="0" applyAlignment="0"/>
    <xf xfId="0" fontId="4" numFmtId="0" fillId="2" borderId="0" applyFont="1" applyNumberFormat="0" applyFill="1" applyBorder="0" applyAlignment="0"/>
    <xf xfId="0" fontId="3" numFmtId="176" fillId="2" borderId="0" applyFont="1" applyNumberFormat="1" applyFill="1" applyBorder="0" applyAlignment="0" applyProtection="true">
      <protection hidden="true"/>
    </xf>
    <xf xfId="0" fontId="4" numFmtId="3" fillId="2" borderId="0" applyFont="1" applyNumberFormat="1" applyFill="1" applyBorder="0" applyAlignment="0"/>
    <xf xfId="0" fontId="3" numFmtId="167" fillId="2" borderId="0" applyFont="1" applyNumberFormat="1" applyFill="1" applyBorder="0" applyAlignment="0"/>
    <xf xfId="0" fontId="1" numFmtId="39" fillId="0" borderId="0" applyFont="1" applyNumberFormat="1" applyFill="0" applyBorder="0" applyAlignment="0"/>
    <xf xfId="0" fontId="3" numFmtId="166" fillId="0" borderId="0" applyFont="1" applyNumberFormat="1" applyFill="0" applyBorder="0" applyAlignment="1">
      <alignment horizontal="center" vertical="bottom" textRotation="0" wrapText="false" shrinkToFit="false"/>
    </xf>
    <xf xfId="0" fontId="2" numFmtId="166" fillId="0" borderId="0" applyFont="1" applyNumberFormat="1" applyFill="0" applyBorder="0" applyAlignment="0"/>
    <xf xfId="0" fontId="1" numFmtId="166" fillId="0" borderId="0" applyFont="1" applyNumberFormat="1" applyFill="0" applyBorder="0" applyAlignment="0"/>
    <xf xfId="0" fontId="3" numFmtId="177" fillId="0" borderId="0" applyFont="1" applyNumberFormat="1" applyFill="0" applyBorder="0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1" fillId="2" borderId="0" applyFont="1" applyNumberFormat="1" applyFill="1" applyBorder="0" applyAlignment="0" applyProtection="true">
      <protection hidden="true"/>
    </xf>
    <xf xfId="0" fontId="9" numFmtId="0" fillId="0" borderId="0" applyFont="1" applyNumberFormat="0" applyFill="0" applyBorder="0" applyAlignment="0"/>
    <xf xfId="0" fontId="1" numFmtId="165" fillId="0" borderId="0" applyFont="1" applyNumberFormat="1" applyFill="0" applyBorder="0" applyAlignment="0"/>
    <xf xfId="0" fontId="1" numFmtId="171" fillId="4" borderId="0" applyFont="1" applyNumberFormat="1" applyFill="1" applyBorder="0" applyAlignment="0" applyProtection="true">
      <protection hidden="true"/>
    </xf>
    <xf xfId="0" fontId="1" numFmtId="166" fillId="0" borderId="0" applyFont="1" applyNumberFormat="1" applyFill="0" applyBorder="0" applyAlignment="0"/>
    <xf xfId="0" fontId="1" numFmtId="174" fillId="0" borderId="0" applyFont="1" applyNumberFormat="1" applyFill="0" applyBorder="0" applyAlignment="1">
      <alignment horizontal="right" vertical="bottom" textRotation="0" wrapText="false" shrinkToFit="false"/>
    </xf>
    <xf xfId="0" fontId="0" numFmtId="174" fillId="0" borderId="0" applyFont="0" applyNumberFormat="1" applyFill="0" applyBorder="0" applyAlignment="0"/>
    <xf xfId="0" fontId="1" numFmtId="166" fillId="0" borderId="4" applyFont="1" applyNumberFormat="1" applyFill="0" applyBorder="1" applyAlignment="0"/>
    <xf xfId="0" fontId="0" numFmtId="166" fillId="0" borderId="4" applyFont="0" applyNumberFormat="1" applyFill="0" applyBorder="1" applyAlignment="0"/>
    <xf xfId="0" fontId="0" numFmtId="10" fillId="0" borderId="0" applyFont="0" applyNumberFormat="1" applyFill="0" applyBorder="0" applyAlignment="0"/>
    <xf xfId="0" fontId="1" numFmtId="0" fillId="7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9" numFmtId="167" fillId="0" borderId="0" applyFont="1" applyNumberFormat="1" applyFill="0" applyBorder="0" applyAlignment="1">
      <alignment horizontal="center" vertical="bottom" textRotation="0" wrapText="fals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color rgb="FFAEBACB"/>
      </font>
      <border/>
    </dxf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  <dxf>
      <font>
        <color rgb="FFAEBACB"/>
      </font>
      <border/>
    </dxf>
    <dxf>
      <font>
        <color rgb="FFAEBACB"/>
      </font>
      <border/>
    </dxf>
    <dxf>
      <font>
        <color rgb="FFAEBACB"/>
      </font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FF"/>
      </font>
      <fill>
        <patternFill patternType="none"/>
      </fill>
      <border/>
    </dxf>
    <dxf>
      <font>
        <color rgb="FFAEBACB"/>
        <name val="Cambria"/>
      </font>
      <border/>
    </dxf>
    <dxf>
      <font>
        <color rgb="FFFFFF99"/>
      </font>
      <border/>
    </dxf>
    <dxf>
      <font>
        <color rgb="FFAEBACB"/>
        <name val="Cambria"/>
      </font>
      <border/>
    </dxf>
    <dxf>
      <font>
        <color rgb="FFFFFF99"/>
      </font>
      <border/>
    </dxf>
    <dxf>
      <font>
        <color rgb="FFFFFF99"/>
      </font>
      <border/>
    </dxf>
    <dxf>
      <font>
        <color rgb="FFAEBACB"/>
      </font>
      <border/>
    </dxf>
    <dxf>
      <font>
        <color rgb="FFFFFFFF"/>
      </font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99"/>
      </font>
      <border/>
    </dxf>
    <dxf>
      <font>
        <color rgb="FFFFFF99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N7" noThreeD="1"/>
</file>

<file path=xl/ctrlProps/ctrlProp2.xml><?xml version="1.0" encoding="utf-8"?>
<formControlPr xmlns="http://schemas.microsoft.com/office/spreadsheetml/2009/9/main" objectType="CheckBox" fmlaLink="N8" noThreeD="1"/>
</file>

<file path=xl/ctrlProps/ctrlProp3.xml><?xml version="1.0" encoding="utf-8"?>
<formControlPr xmlns="http://schemas.microsoft.com/office/spreadsheetml/2009/9/main" objectType="CheckBox" fmlaLink="N7" noThreeD="1"/>
</file>

<file path=xl/ctrlProps/ctrlProp4.xml><?xml version="1.0" encoding="utf-8"?>
<formControlPr xmlns="http://schemas.microsoft.com/office/spreadsheetml/2009/9/main" objectType="CheckBox" fmlaLink="N8" noThreeD="1"/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137160</xdr:rowOff>
        </xdr:from>
        <xdr:to>
          <xdr:col>1</xdr:col>
          <xdr:colOff>76200</xdr:colOff>
          <xdr:row>6</xdr:row>
          <xdr:rowOff>129540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129540</xdr:rowOff>
        </xdr:from>
        <xdr:to>
          <xdr:col>1</xdr:col>
          <xdr:colOff>76200</xdr:colOff>
          <xdr:row>7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137160</xdr:rowOff>
        </xdr:from>
        <xdr:to>
          <xdr:col>1</xdr:col>
          <xdr:colOff>76200</xdr:colOff>
          <xdr:row>6</xdr:row>
          <xdr:rowOff>129540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129540</xdr:rowOff>
        </xdr:from>
        <xdr:to>
          <xdr:col>1</xdr:col>
          <xdr:colOff>76200</xdr:colOff>
          <xdr:row>7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A1010"/>
  <sheetViews>
    <sheetView tabSelected="1" workbookViewId="0" showGridLines="true" showRowColHeaders="1">
      <selection activeCell="HB1010" sqref="HB1010"/>
    </sheetView>
  </sheetViews>
  <sheetFormatPr defaultRowHeight="14.4" defaultColWidth="8.77734375" outlineLevelRow="0" outlineLevelCol="0"/>
  <cols>
    <col min="1" max="1" width="3.33203125" customWidth="true" style="0"/>
    <col min="3" max="3" width="14.6640625" customWidth="true" style="0"/>
    <col min="4" max="4" width="7.6640625" customWidth="true" style="0"/>
    <col min="5" max="5" width="1.44140625" customWidth="true" style="0"/>
    <col min="6" max="6" width="17.6640625" customWidth="true" style="0"/>
    <col min="7" max="7" width="17.6640625" customWidth="true" style="0"/>
    <col min="8" max="8" width="1.33203125" customWidth="true" style="0"/>
    <col min="9" max="9" width="18.6640625" customWidth="true" style="0"/>
    <col min="10" max="10" width="1.77734375" customWidth="true" style="0"/>
    <col min="11" max="11" width="19.44140625" customWidth="true" style="0"/>
    <col min="12" max="12" width="44.44140625" customWidth="true" style="9"/>
    <col min="13" max="13" width="20.6640625" customWidth="true" style="0"/>
    <col min="14" max="14" width="20.6640625" customWidth="true" style="0"/>
    <col min="15" max="15" width="14.109375" customWidth="true" style="0"/>
    <col min="16" max="16" width="8.6640625" customWidth="true" style="0"/>
    <col min="17" max="17" width="8.44140625" customWidth="true" style="0"/>
    <col min="18" max="18" width="8.44140625" customWidth="true" style="0"/>
    <col min="19" max="19" width="8.44140625" customWidth="true" style="0"/>
    <col min="20" max="20" width="8.44140625" customWidth="true" style="0"/>
    <col min="21" max="21" width="8.77734375" style="0"/>
    <col min="22" max="22" width="8.77734375" style="0"/>
    <col min="23" max="23" width="1.6640625" customWidth="true" style="2"/>
    <col min="24" max="24" width="1.6640625" customWidth="true" style="2"/>
    <col min="25" max="25" width="1.6640625" customWidth="true" style="2"/>
    <col min="26" max="26" width="1.6640625" customWidth="true" style="2"/>
    <col min="27" max="27" width="28.44140625" customWidth="true" style="0"/>
    <col min="28" max="28" width="29" customWidth="true" style="0"/>
    <col min="29" max="29" width="13.33203125" customWidth="true" style="0"/>
    <col min="30" max="30" width="16" customWidth="true" style="0"/>
    <col min="31" max="31" width="14.44140625" customWidth="true" style="0"/>
    <col min="32" max="32" width="11.77734375" customWidth="true" style="0"/>
    <col min="33" max="33" width="10.44140625" customWidth="true" style="0"/>
    <col min="34" max="34" width="8.44140625" customWidth="true" style="0"/>
    <col min="35" max="35" width="9.33203125" customWidth="true" style="0"/>
    <col min="36" max="36" width="9.77734375" customWidth="true" style="0"/>
    <col min="37" max="37" width="13.77734375" customWidth="true" style="0"/>
    <col min="38" max="38" width="11.33203125" customWidth="true" style="0"/>
    <col min="39" max="39" width="8.77734375" style="0"/>
    <col min="40" max="40" width="8.77734375" style="0"/>
    <col min="41" max="41" width="1.6640625" customWidth="true" style="2"/>
    <col min="42" max="42" width="1.6640625" customWidth="true" style="2"/>
    <col min="43" max="43" width="1.6640625" customWidth="true" style="2"/>
    <col min="44" max="44" width="1.6640625" customWidth="true" style="2"/>
    <col min="45" max="45" width="1.6640625" customWidth="true" style="2"/>
    <col min="46" max="46" width="1.6640625" customWidth="true" style="2"/>
    <col min="47" max="47" width="1.6640625" customWidth="true" style="2"/>
    <col min="48" max="48" width="1.6640625" customWidth="true" style="2"/>
    <col min="49" max="49" width="1.6640625" customWidth="true" style="2"/>
    <col min="50" max="50" width="1.6640625" customWidth="true" style="2"/>
    <col min="51" max="51" width="1.6640625" customWidth="true" style="2"/>
    <col min="52" max="52" width="1.6640625" customWidth="true" style="2"/>
    <col min="53" max="53" width="8.77734375" style="0"/>
    <col min="54" max="54" width="8.77734375" style="0"/>
    <col min="55" max="55" width="12.33203125" customWidth="true" style="0"/>
    <col min="56" max="56" width="10.109375" customWidth="true" style="0"/>
    <col min="57" max="57" width="8.77734375" style="0"/>
    <col min="58" max="58" width="9.6640625" customWidth="true" style="0"/>
    <col min="59" max="59" width="9.6640625" customWidth="true" style="0"/>
    <col min="60" max="60" width="9.6640625" customWidth="true" style="0"/>
    <col min="61" max="61" width="9.6640625" customWidth="true" style="0"/>
    <col min="62" max="62" width="9.6640625" customWidth="true" style="0"/>
    <col min="63" max="63" width="9.6640625" customWidth="true" style="0"/>
    <col min="64" max="64" width="8.77734375" style="0"/>
    <col min="65" max="65" width="8.77734375" style="0"/>
    <col min="66" max="66" width="8.77734375" style="0"/>
    <col min="67" max="67" width="8.77734375" style="0"/>
    <col min="68" max="68" width="8.77734375" style="0"/>
    <col min="69" max="69" width="8.77734375" style="0"/>
    <col min="70" max="70" width="8.77734375" style="0"/>
    <col min="71" max="71" width="8.77734375" style="0"/>
    <col min="72" max="72" width="9.77734375" customWidth="true" style="0"/>
    <col min="73" max="73" width="9.77734375" customWidth="true" style="0"/>
    <col min="74" max="74" width="4.77734375" customWidth="true" style="0"/>
    <col min="75" max="75" width="9.77734375" customWidth="true" style="0"/>
    <col min="76" max="76" width="8.77734375" style="0"/>
    <col min="77" max="77" width="8.77734375" style="2"/>
    <col min="78" max="78" width="8.77734375" style="2"/>
    <col min="79" max="79" width="8.77734375" style="0"/>
    <col min="80" max="80" width="8.77734375" style="0"/>
    <col min="81" max="81" width="12.33203125" customWidth="true" style="0"/>
    <col min="82" max="82" width="10.109375" customWidth="true" style="0"/>
    <col min="83" max="83" width="8.77734375" style="0"/>
    <col min="84" max="84" width="8.77734375" style="0"/>
    <col min="85" max="85" width="8.77734375" style="0"/>
    <col min="86" max="86" width="8.77734375" style="0"/>
    <col min="87" max="87" width="8.77734375" style="0"/>
    <col min="88" max="88" width="8.77734375" style="0"/>
    <col min="89" max="89" width="9.6640625" customWidth="true" style="0"/>
    <col min="90" max="90" width="10" customWidth="true" style="0"/>
    <col min="91" max="91" width="9.6640625" customWidth="true" style="0"/>
    <col min="92" max="92" width="9.6640625" customWidth="true" style="0"/>
    <col min="93" max="93" width="9.6640625" customWidth="true" style="0"/>
    <col min="94" max="94" width="9.6640625" customWidth="true" style="0"/>
    <col min="95" max="95" width="9.33203125" customWidth="true" style="0"/>
    <col min="96" max="96" width="8.77734375" style="0"/>
    <col min="97" max="97" width="8.77734375" style="0"/>
    <col min="98" max="98" width="8.77734375" style="0"/>
    <col min="99" max="99" width="8.77734375" style="0"/>
    <col min="100" max="100" width="8.77734375" style="0"/>
    <col min="101" max="101" width="8.77734375" style="0"/>
    <col min="102" max="102" width="8.77734375" style="0"/>
    <col min="103" max="103" width="9.77734375" customWidth="true" style="0"/>
    <col min="104" max="104" width="9.77734375" customWidth="true" style="0"/>
    <col min="105" max="105" width="9.77734375" customWidth="true" style="0"/>
    <col min="106" max="106" width="9.77734375" customWidth="true" style="0"/>
    <col min="107" max="107" width="8.77734375" style="0"/>
    <col min="108" max="108" width="8.77734375" style="0"/>
    <col min="109" max="109" width="1.44140625" customWidth="true" style="2"/>
    <col min="110" max="110" width="1.44140625" customWidth="true" style="2"/>
    <col min="111" max="111" width="1.44140625" customWidth="true" style="2"/>
    <col min="112" max="112" width="1.44140625" customWidth="true" style="2"/>
    <col min="113" max="113" width="1.44140625" customWidth="true" style="2"/>
    <col min="114" max="114" width="1.44140625" customWidth="true" style="2"/>
    <col min="115" max="115" width="1.44140625" customWidth="true" style="2"/>
    <col min="116" max="116" width="1.44140625" customWidth="true" style="2"/>
    <col min="117" max="117" width="1.44140625" customWidth="true" style="2"/>
    <col min="118" max="118" width="1.44140625" customWidth="true" style="2"/>
    <col min="119" max="119" width="1.44140625" customWidth="true" style="2"/>
    <col min="120" max="120" width="1.44140625" customWidth="true" style="2"/>
    <col min="121" max="121" width="1.44140625" customWidth="true" style="2"/>
    <col min="122" max="122" width="1.44140625" customWidth="true" style="2"/>
    <col min="123" max="123" width="1.44140625" customWidth="true" style="2"/>
    <col min="124" max="124" width="1.44140625" customWidth="true" style="2"/>
    <col min="125" max="125" width="1.44140625" customWidth="true" style="2"/>
    <col min="126" max="126" width="1.44140625" customWidth="true" style="2"/>
    <col min="127" max="127" width="1.44140625" customWidth="true" style="2"/>
    <col min="128" max="128" width="1.44140625" customWidth="true" style="2"/>
    <col min="129" max="129" width="1.44140625" customWidth="true" style="2"/>
    <col min="130" max="130" width="1.44140625" customWidth="true" style="2"/>
    <col min="131" max="131" width="8.77734375" style="0"/>
    <col min="132" max="132" width="8.77734375" style="0"/>
    <col min="133" max="133" width="8.77734375" style="0"/>
    <col min="134" max="134" width="8.77734375" style="0"/>
    <col min="135" max="135" width="8.77734375" style="0"/>
    <col min="136" max="136" width="8.77734375" style="0"/>
    <col min="137" max="137" width="8.77734375" style="0"/>
    <col min="138" max="138" width="8.77734375" style="0"/>
    <col min="139" max="139" width="8.77734375" style="0"/>
    <col min="140" max="140" width="8.77734375" style="0"/>
    <col min="141" max="141" width="9.77734375" customWidth="true" style="0"/>
    <col min="142" max="142" width="9.77734375" customWidth="true" style="0"/>
    <col min="143" max="143" width="9.77734375" customWidth="true" style="0"/>
    <col min="144" max="144" width="9.77734375" customWidth="true" style="0"/>
    <col min="145" max="145" width="9.77734375" customWidth="true" style="0"/>
    <col min="146" max="146" width="9.77734375" customWidth="true" style="0"/>
    <col min="147" max="147" width="8.77734375" style="0"/>
    <col min="148" max="148" width="8.77734375" style="0"/>
    <col min="149" max="149" width="8.77734375" style="0"/>
    <col min="150" max="150" width="8.77734375" style="0"/>
    <col min="151" max="151" width="8.77734375" style="0"/>
    <col min="152" max="152" width="8.77734375" style="0"/>
    <col min="153" max="153" width="8.77734375" style="0"/>
    <col min="154" max="154" width="8.77734375" style="0"/>
    <col min="155" max="155" width="8.77734375" style="0"/>
    <col min="156" max="156" width="8.77734375" style="0"/>
    <col min="157" max="157" width="8.77734375" style="0"/>
    <col min="158" max="158" width="8.77734375" style="0"/>
    <col min="159" max="159" width="8.77734375" style="0"/>
    <col min="160" max="160" width="1.44140625" customWidth="true" style="2"/>
    <col min="161" max="161" width="1.44140625" customWidth="true" style="2"/>
    <col min="162" max="162" width="1.44140625" customWidth="true" style="2"/>
    <col min="163" max="163" width="1.44140625" customWidth="true" style="2"/>
    <col min="164" max="164" width="1.44140625" customWidth="true" style="2"/>
    <col min="165" max="165" width="1.44140625" customWidth="true" style="2"/>
    <col min="166" max="166" width="1.44140625" customWidth="true" style="2"/>
    <col min="167" max="167" width="1.44140625" customWidth="true" style="2"/>
    <col min="168" max="168" width="1.44140625" customWidth="true" style="2"/>
    <col min="169" max="169" width="1.44140625" customWidth="true" style="2"/>
    <col min="170" max="170" width="1.44140625" customWidth="true" style="2"/>
    <col min="171" max="171" width="1.44140625" customWidth="true" style="2"/>
    <col min="172" max="172" width="1.44140625" customWidth="true" style="2"/>
    <col min="173" max="173" width="1.44140625" customWidth="true" style="2"/>
    <col min="174" max="174" width="1.44140625" customWidth="true" style="2"/>
    <col min="175" max="175" width="1.44140625" customWidth="true" style="2"/>
    <col min="176" max="176" width="1.44140625" customWidth="true" style="2"/>
    <col min="177" max="177" width="1.44140625" customWidth="true" style="2"/>
    <col min="178" max="178" width="1.44140625" customWidth="true" style="2"/>
    <col min="179" max="179" width="1.44140625" customWidth="true" style="2"/>
    <col min="180" max="180" width="1.44140625" customWidth="true" style="2"/>
    <col min="181" max="181" width="1.44140625" customWidth="true" style="2"/>
    <col min="182" max="182" width="1.44140625" customWidth="true" style="2"/>
    <col min="183" max="183" width="8.77734375" style="0"/>
    <col min="184" max="184" width="8.77734375" style="0"/>
    <col min="185" max="185" width="8.77734375" style="0"/>
    <col min="186" max="186" width="8.77734375" style="0"/>
    <col min="187" max="187" width="8.77734375" style="0"/>
    <col min="188" max="188" width="8.77734375" style="0"/>
    <col min="189" max="189" width="8.77734375" style="0"/>
    <col min="190" max="190" width="8.77734375" style="0"/>
    <col min="191" max="191" width="8.77734375" style="0"/>
    <col min="192" max="192" width="8.77734375" style="0"/>
    <col min="193" max="193" width="9.77734375" customWidth="true" style="0"/>
    <col min="194" max="194" width="9.77734375" customWidth="true" style="0"/>
    <col min="195" max="195" width="9.77734375" customWidth="true" style="0"/>
    <col min="196" max="196" width="9.77734375" customWidth="true" style="0"/>
    <col min="197" max="197" width="9.77734375" customWidth="true" style="0"/>
    <col min="198" max="198" width="9.77734375" customWidth="true" style="0"/>
    <col min="199" max="199" width="8.77734375" style="0"/>
    <col min="200" max="200" width="8.77734375" style="0"/>
    <col min="201" max="201" width="8.77734375" style="0"/>
    <col min="202" max="202" width="8.77734375" style="0"/>
    <col min="203" max="203" width="8.77734375" style="0"/>
    <col min="204" max="204" width="8.77734375" style="0"/>
    <col min="205" max="205" width="8.77734375" style="0"/>
    <col min="206" max="206" width="8.77734375" style="0"/>
    <col min="207" max="207" width="8.77734375" style="0"/>
    <col min="208" max="208" width="8.77734375" style="0"/>
    <col min="209" max="209" width="8.77734375" style="0"/>
    <col min="210" max="210" width="8.77734375" style="0"/>
    <col min="211" max="211" width="8.77734375" style="0"/>
    <col min="212" max="212" width="8.77734375" style="0"/>
    <col min="213" max="213" width="8.77734375" style="0"/>
    <col min="214" max="214" width="8.77734375" style="0"/>
    <col min="215" max="215" width="8.77734375" style="0"/>
    <col min="216" max="216" width="8.77734375" style="0"/>
    <col min="217" max="217" width="8.77734375" style="0"/>
    <col min="218" max="218" width="8.77734375" style="0"/>
    <col min="219" max="219" width="8.77734375" style="0"/>
    <col min="220" max="220" width="8.77734375" style="0"/>
    <col min="221" max="221" width="8.77734375" style="0"/>
    <col min="222" max="222" width="8.77734375" style="0"/>
    <col min="223" max="223" width="8.77734375" style="0"/>
    <col min="224" max="224" width="8.77734375" style="0"/>
    <col min="225" max="225" width="8.77734375" style="0"/>
    <col min="226" max="226" width="8.77734375" style="0"/>
    <col min="227" max="227" width="8.77734375" style="0"/>
    <col min="228" max="228" width="8.77734375" style="0"/>
    <col min="229" max="229" width="8.77734375" style="0"/>
    <col min="230" max="230" width="8.77734375" style="0"/>
    <col min="231" max="231" width="8.77734375" style="0"/>
    <col min="232" max="232" width="8.77734375" style="0"/>
    <col min="233" max="233" width="8.77734375" style="0"/>
    <col min="234" max="234" width="8.77734375" style="0"/>
    <col min="235" max="235" width="8.77734375" style="0"/>
  </cols>
  <sheetData>
    <row r="1" spans="1:235" customHeight="1" ht="17.4">
      <c r="A1" s="154" t="s">
        <v>0</v>
      </c>
      <c r="L1" s="1" t="s">
        <v>1</v>
      </c>
      <c r="M1" s="155" t="s">
        <v>2</v>
      </c>
      <c r="BA1" t="s">
        <v>3</v>
      </c>
      <c r="BE1">
        <v>0.23</v>
      </c>
      <c r="BF1" s="6">
        <f>$F$171</f>
        <v>0.001686</v>
      </c>
      <c r="BH1" s="6">
        <f>$F$173</f>
        <v>0.00021075</v>
      </c>
      <c r="BI1" s="6">
        <f>$F$175</f>
        <v>2.27E-5</v>
      </c>
      <c r="BJ1" s="6">
        <f>$F$177</f>
        <v>0.00020232</v>
      </c>
      <c r="BK1" s="6">
        <f>$F$179</f>
        <v>3.37E-6</v>
      </c>
      <c r="CA1" t="s">
        <v>4</v>
      </c>
      <c r="CD1" s="8">
        <f>$F$169</f>
        <v>0</v>
      </c>
      <c r="CE1">
        <v>0.23</v>
      </c>
      <c r="CK1" s="6">
        <f>$F$171</f>
        <v>0.001686</v>
      </c>
      <c r="CM1" s="6">
        <f>$F$173</f>
        <v>0.00021075</v>
      </c>
      <c r="CN1" s="6">
        <f>$F$175</f>
        <v>2.27E-5</v>
      </c>
      <c r="CO1" s="6">
        <f>$F$177</f>
        <v>0.00020232</v>
      </c>
      <c r="CP1" s="6">
        <f>$F$179</f>
        <v>3.37E-6</v>
      </c>
      <c r="EA1" t="s">
        <v>5</v>
      </c>
      <c r="ED1">
        <v>0</v>
      </c>
      <c r="EE1">
        <v>0.23</v>
      </c>
      <c r="EK1" s="6">
        <f>$F$171</f>
        <v>0.001686</v>
      </c>
      <c r="EM1" s="6">
        <f>$F$173</f>
        <v>0.00021075</v>
      </c>
      <c r="EN1" s="6">
        <f>$F$175</f>
        <v>2.27E-5</v>
      </c>
      <c r="EO1" s="6">
        <f>$F$177</f>
        <v>0.00020232</v>
      </c>
      <c r="EP1" s="6">
        <f>$F$179</f>
        <v>3.37E-6</v>
      </c>
      <c r="GD1">
        <v>0</v>
      </c>
      <c r="GE1">
        <v>0.23</v>
      </c>
      <c r="GK1" s="6">
        <f>$F$171</f>
        <v>0.001686</v>
      </c>
      <c r="GM1" s="6">
        <f>$F$173</f>
        <v>0.00021075</v>
      </c>
      <c r="GN1" s="6">
        <f>$F$175</f>
        <v>2.27E-5</v>
      </c>
      <c r="GO1" s="6">
        <f>$F$177</f>
        <v>0.00020232</v>
      </c>
      <c r="GP1" s="6">
        <f>$F$179</f>
        <v>3.37E-6</v>
      </c>
    </row>
    <row r="2" spans="1:235" s="9" customFormat="1">
      <c r="B2" s="10" t="s">
        <v>6</v>
      </c>
      <c r="C2" s="11" t="s">
        <v>7</v>
      </c>
      <c r="I2" s="149" t="s">
        <v>8</v>
      </c>
      <c r="K2" s="12">
        <v>44622</v>
      </c>
      <c r="L2" s="13" t="s">
        <v>9</v>
      </c>
      <c r="AA2" s="9" t="s">
        <v>10</v>
      </c>
      <c r="AB2" s="9" t="s">
        <v>11</v>
      </c>
      <c r="AC2" s="9" t="s">
        <v>12</v>
      </c>
      <c r="AD2" s="9" t="s">
        <v>13</v>
      </c>
      <c r="AE2" s="9" t="s">
        <v>14</v>
      </c>
      <c r="BC2" s="15">
        <f>MIN(BC3:BC1010)</f>
        <v>0</v>
      </c>
      <c r="BF2" s="7">
        <f>F172</f>
        <v>0</v>
      </c>
      <c r="BG2" s="16">
        <f>F173</f>
        <v>0.00021075</v>
      </c>
      <c r="BH2" s="7">
        <f>F174</f>
        <v>0</v>
      </c>
      <c r="BI2" s="7">
        <f>F176</f>
        <v>0</v>
      </c>
      <c r="BJ2" s="7">
        <f>F178</f>
        <v>0</v>
      </c>
      <c r="BK2" s="7">
        <f>F180</f>
        <v>0</v>
      </c>
      <c r="BL2" s="7">
        <f>F181</f>
        <v>0</v>
      </c>
      <c r="BM2" s="7">
        <f>F182</f>
        <v>0</v>
      </c>
      <c r="BN2" s="9" t="s">
        <v>15</v>
      </c>
      <c r="BO2" s="9" t="s">
        <v>16</v>
      </c>
      <c r="BP2" s="17" t="s">
        <v>17</v>
      </c>
      <c r="BQ2" s="9" t="s">
        <v>18</v>
      </c>
      <c r="BR2" s="9" t="s">
        <v>19</v>
      </c>
      <c r="BU2" s="7">
        <f>MAX(BU3:BU1010)</f>
        <v>0</v>
      </c>
      <c r="BV2" s="7">
        <f>$F$71</f>
        <v>0</v>
      </c>
      <c r="CC2" s="15">
        <f>MIN(CC3:CC1010)</f>
        <v>0</v>
      </c>
      <c r="CF2" s="9" t="s">
        <v>15</v>
      </c>
      <c r="CG2" s="9" t="s">
        <v>16</v>
      </c>
      <c r="CH2" s="17" t="s">
        <v>17</v>
      </c>
      <c r="CI2" s="9" t="s">
        <v>18</v>
      </c>
      <c r="CJ2" s="9" t="s">
        <v>20</v>
      </c>
      <c r="CK2" s="7">
        <f>F172</f>
        <v>0</v>
      </c>
      <c r="CL2" s="16">
        <f>F173</f>
        <v>0.00021075</v>
      </c>
      <c r="CM2" s="7">
        <f>F174</f>
        <v>0</v>
      </c>
      <c r="CN2" s="7">
        <f>F176</f>
        <v>0</v>
      </c>
      <c r="CO2" s="7">
        <f>F178</f>
        <v>0</v>
      </c>
      <c r="CP2" s="7">
        <f>F180</f>
        <v>0</v>
      </c>
      <c r="CQ2" s="7">
        <f>F181</f>
        <v>0</v>
      </c>
      <c r="CR2" s="7">
        <f>F182</f>
        <v>0</v>
      </c>
      <c r="CS2" s="9" t="s">
        <v>15</v>
      </c>
      <c r="CT2" s="9" t="s">
        <v>16</v>
      </c>
      <c r="CU2" s="17" t="s">
        <v>17</v>
      </c>
      <c r="CV2" s="9" t="s">
        <v>18</v>
      </c>
      <c r="CW2" s="9" t="s">
        <v>19</v>
      </c>
      <c r="CZ2" s="7">
        <f>MAX(CZ3:CZ1010)</f>
        <v>0</v>
      </c>
      <c r="DA2" s="7">
        <f>$F$58</f>
        <v>0</v>
      </c>
      <c r="EC2" s="15">
        <f>MIN(EC3:EC1010)</f>
        <v>0</v>
      </c>
      <c r="EF2" s="9" t="s">
        <v>15</v>
      </c>
      <c r="EG2" s="9" t="s">
        <v>16</v>
      </c>
      <c r="EH2" s="17" t="s">
        <v>17</v>
      </c>
      <c r="EI2" s="9" t="s">
        <v>18</v>
      </c>
      <c r="EJ2" s="9" t="s">
        <v>20</v>
      </c>
      <c r="EK2" s="7">
        <f>F172</f>
        <v>0</v>
      </c>
      <c r="EL2" s="16">
        <f>F173</f>
        <v>0.00021075</v>
      </c>
      <c r="EM2" s="7">
        <f>F174</f>
        <v>0</v>
      </c>
      <c r="EN2" s="7">
        <f>F176</f>
        <v>0</v>
      </c>
      <c r="EO2" s="7">
        <f>F178</f>
        <v>0</v>
      </c>
      <c r="EP2" s="7">
        <f>F180</f>
        <v>0</v>
      </c>
      <c r="EQ2" s="7">
        <f>F181</f>
        <v>0</v>
      </c>
      <c r="ER2" s="7">
        <f>F182</f>
        <v>0</v>
      </c>
      <c r="ES2" s="9" t="s">
        <v>15</v>
      </c>
      <c r="ET2" s="9" t="s">
        <v>16</v>
      </c>
      <c r="EU2" s="17" t="s">
        <v>17</v>
      </c>
      <c r="EV2" s="9" t="s">
        <v>18</v>
      </c>
      <c r="EW2" s="9" t="s">
        <v>19</v>
      </c>
      <c r="EZ2" s="7">
        <f>MAX(EZ3:EZ1010)</f>
        <v>0</v>
      </c>
      <c r="FA2" s="7">
        <f>$F$63</f>
        <v>0</v>
      </c>
      <c r="GC2" s="15">
        <f>MIN(GC3:GC1010)</f>
        <v>0</v>
      </c>
      <c r="GF2" s="9" t="s">
        <v>15</v>
      </c>
      <c r="GG2" s="9" t="s">
        <v>16</v>
      </c>
      <c r="GH2" s="17" t="s">
        <v>17</v>
      </c>
      <c r="GI2" s="9" t="s">
        <v>18</v>
      </c>
      <c r="GJ2" s="9" t="s">
        <v>20</v>
      </c>
      <c r="GK2" s="7">
        <f>F172</f>
        <v>0</v>
      </c>
      <c r="GL2" s="16">
        <f>F173</f>
        <v>0.00021075</v>
      </c>
      <c r="GM2" s="7">
        <f>F174</f>
        <v>0</v>
      </c>
      <c r="GN2" s="7">
        <f>F176</f>
        <v>0</v>
      </c>
      <c r="GO2" s="7">
        <f>F178</f>
        <v>0</v>
      </c>
      <c r="GP2" s="7">
        <f>F180</f>
        <v>0</v>
      </c>
      <c r="GQ2" s="7">
        <f>F181</f>
        <v>0</v>
      </c>
      <c r="GR2" s="7">
        <f>F182</f>
        <v>0</v>
      </c>
      <c r="GS2" s="9" t="s">
        <v>15</v>
      </c>
      <c r="GT2" s="9" t="s">
        <v>16</v>
      </c>
      <c r="GU2" s="17" t="s">
        <v>17</v>
      </c>
      <c r="GV2" s="9" t="s">
        <v>18</v>
      </c>
      <c r="GW2" s="9" t="s">
        <v>19</v>
      </c>
      <c r="GZ2" s="7">
        <f>MAX(GZ3:GZ1010)</f>
        <v>0</v>
      </c>
      <c r="HA2" s="7">
        <f>$F$68</f>
        <v>0</v>
      </c>
    </row>
    <row r="3" spans="1:235" s="9" customFormat="1">
      <c r="B3" s="10" t="s">
        <v>21</v>
      </c>
      <c r="C3" s="18" t="s">
        <v>10</v>
      </c>
      <c r="L3" s="13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BB3" s="9">
        <v>1</v>
      </c>
      <c r="BC3" s="7">
        <f>$I$69</f>
        <v>0</v>
      </c>
      <c r="BD3" s="21">
        <f>ROUND(PMT($F$92/12,$F$96*12,-BC3),5)</f>
        <v>0</v>
      </c>
      <c r="BE3" s="15">
        <f>ROUND(BC3*$BE$1/1000,2)</f>
        <v>0</v>
      </c>
      <c r="BF3" s="15">
        <f>ROUND(MIN(BC3,$F$168)*$BF$1,2)</f>
        <v>0</v>
      </c>
      <c r="BG3" s="22">
        <v>0</v>
      </c>
      <c r="BH3" s="22">
        <f>ROUND(MIN(BC3,$F$168)*$BH$1,0)</f>
        <v>0</v>
      </c>
      <c r="BI3" s="22">
        <f>ROUND(MIN(BC3,$F$168)*$BI$1,2)</f>
        <v>0</v>
      </c>
      <c r="BJ3" s="22">
        <f>ROUND(MIN(BC3,$F$168)*$BJ$1,2)</f>
        <v>0</v>
      </c>
      <c r="BK3" s="22">
        <f>ROUND(MIN(BC3,$F$168)*$BK$1,2)</f>
        <v>0</v>
      </c>
      <c r="BL3" s="15">
        <f>BF3+SUM(BH3:BK3)</f>
        <v>0</v>
      </c>
      <c r="BM3" s="22">
        <f>ROUND(BL3/12,2)</f>
        <v>0</v>
      </c>
      <c r="BN3" s="9">
        <f>INT(BM3)</f>
        <v>0</v>
      </c>
      <c r="BO3" s="23">
        <f>INT((BM3-BN3)*10)/10</f>
        <v>0</v>
      </c>
      <c r="BP3" s="17">
        <f>BM3-BN3-BO3</f>
        <v>0</v>
      </c>
      <c r="BQ3" s="23">
        <f>IF(OR(BP3=0.05,BP3=0),BP3,IF(AND(BP3&gt;0.051,BP3&lt;0.1),0.1,IF(AND(BP3&gt;0.001,BP3&lt;0.05),0.05,BP3)))</f>
        <v>0</v>
      </c>
      <c r="BR3" s="23">
        <f>BN3+BO3+BQ3</f>
        <v>0</v>
      </c>
      <c r="BS3" s="9">
        <v>0</v>
      </c>
      <c r="BT3" s="7">
        <f>SUM(BD3:BE3)+BR3+BS3</f>
        <v>0</v>
      </c>
      <c r="BU3" s="7">
        <f>IF(AND(BT3&gt;0,BT4=0),BT3,0)</f>
        <v>0</v>
      </c>
      <c r="BV3" s="7">
        <f>BV2</f>
        <v>0</v>
      </c>
      <c r="BW3" s="7">
        <f>IF(ROUND(BT3-BV3,2)&gt;0,ROUND(BT3-BV3,2),0)</f>
        <v>0</v>
      </c>
      <c r="CB3" s="9">
        <v>1</v>
      </c>
      <c r="CC3" s="7">
        <f>$G$59</f>
        <v>0</v>
      </c>
      <c r="CD3" s="24">
        <f>ROUND(PMT($F$92/12,$F$96*12,-CC3),5)</f>
        <v>0</v>
      </c>
      <c r="CE3" s="15">
        <f>ROUND(CC3*$CE$1/1000,2)</f>
        <v>0</v>
      </c>
      <c r="CF3" s="9">
        <f>INT(CE3)</f>
        <v>0</v>
      </c>
      <c r="CG3" s="23">
        <f>INT((CE3-CF3)*10)/10</f>
        <v>0</v>
      </c>
      <c r="CH3" s="17">
        <f>CE3-CF3-CG3</f>
        <v>0</v>
      </c>
      <c r="CI3" s="23">
        <f>IF(OR(CH3=0.05,CH3=0),CH3,IF(AND(CH3&gt;0.051,CH3&lt;0.1),0.1,IF(AND(CH3&gt;0.001,CH3&lt;0.05),0.05,CH3)))</f>
        <v>0</v>
      </c>
      <c r="CJ3" s="23">
        <f>CF3+CG3+CI3</f>
        <v>0</v>
      </c>
      <c r="CK3" s="15">
        <f>ROUND($CD$1*$CK$1,2)</f>
        <v>0</v>
      </c>
      <c r="CL3" s="22">
        <v>0</v>
      </c>
      <c r="CM3" s="22">
        <f>ROUND($CD$1*$CM$1,2)</f>
        <v>0</v>
      </c>
      <c r="CN3" s="22">
        <f>ROUND($CD$1*$CN$1,2)</f>
        <v>0</v>
      </c>
      <c r="CO3" s="22">
        <f>ROUND($CD$1*$CO$1,2)</f>
        <v>0</v>
      </c>
      <c r="CP3" s="22">
        <f>ROUND($CD$1*$CP$1,2)</f>
        <v>0</v>
      </c>
      <c r="CQ3" s="15">
        <f>CK3+SUM(CM3:CP3)</f>
        <v>0</v>
      </c>
      <c r="CR3" s="22">
        <f>ROUND(CQ3/12,2)</f>
        <v>0</v>
      </c>
      <c r="CS3" s="9">
        <f>INT(CR3)</f>
        <v>0</v>
      </c>
      <c r="CT3" s="23">
        <f>INT((CR3-CS3)*10)/10</f>
        <v>0</v>
      </c>
      <c r="CU3" s="17">
        <f>CR3-CS3-CT3</f>
        <v>0</v>
      </c>
      <c r="CV3" s="23">
        <f>IF(OR(CU3=0.05,CU3=0),CU3,IF(AND(CU3&gt;0.051,CU3&lt;0.1),0.1,IF(AND(CU3&gt;0.001,CU3&lt;0.05),0.05,CU3)))</f>
        <v>0</v>
      </c>
      <c r="CW3" s="23">
        <f>CS3+CT3+CV3</f>
        <v>0</v>
      </c>
      <c r="CX3" s="9">
        <v>0</v>
      </c>
      <c r="CY3" s="7">
        <f>ROUND(CD3+CJ3+CW3+CX3,2)</f>
        <v>0</v>
      </c>
      <c r="CZ3" s="7">
        <f>IF(AND(CY3&gt;0,CY4=0),CY3,0)</f>
        <v>0</v>
      </c>
      <c r="DA3" s="7">
        <f>DA2</f>
        <v>0</v>
      </c>
      <c r="DB3" s="7">
        <f>IF(ROUND(CY3-DA3,2)&gt;0,ROUND(CY3-DA3,2),0)</f>
        <v>0</v>
      </c>
      <c r="EB3" s="9">
        <v>1</v>
      </c>
      <c r="EC3" s="7">
        <f>$G$64</f>
        <v>0</v>
      </c>
      <c r="ED3" s="21">
        <f>ROUND(PMT($F$92/12,$F$96*12,-EC3),5)</f>
        <v>0</v>
      </c>
      <c r="EE3" s="15">
        <f>ROUND(EC3*$EE$1/1000,2)</f>
        <v>0</v>
      </c>
      <c r="EF3" s="9">
        <f>INT(EE3)</f>
        <v>0</v>
      </c>
      <c r="EG3" s="23">
        <f>INT((EE3-EF3)*10)/10</f>
        <v>0</v>
      </c>
      <c r="EH3" s="17">
        <f>EE3-EF3-EG3</f>
        <v>0</v>
      </c>
      <c r="EI3" s="23">
        <f>IF(OR(EH3=0.05,EH3=0),EH3,IF(AND(EH3&gt;0.051,EH3&lt;0.1),0.1,IF(AND(EH3&gt;0.001,EH3&lt;0.05),0.05,EH3)))</f>
        <v>0</v>
      </c>
      <c r="EJ3" s="23">
        <f>EF3+EG3+EI3</f>
        <v>0</v>
      </c>
      <c r="EK3" s="15">
        <f>ROUND($ED$1*$EK$1,2)</f>
        <v>0</v>
      </c>
      <c r="EL3" s="22">
        <v>0</v>
      </c>
      <c r="EM3" s="22">
        <f>ROUND($ED$1*$EM$1,0)</f>
        <v>0</v>
      </c>
      <c r="EN3" s="22">
        <f>ROUND($ED$1*$EN$1,2)</f>
        <v>0</v>
      </c>
      <c r="EO3" s="22">
        <f>ROUND($ED$1*$EO$1,2)</f>
        <v>0</v>
      </c>
      <c r="EP3" s="22">
        <f>ROUND($ED$1*$EP$1,2)</f>
        <v>0</v>
      </c>
      <c r="EQ3" s="15">
        <f>EK3+SUM(EM3:EP3)</f>
        <v>0</v>
      </c>
      <c r="ER3" s="22">
        <f>ROUND(EQ3/12,2)</f>
        <v>0</v>
      </c>
      <c r="ES3" s="9">
        <f>INT(ER3)</f>
        <v>0</v>
      </c>
      <c r="ET3" s="23">
        <f>INT((ER3-ES3)*10)/10</f>
        <v>0</v>
      </c>
      <c r="EU3" s="17">
        <f>ER3-ES3-ET3</f>
        <v>0</v>
      </c>
      <c r="EV3" s="23">
        <f>IF(OR(EU3=0.05,EU3=0),EU3,IF(AND(EU3&gt;0.051,EU3&lt;0.1),0.1,IF(AND(EU3&gt;0.001,EU3&lt;0.05),0.05,EU3)))</f>
        <v>0</v>
      </c>
      <c r="EW3" s="23">
        <f>ES3+ET3+EV3</f>
        <v>0</v>
      </c>
      <c r="EX3" s="9">
        <v>0</v>
      </c>
      <c r="EY3" s="7">
        <f>ROUND(ED3+EJ3+EW3+EX3,2)</f>
        <v>0</v>
      </c>
      <c r="EZ3" s="7">
        <f>IF(AND(EY3&gt;0,EY4=0),EY3,0)</f>
        <v>0</v>
      </c>
      <c r="FA3" s="7">
        <f>FA2</f>
        <v>0</v>
      </c>
      <c r="FB3" s="7">
        <f>IF(ROUND(EY3-FA3,2)&gt;0,ROUND(EY3-FA3,2),0)</f>
        <v>0</v>
      </c>
      <c r="GB3" s="9">
        <v>1</v>
      </c>
      <c r="GC3" s="7">
        <f>$G$69</f>
        <v>0</v>
      </c>
      <c r="GD3" s="21">
        <f>ROUND(PMT($F$92/12,$F$96*12,-GC3),5)</f>
        <v>0</v>
      </c>
      <c r="GE3" s="15">
        <f>ROUND(GC3*$GE$1/1000,2)</f>
        <v>0</v>
      </c>
      <c r="GF3" s="9">
        <f>INT(GE3)</f>
        <v>0</v>
      </c>
      <c r="GG3" s="23">
        <f>INT((GE3-GF3)*10)/10</f>
        <v>0</v>
      </c>
      <c r="GH3" s="17">
        <f>GE3-GF3-GG3</f>
        <v>0</v>
      </c>
      <c r="GI3" s="23">
        <f>IF(OR(GH3=0.05,GH3=0),GH3,IF(AND(GH3&gt;0.051,GH3&lt;0.1),0.1,IF(AND(GH3&gt;0.001,GH3&lt;0.05),0.05,GH3)))</f>
        <v>0</v>
      </c>
      <c r="GJ3" s="23">
        <f>GF3+GG3+GI3</f>
        <v>0</v>
      </c>
      <c r="GK3" s="15">
        <f>ROUND($GD$1*$GK$1,2)</f>
        <v>0</v>
      </c>
      <c r="GL3" s="22">
        <v>0</v>
      </c>
      <c r="GM3" s="22">
        <f>ROUND($GD$1*$GM$1,0)</f>
        <v>0</v>
      </c>
      <c r="GN3" s="22">
        <f>ROUND($GD$1*$GN$1,2)</f>
        <v>0</v>
      </c>
      <c r="GO3" s="22">
        <f>ROUND($GD$1*$GO$1,2)</f>
        <v>0</v>
      </c>
      <c r="GP3" s="22">
        <f>ROUND($GD$1*$GP$1,2)</f>
        <v>0</v>
      </c>
      <c r="GQ3" s="15">
        <f>GK3+SUM(GM3:GP3)</f>
        <v>0</v>
      </c>
      <c r="GR3" s="22">
        <f>ROUND(GQ3/12,2)</f>
        <v>0</v>
      </c>
      <c r="GS3" s="9">
        <f>INT(GR3)</f>
        <v>0</v>
      </c>
      <c r="GT3" s="23">
        <f>INT((GR3-GS3)*10)/10</f>
        <v>0</v>
      </c>
      <c r="GU3" s="17">
        <f>GR3-GS3-GT3</f>
        <v>0</v>
      </c>
      <c r="GV3" s="23">
        <f>IF(OR(GU3=0.05,GU3=0),GU3,IF(AND(GU3&gt;0.051,GU3&lt;0.1),0.1,IF(AND(GU3&gt;0.001,GU3&lt;0.05),0.05,GU3)))</f>
        <v>0</v>
      </c>
      <c r="GW3" s="23">
        <f>GS3+GT3+GV3</f>
        <v>0</v>
      </c>
      <c r="GX3" s="9">
        <v>0</v>
      </c>
      <c r="GY3" s="7">
        <f>ROUND(GD3+GJ3+GW3+GX3,2)</f>
        <v>0</v>
      </c>
      <c r="GZ3" s="7">
        <f>IF(AND(GY3&gt;0,GY4=0),GY3,0)</f>
        <v>0</v>
      </c>
      <c r="HA3" s="7">
        <f>HA2</f>
        <v>0</v>
      </c>
      <c r="HB3" s="7">
        <f>IF(ROUND(GY3-HA3,2)&gt;0,ROUND(GY3-HA3,2),0)</f>
        <v>0</v>
      </c>
    </row>
    <row r="4" spans="1:235" s="9" customFormat="1">
      <c r="I4" s="25" t="s">
        <v>28</v>
      </c>
      <c r="AA4" s="9" t="s">
        <v>29</v>
      </c>
      <c r="BB4" s="9">
        <v>2</v>
      </c>
      <c r="BC4" s="7">
        <f>IF(BW3&gt;0,BC3-1000,BC3)</f>
        <v>0</v>
      </c>
      <c r="BD4" s="20">
        <f>IF(BW3&gt;0,ROUND(PMT($F$92/12,$F$96*12,-BC4),5),0)</f>
        <v>0</v>
      </c>
      <c r="BE4" s="15">
        <f>IF(BW3&gt;0,ROUND(BC4*$E$1/1000,2),0)</f>
        <v>0</v>
      </c>
      <c r="BF4" s="15">
        <f>IF(BW3&gt;0,ROUND(MIN(BC4,$F$168)*$BF$1,2),0)</f>
        <v>0</v>
      </c>
      <c r="BG4" s="22">
        <v>0</v>
      </c>
      <c r="BH4" s="22">
        <f>IF(BW3&gt;0,ROUND(MIN(BC4,$F$168)*$BH$1,0),0)</f>
        <v>0</v>
      </c>
      <c r="BI4" s="22">
        <f>IF(BW3&gt;0,ROUND(MIN(BC4,$F$168)*$BI$1,2),0)</f>
        <v>0</v>
      </c>
      <c r="BJ4" s="22">
        <f>IF(BW3&gt;0,ROUND(MIN(BC4,$F$168)*$BJ$1,2),0)</f>
        <v>0</v>
      </c>
      <c r="BK4" s="22">
        <f>IF(BW3&gt;0,ROUND(MIN(BC4,$F$168)*$BK$1,2),0)</f>
        <v>0</v>
      </c>
      <c r="BL4" s="15">
        <f>IF(BW3&gt;0,BF4+SUM(BH4:BK4),0)</f>
        <v>0</v>
      </c>
      <c r="BM4" s="22">
        <f>IF(BW3&gt;0,ROUND(BL4/12,2),0)</f>
        <v>0</v>
      </c>
      <c r="BN4" s="9">
        <f>INT(BM4)</f>
        <v>0</v>
      </c>
      <c r="BO4" s="23">
        <f>INT((BM4-BN4)*10)/10</f>
        <v>0</v>
      </c>
      <c r="BP4" s="17">
        <f>BM4-BN4-BO4</f>
        <v>0</v>
      </c>
      <c r="BQ4" s="23">
        <f>IF(OR(BP4=0.05,BP4=0),BP4,IF(AND(BP4&gt;0.051,BP4&lt;0.1),0.1,IF(AND(BP4&gt;0.001,BP4&lt;0.05),0.05,BP4)))</f>
        <v>0</v>
      </c>
      <c r="BR4" s="23">
        <f>BN4+BO4+BQ4</f>
        <v>0</v>
      </c>
      <c r="BS4" s="9">
        <f>IF(BW3&gt;0,BS3,0)</f>
        <v>0</v>
      </c>
      <c r="BT4" s="7">
        <f>SUM(BD4:BE4)+BR4+BS4</f>
        <v>0</v>
      </c>
      <c r="BU4" s="7">
        <f>IF(AND(BT4&gt;0,BT5=0),BT4,0)</f>
        <v>0</v>
      </c>
      <c r="BV4" s="7">
        <f>IF(BW3&gt;0,BV3,0)</f>
        <v>0</v>
      </c>
      <c r="BW4" s="7">
        <f>IF(ROUND(BT4-BV4,2)&gt;0,ROUND(BT4-BV4,2),0)</f>
        <v>0</v>
      </c>
      <c r="CB4" s="9">
        <v>2</v>
      </c>
      <c r="CC4" s="7">
        <f>IF(DB3&gt;0,CC3-1000,CC3)</f>
        <v>0</v>
      </c>
      <c r="CD4" s="20">
        <f>IF(DB3&gt;0,ROUND(PMT($F$92/12,$F$96*12,-CC4),5),0)</f>
        <v>0</v>
      </c>
      <c r="CE4" s="15">
        <f>IF(DB3&gt;0,ROUND(CC4*$CE$1/1000,2),0)</f>
        <v>0</v>
      </c>
      <c r="CF4" s="9">
        <f>INT(CE4)</f>
        <v>0</v>
      </c>
      <c r="CG4" s="23">
        <f>INT((CE4-CF4)*10)/10</f>
        <v>0</v>
      </c>
      <c r="CH4" s="17">
        <f>CE4-CF4-CG4</f>
        <v>0</v>
      </c>
      <c r="CI4" s="23">
        <f>IF(OR(CH4=0.05,CH4=0),CH4,IF(AND(CH4&gt;0.051,CH4&lt;0.1),0.1,IF(AND(CH4&gt;0.001,CH4&lt;0.05),0.05,CH4)))</f>
        <v>0</v>
      </c>
      <c r="CJ4" s="23">
        <f>CF4+CG4+CI4</f>
        <v>0</v>
      </c>
      <c r="CK4" s="15">
        <f>IF(DB3&gt;0,ROUND($CD$1*$CK$1,2),0)</f>
        <v>0</v>
      </c>
      <c r="CL4" s="22">
        <v>0</v>
      </c>
      <c r="CM4" s="22">
        <f>IF(DB3&gt;0,ROUND($CD$1*$CM$1,2),0)</f>
        <v>0</v>
      </c>
      <c r="CN4" s="22">
        <f>IF(DB3&gt;0,ROUND($CD$1*$CN$1,2),0)</f>
        <v>0</v>
      </c>
      <c r="CO4" s="22">
        <f>IF(DB3&gt;0,ROUND($CD$1*$CO$1,2),0)</f>
        <v>0</v>
      </c>
      <c r="CP4" s="22">
        <f>IF(DB3&gt;0,ROUND($CD$1*$CP$1,2),0)</f>
        <v>0</v>
      </c>
      <c r="CQ4" s="15">
        <f>IF(DB3&gt;0,CK4+SUM(CM4:CP4),0)</f>
        <v>0</v>
      </c>
      <c r="CR4" s="22">
        <f>IF(DB3&gt;0,ROUND(CQ4/12,2),0)</f>
        <v>0</v>
      </c>
      <c r="CS4" s="9">
        <f>INT(CR4)</f>
        <v>0</v>
      </c>
      <c r="CT4" s="23">
        <f>INT((CR4-CS4)*10)/10</f>
        <v>0</v>
      </c>
      <c r="CU4" s="17">
        <f>CR4-CS4-CT4</f>
        <v>0</v>
      </c>
      <c r="CV4" s="23">
        <f>IF(OR(CU4=0.05,CU4=0),CU4,IF(AND(CU4&gt;0.051,CU4&lt;0.1),0.1,IF(AND(CU4&gt;0.001,CU4&lt;0.05),0.05,CU4)))</f>
        <v>0</v>
      </c>
      <c r="CW4" s="23">
        <f>CS4+CT4+CV4</f>
        <v>0</v>
      </c>
      <c r="CX4" s="9">
        <f>IF(DB3&gt;0,CX3,0)</f>
        <v>0</v>
      </c>
      <c r="CY4" s="7">
        <f>ROUND(CD4+CJ4+CW4+CX4,2)</f>
        <v>0</v>
      </c>
      <c r="CZ4" s="7">
        <f>IF(AND(CY4&gt;0,CY5=0),CY4,0)</f>
        <v>0</v>
      </c>
      <c r="DA4" s="7">
        <f>IF(DB3&gt;0,DA3,0)</f>
        <v>0</v>
      </c>
      <c r="DB4" s="7">
        <f>IF(ROUND(CY4-DA4,2)&gt;0,ROUND(CY4-DA4,2),0)</f>
        <v>0</v>
      </c>
      <c r="EB4" s="9">
        <v>2</v>
      </c>
      <c r="EC4" s="7">
        <f>IF(FB3&gt;0,EC3-1000,EC3)</f>
        <v>0</v>
      </c>
      <c r="ED4" s="20">
        <f>IF(FB3&gt;0,ROUND(PMT($F$92/12,$F$96*12,-EC4),5),0)</f>
        <v>0</v>
      </c>
      <c r="EE4" s="15">
        <f>IF(FB3&gt;0,ROUND(EC4*$EE$1/1000,2),0)</f>
        <v>0</v>
      </c>
      <c r="EF4" s="9">
        <f>INT(EE4)</f>
        <v>0</v>
      </c>
      <c r="EG4" s="23">
        <f>INT((EE4-EF4)*10)/10</f>
        <v>0</v>
      </c>
      <c r="EH4" s="17">
        <f>EE4-EF4-EG4</f>
        <v>0</v>
      </c>
      <c r="EI4" s="23">
        <f>IF(OR(EH4=0.05,EH4=0),EH4,IF(AND(EH4&gt;0.051,EH4&lt;0.1),0.1,IF(AND(EH4&gt;0.001,EH4&lt;0.05),0.05,EH4)))</f>
        <v>0</v>
      </c>
      <c r="EJ4" s="23">
        <f>EF4+EG4+EI4</f>
        <v>0</v>
      </c>
      <c r="EK4" s="15">
        <f>IF(FB3&gt;0,ROUND($ED$1*$EK$1,2),0)</f>
        <v>0</v>
      </c>
      <c r="EL4" s="22">
        <v>0</v>
      </c>
      <c r="EM4" s="22">
        <f>IF(FB3&gt;0,ROUND($ED$1*$EM$1,0),0)</f>
        <v>0</v>
      </c>
      <c r="EN4" s="22">
        <f>IF(FB3&gt;0,ROUND($ED$1*$EN$1,2),0)</f>
        <v>0</v>
      </c>
      <c r="EO4" s="22">
        <f>IF(FB3&gt;0,ROUND($ED$1*$EO$1,2),0)</f>
        <v>0</v>
      </c>
      <c r="EP4" s="22">
        <f>IF(FB3&gt;0,ROUND($ED$1*$EP$1,2),0)</f>
        <v>0</v>
      </c>
      <c r="EQ4" s="15">
        <f>IF(FB3&gt;0,EK4+SUM(EM4:EP4),0)</f>
        <v>0</v>
      </c>
      <c r="ER4" s="22">
        <f>IF(FB3&gt;0,ROUND(EQ4/12,2),0)</f>
        <v>0</v>
      </c>
      <c r="ES4" s="9">
        <f>INT(ER4)</f>
        <v>0</v>
      </c>
      <c r="ET4" s="23">
        <f>INT((ER4-ES4)*10)/10</f>
        <v>0</v>
      </c>
      <c r="EU4" s="17">
        <f>ER4-ES4-ET4</f>
        <v>0</v>
      </c>
      <c r="EV4" s="23">
        <f>IF(OR(EU4=0.05,EU4=0),EU4,IF(AND(EU4&gt;0.051,EU4&lt;0.1),0.1,IF(AND(EU4&gt;0.001,EU4&lt;0.05),0.05,EU4)))</f>
        <v>0</v>
      </c>
      <c r="EW4" s="23">
        <f>ES4+ET4+EV4</f>
        <v>0</v>
      </c>
      <c r="EX4" s="9">
        <f>IF(FB3&gt;0,EX3,0)</f>
        <v>0</v>
      </c>
      <c r="EY4" s="7">
        <f>ROUND(ED4+EJ4+EW4+EX4,2)</f>
        <v>0</v>
      </c>
      <c r="EZ4" s="7">
        <f>IF(AND(EY4&gt;0,EY5=0),EY4,0)</f>
        <v>0</v>
      </c>
      <c r="FA4" s="7">
        <f>IF(FB3&gt;0,FA3,0)</f>
        <v>0</v>
      </c>
      <c r="FB4" s="7">
        <f>IF(ROUND(EY4-FA4,2)&gt;0,ROUND(EY4-FA4,2),0)</f>
        <v>0</v>
      </c>
      <c r="GB4" s="9">
        <v>2</v>
      </c>
      <c r="GC4" s="7">
        <f>IF(HB3&gt;0,GC3-1000,GC3)</f>
        <v>0</v>
      </c>
      <c r="GD4" s="20">
        <f>IF(HB3&gt;0,ROUND(PMT($F$92/12,$F$96*12,-GC4),5),0)</f>
        <v>0</v>
      </c>
      <c r="GE4" s="15">
        <f>IF(HB3&gt;0,ROUND(GC4*$GE$1/1000,2),0)</f>
        <v>0</v>
      </c>
      <c r="GF4" s="9">
        <f>INT(GE4)</f>
        <v>0</v>
      </c>
      <c r="GG4" s="23">
        <f>INT((GE4-GF4)*10)/10</f>
        <v>0</v>
      </c>
      <c r="GH4" s="17">
        <f>GE4-GF4-GG4</f>
        <v>0</v>
      </c>
      <c r="GI4" s="23">
        <f>IF(OR(GH4=0.05,GH4=0),GH4,IF(AND(GH4&gt;0.051,GH4&lt;0.1),0.1,IF(AND(GH4&gt;0.001,GH4&lt;0.05),0.05,GH4)))</f>
        <v>0</v>
      </c>
      <c r="GJ4" s="23">
        <f>GF4+GG4+GI4</f>
        <v>0</v>
      </c>
      <c r="GK4" s="15">
        <f>IF(HB3&gt;0,ROUND($GD$1*$GK$1,2),0)</f>
        <v>0</v>
      </c>
      <c r="GL4" s="22">
        <v>0</v>
      </c>
      <c r="GM4" s="22">
        <f>IF(HB3&gt;0,ROUND($GD$1*$GM$1,0),0)</f>
        <v>0</v>
      </c>
      <c r="GN4" s="22">
        <f>IF(HB3&gt;0,ROUND($GD$1*$GN$1,2),0)</f>
        <v>0</v>
      </c>
      <c r="GO4" s="22">
        <f>IF(HB3&gt;0,ROUND($GD$1*$GO$1,2),0)</f>
        <v>0</v>
      </c>
      <c r="GP4" s="22">
        <f>IF(HB3&gt;0,ROUND($GD$1*$GP$1,2),0)</f>
        <v>0</v>
      </c>
      <c r="GQ4" s="15">
        <f>IF(HB3&gt;0,GK4+SUM(GM4:GP4),0)</f>
        <v>0</v>
      </c>
      <c r="GR4" s="22">
        <f>IF(HB3&gt;0,ROUND(GQ4/12,2),0)</f>
        <v>0</v>
      </c>
      <c r="GS4" s="9">
        <f>INT(GR4)</f>
        <v>0</v>
      </c>
      <c r="GT4" s="23">
        <f>INT((GR4-GS4)*10)/10</f>
        <v>0</v>
      </c>
      <c r="GU4" s="17">
        <f>GR4-GS4-GT4</f>
        <v>0</v>
      </c>
      <c r="GV4" s="23">
        <f>IF(OR(GU4=0.05,GU4=0),GU4,IF(AND(GU4&gt;0.051,GU4&lt;0.1),0.1,IF(AND(GU4&gt;0.001,GU4&lt;0.05),0.05,GU4)))</f>
        <v>0</v>
      </c>
      <c r="GW4" s="23">
        <f>GS4+GT4+GV4</f>
        <v>0</v>
      </c>
      <c r="GX4" s="9">
        <f>IF(HB3&gt;0,GX3,0)</f>
        <v>0</v>
      </c>
      <c r="GY4" s="7">
        <f>ROUND(GD4+GJ4+GW4+GX4,2)</f>
        <v>0</v>
      </c>
      <c r="GZ4" s="7">
        <f>IF(AND(GY4&gt;0,GY5=0),GY4,0)</f>
        <v>0</v>
      </c>
      <c r="HA4" s="7">
        <f>IF(HB3&gt;0,HA3,0)</f>
        <v>0</v>
      </c>
      <c r="HB4" s="7">
        <f>IF(ROUND(GY4-HA4,2)&gt;0,ROUND(GY4-HA4,2),0)</f>
        <v>0</v>
      </c>
    </row>
    <row r="5" spans="1:235">
      <c r="A5" s="10" t="s">
        <v>30</v>
      </c>
      <c r="B5" s="156" t="s">
        <v>31</v>
      </c>
      <c r="F5" s="25" t="s">
        <v>32</v>
      </c>
      <c r="G5" s="25" t="s">
        <v>33</v>
      </c>
      <c r="I5" s="25" t="s">
        <v>34</v>
      </c>
      <c r="AA5" s="9" t="s">
        <v>35</v>
      </c>
      <c r="BB5">
        <v>3</v>
      </c>
      <c r="BC5" s="7">
        <f>IF(BW4&gt;0,BC4-1000,BC4)</f>
        <v>0</v>
      </c>
      <c r="BD5" s="20">
        <f>IF(BW4&gt;0,ROUND(PMT($F$92/12,$F$96*12,-BC5),5),0)</f>
        <v>0</v>
      </c>
      <c r="BE5" s="15">
        <f>IF(BW4&gt;0,ROUND(BC5*$E$1/1000,2),0)</f>
        <v>0</v>
      </c>
      <c r="BF5" s="15">
        <f>IF(BW4&gt;0,ROUND(MIN(BC5,$F$168)*$BF$1,2),0)</f>
        <v>0</v>
      </c>
      <c r="BG5" s="22">
        <v>0</v>
      </c>
      <c r="BH5" s="22">
        <f>IF(BW4&gt;0,ROUND(MIN(BC5,$F$168)*$BH$1,0),0)</f>
        <v>0</v>
      </c>
      <c r="BI5" s="22">
        <f>IF(BW4&gt;0,ROUND(MIN(BC5,$F$168)*$BI$1,2),0)</f>
        <v>0</v>
      </c>
      <c r="BJ5" s="22">
        <f>IF(BW4&gt;0,ROUND(MIN(BC5,$F$168)*$BJ$1,2),0)</f>
        <v>0</v>
      </c>
      <c r="BK5" s="22">
        <f>IF(BW4&gt;0,ROUND(MIN(BC5,$F$168)*$BK$1,2),0)</f>
        <v>0</v>
      </c>
      <c r="BL5" s="15">
        <f>IF(BW4&gt;0,BF5+SUM(BH5:BK5),0)</f>
        <v>0</v>
      </c>
      <c r="BM5" s="22">
        <f>IF(BW4&gt;0,ROUND(BL5/12,2),0)</f>
        <v>0</v>
      </c>
      <c r="BN5" s="9">
        <f>INT(BM5)</f>
        <v>0</v>
      </c>
      <c r="BO5" s="23">
        <f>INT((BM5-BN5)*10)/10</f>
        <v>0</v>
      </c>
      <c r="BP5" s="17">
        <f>BM5-BN5-BO5</f>
        <v>0</v>
      </c>
      <c r="BQ5" s="23">
        <f>IF(OR(BP5=0.05,BP5=0),BP5,IF(AND(BP5&gt;0.051,BP5&lt;0.1),0.1,IF(AND(BP5&gt;0.001,BP5&lt;0.05),0.05,BP5)))</f>
        <v>0</v>
      </c>
      <c r="BR5" s="23">
        <f>BN5+BO5+BQ5</f>
        <v>0</v>
      </c>
      <c r="BS5">
        <f>IF(BW4&gt;0,BS4,0)</f>
        <v>0</v>
      </c>
      <c r="BT5" s="7">
        <f>SUM(BD5:BE5)+BR5+BS5</f>
        <v>0</v>
      </c>
      <c r="BU5" s="7">
        <f>IF(AND(BT5&gt;0,BT6=0),BT5,0)</f>
        <v>0</v>
      </c>
      <c r="BV5" s="7">
        <f>IF(BW4&gt;0,BV4,0)</f>
        <v>0</v>
      </c>
      <c r="BW5" s="7">
        <f>IF(ROUND(BT5-BV5,2)&gt;0,ROUND(BT5-BV5,2),0)</f>
        <v>0</v>
      </c>
      <c r="CB5">
        <v>3</v>
      </c>
      <c r="CC5" s="7">
        <f>IF(DB4&gt;0,CC4-1000,CC4)</f>
        <v>0</v>
      </c>
      <c r="CD5" s="20">
        <f>IF(DB4&gt;0,ROUND(PMT($F$92/12,$F$96*12,-CC5),5),0)</f>
        <v>0</v>
      </c>
      <c r="CE5" s="15">
        <f>IF(DB4&gt;0,ROUND(CC5*$CE$1/1000,2),0)</f>
        <v>0</v>
      </c>
      <c r="CF5" s="9">
        <f>INT(CE5)</f>
        <v>0</v>
      </c>
      <c r="CG5" s="23">
        <f>INT((CE5-CF5)*10)/10</f>
        <v>0</v>
      </c>
      <c r="CH5" s="17">
        <f>CE5-CF5-CG5</f>
        <v>0</v>
      </c>
      <c r="CI5" s="23">
        <f>IF(OR(CH5=0.05,CH5=0),CH5,IF(AND(CH5&gt;0.051,CH5&lt;0.1),0.1,IF(AND(CH5&gt;0.001,CH5&lt;0.05),0.05,CH5)))</f>
        <v>0</v>
      </c>
      <c r="CJ5" s="23">
        <f>CF5+CG5+CI5</f>
        <v>0</v>
      </c>
      <c r="CK5" s="15">
        <f>IF(DB4&gt;0,ROUND($CD$1*$CK$1,2),0)</f>
        <v>0</v>
      </c>
      <c r="CL5" s="22">
        <v>0</v>
      </c>
      <c r="CM5" s="22">
        <f>IF(DB4&gt;0,ROUND($CD$1*$CM$1,2),0)</f>
        <v>0</v>
      </c>
      <c r="CN5" s="22">
        <f>IF(DB4&gt;0,ROUND($CD$1*$CN$1,2),0)</f>
        <v>0</v>
      </c>
      <c r="CO5" s="22">
        <f>IF(DB4&gt;0,ROUND($CD$1*$CO$1,2),0)</f>
        <v>0</v>
      </c>
      <c r="CP5" s="22">
        <f>IF(DB4&gt;0,ROUND($CD$1*$CP$1,2),0)</f>
        <v>0</v>
      </c>
      <c r="CQ5" s="15">
        <f>IF(DB4&gt;0,CK5+SUM(CM5:CP5),0)</f>
        <v>0</v>
      </c>
      <c r="CR5" s="22">
        <f>IF(DB4&gt;0,ROUND(CQ5/12,2),0)</f>
        <v>0</v>
      </c>
      <c r="CS5" s="9">
        <f>INT(CR5)</f>
        <v>0</v>
      </c>
      <c r="CT5" s="23">
        <f>INT((CR5-CS5)*10)/10</f>
        <v>0</v>
      </c>
      <c r="CU5" s="17">
        <f>CR5-CS5-CT5</f>
        <v>0</v>
      </c>
      <c r="CV5" s="23">
        <f>IF(OR(CU5=0.05,CU5=0),CU5,IF(AND(CU5&gt;0.051,CU5&lt;0.1),0.1,IF(AND(CU5&gt;0.001,CU5&lt;0.05),0.05,CU5)))</f>
        <v>0</v>
      </c>
      <c r="CW5" s="23">
        <f>CS5+CT5+CV5</f>
        <v>0</v>
      </c>
      <c r="CX5">
        <f>IF(DB4&gt;0,CX4,0)</f>
        <v>0</v>
      </c>
      <c r="CY5" s="7">
        <f>ROUND(CD5+CJ5+CW5+CX5,2)</f>
        <v>0</v>
      </c>
      <c r="CZ5" s="7">
        <f>IF(AND(CY5&gt;0,CY6=0),CY5,0)</f>
        <v>0</v>
      </c>
      <c r="DA5" s="7">
        <f>IF(DB4&gt;0,DA4,0)</f>
        <v>0</v>
      </c>
      <c r="DB5" s="7">
        <f>IF(ROUND(CY5-DA5,2)&gt;0,ROUND(CY5-DA5,2),0)</f>
        <v>0</v>
      </c>
      <c r="EB5">
        <v>3</v>
      </c>
      <c r="EC5" s="7">
        <f>IF(FB4&gt;0,EC4-1000,EC4)</f>
        <v>0</v>
      </c>
      <c r="ED5" s="20">
        <f>IF(FB4&gt;0,ROUND(PMT($F$92/12,$F$96*12,-EC5),5),0)</f>
        <v>0</v>
      </c>
      <c r="EE5" s="15">
        <f>IF(FB4&gt;0,ROUND(EC5*$EE$1/1000,2),0)</f>
        <v>0</v>
      </c>
      <c r="EF5" s="9">
        <f>INT(EE5)</f>
        <v>0</v>
      </c>
      <c r="EG5" s="23">
        <f>INT((EE5-EF5)*10)/10</f>
        <v>0</v>
      </c>
      <c r="EH5" s="17">
        <f>EE5-EF5-EG5</f>
        <v>0</v>
      </c>
      <c r="EI5" s="23">
        <f>IF(OR(EH5=0.05,EH5=0),EH5,IF(AND(EH5&gt;0.051,EH5&lt;0.1),0.1,IF(AND(EH5&gt;0.001,EH5&lt;0.05),0.05,EH5)))</f>
        <v>0</v>
      </c>
      <c r="EJ5" s="23">
        <f>EF5+EG5+EI5</f>
        <v>0</v>
      </c>
      <c r="EK5" s="15">
        <f>IF(FB4&gt;0,ROUND($ED$1*$EK$1,2),0)</f>
        <v>0</v>
      </c>
      <c r="EL5" s="22">
        <v>0</v>
      </c>
      <c r="EM5" s="22">
        <f>IF(FB4&gt;0,ROUND($ED$1*$EM$1,0),0)</f>
        <v>0</v>
      </c>
      <c r="EN5" s="22">
        <f>IF(FB4&gt;0,ROUND($ED$1*$EN$1,2),0)</f>
        <v>0</v>
      </c>
      <c r="EO5" s="22">
        <f>IF(FB4&gt;0,ROUND($ED$1*$EO$1,2),0)</f>
        <v>0</v>
      </c>
      <c r="EP5" s="22">
        <f>IF(FB4&gt;0,ROUND($ED$1*$EP$1,2),0)</f>
        <v>0</v>
      </c>
      <c r="EQ5" s="15">
        <f>IF(FB4&gt;0,EK5+SUM(EM5:EP5),0)</f>
        <v>0</v>
      </c>
      <c r="ER5" s="22">
        <f>IF(FB4&gt;0,ROUND(EQ5/12,2),0)</f>
        <v>0</v>
      </c>
      <c r="ES5" s="9">
        <f>INT(ER5)</f>
        <v>0</v>
      </c>
      <c r="ET5" s="23">
        <f>INT((ER5-ES5)*10)/10</f>
        <v>0</v>
      </c>
      <c r="EU5" s="17">
        <f>ER5-ES5-ET5</f>
        <v>0</v>
      </c>
      <c r="EV5" s="23">
        <f>IF(OR(EU5=0.05,EU5=0),EU5,IF(AND(EU5&gt;0.051,EU5&lt;0.1),0.1,IF(AND(EU5&gt;0.001,EU5&lt;0.05),0.05,EU5)))</f>
        <v>0</v>
      </c>
      <c r="EW5" s="23">
        <f>ES5+ET5+EV5</f>
        <v>0</v>
      </c>
      <c r="EX5">
        <f>IF(FB4&gt;0,EX4,0)</f>
        <v>0</v>
      </c>
      <c r="EY5" s="7">
        <f>ROUND(ED5+EJ5+EW5+EX5,2)</f>
        <v>0</v>
      </c>
      <c r="EZ5" s="7">
        <f>IF(AND(EY5&gt;0,EY6=0),EY5,0)</f>
        <v>0</v>
      </c>
      <c r="FA5" s="7">
        <f>IF(FB4&gt;0,FA4,0)</f>
        <v>0</v>
      </c>
      <c r="FB5" s="7">
        <f>IF(ROUND(EY5-FA5,2)&gt;0,ROUND(EY5-FA5,2),0)</f>
        <v>0</v>
      </c>
      <c r="GB5">
        <v>3</v>
      </c>
      <c r="GC5" s="7">
        <f>IF(HB4&gt;0,GC4-1000,GC4)</f>
        <v>0</v>
      </c>
      <c r="GD5" s="20">
        <f>IF(HB4&gt;0,ROUND(PMT($F$92/12,$F$96*12,-GC5),5),0)</f>
        <v>0</v>
      </c>
      <c r="GE5" s="15">
        <f>IF(HB4&gt;0,ROUND(GC5*$GE$1/1000,2),0)</f>
        <v>0</v>
      </c>
      <c r="GF5" s="9">
        <f>INT(GE5)</f>
        <v>0</v>
      </c>
      <c r="GG5" s="23">
        <f>INT((GE5-GF5)*10)/10</f>
        <v>0</v>
      </c>
      <c r="GH5" s="17">
        <f>GE5-GF5-GG5</f>
        <v>0</v>
      </c>
      <c r="GI5" s="23">
        <f>IF(OR(GH5=0.05,GH5=0),GH5,IF(AND(GH5&gt;0.051,GH5&lt;0.1),0.1,IF(AND(GH5&gt;0.001,GH5&lt;0.05),0.05,GH5)))</f>
        <v>0</v>
      </c>
      <c r="GJ5" s="23">
        <f>GF5+GG5+GI5</f>
        <v>0</v>
      </c>
      <c r="GK5" s="15">
        <f>IF(HB4&gt;0,ROUND($GD$1*$GK$1,2),0)</f>
        <v>0</v>
      </c>
      <c r="GL5" s="22">
        <v>0</v>
      </c>
      <c r="GM5" s="22">
        <f>IF(HB4&gt;0,ROUND($GD$1*$GM$1,0),0)</f>
        <v>0</v>
      </c>
      <c r="GN5" s="22">
        <f>IF(HB4&gt;0,ROUND($GD$1*$GN$1,2),0)</f>
        <v>0</v>
      </c>
      <c r="GO5" s="22">
        <f>IF(HB4&gt;0,ROUND($GD$1*$GO$1,2),0)</f>
        <v>0</v>
      </c>
      <c r="GP5" s="22">
        <f>IF(HB4&gt;0,ROUND($GD$1*$GP$1,2),0)</f>
        <v>0</v>
      </c>
      <c r="GQ5" s="15">
        <f>IF(HB4&gt;0,GK5+SUM(GM5:GP5),0)</f>
        <v>0</v>
      </c>
      <c r="GR5" s="22">
        <f>IF(HB4&gt;0,ROUND(GQ5/12,2),0)</f>
        <v>0</v>
      </c>
      <c r="GS5" s="9">
        <f>INT(GR5)</f>
        <v>0</v>
      </c>
      <c r="GT5" s="23">
        <f>INT((GR5-GS5)*10)/10</f>
        <v>0</v>
      </c>
      <c r="GU5" s="17">
        <f>GR5-GS5-GT5</f>
        <v>0</v>
      </c>
      <c r="GV5" s="23">
        <f>IF(OR(GU5=0.05,GU5=0),GU5,IF(AND(GU5&gt;0.051,GU5&lt;0.1),0.1,IF(AND(GU5&gt;0.001,GU5&lt;0.05),0.05,GU5)))</f>
        <v>0</v>
      </c>
      <c r="GW5" s="23">
        <f>GS5+GT5+GV5</f>
        <v>0</v>
      </c>
      <c r="GX5">
        <f>IF(HB4&gt;0,GX4,0)</f>
        <v>0</v>
      </c>
      <c r="GY5" s="7">
        <f>ROUND(GD5+GJ5+GW5+GX5,2)</f>
        <v>0</v>
      </c>
      <c r="GZ5" s="7">
        <f>IF(AND(GY5&gt;0,GY6=0),GY5,0)</f>
        <v>0</v>
      </c>
      <c r="HA5" s="7">
        <f>IF(HB4&gt;0,HA4,0)</f>
        <v>0</v>
      </c>
      <c r="HB5" s="7">
        <f>IF(ROUND(GY5-HA5,2)&gt;0,ROUND(GY5-HA5,2),0)</f>
        <v>0</v>
      </c>
    </row>
    <row r="6" spans="1:235">
      <c r="B6" s="152" t="s">
        <v>36</v>
      </c>
      <c r="F6" s="26">
        <v>45597</v>
      </c>
      <c r="G6" s="27" t="e">
        <f>IF(MOD(AC76,12) &gt; 0, QUOTIENT(AC76,12) &amp; " yrs  " &amp; MOD(AC76,12)  &amp; " mos", QUOTIENT(AC76,12))</f>
        <v>#NUM!</v>
      </c>
      <c r="I6" s="28" t="e">
        <f>IF(MOD(AC82,12) &gt; 0, QUOTIENT(AC82,12) &amp; " yrs  " &amp; MOD(AC82,12)  &amp; " mos", QUOTIENT(AC82,12))</f>
        <v>#NUM!</v>
      </c>
      <c r="AA6" t="s">
        <v>37</v>
      </c>
      <c r="AB6" t="s">
        <v>38</v>
      </c>
      <c r="BB6">
        <v>4</v>
      </c>
      <c r="BC6" s="7">
        <f>IF(BW5&gt;0,BC5-1000,BC5)</f>
        <v>0</v>
      </c>
      <c r="BD6" s="20">
        <f>IF(BW5&gt;0,ROUND(PMT($F$92/12,$F$96*12,-BC6),5),0)</f>
        <v>0</v>
      </c>
      <c r="BE6" s="15">
        <f>IF(BW5&gt;0,ROUND(BC6*$E$1/1000,2),0)</f>
        <v>0</v>
      </c>
      <c r="BF6" s="15">
        <f>IF(BW5&gt;0,ROUND(MIN(BC6,$F$168)*$BF$1,2),0)</f>
        <v>0</v>
      </c>
      <c r="BG6" s="22">
        <v>0</v>
      </c>
      <c r="BH6" s="22">
        <f>IF(BW5&gt;0,ROUND(MIN(BC6,$F$168)*$BH$1,0),0)</f>
        <v>0</v>
      </c>
      <c r="BI6" s="22">
        <f>IF(BW5&gt;0,ROUND(MIN(BC6,$F$168)*$BI$1,2),0)</f>
        <v>0</v>
      </c>
      <c r="BJ6" s="22">
        <f>IF(BW5&gt;0,ROUND(MIN(BC6,$F$168)*$BJ$1,2),0)</f>
        <v>0</v>
      </c>
      <c r="BK6" s="22">
        <f>IF(BW5&gt;0,ROUND(MIN(BC6,$F$168)*$BK$1,2),0)</f>
        <v>0</v>
      </c>
      <c r="BL6" s="15">
        <f>IF(BW5&gt;0,BF6+SUM(BH6:BK6),0)</f>
        <v>0</v>
      </c>
      <c r="BM6" s="22">
        <f>IF(BW5&gt;0,ROUND(BL6/12,2),0)</f>
        <v>0</v>
      </c>
      <c r="BN6" s="9">
        <f>INT(BM6)</f>
        <v>0</v>
      </c>
      <c r="BO6" s="23">
        <f>INT((BM6-BN6)*10)/10</f>
        <v>0</v>
      </c>
      <c r="BP6" s="17">
        <f>BM6-BN6-BO6</f>
        <v>0</v>
      </c>
      <c r="BQ6" s="23">
        <f>IF(OR(BP6=0.05,BP6=0),BP6,IF(AND(BP6&gt;0.051,BP6&lt;0.1),0.1,IF(AND(BP6&gt;0.001,BP6&lt;0.05),0.05,BP6)))</f>
        <v>0</v>
      </c>
      <c r="BR6" s="23">
        <f>BN6+BO6+BQ6</f>
        <v>0</v>
      </c>
      <c r="BS6">
        <f>IF(BW5&gt;0,BS5,0)</f>
        <v>0</v>
      </c>
      <c r="BT6" s="7">
        <f>SUM(BD6:BE6)+BR6+BS6</f>
        <v>0</v>
      </c>
      <c r="BU6" s="7">
        <f>IF(AND(BT6&gt;0,BT7=0),BT6,0)</f>
        <v>0</v>
      </c>
      <c r="BV6" s="7">
        <f>IF(BW5&gt;0,BV5,0)</f>
        <v>0</v>
      </c>
      <c r="BW6" s="7">
        <f>IF(ROUND(BT6-BV6,2)&gt;0,ROUND(BT6-BV6,2),0)</f>
        <v>0</v>
      </c>
      <c r="CB6">
        <v>4</v>
      </c>
      <c r="CC6" s="7">
        <f>IF(DB5&gt;0,CC5-1000,CC5)</f>
        <v>0</v>
      </c>
      <c r="CD6" s="20">
        <f>IF(DB5&gt;0,ROUND(PMT($F$92/12,$F$96*12,-CC6),5),0)</f>
        <v>0</v>
      </c>
      <c r="CE6" s="15">
        <f>IF(DB5&gt;0,ROUND(CC6*$CE$1/1000,2),0)</f>
        <v>0</v>
      </c>
      <c r="CF6" s="9">
        <f>INT(CE6)</f>
        <v>0</v>
      </c>
      <c r="CG6" s="23">
        <f>INT((CE6-CF6)*10)/10</f>
        <v>0</v>
      </c>
      <c r="CH6" s="17">
        <f>CE6-CF6-CG6</f>
        <v>0</v>
      </c>
      <c r="CI6" s="23">
        <f>IF(OR(CH6=0.05,CH6=0),CH6,IF(AND(CH6&gt;0.051,CH6&lt;0.1),0.1,IF(AND(CH6&gt;0.001,CH6&lt;0.05),0.05,CH6)))</f>
        <v>0</v>
      </c>
      <c r="CJ6" s="23">
        <f>CF6+CG6+CI6</f>
        <v>0</v>
      </c>
      <c r="CK6" s="15">
        <f>IF(DB5&gt;0,ROUND($CD$1*$CK$1,2),0)</f>
        <v>0</v>
      </c>
      <c r="CL6" s="22">
        <v>0</v>
      </c>
      <c r="CM6" s="22">
        <f>IF(DB5&gt;0,ROUND($CD$1*$CM$1,2),0)</f>
        <v>0</v>
      </c>
      <c r="CN6" s="22">
        <f>IF(DB5&gt;0,ROUND($CD$1*$CN$1,2),0)</f>
        <v>0</v>
      </c>
      <c r="CO6" s="22">
        <f>IF(DB5&gt;0,ROUND($CD$1*$CO$1,2),0)</f>
        <v>0</v>
      </c>
      <c r="CP6" s="22">
        <f>IF(DB5&gt;0,ROUND($CD$1*$CP$1,2),0)</f>
        <v>0</v>
      </c>
      <c r="CQ6" s="15">
        <f>IF(DB5&gt;0,CK6+SUM(CM6:CP6),0)</f>
        <v>0</v>
      </c>
      <c r="CR6" s="22">
        <f>IF(DB5&gt;0,ROUND(CQ6/12,2),0)</f>
        <v>0</v>
      </c>
      <c r="CS6" s="9">
        <f>INT(CR6)</f>
        <v>0</v>
      </c>
      <c r="CT6" s="23">
        <f>INT((CR6-CS6)*10)/10</f>
        <v>0</v>
      </c>
      <c r="CU6" s="17">
        <f>CR6-CS6-CT6</f>
        <v>0</v>
      </c>
      <c r="CV6" s="23">
        <f>IF(OR(CU6=0.05,CU6=0),CU6,IF(AND(CU6&gt;0.051,CU6&lt;0.1),0.1,IF(AND(CU6&gt;0.001,CU6&lt;0.05),0.05,CU6)))</f>
        <v>0</v>
      </c>
      <c r="CW6" s="23">
        <f>CS6+CT6+CV6</f>
        <v>0</v>
      </c>
      <c r="CX6">
        <f>IF(DB5&gt;0,CX5,0)</f>
        <v>0</v>
      </c>
      <c r="CY6" s="7">
        <f>ROUND(CD6+CJ6+CW6+CX6,2)</f>
        <v>0</v>
      </c>
      <c r="CZ6" s="7">
        <f>IF(AND(CY6&gt;0,CY7=0),CY6,0)</f>
        <v>0</v>
      </c>
      <c r="DA6" s="7">
        <f>IF(DB5&gt;0,DA5,0)</f>
        <v>0</v>
      </c>
      <c r="DB6" s="7">
        <f>IF(ROUND(CY6-DA6,2)&gt;0,ROUND(CY6-DA6,2),0)</f>
        <v>0</v>
      </c>
      <c r="EB6">
        <v>4</v>
      </c>
      <c r="EC6" s="7">
        <f>IF(FB5&gt;0,EC5-1000,EC5)</f>
        <v>0</v>
      </c>
      <c r="ED6" s="20">
        <f>IF(FB5&gt;0,ROUND(PMT($F$92/12,$F$96*12,-EC6),5),0)</f>
        <v>0</v>
      </c>
      <c r="EE6" s="15">
        <f>IF(FB5&gt;0,ROUND(EC6*$EE$1/1000,2),0)</f>
        <v>0</v>
      </c>
      <c r="EF6" s="9">
        <f>INT(EE6)</f>
        <v>0</v>
      </c>
      <c r="EG6" s="23">
        <f>INT((EE6-EF6)*10)/10</f>
        <v>0</v>
      </c>
      <c r="EH6" s="17">
        <f>EE6-EF6-EG6</f>
        <v>0</v>
      </c>
      <c r="EI6" s="23">
        <f>IF(OR(EH6=0.05,EH6=0),EH6,IF(AND(EH6&gt;0.051,EH6&lt;0.1),0.1,IF(AND(EH6&gt;0.001,EH6&lt;0.05),0.05,EH6)))</f>
        <v>0</v>
      </c>
      <c r="EJ6" s="23">
        <f>EF6+EG6+EI6</f>
        <v>0</v>
      </c>
      <c r="EK6" s="15">
        <f>IF(FB5&gt;0,ROUND($ED$1*$EK$1,2),0)</f>
        <v>0</v>
      </c>
      <c r="EL6" s="22">
        <v>0</v>
      </c>
      <c r="EM6" s="22">
        <f>IF(FB5&gt;0,ROUND($ED$1*$EM$1,0),0)</f>
        <v>0</v>
      </c>
      <c r="EN6" s="22">
        <f>IF(FB5&gt;0,ROUND($ED$1*$EN$1,2),0)</f>
        <v>0</v>
      </c>
      <c r="EO6" s="22">
        <f>IF(FB5&gt;0,ROUND($ED$1*$EO$1,2),0)</f>
        <v>0</v>
      </c>
      <c r="EP6" s="22">
        <f>IF(FB5&gt;0,ROUND($ED$1*$EP$1,2),0)</f>
        <v>0</v>
      </c>
      <c r="EQ6" s="15">
        <f>IF(FB5&gt;0,EK6+SUM(EM6:EP6),0)</f>
        <v>0</v>
      </c>
      <c r="ER6" s="22">
        <f>IF(FB5&gt;0,ROUND(EQ6/12,2),0)</f>
        <v>0</v>
      </c>
      <c r="ES6" s="9">
        <f>INT(ER6)</f>
        <v>0</v>
      </c>
      <c r="ET6" s="23">
        <f>INT((ER6-ES6)*10)/10</f>
        <v>0</v>
      </c>
      <c r="EU6" s="17">
        <f>ER6-ES6-ET6</f>
        <v>0</v>
      </c>
      <c r="EV6" s="23">
        <f>IF(OR(EU6=0.05,EU6=0),EU6,IF(AND(EU6&gt;0.051,EU6&lt;0.1),0.1,IF(AND(EU6&gt;0.001,EU6&lt;0.05),0.05,EU6)))</f>
        <v>0</v>
      </c>
      <c r="EW6" s="23">
        <f>ES6+ET6+EV6</f>
        <v>0</v>
      </c>
      <c r="EX6">
        <f>IF(FB5&gt;0,EX5,0)</f>
        <v>0</v>
      </c>
      <c r="EY6" s="7">
        <f>ROUND(ED6+EJ6+EW6+EX6,2)</f>
        <v>0</v>
      </c>
      <c r="EZ6" s="7">
        <f>IF(AND(EY6&gt;0,EY7=0),EY6,0)</f>
        <v>0</v>
      </c>
      <c r="FA6" s="7">
        <f>IF(FB5&gt;0,FA5,0)</f>
        <v>0</v>
      </c>
      <c r="FB6" s="7">
        <f>IF(ROUND(EY6-FA6,2)&gt;0,ROUND(EY6-FA6,2),0)</f>
        <v>0</v>
      </c>
      <c r="GB6">
        <v>4</v>
      </c>
      <c r="GC6" s="7">
        <f>IF(HB5&gt;0,GC5-1000,GC5)</f>
        <v>0</v>
      </c>
      <c r="GD6" s="20">
        <f>IF(HB5&gt;0,ROUND(PMT($F$92/12,$F$96*12,-GC6),5),0)</f>
        <v>0</v>
      </c>
      <c r="GE6" s="15">
        <f>IF(HB5&gt;0,ROUND(GC6*$GE$1/1000,2),0)</f>
        <v>0</v>
      </c>
      <c r="GF6" s="9">
        <f>INT(GE6)</f>
        <v>0</v>
      </c>
      <c r="GG6" s="23">
        <f>INT((GE6-GF6)*10)/10</f>
        <v>0</v>
      </c>
      <c r="GH6" s="17">
        <f>GE6-GF6-GG6</f>
        <v>0</v>
      </c>
      <c r="GI6" s="23">
        <f>IF(OR(GH6=0.05,GH6=0),GH6,IF(AND(GH6&gt;0.051,GH6&lt;0.1),0.1,IF(AND(GH6&gt;0.001,GH6&lt;0.05),0.05,GH6)))</f>
        <v>0</v>
      </c>
      <c r="GJ6" s="23">
        <f>GF6+GG6+GI6</f>
        <v>0</v>
      </c>
      <c r="GK6" s="15">
        <f>IF(HB5&gt;0,ROUND($GD$1*$GK$1,2),0)</f>
        <v>0</v>
      </c>
      <c r="GL6" s="22">
        <v>0</v>
      </c>
      <c r="GM6" s="22">
        <f>IF(HB5&gt;0,ROUND($GD$1*$GM$1,0),0)</f>
        <v>0</v>
      </c>
      <c r="GN6" s="22">
        <f>IF(HB5&gt;0,ROUND($GD$1*$GN$1,2),0)</f>
        <v>0</v>
      </c>
      <c r="GO6" s="22">
        <f>IF(HB5&gt;0,ROUND($GD$1*$GO$1,2),0)</f>
        <v>0</v>
      </c>
      <c r="GP6" s="22">
        <f>IF(HB5&gt;0,ROUND($GD$1*$GP$1,2),0)</f>
        <v>0</v>
      </c>
      <c r="GQ6" s="15">
        <f>IF(HB5&gt;0,GK6+SUM(GM6:GP6),0)</f>
        <v>0</v>
      </c>
      <c r="GR6" s="22">
        <f>IF(HB5&gt;0,ROUND(GQ6/12,2),0)</f>
        <v>0</v>
      </c>
      <c r="GS6" s="9">
        <f>INT(GR6)</f>
        <v>0</v>
      </c>
      <c r="GT6" s="23">
        <f>INT((GR6-GS6)*10)/10</f>
        <v>0</v>
      </c>
      <c r="GU6" s="17">
        <f>GR6-GS6-GT6</f>
        <v>0</v>
      </c>
      <c r="GV6" s="23">
        <f>IF(OR(GU6=0.05,GU6=0),GU6,IF(AND(GU6&gt;0.051,GU6&lt;0.1),0.1,IF(AND(GU6&gt;0.001,GU6&lt;0.05),0.05,GU6)))</f>
        <v>0</v>
      </c>
      <c r="GW6" s="23">
        <f>GS6+GT6+GV6</f>
        <v>0</v>
      </c>
      <c r="GX6">
        <f>IF(HB5&gt;0,GX5,0)</f>
        <v>0</v>
      </c>
      <c r="GY6" s="7">
        <f>ROUND(GD6+GJ6+GW6+GX6,2)</f>
        <v>0</v>
      </c>
      <c r="GZ6" s="7">
        <f>IF(AND(GY6&gt;0,GY7=0),GY6,0)</f>
        <v>0</v>
      </c>
      <c r="HA6" s="7">
        <f>IF(HB5&gt;0,HA5,0)</f>
        <v>0</v>
      </c>
      <c r="HB6" s="7">
        <f>IF(ROUND(GY6-HA6,2)&gt;0,ROUND(GY6-HA6,2),0)</f>
        <v>0</v>
      </c>
    </row>
    <row r="7" spans="1:235">
      <c r="B7" s="152"/>
      <c r="F7" s="26">
        <v>0</v>
      </c>
      <c r="G7" s="27" t="str">
        <f>IF(MOD(AC77,12) &gt; 0, QUOTIENT(AC77,12) &amp; " yrs  " &amp; MOD(AC77,12)  &amp; " mos", QUOTIENT(AC77,12))</f>
        <v>52 yrs  2 mos</v>
      </c>
      <c r="I7" s="28" t="str">
        <f>IF(MOD(AC83,12) &gt; 0, QUOTIENT(AC83,12) &amp; " yrs  " &amp; MOD(AC83,12)  &amp; " mos", QUOTIENT(AC83,12))</f>
        <v>82 yrs  2 mos</v>
      </c>
      <c r="M7" s="14" t="s">
        <v>39</v>
      </c>
      <c r="N7" s="14" t="b">
        <v>0</v>
      </c>
      <c r="AA7" t="s">
        <v>40</v>
      </c>
      <c r="AB7" t="s">
        <v>41</v>
      </c>
      <c r="BB7">
        <v>5</v>
      </c>
      <c r="BC7" s="7">
        <f>IF(BW6&gt;0,BC6-1000,BC6)</f>
        <v>0</v>
      </c>
      <c r="BD7" s="20">
        <f>IF(BW6&gt;0,ROUND(PMT($F$92/12,$F$96*12,-BC7),5),0)</f>
        <v>0</v>
      </c>
      <c r="BE7" s="15">
        <f>IF(BW6&gt;0,ROUND(BC7*$E$1/1000,2),0)</f>
        <v>0</v>
      </c>
      <c r="BF7" s="15">
        <f>IF(BW6&gt;0,ROUND(MIN(BC7,$F$168)*$BF$1,2),0)</f>
        <v>0</v>
      </c>
      <c r="BG7" s="22">
        <v>0</v>
      </c>
      <c r="BH7" s="22">
        <f>IF(BW6&gt;0,ROUND(MIN(BC7,$F$168)*$BH$1,0),0)</f>
        <v>0</v>
      </c>
      <c r="BI7" s="22">
        <f>IF(BW6&gt;0,ROUND(MIN(BC7,$F$168)*$BI$1,2),0)</f>
        <v>0</v>
      </c>
      <c r="BJ7" s="22">
        <f>IF(BW6&gt;0,ROUND(MIN(BC7,$F$168)*$BJ$1,2),0)</f>
        <v>0</v>
      </c>
      <c r="BK7" s="22">
        <f>IF(BW6&gt;0,ROUND(MIN(BC7,$F$168)*$BK$1,2),0)</f>
        <v>0</v>
      </c>
      <c r="BL7" s="15">
        <f>IF(BW6&gt;0,BF7+SUM(BH7:BK7),0)</f>
        <v>0</v>
      </c>
      <c r="BM7" s="22">
        <f>IF(BW6&gt;0,ROUND(BL7/12,2),0)</f>
        <v>0</v>
      </c>
      <c r="BN7" s="9">
        <f>INT(BM7)</f>
        <v>0</v>
      </c>
      <c r="BO7" s="23">
        <f>INT((BM7-BN7)*10)/10</f>
        <v>0</v>
      </c>
      <c r="BP7" s="17">
        <f>BM7-BN7-BO7</f>
        <v>0</v>
      </c>
      <c r="BQ7" s="23">
        <f>IF(OR(BP7=0.05,BP7=0),BP7,IF(AND(BP7&gt;0.051,BP7&lt;0.1),0.1,IF(AND(BP7&gt;0.001,BP7&lt;0.05),0.05,BP7)))</f>
        <v>0</v>
      </c>
      <c r="BR7" s="23">
        <f>BN7+BO7+BQ7</f>
        <v>0</v>
      </c>
      <c r="BS7">
        <f>IF(BW6&gt;0,BS6,0)</f>
        <v>0</v>
      </c>
      <c r="BT7" s="7">
        <f>SUM(BD7:BE7)+BR7+BS7</f>
        <v>0</v>
      </c>
      <c r="BU7" s="7">
        <f>IF(AND(BT7&gt;0,BT8=0),BT7,0)</f>
        <v>0</v>
      </c>
      <c r="BV7" s="7">
        <f>IF(BW6&gt;0,BV6,0)</f>
        <v>0</v>
      </c>
      <c r="BW7" s="7">
        <f>IF(ROUND(BT7-BV7,2)&gt;0,ROUND(BT7-BV7,2),0)</f>
        <v>0</v>
      </c>
      <c r="CB7">
        <v>5</v>
      </c>
      <c r="CC7" s="7">
        <f>IF(DB6&gt;0,CC6-1000,CC6)</f>
        <v>0</v>
      </c>
      <c r="CD7" s="20">
        <f>IF(DB6&gt;0,ROUND(PMT($F$92/12,$F$96*12,-CC7),5),0)</f>
        <v>0</v>
      </c>
      <c r="CE7" s="15">
        <f>IF(DB6&gt;0,ROUND(CC7*$CE$1/1000,2),0)</f>
        <v>0</v>
      </c>
      <c r="CF7" s="9">
        <f>INT(CE7)</f>
        <v>0</v>
      </c>
      <c r="CG7" s="23">
        <f>INT((CE7-CF7)*10)/10</f>
        <v>0</v>
      </c>
      <c r="CH7" s="17">
        <f>CE7-CF7-CG7</f>
        <v>0</v>
      </c>
      <c r="CI7" s="23">
        <f>IF(OR(CH7=0.05,CH7=0),CH7,IF(AND(CH7&gt;0.051,CH7&lt;0.1),0.1,IF(AND(CH7&gt;0.001,CH7&lt;0.05),0.05,CH7)))</f>
        <v>0</v>
      </c>
      <c r="CJ7" s="23">
        <f>CF7+CG7+CI7</f>
        <v>0</v>
      </c>
      <c r="CK7" s="15">
        <f>IF(DB6&gt;0,ROUND($CD$1*$CK$1,2),0)</f>
        <v>0</v>
      </c>
      <c r="CL7" s="22">
        <v>0</v>
      </c>
      <c r="CM7" s="22">
        <f>IF(DB6&gt;0,ROUND($CD$1*$CM$1,2),0)</f>
        <v>0</v>
      </c>
      <c r="CN7" s="22">
        <f>IF(DB6&gt;0,ROUND($CD$1*$CN$1,2),0)</f>
        <v>0</v>
      </c>
      <c r="CO7" s="22">
        <f>IF(DB6&gt;0,ROUND($CD$1*$CO$1,2),0)</f>
        <v>0</v>
      </c>
      <c r="CP7" s="22">
        <f>IF(DB6&gt;0,ROUND($CD$1*$CP$1,2),0)</f>
        <v>0</v>
      </c>
      <c r="CQ7" s="15">
        <f>IF(DB6&gt;0,CK7+SUM(CM7:CP7),0)</f>
        <v>0</v>
      </c>
      <c r="CR7" s="22">
        <f>IF(DB6&gt;0,ROUND(CQ7/12,2),0)</f>
        <v>0</v>
      </c>
      <c r="CS7" s="9">
        <f>INT(CR7)</f>
        <v>0</v>
      </c>
      <c r="CT7" s="23">
        <f>INT((CR7-CS7)*10)/10</f>
        <v>0</v>
      </c>
      <c r="CU7" s="17">
        <f>CR7-CS7-CT7</f>
        <v>0</v>
      </c>
      <c r="CV7" s="23">
        <f>IF(OR(CU7=0.05,CU7=0),CU7,IF(AND(CU7&gt;0.051,CU7&lt;0.1),0.1,IF(AND(CU7&gt;0.001,CU7&lt;0.05),0.05,CU7)))</f>
        <v>0</v>
      </c>
      <c r="CW7" s="23">
        <f>CS7+CT7+CV7</f>
        <v>0</v>
      </c>
      <c r="CX7">
        <f>IF(DB6&gt;0,CX6,0)</f>
        <v>0</v>
      </c>
      <c r="CY7" s="7">
        <f>ROUND(CD7+CJ7+CW7+CX7,2)</f>
        <v>0</v>
      </c>
      <c r="CZ7" s="7">
        <f>IF(AND(CY7&gt;0,CY8=0),CY7,0)</f>
        <v>0</v>
      </c>
      <c r="DA7" s="7">
        <f>IF(DB6&gt;0,DA6,0)</f>
        <v>0</v>
      </c>
      <c r="DB7" s="7">
        <f>IF(ROUND(CY7-DA7,2)&gt;0,ROUND(CY7-DA7,2),0)</f>
        <v>0</v>
      </c>
      <c r="EB7">
        <v>5</v>
      </c>
      <c r="EC7" s="7">
        <f>IF(FB6&gt;0,EC6-1000,EC6)</f>
        <v>0</v>
      </c>
      <c r="ED7" s="20">
        <f>IF(FB6&gt;0,ROUND(PMT($F$92/12,$F$96*12,-EC7),5),0)</f>
        <v>0</v>
      </c>
      <c r="EE7" s="15">
        <f>IF(FB6&gt;0,ROUND(EC7*$EE$1/1000,2),0)</f>
        <v>0</v>
      </c>
      <c r="EF7" s="9">
        <f>INT(EE7)</f>
        <v>0</v>
      </c>
      <c r="EG7" s="23">
        <f>INT((EE7-EF7)*10)/10</f>
        <v>0</v>
      </c>
      <c r="EH7" s="17">
        <f>EE7-EF7-EG7</f>
        <v>0</v>
      </c>
      <c r="EI7" s="23">
        <f>IF(OR(EH7=0.05,EH7=0),EH7,IF(AND(EH7&gt;0.051,EH7&lt;0.1),0.1,IF(AND(EH7&gt;0.001,EH7&lt;0.05),0.05,EH7)))</f>
        <v>0</v>
      </c>
      <c r="EJ7" s="23">
        <f>EF7+EG7+EI7</f>
        <v>0</v>
      </c>
      <c r="EK7" s="15">
        <f>IF(FB6&gt;0,ROUND($ED$1*$EK$1,2),0)</f>
        <v>0</v>
      </c>
      <c r="EL7" s="22">
        <v>0</v>
      </c>
      <c r="EM7" s="22">
        <f>IF(FB6&gt;0,ROUND($ED$1*$EM$1,0),0)</f>
        <v>0</v>
      </c>
      <c r="EN7" s="22">
        <f>IF(FB6&gt;0,ROUND($ED$1*$EN$1,2),0)</f>
        <v>0</v>
      </c>
      <c r="EO7" s="22">
        <f>IF(FB6&gt;0,ROUND($ED$1*$EO$1,2),0)</f>
        <v>0</v>
      </c>
      <c r="EP7" s="22">
        <f>IF(FB6&gt;0,ROUND($ED$1*$EP$1,2),0)</f>
        <v>0</v>
      </c>
      <c r="EQ7" s="15">
        <f>IF(FB6&gt;0,EK7+SUM(EM7:EP7),0)</f>
        <v>0</v>
      </c>
      <c r="ER7" s="22">
        <f>IF(FB6&gt;0,ROUND(EQ7/12,2),0)</f>
        <v>0</v>
      </c>
      <c r="ES7" s="9">
        <f>INT(ER7)</f>
        <v>0</v>
      </c>
      <c r="ET7" s="23">
        <f>INT((ER7-ES7)*10)/10</f>
        <v>0</v>
      </c>
      <c r="EU7" s="17">
        <f>ER7-ES7-ET7</f>
        <v>0</v>
      </c>
      <c r="EV7" s="23">
        <f>IF(OR(EU7=0.05,EU7=0),EU7,IF(AND(EU7&gt;0.051,EU7&lt;0.1),0.1,IF(AND(EU7&gt;0.001,EU7&lt;0.05),0.05,EU7)))</f>
        <v>0</v>
      </c>
      <c r="EW7" s="23">
        <f>ES7+ET7+EV7</f>
        <v>0</v>
      </c>
      <c r="EX7">
        <f>IF(FB6&gt;0,EX6,0)</f>
        <v>0</v>
      </c>
      <c r="EY7" s="7">
        <f>ROUND(ED7+EJ7+EW7+EX7,2)</f>
        <v>0</v>
      </c>
      <c r="EZ7" s="7">
        <f>IF(AND(EY7&gt;0,EY8=0),EY7,0)</f>
        <v>0</v>
      </c>
      <c r="FA7" s="7">
        <f>IF(FB6&gt;0,FA6,0)</f>
        <v>0</v>
      </c>
      <c r="FB7" s="7">
        <f>IF(ROUND(EY7-FA7,2)&gt;0,ROUND(EY7-FA7,2),0)</f>
        <v>0</v>
      </c>
      <c r="GB7">
        <v>5</v>
      </c>
      <c r="GC7" s="7">
        <f>IF(HB6&gt;0,GC6-1000,GC6)</f>
        <v>0</v>
      </c>
      <c r="GD7" s="20">
        <f>IF(HB6&gt;0,ROUND(PMT($F$92/12,$F$96*12,-GC7),5),0)</f>
        <v>0</v>
      </c>
      <c r="GE7" s="15">
        <f>IF(HB6&gt;0,ROUND(GC7*$GE$1/1000,2),0)</f>
        <v>0</v>
      </c>
      <c r="GF7" s="9">
        <f>INT(GE7)</f>
        <v>0</v>
      </c>
      <c r="GG7" s="23">
        <f>INT((GE7-GF7)*10)/10</f>
        <v>0</v>
      </c>
      <c r="GH7" s="17">
        <f>GE7-GF7-GG7</f>
        <v>0</v>
      </c>
      <c r="GI7" s="23">
        <f>IF(OR(GH7=0.05,GH7=0),GH7,IF(AND(GH7&gt;0.051,GH7&lt;0.1),0.1,IF(AND(GH7&gt;0.001,GH7&lt;0.05),0.05,GH7)))</f>
        <v>0</v>
      </c>
      <c r="GJ7" s="23">
        <f>GF7+GG7+GI7</f>
        <v>0</v>
      </c>
      <c r="GK7" s="15">
        <f>IF(HB6&gt;0,ROUND($GD$1*$GK$1,2),0)</f>
        <v>0</v>
      </c>
      <c r="GL7" s="22">
        <v>0</v>
      </c>
      <c r="GM7" s="22">
        <f>IF(HB6&gt;0,ROUND($GD$1*$GM$1,0),0)</f>
        <v>0</v>
      </c>
      <c r="GN7" s="22">
        <f>IF(HB6&gt;0,ROUND($GD$1*$GN$1,2),0)</f>
        <v>0</v>
      </c>
      <c r="GO7" s="22">
        <f>IF(HB6&gt;0,ROUND($GD$1*$GO$1,2),0)</f>
        <v>0</v>
      </c>
      <c r="GP7" s="22">
        <f>IF(HB6&gt;0,ROUND($GD$1*$GP$1,2),0)</f>
        <v>0</v>
      </c>
      <c r="GQ7" s="15">
        <f>IF(HB6&gt;0,GK7+SUM(GM7:GP7),0)</f>
        <v>0</v>
      </c>
      <c r="GR7" s="22">
        <f>IF(HB6&gt;0,ROUND(GQ7/12,2),0)</f>
        <v>0</v>
      </c>
      <c r="GS7" s="9">
        <f>INT(GR7)</f>
        <v>0</v>
      </c>
      <c r="GT7" s="23">
        <f>INT((GR7-GS7)*10)/10</f>
        <v>0</v>
      </c>
      <c r="GU7" s="17">
        <f>GR7-GS7-GT7</f>
        <v>0</v>
      </c>
      <c r="GV7" s="23">
        <f>IF(OR(GU7=0.05,GU7=0),GU7,IF(AND(GU7&gt;0.051,GU7&lt;0.1),0.1,IF(AND(GU7&gt;0.001,GU7&lt;0.05),0.05,GU7)))</f>
        <v>0</v>
      </c>
      <c r="GW7" s="23">
        <f>GS7+GT7+GV7</f>
        <v>0</v>
      </c>
      <c r="GX7">
        <f>IF(HB6&gt;0,GX6,0)</f>
        <v>0</v>
      </c>
      <c r="GY7" s="7">
        <f>ROUND(GD7+GJ7+GW7+GX7,2)</f>
        <v>0</v>
      </c>
      <c r="GZ7" s="7">
        <f>IF(AND(GY7&gt;0,GY8=0),GY7,0)</f>
        <v>0</v>
      </c>
      <c r="HA7" s="7">
        <f>IF(HB6&gt;0,HA6,0)</f>
        <v>0</v>
      </c>
      <c r="HB7" s="7">
        <f>IF(ROUND(GY7-HA7,2)&gt;0,ROUND(GY7-HA7,2),0)</f>
        <v>0</v>
      </c>
    </row>
    <row r="8" spans="1:235">
      <c r="A8" s="29" t="b">
        <v>1</v>
      </c>
      <c r="B8" s="152" t="s">
        <v>42</v>
      </c>
      <c r="F8" s="26">
        <v>28869</v>
      </c>
      <c r="G8" s="27" t="str">
        <f>IF(MOD(AC78,12) &gt; 0, QUOTIENT(AC78,12) &amp; " yrs  " &amp; MOD(AC78,12)  &amp; " mos", QUOTIENT(AC78,12))</f>
        <v>43 yrs  1 mos</v>
      </c>
      <c r="I8" s="28" t="str">
        <f>IF(MOD(AC84,12) &gt; 0, QUOTIENT(AC84,12) &amp; " yrs  " &amp; MOD(AC84,12)  &amp; " mos", QUOTIENT(AC84,12))</f>
        <v>73 yrs  1 mos</v>
      </c>
      <c r="M8" s="14" t="s">
        <v>43</v>
      </c>
      <c r="N8" s="14" t="b">
        <v>0</v>
      </c>
      <c r="BB8">
        <v>6</v>
      </c>
      <c r="BC8" s="7">
        <f>IF(BW7&gt;0,BC7-1000,BC7)</f>
        <v>0</v>
      </c>
      <c r="BD8" s="20">
        <f>IF(BW7&gt;0,ROUND(PMT($F$92/12,$F$96*12,-BC8),5),0)</f>
        <v>0</v>
      </c>
      <c r="BE8" s="15">
        <f>IF(BW7&gt;0,ROUND(BC8*$E$1/1000,2),0)</f>
        <v>0</v>
      </c>
      <c r="BF8" s="15">
        <f>IF(BW7&gt;0,ROUND(MIN(BC8,$F$168)*$BF$1,2),0)</f>
        <v>0</v>
      </c>
      <c r="BG8" s="22">
        <v>0</v>
      </c>
      <c r="BH8" s="22">
        <f>IF(BW7&gt;0,ROUND(MIN(BC8,$F$168)*$BH$1,0),0)</f>
        <v>0</v>
      </c>
      <c r="BI8" s="22">
        <f>IF(BW7&gt;0,ROUND(MIN(BC8,$F$168)*$BI$1,2),0)</f>
        <v>0</v>
      </c>
      <c r="BJ8" s="22">
        <f>IF(BW7&gt;0,ROUND(MIN(BC8,$F$168)*$BJ$1,2),0)</f>
        <v>0</v>
      </c>
      <c r="BK8" s="22">
        <f>IF(BW7&gt;0,ROUND(MIN(BC8,$F$168)*$BK$1,2),0)</f>
        <v>0</v>
      </c>
      <c r="BL8" s="15">
        <f>IF(BW7&gt;0,BF8+SUM(BH8:BK8),0)</f>
        <v>0</v>
      </c>
      <c r="BM8" s="22">
        <f>IF(BW7&gt;0,ROUND(BL8/12,2),0)</f>
        <v>0</v>
      </c>
      <c r="BN8" s="9">
        <f>INT(BM8)</f>
        <v>0</v>
      </c>
      <c r="BO8" s="23">
        <f>INT((BM8-BN8)*10)/10</f>
        <v>0</v>
      </c>
      <c r="BP8" s="17">
        <f>BM8-BN8-BO8</f>
        <v>0</v>
      </c>
      <c r="BQ8" s="23">
        <f>IF(OR(BP8=0.05,BP8=0),BP8,IF(AND(BP8&gt;0.051,BP8&lt;0.1),0.1,IF(AND(BP8&gt;0.001,BP8&lt;0.05),0.05,BP8)))</f>
        <v>0</v>
      </c>
      <c r="BR8" s="23">
        <f>BN8+BO8+BQ8</f>
        <v>0</v>
      </c>
      <c r="BS8">
        <f>IF(BW7&gt;0,BS7,0)</f>
        <v>0</v>
      </c>
      <c r="BT8" s="7">
        <f>SUM(BD8:BE8)+BR8+BS8</f>
        <v>0</v>
      </c>
      <c r="BU8" s="7">
        <f>IF(AND(BT8&gt;0,BT9=0),BT8,0)</f>
        <v>0</v>
      </c>
      <c r="BV8" s="7">
        <f>IF(BW7&gt;0,BV7,0)</f>
        <v>0</v>
      </c>
      <c r="BW8" s="7">
        <f>IF(ROUND(BT8-BV8,2)&gt;0,ROUND(BT8-BV8,2),0)</f>
        <v>0</v>
      </c>
      <c r="CB8">
        <v>6</v>
      </c>
      <c r="CC8" s="7">
        <f>IF(DB7&gt;0,CC7-1000,CC7)</f>
        <v>0</v>
      </c>
      <c r="CD8" s="20">
        <f>IF(DB7&gt;0,ROUND(PMT($F$92/12,$F$96*12,-CC8),5),0)</f>
        <v>0</v>
      </c>
      <c r="CE8" s="15">
        <f>IF(DB7&gt;0,ROUND(CC8*$CE$1/1000,2),0)</f>
        <v>0</v>
      </c>
      <c r="CF8" s="9">
        <f>INT(CE8)</f>
        <v>0</v>
      </c>
      <c r="CG8" s="23">
        <f>INT((CE8-CF8)*10)/10</f>
        <v>0</v>
      </c>
      <c r="CH8" s="17">
        <f>CE8-CF8-CG8</f>
        <v>0</v>
      </c>
      <c r="CI8" s="23">
        <f>IF(OR(CH8=0.05,CH8=0),CH8,IF(AND(CH8&gt;0.051,CH8&lt;0.1),0.1,IF(AND(CH8&gt;0.001,CH8&lt;0.05),0.05,CH8)))</f>
        <v>0</v>
      </c>
      <c r="CJ8" s="23">
        <f>CF8+CG8+CI8</f>
        <v>0</v>
      </c>
      <c r="CK8" s="15">
        <f>IF(DB7&gt;0,ROUND($CD$1*$CK$1,2),0)</f>
        <v>0</v>
      </c>
      <c r="CL8" s="22">
        <v>0</v>
      </c>
      <c r="CM8" s="22">
        <f>IF(DB7&gt;0,ROUND($CD$1*$CM$1,2),0)</f>
        <v>0</v>
      </c>
      <c r="CN8" s="22">
        <f>IF(DB7&gt;0,ROUND($CD$1*$CN$1,2),0)</f>
        <v>0</v>
      </c>
      <c r="CO8" s="22">
        <f>IF(DB7&gt;0,ROUND($CD$1*$CO$1,2),0)</f>
        <v>0</v>
      </c>
      <c r="CP8" s="22">
        <f>IF(DB7&gt;0,ROUND($CD$1*$CP$1,2),0)</f>
        <v>0</v>
      </c>
      <c r="CQ8" s="15">
        <f>IF(DB7&gt;0,CK8+SUM(CM8:CP8),0)</f>
        <v>0</v>
      </c>
      <c r="CR8" s="22">
        <f>IF(DB7&gt;0,ROUND(CQ8/12,2),0)</f>
        <v>0</v>
      </c>
      <c r="CS8" s="9">
        <f>INT(CR8)</f>
        <v>0</v>
      </c>
      <c r="CT8" s="23">
        <f>INT((CR8-CS8)*10)/10</f>
        <v>0</v>
      </c>
      <c r="CU8" s="17">
        <f>CR8-CS8-CT8</f>
        <v>0</v>
      </c>
      <c r="CV8" s="23">
        <f>IF(OR(CU8=0.05,CU8=0),CU8,IF(AND(CU8&gt;0.051,CU8&lt;0.1),0.1,IF(AND(CU8&gt;0.001,CU8&lt;0.05),0.05,CU8)))</f>
        <v>0</v>
      </c>
      <c r="CW8" s="23">
        <f>CS8+CT8+CV8</f>
        <v>0</v>
      </c>
      <c r="CX8">
        <f>IF(DB7&gt;0,CX7,0)</f>
        <v>0</v>
      </c>
      <c r="CY8" s="7">
        <f>ROUND(CD8+CJ8+CW8+CX8,2)</f>
        <v>0</v>
      </c>
      <c r="CZ8" s="7">
        <f>IF(AND(CY8&gt;0,CY9=0),CY8,0)</f>
        <v>0</v>
      </c>
      <c r="DA8" s="7">
        <f>IF(DB7&gt;0,DA7,0)</f>
        <v>0</v>
      </c>
      <c r="DB8" s="7">
        <f>IF(ROUND(CY8-DA8,2)&gt;0,ROUND(CY8-DA8,2),0)</f>
        <v>0</v>
      </c>
      <c r="EB8">
        <v>6</v>
      </c>
      <c r="EC8" s="7">
        <f>IF(FB7&gt;0,EC7-1000,EC7)</f>
        <v>0</v>
      </c>
      <c r="ED8" s="20">
        <f>IF(FB7&gt;0,ROUND(PMT($F$92/12,$F$96*12,-EC8),5),0)</f>
        <v>0</v>
      </c>
      <c r="EE8" s="15">
        <f>IF(FB7&gt;0,ROUND(EC8*$EE$1/1000,2),0)</f>
        <v>0</v>
      </c>
      <c r="EF8" s="9">
        <f>INT(EE8)</f>
        <v>0</v>
      </c>
      <c r="EG8" s="23">
        <f>INT((EE8-EF8)*10)/10</f>
        <v>0</v>
      </c>
      <c r="EH8" s="17">
        <f>EE8-EF8-EG8</f>
        <v>0</v>
      </c>
      <c r="EI8" s="23">
        <f>IF(OR(EH8=0.05,EH8=0),EH8,IF(AND(EH8&gt;0.051,EH8&lt;0.1),0.1,IF(AND(EH8&gt;0.001,EH8&lt;0.05),0.05,EH8)))</f>
        <v>0</v>
      </c>
      <c r="EJ8" s="23">
        <f>EF8+EG8+EI8</f>
        <v>0</v>
      </c>
      <c r="EK8" s="15">
        <f>IF(FB7&gt;0,ROUND($ED$1*$EK$1,2),0)</f>
        <v>0</v>
      </c>
      <c r="EL8" s="22">
        <v>0</v>
      </c>
      <c r="EM8" s="22">
        <f>IF(FB7&gt;0,ROUND($ED$1*$EM$1,0),0)</f>
        <v>0</v>
      </c>
      <c r="EN8" s="22">
        <f>IF(FB7&gt;0,ROUND($ED$1*$EN$1,2),0)</f>
        <v>0</v>
      </c>
      <c r="EO8" s="22">
        <f>IF(FB7&gt;0,ROUND($ED$1*$EO$1,2),0)</f>
        <v>0</v>
      </c>
      <c r="EP8" s="22">
        <f>IF(FB7&gt;0,ROUND($ED$1*$EP$1,2),0)</f>
        <v>0</v>
      </c>
      <c r="EQ8" s="15">
        <f>IF(FB7&gt;0,EK8+SUM(EM8:EP8),0)</f>
        <v>0</v>
      </c>
      <c r="ER8" s="22">
        <f>IF(FB7&gt;0,ROUND(EQ8/12,2),0)</f>
        <v>0</v>
      </c>
      <c r="ES8" s="9">
        <f>INT(ER8)</f>
        <v>0</v>
      </c>
      <c r="ET8" s="23">
        <f>INT((ER8-ES8)*10)/10</f>
        <v>0</v>
      </c>
      <c r="EU8" s="17">
        <f>ER8-ES8-ET8</f>
        <v>0</v>
      </c>
      <c r="EV8" s="23">
        <f>IF(OR(EU8=0.05,EU8=0),EU8,IF(AND(EU8&gt;0.051,EU8&lt;0.1),0.1,IF(AND(EU8&gt;0.001,EU8&lt;0.05),0.05,EU8)))</f>
        <v>0</v>
      </c>
      <c r="EW8" s="23">
        <f>ES8+ET8+EV8</f>
        <v>0</v>
      </c>
      <c r="EX8">
        <f>IF(FB7&gt;0,EX7,0)</f>
        <v>0</v>
      </c>
      <c r="EY8" s="7">
        <f>ROUND(ED8+EJ8+EW8+EX8,2)</f>
        <v>0</v>
      </c>
      <c r="EZ8" s="7">
        <f>IF(AND(EY8&gt;0,EY9=0),EY8,0)</f>
        <v>0</v>
      </c>
      <c r="FA8" s="7">
        <f>IF(FB7&gt;0,FA7,0)</f>
        <v>0</v>
      </c>
      <c r="FB8" s="7">
        <f>IF(ROUND(EY8-FA8,2)&gt;0,ROUND(EY8-FA8,2),0)</f>
        <v>0</v>
      </c>
      <c r="GB8">
        <v>6</v>
      </c>
      <c r="GC8" s="7">
        <f>IF(HB7&gt;0,GC7-1000,GC7)</f>
        <v>0</v>
      </c>
      <c r="GD8" s="20">
        <f>IF(HB7&gt;0,ROUND(PMT($F$92/12,$F$96*12,-GC8),5),0)</f>
        <v>0</v>
      </c>
      <c r="GE8" s="15">
        <f>IF(HB7&gt;0,ROUND(GC8*$GE$1/1000,2),0)</f>
        <v>0</v>
      </c>
      <c r="GF8" s="9">
        <f>INT(GE8)</f>
        <v>0</v>
      </c>
      <c r="GG8" s="23">
        <f>INT((GE8-GF8)*10)/10</f>
        <v>0</v>
      </c>
      <c r="GH8" s="17">
        <f>GE8-GF8-GG8</f>
        <v>0</v>
      </c>
      <c r="GI8" s="23">
        <f>IF(OR(GH8=0.05,GH8=0),GH8,IF(AND(GH8&gt;0.051,GH8&lt;0.1),0.1,IF(AND(GH8&gt;0.001,GH8&lt;0.05),0.05,GH8)))</f>
        <v>0</v>
      </c>
      <c r="GJ8" s="23">
        <f>GF8+GG8+GI8</f>
        <v>0</v>
      </c>
      <c r="GK8" s="15">
        <f>IF(HB7&gt;0,ROUND($GD$1*$GK$1,2),0)</f>
        <v>0</v>
      </c>
      <c r="GL8" s="22">
        <v>0</v>
      </c>
      <c r="GM8" s="22">
        <f>IF(HB7&gt;0,ROUND($GD$1*$GM$1,0),0)</f>
        <v>0</v>
      </c>
      <c r="GN8" s="22">
        <f>IF(HB7&gt;0,ROUND($GD$1*$GN$1,2),0)</f>
        <v>0</v>
      </c>
      <c r="GO8" s="22">
        <f>IF(HB7&gt;0,ROUND($GD$1*$GO$1,2),0)</f>
        <v>0</v>
      </c>
      <c r="GP8" s="22">
        <f>IF(HB7&gt;0,ROUND($GD$1*$GP$1,2),0)</f>
        <v>0</v>
      </c>
      <c r="GQ8" s="15">
        <f>IF(HB7&gt;0,GK8+SUM(GM8:GP8),0)</f>
        <v>0</v>
      </c>
      <c r="GR8" s="22">
        <f>IF(HB7&gt;0,ROUND(GQ8/12,2),0)</f>
        <v>0</v>
      </c>
      <c r="GS8" s="9">
        <f>INT(GR8)</f>
        <v>0</v>
      </c>
      <c r="GT8" s="23">
        <f>INT((GR8-GS8)*10)/10</f>
        <v>0</v>
      </c>
      <c r="GU8" s="17">
        <f>GR8-GS8-GT8</f>
        <v>0</v>
      </c>
      <c r="GV8" s="23">
        <f>IF(OR(GU8=0.05,GU8=0),GU8,IF(AND(GU8&gt;0.051,GU8&lt;0.1),0.1,IF(AND(GU8&gt;0.001,GU8&lt;0.05),0.05,GU8)))</f>
        <v>0</v>
      </c>
      <c r="GW8" s="23">
        <f>GS8+GT8+GV8</f>
        <v>0</v>
      </c>
      <c r="GX8">
        <f>IF(HB7&gt;0,GX7,0)</f>
        <v>0</v>
      </c>
      <c r="GY8" s="7">
        <f>ROUND(GD8+GJ8+GW8+GX8,2)</f>
        <v>0</v>
      </c>
      <c r="GZ8" s="7">
        <f>IF(AND(GY8&gt;0,GY9=0),GY8,0)</f>
        <v>0</v>
      </c>
      <c r="HA8" s="7">
        <f>IF(HB7&gt;0,HA7,0)</f>
        <v>0</v>
      </c>
      <c r="HB8" s="7">
        <f>IF(ROUND(GY8-HA8,2)&gt;0,ROUND(GY8-HA8,2),0)</f>
        <v>0</v>
      </c>
    </row>
    <row r="9" spans="1:235" customHeight="1" ht="14.25">
      <c r="F9"/>
      <c r="BB9">
        <v>7</v>
      </c>
      <c r="BC9" s="7">
        <f>IF(BW8&gt;0,BC8-1000,BC8)</f>
        <v>0</v>
      </c>
      <c r="BD9" s="20">
        <f>IF(BW8&gt;0,ROUND(PMT($F$92/12,$F$96*12,-BC9),5),0)</f>
        <v>0</v>
      </c>
      <c r="BE9" s="15">
        <f>IF(BW8&gt;0,ROUND(BC9*$E$1/1000,2),0)</f>
        <v>0</v>
      </c>
      <c r="BF9" s="15">
        <f>IF(BW8&gt;0,ROUND(MIN(BC9,$F$168)*$BF$1,2),0)</f>
        <v>0</v>
      </c>
      <c r="BG9" s="22">
        <v>0</v>
      </c>
      <c r="BH9" s="22">
        <f>IF(BW8&gt;0,ROUND(MIN(BC9,$F$168)*$BH$1,0),0)</f>
        <v>0</v>
      </c>
      <c r="BI9" s="22">
        <f>IF(BW8&gt;0,ROUND(MIN(BC9,$F$168)*$BI$1,2),0)</f>
        <v>0</v>
      </c>
      <c r="BJ9" s="22">
        <f>IF(BW8&gt;0,ROUND(MIN(BC9,$F$168)*$BJ$1,2),0)</f>
        <v>0</v>
      </c>
      <c r="BK9" s="22">
        <f>IF(BW8&gt;0,ROUND(MIN(BC9,$F$168)*$BK$1,2),0)</f>
        <v>0</v>
      </c>
      <c r="BL9" s="15">
        <f>IF(BW8&gt;0,BF9+SUM(BH9:BK9),0)</f>
        <v>0</v>
      </c>
      <c r="BM9" s="22">
        <f>IF(BW8&gt;0,ROUND(BL9/12,2),0)</f>
        <v>0</v>
      </c>
      <c r="BN9" s="9">
        <f>INT(BM9)</f>
        <v>0</v>
      </c>
      <c r="BO9" s="23">
        <f>INT((BM9-BN9)*10)/10</f>
        <v>0</v>
      </c>
      <c r="BP9" s="17">
        <f>BM9-BN9-BO9</f>
        <v>0</v>
      </c>
      <c r="BQ9" s="23">
        <f>IF(OR(BP9=0.05,BP9=0),BP9,IF(AND(BP9&gt;0.051,BP9&lt;0.1),0.1,IF(AND(BP9&gt;0.001,BP9&lt;0.05),0.05,BP9)))</f>
        <v>0</v>
      </c>
      <c r="BR9" s="23">
        <f>BN9+BO9+BQ9</f>
        <v>0</v>
      </c>
      <c r="BS9">
        <f>IF(BW8&gt;0,BS8,0)</f>
        <v>0</v>
      </c>
      <c r="BT9" s="7">
        <f>SUM(BD9:BE9)+BR9+BS9</f>
        <v>0</v>
      </c>
      <c r="BU9" s="7">
        <f>IF(AND(BT9&gt;0,BT10=0),BT9,0)</f>
        <v>0</v>
      </c>
      <c r="BV9" s="7">
        <f>IF(BW8&gt;0,BV8,0)</f>
        <v>0</v>
      </c>
      <c r="BW9" s="7">
        <f>IF(ROUND(BT9-BV9,2)&gt;0,ROUND(BT9-BV9,2),0)</f>
        <v>0</v>
      </c>
      <c r="CB9">
        <v>7</v>
      </c>
      <c r="CC9" s="7">
        <f>IF(DB8&gt;0,CC8-1000,CC8)</f>
        <v>0</v>
      </c>
      <c r="CD9" s="20">
        <f>IF(DB8&gt;0,ROUND(PMT($F$92/12,$F$96*12,-CC9),5),0)</f>
        <v>0</v>
      </c>
      <c r="CE9" s="15">
        <f>IF(DB8&gt;0,ROUND(CC9*$CE$1/1000,2),0)</f>
        <v>0</v>
      </c>
      <c r="CF9" s="9">
        <f>INT(CE9)</f>
        <v>0</v>
      </c>
      <c r="CG9" s="23">
        <f>INT((CE9-CF9)*10)/10</f>
        <v>0</v>
      </c>
      <c r="CH9" s="17">
        <f>CE9-CF9-CG9</f>
        <v>0</v>
      </c>
      <c r="CI9" s="23">
        <f>IF(OR(CH9=0.05,CH9=0),CH9,IF(AND(CH9&gt;0.051,CH9&lt;0.1),0.1,IF(AND(CH9&gt;0.001,CH9&lt;0.05),0.05,CH9)))</f>
        <v>0</v>
      </c>
      <c r="CJ9" s="23">
        <f>CF9+CG9+CI9</f>
        <v>0</v>
      </c>
      <c r="CK9" s="15">
        <f>IF(DB8&gt;0,ROUND($CD$1*$CK$1,2),0)</f>
        <v>0</v>
      </c>
      <c r="CL9" s="22">
        <v>0</v>
      </c>
      <c r="CM9" s="22">
        <f>IF(DB8&gt;0,ROUND($CD$1*$CM$1,2),0)</f>
        <v>0</v>
      </c>
      <c r="CN9" s="22">
        <f>IF(DB8&gt;0,ROUND($CD$1*$CN$1,2),0)</f>
        <v>0</v>
      </c>
      <c r="CO9" s="22">
        <f>IF(DB8&gt;0,ROUND($CD$1*$CO$1,2),0)</f>
        <v>0</v>
      </c>
      <c r="CP9" s="22">
        <f>IF(DB8&gt;0,ROUND($CD$1*$CP$1,2),0)</f>
        <v>0</v>
      </c>
      <c r="CQ9" s="15">
        <f>IF(DB8&gt;0,CK9+SUM(CM9:CP9),0)</f>
        <v>0</v>
      </c>
      <c r="CR9" s="22">
        <f>IF(DB8&gt;0,ROUND(CQ9/12,2),0)</f>
        <v>0</v>
      </c>
      <c r="CS9" s="9">
        <f>INT(CR9)</f>
        <v>0</v>
      </c>
      <c r="CT9" s="23">
        <f>INT((CR9-CS9)*10)/10</f>
        <v>0</v>
      </c>
      <c r="CU9" s="17">
        <f>CR9-CS9-CT9</f>
        <v>0</v>
      </c>
      <c r="CV9" s="23">
        <f>IF(OR(CU9=0.05,CU9=0),CU9,IF(AND(CU9&gt;0.051,CU9&lt;0.1),0.1,IF(AND(CU9&gt;0.001,CU9&lt;0.05),0.05,CU9)))</f>
        <v>0</v>
      </c>
      <c r="CW9" s="23">
        <f>CS9+CT9+CV9</f>
        <v>0</v>
      </c>
      <c r="CX9">
        <f>IF(DB8&gt;0,CX8,0)</f>
        <v>0</v>
      </c>
      <c r="CY9" s="7">
        <f>ROUND(CD9+CJ9+CW9+CX9,2)</f>
        <v>0</v>
      </c>
      <c r="CZ9" s="7">
        <f>IF(AND(CY9&gt;0,CY10=0),CY9,0)</f>
        <v>0</v>
      </c>
      <c r="DA9" s="7">
        <f>IF(DB8&gt;0,DA8,0)</f>
        <v>0</v>
      </c>
      <c r="DB9" s="7">
        <f>IF(ROUND(CY9-DA9,2)&gt;0,ROUND(CY9-DA9,2),0)</f>
        <v>0</v>
      </c>
      <c r="EB9">
        <v>7</v>
      </c>
      <c r="EC9" s="7">
        <f>IF(FB8&gt;0,EC8-1000,EC8)</f>
        <v>0</v>
      </c>
      <c r="ED9" s="20">
        <f>IF(FB8&gt;0,ROUND(PMT($F$92/12,$F$96*12,-EC9),5),0)</f>
        <v>0</v>
      </c>
      <c r="EE9" s="15">
        <f>IF(FB8&gt;0,ROUND(EC9*$EE$1/1000,2),0)</f>
        <v>0</v>
      </c>
      <c r="EF9" s="9">
        <f>INT(EE9)</f>
        <v>0</v>
      </c>
      <c r="EG9" s="23">
        <f>INT((EE9-EF9)*10)/10</f>
        <v>0</v>
      </c>
      <c r="EH9" s="17">
        <f>EE9-EF9-EG9</f>
        <v>0</v>
      </c>
      <c r="EI9" s="23">
        <f>IF(OR(EH9=0.05,EH9=0),EH9,IF(AND(EH9&gt;0.051,EH9&lt;0.1),0.1,IF(AND(EH9&gt;0.001,EH9&lt;0.05),0.05,EH9)))</f>
        <v>0</v>
      </c>
      <c r="EJ9" s="23">
        <f>EF9+EG9+EI9</f>
        <v>0</v>
      </c>
      <c r="EK9" s="15">
        <f>IF(FB8&gt;0,ROUND($ED$1*$EK$1,2),0)</f>
        <v>0</v>
      </c>
      <c r="EL9" s="22">
        <v>0</v>
      </c>
      <c r="EM9" s="22">
        <f>IF(FB8&gt;0,ROUND($ED$1*$EM$1,0),0)</f>
        <v>0</v>
      </c>
      <c r="EN9" s="22">
        <f>IF(FB8&gt;0,ROUND($ED$1*$EN$1,2),0)</f>
        <v>0</v>
      </c>
      <c r="EO9" s="22">
        <f>IF(FB8&gt;0,ROUND($ED$1*$EO$1,2),0)</f>
        <v>0</v>
      </c>
      <c r="EP9" s="22">
        <f>IF(FB8&gt;0,ROUND($ED$1*$EP$1,2),0)</f>
        <v>0</v>
      </c>
      <c r="EQ9" s="15">
        <f>IF(FB8&gt;0,EK9+SUM(EM9:EP9),0)</f>
        <v>0</v>
      </c>
      <c r="ER9" s="22">
        <f>IF(FB8&gt;0,ROUND(EQ9/12,2),0)</f>
        <v>0</v>
      </c>
      <c r="ES9" s="9">
        <f>INT(ER9)</f>
        <v>0</v>
      </c>
      <c r="ET9" s="23">
        <f>INT((ER9-ES9)*10)/10</f>
        <v>0</v>
      </c>
      <c r="EU9" s="17">
        <f>ER9-ES9-ET9</f>
        <v>0</v>
      </c>
      <c r="EV9" s="23">
        <f>IF(OR(EU9=0.05,EU9=0),EU9,IF(AND(EU9&gt;0.051,EU9&lt;0.1),0.1,IF(AND(EU9&gt;0.001,EU9&lt;0.05),0.05,EU9)))</f>
        <v>0</v>
      </c>
      <c r="EW9" s="23">
        <f>ES9+ET9+EV9</f>
        <v>0</v>
      </c>
      <c r="EX9">
        <f>IF(FB8&gt;0,EX8,0)</f>
        <v>0</v>
      </c>
      <c r="EY9" s="7">
        <f>ROUND(ED9+EJ9+EW9+EX9,2)</f>
        <v>0</v>
      </c>
      <c r="EZ9" s="7">
        <f>IF(AND(EY9&gt;0,EY10=0),EY9,0)</f>
        <v>0</v>
      </c>
      <c r="FA9" s="7">
        <f>IF(FB8&gt;0,FA8,0)</f>
        <v>0</v>
      </c>
      <c r="FB9" s="7">
        <f>IF(ROUND(EY9-FA9,2)&gt;0,ROUND(EY9-FA9,2),0)</f>
        <v>0</v>
      </c>
      <c r="GB9">
        <v>7</v>
      </c>
      <c r="GC9" s="7">
        <f>IF(HB8&gt;0,GC8-1000,GC8)</f>
        <v>0</v>
      </c>
      <c r="GD9" s="20">
        <f>IF(HB8&gt;0,ROUND(PMT($F$92/12,$F$96*12,-GC9),5),0)</f>
        <v>0</v>
      </c>
      <c r="GE9" s="15">
        <f>IF(HB8&gt;0,ROUND(GC9*$GE$1/1000,2),0)</f>
        <v>0</v>
      </c>
      <c r="GF9" s="9">
        <f>INT(GE9)</f>
        <v>0</v>
      </c>
      <c r="GG9" s="23">
        <f>INT((GE9-GF9)*10)/10</f>
        <v>0</v>
      </c>
      <c r="GH9" s="17">
        <f>GE9-GF9-GG9</f>
        <v>0</v>
      </c>
      <c r="GI9" s="23">
        <f>IF(OR(GH9=0.05,GH9=0),GH9,IF(AND(GH9&gt;0.051,GH9&lt;0.1),0.1,IF(AND(GH9&gt;0.001,GH9&lt;0.05),0.05,GH9)))</f>
        <v>0</v>
      </c>
      <c r="GJ9" s="23">
        <f>GF9+GG9+GI9</f>
        <v>0</v>
      </c>
      <c r="GK9" s="15">
        <f>IF(HB8&gt;0,ROUND($GD$1*$GK$1,2),0)</f>
        <v>0</v>
      </c>
      <c r="GL9" s="22">
        <v>0</v>
      </c>
      <c r="GM9" s="22">
        <f>IF(HB8&gt;0,ROUND($GD$1*$GM$1,0),0)</f>
        <v>0</v>
      </c>
      <c r="GN9" s="22">
        <f>IF(HB8&gt;0,ROUND($GD$1*$GN$1,2),0)</f>
        <v>0</v>
      </c>
      <c r="GO9" s="22">
        <f>IF(HB8&gt;0,ROUND($GD$1*$GO$1,2),0)</f>
        <v>0</v>
      </c>
      <c r="GP9" s="22">
        <f>IF(HB8&gt;0,ROUND($GD$1*$GP$1,2),0)</f>
        <v>0</v>
      </c>
      <c r="GQ9" s="15">
        <f>IF(HB8&gt;0,GK9+SUM(GM9:GP9),0)</f>
        <v>0</v>
      </c>
      <c r="GR9" s="22">
        <f>IF(HB8&gt;0,ROUND(GQ9/12,2),0)</f>
        <v>0</v>
      </c>
      <c r="GS9" s="9">
        <f>INT(GR9)</f>
        <v>0</v>
      </c>
      <c r="GT9" s="23">
        <f>INT((GR9-GS9)*10)/10</f>
        <v>0</v>
      </c>
      <c r="GU9" s="17">
        <f>GR9-GS9-GT9</f>
        <v>0</v>
      </c>
      <c r="GV9" s="23">
        <f>IF(OR(GU9=0.05,GU9=0),GU9,IF(AND(GU9&gt;0.051,GU9&lt;0.1),0.1,IF(AND(GU9&gt;0.001,GU9&lt;0.05),0.05,GU9)))</f>
        <v>0</v>
      </c>
      <c r="GW9" s="23">
        <f>GS9+GT9+GV9</f>
        <v>0</v>
      </c>
      <c r="GX9">
        <f>IF(HB8&gt;0,GX8,0)</f>
        <v>0</v>
      </c>
      <c r="GY9" s="7">
        <f>ROUND(GD9+GJ9+GW9+GX9,2)</f>
        <v>0</v>
      </c>
      <c r="GZ9" s="7">
        <f>IF(AND(GY9&gt;0,GY10=0),GY9,0)</f>
        <v>0</v>
      </c>
      <c r="HA9" s="7">
        <f>IF(HB8&gt;0,HA8,0)</f>
        <v>0</v>
      </c>
      <c r="HB9" s="7">
        <f>IF(ROUND(GY9-HA9,2)&gt;0,ROUND(GY9-HA9,2),0)</f>
        <v>0</v>
      </c>
    </row>
    <row r="10" spans="1:235" customHeight="1" ht="14.25">
      <c r="C10" s="30" t="s">
        <v>44</v>
      </c>
      <c r="E10" s="4" t="s">
        <v>45</v>
      </c>
      <c r="F10" s="26" t="s">
        <v>12</v>
      </c>
      <c r="N10" s="31">
        <f>AB85</f>
        <v>19055</v>
      </c>
      <c r="AA10" s="32" t="s">
        <v>46</v>
      </c>
      <c r="BB10">
        <v>8</v>
      </c>
      <c r="BC10" s="7">
        <f>IF(BW9&gt;0,BC9-1000,BC9)</f>
        <v>0</v>
      </c>
      <c r="BD10" s="20">
        <f>IF(BW9&gt;0,ROUND(PMT($F$92/12,$F$96*12,-BC10),5),0)</f>
        <v>0</v>
      </c>
      <c r="BE10" s="15">
        <f>IF(BW9&gt;0,ROUND(BC10*$E$1/1000,2),0)</f>
        <v>0</v>
      </c>
      <c r="BF10" s="15">
        <f>IF(BW9&gt;0,ROUND(MIN(BC10,$F$168)*$BF$1,2),0)</f>
        <v>0</v>
      </c>
      <c r="BG10" s="22">
        <v>0</v>
      </c>
      <c r="BH10" s="22">
        <f>IF(BW9&gt;0,ROUND(MIN(BC10,$F$168)*$BH$1,0),0)</f>
        <v>0</v>
      </c>
      <c r="BI10" s="22">
        <f>IF(BW9&gt;0,ROUND(MIN(BC10,$F$168)*$BI$1,2),0)</f>
        <v>0</v>
      </c>
      <c r="BJ10" s="22">
        <f>IF(BW9&gt;0,ROUND(MIN(BC10,$F$168)*$BJ$1,2),0)</f>
        <v>0</v>
      </c>
      <c r="BK10" s="22">
        <f>IF(BW9&gt;0,ROUND(MIN(BC10,$F$168)*$BK$1,2),0)</f>
        <v>0</v>
      </c>
      <c r="BL10" s="15">
        <f>IF(BW9&gt;0,BF10+SUM(BH10:BK10),0)</f>
        <v>0</v>
      </c>
      <c r="BM10" s="22">
        <f>IF(BW9&gt;0,ROUND(BL10/12,2),0)</f>
        <v>0</v>
      </c>
      <c r="BN10" s="9">
        <f>INT(BM10)</f>
        <v>0</v>
      </c>
      <c r="BO10" s="23">
        <f>INT((BM10-BN10)*10)/10</f>
        <v>0</v>
      </c>
      <c r="BP10" s="17">
        <f>BM10-BN10-BO10</f>
        <v>0</v>
      </c>
      <c r="BQ10" s="23">
        <f>IF(OR(BP10=0.05,BP10=0),BP10,IF(AND(BP10&gt;0.051,BP10&lt;0.1),0.1,IF(AND(BP10&gt;0.001,BP10&lt;0.05),0.05,BP10)))</f>
        <v>0</v>
      </c>
      <c r="BR10" s="23">
        <f>BN10+BO10+BQ10</f>
        <v>0</v>
      </c>
      <c r="BS10">
        <f>IF(BW9&gt;0,BS9,0)</f>
        <v>0</v>
      </c>
      <c r="BT10" s="7">
        <f>SUM(BD10:BE10)+BR10+BS10</f>
        <v>0</v>
      </c>
      <c r="BU10" s="7">
        <f>IF(AND(BT10&gt;0,BT11=0),BT10,0)</f>
        <v>0</v>
      </c>
      <c r="BV10" s="7">
        <f>IF(BW9&gt;0,BV9,0)</f>
        <v>0</v>
      </c>
      <c r="BW10" s="7">
        <f>IF(ROUND(BT10-BV10,2)&gt;0,ROUND(BT10-BV10,2),0)</f>
        <v>0</v>
      </c>
      <c r="CB10">
        <v>8</v>
      </c>
      <c r="CC10" s="7">
        <f>IF(DB9&gt;0,CC9-1000,CC9)</f>
        <v>0</v>
      </c>
      <c r="CD10" s="20">
        <f>IF(DB9&gt;0,ROUND(PMT($F$92/12,$F$96*12,-CC10),5),0)</f>
        <v>0</v>
      </c>
      <c r="CE10" s="15">
        <f>IF(DB9&gt;0,ROUND(CC10*$CE$1/1000,2),0)</f>
        <v>0</v>
      </c>
      <c r="CF10" s="9">
        <f>INT(CE10)</f>
        <v>0</v>
      </c>
      <c r="CG10" s="23">
        <f>INT((CE10-CF10)*10)/10</f>
        <v>0</v>
      </c>
      <c r="CH10" s="17">
        <f>CE10-CF10-CG10</f>
        <v>0</v>
      </c>
      <c r="CI10" s="23">
        <f>IF(OR(CH10=0.05,CH10=0),CH10,IF(AND(CH10&gt;0.051,CH10&lt;0.1),0.1,IF(AND(CH10&gt;0.001,CH10&lt;0.05),0.05,CH10)))</f>
        <v>0</v>
      </c>
      <c r="CJ10" s="23">
        <f>CF10+CG10+CI10</f>
        <v>0</v>
      </c>
      <c r="CK10" s="15">
        <f>IF(DB9&gt;0,ROUND($CD$1*$CK$1,2),0)</f>
        <v>0</v>
      </c>
      <c r="CL10" s="22">
        <v>0</v>
      </c>
      <c r="CM10" s="22">
        <f>IF(DB9&gt;0,ROUND($CD$1*$CM$1,2),0)</f>
        <v>0</v>
      </c>
      <c r="CN10" s="22">
        <f>IF(DB9&gt;0,ROUND($CD$1*$CN$1,2),0)</f>
        <v>0</v>
      </c>
      <c r="CO10" s="22">
        <f>IF(DB9&gt;0,ROUND($CD$1*$CO$1,2),0)</f>
        <v>0</v>
      </c>
      <c r="CP10" s="22">
        <f>IF(DB9&gt;0,ROUND($CD$1*$CP$1,2),0)</f>
        <v>0</v>
      </c>
      <c r="CQ10" s="15">
        <f>IF(DB9&gt;0,CK10+SUM(CM10:CP10),0)</f>
        <v>0</v>
      </c>
      <c r="CR10" s="22">
        <f>IF(DB9&gt;0,ROUND(CQ10/12,2),0)</f>
        <v>0</v>
      </c>
      <c r="CS10" s="9">
        <f>INT(CR10)</f>
        <v>0</v>
      </c>
      <c r="CT10" s="23">
        <f>INT((CR10-CS10)*10)/10</f>
        <v>0</v>
      </c>
      <c r="CU10" s="17">
        <f>CR10-CS10-CT10</f>
        <v>0</v>
      </c>
      <c r="CV10" s="23">
        <f>IF(OR(CU10=0.05,CU10=0),CU10,IF(AND(CU10&gt;0.051,CU10&lt;0.1),0.1,IF(AND(CU10&gt;0.001,CU10&lt;0.05),0.05,CU10)))</f>
        <v>0</v>
      </c>
      <c r="CW10" s="23">
        <f>CS10+CT10+CV10</f>
        <v>0</v>
      </c>
      <c r="CX10">
        <f>IF(DB9&gt;0,CX9,0)</f>
        <v>0</v>
      </c>
      <c r="CY10" s="7">
        <f>ROUND(CD10+CJ10+CW10+CX10,2)</f>
        <v>0</v>
      </c>
      <c r="CZ10" s="7">
        <f>IF(AND(CY10&gt;0,CY11=0),CY10,0)</f>
        <v>0</v>
      </c>
      <c r="DA10" s="7">
        <f>IF(DB9&gt;0,DA9,0)</f>
        <v>0</v>
      </c>
      <c r="DB10" s="7">
        <f>IF(ROUND(CY10-DA10,2)&gt;0,ROUND(CY10-DA10,2),0)</f>
        <v>0</v>
      </c>
      <c r="EB10">
        <v>8</v>
      </c>
      <c r="EC10" s="7">
        <f>IF(FB9&gt;0,EC9-1000,EC9)</f>
        <v>0</v>
      </c>
      <c r="ED10" s="20">
        <f>IF(FB9&gt;0,ROUND(PMT($F$92/12,$F$96*12,-EC10),5),0)</f>
        <v>0</v>
      </c>
      <c r="EE10" s="15">
        <f>IF(FB9&gt;0,ROUND(EC10*$EE$1/1000,2),0)</f>
        <v>0</v>
      </c>
      <c r="EF10" s="9">
        <f>INT(EE10)</f>
        <v>0</v>
      </c>
      <c r="EG10" s="23">
        <f>INT((EE10-EF10)*10)/10</f>
        <v>0</v>
      </c>
      <c r="EH10" s="17">
        <f>EE10-EF10-EG10</f>
        <v>0</v>
      </c>
      <c r="EI10" s="23">
        <f>IF(OR(EH10=0.05,EH10=0),EH10,IF(AND(EH10&gt;0.051,EH10&lt;0.1),0.1,IF(AND(EH10&gt;0.001,EH10&lt;0.05),0.05,EH10)))</f>
        <v>0</v>
      </c>
      <c r="EJ10" s="23">
        <f>EF10+EG10+EI10</f>
        <v>0</v>
      </c>
      <c r="EK10" s="15">
        <f>IF(FB9&gt;0,ROUND($ED$1*$EK$1,2),0)</f>
        <v>0</v>
      </c>
      <c r="EL10" s="22">
        <v>0</v>
      </c>
      <c r="EM10" s="22">
        <f>IF(FB9&gt;0,ROUND($ED$1*$EM$1,0),0)</f>
        <v>0</v>
      </c>
      <c r="EN10" s="22">
        <f>IF(FB9&gt;0,ROUND($ED$1*$EN$1,2),0)</f>
        <v>0</v>
      </c>
      <c r="EO10" s="22">
        <f>IF(FB9&gt;0,ROUND($ED$1*$EO$1,2),0)</f>
        <v>0</v>
      </c>
      <c r="EP10" s="22">
        <f>IF(FB9&gt;0,ROUND($ED$1*$EP$1,2),0)</f>
        <v>0</v>
      </c>
      <c r="EQ10" s="15">
        <f>IF(FB9&gt;0,EK10+SUM(EM10:EP10),0)</f>
        <v>0</v>
      </c>
      <c r="ER10" s="22">
        <f>IF(FB9&gt;0,ROUND(EQ10/12,2),0)</f>
        <v>0</v>
      </c>
      <c r="ES10" s="9">
        <f>INT(ER10)</f>
        <v>0</v>
      </c>
      <c r="ET10" s="23">
        <f>INT((ER10-ES10)*10)/10</f>
        <v>0</v>
      </c>
      <c r="EU10" s="17">
        <f>ER10-ES10-ET10</f>
        <v>0</v>
      </c>
      <c r="EV10" s="23">
        <f>IF(OR(EU10=0.05,EU10=0),EU10,IF(AND(EU10&gt;0.051,EU10&lt;0.1),0.1,IF(AND(EU10&gt;0.001,EU10&lt;0.05),0.05,EU10)))</f>
        <v>0</v>
      </c>
      <c r="EW10" s="23">
        <f>ES10+ET10+EV10</f>
        <v>0</v>
      </c>
      <c r="EX10">
        <f>IF(FB9&gt;0,EX9,0)</f>
        <v>0</v>
      </c>
      <c r="EY10" s="7">
        <f>ROUND(ED10+EJ10+EW10+EX10,2)</f>
        <v>0</v>
      </c>
      <c r="EZ10" s="7">
        <f>IF(AND(EY10&gt;0,EY11=0),EY10,0)</f>
        <v>0</v>
      </c>
      <c r="FA10" s="7">
        <f>IF(FB9&gt;0,FA9,0)</f>
        <v>0</v>
      </c>
      <c r="FB10" s="7">
        <f>IF(ROUND(EY10-FA10,2)&gt;0,ROUND(EY10-FA10,2),0)</f>
        <v>0</v>
      </c>
      <c r="GB10">
        <v>8</v>
      </c>
      <c r="GC10" s="7">
        <f>IF(HB9&gt;0,GC9-1000,GC9)</f>
        <v>0</v>
      </c>
      <c r="GD10" s="20">
        <f>IF(HB9&gt;0,ROUND(PMT($F$92/12,$F$96*12,-GC10),5),0)</f>
        <v>0</v>
      </c>
      <c r="GE10" s="15">
        <f>IF(HB9&gt;0,ROUND(GC10*$GE$1/1000,2),0)</f>
        <v>0</v>
      </c>
      <c r="GF10" s="9">
        <f>INT(GE10)</f>
        <v>0</v>
      </c>
      <c r="GG10" s="23">
        <f>INT((GE10-GF10)*10)/10</f>
        <v>0</v>
      </c>
      <c r="GH10" s="17">
        <f>GE10-GF10-GG10</f>
        <v>0</v>
      </c>
      <c r="GI10" s="23">
        <f>IF(OR(GH10=0.05,GH10=0),GH10,IF(AND(GH10&gt;0.051,GH10&lt;0.1),0.1,IF(AND(GH10&gt;0.001,GH10&lt;0.05),0.05,GH10)))</f>
        <v>0</v>
      </c>
      <c r="GJ10" s="23">
        <f>GF10+GG10+GI10</f>
        <v>0</v>
      </c>
      <c r="GK10" s="15">
        <f>IF(HB9&gt;0,ROUND($GD$1*$GK$1,2),0)</f>
        <v>0</v>
      </c>
      <c r="GL10" s="22">
        <v>0</v>
      </c>
      <c r="GM10" s="22">
        <f>IF(HB9&gt;0,ROUND($GD$1*$GM$1,0),0)</f>
        <v>0</v>
      </c>
      <c r="GN10" s="22">
        <f>IF(HB9&gt;0,ROUND($GD$1*$GN$1,2),0)</f>
        <v>0</v>
      </c>
      <c r="GO10" s="22">
        <f>IF(HB9&gt;0,ROUND($GD$1*$GO$1,2),0)</f>
        <v>0</v>
      </c>
      <c r="GP10" s="22">
        <f>IF(HB9&gt;0,ROUND($GD$1*$GP$1,2),0)</f>
        <v>0</v>
      </c>
      <c r="GQ10" s="15">
        <f>IF(HB9&gt;0,GK10+SUM(GM10:GP10),0)</f>
        <v>0</v>
      </c>
      <c r="GR10" s="22">
        <f>IF(HB9&gt;0,ROUND(GQ10/12,2),0)</f>
        <v>0</v>
      </c>
      <c r="GS10" s="9">
        <f>INT(GR10)</f>
        <v>0</v>
      </c>
      <c r="GT10" s="23">
        <f>INT((GR10-GS10)*10)/10</f>
        <v>0</v>
      </c>
      <c r="GU10" s="17">
        <f>GR10-GS10-GT10</f>
        <v>0</v>
      </c>
      <c r="GV10" s="23">
        <f>IF(OR(GU10=0.05,GU10=0),GU10,IF(AND(GU10&gt;0.051,GU10&lt;0.1),0.1,IF(AND(GU10&gt;0.001,GU10&lt;0.05),0.05,GU10)))</f>
        <v>0</v>
      </c>
      <c r="GW10" s="23">
        <f>GS10+GT10+GV10</f>
        <v>0</v>
      </c>
      <c r="GX10">
        <f>IF(HB9&gt;0,GX9,0)</f>
        <v>0</v>
      </c>
      <c r="GY10" s="7">
        <f>ROUND(GD10+GJ10+GW10+GX10,2)</f>
        <v>0</v>
      </c>
      <c r="GZ10" s="7">
        <f>IF(AND(GY10&gt;0,GY11=0),GY10,0)</f>
        <v>0</v>
      </c>
      <c r="HA10" s="7">
        <f>IF(HB9&gt;0,HA9,0)</f>
        <v>0</v>
      </c>
      <c r="HB10" s="7">
        <f>IF(ROUND(GY10-HA10,2)&gt;0,ROUND(GY10-HA10,2),0)</f>
        <v>0</v>
      </c>
    </row>
    <row r="11" spans="1:235" customHeight="1" ht="14.25">
      <c r="C11" s="4" t="s">
        <v>47</v>
      </c>
      <c r="E11" s="4" t="s">
        <v>45</v>
      </c>
      <c r="F11" s="18" t="s">
        <v>13</v>
      </c>
      <c r="N11" s="31">
        <f>AB86</f>
        <v>38048</v>
      </c>
      <c r="AA11" s="34" t="s">
        <v>7</v>
      </c>
      <c r="BB11">
        <v>9</v>
      </c>
      <c r="BC11" s="7">
        <f>IF(BW10&gt;0,BC10-1000,BC10)</f>
        <v>0</v>
      </c>
      <c r="BD11" s="20">
        <f>IF(BW10&gt;0,ROUND(PMT($F$92/12,$F$96*12,-BC11),5),0)</f>
        <v>0</v>
      </c>
      <c r="BE11" s="15">
        <f>IF(BW10&gt;0,ROUND(BC11*$E$1/1000,2),0)</f>
        <v>0</v>
      </c>
      <c r="BF11" s="15">
        <f>IF(BW10&gt;0,ROUND(MIN(BC11,$F$168)*$BF$1,2),0)</f>
        <v>0</v>
      </c>
      <c r="BG11" s="22">
        <v>0</v>
      </c>
      <c r="BH11" s="22">
        <f>IF(BW10&gt;0,ROUND(MIN(BC11,$F$168)*$BH$1,0),0)</f>
        <v>0</v>
      </c>
      <c r="BI11" s="22">
        <f>IF(BW10&gt;0,ROUND(MIN(BC11,$F$168)*$BI$1,2),0)</f>
        <v>0</v>
      </c>
      <c r="BJ11" s="22">
        <f>IF(BW10&gt;0,ROUND(MIN(BC11,$F$168)*$BJ$1,2),0)</f>
        <v>0</v>
      </c>
      <c r="BK11" s="22">
        <f>IF(BW10&gt;0,ROUND(MIN(BC11,$F$168)*$BK$1,2),0)</f>
        <v>0</v>
      </c>
      <c r="BL11" s="15">
        <f>IF(BW10&gt;0,BF11+SUM(BH11:BK11),0)</f>
        <v>0</v>
      </c>
      <c r="BM11" s="22">
        <f>IF(BW10&gt;0,ROUND(BL11/12,2),0)</f>
        <v>0</v>
      </c>
      <c r="BN11" s="9">
        <f>INT(BM11)</f>
        <v>0</v>
      </c>
      <c r="BO11" s="23">
        <f>INT((BM11-BN11)*10)/10</f>
        <v>0</v>
      </c>
      <c r="BP11" s="17">
        <f>BM11-BN11-BO11</f>
        <v>0</v>
      </c>
      <c r="BQ11" s="23">
        <f>IF(OR(BP11=0.05,BP11=0),BP11,IF(AND(BP11&gt;0.051,BP11&lt;0.1),0.1,IF(AND(BP11&gt;0.001,BP11&lt;0.05),0.05,BP11)))</f>
        <v>0</v>
      </c>
      <c r="BR11" s="23">
        <f>BN11+BO11+BQ11</f>
        <v>0</v>
      </c>
      <c r="BS11">
        <f>IF(BW10&gt;0,BS10,0)</f>
        <v>0</v>
      </c>
      <c r="BT11" s="7">
        <f>SUM(BD11:BE11)+BR11+BS11</f>
        <v>0</v>
      </c>
      <c r="BU11" s="7">
        <f>IF(AND(BT11&gt;0,BT12=0),BT11,0)</f>
        <v>0</v>
      </c>
      <c r="BV11" s="7">
        <f>IF(BW10&gt;0,BV10,0)</f>
        <v>0</v>
      </c>
      <c r="BW11" s="7">
        <f>IF(ROUND(BT11-BV11,2)&gt;0,ROUND(BT11-BV11,2),0)</f>
        <v>0</v>
      </c>
      <c r="CB11">
        <v>9</v>
      </c>
      <c r="CC11" s="7">
        <f>IF(DB10&gt;0,CC10-1000,CC10)</f>
        <v>0</v>
      </c>
      <c r="CD11" s="20">
        <f>IF(DB10&gt;0,ROUND(PMT($F$92/12,$F$96*12,-CC11),5),0)</f>
        <v>0</v>
      </c>
      <c r="CE11" s="15">
        <f>IF(DB10&gt;0,ROUND(CC11*$CE$1/1000,2),0)</f>
        <v>0</v>
      </c>
      <c r="CF11" s="9">
        <f>INT(CE11)</f>
        <v>0</v>
      </c>
      <c r="CG11" s="23">
        <f>INT((CE11-CF11)*10)/10</f>
        <v>0</v>
      </c>
      <c r="CH11" s="17">
        <f>CE11-CF11-CG11</f>
        <v>0</v>
      </c>
      <c r="CI11" s="23">
        <f>IF(OR(CH11=0.05,CH11=0),CH11,IF(AND(CH11&gt;0.051,CH11&lt;0.1),0.1,IF(AND(CH11&gt;0.001,CH11&lt;0.05),0.05,CH11)))</f>
        <v>0</v>
      </c>
      <c r="CJ11" s="23">
        <f>CF11+CG11+CI11</f>
        <v>0</v>
      </c>
      <c r="CK11" s="15">
        <f>IF(DB10&gt;0,ROUND($CD$1*$CK$1,2),0)</f>
        <v>0</v>
      </c>
      <c r="CL11" s="22">
        <v>0</v>
      </c>
      <c r="CM11" s="22">
        <f>IF(DB10&gt;0,ROUND($CD$1*$CM$1,2),0)</f>
        <v>0</v>
      </c>
      <c r="CN11" s="22">
        <f>IF(DB10&gt;0,ROUND($CD$1*$CN$1,2),0)</f>
        <v>0</v>
      </c>
      <c r="CO11" s="22">
        <f>IF(DB10&gt;0,ROUND($CD$1*$CO$1,2),0)</f>
        <v>0</v>
      </c>
      <c r="CP11" s="22">
        <f>IF(DB10&gt;0,ROUND($CD$1*$CP$1,2),0)</f>
        <v>0</v>
      </c>
      <c r="CQ11" s="15">
        <f>IF(DB10&gt;0,CK11+SUM(CM11:CP11),0)</f>
        <v>0</v>
      </c>
      <c r="CR11" s="22">
        <f>IF(DB10&gt;0,ROUND(CQ11/12,2),0)</f>
        <v>0</v>
      </c>
      <c r="CS11" s="9">
        <f>INT(CR11)</f>
        <v>0</v>
      </c>
      <c r="CT11" s="23">
        <f>INT((CR11-CS11)*10)/10</f>
        <v>0</v>
      </c>
      <c r="CU11" s="17">
        <f>CR11-CS11-CT11</f>
        <v>0</v>
      </c>
      <c r="CV11" s="23">
        <f>IF(OR(CU11=0.05,CU11=0),CU11,IF(AND(CU11&gt;0.051,CU11&lt;0.1),0.1,IF(AND(CU11&gt;0.001,CU11&lt;0.05),0.05,CU11)))</f>
        <v>0</v>
      </c>
      <c r="CW11" s="23">
        <f>CS11+CT11+CV11</f>
        <v>0</v>
      </c>
      <c r="CX11">
        <f>IF(DB10&gt;0,CX10,0)</f>
        <v>0</v>
      </c>
      <c r="CY11" s="7">
        <f>ROUND(CD11+CJ11+CW11+CX11,2)</f>
        <v>0</v>
      </c>
      <c r="CZ11" s="7">
        <f>IF(AND(CY11&gt;0,CY12=0),CY11,0)</f>
        <v>0</v>
      </c>
      <c r="DA11" s="7">
        <f>IF(DB10&gt;0,DA10,0)</f>
        <v>0</v>
      </c>
      <c r="DB11" s="7">
        <f>IF(ROUND(CY11-DA11,2)&gt;0,ROUND(CY11-DA11,2),0)</f>
        <v>0</v>
      </c>
      <c r="EB11">
        <v>9</v>
      </c>
      <c r="EC11" s="7">
        <f>IF(FB10&gt;0,EC10-1000,EC10)</f>
        <v>0</v>
      </c>
      <c r="ED11" s="20">
        <f>IF(FB10&gt;0,ROUND(PMT($F$92/12,$F$96*12,-EC11),5),0)</f>
        <v>0</v>
      </c>
      <c r="EE11" s="15">
        <f>IF(FB10&gt;0,ROUND(EC11*$EE$1/1000,2),0)</f>
        <v>0</v>
      </c>
      <c r="EF11" s="9">
        <f>INT(EE11)</f>
        <v>0</v>
      </c>
      <c r="EG11" s="23">
        <f>INT((EE11-EF11)*10)/10</f>
        <v>0</v>
      </c>
      <c r="EH11" s="17">
        <f>EE11-EF11-EG11</f>
        <v>0</v>
      </c>
      <c r="EI11" s="23">
        <f>IF(OR(EH11=0.05,EH11=0),EH11,IF(AND(EH11&gt;0.051,EH11&lt;0.1),0.1,IF(AND(EH11&gt;0.001,EH11&lt;0.05),0.05,EH11)))</f>
        <v>0</v>
      </c>
      <c r="EJ11" s="23">
        <f>EF11+EG11+EI11</f>
        <v>0</v>
      </c>
      <c r="EK11" s="15">
        <f>IF(FB10&gt;0,ROUND($ED$1*$EK$1,2),0)</f>
        <v>0</v>
      </c>
      <c r="EL11" s="22">
        <v>0</v>
      </c>
      <c r="EM11" s="22">
        <f>IF(FB10&gt;0,ROUND($ED$1*$EM$1,0),0)</f>
        <v>0</v>
      </c>
      <c r="EN11" s="22">
        <f>IF(FB10&gt;0,ROUND($ED$1*$EN$1,2),0)</f>
        <v>0</v>
      </c>
      <c r="EO11" s="22">
        <f>IF(FB10&gt;0,ROUND($ED$1*$EO$1,2),0)</f>
        <v>0</v>
      </c>
      <c r="EP11" s="22">
        <f>IF(FB10&gt;0,ROUND($ED$1*$EP$1,2),0)</f>
        <v>0</v>
      </c>
      <c r="EQ11" s="15">
        <f>IF(FB10&gt;0,EK11+SUM(EM11:EP11),0)</f>
        <v>0</v>
      </c>
      <c r="ER11" s="22">
        <f>IF(FB10&gt;0,ROUND(EQ11/12,2),0)</f>
        <v>0</v>
      </c>
      <c r="ES11" s="9">
        <f>INT(ER11)</f>
        <v>0</v>
      </c>
      <c r="ET11" s="23">
        <f>INT((ER11-ES11)*10)/10</f>
        <v>0</v>
      </c>
      <c r="EU11" s="17">
        <f>ER11-ES11-ET11</f>
        <v>0</v>
      </c>
      <c r="EV11" s="23">
        <f>IF(OR(EU11=0.05,EU11=0),EU11,IF(AND(EU11&gt;0.051,EU11&lt;0.1),0.1,IF(AND(EU11&gt;0.001,EU11&lt;0.05),0.05,EU11)))</f>
        <v>0</v>
      </c>
      <c r="EW11" s="23">
        <f>ES11+ET11+EV11</f>
        <v>0</v>
      </c>
      <c r="EX11">
        <f>IF(FB10&gt;0,EX10,0)</f>
        <v>0</v>
      </c>
      <c r="EY11" s="7">
        <f>ROUND(ED11+EJ11+EW11+EX11,2)</f>
        <v>0</v>
      </c>
      <c r="EZ11" s="7">
        <f>IF(AND(EY11&gt;0,EY12=0),EY11,0)</f>
        <v>0</v>
      </c>
      <c r="FA11" s="7">
        <f>IF(FB10&gt;0,FA10,0)</f>
        <v>0</v>
      </c>
      <c r="FB11" s="7">
        <f>IF(ROUND(EY11-FA11,2)&gt;0,ROUND(EY11-FA11,2),0)</f>
        <v>0</v>
      </c>
      <c r="GB11">
        <v>9</v>
      </c>
      <c r="GC11" s="7">
        <f>IF(HB10&gt;0,GC10-1000,GC10)</f>
        <v>0</v>
      </c>
      <c r="GD11" s="20">
        <f>IF(HB10&gt;0,ROUND(PMT($F$92/12,$F$96*12,-GC11),5),0)</f>
        <v>0</v>
      </c>
      <c r="GE11" s="15">
        <f>IF(HB10&gt;0,ROUND(GC11*$GE$1/1000,2),0)</f>
        <v>0</v>
      </c>
      <c r="GF11" s="9">
        <f>INT(GE11)</f>
        <v>0</v>
      </c>
      <c r="GG11" s="23">
        <f>INT((GE11-GF11)*10)/10</f>
        <v>0</v>
      </c>
      <c r="GH11" s="17">
        <f>GE11-GF11-GG11</f>
        <v>0</v>
      </c>
      <c r="GI11" s="23">
        <f>IF(OR(GH11=0.05,GH11=0),GH11,IF(AND(GH11&gt;0.051,GH11&lt;0.1),0.1,IF(AND(GH11&gt;0.001,GH11&lt;0.05),0.05,GH11)))</f>
        <v>0</v>
      </c>
      <c r="GJ11" s="23">
        <f>GF11+GG11+GI11</f>
        <v>0</v>
      </c>
      <c r="GK11" s="15">
        <f>IF(HB10&gt;0,ROUND($GD$1*$GK$1,2),0)</f>
        <v>0</v>
      </c>
      <c r="GL11" s="22">
        <v>0</v>
      </c>
      <c r="GM11" s="22">
        <f>IF(HB10&gt;0,ROUND($GD$1*$GM$1,0),0)</f>
        <v>0</v>
      </c>
      <c r="GN11" s="22">
        <f>IF(HB10&gt;0,ROUND($GD$1*$GN$1,2),0)</f>
        <v>0</v>
      </c>
      <c r="GO11" s="22">
        <f>IF(HB10&gt;0,ROUND($GD$1*$GO$1,2),0)</f>
        <v>0</v>
      </c>
      <c r="GP11" s="22">
        <f>IF(HB10&gt;0,ROUND($GD$1*$GP$1,2),0)</f>
        <v>0</v>
      </c>
      <c r="GQ11" s="15">
        <f>IF(HB10&gt;0,GK11+SUM(GM11:GP11),0)</f>
        <v>0</v>
      </c>
      <c r="GR11" s="22">
        <f>IF(HB10&gt;0,ROUND(GQ11/12,2),0)</f>
        <v>0</v>
      </c>
      <c r="GS11" s="9">
        <f>INT(GR11)</f>
        <v>0</v>
      </c>
      <c r="GT11" s="23">
        <f>INT((GR11-GS11)*10)/10</f>
        <v>0</v>
      </c>
      <c r="GU11" s="17">
        <f>GR11-GS11-GT11</f>
        <v>0</v>
      </c>
      <c r="GV11" s="23">
        <f>IF(OR(GU11=0.05,GU11=0),GU11,IF(AND(GU11&gt;0.051,GU11&lt;0.1),0.1,IF(AND(GU11&gt;0.001,GU11&lt;0.05),0.05,GU11)))</f>
        <v>0</v>
      </c>
      <c r="GW11" s="23">
        <f>GS11+GT11+GV11</f>
        <v>0</v>
      </c>
      <c r="GX11">
        <f>IF(HB10&gt;0,GX10,0)</f>
        <v>0</v>
      </c>
      <c r="GY11" s="7">
        <f>ROUND(GD11+GJ11+GW11+GX11,2)</f>
        <v>0</v>
      </c>
      <c r="GZ11" s="7">
        <f>IF(AND(GY11&gt;0,GY12=0),GY11,0)</f>
        <v>0</v>
      </c>
      <c r="HA11" s="7">
        <f>IF(HB10&gt;0,HA10,0)</f>
        <v>0</v>
      </c>
      <c r="HB11" s="7">
        <f>IF(ROUND(GY11-HA11,2)&gt;0,ROUND(GY11-HA11,2),0)</f>
        <v>0</v>
      </c>
    </row>
    <row r="12" spans="1:235" customHeight="1" ht="14.25">
      <c r="C12" s="4" t="s">
        <v>48</v>
      </c>
      <c r="E12" s="4" t="s">
        <v>45</v>
      </c>
      <c r="F12" s="18" t="s">
        <v>27</v>
      </c>
      <c r="L12" s="35" t="s">
        <v>49</v>
      </c>
      <c r="M12" s="14" t="s">
        <v>50</v>
      </c>
      <c r="N12" s="36">
        <f>AC14</f>
        <v>840</v>
      </c>
      <c r="O12" s="37" t="s">
        <v>51</v>
      </c>
      <c r="BB12">
        <v>10</v>
      </c>
      <c r="BC12" s="7">
        <f>IF(BW11&gt;0,BC11-1000,BC11)</f>
        <v>0</v>
      </c>
      <c r="BD12" s="20">
        <f>IF(BW11&gt;0,ROUND(PMT($F$92/12,$F$96*12,-BC12),5),0)</f>
        <v>0</v>
      </c>
      <c r="BE12" s="15">
        <f>IF(BW11&gt;0,ROUND(BC12*$E$1/1000,2),0)</f>
        <v>0</v>
      </c>
      <c r="BF12" s="15">
        <f>IF(BW11&gt;0,ROUND(MIN(BC12,$F$168)*$BF$1,2),0)</f>
        <v>0</v>
      </c>
      <c r="BG12" s="22">
        <v>0</v>
      </c>
      <c r="BH12" s="22">
        <f>IF(BW11&gt;0,ROUND(MIN(BC12,$F$168)*$BH$1,0),0)</f>
        <v>0</v>
      </c>
      <c r="BI12" s="22">
        <f>IF(BW11&gt;0,ROUND(MIN(BC12,$F$168)*$BI$1,2),0)</f>
        <v>0</v>
      </c>
      <c r="BJ12" s="22">
        <f>IF(BW11&gt;0,ROUND(MIN(BC12,$F$168)*$BJ$1,2),0)</f>
        <v>0</v>
      </c>
      <c r="BK12" s="22">
        <f>IF(BW11&gt;0,ROUND(MIN(BC12,$F$168)*$BK$1,2),0)</f>
        <v>0</v>
      </c>
      <c r="BL12" s="15">
        <f>IF(BW11&gt;0,BF12+SUM(BH12:BK12),0)</f>
        <v>0</v>
      </c>
      <c r="BM12" s="22">
        <f>IF(BW11&gt;0,ROUND(BL12/12,2),0)</f>
        <v>0</v>
      </c>
      <c r="BN12" s="9">
        <f>INT(BM12)</f>
        <v>0</v>
      </c>
      <c r="BO12" s="23">
        <f>INT((BM12-BN12)*10)/10</f>
        <v>0</v>
      </c>
      <c r="BP12" s="17">
        <f>BM12-BN12-BO12</f>
        <v>0</v>
      </c>
      <c r="BQ12" s="23">
        <f>IF(OR(BP12=0.05,BP12=0),BP12,IF(AND(BP12&gt;0.051,BP12&lt;0.1),0.1,IF(AND(BP12&gt;0.001,BP12&lt;0.05),0.05,BP12)))</f>
        <v>0</v>
      </c>
      <c r="BR12" s="23">
        <f>BN12+BO12+BQ12</f>
        <v>0</v>
      </c>
      <c r="BS12">
        <f>IF(BW11&gt;0,BS11,0)</f>
        <v>0</v>
      </c>
      <c r="BT12" s="7">
        <f>SUM(BD12:BE12)+BR12+BS12</f>
        <v>0</v>
      </c>
      <c r="BU12" s="7">
        <f>IF(AND(BT12&gt;0,BT13=0),BT12,0)</f>
        <v>0</v>
      </c>
      <c r="BV12" s="7">
        <f>IF(BW11&gt;0,BV11,0)</f>
        <v>0</v>
      </c>
      <c r="BW12" s="7">
        <f>IF(ROUND(BT12-BV12,2)&gt;0,ROUND(BT12-BV12,2),0)</f>
        <v>0</v>
      </c>
      <c r="CB12">
        <v>10</v>
      </c>
      <c r="CC12" s="7">
        <f>IF(DB11&gt;0,CC11-1000,CC11)</f>
        <v>0</v>
      </c>
      <c r="CD12" s="20">
        <f>IF(DB11&gt;0,ROUND(PMT($F$92/12,$F$96*12,-CC12),5),0)</f>
        <v>0</v>
      </c>
      <c r="CE12" s="15">
        <f>IF(DB11&gt;0,ROUND(CC12*$CE$1/1000,2),0)</f>
        <v>0</v>
      </c>
      <c r="CF12" s="9">
        <f>INT(CE12)</f>
        <v>0</v>
      </c>
      <c r="CG12" s="23">
        <f>INT((CE12-CF12)*10)/10</f>
        <v>0</v>
      </c>
      <c r="CH12" s="17">
        <f>CE12-CF12-CG12</f>
        <v>0</v>
      </c>
      <c r="CI12" s="23">
        <f>IF(OR(CH12=0.05,CH12=0),CH12,IF(AND(CH12&gt;0.051,CH12&lt;0.1),0.1,IF(AND(CH12&gt;0.001,CH12&lt;0.05),0.05,CH12)))</f>
        <v>0</v>
      </c>
      <c r="CJ12" s="23">
        <f>CF12+CG12+CI12</f>
        <v>0</v>
      </c>
      <c r="CK12" s="15">
        <f>IF(DB11&gt;0,ROUND($CD$1*$CK$1,2),0)</f>
        <v>0</v>
      </c>
      <c r="CL12" s="22">
        <v>0</v>
      </c>
      <c r="CM12" s="22">
        <f>IF(DB11&gt;0,ROUND($CD$1*$CM$1,2),0)</f>
        <v>0</v>
      </c>
      <c r="CN12" s="22">
        <f>IF(DB11&gt;0,ROUND($CD$1*$CN$1,2),0)</f>
        <v>0</v>
      </c>
      <c r="CO12" s="22">
        <f>IF(DB11&gt;0,ROUND($CD$1*$CO$1,2),0)</f>
        <v>0</v>
      </c>
      <c r="CP12" s="22">
        <f>IF(DB11&gt;0,ROUND($CD$1*$CP$1,2),0)</f>
        <v>0</v>
      </c>
      <c r="CQ12" s="15">
        <f>IF(DB11&gt;0,CK12+SUM(CM12:CP12),0)</f>
        <v>0</v>
      </c>
      <c r="CR12" s="22">
        <f>IF(DB11&gt;0,ROUND(CQ12/12,2),0)</f>
        <v>0</v>
      </c>
      <c r="CS12" s="9">
        <f>INT(CR12)</f>
        <v>0</v>
      </c>
      <c r="CT12" s="23">
        <f>INT((CR12-CS12)*10)/10</f>
        <v>0</v>
      </c>
      <c r="CU12" s="17">
        <f>CR12-CS12-CT12</f>
        <v>0</v>
      </c>
      <c r="CV12" s="23">
        <f>IF(OR(CU12=0.05,CU12=0),CU12,IF(AND(CU12&gt;0.051,CU12&lt;0.1),0.1,IF(AND(CU12&gt;0.001,CU12&lt;0.05),0.05,CU12)))</f>
        <v>0</v>
      </c>
      <c r="CW12" s="23">
        <f>CS12+CT12+CV12</f>
        <v>0</v>
      </c>
      <c r="CX12">
        <f>IF(DB11&gt;0,CX11,0)</f>
        <v>0</v>
      </c>
      <c r="CY12" s="7">
        <f>ROUND(CD12+CJ12+CW12+CX12,2)</f>
        <v>0</v>
      </c>
      <c r="CZ12" s="7">
        <f>IF(AND(CY12&gt;0,CY13=0),CY12,0)</f>
        <v>0</v>
      </c>
      <c r="DA12" s="7">
        <f>IF(DB11&gt;0,DA11,0)</f>
        <v>0</v>
      </c>
      <c r="DB12" s="7">
        <f>IF(ROUND(CY12-DA12,2)&gt;0,ROUND(CY12-DA12,2),0)</f>
        <v>0</v>
      </c>
      <c r="EB12">
        <v>10</v>
      </c>
      <c r="EC12" s="7">
        <f>IF(FB11&gt;0,EC11-1000,EC11)</f>
        <v>0</v>
      </c>
      <c r="ED12" s="20">
        <f>IF(FB11&gt;0,ROUND(PMT($F$92/12,$F$96*12,-EC12),5),0)</f>
        <v>0</v>
      </c>
      <c r="EE12" s="15">
        <f>IF(FB11&gt;0,ROUND(EC12*$EE$1/1000,2),0)</f>
        <v>0</v>
      </c>
      <c r="EF12" s="9">
        <f>INT(EE12)</f>
        <v>0</v>
      </c>
      <c r="EG12" s="23">
        <f>INT((EE12-EF12)*10)/10</f>
        <v>0</v>
      </c>
      <c r="EH12" s="17">
        <f>EE12-EF12-EG12</f>
        <v>0</v>
      </c>
      <c r="EI12" s="23">
        <f>IF(OR(EH12=0.05,EH12=0),EH12,IF(AND(EH12&gt;0.051,EH12&lt;0.1),0.1,IF(AND(EH12&gt;0.001,EH12&lt;0.05),0.05,EH12)))</f>
        <v>0</v>
      </c>
      <c r="EJ12" s="23">
        <f>EF12+EG12+EI12</f>
        <v>0</v>
      </c>
      <c r="EK12" s="15">
        <f>IF(FB11&gt;0,ROUND($ED$1*$EK$1,2),0)</f>
        <v>0</v>
      </c>
      <c r="EL12" s="22">
        <v>0</v>
      </c>
      <c r="EM12" s="22">
        <f>IF(FB11&gt;0,ROUND($ED$1*$EM$1,0),0)</f>
        <v>0</v>
      </c>
      <c r="EN12" s="22">
        <f>IF(FB11&gt;0,ROUND($ED$1*$EN$1,2),0)</f>
        <v>0</v>
      </c>
      <c r="EO12" s="22">
        <f>IF(FB11&gt;0,ROUND($ED$1*$EO$1,2),0)</f>
        <v>0</v>
      </c>
      <c r="EP12" s="22">
        <f>IF(FB11&gt;0,ROUND($ED$1*$EP$1,2),0)</f>
        <v>0</v>
      </c>
      <c r="EQ12" s="15">
        <f>IF(FB11&gt;0,EK12+SUM(EM12:EP12),0)</f>
        <v>0</v>
      </c>
      <c r="ER12" s="22">
        <f>IF(FB11&gt;0,ROUND(EQ12/12,2),0)</f>
        <v>0</v>
      </c>
      <c r="ES12" s="9">
        <f>INT(ER12)</f>
        <v>0</v>
      </c>
      <c r="ET12" s="23">
        <f>INT((ER12-ES12)*10)/10</f>
        <v>0</v>
      </c>
      <c r="EU12" s="17">
        <f>ER12-ES12-ET12</f>
        <v>0</v>
      </c>
      <c r="EV12" s="23">
        <f>IF(OR(EU12=0.05,EU12=0),EU12,IF(AND(EU12&gt;0.051,EU12&lt;0.1),0.1,IF(AND(EU12&gt;0.001,EU12&lt;0.05),0.05,EU12)))</f>
        <v>0</v>
      </c>
      <c r="EW12" s="23">
        <f>ES12+ET12+EV12</f>
        <v>0</v>
      </c>
      <c r="EX12">
        <f>IF(FB11&gt;0,EX11,0)</f>
        <v>0</v>
      </c>
      <c r="EY12" s="7">
        <f>ROUND(ED12+EJ12+EW12+EX12,2)</f>
        <v>0</v>
      </c>
      <c r="EZ12" s="7">
        <f>IF(AND(EY12&gt;0,EY13=0),EY12,0)</f>
        <v>0</v>
      </c>
      <c r="FA12" s="7">
        <f>IF(FB11&gt;0,FA11,0)</f>
        <v>0</v>
      </c>
      <c r="FB12" s="7">
        <f>IF(ROUND(EY12-FA12,2)&gt;0,ROUND(EY12-FA12,2),0)</f>
        <v>0</v>
      </c>
      <c r="GB12">
        <v>10</v>
      </c>
      <c r="GC12" s="7">
        <f>IF(HB11&gt;0,GC11-1000,GC11)</f>
        <v>0</v>
      </c>
      <c r="GD12" s="20">
        <f>IF(HB11&gt;0,ROUND(PMT($F$92/12,$F$96*12,-GC12),5),0)</f>
        <v>0</v>
      </c>
      <c r="GE12" s="15">
        <f>IF(HB11&gt;0,ROUND(GC12*$GE$1/1000,2),0)</f>
        <v>0</v>
      </c>
      <c r="GF12" s="9">
        <f>INT(GE12)</f>
        <v>0</v>
      </c>
      <c r="GG12" s="23">
        <f>INT((GE12-GF12)*10)/10</f>
        <v>0</v>
      </c>
      <c r="GH12" s="17">
        <f>GE12-GF12-GG12</f>
        <v>0</v>
      </c>
      <c r="GI12" s="23">
        <f>IF(OR(GH12=0.05,GH12=0),GH12,IF(AND(GH12&gt;0.051,GH12&lt;0.1),0.1,IF(AND(GH12&gt;0.001,GH12&lt;0.05),0.05,GH12)))</f>
        <v>0</v>
      </c>
      <c r="GJ12" s="23">
        <f>GF12+GG12+GI12</f>
        <v>0</v>
      </c>
      <c r="GK12" s="15">
        <f>IF(HB11&gt;0,ROUND($GD$1*$GK$1,2),0)</f>
        <v>0</v>
      </c>
      <c r="GL12" s="22">
        <v>0</v>
      </c>
      <c r="GM12" s="22">
        <f>IF(HB11&gt;0,ROUND($GD$1*$GM$1,0),0)</f>
        <v>0</v>
      </c>
      <c r="GN12" s="22">
        <f>IF(HB11&gt;0,ROUND($GD$1*$GN$1,2),0)</f>
        <v>0</v>
      </c>
      <c r="GO12" s="22">
        <f>IF(HB11&gt;0,ROUND($GD$1*$GO$1,2),0)</f>
        <v>0</v>
      </c>
      <c r="GP12" s="22">
        <f>IF(HB11&gt;0,ROUND($GD$1*$GP$1,2),0)</f>
        <v>0</v>
      </c>
      <c r="GQ12" s="15">
        <f>IF(HB11&gt;0,GK12+SUM(GM12:GP12),0)</f>
        <v>0</v>
      </c>
      <c r="GR12" s="22">
        <f>IF(HB11&gt;0,ROUND(GQ12/12,2),0)</f>
        <v>0</v>
      </c>
      <c r="GS12" s="9">
        <f>INT(GR12)</f>
        <v>0</v>
      </c>
      <c r="GT12" s="23">
        <f>INT((GR12-GS12)*10)/10</f>
        <v>0</v>
      </c>
      <c r="GU12" s="17">
        <f>GR12-GS12-GT12</f>
        <v>0</v>
      </c>
      <c r="GV12" s="23">
        <f>IF(OR(GU12=0.05,GU12=0),GU12,IF(AND(GU12&gt;0.051,GU12&lt;0.1),0.1,IF(AND(GU12&gt;0.001,GU12&lt;0.05),0.05,GU12)))</f>
        <v>0</v>
      </c>
      <c r="GW12" s="23">
        <f>GS12+GT12+GV12</f>
        <v>0</v>
      </c>
      <c r="GX12">
        <f>IF(HB11&gt;0,GX11,0)</f>
        <v>0</v>
      </c>
      <c r="GY12" s="7">
        <f>ROUND(GD12+GJ12+GW12+GX12,2)</f>
        <v>0</v>
      </c>
      <c r="GZ12" s="7">
        <f>IF(AND(GY12&gt;0,GY13=0),GY12,0)</f>
        <v>0</v>
      </c>
      <c r="HA12" s="7">
        <f>IF(HB11&gt;0,HA11,0)</f>
        <v>0</v>
      </c>
      <c r="HB12" s="7">
        <f>IF(ROUND(GY12-HA12,2)&gt;0,ROUND(GY12-HA12,2),0)</f>
        <v>0</v>
      </c>
    </row>
    <row r="13" spans="1:235" customHeight="1" ht="14.25">
      <c r="C13" s="4" t="s">
        <v>52</v>
      </c>
      <c r="E13" s="4" t="s">
        <v>45</v>
      </c>
      <c r="F13" s="18" t="s">
        <v>24</v>
      </c>
      <c r="L13" s="38" t="s">
        <v>53</v>
      </c>
      <c r="M13" s="14" t="s">
        <v>54</v>
      </c>
      <c r="N13" s="36" t="e">
        <f>AC82</f>
        <v>#NUM!</v>
      </c>
      <c r="O13" s="39" t="e">
        <f>AC76</f>
        <v>#NUM!</v>
      </c>
      <c r="AA13" s="40" t="s">
        <v>55</v>
      </c>
      <c r="AB13" s="41" t="s">
        <v>56</v>
      </c>
      <c r="AC13" s="42">
        <f>AB13*12</f>
        <v>780</v>
      </c>
      <c r="BB13">
        <v>11</v>
      </c>
      <c r="BC13" s="7">
        <f>IF(BW12&gt;0,BC12-1000,BC12)</f>
        <v>0</v>
      </c>
      <c r="BD13" s="20">
        <f>IF(BW12&gt;0,ROUND(PMT($F$92/12,$F$96*12,-BC13),5),0)</f>
        <v>0</v>
      </c>
      <c r="BE13" s="15">
        <f>IF(BW12&gt;0,ROUND(BC13*$E$1/1000,2),0)</f>
        <v>0</v>
      </c>
      <c r="BF13" s="15">
        <f>IF(BW12&gt;0,ROUND(MIN(BC13,$F$168)*$BF$1,2),0)</f>
        <v>0</v>
      </c>
      <c r="BG13" s="22">
        <v>0</v>
      </c>
      <c r="BH13" s="22">
        <f>IF(BW12&gt;0,ROUND(MIN(BC13,$F$168)*$BH$1,0),0)</f>
        <v>0</v>
      </c>
      <c r="BI13" s="22">
        <f>IF(BW12&gt;0,ROUND(MIN(BC13,$F$168)*$BI$1,2),0)</f>
        <v>0</v>
      </c>
      <c r="BJ13" s="22">
        <f>IF(BW12&gt;0,ROUND(MIN(BC13,$F$168)*$BJ$1,2),0)</f>
        <v>0</v>
      </c>
      <c r="BK13" s="22">
        <f>IF(BW12&gt;0,ROUND(MIN(BC13,$F$168)*$BK$1,2),0)</f>
        <v>0</v>
      </c>
      <c r="BL13" s="15">
        <f>IF(BW12&gt;0,BF13+SUM(BH13:BK13),0)</f>
        <v>0</v>
      </c>
      <c r="BM13" s="22">
        <f>IF(BW12&gt;0,ROUND(BL13/12,2),0)</f>
        <v>0</v>
      </c>
      <c r="BN13" s="9">
        <f>INT(BM13)</f>
        <v>0</v>
      </c>
      <c r="BO13" s="23">
        <f>INT((BM13-BN13)*10)/10</f>
        <v>0</v>
      </c>
      <c r="BP13" s="17">
        <f>BM13-BN13-BO13</f>
        <v>0</v>
      </c>
      <c r="BQ13" s="23">
        <f>IF(OR(BP13=0.05,BP13=0),BP13,IF(AND(BP13&gt;0.051,BP13&lt;0.1),0.1,IF(AND(BP13&gt;0.001,BP13&lt;0.05),0.05,BP13)))</f>
        <v>0</v>
      </c>
      <c r="BR13" s="23">
        <f>BN13+BO13+BQ13</f>
        <v>0</v>
      </c>
      <c r="BS13">
        <f>IF(BW12&gt;0,BS12,0)</f>
        <v>0</v>
      </c>
      <c r="BT13" s="7">
        <f>SUM(BD13:BE13)+BR13+BS13</f>
        <v>0</v>
      </c>
      <c r="BU13" s="7">
        <f>IF(AND(BT13&gt;0,BT14=0),BT13,0)</f>
        <v>0</v>
      </c>
      <c r="BV13" s="7">
        <f>IF(BW12&gt;0,BV12,0)</f>
        <v>0</v>
      </c>
      <c r="BW13" s="7">
        <f>IF(ROUND(BT13-BV13,2)&gt;0,ROUND(BT13-BV13,2),0)</f>
        <v>0</v>
      </c>
      <c r="CB13">
        <v>11</v>
      </c>
      <c r="CC13" s="7">
        <f>IF(DB12&gt;0,CC12-1000,CC12)</f>
        <v>0</v>
      </c>
      <c r="CD13" s="20">
        <f>IF(DB12&gt;0,ROUND(PMT($F$92/12,$F$96*12,-CC13),5),0)</f>
        <v>0</v>
      </c>
      <c r="CE13" s="15">
        <f>IF(DB12&gt;0,ROUND(CC13*$CE$1/1000,2),0)</f>
        <v>0</v>
      </c>
      <c r="CF13" s="9">
        <f>INT(CE13)</f>
        <v>0</v>
      </c>
      <c r="CG13" s="23">
        <f>INT((CE13-CF13)*10)/10</f>
        <v>0</v>
      </c>
      <c r="CH13" s="17">
        <f>CE13-CF13-CG13</f>
        <v>0</v>
      </c>
      <c r="CI13" s="23">
        <f>IF(OR(CH13=0.05,CH13=0),CH13,IF(AND(CH13&gt;0.051,CH13&lt;0.1),0.1,IF(AND(CH13&gt;0.001,CH13&lt;0.05),0.05,CH13)))</f>
        <v>0</v>
      </c>
      <c r="CJ13" s="23">
        <f>CF13+CG13+CI13</f>
        <v>0</v>
      </c>
      <c r="CK13" s="15">
        <f>IF(DB12&gt;0,ROUND($CD$1*$CK$1,2),0)</f>
        <v>0</v>
      </c>
      <c r="CL13" s="22">
        <v>0</v>
      </c>
      <c r="CM13" s="22">
        <f>IF(DB12&gt;0,ROUND($CD$1*$CM$1,2),0)</f>
        <v>0</v>
      </c>
      <c r="CN13" s="22">
        <f>IF(DB12&gt;0,ROUND($CD$1*$CN$1,2),0)</f>
        <v>0</v>
      </c>
      <c r="CO13" s="22">
        <f>IF(DB12&gt;0,ROUND($CD$1*$CO$1,2),0)</f>
        <v>0</v>
      </c>
      <c r="CP13" s="22">
        <f>IF(DB12&gt;0,ROUND($CD$1*$CP$1,2),0)</f>
        <v>0</v>
      </c>
      <c r="CQ13" s="15">
        <f>IF(DB12&gt;0,CK13+SUM(CM13:CP13),0)</f>
        <v>0</v>
      </c>
      <c r="CR13" s="22">
        <f>IF(DB12&gt;0,ROUND(CQ13/12,2),0)</f>
        <v>0</v>
      </c>
      <c r="CS13" s="9">
        <f>INT(CR13)</f>
        <v>0</v>
      </c>
      <c r="CT13" s="23">
        <f>INT((CR13-CS13)*10)/10</f>
        <v>0</v>
      </c>
      <c r="CU13" s="17">
        <f>CR13-CS13-CT13</f>
        <v>0</v>
      </c>
      <c r="CV13" s="23">
        <f>IF(OR(CU13=0.05,CU13=0),CU13,IF(AND(CU13&gt;0.051,CU13&lt;0.1),0.1,IF(AND(CU13&gt;0.001,CU13&lt;0.05),0.05,CU13)))</f>
        <v>0</v>
      </c>
      <c r="CW13" s="23">
        <f>CS13+CT13+CV13</f>
        <v>0</v>
      </c>
      <c r="CX13">
        <f>IF(DB12&gt;0,CX12,0)</f>
        <v>0</v>
      </c>
      <c r="CY13" s="7">
        <f>ROUND(CD13+CJ13+CW13+CX13,2)</f>
        <v>0</v>
      </c>
      <c r="CZ13" s="7">
        <f>IF(AND(CY13&gt;0,CY14=0),CY13,0)</f>
        <v>0</v>
      </c>
      <c r="DA13" s="7">
        <f>IF(DB12&gt;0,DA12,0)</f>
        <v>0</v>
      </c>
      <c r="DB13" s="7">
        <f>IF(ROUND(CY13-DA13,2)&gt;0,ROUND(CY13-DA13,2),0)</f>
        <v>0</v>
      </c>
      <c r="EB13">
        <v>11</v>
      </c>
      <c r="EC13" s="7">
        <f>IF(FB12&gt;0,EC12-1000,EC12)</f>
        <v>0</v>
      </c>
      <c r="ED13" s="20">
        <f>IF(FB12&gt;0,ROUND(PMT($F$92/12,$F$96*12,-EC13),5),0)</f>
        <v>0</v>
      </c>
      <c r="EE13" s="15">
        <f>IF(FB12&gt;0,ROUND(EC13*$EE$1/1000,2),0)</f>
        <v>0</v>
      </c>
      <c r="EF13" s="9">
        <f>INT(EE13)</f>
        <v>0</v>
      </c>
      <c r="EG13" s="23">
        <f>INT((EE13-EF13)*10)/10</f>
        <v>0</v>
      </c>
      <c r="EH13" s="17">
        <f>EE13-EF13-EG13</f>
        <v>0</v>
      </c>
      <c r="EI13" s="23">
        <f>IF(OR(EH13=0.05,EH13=0),EH13,IF(AND(EH13&gt;0.051,EH13&lt;0.1),0.1,IF(AND(EH13&gt;0.001,EH13&lt;0.05),0.05,EH13)))</f>
        <v>0</v>
      </c>
      <c r="EJ13" s="23">
        <f>EF13+EG13+EI13</f>
        <v>0</v>
      </c>
      <c r="EK13" s="15">
        <f>IF(FB12&gt;0,ROUND($ED$1*$EK$1,2),0)</f>
        <v>0</v>
      </c>
      <c r="EL13" s="22">
        <v>0</v>
      </c>
      <c r="EM13" s="22">
        <f>IF(FB12&gt;0,ROUND($ED$1*$EM$1,0),0)</f>
        <v>0</v>
      </c>
      <c r="EN13" s="22">
        <f>IF(FB12&gt;0,ROUND($ED$1*$EN$1,2),0)</f>
        <v>0</v>
      </c>
      <c r="EO13" s="22">
        <f>IF(FB12&gt;0,ROUND($ED$1*$EO$1,2),0)</f>
        <v>0</v>
      </c>
      <c r="EP13" s="22">
        <f>IF(FB12&gt;0,ROUND($ED$1*$EP$1,2),0)</f>
        <v>0</v>
      </c>
      <c r="EQ13" s="15">
        <f>IF(FB12&gt;0,EK13+SUM(EM13:EP13),0)</f>
        <v>0</v>
      </c>
      <c r="ER13" s="22">
        <f>IF(FB12&gt;0,ROUND(EQ13/12,2),0)</f>
        <v>0</v>
      </c>
      <c r="ES13" s="9">
        <f>INT(ER13)</f>
        <v>0</v>
      </c>
      <c r="ET13" s="23">
        <f>INT((ER13-ES13)*10)/10</f>
        <v>0</v>
      </c>
      <c r="EU13" s="17">
        <f>ER13-ES13-ET13</f>
        <v>0</v>
      </c>
      <c r="EV13" s="23">
        <f>IF(OR(EU13=0.05,EU13=0),EU13,IF(AND(EU13&gt;0.051,EU13&lt;0.1),0.1,IF(AND(EU13&gt;0.001,EU13&lt;0.05),0.05,EU13)))</f>
        <v>0</v>
      </c>
      <c r="EW13" s="23">
        <f>ES13+ET13+EV13</f>
        <v>0</v>
      </c>
      <c r="EX13">
        <f>IF(FB12&gt;0,EX12,0)</f>
        <v>0</v>
      </c>
      <c r="EY13" s="7">
        <f>ROUND(ED13+EJ13+EW13+EX13,2)</f>
        <v>0</v>
      </c>
      <c r="EZ13" s="7">
        <f>IF(AND(EY13&gt;0,EY14=0),EY13,0)</f>
        <v>0</v>
      </c>
      <c r="FA13" s="7">
        <f>IF(FB12&gt;0,FA12,0)</f>
        <v>0</v>
      </c>
      <c r="FB13" s="7">
        <f>IF(ROUND(EY13-FA13,2)&gt;0,ROUND(EY13-FA13,2),0)</f>
        <v>0</v>
      </c>
      <c r="GB13">
        <v>11</v>
      </c>
      <c r="GC13" s="7">
        <f>IF(HB12&gt;0,GC12-1000,GC12)</f>
        <v>0</v>
      </c>
      <c r="GD13" s="20">
        <f>IF(HB12&gt;0,ROUND(PMT($F$92/12,$F$96*12,-GC13),5),0)</f>
        <v>0</v>
      </c>
      <c r="GE13" s="15">
        <f>IF(HB12&gt;0,ROUND(GC13*$GE$1/1000,2),0)</f>
        <v>0</v>
      </c>
      <c r="GF13" s="9">
        <f>INT(GE13)</f>
        <v>0</v>
      </c>
      <c r="GG13" s="23">
        <f>INT((GE13-GF13)*10)/10</f>
        <v>0</v>
      </c>
      <c r="GH13" s="17">
        <f>GE13-GF13-GG13</f>
        <v>0</v>
      </c>
      <c r="GI13" s="23">
        <f>IF(OR(GH13=0.05,GH13=0),GH13,IF(AND(GH13&gt;0.051,GH13&lt;0.1),0.1,IF(AND(GH13&gt;0.001,GH13&lt;0.05),0.05,GH13)))</f>
        <v>0</v>
      </c>
      <c r="GJ13" s="23">
        <f>GF13+GG13+GI13</f>
        <v>0</v>
      </c>
      <c r="GK13" s="15">
        <f>IF(HB12&gt;0,ROUND($GD$1*$GK$1,2),0)</f>
        <v>0</v>
      </c>
      <c r="GL13" s="22">
        <v>0</v>
      </c>
      <c r="GM13" s="22">
        <f>IF(HB12&gt;0,ROUND($GD$1*$GM$1,0),0)</f>
        <v>0</v>
      </c>
      <c r="GN13" s="22">
        <f>IF(HB12&gt;0,ROUND($GD$1*$GN$1,2),0)</f>
        <v>0</v>
      </c>
      <c r="GO13" s="22">
        <f>IF(HB12&gt;0,ROUND($GD$1*$GO$1,2),0)</f>
        <v>0</v>
      </c>
      <c r="GP13" s="22">
        <f>IF(HB12&gt;0,ROUND($GD$1*$GP$1,2),0)</f>
        <v>0</v>
      </c>
      <c r="GQ13" s="15">
        <f>IF(HB12&gt;0,GK13+SUM(GM13:GP13),0)</f>
        <v>0</v>
      </c>
      <c r="GR13" s="22">
        <f>IF(HB12&gt;0,ROUND(GQ13/12,2),0)</f>
        <v>0</v>
      </c>
      <c r="GS13" s="9">
        <f>INT(GR13)</f>
        <v>0</v>
      </c>
      <c r="GT13" s="23">
        <f>INT((GR13-GS13)*10)/10</f>
        <v>0</v>
      </c>
      <c r="GU13" s="17">
        <f>GR13-GS13-GT13</f>
        <v>0</v>
      </c>
      <c r="GV13" s="23">
        <f>IF(OR(GU13=0.05,GU13=0),GU13,IF(AND(GU13&gt;0.051,GU13&lt;0.1),0.1,IF(AND(GU13&gt;0.001,GU13&lt;0.05),0.05,GU13)))</f>
        <v>0</v>
      </c>
      <c r="GW13" s="23">
        <f>GS13+GT13+GV13</f>
        <v>0</v>
      </c>
      <c r="GX13">
        <f>IF(HB12&gt;0,GX12,0)</f>
        <v>0</v>
      </c>
      <c r="GY13" s="7">
        <f>ROUND(GD13+GJ13+GW13+GX13,2)</f>
        <v>0</v>
      </c>
      <c r="GZ13" s="7">
        <f>IF(AND(GY13&gt;0,GY14=0),GY13,0)</f>
        <v>0</v>
      </c>
      <c r="HA13" s="7">
        <f>IF(HB12&gt;0,HA12,0)</f>
        <v>0</v>
      </c>
      <c r="HB13" s="7">
        <f>IF(ROUND(GY13-HA13,2)&gt;0,ROUND(GY13-HA13,2),0)</f>
        <v>0</v>
      </c>
    </row>
    <row r="14" spans="1:235" customHeight="1" ht="14.25">
      <c r="C14" s="4" t="s">
        <v>57</v>
      </c>
      <c r="E14" s="4" t="s">
        <v>45</v>
      </c>
      <c r="F14" s="18" t="s">
        <v>38</v>
      </c>
      <c r="M14" s="14" t="s">
        <v>58</v>
      </c>
      <c r="N14" s="36">
        <f>AC83</f>
        <v>986</v>
      </c>
      <c r="O14" s="42">
        <f>AC77</f>
        <v>626</v>
      </c>
      <c r="AB14" s="41" t="s">
        <v>59</v>
      </c>
      <c r="AC14" s="42">
        <f>AB14*12</f>
        <v>840</v>
      </c>
      <c r="BB14">
        <v>12</v>
      </c>
      <c r="BC14" s="7">
        <f>IF(BW13&gt;0,BC13-1000,BC13)</f>
        <v>0</v>
      </c>
      <c r="BD14" s="20">
        <f>IF(BW13&gt;0,ROUND(PMT($F$92/12,$F$96*12,-BC14),5),0)</f>
        <v>0</v>
      </c>
      <c r="BE14" s="15">
        <f>IF(BW13&gt;0,ROUND(BC14*$E$1/1000,2),0)</f>
        <v>0</v>
      </c>
      <c r="BF14" s="15">
        <f>IF(BW13&gt;0,ROUND(MIN(BC14,$F$168)*$BF$1,2),0)</f>
        <v>0</v>
      </c>
      <c r="BG14" s="22">
        <v>0</v>
      </c>
      <c r="BH14" s="22">
        <f>IF(BW13&gt;0,ROUND(MIN(BC14,$F$168)*$BH$1,0),0)</f>
        <v>0</v>
      </c>
      <c r="BI14" s="22">
        <f>IF(BW13&gt;0,ROUND(MIN(BC14,$F$168)*$BI$1,2),0)</f>
        <v>0</v>
      </c>
      <c r="BJ14" s="22">
        <f>IF(BW13&gt;0,ROUND(MIN(BC14,$F$168)*$BJ$1,2),0)</f>
        <v>0</v>
      </c>
      <c r="BK14" s="22">
        <f>IF(BW13&gt;0,ROUND(MIN(BC14,$F$168)*$BK$1,2),0)</f>
        <v>0</v>
      </c>
      <c r="BL14" s="15">
        <f>IF(BW13&gt;0,BF14+SUM(BH14:BK14),0)</f>
        <v>0</v>
      </c>
      <c r="BM14" s="22">
        <f>IF(BW13&gt;0,ROUND(BL14/12,2),0)</f>
        <v>0</v>
      </c>
      <c r="BN14" s="9">
        <f>INT(BM14)</f>
        <v>0</v>
      </c>
      <c r="BO14" s="23">
        <f>INT((BM14-BN14)*10)/10</f>
        <v>0</v>
      </c>
      <c r="BP14" s="17">
        <f>BM14-BN14-BO14</f>
        <v>0</v>
      </c>
      <c r="BQ14" s="23">
        <f>IF(OR(BP14=0.05,BP14=0),BP14,IF(AND(BP14&gt;0.051,BP14&lt;0.1),0.1,IF(AND(BP14&gt;0.001,BP14&lt;0.05),0.05,BP14)))</f>
        <v>0</v>
      </c>
      <c r="BR14" s="23">
        <f>BN14+BO14+BQ14</f>
        <v>0</v>
      </c>
      <c r="BS14">
        <f>IF(BW13&gt;0,BS13,0)</f>
        <v>0</v>
      </c>
      <c r="BT14" s="7">
        <f>SUM(BD14:BE14)+BR14+BS14</f>
        <v>0</v>
      </c>
      <c r="BU14" s="7">
        <f>IF(AND(BT14&gt;0,BT15=0),BT14,0)</f>
        <v>0</v>
      </c>
      <c r="BV14" s="7">
        <f>IF(BW13&gt;0,BV13,0)</f>
        <v>0</v>
      </c>
      <c r="BW14" s="7">
        <f>IF(ROUND(BT14-BV14,2)&gt;0,ROUND(BT14-BV14,2),0)</f>
        <v>0</v>
      </c>
      <c r="CB14">
        <v>12</v>
      </c>
      <c r="CC14" s="7">
        <f>IF(DB13&gt;0,CC13-1000,CC13)</f>
        <v>0</v>
      </c>
      <c r="CD14" s="20">
        <f>IF(DB13&gt;0,ROUND(PMT($F$92/12,$F$96*12,-CC14),5),0)</f>
        <v>0</v>
      </c>
      <c r="CE14" s="15">
        <f>IF(DB13&gt;0,ROUND(CC14*$CE$1/1000,2),0)</f>
        <v>0</v>
      </c>
      <c r="CF14" s="9">
        <f>INT(CE14)</f>
        <v>0</v>
      </c>
      <c r="CG14" s="23">
        <f>INT((CE14-CF14)*10)/10</f>
        <v>0</v>
      </c>
      <c r="CH14" s="17">
        <f>CE14-CF14-CG14</f>
        <v>0</v>
      </c>
      <c r="CI14" s="23">
        <f>IF(OR(CH14=0.05,CH14=0),CH14,IF(AND(CH14&gt;0.051,CH14&lt;0.1),0.1,IF(AND(CH14&gt;0.001,CH14&lt;0.05),0.05,CH14)))</f>
        <v>0</v>
      </c>
      <c r="CJ14" s="23">
        <f>CF14+CG14+CI14</f>
        <v>0</v>
      </c>
      <c r="CK14" s="15">
        <f>IF(DB13&gt;0,ROUND($CD$1*$CK$1,2),0)</f>
        <v>0</v>
      </c>
      <c r="CL14" s="22">
        <v>0</v>
      </c>
      <c r="CM14" s="22">
        <f>IF(DB13&gt;0,ROUND($CD$1*$CM$1,2),0)</f>
        <v>0</v>
      </c>
      <c r="CN14" s="22">
        <f>IF(DB13&gt;0,ROUND($CD$1*$CN$1,2),0)</f>
        <v>0</v>
      </c>
      <c r="CO14" s="22">
        <f>IF(DB13&gt;0,ROUND($CD$1*$CO$1,2),0)</f>
        <v>0</v>
      </c>
      <c r="CP14" s="22">
        <f>IF(DB13&gt;0,ROUND($CD$1*$CP$1,2),0)</f>
        <v>0</v>
      </c>
      <c r="CQ14" s="15">
        <f>IF(DB13&gt;0,CK14+SUM(CM14:CP14),0)</f>
        <v>0</v>
      </c>
      <c r="CR14" s="22">
        <f>IF(DB13&gt;0,ROUND(CQ14/12,2),0)</f>
        <v>0</v>
      </c>
      <c r="CS14" s="9">
        <f>INT(CR14)</f>
        <v>0</v>
      </c>
      <c r="CT14" s="23">
        <f>INT((CR14-CS14)*10)/10</f>
        <v>0</v>
      </c>
      <c r="CU14" s="17">
        <f>CR14-CS14-CT14</f>
        <v>0</v>
      </c>
      <c r="CV14" s="23">
        <f>IF(OR(CU14=0.05,CU14=0),CU14,IF(AND(CU14&gt;0.051,CU14&lt;0.1),0.1,IF(AND(CU14&gt;0.001,CU14&lt;0.05),0.05,CU14)))</f>
        <v>0</v>
      </c>
      <c r="CW14" s="23">
        <f>CS14+CT14+CV14</f>
        <v>0</v>
      </c>
      <c r="CX14">
        <f>IF(DB13&gt;0,CX13,0)</f>
        <v>0</v>
      </c>
      <c r="CY14" s="7">
        <f>ROUND(CD14+CJ14+CW14+CX14,2)</f>
        <v>0</v>
      </c>
      <c r="CZ14" s="7">
        <f>IF(AND(CY14&gt;0,CY15=0),CY14,0)</f>
        <v>0</v>
      </c>
      <c r="DA14" s="7">
        <f>IF(DB13&gt;0,DA13,0)</f>
        <v>0</v>
      </c>
      <c r="DB14" s="7">
        <f>IF(ROUND(CY14-DA14,2)&gt;0,ROUND(CY14-DA14,2),0)</f>
        <v>0</v>
      </c>
      <c r="EB14">
        <v>12</v>
      </c>
      <c r="EC14" s="7">
        <f>IF(FB13&gt;0,EC13-1000,EC13)</f>
        <v>0</v>
      </c>
      <c r="ED14" s="20">
        <f>IF(FB13&gt;0,ROUND(PMT($F$92/12,$F$96*12,-EC14),5),0)</f>
        <v>0</v>
      </c>
      <c r="EE14" s="15">
        <f>IF(FB13&gt;0,ROUND(EC14*$EE$1/1000,2),0)</f>
        <v>0</v>
      </c>
      <c r="EF14" s="9">
        <f>INT(EE14)</f>
        <v>0</v>
      </c>
      <c r="EG14" s="23">
        <f>INT((EE14-EF14)*10)/10</f>
        <v>0</v>
      </c>
      <c r="EH14" s="17">
        <f>EE14-EF14-EG14</f>
        <v>0</v>
      </c>
      <c r="EI14" s="23">
        <f>IF(OR(EH14=0.05,EH14=0),EH14,IF(AND(EH14&gt;0.051,EH14&lt;0.1),0.1,IF(AND(EH14&gt;0.001,EH14&lt;0.05),0.05,EH14)))</f>
        <v>0</v>
      </c>
      <c r="EJ14" s="23">
        <f>EF14+EG14+EI14</f>
        <v>0</v>
      </c>
      <c r="EK14" s="15">
        <f>IF(FB13&gt;0,ROUND($ED$1*$EK$1,2),0)</f>
        <v>0</v>
      </c>
      <c r="EL14" s="22">
        <v>0</v>
      </c>
      <c r="EM14" s="22">
        <f>IF(FB13&gt;0,ROUND($ED$1*$EM$1,0),0)</f>
        <v>0</v>
      </c>
      <c r="EN14" s="22">
        <f>IF(FB13&gt;0,ROUND($ED$1*$EN$1,2),0)</f>
        <v>0</v>
      </c>
      <c r="EO14" s="22">
        <f>IF(FB13&gt;0,ROUND($ED$1*$EO$1,2),0)</f>
        <v>0</v>
      </c>
      <c r="EP14" s="22">
        <f>IF(FB13&gt;0,ROUND($ED$1*$EP$1,2),0)</f>
        <v>0</v>
      </c>
      <c r="EQ14" s="15">
        <f>IF(FB13&gt;0,EK14+SUM(EM14:EP14),0)</f>
        <v>0</v>
      </c>
      <c r="ER14" s="22">
        <f>IF(FB13&gt;0,ROUND(EQ14/12,2),0)</f>
        <v>0</v>
      </c>
      <c r="ES14" s="9">
        <f>INT(ER14)</f>
        <v>0</v>
      </c>
      <c r="ET14" s="23">
        <f>INT((ER14-ES14)*10)/10</f>
        <v>0</v>
      </c>
      <c r="EU14" s="17">
        <f>ER14-ES14-ET14</f>
        <v>0</v>
      </c>
      <c r="EV14" s="23">
        <f>IF(OR(EU14=0.05,EU14=0),EU14,IF(AND(EU14&gt;0.051,EU14&lt;0.1),0.1,IF(AND(EU14&gt;0.001,EU14&lt;0.05),0.05,EU14)))</f>
        <v>0</v>
      </c>
      <c r="EW14" s="23">
        <f>ES14+ET14+EV14</f>
        <v>0</v>
      </c>
      <c r="EX14">
        <f>IF(FB13&gt;0,EX13,0)</f>
        <v>0</v>
      </c>
      <c r="EY14" s="7">
        <f>ROUND(ED14+EJ14+EW14+EX14,2)</f>
        <v>0</v>
      </c>
      <c r="EZ14" s="7">
        <f>IF(AND(EY14&gt;0,EY15=0),EY14,0)</f>
        <v>0</v>
      </c>
      <c r="FA14" s="7">
        <f>IF(FB13&gt;0,FA13,0)</f>
        <v>0</v>
      </c>
      <c r="FB14" s="7">
        <f>IF(ROUND(EY14-FA14,2)&gt;0,ROUND(EY14-FA14,2),0)</f>
        <v>0</v>
      </c>
      <c r="GB14">
        <v>12</v>
      </c>
      <c r="GC14" s="7">
        <f>IF(HB13&gt;0,GC13-1000,GC13)</f>
        <v>0</v>
      </c>
      <c r="GD14" s="20">
        <f>IF(HB13&gt;0,ROUND(PMT($F$92/12,$F$96*12,-GC14),5),0)</f>
        <v>0</v>
      </c>
      <c r="GE14" s="15">
        <f>IF(HB13&gt;0,ROUND(GC14*$GE$1/1000,2),0)</f>
        <v>0</v>
      </c>
      <c r="GF14" s="9">
        <f>INT(GE14)</f>
        <v>0</v>
      </c>
      <c r="GG14" s="23">
        <f>INT((GE14-GF14)*10)/10</f>
        <v>0</v>
      </c>
      <c r="GH14" s="17">
        <f>GE14-GF14-GG14</f>
        <v>0</v>
      </c>
      <c r="GI14" s="23">
        <f>IF(OR(GH14=0.05,GH14=0),GH14,IF(AND(GH14&gt;0.051,GH14&lt;0.1),0.1,IF(AND(GH14&gt;0.001,GH14&lt;0.05),0.05,GH14)))</f>
        <v>0</v>
      </c>
      <c r="GJ14" s="23">
        <f>GF14+GG14+GI14</f>
        <v>0</v>
      </c>
      <c r="GK14" s="15">
        <f>IF(HB13&gt;0,ROUND($GD$1*$GK$1,2),0)</f>
        <v>0</v>
      </c>
      <c r="GL14" s="22">
        <v>0</v>
      </c>
      <c r="GM14" s="22">
        <f>IF(HB13&gt;0,ROUND($GD$1*$GM$1,0),0)</f>
        <v>0</v>
      </c>
      <c r="GN14" s="22">
        <f>IF(HB13&gt;0,ROUND($GD$1*$GN$1,2),0)</f>
        <v>0</v>
      </c>
      <c r="GO14" s="22">
        <f>IF(HB13&gt;0,ROUND($GD$1*$GO$1,2),0)</f>
        <v>0</v>
      </c>
      <c r="GP14" s="22">
        <f>IF(HB13&gt;0,ROUND($GD$1*$GP$1,2),0)</f>
        <v>0</v>
      </c>
      <c r="GQ14" s="15">
        <f>IF(HB13&gt;0,GK14+SUM(GM14:GP14),0)</f>
        <v>0</v>
      </c>
      <c r="GR14" s="22">
        <f>IF(HB13&gt;0,ROUND(GQ14/12,2),0)</f>
        <v>0</v>
      </c>
      <c r="GS14" s="9">
        <f>INT(GR14)</f>
        <v>0</v>
      </c>
      <c r="GT14" s="23">
        <f>INT((GR14-GS14)*10)/10</f>
        <v>0</v>
      </c>
      <c r="GU14" s="17">
        <f>GR14-GS14-GT14</f>
        <v>0</v>
      </c>
      <c r="GV14" s="23">
        <f>IF(OR(GU14=0.05,GU14=0),GU14,IF(AND(GU14&gt;0.051,GU14&lt;0.1),0.1,IF(AND(GU14&gt;0.001,GU14&lt;0.05),0.05,GU14)))</f>
        <v>0</v>
      </c>
      <c r="GW14" s="23">
        <f>GS14+GT14+GV14</f>
        <v>0</v>
      </c>
      <c r="GX14">
        <f>IF(HB13&gt;0,GX13,0)</f>
        <v>0</v>
      </c>
      <c r="GY14" s="7">
        <f>ROUND(GD14+GJ14+GW14+GX14,2)</f>
        <v>0</v>
      </c>
      <c r="GZ14" s="7">
        <f>IF(AND(GY14&gt;0,GY15=0),GY14,0)</f>
        <v>0</v>
      </c>
      <c r="HA14" s="7">
        <f>IF(HB13&gt;0,HA13,0)</f>
        <v>0</v>
      </c>
      <c r="HB14" s="7">
        <f>IF(ROUND(GY14-HA14,2)&gt;0,ROUND(GY14-HA14,2),0)</f>
        <v>0</v>
      </c>
    </row>
    <row r="15" spans="1:235" customHeight="1" ht="14.25">
      <c r="C15" s="4" t="s">
        <v>60</v>
      </c>
      <c r="E15" s="4" t="s">
        <v>45</v>
      </c>
      <c r="F15" s="148" t="s">
        <v>61</v>
      </c>
      <c r="G15" s="4" t="s">
        <v>62</v>
      </c>
      <c r="H15" s="33" t="s">
        <v>45</v>
      </c>
      <c r="I15" s="43">
        <v>2</v>
      </c>
      <c r="L15" s="44" t="s">
        <v>63</v>
      </c>
      <c r="M15" s="14" t="s">
        <v>64</v>
      </c>
      <c r="N15" s="36">
        <f>AC84</f>
        <v>877</v>
      </c>
      <c r="O15" s="39">
        <f>AC78</f>
        <v>517</v>
      </c>
      <c r="BB15">
        <v>13</v>
      </c>
      <c r="BC15" s="7">
        <f>IF(BW14&gt;0,BC14-1000,BC14)</f>
        <v>0</v>
      </c>
      <c r="BD15" s="20">
        <f>IF(BW14&gt;0,ROUND(PMT($F$92/12,$F$96*12,-BC15),5),0)</f>
        <v>0</v>
      </c>
      <c r="BE15" s="15">
        <f>IF(BW14&gt;0,ROUND(BC15*$E$1/1000,2),0)</f>
        <v>0</v>
      </c>
      <c r="BF15" s="15">
        <f>IF(BW14&gt;0,ROUND(MIN(BC15,$F$168)*$BF$1,2),0)</f>
        <v>0</v>
      </c>
      <c r="BG15" s="22">
        <v>0</v>
      </c>
      <c r="BH15" s="22">
        <f>IF(BW14&gt;0,ROUND(MIN(BC15,$F$168)*$BH$1,0),0)</f>
        <v>0</v>
      </c>
      <c r="BI15" s="22">
        <f>IF(BW14&gt;0,ROUND(MIN(BC15,$F$168)*$BI$1,2),0)</f>
        <v>0</v>
      </c>
      <c r="BJ15" s="22">
        <f>IF(BW14&gt;0,ROUND(MIN(BC15,$F$168)*$BJ$1,2),0)</f>
        <v>0</v>
      </c>
      <c r="BK15" s="22">
        <f>IF(BW14&gt;0,ROUND(MIN(BC15,$F$168)*$BK$1,2),0)</f>
        <v>0</v>
      </c>
      <c r="BL15" s="15">
        <f>IF(BW14&gt;0,BF15+SUM(BH15:BK15),0)</f>
        <v>0</v>
      </c>
      <c r="BM15" s="22">
        <f>IF(BW14&gt;0,ROUND(BL15/12,2),0)</f>
        <v>0</v>
      </c>
      <c r="BN15" s="9">
        <f>INT(BM15)</f>
        <v>0</v>
      </c>
      <c r="BO15" s="23">
        <f>INT((BM15-BN15)*10)/10</f>
        <v>0</v>
      </c>
      <c r="BP15" s="17">
        <f>BM15-BN15-BO15</f>
        <v>0</v>
      </c>
      <c r="BQ15" s="23">
        <f>IF(OR(BP15=0.05,BP15=0),BP15,IF(AND(BP15&gt;0.051,BP15&lt;0.1),0.1,IF(AND(BP15&gt;0.001,BP15&lt;0.05),0.05,BP15)))</f>
        <v>0</v>
      </c>
      <c r="BR15" s="23">
        <f>BN15+BO15+BQ15</f>
        <v>0</v>
      </c>
      <c r="BS15">
        <f>IF(BW14&gt;0,BS14,0)</f>
        <v>0</v>
      </c>
      <c r="BT15" s="7">
        <f>SUM(BD15:BE15)+BR15+BS15</f>
        <v>0</v>
      </c>
      <c r="BU15" s="7">
        <f>IF(AND(BT15&gt;0,BT16=0),BT15,0)</f>
        <v>0</v>
      </c>
      <c r="BV15" s="7">
        <f>IF(BW14&gt;0,BV14,0)</f>
        <v>0</v>
      </c>
      <c r="BW15" s="7">
        <f>IF(ROUND(BT15-BV15,2)&gt;0,ROUND(BT15-BV15,2),0)</f>
        <v>0</v>
      </c>
      <c r="CB15">
        <v>13</v>
      </c>
      <c r="CC15" s="7">
        <f>IF(DB14&gt;0,CC14-1000,CC14)</f>
        <v>0</v>
      </c>
      <c r="CD15" s="20">
        <f>IF(DB14&gt;0,ROUND(PMT($F$92/12,$F$96*12,-CC15),5),0)</f>
        <v>0</v>
      </c>
      <c r="CE15" s="15">
        <f>IF(DB14&gt;0,ROUND(CC15*$CE$1/1000,2),0)</f>
        <v>0</v>
      </c>
      <c r="CF15" s="9">
        <f>INT(CE15)</f>
        <v>0</v>
      </c>
      <c r="CG15" s="23">
        <f>INT((CE15-CF15)*10)/10</f>
        <v>0</v>
      </c>
      <c r="CH15" s="17">
        <f>CE15-CF15-CG15</f>
        <v>0</v>
      </c>
      <c r="CI15" s="23">
        <f>IF(OR(CH15=0.05,CH15=0),CH15,IF(AND(CH15&gt;0.051,CH15&lt;0.1),0.1,IF(AND(CH15&gt;0.001,CH15&lt;0.05),0.05,CH15)))</f>
        <v>0</v>
      </c>
      <c r="CJ15" s="23">
        <f>CF15+CG15+CI15</f>
        <v>0</v>
      </c>
      <c r="CK15" s="15">
        <f>IF(DB14&gt;0,ROUND($CD$1*$CK$1,2),0)</f>
        <v>0</v>
      </c>
      <c r="CL15" s="22">
        <v>0</v>
      </c>
      <c r="CM15" s="22">
        <f>IF(DB14&gt;0,ROUND($CD$1*$CM$1,2),0)</f>
        <v>0</v>
      </c>
      <c r="CN15" s="22">
        <f>IF(DB14&gt;0,ROUND($CD$1*$CN$1,2),0)</f>
        <v>0</v>
      </c>
      <c r="CO15" s="22">
        <f>IF(DB14&gt;0,ROUND($CD$1*$CO$1,2),0)</f>
        <v>0</v>
      </c>
      <c r="CP15" s="22">
        <f>IF(DB14&gt;0,ROUND($CD$1*$CP$1,2),0)</f>
        <v>0</v>
      </c>
      <c r="CQ15" s="15">
        <f>IF(DB14&gt;0,CK15+SUM(CM15:CP15),0)</f>
        <v>0</v>
      </c>
      <c r="CR15" s="22">
        <f>IF(DB14&gt;0,ROUND(CQ15/12,2),0)</f>
        <v>0</v>
      </c>
      <c r="CS15" s="9">
        <f>INT(CR15)</f>
        <v>0</v>
      </c>
      <c r="CT15" s="23">
        <f>INT((CR15-CS15)*10)/10</f>
        <v>0</v>
      </c>
      <c r="CU15" s="17">
        <f>CR15-CS15-CT15</f>
        <v>0</v>
      </c>
      <c r="CV15" s="23">
        <f>IF(OR(CU15=0.05,CU15=0),CU15,IF(AND(CU15&gt;0.051,CU15&lt;0.1),0.1,IF(AND(CU15&gt;0.001,CU15&lt;0.05),0.05,CU15)))</f>
        <v>0</v>
      </c>
      <c r="CW15" s="23">
        <f>CS15+CT15+CV15</f>
        <v>0</v>
      </c>
      <c r="CX15">
        <f>IF(DB14&gt;0,CX14,0)</f>
        <v>0</v>
      </c>
      <c r="CY15" s="7">
        <f>ROUND(CD15+CJ15+CW15+CX15,2)</f>
        <v>0</v>
      </c>
      <c r="CZ15" s="7">
        <f>IF(AND(CY15&gt;0,CY16=0),CY15,0)</f>
        <v>0</v>
      </c>
      <c r="DA15" s="7">
        <f>IF(DB14&gt;0,DA14,0)</f>
        <v>0</v>
      </c>
      <c r="DB15" s="7">
        <f>IF(ROUND(CY15-DA15,2)&gt;0,ROUND(CY15-DA15,2),0)</f>
        <v>0</v>
      </c>
      <c r="EB15">
        <v>13</v>
      </c>
      <c r="EC15" s="7">
        <f>IF(FB14&gt;0,EC14-1000,EC14)</f>
        <v>0</v>
      </c>
      <c r="ED15" s="20">
        <f>IF(FB14&gt;0,ROUND(PMT($F$92/12,$F$96*12,-EC15),5),0)</f>
        <v>0</v>
      </c>
      <c r="EE15" s="15">
        <f>IF(FB14&gt;0,ROUND(EC15*$EE$1/1000,2),0)</f>
        <v>0</v>
      </c>
      <c r="EF15" s="9">
        <f>INT(EE15)</f>
        <v>0</v>
      </c>
      <c r="EG15" s="23">
        <f>INT((EE15-EF15)*10)/10</f>
        <v>0</v>
      </c>
      <c r="EH15" s="17">
        <f>EE15-EF15-EG15</f>
        <v>0</v>
      </c>
      <c r="EI15" s="23">
        <f>IF(OR(EH15=0.05,EH15=0),EH15,IF(AND(EH15&gt;0.051,EH15&lt;0.1),0.1,IF(AND(EH15&gt;0.001,EH15&lt;0.05),0.05,EH15)))</f>
        <v>0</v>
      </c>
      <c r="EJ15" s="23">
        <f>EF15+EG15+EI15</f>
        <v>0</v>
      </c>
      <c r="EK15" s="15">
        <f>IF(FB14&gt;0,ROUND($ED$1*$EK$1,2),0)</f>
        <v>0</v>
      </c>
      <c r="EL15" s="22">
        <v>0</v>
      </c>
      <c r="EM15" s="22">
        <f>IF(FB14&gt;0,ROUND($ED$1*$EM$1,0),0)</f>
        <v>0</v>
      </c>
      <c r="EN15" s="22">
        <f>IF(FB14&gt;0,ROUND($ED$1*$EN$1,2),0)</f>
        <v>0</v>
      </c>
      <c r="EO15" s="22">
        <f>IF(FB14&gt;0,ROUND($ED$1*$EO$1,2),0)</f>
        <v>0</v>
      </c>
      <c r="EP15" s="22">
        <f>IF(FB14&gt;0,ROUND($ED$1*$EP$1,2),0)</f>
        <v>0</v>
      </c>
      <c r="EQ15" s="15">
        <f>IF(FB14&gt;0,EK15+SUM(EM15:EP15),0)</f>
        <v>0</v>
      </c>
      <c r="ER15" s="22">
        <f>IF(FB14&gt;0,ROUND(EQ15/12,2),0)</f>
        <v>0</v>
      </c>
      <c r="ES15" s="9">
        <f>INT(ER15)</f>
        <v>0</v>
      </c>
      <c r="ET15" s="23">
        <f>INT((ER15-ES15)*10)/10</f>
        <v>0</v>
      </c>
      <c r="EU15" s="17">
        <f>ER15-ES15-ET15</f>
        <v>0</v>
      </c>
      <c r="EV15" s="23">
        <f>IF(OR(EU15=0.05,EU15=0),EU15,IF(AND(EU15&gt;0.051,EU15&lt;0.1),0.1,IF(AND(EU15&gt;0.001,EU15&lt;0.05),0.05,EU15)))</f>
        <v>0</v>
      </c>
      <c r="EW15" s="23">
        <f>ES15+ET15+EV15</f>
        <v>0</v>
      </c>
      <c r="EX15">
        <f>IF(FB14&gt;0,EX14,0)</f>
        <v>0</v>
      </c>
      <c r="EY15" s="7">
        <f>ROUND(ED15+EJ15+EW15+EX15,2)</f>
        <v>0</v>
      </c>
      <c r="EZ15" s="7">
        <f>IF(AND(EY15&gt;0,EY16=0),EY15,0)</f>
        <v>0</v>
      </c>
      <c r="FA15" s="7">
        <f>IF(FB14&gt;0,FA14,0)</f>
        <v>0</v>
      </c>
      <c r="FB15" s="7">
        <f>IF(ROUND(EY15-FA15,2)&gt;0,ROUND(EY15-FA15,2),0)</f>
        <v>0</v>
      </c>
      <c r="GB15">
        <v>13</v>
      </c>
      <c r="GC15" s="7">
        <f>IF(HB14&gt;0,GC14-1000,GC14)</f>
        <v>0</v>
      </c>
      <c r="GD15" s="20">
        <f>IF(HB14&gt;0,ROUND(PMT($F$92/12,$F$96*12,-GC15),5),0)</f>
        <v>0</v>
      </c>
      <c r="GE15" s="15">
        <f>IF(HB14&gt;0,ROUND(GC15*$GE$1/1000,2),0)</f>
        <v>0</v>
      </c>
      <c r="GF15" s="9">
        <f>INT(GE15)</f>
        <v>0</v>
      </c>
      <c r="GG15" s="23">
        <f>INT((GE15-GF15)*10)/10</f>
        <v>0</v>
      </c>
      <c r="GH15" s="17">
        <f>GE15-GF15-GG15</f>
        <v>0</v>
      </c>
      <c r="GI15" s="23">
        <f>IF(OR(GH15=0.05,GH15=0),GH15,IF(AND(GH15&gt;0.051,GH15&lt;0.1),0.1,IF(AND(GH15&gt;0.001,GH15&lt;0.05),0.05,GH15)))</f>
        <v>0</v>
      </c>
      <c r="GJ15" s="23">
        <f>GF15+GG15+GI15</f>
        <v>0</v>
      </c>
      <c r="GK15" s="15">
        <f>IF(HB14&gt;0,ROUND($GD$1*$GK$1,2),0)</f>
        <v>0</v>
      </c>
      <c r="GL15" s="22">
        <v>0</v>
      </c>
      <c r="GM15" s="22">
        <f>IF(HB14&gt;0,ROUND($GD$1*$GM$1,0),0)</f>
        <v>0</v>
      </c>
      <c r="GN15" s="22">
        <f>IF(HB14&gt;0,ROUND($GD$1*$GN$1,2),0)</f>
        <v>0</v>
      </c>
      <c r="GO15" s="22">
        <f>IF(HB14&gt;0,ROUND($GD$1*$GO$1,2),0)</f>
        <v>0</v>
      </c>
      <c r="GP15" s="22">
        <f>IF(HB14&gt;0,ROUND($GD$1*$GP$1,2),0)</f>
        <v>0</v>
      </c>
      <c r="GQ15" s="15">
        <f>IF(HB14&gt;0,GK15+SUM(GM15:GP15),0)</f>
        <v>0</v>
      </c>
      <c r="GR15" s="22">
        <f>IF(HB14&gt;0,ROUND(GQ15/12,2),0)</f>
        <v>0</v>
      </c>
      <c r="GS15" s="9">
        <f>INT(GR15)</f>
        <v>0</v>
      </c>
      <c r="GT15" s="23">
        <f>INT((GR15-GS15)*10)/10</f>
        <v>0</v>
      </c>
      <c r="GU15" s="17">
        <f>GR15-GS15-GT15</f>
        <v>0</v>
      </c>
      <c r="GV15" s="23">
        <f>IF(OR(GU15=0.05,GU15=0),GU15,IF(AND(GU15&gt;0.051,GU15&lt;0.1),0.1,IF(AND(GU15&gt;0.001,GU15&lt;0.05),0.05,GU15)))</f>
        <v>0</v>
      </c>
      <c r="GW15" s="23">
        <f>GS15+GT15+GV15</f>
        <v>0</v>
      </c>
      <c r="GX15">
        <f>IF(HB14&gt;0,GX14,0)</f>
        <v>0</v>
      </c>
      <c r="GY15" s="7">
        <f>ROUND(GD15+GJ15+GW15+GX15,2)</f>
        <v>0</v>
      </c>
      <c r="GZ15" s="7">
        <f>IF(AND(GY15&gt;0,GY16=0),GY15,0)</f>
        <v>0</v>
      </c>
      <c r="HA15" s="7">
        <f>IF(HB14&gt;0,HA14,0)</f>
        <v>0</v>
      </c>
      <c r="HB15" s="7">
        <f>IF(ROUND(GY15-HA15,2)&gt;0,ROUND(GY15-HA15,2),0)</f>
        <v>0</v>
      </c>
    </row>
    <row r="16" spans="1:235" customHeight="1" ht="14.25">
      <c r="C16" s="4" t="s">
        <v>65</v>
      </c>
      <c r="E16" s="4" t="s">
        <v>45</v>
      </c>
      <c r="F16" s="45">
        <v>750000</v>
      </c>
      <c r="G16" s="4" t="s">
        <v>66</v>
      </c>
      <c r="H16" s="33" t="s">
        <v>45</v>
      </c>
      <c r="I16" s="46">
        <v>33</v>
      </c>
      <c r="L16" s="47">
        <f>AB37</f>
        <v>1145438</v>
      </c>
      <c r="AA16" s="4" t="s">
        <v>67</v>
      </c>
      <c r="AB16">
        <v>18</v>
      </c>
      <c r="AC16" s="42">
        <f>AB16*12</f>
        <v>216</v>
      </c>
      <c r="BB16">
        <v>14</v>
      </c>
      <c r="BC16" s="7">
        <f>IF(BW15&gt;0,BC15-1000,BC15)</f>
        <v>0</v>
      </c>
      <c r="BD16" s="20">
        <f>IF(BW15&gt;0,ROUND(PMT($F$92/12,$F$96*12,-BC16),5),0)</f>
        <v>0</v>
      </c>
      <c r="BE16" s="15">
        <f>IF(BW15&gt;0,ROUND(BC16*$E$1/1000,2),0)</f>
        <v>0</v>
      </c>
      <c r="BF16" s="15">
        <f>IF(BW15&gt;0,ROUND(MIN(BC16,$F$168)*$BF$1,2),0)</f>
        <v>0</v>
      </c>
      <c r="BG16" s="22">
        <v>0</v>
      </c>
      <c r="BH16" s="22">
        <f>IF(BW15&gt;0,ROUND(MIN(BC16,$F$168)*$BH$1,0),0)</f>
        <v>0</v>
      </c>
      <c r="BI16" s="22">
        <f>IF(BW15&gt;0,ROUND(MIN(BC16,$F$168)*$BI$1,2),0)</f>
        <v>0</v>
      </c>
      <c r="BJ16" s="22">
        <f>IF(BW15&gt;0,ROUND(MIN(BC16,$F$168)*$BJ$1,2),0)</f>
        <v>0</v>
      </c>
      <c r="BK16" s="22">
        <f>IF(BW15&gt;0,ROUND(MIN(BC16,$F$168)*$BK$1,2),0)</f>
        <v>0</v>
      </c>
      <c r="BL16" s="15">
        <f>IF(BW15&gt;0,BF16+SUM(BH16:BK16),0)</f>
        <v>0</v>
      </c>
      <c r="BM16" s="22">
        <f>IF(BW15&gt;0,ROUND(BL16/12,2),0)</f>
        <v>0</v>
      </c>
      <c r="BN16" s="9">
        <f>INT(BM16)</f>
        <v>0</v>
      </c>
      <c r="BO16" s="23">
        <f>INT((BM16-BN16)*10)/10</f>
        <v>0</v>
      </c>
      <c r="BP16" s="17">
        <f>BM16-BN16-BO16</f>
        <v>0</v>
      </c>
      <c r="BQ16" s="23">
        <f>IF(OR(BP16=0.05,BP16=0),BP16,IF(AND(BP16&gt;0.051,BP16&lt;0.1),0.1,IF(AND(BP16&gt;0.001,BP16&lt;0.05),0.05,BP16)))</f>
        <v>0</v>
      </c>
      <c r="BR16" s="23">
        <f>BN16+BO16+BQ16</f>
        <v>0</v>
      </c>
      <c r="BS16">
        <f>IF(BW15&gt;0,BS15,0)</f>
        <v>0</v>
      </c>
      <c r="BT16" s="7">
        <f>SUM(BD16:BE16)+BR16+BS16</f>
        <v>0</v>
      </c>
      <c r="BU16" s="7">
        <f>IF(AND(BT16&gt;0,BT17=0),BT16,0)</f>
        <v>0</v>
      </c>
      <c r="BV16" s="7">
        <f>IF(BW15&gt;0,BV15,0)</f>
        <v>0</v>
      </c>
      <c r="BW16" s="7">
        <f>IF(ROUND(BT16-BV16,2)&gt;0,ROUND(BT16-BV16,2),0)</f>
        <v>0</v>
      </c>
      <c r="CB16">
        <v>14</v>
      </c>
      <c r="CC16" s="7">
        <f>IF(DB15&gt;0,CC15-1000,CC15)</f>
        <v>0</v>
      </c>
      <c r="CD16" s="20">
        <f>IF(DB15&gt;0,ROUND(PMT($F$92/12,$F$96*12,-CC16),5),0)</f>
        <v>0</v>
      </c>
      <c r="CE16" s="15">
        <f>IF(DB15&gt;0,ROUND(CC16*$CE$1/1000,2),0)</f>
        <v>0</v>
      </c>
      <c r="CF16" s="9">
        <f>INT(CE16)</f>
        <v>0</v>
      </c>
      <c r="CG16" s="23">
        <f>INT((CE16-CF16)*10)/10</f>
        <v>0</v>
      </c>
      <c r="CH16" s="17">
        <f>CE16-CF16-CG16</f>
        <v>0</v>
      </c>
      <c r="CI16" s="23">
        <f>IF(OR(CH16=0.05,CH16=0),CH16,IF(AND(CH16&gt;0.051,CH16&lt;0.1),0.1,IF(AND(CH16&gt;0.001,CH16&lt;0.05),0.05,CH16)))</f>
        <v>0</v>
      </c>
      <c r="CJ16" s="23">
        <f>CF16+CG16+CI16</f>
        <v>0</v>
      </c>
      <c r="CK16" s="15">
        <f>IF(DB15&gt;0,ROUND($CD$1*$CK$1,2),0)</f>
        <v>0</v>
      </c>
      <c r="CL16" s="22">
        <v>0</v>
      </c>
      <c r="CM16" s="22">
        <f>IF(DB15&gt;0,ROUND($CD$1*$CM$1,2),0)</f>
        <v>0</v>
      </c>
      <c r="CN16" s="22">
        <f>IF(DB15&gt;0,ROUND($CD$1*$CN$1,2),0)</f>
        <v>0</v>
      </c>
      <c r="CO16" s="22">
        <f>IF(DB15&gt;0,ROUND($CD$1*$CO$1,2),0)</f>
        <v>0</v>
      </c>
      <c r="CP16" s="22">
        <f>IF(DB15&gt;0,ROUND($CD$1*$CP$1,2),0)</f>
        <v>0</v>
      </c>
      <c r="CQ16" s="15">
        <f>IF(DB15&gt;0,CK16+SUM(CM16:CP16),0)</f>
        <v>0</v>
      </c>
      <c r="CR16" s="22">
        <f>IF(DB15&gt;0,ROUND(CQ16/12,2),0)</f>
        <v>0</v>
      </c>
      <c r="CS16" s="9">
        <f>INT(CR16)</f>
        <v>0</v>
      </c>
      <c r="CT16" s="23">
        <f>INT((CR16-CS16)*10)/10</f>
        <v>0</v>
      </c>
      <c r="CU16" s="17">
        <f>CR16-CS16-CT16</f>
        <v>0</v>
      </c>
      <c r="CV16" s="23">
        <f>IF(OR(CU16=0.05,CU16=0),CU16,IF(AND(CU16&gt;0.051,CU16&lt;0.1),0.1,IF(AND(CU16&gt;0.001,CU16&lt;0.05),0.05,CU16)))</f>
        <v>0</v>
      </c>
      <c r="CW16" s="23">
        <f>CS16+CT16+CV16</f>
        <v>0</v>
      </c>
      <c r="CX16">
        <f>IF(DB15&gt;0,CX15,0)</f>
        <v>0</v>
      </c>
      <c r="CY16" s="7">
        <f>ROUND(CD16+CJ16+CW16+CX16,2)</f>
        <v>0</v>
      </c>
      <c r="CZ16" s="7">
        <f>IF(AND(CY16&gt;0,CY17=0),CY16,0)</f>
        <v>0</v>
      </c>
      <c r="DA16" s="7">
        <f>IF(DB15&gt;0,DA15,0)</f>
        <v>0</v>
      </c>
      <c r="DB16" s="7">
        <f>IF(ROUND(CY16-DA16,2)&gt;0,ROUND(CY16-DA16,2),0)</f>
        <v>0</v>
      </c>
      <c r="EB16">
        <v>14</v>
      </c>
      <c r="EC16" s="7">
        <f>IF(FB15&gt;0,EC15-1000,EC15)</f>
        <v>0</v>
      </c>
      <c r="ED16" s="20">
        <f>IF(FB15&gt;0,ROUND(PMT($F$92/12,$F$96*12,-EC16),5),0)</f>
        <v>0</v>
      </c>
      <c r="EE16" s="15">
        <f>IF(FB15&gt;0,ROUND(EC16*$EE$1/1000,2),0)</f>
        <v>0</v>
      </c>
      <c r="EF16" s="9">
        <f>INT(EE16)</f>
        <v>0</v>
      </c>
      <c r="EG16" s="23">
        <f>INT((EE16-EF16)*10)/10</f>
        <v>0</v>
      </c>
      <c r="EH16" s="17">
        <f>EE16-EF16-EG16</f>
        <v>0</v>
      </c>
      <c r="EI16" s="23">
        <f>IF(OR(EH16=0.05,EH16=0),EH16,IF(AND(EH16&gt;0.051,EH16&lt;0.1),0.1,IF(AND(EH16&gt;0.001,EH16&lt;0.05),0.05,EH16)))</f>
        <v>0</v>
      </c>
      <c r="EJ16" s="23">
        <f>EF16+EG16+EI16</f>
        <v>0</v>
      </c>
      <c r="EK16" s="15">
        <f>IF(FB15&gt;0,ROUND($ED$1*$EK$1,2),0)</f>
        <v>0</v>
      </c>
      <c r="EL16" s="22">
        <v>0</v>
      </c>
      <c r="EM16" s="22">
        <f>IF(FB15&gt;0,ROUND($ED$1*$EM$1,0),0)</f>
        <v>0</v>
      </c>
      <c r="EN16" s="22">
        <f>IF(FB15&gt;0,ROUND($ED$1*$EN$1,2),0)</f>
        <v>0</v>
      </c>
      <c r="EO16" s="22">
        <f>IF(FB15&gt;0,ROUND($ED$1*$EO$1,2),0)</f>
        <v>0</v>
      </c>
      <c r="EP16" s="22">
        <f>IF(FB15&gt;0,ROUND($ED$1*$EP$1,2),0)</f>
        <v>0</v>
      </c>
      <c r="EQ16" s="15">
        <f>IF(FB15&gt;0,EK16+SUM(EM16:EP16),0)</f>
        <v>0</v>
      </c>
      <c r="ER16" s="22">
        <f>IF(FB15&gt;0,ROUND(EQ16/12,2),0)</f>
        <v>0</v>
      </c>
      <c r="ES16" s="9">
        <f>INT(ER16)</f>
        <v>0</v>
      </c>
      <c r="ET16" s="23">
        <f>INT((ER16-ES16)*10)/10</f>
        <v>0</v>
      </c>
      <c r="EU16" s="17">
        <f>ER16-ES16-ET16</f>
        <v>0</v>
      </c>
      <c r="EV16" s="23">
        <f>IF(OR(EU16=0.05,EU16=0),EU16,IF(AND(EU16&gt;0.051,EU16&lt;0.1),0.1,IF(AND(EU16&gt;0.001,EU16&lt;0.05),0.05,EU16)))</f>
        <v>0</v>
      </c>
      <c r="EW16" s="23">
        <f>ES16+ET16+EV16</f>
        <v>0</v>
      </c>
      <c r="EX16">
        <f>IF(FB15&gt;0,EX15,0)</f>
        <v>0</v>
      </c>
      <c r="EY16" s="7">
        <f>ROUND(ED16+EJ16+EW16+EX16,2)</f>
        <v>0</v>
      </c>
      <c r="EZ16" s="7">
        <f>IF(AND(EY16&gt;0,EY17=0),EY16,0)</f>
        <v>0</v>
      </c>
      <c r="FA16" s="7">
        <f>IF(FB15&gt;0,FA15,0)</f>
        <v>0</v>
      </c>
      <c r="FB16" s="7">
        <f>IF(ROUND(EY16-FA16,2)&gt;0,ROUND(EY16-FA16,2),0)</f>
        <v>0</v>
      </c>
      <c r="GB16">
        <v>14</v>
      </c>
      <c r="GC16" s="7">
        <f>IF(HB15&gt;0,GC15-1000,GC15)</f>
        <v>0</v>
      </c>
      <c r="GD16" s="20">
        <f>IF(HB15&gt;0,ROUND(PMT($F$92/12,$F$96*12,-GC16),5),0)</f>
        <v>0</v>
      </c>
      <c r="GE16" s="15">
        <f>IF(HB15&gt;0,ROUND(GC16*$GE$1/1000,2),0)</f>
        <v>0</v>
      </c>
      <c r="GF16" s="9">
        <f>INT(GE16)</f>
        <v>0</v>
      </c>
      <c r="GG16" s="23">
        <f>INT((GE16-GF16)*10)/10</f>
        <v>0</v>
      </c>
      <c r="GH16" s="17">
        <f>GE16-GF16-GG16</f>
        <v>0</v>
      </c>
      <c r="GI16" s="23">
        <f>IF(OR(GH16=0.05,GH16=0),GH16,IF(AND(GH16&gt;0.051,GH16&lt;0.1),0.1,IF(AND(GH16&gt;0.001,GH16&lt;0.05),0.05,GH16)))</f>
        <v>0</v>
      </c>
      <c r="GJ16" s="23">
        <f>GF16+GG16+GI16</f>
        <v>0</v>
      </c>
      <c r="GK16" s="15">
        <f>IF(HB15&gt;0,ROUND($GD$1*$GK$1,2),0)</f>
        <v>0</v>
      </c>
      <c r="GL16" s="22">
        <v>0</v>
      </c>
      <c r="GM16" s="22">
        <f>IF(HB15&gt;0,ROUND($GD$1*$GM$1,0),0)</f>
        <v>0</v>
      </c>
      <c r="GN16" s="22">
        <f>IF(HB15&gt;0,ROUND($GD$1*$GN$1,2),0)</f>
        <v>0</v>
      </c>
      <c r="GO16" s="22">
        <f>IF(HB15&gt;0,ROUND($GD$1*$GO$1,2),0)</f>
        <v>0</v>
      </c>
      <c r="GP16" s="22">
        <f>IF(HB15&gt;0,ROUND($GD$1*$GP$1,2),0)</f>
        <v>0</v>
      </c>
      <c r="GQ16" s="15">
        <f>IF(HB15&gt;0,GK16+SUM(GM16:GP16),0)</f>
        <v>0</v>
      </c>
      <c r="GR16" s="22">
        <f>IF(HB15&gt;0,ROUND(GQ16/12,2),0)</f>
        <v>0</v>
      </c>
      <c r="GS16" s="9">
        <f>INT(GR16)</f>
        <v>0</v>
      </c>
      <c r="GT16" s="23">
        <f>INT((GR16-GS16)*10)/10</f>
        <v>0</v>
      </c>
      <c r="GU16" s="17">
        <f>GR16-GS16-GT16</f>
        <v>0</v>
      </c>
      <c r="GV16" s="23">
        <f>IF(OR(GU16=0.05,GU16=0),GU16,IF(AND(GU16&gt;0.051,GU16&lt;0.1),0.1,IF(AND(GU16&gt;0.001,GU16&lt;0.05),0.05,GU16)))</f>
        <v>0</v>
      </c>
      <c r="GW16" s="23">
        <f>GS16+GT16+GV16</f>
        <v>0</v>
      </c>
      <c r="GX16">
        <f>IF(HB15&gt;0,GX15,0)</f>
        <v>0</v>
      </c>
      <c r="GY16" s="7">
        <f>ROUND(GD16+GJ16+GW16+GX16,2)</f>
        <v>0</v>
      </c>
      <c r="GZ16" s="7">
        <f>IF(AND(GY16&gt;0,GY17=0),GY16,0)</f>
        <v>0</v>
      </c>
      <c r="HA16" s="7">
        <f>IF(HB15&gt;0,HA15,0)</f>
        <v>0</v>
      </c>
      <c r="HB16" s="7">
        <f>IF(ROUND(GY16-HA16,2)&gt;0,ROUND(GY16-HA16,2),0)</f>
        <v>0</v>
      </c>
    </row>
    <row r="17" spans="1:235" customHeight="1" ht="14.25">
      <c r="C17" s="4" t="s">
        <v>68</v>
      </c>
      <c r="E17" s="4" t="s">
        <v>45</v>
      </c>
      <c r="F17" s="18">
        <v>12913</v>
      </c>
      <c r="L17" s="48" t="s">
        <v>69</v>
      </c>
      <c r="M17" s="14" t="s">
        <v>70</v>
      </c>
      <c r="N17" s="36" t="e">
        <f>AC79</f>
        <v>#NUM!</v>
      </c>
      <c r="BB17">
        <v>15</v>
      </c>
      <c r="BC17" s="7">
        <f>IF(BW16&gt;0,BC16-1000,BC16)</f>
        <v>0</v>
      </c>
      <c r="BD17" s="20">
        <f>IF(BW16&gt;0,ROUND(PMT($F$92/12,$F$96*12,-BC17),5),0)</f>
        <v>0</v>
      </c>
      <c r="BE17" s="15">
        <f>IF(BW16&gt;0,ROUND(BC17*$E$1/1000,2),0)</f>
        <v>0</v>
      </c>
      <c r="BF17" s="15">
        <f>IF(BW16&gt;0,ROUND(MIN(BC17,$F$168)*$BF$1,2),0)</f>
        <v>0</v>
      </c>
      <c r="BG17" s="22">
        <v>0</v>
      </c>
      <c r="BH17" s="22">
        <f>IF(BW16&gt;0,ROUND(MIN(BC17,$F$168)*$BH$1,0),0)</f>
        <v>0</v>
      </c>
      <c r="BI17" s="22">
        <f>IF(BW16&gt;0,ROUND(MIN(BC17,$F$168)*$BI$1,2),0)</f>
        <v>0</v>
      </c>
      <c r="BJ17" s="22">
        <f>IF(BW16&gt;0,ROUND(MIN(BC17,$F$168)*$BJ$1,2),0)</f>
        <v>0</v>
      </c>
      <c r="BK17" s="22">
        <f>IF(BW16&gt;0,ROUND(MIN(BC17,$F$168)*$BK$1,2),0)</f>
        <v>0</v>
      </c>
      <c r="BL17" s="15">
        <f>IF(BW16&gt;0,BF17+SUM(BH17:BK17),0)</f>
        <v>0</v>
      </c>
      <c r="BM17" s="22">
        <f>IF(BW16&gt;0,ROUND(BL17/12,2),0)</f>
        <v>0</v>
      </c>
      <c r="BN17" s="9">
        <f>INT(BM17)</f>
        <v>0</v>
      </c>
      <c r="BO17" s="23">
        <f>INT((BM17-BN17)*10)/10</f>
        <v>0</v>
      </c>
      <c r="BP17" s="17">
        <f>BM17-BN17-BO17</f>
        <v>0</v>
      </c>
      <c r="BQ17" s="23">
        <f>IF(OR(BP17=0.05,BP17=0),BP17,IF(AND(BP17&gt;0.051,BP17&lt;0.1),0.1,IF(AND(BP17&gt;0.001,BP17&lt;0.05),0.05,BP17)))</f>
        <v>0</v>
      </c>
      <c r="BR17" s="23">
        <f>BN17+BO17+BQ17</f>
        <v>0</v>
      </c>
      <c r="BS17">
        <f>IF(BW16&gt;0,BS16,0)</f>
        <v>0</v>
      </c>
      <c r="BT17" s="7">
        <f>SUM(BD17:BE17)+BR17+BS17</f>
        <v>0</v>
      </c>
      <c r="BU17" s="7">
        <f>IF(AND(BT17&gt;0,BT18=0),BT17,0)</f>
        <v>0</v>
      </c>
      <c r="BV17" s="7">
        <f>IF(BW16&gt;0,BV16,0)</f>
        <v>0</v>
      </c>
      <c r="BW17" s="7">
        <f>IF(ROUND(BT17-BV17,2)&gt;0,ROUND(BT17-BV17,2),0)</f>
        <v>0</v>
      </c>
      <c r="CB17">
        <v>15</v>
      </c>
      <c r="CC17" s="7">
        <f>IF(DB16&gt;0,CC16-1000,CC16)</f>
        <v>0</v>
      </c>
      <c r="CD17" s="20">
        <f>IF(DB16&gt;0,ROUND(PMT($F$92/12,$F$96*12,-CC17),5),0)</f>
        <v>0</v>
      </c>
      <c r="CE17" s="15">
        <f>IF(DB16&gt;0,ROUND(CC17*$CE$1/1000,2),0)</f>
        <v>0</v>
      </c>
      <c r="CF17" s="9">
        <f>INT(CE17)</f>
        <v>0</v>
      </c>
      <c r="CG17" s="23">
        <f>INT((CE17-CF17)*10)/10</f>
        <v>0</v>
      </c>
      <c r="CH17" s="17">
        <f>CE17-CF17-CG17</f>
        <v>0</v>
      </c>
      <c r="CI17" s="23">
        <f>IF(OR(CH17=0.05,CH17=0),CH17,IF(AND(CH17&gt;0.051,CH17&lt;0.1),0.1,IF(AND(CH17&gt;0.001,CH17&lt;0.05),0.05,CH17)))</f>
        <v>0</v>
      </c>
      <c r="CJ17" s="23">
        <f>CF17+CG17+CI17</f>
        <v>0</v>
      </c>
      <c r="CK17" s="15">
        <f>IF(DB16&gt;0,ROUND($CD$1*$CK$1,2),0)</f>
        <v>0</v>
      </c>
      <c r="CL17" s="22">
        <v>0</v>
      </c>
      <c r="CM17" s="22">
        <f>IF(DB16&gt;0,ROUND($CD$1*$CM$1,2),0)</f>
        <v>0</v>
      </c>
      <c r="CN17" s="22">
        <f>IF(DB16&gt;0,ROUND($CD$1*$CN$1,2),0)</f>
        <v>0</v>
      </c>
      <c r="CO17" s="22">
        <f>IF(DB16&gt;0,ROUND($CD$1*$CO$1,2),0)</f>
        <v>0</v>
      </c>
      <c r="CP17" s="22">
        <f>IF(DB16&gt;0,ROUND($CD$1*$CP$1,2),0)</f>
        <v>0</v>
      </c>
      <c r="CQ17" s="15">
        <f>IF(DB16&gt;0,CK17+SUM(CM17:CP17),0)</f>
        <v>0</v>
      </c>
      <c r="CR17" s="22">
        <f>IF(DB16&gt;0,ROUND(CQ17/12,2),0)</f>
        <v>0</v>
      </c>
      <c r="CS17" s="9">
        <f>INT(CR17)</f>
        <v>0</v>
      </c>
      <c r="CT17" s="23">
        <f>INT((CR17-CS17)*10)/10</f>
        <v>0</v>
      </c>
      <c r="CU17" s="17">
        <f>CR17-CS17-CT17</f>
        <v>0</v>
      </c>
      <c r="CV17" s="23">
        <f>IF(OR(CU17=0.05,CU17=0),CU17,IF(AND(CU17&gt;0.051,CU17&lt;0.1),0.1,IF(AND(CU17&gt;0.001,CU17&lt;0.05),0.05,CU17)))</f>
        <v>0</v>
      </c>
      <c r="CW17" s="23">
        <f>CS17+CT17+CV17</f>
        <v>0</v>
      </c>
      <c r="CX17">
        <f>IF(DB16&gt;0,CX16,0)</f>
        <v>0</v>
      </c>
      <c r="CY17" s="7">
        <f>ROUND(CD17+CJ17+CW17+CX17,2)</f>
        <v>0</v>
      </c>
      <c r="CZ17" s="7">
        <f>IF(AND(CY17&gt;0,CY18=0),CY17,0)</f>
        <v>0</v>
      </c>
      <c r="DA17" s="7">
        <f>IF(DB16&gt;0,DA16,0)</f>
        <v>0</v>
      </c>
      <c r="DB17" s="7">
        <f>IF(ROUND(CY17-DA17,2)&gt;0,ROUND(CY17-DA17,2),0)</f>
        <v>0</v>
      </c>
      <c r="EB17">
        <v>15</v>
      </c>
      <c r="EC17" s="7">
        <f>IF(FB16&gt;0,EC16-1000,EC16)</f>
        <v>0</v>
      </c>
      <c r="ED17" s="20">
        <f>IF(FB16&gt;0,ROUND(PMT($F$92/12,$F$96*12,-EC17),5),0)</f>
        <v>0</v>
      </c>
      <c r="EE17" s="15">
        <f>IF(FB16&gt;0,ROUND(EC17*$EE$1/1000,2),0)</f>
        <v>0</v>
      </c>
      <c r="EF17" s="9">
        <f>INT(EE17)</f>
        <v>0</v>
      </c>
      <c r="EG17" s="23">
        <f>INT((EE17-EF17)*10)/10</f>
        <v>0</v>
      </c>
      <c r="EH17" s="17">
        <f>EE17-EF17-EG17</f>
        <v>0</v>
      </c>
      <c r="EI17" s="23">
        <f>IF(OR(EH17=0.05,EH17=0),EH17,IF(AND(EH17&gt;0.051,EH17&lt;0.1),0.1,IF(AND(EH17&gt;0.001,EH17&lt;0.05),0.05,EH17)))</f>
        <v>0</v>
      </c>
      <c r="EJ17" s="23">
        <f>EF17+EG17+EI17</f>
        <v>0</v>
      </c>
      <c r="EK17" s="15">
        <f>IF(FB16&gt;0,ROUND($ED$1*$EK$1,2),0)</f>
        <v>0</v>
      </c>
      <c r="EL17" s="22">
        <v>0</v>
      </c>
      <c r="EM17" s="22">
        <f>IF(FB16&gt;0,ROUND($ED$1*$EM$1,0),0)</f>
        <v>0</v>
      </c>
      <c r="EN17" s="22">
        <f>IF(FB16&gt;0,ROUND($ED$1*$EN$1,2),0)</f>
        <v>0</v>
      </c>
      <c r="EO17" s="22">
        <f>IF(FB16&gt;0,ROUND($ED$1*$EO$1,2),0)</f>
        <v>0</v>
      </c>
      <c r="EP17" s="22">
        <f>IF(FB16&gt;0,ROUND($ED$1*$EP$1,2),0)</f>
        <v>0</v>
      </c>
      <c r="EQ17" s="15">
        <f>IF(FB16&gt;0,EK17+SUM(EM17:EP17),0)</f>
        <v>0</v>
      </c>
      <c r="ER17" s="22">
        <f>IF(FB16&gt;0,ROUND(EQ17/12,2),0)</f>
        <v>0</v>
      </c>
      <c r="ES17" s="9">
        <f>INT(ER17)</f>
        <v>0</v>
      </c>
      <c r="ET17" s="23">
        <f>INT((ER17-ES17)*10)/10</f>
        <v>0</v>
      </c>
      <c r="EU17" s="17">
        <f>ER17-ES17-ET17</f>
        <v>0</v>
      </c>
      <c r="EV17" s="23">
        <f>IF(OR(EU17=0.05,EU17=0),EU17,IF(AND(EU17&gt;0.051,EU17&lt;0.1),0.1,IF(AND(EU17&gt;0.001,EU17&lt;0.05),0.05,EU17)))</f>
        <v>0</v>
      </c>
      <c r="EW17" s="23">
        <f>ES17+ET17+EV17</f>
        <v>0</v>
      </c>
      <c r="EX17">
        <f>IF(FB16&gt;0,EX16,0)</f>
        <v>0</v>
      </c>
      <c r="EY17" s="7">
        <f>ROUND(ED17+EJ17+EW17+EX17,2)</f>
        <v>0</v>
      </c>
      <c r="EZ17" s="7">
        <f>IF(AND(EY17&gt;0,EY18=0),EY17,0)</f>
        <v>0</v>
      </c>
      <c r="FA17" s="7">
        <f>IF(FB16&gt;0,FA16,0)</f>
        <v>0</v>
      </c>
      <c r="FB17" s="7">
        <f>IF(ROUND(EY17-FA17,2)&gt;0,ROUND(EY17-FA17,2),0)</f>
        <v>0</v>
      </c>
      <c r="GB17">
        <v>15</v>
      </c>
      <c r="GC17" s="7">
        <f>IF(HB16&gt;0,GC16-1000,GC16)</f>
        <v>0</v>
      </c>
      <c r="GD17" s="20">
        <f>IF(HB16&gt;0,ROUND(PMT($F$92/12,$F$96*12,-GC17),5),0)</f>
        <v>0</v>
      </c>
      <c r="GE17" s="15">
        <f>IF(HB16&gt;0,ROUND(GC17*$GE$1/1000,2),0)</f>
        <v>0</v>
      </c>
      <c r="GF17" s="9">
        <f>INT(GE17)</f>
        <v>0</v>
      </c>
      <c r="GG17" s="23">
        <f>INT((GE17-GF17)*10)/10</f>
        <v>0</v>
      </c>
      <c r="GH17" s="17">
        <f>GE17-GF17-GG17</f>
        <v>0</v>
      </c>
      <c r="GI17" s="23">
        <f>IF(OR(GH17=0.05,GH17=0),GH17,IF(AND(GH17&gt;0.051,GH17&lt;0.1),0.1,IF(AND(GH17&gt;0.001,GH17&lt;0.05),0.05,GH17)))</f>
        <v>0</v>
      </c>
      <c r="GJ17" s="23">
        <f>GF17+GG17+GI17</f>
        <v>0</v>
      </c>
      <c r="GK17" s="15">
        <f>IF(HB16&gt;0,ROUND($GD$1*$GK$1,2),0)</f>
        <v>0</v>
      </c>
      <c r="GL17" s="22">
        <v>0</v>
      </c>
      <c r="GM17" s="22">
        <f>IF(HB16&gt;0,ROUND($GD$1*$GM$1,0),0)</f>
        <v>0</v>
      </c>
      <c r="GN17" s="22">
        <f>IF(HB16&gt;0,ROUND($GD$1*$GN$1,2),0)</f>
        <v>0</v>
      </c>
      <c r="GO17" s="22">
        <f>IF(HB16&gt;0,ROUND($GD$1*$GO$1,2),0)</f>
        <v>0</v>
      </c>
      <c r="GP17" s="22">
        <f>IF(HB16&gt;0,ROUND($GD$1*$GP$1,2),0)</f>
        <v>0</v>
      </c>
      <c r="GQ17" s="15">
        <f>IF(HB16&gt;0,GK17+SUM(GM17:GP17),0)</f>
        <v>0</v>
      </c>
      <c r="GR17" s="22">
        <f>IF(HB16&gt;0,ROUND(GQ17/12,2),0)</f>
        <v>0</v>
      </c>
      <c r="GS17" s="9">
        <f>INT(GR17)</f>
        <v>0</v>
      </c>
      <c r="GT17" s="23">
        <f>INT((GR17-GS17)*10)/10</f>
        <v>0</v>
      </c>
      <c r="GU17" s="17">
        <f>GR17-GS17-GT17</f>
        <v>0</v>
      </c>
      <c r="GV17" s="23">
        <f>IF(OR(GU17=0.05,GU17=0),GU17,IF(AND(GU17&gt;0.051,GU17&lt;0.1),0.1,IF(AND(GU17&gt;0.001,GU17&lt;0.05),0.05,GU17)))</f>
        <v>0</v>
      </c>
      <c r="GW17" s="23">
        <f>GS17+GT17+GV17</f>
        <v>0</v>
      </c>
      <c r="GX17">
        <f>IF(HB16&gt;0,GX16,0)</f>
        <v>0</v>
      </c>
      <c r="GY17" s="7">
        <f>ROUND(GD17+GJ17+GW17+GX17,2)</f>
        <v>0</v>
      </c>
      <c r="GZ17" s="7">
        <f>IF(AND(GY17&gt;0,GY18=0),GY17,0)</f>
        <v>0</v>
      </c>
      <c r="HA17" s="7">
        <f>IF(HB16&gt;0,HA16,0)</f>
        <v>0</v>
      </c>
      <c r="HB17" s="7">
        <f>IF(ROUND(GY17-HA17,2)&gt;0,ROUND(GY17-HA17,2),0)</f>
        <v>0</v>
      </c>
    </row>
    <row r="18" spans="1:235" customHeight="1" ht="14.25">
      <c r="C18" s="4" t="s">
        <v>71</v>
      </c>
      <c r="E18" s="4" t="s">
        <v>45</v>
      </c>
      <c r="F18" s="26">
        <v>43466</v>
      </c>
      <c r="L18" s="49" t="str">
        <f>IF(SUM(AE31:AE34)&gt;0,"QUALIFIED","NOT QUALIFIED")</f>
        <v>NOT QUALIFIED</v>
      </c>
      <c r="AA18" s="4" t="s">
        <v>50</v>
      </c>
      <c r="AB18">
        <v>30</v>
      </c>
      <c r="AC18" s="42">
        <f>AB18*12</f>
        <v>360</v>
      </c>
      <c r="BB18">
        <v>16</v>
      </c>
      <c r="BC18" s="7">
        <f>IF(BW17&gt;0,BC17-1000,BC17)</f>
        <v>0</v>
      </c>
      <c r="BD18" s="20">
        <f>IF(BW17&gt;0,ROUND(PMT($F$92/12,$F$96*12,-BC18),5),0)</f>
        <v>0</v>
      </c>
      <c r="BE18" s="15">
        <f>IF(BW17&gt;0,ROUND(BC18*$E$1/1000,2),0)</f>
        <v>0</v>
      </c>
      <c r="BF18" s="15">
        <f>IF(BW17&gt;0,ROUND(MIN(BC18,$F$168)*$BF$1,2),0)</f>
        <v>0</v>
      </c>
      <c r="BG18" s="22">
        <v>0</v>
      </c>
      <c r="BH18" s="22">
        <f>IF(BW17&gt;0,ROUND(MIN(BC18,$F$168)*$BH$1,0),0)</f>
        <v>0</v>
      </c>
      <c r="BI18" s="22">
        <f>IF(BW17&gt;0,ROUND(MIN(BC18,$F$168)*$BI$1,2),0)</f>
        <v>0</v>
      </c>
      <c r="BJ18" s="22">
        <f>IF(BW17&gt;0,ROUND(MIN(BC18,$F$168)*$BJ$1,2),0)</f>
        <v>0</v>
      </c>
      <c r="BK18" s="22">
        <f>IF(BW17&gt;0,ROUND(MIN(BC18,$F$168)*$BK$1,2),0)</f>
        <v>0</v>
      </c>
      <c r="BL18" s="15">
        <f>IF(BW17&gt;0,BF18+SUM(BH18:BK18),0)</f>
        <v>0</v>
      </c>
      <c r="BM18" s="22">
        <f>IF(BW17&gt;0,ROUND(BL18/12,2),0)</f>
        <v>0</v>
      </c>
      <c r="BN18" s="9">
        <f>INT(BM18)</f>
        <v>0</v>
      </c>
      <c r="BO18" s="23">
        <f>INT((BM18-BN18)*10)/10</f>
        <v>0</v>
      </c>
      <c r="BP18" s="17">
        <f>BM18-BN18-BO18</f>
        <v>0</v>
      </c>
      <c r="BQ18" s="23">
        <f>IF(OR(BP18=0.05,BP18=0),BP18,IF(AND(BP18&gt;0.051,BP18&lt;0.1),0.1,IF(AND(BP18&gt;0.001,BP18&lt;0.05),0.05,BP18)))</f>
        <v>0</v>
      </c>
      <c r="BR18" s="23">
        <f>BN18+BO18+BQ18</f>
        <v>0</v>
      </c>
      <c r="BS18">
        <f>IF(BW17&gt;0,BS17,0)</f>
        <v>0</v>
      </c>
      <c r="BT18" s="7">
        <f>SUM(BD18:BE18)+BR18+BS18</f>
        <v>0</v>
      </c>
      <c r="BU18" s="7">
        <f>IF(AND(BT18&gt;0,BT19=0),BT18,0)</f>
        <v>0</v>
      </c>
      <c r="BV18" s="7">
        <f>IF(BW17&gt;0,BV17,0)</f>
        <v>0</v>
      </c>
      <c r="BW18" s="7">
        <f>IF(ROUND(BT18-BV18,2)&gt;0,ROUND(BT18-BV18,2),0)</f>
        <v>0</v>
      </c>
      <c r="CB18">
        <v>16</v>
      </c>
      <c r="CC18" s="7">
        <f>IF(DB17&gt;0,CC17-1000,CC17)</f>
        <v>0</v>
      </c>
      <c r="CD18" s="20">
        <f>IF(DB17&gt;0,ROUND(PMT($F$92/12,$F$96*12,-CC18),5),0)</f>
        <v>0</v>
      </c>
      <c r="CE18" s="15">
        <f>IF(DB17&gt;0,ROUND(CC18*$CE$1/1000,2),0)</f>
        <v>0</v>
      </c>
      <c r="CF18" s="9">
        <f>INT(CE18)</f>
        <v>0</v>
      </c>
      <c r="CG18" s="23">
        <f>INT((CE18-CF18)*10)/10</f>
        <v>0</v>
      </c>
      <c r="CH18" s="17">
        <f>CE18-CF18-CG18</f>
        <v>0</v>
      </c>
      <c r="CI18" s="23">
        <f>IF(OR(CH18=0.05,CH18=0),CH18,IF(AND(CH18&gt;0.051,CH18&lt;0.1),0.1,IF(AND(CH18&gt;0.001,CH18&lt;0.05),0.05,CH18)))</f>
        <v>0</v>
      </c>
      <c r="CJ18" s="23">
        <f>CF18+CG18+CI18</f>
        <v>0</v>
      </c>
      <c r="CK18" s="15">
        <f>IF(DB17&gt;0,ROUND($CD$1*$CK$1,2),0)</f>
        <v>0</v>
      </c>
      <c r="CL18" s="22">
        <v>0</v>
      </c>
      <c r="CM18" s="22">
        <f>IF(DB17&gt;0,ROUND($CD$1*$CM$1,2),0)</f>
        <v>0</v>
      </c>
      <c r="CN18" s="22">
        <f>IF(DB17&gt;0,ROUND($CD$1*$CN$1,2),0)</f>
        <v>0</v>
      </c>
      <c r="CO18" s="22">
        <f>IF(DB17&gt;0,ROUND($CD$1*$CO$1,2),0)</f>
        <v>0</v>
      </c>
      <c r="CP18" s="22">
        <f>IF(DB17&gt;0,ROUND($CD$1*$CP$1,2),0)</f>
        <v>0</v>
      </c>
      <c r="CQ18" s="15">
        <f>IF(DB17&gt;0,CK18+SUM(CM18:CP18),0)</f>
        <v>0</v>
      </c>
      <c r="CR18" s="22">
        <f>IF(DB17&gt;0,ROUND(CQ18/12,2),0)</f>
        <v>0</v>
      </c>
      <c r="CS18" s="9">
        <f>INT(CR18)</f>
        <v>0</v>
      </c>
      <c r="CT18" s="23">
        <f>INT((CR18-CS18)*10)/10</f>
        <v>0</v>
      </c>
      <c r="CU18" s="17">
        <f>CR18-CS18-CT18</f>
        <v>0</v>
      </c>
      <c r="CV18" s="23">
        <f>IF(OR(CU18=0.05,CU18=0),CU18,IF(AND(CU18&gt;0.051,CU18&lt;0.1),0.1,IF(AND(CU18&gt;0.001,CU18&lt;0.05),0.05,CU18)))</f>
        <v>0</v>
      </c>
      <c r="CW18" s="23">
        <f>CS18+CT18+CV18</f>
        <v>0</v>
      </c>
      <c r="CX18">
        <f>IF(DB17&gt;0,CX17,0)</f>
        <v>0</v>
      </c>
      <c r="CY18" s="7">
        <f>ROUND(CD18+CJ18+CW18+CX18,2)</f>
        <v>0</v>
      </c>
      <c r="CZ18" s="7">
        <f>IF(AND(CY18&gt;0,CY19=0),CY18,0)</f>
        <v>0</v>
      </c>
      <c r="DA18" s="7">
        <f>IF(DB17&gt;0,DA17,0)</f>
        <v>0</v>
      </c>
      <c r="DB18" s="7">
        <f>IF(ROUND(CY18-DA18,2)&gt;0,ROUND(CY18-DA18,2),0)</f>
        <v>0</v>
      </c>
      <c r="EB18">
        <v>16</v>
      </c>
      <c r="EC18" s="7">
        <f>IF(FB17&gt;0,EC17-1000,EC17)</f>
        <v>0</v>
      </c>
      <c r="ED18" s="20">
        <f>IF(FB17&gt;0,ROUND(PMT($F$92/12,$F$96*12,-EC18),5),0)</f>
        <v>0</v>
      </c>
      <c r="EE18" s="15">
        <f>IF(FB17&gt;0,ROUND(EC18*$EE$1/1000,2),0)</f>
        <v>0</v>
      </c>
      <c r="EF18" s="9">
        <f>INT(EE18)</f>
        <v>0</v>
      </c>
      <c r="EG18" s="23">
        <f>INT((EE18-EF18)*10)/10</f>
        <v>0</v>
      </c>
      <c r="EH18" s="17">
        <f>EE18-EF18-EG18</f>
        <v>0</v>
      </c>
      <c r="EI18" s="23">
        <f>IF(OR(EH18=0.05,EH18=0),EH18,IF(AND(EH18&gt;0.051,EH18&lt;0.1),0.1,IF(AND(EH18&gt;0.001,EH18&lt;0.05),0.05,EH18)))</f>
        <v>0</v>
      </c>
      <c r="EJ18" s="23">
        <f>EF18+EG18+EI18</f>
        <v>0</v>
      </c>
      <c r="EK18" s="15">
        <f>IF(FB17&gt;0,ROUND($ED$1*$EK$1,2),0)</f>
        <v>0</v>
      </c>
      <c r="EL18" s="22">
        <v>0</v>
      </c>
      <c r="EM18" s="22">
        <f>IF(FB17&gt;0,ROUND($ED$1*$EM$1,0),0)</f>
        <v>0</v>
      </c>
      <c r="EN18" s="22">
        <f>IF(FB17&gt;0,ROUND($ED$1*$EN$1,2),0)</f>
        <v>0</v>
      </c>
      <c r="EO18" s="22">
        <f>IF(FB17&gt;0,ROUND($ED$1*$EO$1,2),0)</f>
        <v>0</v>
      </c>
      <c r="EP18" s="22">
        <f>IF(FB17&gt;0,ROUND($ED$1*$EP$1,2),0)</f>
        <v>0</v>
      </c>
      <c r="EQ18" s="15">
        <f>IF(FB17&gt;0,EK18+SUM(EM18:EP18),0)</f>
        <v>0</v>
      </c>
      <c r="ER18" s="22">
        <f>IF(FB17&gt;0,ROUND(EQ18/12,2),0)</f>
        <v>0</v>
      </c>
      <c r="ES18" s="9">
        <f>INT(ER18)</f>
        <v>0</v>
      </c>
      <c r="ET18" s="23">
        <f>INT((ER18-ES18)*10)/10</f>
        <v>0</v>
      </c>
      <c r="EU18" s="17">
        <f>ER18-ES18-ET18</f>
        <v>0</v>
      </c>
      <c r="EV18" s="23">
        <f>IF(OR(EU18=0.05,EU18=0),EU18,IF(AND(EU18&gt;0.051,EU18&lt;0.1),0.1,IF(AND(EU18&gt;0.001,EU18&lt;0.05),0.05,EU18)))</f>
        <v>0</v>
      </c>
      <c r="EW18" s="23">
        <f>ES18+ET18+EV18</f>
        <v>0</v>
      </c>
      <c r="EX18">
        <f>IF(FB17&gt;0,EX17,0)</f>
        <v>0</v>
      </c>
      <c r="EY18" s="7">
        <f>ROUND(ED18+EJ18+EW18+EX18,2)</f>
        <v>0</v>
      </c>
      <c r="EZ18" s="7">
        <f>IF(AND(EY18&gt;0,EY19=0),EY18,0)</f>
        <v>0</v>
      </c>
      <c r="FA18" s="7">
        <f>IF(FB17&gt;0,FA17,0)</f>
        <v>0</v>
      </c>
      <c r="FB18" s="7">
        <f>IF(ROUND(EY18-FA18,2)&gt;0,ROUND(EY18-FA18,2),0)</f>
        <v>0</v>
      </c>
      <c r="GB18">
        <v>16</v>
      </c>
      <c r="GC18" s="7">
        <f>IF(HB17&gt;0,GC17-1000,GC17)</f>
        <v>0</v>
      </c>
      <c r="GD18" s="20">
        <f>IF(HB17&gt;0,ROUND(PMT($F$92/12,$F$96*12,-GC18),5),0)</f>
        <v>0</v>
      </c>
      <c r="GE18" s="15">
        <f>IF(HB17&gt;0,ROUND(GC18*$GE$1/1000,2),0)</f>
        <v>0</v>
      </c>
      <c r="GF18" s="9">
        <f>INT(GE18)</f>
        <v>0</v>
      </c>
      <c r="GG18" s="23">
        <f>INT((GE18-GF18)*10)/10</f>
        <v>0</v>
      </c>
      <c r="GH18" s="17">
        <f>GE18-GF18-GG18</f>
        <v>0</v>
      </c>
      <c r="GI18" s="23">
        <f>IF(OR(GH18=0.05,GH18=0),GH18,IF(AND(GH18&gt;0.051,GH18&lt;0.1),0.1,IF(AND(GH18&gt;0.001,GH18&lt;0.05),0.05,GH18)))</f>
        <v>0</v>
      </c>
      <c r="GJ18" s="23">
        <f>GF18+GG18+GI18</f>
        <v>0</v>
      </c>
      <c r="GK18" s="15">
        <f>IF(HB17&gt;0,ROUND($GD$1*$GK$1,2),0)</f>
        <v>0</v>
      </c>
      <c r="GL18" s="22">
        <v>0</v>
      </c>
      <c r="GM18" s="22">
        <f>IF(HB17&gt;0,ROUND($GD$1*$GM$1,0),0)</f>
        <v>0</v>
      </c>
      <c r="GN18" s="22">
        <f>IF(HB17&gt;0,ROUND($GD$1*$GN$1,2),0)</f>
        <v>0</v>
      </c>
      <c r="GO18" s="22">
        <f>IF(HB17&gt;0,ROUND($GD$1*$GO$1,2),0)</f>
        <v>0</v>
      </c>
      <c r="GP18" s="22">
        <f>IF(HB17&gt;0,ROUND($GD$1*$GP$1,2),0)</f>
        <v>0</v>
      </c>
      <c r="GQ18" s="15">
        <f>IF(HB17&gt;0,GK18+SUM(GM18:GP18),0)</f>
        <v>0</v>
      </c>
      <c r="GR18" s="22">
        <f>IF(HB17&gt;0,ROUND(GQ18/12,2),0)</f>
        <v>0</v>
      </c>
      <c r="GS18" s="9">
        <f>INT(GR18)</f>
        <v>0</v>
      </c>
      <c r="GT18" s="23">
        <f>INT((GR18-GS18)*10)/10</f>
        <v>0</v>
      </c>
      <c r="GU18" s="17">
        <f>GR18-GS18-GT18</f>
        <v>0</v>
      </c>
      <c r="GV18" s="23">
        <f>IF(OR(GU18=0.05,GU18=0),GU18,IF(AND(GU18&gt;0.051,GU18&lt;0.1),0.1,IF(AND(GU18&gt;0.001,GU18&lt;0.05),0.05,GU18)))</f>
        <v>0</v>
      </c>
      <c r="GW18" s="23">
        <f>GS18+GT18+GV18</f>
        <v>0</v>
      </c>
      <c r="GX18">
        <f>IF(HB17&gt;0,GX17,0)</f>
        <v>0</v>
      </c>
      <c r="GY18" s="7">
        <f>ROUND(GD18+GJ18+GW18+GX18,2)</f>
        <v>0</v>
      </c>
      <c r="GZ18" s="7">
        <f>IF(AND(GY18&gt;0,GY19=0),GY18,0)</f>
        <v>0</v>
      </c>
      <c r="HA18" s="7">
        <f>IF(HB17&gt;0,HA17,0)</f>
        <v>0</v>
      </c>
      <c r="HB18" s="7">
        <f>IF(ROUND(GY18-HA18,2)&gt;0,ROUND(GY18-HA18,2),0)</f>
        <v>0</v>
      </c>
    </row>
    <row r="19" spans="1:235">
      <c r="BB19">
        <v>17</v>
      </c>
      <c r="BC19" s="7">
        <f>IF(BW18&gt;0,BC18-1000,BC18)</f>
        <v>0</v>
      </c>
      <c r="BD19" s="20">
        <f>IF(BW18&gt;0,ROUND(PMT($F$92/12,$F$96*12,-BC19),5),0)</f>
        <v>0</v>
      </c>
      <c r="BE19" s="15">
        <f>IF(BW18&gt;0,ROUND(BC19*$E$1/1000,2),0)</f>
        <v>0</v>
      </c>
      <c r="BF19" s="15">
        <f>IF(BW18&gt;0,ROUND(MIN(BC19,$F$168)*$BF$1,2),0)</f>
        <v>0</v>
      </c>
      <c r="BG19" s="22">
        <v>0</v>
      </c>
      <c r="BH19" s="22">
        <f>IF(BW18&gt;0,ROUND(MIN(BC19,$F$168)*$BH$1,0),0)</f>
        <v>0</v>
      </c>
      <c r="BI19" s="22">
        <f>IF(BW18&gt;0,ROUND(MIN(BC19,$F$168)*$BI$1,2),0)</f>
        <v>0</v>
      </c>
      <c r="BJ19" s="22">
        <f>IF(BW18&gt;0,ROUND(MIN(BC19,$F$168)*$BJ$1,2),0)</f>
        <v>0</v>
      </c>
      <c r="BK19" s="22">
        <f>IF(BW18&gt;0,ROUND(MIN(BC19,$F$168)*$BK$1,2),0)</f>
        <v>0</v>
      </c>
      <c r="BL19" s="15">
        <f>IF(BW18&gt;0,BF19+SUM(BH19:BK19),0)</f>
        <v>0</v>
      </c>
      <c r="BM19" s="22">
        <f>IF(BW18&gt;0,ROUND(BL19/12,2),0)</f>
        <v>0</v>
      </c>
      <c r="BN19" s="9">
        <f>INT(BM19)</f>
        <v>0</v>
      </c>
      <c r="BO19" s="23">
        <f>INT((BM19-BN19)*10)/10</f>
        <v>0</v>
      </c>
      <c r="BP19" s="17">
        <f>BM19-BN19-BO19</f>
        <v>0</v>
      </c>
      <c r="BQ19" s="23">
        <f>IF(OR(BP19=0.05,BP19=0),BP19,IF(AND(BP19&gt;0.051,BP19&lt;0.1),0.1,IF(AND(BP19&gt;0.001,BP19&lt;0.05),0.05,BP19)))</f>
        <v>0</v>
      </c>
      <c r="BR19" s="23">
        <f>BN19+BO19+BQ19</f>
        <v>0</v>
      </c>
      <c r="BS19">
        <f>IF(BW18&gt;0,BS18,0)</f>
        <v>0</v>
      </c>
      <c r="BT19" s="7">
        <f>SUM(BD19:BE19)+BR19+BS19</f>
        <v>0</v>
      </c>
      <c r="BU19" s="7">
        <f>IF(AND(BT19&gt;0,BT20=0),BT19,0)</f>
        <v>0</v>
      </c>
      <c r="BV19" s="7">
        <f>IF(BW18&gt;0,BV18,0)</f>
        <v>0</v>
      </c>
      <c r="BW19" s="7">
        <f>IF(ROUND(BT19-BV19,2)&gt;0,ROUND(BT19-BV19,2),0)</f>
        <v>0</v>
      </c>
      <c r="CB19">
        <v>17</v>
      </c>
      <c r="CC19" s="7">
        <f>IF(DB18&gt;0,CC18-1000,CC18)</f>
        <v>0</v>
      </c>
      <c r="CD19" s="20">
        <f>IF(DB18&gt;0,ROUND(PMT($F$92/12,$F$96*12,-CC19),5),0)</f>
        <v>0</v>
      </c>
      <c r="CE19" s="15">
        <f>IF(DB18&gt;0,ROUND(CC19*$CE$1/1000,2),0)</f>
        <v>0</v>
      </c>
      <c r="CF19" s="9">
        <f>INT(CE19)</f>
        <v>0</v>
      </c>
      <c r="CG19" s="23">
        <f>INT((CE19-CF19)*10)/10</f>
        <v>0</v>
      </c>
      <c r="CH19" s="17">
        <f>CE19-CF19-CG19</f>
        <v>0</v>
      </c>
      <c r="CI19" s="23">
        <f>IF(OR(CH19=0.05,CH19=0),CH19,IF(AND(CH19&gt;0.051,CH19&lt;0.1),0.1,IF(AND(CH19&gt;0.001,CH19&lt;0.05),0.05,CH19)))</f>
        <v>0</v>
      </c>
      <c r="CJ19" s="23">
        <f>CF19+CG19+CI19</f>
        <v>0</v>
      </c>
      <c r="CK19" s="15">
        <f>IF(DB18&gt;0,ROUND($CD$1*$CK$1,2),0)</f>
        <v>0</v>
      </c>
      <c r="CL19" s="22">
        <v>0</v>
      </c>
      <c r="CM19" s="22">
        <f>IF(DB18&gt;0,ROUND($CD$1*$CM$1,2),0)</f>
        <v>0</v>
      </c>
      <c r="CN19" s="22">
        <f>IF(DB18&gt;0,ROUND($CD$1*$CN$1,2),0)</f>
        <v>0</v>
      </c>
      <c r="CO19" s="22">
        <f>IF(DB18&gt;0,ROUND($CD$1*$CO$1,2),0)</f>
        <v>0</v>
      </c>
      <c r="CP19" s="22">
        <f>IF(DB18&gt;0,ROUND($CD$1*$CP$1,2),0)</f>
        <v>0</v>
      </c>
      <c r="CQ19" s="15">
        <f>IF(DB18&gt;0,CK19+SUM(CM19:CP19),0)</f>
        <v>0</v>
      </c>
      <c r="CR19" s="22">
        <f>IF(DB18&gt;0,ROUND(CQ19/12,2),0)</f>
        <v>0</v>
      </c>
      <c r="CS19" s="9">
        <f>INT(CR19)</f>
        <v>0</v>
      </c>
      <c r="CT19" s="23">
        <f>INT((CR19-CS19)*10)/10</f>
        <v>0</v>
      </c>
      <c r="CU19" s="17">
        <f>CR19-CS19-CT19</f>
        <v>0</v>
      </c>
      <c r="CV19" s="23">
        <f>IF(OR(CU19=0.05,CU19=0),CU19,IF(AND(CU19&gt;0.051,CU19&lt;0.1),0.1,IF(AND(CU19&gt;0.001,CU19&lt;0.05),0.05,CU19)))</f>
        <v>0</v>
      </c>
      <c r="CW19" s="23">
        <f>CS19+CT19+CV19</f>
        <v>0</v>
      </c>
      <c r="CX19">
        <f>IF(DB18&gt;0,CX18,0)</f>
        <v>0</v>
      </c>
      <c r="CY19" s="7">
        <f>ROUND(CD19+CJ19+CW19+CX19,2)</f>
        <v>0</v>
      </c>
      <c r="CZ19" s="7">
        <f>IF(AND(CY19&gt;0,CY20=0),CY19,0)</f>
        <v>0</v>
      </c>
      <c r="DA19" s="7">
        <f>IF(DB18&gt;0,DA18,0)</f>
        <v>0</v>
      </c>
      <c r="DB19" s="7">
        <f>IF(ROUND(CY19-DA19,2)&gt;0,ROUND(CY19-DA19,2),0)</f>
        <v>0</v>
      </c>
      <c r="EB19">
        <v>17</v>
      </c>
      <c r="EC19" s="7">
        <f>IF(FB18&gt;0,EC18-1000,EC18)</f>
        <v>0</v>
      </c>
      <c r="ED19" s="20">
        <f>IF(FB18&gt;0,ROUND(PMT($F$92/12,$F$96*12,-EC19),5),0)</f>
        <v>0</v>
      </c>
      <c r="EE19" s="15">
        <f>IF(FB18&gt;0,ROUND(EC19*$EE$1/1000,2),0)</f>
        <v>0</v>
      </c>
      <c r="EF19" s="9">
        <f>INT(EE19)</f>
        <v>0</v>
      </c>
      <c r="EG19" s="23">
        <f>INT((EE19-EF19)*10)/10</f>
        <v>0</v>
      </c>
      <c r="EH19" s="17">
        <f>EE19-EF19-EG19</f>
        <v>0</v>
      </c>
      <c r="EI19" s="23">
        <f>IF(OR(EH19=0.05,EH19=0),EH19,IF(AND(EH19&gt;0.051,EH19&lt;0.1),0.1,IF(AND(EH19&gt;0.001,EH19&lt;0.05),0.05,EH19)))</f>
        <v>0</v>
      </c>
      <c r="EJ19" s="23">
        <f>EF19+EG19+EI19</f>
        <v>0</v>
      </c>
      <c r="EK19" s="15">
        <f>IF(FB18&gt;0,ROUND($ED$1*$EK$1,2),0)</f>
        <v>0</v>
      </c>
      <c r="EL19" s="22">
        <v>0</v>
      </c>
      <c r="EM19" s="22">
        <f>IF(FB18&gt;0,ROUND($ED$1*$EM$1,0),0)</f>
        <v>0</v>
      </c>
      <c r="EN19" s="22">
        <f>IF(FB18&gt;0,ROUND($ED$1*$EN$1,2),0)</f>
        <v>0</v>
      </c>
      <c r="EO19" s="22">
        <f>IF(FB18&gt;0,ROUND($ED$1*$EO$1,2),0)</f>
        <v>0</v>
      </c>
      <c r="EP19" s="22">
        <f>IF(FB18&gt;0,ROUND($ED$1*$EP$1,2),0)</f>
        <v>0</v>
      </c>
      <c r="EQ19" s="15">
        <f>IF(FB18&gt;0,EK19+SUM(EM19:EP19),0)</f>
        <v>0</v>
      </c>
      <c r="ER19" s="22">
        <f>IF(FB18&gt;0,ROUND(EQ19/12,2),0)</f>
        <v>0</v>
      </c>
      <c r="ES19" s="9">
        <f>INT(ER19)</f>
        <v>0</v>
      </c>
      <c r="ET19" s="23">
        <f>INT((ER19-ES19)*10)/10</f>
        <v>0</v>
      </c>
      <c r="EU19" s="17">
        <f>ER19-ES19-ET19</f>
        <v>0</v>
      </c>
      <c r="EV19" s="23">
        <f>IF(OR(EU19=0.05,EU19=0),EU19,IF(AND(EU19&gt;0.051,EU19&lt;0.1),0.1,IF(AND(EU19&gt;0.001,EU19&lt;0.05),0.05,EU19)))</f>
        <v>0</v>
      </c>
      <c r="EW19" s="23">
        <f>ES19+ET19+EV19</f>
        <v>0</v>
      </c>
      <c r="EX19">
        <f>IF(FB18&gt;0,EX18,0)</f>
        <v>0</v>
      </c>
      <c r="EY19" s="7">
        <f>ROUND(ED19+EJ19+EW19+EX19,2)</f>
        <v>0</v>
      </c>
      <c r="EZ19" s="7">
        <f>IF(AND(EY19&gt;0,EY20=0),EY19,0)</f>
        <v>0</v>
      </c>
      <c r="FA19" s="7">
        <f>IF(FB18&gt;0,FA18,0)</f>
        <v>0</v>
      </c>
      <c r="FB19" s="7">
        <f>IF(ROUND(EY19-FA19,2)&gt;0,ROUND(EY19-FA19,2),0)</f>
        <v>0</v>
      </c>
      <c r="GB19">
        <v>17</v>
      </c>
      <c r="GC19" s="7">
        <f>IF(HB18&gt;0,GC18-1000,GC18)</f>
        <v>0</v>
      </c>
      <c r="GD19" s="20">
        <f>IF(HB18&gt;0,ROUND(PMT($F$92/12,$F$96*12,-GC19),5),0)</f>
        <v>0</v>
      </c>
      <c r="GE19" s="15">
        <f>IF(HB18&gt;0,ROUND(GC19*$GE$1/1000,2),0)</f>
        <v>0</v>
      </c>
      <c r="GF19" s="9">
        <f>INT(GE19)</f>
        <v>0</v>
      </c>
      <c r="GG19" s="23">
        <f>INT((GE19-GF19)*10)/10</f>
        <v>0</v>
      </c>
      <c r="GH19" s="17">
        <f>GE19-GF19-GG19</f>
        <v>0</v>
      </c>
      <c r="GI19" s="23">
        <f>IF(OR(GH19=0.05,GH19=0),GH19,IF(AND(GH19&gt;0.051,GH19&lt;0.1),0.1,IF(AND(GH19&gt;0.001,GH19&lt;0.05),0.05,GH19)))</f>
        <v>0</v>
      </c>
      <c r="GJ19" s="23">
        <f>GF19+GG19+GI19</f>
        <v>0</v>
      </c>
      <c r="GK19" s="15">
        <f>IF(HB18&gt;0,ROUND($GD$1*$GK$1,2),0)</f>
        <v>0</v>
      </c>
      <c r="GL19" s="22">
        <v>0</v>
      </c>
      <c r="GM19" s="22">
        <f>IF(HB18&gt;0,ROUND($GD$1*$GM$1,0),0)</f>
        <v>0</v>
      </c>
      <c r="GN19" s="22">
        <f>IF(HB18&gt;0,ROUND($GD$1*$GN$1,2),0)</f>
        <v>0</v>
      </c>
      <c r="GO19" s="22">
        <f>IF(HB18&gt;0,ROUND($GD$1*$GO$1,2),0)</f>
        <v>0</v>
      </c>
      <c r="GP19" s="22">
        <f>IF(HB18&gt;0,ROUND($GD$1*$GP$1,2),0)</f>
        <v>0</v>
      </c>
      <c r="GQ19" s="15">
        <f>IF(HB18&gt;0,GK19+SUM(GM19:GP19),0)</f>
        <v>0</v>
      </c>
      <c r="GR19" s="22">
        <f>IF(HB18&gt;0,ROUND(GQ19/12,2),0)</f>
        <v>0</v>
      </c>
      <c r="GS19" s="9">
        <f>INT(GR19)</f>
        <v>0</v>
      </c>
      <c r="GT19" s="23">
        <f>INT((GR19-GS19)*10)/10</f>
        <v>0</v>
      </c>
      <c r="GU19" s="17">
        <f>GR19-GS19-GT19</f>
        <v>0</v>
      </c>
      <c r="GV19" s="23">
        <f>IF(OR(GU19=0.05,GU19=0),GU19,IF(AND(GU19&gt;0.051,GU19&lt;0.1),0.1,IF(AND(GU19&gt;0.001,GU19&lt;0.05),0.05,GU19)))</f>
        <v>0</v>
      </c>
      <c r="GW19" s="23">
        <f>GS19+GT19+GV19</f>
        <v>0</v>
      </c>
      <c r="GX19">
        <f>IF(HB18&gt;0,GX18,0)</f>
        <v>0</v>
      </c>
      <c r="GY19" s="7">
        <f>ROUND(GD19+GJ19+GW19+GX19,2)</f>
        <v>0</v>
      </c>
      <c r="GZ19" s="7">
        <f>IF(AND(GY19&gt;0,GY20=0),GY19,0)</f>
        <v>0</v>
      </c>
      <c r="HA19" s="7">
        <f>IF(HB18&gt;0,HA18,0)</f>
        <v>0</v>
      </c>
      <c r="HB19" s="7">
        <f>IF(ROUND(GY19-HA19,2)&gt;0,ROUND(GY19-HA19,2),0)</f>
        <v>0</v>
      </c>
    </row>
    <row r="20" spans="1:235">
      <c r="A20" s="10" t="s">
        <v>72</v>
      </c>
      <c r="B20" s="4" t="s">
        <v>73</v>
      </c>
      <c r="M20" s="9" t="s">
        <v>74</v>
      </c>
      <c r="N20" s="50">
        <f>AC36</f>
        <v>2500000</v>
      </c>
      <c r="AA20" s="4" t="s">
        <v>75</v>
      </c>
      <c r="AB20">
        <v>1</v>
      </c>
      <c r="AC20" s="42">
        <v>12</v>
      </c>
      <c r="BB20">
        <v>18</v>
      </c>
      <c r="BC20" s="7">
        <f>IF(BW19&gt;0,BC19-1000,BC19)</f>
        <v>0</v>
      </c>
      <c r="BD20" s="20">
        <f>IF(BW19&gt;0,ROUND(PMT($F$92/12,$F$96*12,-BC20),5),0)</f>
        <v>0</v>
      </c>
      <c r="BE20" s="15">
        <f>IF(BW19&gt;0,ROUND(BC20*$E$1/1000,2),0)</f>
        <v>0</v>
      </c>
      <c r="BF20" s="15">
        <f>IF(BW19&gt;0,ROUND(MIN(BC20,$F$168)*$BF$1,2),0)</f>
        <v>0</v>
      </c>
      <c r="BG20" s="22">
        <v>0</v>
      </c>
      <c r="BH20" s="22">
        <f>IF(BW19&gt;0,ROUND(MIN(BC20,$F$168)*$BH$1,0),0)</f>
        <v>0</v>
      </c>
      <c r="BI20" s="22">
        <f>IF(BW19&gt;0,ROUND(MIN(BC20,$F$168)*$BI$1,2),0)</f>
        <v>0</v>
      </c>
      <c r="BJ20" s="22">
        <f>IF(BW19&gt;0,ROUND(MIN(BC20,$F$168)*$BJ$1,2),0)</f>
        <v>0</v>
      </c>
      <c r="BK20" s="22">
        <f>IF(BW19&gt;0,ROUND(MIN(BC20,$F$168)*$BK$1,2),0)</f>
        <v>0</v>
      </c>
      <c r="BL20" s="15">
        <f>IF(BW19&gt;0,BF20+SUM(BH20:BK20),0)</f>
        <v>0</v>
      </c>
      <c r="BM20" s="22">
        <f>IF(BW19&gt;0,ROUND(BL20/12,2),0)</f>
        <v>0</v>
      </c>
      <c r="BN20" s="9">
        <f>INT(BM20)</f>
        <v>0</v>
      </c>
      <c r="BO20" s="23">
        <f>INT((BM20-BN20)*10)/10</f>
        <v>0</v>
      </c>
      <c r="BP20" s="17">
        <f>BM20-BN20-BO20</f>
        <v>0</v>
      </c>
      <c r="BQ20" s="23">
        <f>IF(OR(BP20=0.05,BP20=0),BP20,IF(AND(BP20&gt;0.051,BP20&lt;0.1),0.1,IF(AND(BP20&gt;0.001,BP20&lt;0.05),0.05,BP20)))</f>
        <v>0</v>
      </c>
      <c r="BR20" s="23">
        <f>BN20+BO20+BQ20</f>
        <v>0</v>
      </c>
      <c r="BS20">
        <f>IF(BW19&gt;0,BS19,0)</f>
        <v>0</v>
      </c>
      <c r="BT20" s="7">
        <f>SUM(BD20:BE20)+BR20+BS20</f>
        <v>0</v>
      </c>
      <c r="BU20" s="7">
        <f>IF(AND(BT20&gt;0,BT21=0),BT20,0)</f>
        <v>0</v>
      </c>
      <c r="BV20" s="7">
        <f>IF(BW19&gt;0,BV19,0)</f>
        <v>0</v>
      </c>
      <c r="BW20" s="7">
        <f>IF(ROUND(BT20-BV20,2)&gt;0,ROUND(BT20-BV20,2),0)</f>
        <v>0</v>
      </c>
      <c r="CB20">
        <v>18</v>
      </c>
      <c r="CC20" s="7">
        <f>IF(DB19&gt;0,CC19-1000,CC19)</f>
        <v>0</v>
      </c>
      <c r="CD20" s="20">
        <f>IF(DB19&gt;0,ROUND(PMT($F$92/12,$F$96*12,-CC20),5),0)</f>
        <v>0</v>
      </c>
      <c r="CE20" s="15">
        <f>IF(DB19&gt;0,ROUND(CC20*$CE$1/1000,2),0)</f>
        <v>0</v>
      </c>
      <c r="CF20" s="9">
        <f>INT(CE20)</f>
        <v>0</v>
      </c>
      <c r="CG20" s="23">
        <f>INT((CE20-CF20)*10)/10</f>
        <v>0</v>
      </c>
      <c r="CH20" s="17">
        <f>CE20-CF20-CG20</f>
        <v>0</v>
      </c>
      <c r="CI20" s="23">
        <f>IF(OR(CH20=0.05,CH20=0),CH20,IF(AND(CH20&gt;0.051,CH20&lt;0.1),0.1,IF(AND(CH20&gt;0.001,CH20&lt;0.05),0.05,CH20)))</f>
        <v>0</v>
      </c>
      <c r="CJ20" s="23">
        <f>CF20+CG20+CI20</f>
        <v>0</v>
      </c>
      <c r="CK20" s="15">
        <f>IF(DB19&gt;0,ROUND($CD$1*$CK$1,2),0)</f>
        <v>0</v>
      </c>
      <c r="CL20" s="22">
        <v>0</v>
      </c>
      <c r="CM20" s="22">
        <f>IF(DB19&gt;0,ROUND($CD$1*$CM$1,2),0)</f>
        <v>0</v>
      </c>
      <c r="CN20" s="22">
        <f>IF(DB19&gt;0,ROUND($CD$1*$CN$1,2),0)</f>
        <v>0</v>
      </c>
      <c r="CO20" s="22">
        <f>IF(DB19&gt;0,ROUND($CD$1*$CO$1,2),0)</f>
        <v>0</v>
      </c>
      <c r="CP20" s="22">
        <f>IF(DB19&gt;0,ROUND($CD$1*$CP$1,2),0)</f>
        <v>0</v>
      </c>
      <c r="CQ20" s="15">
        <f>IF(DB19&gt;0,CK20+SUM(CM20:CP20),0)</f>
        <v>0</v>
      </c>
      <c r="CR20" s="22">
        <f>IF(DB19&gt;0,ROUND(CQ20/12,2),0)</f>
        <v>0</v>
      </c>
      <c r="CS20" s="9">
        <f>INT(CR20)</f>
        <v>0</v>
      </c>
      <c r="CT20" s="23">
        <f>INT((CR20-CS20)*10)/10</f>
        <v>0</v>
      </c>
      <c r="CU20" s="17">
        <f>CR20-CS20-CT20</f>
        <v>0</v>
      </c>
      <c r="CV20" s="23">
        <f>IF(OR(CU20=0.05,CU20=0),CU20,IF(AND(CU20&gt;0.051,CU20&lt;0.1),0.1,IF(AND(CU20&gt;0.001,CU20&lt;0.05),0.05,CU20)))</f>
        <v>0</v>
      </c>
      <c r="CW20" s="23">
        <f>CS20+CT20+CV20</f>
        <v>0</v>
      </c>
      <c r="CX20">
        <f>IF(DB19&gt;0,CX19,0)</f>
        <v>0</v>
      </c>
      <c r="CY20" s="7">
        <f>ROUND(CD20+CJ20+CW20+CX20,2)</f>
        <v>0</v>
      </c>
      <c r="CZ20" s="7">
        <f>IF(AND(CY20&gt;0,CY21=0),CY20,0)</f>
        <v>0</v>
      </c>
      <c r="DA20" s="7">
        <f>IF(DB19&gt;0,DA19,0)</f>
        <v>0</v>
      </c>
      <c r="DB20" s="7">
        <f>IF(ROUND(CY20-DA20,2)&gt;0,ROUND(CY20-DA20,2),0)</f>
        <v>0</v>
      </c>
      <c r="EB20">
        <v>18</v>
      </c>
      <c r="EC20" s="7">
        <f>IF(FB19&gt;0,EC19-1000,EC19)</f>
        <v>0</v>
      </c>
      <c r="ED20" s="20">
        <f>IF(FB19&gt;0,ROUND(PMT($F$92/12,$F$96*12,-EC20),5),0)</f>
        <v>0</v>
      </c>
      <c r="EE20" s="15">
        <f>IF(FB19&gt;0,ROUND(EC20*$EE$1/1000,2),0)</f>
        <v>0</v>
      </c>
      <c r="EF20" s="9">
        <f>INT(EE20)</f>
        <v>0</v>
      </c>
      <c r="EG20" s="23">
        <f>INT((EE20-EF20)*10)/10</f>
        <v>0</v>
      </c>
      <c r="EH20" s="17">
        <f>EE20-EF20-EG20</f>
        <v>0</v>
      </c>
      <c r="EI20" s="23">
        <f>IF(OR(EH20=0.05,EH20=0),EH20,IF(AND(EH20&gt;0.051,EH20&lt;0.1),0.1,IF(AND(EH20&gt;0.001,EH20&lt;0.05),0.05,EH20)))</f>
        <v>0</v>
      </c>
      <c r="EJ20" s="23">
        <f>EF20+EG20+EI20</f>
        <v>0</v>
      </c>
      <c r="EK20" s="15">
        <f>IF(FB19&gt;0,ROUND($ED$1*$EK$1,2),0)</f>
        <v>0</v>
      </c>
      <c r="EL20" s="22">
        <v>0</v>
      </c>
      <c r="EM20" s="22">
        <f>IF(FB19&gt;0,ROUND($ED$1*$EM$1,0),0)</f>
        <v>0</v>
      </c>
      <c r="EN20" s="22">
        <f>IF(FB19&gt;0,ROUND($ED$1*$EN$1,2),0)</f>
        <v>0</v>
      </c>
      <c r="EO20" s="22">
        <f>IF(FB19&gt;0,ROUND($ED$1*$EO$1,2),0)</f>
        <v>0</v>
      </c>
      <c r="EP20" s="22">
        <f>IF(FB19&gt;0,ROUND($ED$1*$EP$1,2),0)</f>
        <v>0</v>
      </c>
      <c r="EQ20" s="15">
        <f>IF(FB19&gt;0,EK20+SUM(EM20:EP20),0)</f>
        <v>0</v>
      </c>
      <c r="ER20" s="22">
        <f>IF(FB19&gt;0,ROUND(EQ20/12,2),0)</f>
        <v>0</v>
      </c>
      <c r="ES20" s="9">
        <f>INT(ER20)</f>
        <v>0</v>
      </c>
      <c r="ET20" s="23">
        <f>INT((ER20-ES20)*10)/10</f>
        <v>0</v>
      </c>
      <c r="EU20" s="17">
        <f>ER20-ES20-ET20</f>
        <v>0</v>
      </c>
      <c r="EV20" s="23">
        <f>IF(OR(EU20=0.05,EU20=0),EU20,IF(AND(EU20&gt;0.051,EU20&lt;0.1),0.1,IF(AND(EU20&gt;0.001,EU20&lt;0.05),0.05,EU20)))</f>
        <v>0</v>
      </c>
      <c r="EW20" s="23">
        <f>ES20+ET20+EV20</f>
        <v>0</v>
      </c>
      <c r="EX20">
        <f>IF(FB19&gt;0,EX19,0)</f>
        <v>0</v>
      </c>
      <c r="EY20" s="7">
        <f>ROUND(ED20+EJ20+EW20+EX20,2)</f>
        <v>0</v>
      </c>
      <c r="EZ20" s="7">
        <f>IF(AND(EY20&gt;0,EY21=0),EY20,0)</f>
        <v>0</v>
      </c>
      <c r="FA20" s="7">
        <f>IF(FB19&gt;0,FA19,0)</f>
        <v>0</v>
      </c>
      <c r="FB20" s="7">
        <f>IF(ROUND(EY20-FA20,2)&gt;0,ROUND(EY20-FA20,2),0)</f>
        <v>0</v>
      </c>
      <c r="GB20">
        <v>18</v>
      </c>
      <c r="GC20" s="7">
        <f>IF(HB19&gt;0,GC19-1000,GC19)</f>
        <v>0</v>
      </c>
      <c r="GD20" s="20">
        <f>IF(HB19&gt;0,ROUND(PMT($F$92/12,$F$96*12,-GC20),5),0)</f>
        <v>0</v>
      </c>
      <c r="GE20" s="15">
        <f>IF(HB19&gt;0,ROUND(GC20*$GE$1/1000,2),0)</f>
        <v>0</v>
      </c>
      <c r="GF20" s="9">
        <f>INT(GE20)</f>
        <v>0</v>
      </c>
      <c r="GG20" s="23">
        <f>INT((GE20-GF20)*10)/10</f>
        <v>0</v>
      </c>
      <c r="GH20" s="17">
        <f>GE20-GF20-GG20</f>
        <v>0</v>
      </c>
      <c r="GI20" s="23">
        <f>IF(OR(GH20=0.05,GH20=0),GH20,IF(AND(GH20&gt;0.051,GH20&lt;0.1),0.1,IF(AND(GH20&gt;0.001,GH20&lt;0.05),0.05,GH20)))</f>
        <v>0</v>
      </c>
      <c r="GJ20" s="23">
        <f>GF20+GG20+GI20</f>
        <v>0</v>
      </c>
      <c r="GK20" s="15">
        <f>IF(HB19&gt;0,ROUND($GD$1*$GK$1,2),0)</f>
        <v>0</v>
      </c>
      <c r="GL20" s="22">
        <v>0</v>
      </c>
      <c r="GM20" s="22">
        <f>IF(HB19&gt;0,ROUND($GD$1*$GM$1,0),0)</f>
        <v>0</v>
      </c>
      <c r="GN20" s="22">
        <f>IF(HB19&gt;0,ROUND($GD$1*$GN$1,2),0)</f>
        <v>0</v>
      </c>
      <c r="GO20" s="22">
        <f>IF(HB19&gt;0,ROUND($GD$1*$GO$1,2),0)</f>
        <v>0</v>
      </c>
      <c r="GP20" s="22">
        <f>IF(HB19&gt;0,ROUND($GD$1*$GP$1,2),0)</f>
        <v>0</v>
      </c>
      <c r="GQ20" s="15">
        <f>IF(HB19&gt;0,GK20+SUM(GM20:GP20),0)</f>
        <v>0</v>
      </c>
      <c r="GR20" s="22">
        <f>IF(HB19&gt;0,ROUND(GQ20/12,2),0)</f>
        <v>0</v>
      </c>
      <c r="GS20" s="9">
        <f>INT(GR20)</f>
        <v>0</v>
      </c>
      <c r="GT20" s="23">
        <f>INT((GR20-GS20)*10)/10</f>
        <v>0</v>
      </c>
      <c r="GU20" s="17">
        <f>GR20-GS20-GT20</f>
        <v>0</v>
      </c>
      <c r="GV20" s="23">
        <f>IF(OR(GU20=0.05,GU20=0),GU20,IF(AND(GU20&gt;0.051,GU20&lt;0.1),0.1,IF(AND(GU20&gt;0.001,GU20&lt;0.05),0.05,GU20)))</f>
        <v>0</v>
      </c>
      <c r="GW20" s="23">
        <f>GS20+GT20+GV20</f>
        <v>0</v>
      </c>
      <c r="GX20">
        <f>IF(HB19&gt;0,GX19,0)</f>
        <v>0</v>
      </c>
      <c r="GY20" s="7">
        <f>ROUND(GD20+GJ20+GW20+GX20,2)</f>
        <v>0</v>
      </c>
      <c r="GZ20" s="7">
        <f>IF(AND(GY20&gt;0,GY21=0),GY20,0)</f>
        <v>0</v>
      </c>
      <c r="HA20" s="7">
        <f>IF(HB19&gt;0,HA19,0)</f>
        <v>0</v>
      </c>
      <c r="HB20" s="7">
        <f>IF(ROUND(GY20-HA20,2)&gt;0,ROUND(GY20-HA20,2),0)</f>
        <v>0</v>
      </c>
    </row>
    <row r="21" spans="1:235">
      <c r="B21" s="10" t="s">
        <v>76</v>
      </c>
      <c r="C21" s="4" t="s">
        <v>77</v>
      </c>
      <c r="E21" s="4" t="s">
        <v>45</v>
      </c>
      <c r="F21" s="51">
        <v>750000</v>
      </c>
      <c r="I21" s="53">
        <f>F21</f>
        <v>750000</v>
      </c>
      <c r="N21" s="50">
        <f>AB33</f>
        <v>1145438</v>
      </c>
      <c r="AB21" s="54">
        <f>AC21/12</f>
        <v>1.5</v>
      </c>
      <c r="AC21" s="42">
        <v>18</v>
      </c>
      <c r="BB21">
        <v>19</v>
      </c>
      <c r="BC21" s="7">
        <f>IF(BW20&gt;0,BC20-1000,BC20)</f>
        <v>0</v>
      </c>
      <c r="BD21" s="20">
        <f>IF(BW20&gt;0,ROUND(PMT($F$92/12,$F$96*12,-BC21),5),0)</f>
        <v>0</v>
      </c>
      <c r="BE21" s="15">
        <f>IF(BW20&gt;0,ROUND(BC21*$E$1/1000,2),0)</f>
        <v>0</v>
      </c>
      <c r="BF21" s="15">
        <f>IF(BW20&gt;0,ROUND(MIN(BC21,$F$168)*$BF$1,2),0)</f>
        <v>0</v>
      </c>
      <c r="BG21" s="22">
        <v>0</v>
      </c>
      <c r="BH21" s="22">
        <f>IF(BW20&gt;0,ROUND(MIN(BC21,$F$168)*$BH$1,0),0)</f>
        <v>0</v>
      </c>
      <c r="BI21" s="22">
        <f>IF(BW20&gt;0,ROUND(MIN(BC21,$F$168)*$BI$1,2),0)</f>
        <v>0</v>
      </c>
      <c r="BJ21" s="22">
        <f>IF(BW20&gt;0,ROUND(MIN(BC21,$F$168)*$BJ$1,2),0)</f>
        <v>0</v>
      </c>
      <c r="BK21" s="22">
        <f>IF(BW20&gt;0,ROUND(MIN(BC21,$F$168)*$BK$1,2),0)</f>
        <v>0</v>
      </c>
      <c r="BL21" s="15">
        <f>IF(BW20&gt;0,BF21+SUM(BH21:BK21),0)</f>
        <v>0</v>
      </c>
      <c r="BM21" s="22">
        <f>IF(BW20&gt;0,ROUND(BL21/12,2),0)</f>
        <v>0</v>
      </c>
      <c r="BN21" s="9">
        <f>INT(BM21)</f>
        <v>0</v>
      </c>
      <c r="BO21" s="23">
        <f>INT((BM21-BN21)*10)/10</f>
        <v>0</v>
      </c>
      <c r="BP21" s="17">
        <f>BM21-BN21-BO21</f>
        <v>0</v>
      </c>
      <c r="BQ21" s="23">
        <f>IF(OR(BP21=0.05,BP21=0),BP21,IF(AND(BP21&gt;0.051,BP21&lt;0.1),0.1,IF(AND(BP21&gt;0.001,BP21&lt;0.05),0.05,BP21)))</f>
        <v>0</v>
      </c>
      <c r="BR21" s="23">
        <f>BN21+BO21+BQ21</f>
        <v>0</v>
      </c>
      <c r="BS21">
        <f>IF(BW20&gt;0,BS20,0)</f>
        <v>0</v>
      </c>
      <c r="BT21" s="7">
        <f>SUM(BD21:BE21)+BR21+BS21</f>
        <v>0</v>
      </c>
      <c r="BU21" s="7">
        <f>IF(AND(BT21&gt;0,BT22=0),BT21,0)</f>
        <v>0</v>
      </c>
      <c r="BV21" s="7">
        <f>IF(BW20&gt;0,BV20,0)</f>
        <v>0</v>
      </c>
      <c r="BW21" s="7">
        <f>IF(ROUND(BT21-BV21,2)&gt;0,ROUND(BT21-BV21,2),0)</f>
        <v>0</v>
      </c>
      <c r="CB21">
        <v>19</v>
      </c>
      <c r="CC21" s="7">
        <f>IF(DB20&gt;0,CC20-1000,CC20)</f>
        <v>0</v>
      </c>
      <c r="CD21" s="20">
        <f>IF(DB20&gt;0,ROUND(PMT($F$92/12,$F$96*12,-CC21),5),0)</f>
        <v>0</v>
      </c>
      <c r="CE21" s="15">
        <f>IF(DB20&gt;0,ROUND(CC21*$CE$1/1000,2),0)</f>
        <v>0</v>
      </c>
      <c r="CF21" s="9">
        <f>INT(CE21)</f>
        <v>0</v>
      </c>
      <c r="CG21" s="23">
        <f>INT((CE21-CF21)*10)/10</f>
        <v>0</v>
      </c>
      <c r="CH21" s="17">
        <f>CE21-CF21-CG21</f>
        <v>0</v>
      </c>
      <c r="CI21" s="23">
        <f>IF(OR(CH21=0.05,CH21=0),CH21,IF(AND(CH21&gt;0.051,CH21&lt;0.1),0.1,IF(AND(CH21&gt;0.001,CH21&lt;0.05),0.05,CH21)))</f>
        <v>0</v>
      </c>
      <c r="CJ21" s="23">
        <f>CF21+CG21+CI21</f>
        <v>0</v>
      </c>
      <c r="CK21" s="15">
        <f>IF(DB20&gt;0,ROUND($CD$1*$CK$1,2),0)</f>
        <v>0</v>
      </c>
      <c r="CL21" s="22">
        <v>0</v>
      </c>
      <c r="CM21" s="22">
        <f>IF(DB20&gt;0,ROUND($CD$1*$CM$1,2),0)</f>
        <v>0</v>
      </c>
      <c r="CN21" s="22">
        <f>IF(DB20&gt;0,ROUND($CD$1*$CN$1,2),0)</f>
        <v>0</v>
      </c>
      <c r="CO21" s="22">
        <f>IF(DB20&gt;0,ROUND($CD$1*$CO$1,2),0)</f>
        <v>0</v>
      </c>
      <c r="CP21" s="22">
        <f>IF(DB20&gt;0,ROUND($CD$1*$CP$1,2),0)</f>
        <v>0</v>
      </c>
      <c r="CQ21" s="15">
        <f>IF(DB20&gt;0,CK21+SUM(CM21:CP21),0)</f>
        <v>0</v>
      </c>
      <c r="CR21" s="22">
        <f>IF(DB20&gt;0,ROUND(CQ21/12,2),0)</f>
        <v>0</v>
      </c>
      <c r="CS21" s="9">
        <f>INT(CR21)</f>
        <v>0</v>
      </c>
      <c r="CT21" s="23">
        <f>INT((CR21-CS21)*10)/10</f>
        <v>0</v>
      </c>
      <c r="CU21" s="17">
        <f>CR21-CS21-CT21</f>
        <v>0</v>
      </c>
      <c r="CV21" s="23">
        <f>IF(OR(CU21=0.05,CU21=0),CU21,IF(AND(CU21&gt;0.051,CU21&lt;0.1),0.1,IF(AND(CU21&gt;0.001,CU21&lt;0.05),0.05,CU21)))</f>
        <v>0</v>
      </c>
      <c r="CW21" s="23">
        <f>CS21+CT21+CV21</f>
        <v>0</v>
      </c>
      <c r="CX21">
        <f>IF(DB20&gt;0,CX20,0)</f>
        <v>0</v>
      </c>
      <c r="CY21" s="7">
        <f>ROUND(CD21+CJ21+CW21+CX21,2)</f>
        <v>0</v>
      </c>
      <c r="CZ21" s="7">
        <f>IF(AND(CY21&gt;0,CY22=0),CY21,0)</f>
        <v>0</v>
      </c>
      <c r="DA21" s="7">
        <f>IF(DB20&gt;0,DA20,0)</f>
        <v>0</v>
      </c>
      <c r="DB21" s="7">
        <f>IF(ROUND(CY21-DA21,2)&gt;0,ROUND(CY21-DA21,2),0)</f>
        <v>0</v>
      </c>
      <c r="EB21">
        <v>19</v>
      </c>
      <c r="EC21" s="7">
        <f>IF(FB20&gt;0,EC20-1000,EC20)</f>
        <v>0</v>
      </c>
      <c r="ED21" s="20">
        <f>IF(FB20&gt;0,ROUND(PMT($F$92/12,$F$96*12,-EC21),5),0)</f>
        <v>0</v>
      </c>
      <c r="EE21" s="15">
        <f>IF(FB20&gt;0,ROUND(EC21*$EE$1/1000,2),0)</f>
        <v>0</v>
      </c>
      <c r="EF21" s="9">
        <f>INT(EE21)</f>
        <v>0</v>
      </c>
      <c r="EG21" s="23">
        <f>INT((EE21-EF21)*10)/10</f>
        <v>0</v>
      </c>
      <c r="EH21" s="17">
        <f>EE21-EF21-EG21</f>
        <v>0</v>
      </c>
      <c r="EI21" s="23">
        <f>IF(OR(EH21=0.05,EH21=0),EH21,IF(AND(EH21&gt;0.051,EH21&lt;0.1),0.1,IF(AND(EH21&gt;0.001,EH21&lt;0.05),0.05,EH21)))</f>
        <v>0</v>
      </c>
      <c r="EJ21" s="23">
        <f>EF21+EG21+EI21</f>
        <v>0</v>
      </c>
      <c r="EK21" s="15">
        <f>IF(FB20&gt;0,ROUND($ED$1*$EK$1,2),0)</f>
        <v>0</v>
      </c>
      <c r="EL21" s="22">
        <v>0</v>
      </c>
      <c r="EM21" s="22">
        <f>IF(FB20&gt;0,ROUND($ED$1*$EM$1,0),0)</f>
        <v>0</v>
      </c>
      <c r="EN21" s="22">
        <f>IF(FB20&gt;0,ROUND($ED$1*$EN$1,2),0)</f>
        <v>0</v>
      </c>
      <c r="EO21" s="22">
        <f>IF(FB20&gt;0,ROUND($ED$1*$EO$1,2),0)</f>
        <v>0</v>
      </c>
      <c r="EP21" s="22">
        <f>IF(FB20&gt;0,ROUND($ED$1*$EP$1,2),0)</f>
        <v>0</v>
      </c>
      <c r="EQ21" s="15">
        <f>IF(FB20&gt;0,EK21+SUM(EM21:EP21),0)</f>
        <v>0</v>
      </c>
      <c r="ER21" s="22">
        <f>IF(FB20&gt;0,ROUND(EQ21/12,2),0)</f>
        <v>0</v>
      </c>
      <c r="ES21" s="9">
        <f>INT(ER21)</f>
        <v>0</v>
      </c>
      <c r="ET21" s="23">
        <f>INT((ER21-ES21)*10)/10</f>
        <v>0</v>
      </c>
      <c r="EU21" s="17">
        <f>ER21-ES21-ET21</f>
        <v>0</v>
      </c>
      <c r="EV21" s="23">
        <f>IF(OR(EU21=0.05,EU21=0),EU21,IF(AND(EU21&gt;0.051,EU21&lt;0.1),0.1,IF(AND(EU21&gt;0.001,EU21&lt;0.05),0.05,EU21)))</f>
        <v>0</v>
      </c>
      <c r="EW21" s="23">
        <f>ES21+ET21+EV21</f>
        <v>0</v>
      </c>
      <c r="EX21">
        <f>IF(FB20&gt;0,EX20,0)</f>
        <v>0</v>
      </c>
      <c r="EY21" s="7">
        <f>ROUND(ED21+EJ21+EW21+EX21,2)</f>
        <v>0</v>
      </c>
      <c r="EZ21" s="7">
        <f>IF(AND(EY21&gt;0,EY22=0),EY21,0)</f>
        <v>0</v>
      </c>
      <c r="FA21" s="7">
        <f>IF(FB20&gt;0,FA20,0)</f>
        <v>0</v>
      </c>
      <c r="FB21" s="7">
        <f>IF(ROUND(EY21-FA21,2)&gt;0,ROUND(EY21-FA21,2),0)</f>
        <v>0</v>
      </c>
      <c r="GB21">
        <v>19</v>
      </c>
      <c r="GC21" s="7">
        <f>IF(HB20&gt;0,GC20-1000,GC20)</f>
        <v>0</v>
      </c>
      <c r="GD21" s="20">
        <f>IF(HB20&gt;0,ROUND(PMT($F$92/12,$F$96*12,-GC21),5),0)</f>
        <v>0</v>
      </c>
      <c r="GE21" s="15">
        <f>IF(HB20&gt;0,ROUND(GC21*$GE$1/1000,2),0)</f>
        <v>0</v>
      </c>
      <c r="GF21" s="9">
        <f>INT(GE21)</f>
        <v>0</v>
      </c>
      <c r="GG21" s="23">
        <f>INT((GE21-GF21)*10)/10</f>
        <v>0</v>
      </c>
      <c r="GH21" s="17">
        <f>GE21-GF21-GG21</f>
        <v>0</v>
      </c>
      <c r="GI21" s="23">
        <f>IF(OR(GH21=0.05,GH21=0),GH21,IF(AND(GH21&gt;0.051,GH21&lt;0.1),0.1,IF(AND(GH21&gt;0.001,GH21&lt;0.05),0.05,GH21)))</f>
        <v>0</v>
      </c>
      <c r="GJ21" s="23">
        <f>GF21+GG21+GI21</f>
        <v>0</v>
      </c>
      <c r="GK21" s="15">
        <f>IF(HB20&gt;0,ROUND($GD$1*$GK$1,2),0)</f>
        <v>0</v>
      </c>
      <c r="GL21" s="22">
        <v>0</v>
      </c>
      <c r="GM21" s="22">
        <f>IF(HB20&gt;0,ROUND($GD$1*$GM$1,0),0)</f>
        <v>0</v>
      </c>
      <c r="GN21" s="22">
        <f>IF(HB20&gt;0,ROUND($GD$1*$GN$1,2),0)</f>
        <v>0</v>
      </c>
      <c r="GO21" s="22">
        <f>IF(HB20&gt;0,ROUND($GD$1*$GO$1,2),0)</f>
        <v>0</v>
      </c>
      <c r="GP21" s="22">
        <f>IF(HB20&gt;0,ROUND($GD$1*$GP$1,2),0)</f>
        <v>0</v>
      </c>
      <c r="GQ21" s="15">
        <f>IF(HB20&gt;0,GK21+SUM(GM21:GP21),0)</f>
        <v>0</v>
      </c>
      <c r="GR21" s="22">
        <f>IF(HB20&gt;0,ROUND(GQ21/12,2),0)</f>
        <v>0</v>
      </c>
      <c r="GS21" s="9">
        <f>INT(GR21)</f>
        <v>0</v>
      </c>
      <c r="GT21" s="23">
        <f>INT((GR21-GS21)*10)/10</f>
        <v>0</v>
      </c>
      <c r="GU21" s="17">
        <f>GR21-GS21-GT21</f>
        <v>0</v>
      </c>
      <c r="GV21" s="23">
        <f>IF(OR(GU21=0.05,GU21=0),GU21,IF(AND(GU21&gt;0.051,GU21&lt;0.1),0.1,IF(AND(GU21&gt;0.001,GU21&lt;0.05),0.05,GU21)))</f>
        <v>0</v>
      </c>
      <c r="GW21" s="23">
        <f>GS21+GT21+GV21</f>
        <v>0</v>
      </c>
      <c r="GX21">
        <f>IF(HB20&gt;0,GX20,0)</f>
        <v>0</v>
      </c>
      <c r="GY21" s="7">
        <f>ROUND(GD21+GJ21+GW21+GX21,2)</f>
        <v>0</v>
      </c>
      <c r="GZ21" s="7">
        <f>IF(AND(GY21&gt;0,GY22=0),GY21,0)</f>
        <v>0</v>
      </c>
      <c r="HA21" s="7">
        <f>IF(HB20&gt;0,HA20,0)</f>
        <v>0</v>
      </c>
      <c r="HB21" s="7">
        <f>IF(ROUND(GY21-HA21,2)&gt;0,ROUND(GY21-HA21,2),0)</f>
        <v>0</v>
      </c>
    </row>
    <row r="22" spans="1:235">
      <c r="C22" s="4" t="s">
        <v>65</v>
      </c>
      <c r="E22" s="4" t="s">
        <v>45</v>
      </c>
      <c r="F22" s="55">
        <f>IF(F16&lt;L16,F16,L16)</f>
        <v>750000</v>
      </c>
      <c r="I22" s="53">
        <f>IF(F14 = "SOCIALIZED",F22,0)</f>
        <v>750000</v>
      </c>
      <c r="M22" s="9" t="s">
        <v>78</v>
      </c>
      <c r="N22" s="14" t="b">
        <f>IF(L30=I27,FALSE,TRUE)</f>
        <v>0</v>
      </c>
      <c r="O22" s="9" t="b">
        <f>IF(O14&gt;N12,0)</f>
        <v>0</v>
      </c>
      <c r="AG22" s="153" t="s">
        <v>79</v>
      </c>
      <c r="BB22">
        <v>20</v>
      </c>
      <c r="BC22" s="7">
        <f>IF(BW21&gt;0,BC21-1000,BC21)</f>
        <v>0</v>
      </c>
      <c r="BD22" s="20">
        <f>IF(BW21&gt;0,ROUND(PMT($F$92/12,$F$96*12,-BC22),5),0)</f>
        <v>0</v>
      </c>
      <c r="BE22" s="15">
        <f>IF(BW21&gt;0,ROUND(BC22*$E$1/1000,2),0)</f>
        <v>0</v>
      </c>
      <c r="BF22" s="15">
        <f>IF(BW21&gt;0,ROUND(MIN(BC22,$F$168)*$BF$1,2),0)</f>
        <v>0</v>
      </c>
      <c r="BG22" s="22">
        <v>0</v>
      </c>
      <c r="BH22" s="22">
        <f>IF(BW21&gt;0,ROUND(MIN(BC22,$F$168)*$BH$1,0),0)</f>
        <v>0</v>
      </c>
      <c r="BI22" s="22">
        <f>IF(BW21&gt;0,ROUND(MIN(BC22,$F$168)*$BI$1,2),0)</f>
        <v>0</v>
      </c>
      <c r="BJ22" s="22">
        <f>IF(BW21&gt;0,ROUND(MIN(BC22,$F$168)*$BJ$1,2),0)</f>
        <v>0</v>
      </c>
      <c r="BK22" s="22">
        <f>IF(BW21&gt;0,ROUND(MIN(BC22,$F$168)*$BK$1,2),0)</f>
        <v>0</v>
      </c>
      <c r="BL22" s="15">
        <f>IF(BW21&gt;0,BF22+SUM(BH22:BK22),0)</f>
        <v>0</v>
      </c>
      <c r="BM22" s="22">
        <f>IF(BW21&gt;0,ROUND(BL22/12,2),0)</f>
        <v>0</v>
      </c>
      <c r="BN22" s="9">
        <f>INT(BM22)</f>
        <v>0</v>
      </c>
      <c r="BO22" s="23">
        <f>INT((BM22-BN22)*10)/10</f>
        <v>0</v>
      </c>
      <c r="BP22" s="17">
        <f>BM22-BN22-BO22</f>
        <v>0</v>
      </c>
      <c r="BQ22" s="23">
        <f>IF(OR(BP22=0.05,BP22=0),BP22,IF(AND(BP22&gt;0.051,BP22&lt;0.1),0.1,IF(AND(BP22&gt;0.001,BP22&lt;0.05),0.05,BP22)))</f>
        <v>0</v>
      </c>
      <c r="BR22" s="23">
        <f>BN22+BO22+BQ22</f>
        <v>0</v>
      </c>
      <c r="BS22">
        <f>IF(BW21&gt;0,BS21,0)</f>
        <v>0</v>
      </c>
      <c r="BT22" s="7">
        <f>SUM(BD22:BE22)+BR22+BS22</f>
        <v>0</v>
      </c>
      <c r="BU22" s="7">
        <f>IF(AND(BT22&gt;0,BT23=0),BT22,0)</f>
        <v>0</v>
      </c>
      <c r="BV22" s="7">
        <f>IF(BW21&gt;0,BV21,0)</f>
        <v>0</v>
      </c>
      <c r="BW22" s="7">
        <f>IF(ROUND(BT22-BV22,2)&gt;0,ROUND(BT22-BV22,2),0)</f>
        <v>0</v>
      </c>
      <c r="CB22">
        <v>20</v>
      </c>
      <c r="CC22" s="7">
        <f>IF(DB21&gt;0,CC21-1000,CC21)</f>
        <v>0</v>
      </c>
      <c r="CD22" s="20">
        <f>IF(DB21&gt;0,ROUND(PMT($F$92/12,$F$96*12,-CC22),5),0)</f>
        <v>0</v>
      </c>
      <c r="CE22" s="15">
        <f>IF(DB21&gt;0,ROUND(CC22*$CE$1/1000,2),0)</f>
        <v>0</v>
      </c>
      <c r="CF22" s="9">
        <f>INT(CE22)</f>
        <v>0</v>
      </c>
      <c r="CG22" s="23">
        <f>INT((CE22-CF22)*10)/10</f>
        <v>0</v>
      </c>
      <c r="CH22" s="17">
        <f>CE22-CF22-CG22</f>
        <v>0</v>
      </c>
      <c r="CI22" s="23">
        <f>IF(OR(CH22=0.05,CH22=0),CH22,IF(AND(CH22&gt;0.051,CH22&lt;0.1),0.1,IF(AND(CH22&gt;0.001,CH22&lt;0.05),0.05,CH22)))</f>
        <v>0</v>
      </c>
      <c r="CJ22" s="23">
        <f>CF22+CG22+CI22</f>
        <v>0</v>
      </c>
      <c r="CK22" s="15">
        <f>IF(DB21&gt;0,ROUND($CD$1*$CK$1,2),0)</f>
        <v>0</v>
      </c>
      <c r="CL22" s="22">
        <v>0</v>
      </c>
      <c r="CM22" s="22">
        <f>IF(DB21&gt;0,ROUND($CD$1*$CM$1,2),0)</f>
        <v>0</v>
      </c>
      <c r="CN22" s="22">
        <f>IF(DB21&gt;0,ROUND($CD$1*$CN$1,2),0)</f>
        <v>0</v>
      </c>
      <c r="CO22" s="22">
        <f>IF(DB21&gt;0,ROUND($CD$1*$CO$1,2),0)</f>
        <v>0</v>
      </c>
      <c r="CP22" s="22">
        <f>IF(DB21&gt;0,ROUND($CD$1*$CP$1,2),0)</f>
        <v>0</v>
      </c>
      <c r="CQ22" s="15">
        <f>IF(DB21&gt;0,CK22+SUM(CM22:CP22),0)</f>
        <v>0</v>
      </c>
      <c r="CR22" s="22">
        <f>IF(DB21&gt;0,ROUND(CQ22/12,2),0)</f>
        <v>0</v>
      </c>
      <c r="CS22" s="9">
        <f>INT(CR22)</f>
        <v>0</v>
      </c>
      <c r="CT22" s="23">
        <f>INT((CR22-CS22)*10)/10</f>
        <v>0</v>
      </c>
      <c r="CU22" s="17">
        <f>CR22-CS22-CT22</f>
        <v>0</v>
      </c>
      <c r="CV22" s="23">
        <f>IF(OR(CU22=0.05,CU22=0),CU22,IF(AND(CU22&gt;0.051,CU22&lt;0.1),0.1,IF(AND(CU22&gt;0.001,CU22&lt;0.05),0.05,CU22)))</f>
        <v>0</v>
      </c>
      <c r="CW22" s="23">
        <f>CS22+CT22+CV22</f>
        <v>0</v>
      </c>
      <c r="CX22">
        <f>IF(DB21&gt;0,CX21,0)</f>
        <v>0</v>
      </c>
      <c r="CY22" s="7">
        <f>ROUND(CD22+CJ22+CW22+CX22,2)</f>
        <v>0</v>
      </c>
      <c r="CZ22" s="7">
        <f>IF(AND(CY22&gt;0,CY23=0),CY22,0)</f>
        <v>0</v>
      </c>
      <c r="DA22" s="7">
        <f>IF(DB21&gt;0,DA21,0)</f>
        <v>0</v>
      </c>
      <c r="DB22" s="7">
        <f>IF(ROUND(CY22-DA22,2)&gt;0,ROUND(CY22-DA22,2),0)</f>
        <v>0</v>
      </c>
      <c r="EB22">
        <v>20</v>
      </c>
      <c r="EC22" s="7">
        <f>IF(FB21&gt;0,EC21-1000,EC21)</f>
        <v>0</v>
      </c>
      <c r="ED22" s="20">
        <f>IF(FB21&gt;0,ROUND(PMT($F$92/12,$F$96*12,-EC22),5),0)</f>
        <v>0</v>
      </c>
      <c r="EE22" s="15">
        <f>IF(FB21&gt;0,ROUND(EC22*$EE$1/1000,2),0)</f>
        <v>0</v>
      </c>
      <c r="EF22" s="9">
        <f>INT(EE22)</f>
        <v>0</v>
      </c>
      <c r="EG22" s="23">
        <f>INT((EE22-EF22)*10)/10</f>
        <v>0</v>
      </c>
      <c r="EH22" s="17">
        <f>EE22-EF22-EG22</f>
        <v>0</v>
      </c>
      <c r="EI22" s="23">
        <f>IF(OR(EH22=0.05,EH22=0),EH22,IF(AND(EH22&gt;0.051,EH22&lt;0.1),0.1,IF(AND(EH22&gt;0.001,EH22&lt;0.05),0.05,EH22)))</f>
        <v>0</v>
      </c>
      <c r="EJ22" s="23">
        <f>EF22+EG22+EI22</f>
        <v>0</v>
      </c>
      <c r="EK22" s="15">
        <f>IF(FB21&gt;0,ROUND($ED$1*$EK$1,2),0)</f>
        <v>0</v>
      </c>
      <c r="EL22" s="22">
        <v>0</v>
      </c>
      <c r="EM22" s="22">
        <f>IF(FB21&gt;0,ROUND($ED$1*$EM$1,0),0)</f>
        <v>0</v>
      </c>
      <c r="EN22" s="22">
        <f>IF(FB21&gt;0,ROUND($ED$1*$EN$1,2),0)</f>
        <v>0</v>
      </c>
      <c r="EO22" s="22">
        <f>IF(FB21&gt;0,ROUND($ED$1*$EO$1,2),0)</f>
        <v>0</v>
      </c>
      <c r="EP22" s="22">
        <f>IF(FB21&gt;0,ROUND($ED$1*$EP$1,2),0)</f>
        <v>0</v>
      </c>
      <c r="EQ22" s="15">
        <f>IF(FB21&gt;0,EK22+SUM(EM22:EP22),0)</f>
        <v>0</v>
      </c>
      <c r="ER22" s="22">
        <f>IF(FB21&gt;0,ROUND(EQ22/12,2),0)</f>
        <v>0</v>
      </c>
      <c r="ES22" s="9">
        <f>INT(ER22)</f>
        <v>0</v>
      </c>
      <c r="ET22" s="23">
        <f>INT((ER22-ES22)*10)/10</f>
        <v>0</v>
      </c>
      <c r="EU22" s="17">
        <f>ER22-ES22-ET22</f>
        <v>0</v>
      </c>
      <c r="EV22" s="23">
        <f>IF(OR(EU22=0.05,EU22=0),EU22,IF(AND(EU22&gt;0.051,EU22&lt;0.1),0.1,IF(AND(EU22&gt;0.001,EU22&lt;0.05),0.05,EU22)))</f>
        <v>0</v>
      </c>
      <c r="EW22" s="23">
        <f>ES22+ET22+EV22</f>
        <v>0</v>
      </c>
      <c r="EX22">
        <f>IF(FB21&gt;0,EX21,0)</f>
        <v>0</v>
      </c>
      <c r="EY22" s="7">
        <f>ROUND(ED22+EJ22+EW22+EX22,2)</f>
        <v>0</v>
      </c>
      <c r="EZ22" s="7">
        <f>IF(AND(EY22&gt;0,EY23=0),EY22,0)</f>
        <v>0</v>
      </c>
      <c r="FA22" s="7">
        <f>IF(FB21&gt;0,FA21,0)</f>
        <v>0</v>
      </c>
      <c r="FB22" s="7">
        <f>IF(ROUND(EY22-FA22,2)&gt;0,ROUND(EY22-FA22,2),0)</f>
        <v>0</v>
      </c>
      <c r="GB22">
        <v>20</v>
      </c>
      <c r="GC22" s="7">
        <f>IF(HB21&gt;0,GC21-1000,GC21)</f>
        <v>0</v>
      </c>
      <c r="GD22" s="20">
        <f>IF(HB21&gt;0,ROUND(PMT($F$92/12,$F$96*12,-GC22),5),0)</f>
        <v>0</v>
      </c>
      <c r="GE22" s="15">
        <f>IF(HB21&gt;0,ROUND(GC22*$GE$1/1000,2),0)</f>
        <v>0</v>
      </c>
      <c r="GF22" s="9">
        <f>INT(GE22)</f>
        <v>0</v>
      </c>
      <c r="GG22" s="23">
        <f>INT((GE22-GF22)*10)/10</f>
        <v>0</v>
      </c>
      <c r="GH22" s="17">
        <f>GE22-GF22-GG22</f>
        <v>0</v>
      </c>
      <c r="GI22" s="23">
        <f>IF(OR(GH22=0.05,GH22=0),GH22,IF(AND(GH22&gt;0.051,GH22&lt;0.1),0.1,IF(AND(GH22&gt;0.001,GH22&lt;0.05),0.05,GH22)))</f>
        <v>0</v>
      </c>
      <c r="GJ22" s="23">
        <f>GF22+GG22+GI22</f>
        <v>0</v>
      </c>
      <c r="GK22" s="15">
        <f>IF(HB21&gt;0,ROUND($GD$1*$GK$1,2),0)</f>
        <v>0</v>
      </c>
      <c r="GL22" s="22">
        <v>0</v>
      </c>
      <c r="GM22" s="22">
        <f>IF(HB21&gt;0,ROUND($GD$1*$GM$1,0),0)</f>
        <v>0</v>
      </c>
      <c r="GN22" s="22">
        <f>IF(HB21&gt;0,ROUND($GD$1*$GN$1,2),0)</f>
        <v>0</v>
      </c>
      <c r="GO22" s="22">
        <f>IF(HB21&gt;0,ROUND($GD$1*$GO$1,2),0)</f>
        <v>0</v>
      </c>
      <c r="GP22" s="22">
        <f>IF(HB21&gt;0,ROUND($GD$1*$GP$1,2),0)</f>
        <v>0</v>
      </c>
      <c r="GQ22" s="15">
        <f>IF(HB21&gt;0,GK22+SUM(GM22:GP22),0)</f>
        <v>0</v>
      </c>
      <c r="GR22" s="22">
        <f>IF(HB21&gt;0,ROUND(GQ22/12,2),0)</f>
        <v>0</v>
      </c>
      <c r="GS22" s="9">
        <f>INT(GR22)</f>
        <v>0</v>
      </c>
      <c r="GT22" s="23">
        <f>INT((GR22-GS22)*10)/10</f>
        <v>0</v>
      </c>
      <c r="GU22" s="17">
        <f>GR22-GS22-GT22</f>
        <v>0</v>
      </c>
      <c r="GV22" s="23">
        <f>IF(OR(GU22=0.05,GU22=0),GU22,IF(AND(GU22&gt;0.051,GU22&lt;0.1),0.1,IF(AND(GU22&gt;0.001,GU22&lt;0.05),0.05,GU22)))</f>
        <v>0</v>
      </c>
      <c r="GW22" s="23">
        <f>GS22+GT22+GV22</f>
        <v>0</v>
      </c>
      <c r="GX22">
        <f>IF(HB21&gt;0,GX21,0)</f>
        <v>0</v>
      </c>
      <c r="GY22" s="7">
        <f>ROUND(GD22+GJ22+GW22+GX22,2)</f>
        <v>0</v>
      </c>
      <c r="GZ22" s="7">
        <f>IF(AND(GY22&gt;0,GY23=0),GY22,0)</f>
        <v>0</v>
      </c>
      <c r="HA22" s="7">
        <f>IF(HB21&gt;0,HA21,0)</f>
        <v>0</v>
      </c>
      <c r="HB22" s="7">
        <f>IF(ROUND(GY22-HA22,2)&gt;0,ROUND(GY22-HA22,2),0)</f>
        <v>0</v>
      </c>
    </row>
    <row r="23" spans="1:235">
      <c r="AG23" s="57" t="s">
        <v>80</v>
      </c>
      <c r="AH23" s="58" t="s">
        <v>81</v>
      </c>
      <c r="AI23" s="58" t="s">
        <v>82</v>
      </c>
      <c r="AJ23" s="58" t="s">
        <v>83</v>
      </c>
      <c r="AK23" s="58" t="s">
        <v>65</v>
      </c>
      <c r="BB23">
        <v>21</v>
      </c>
      <c r="BC23" s="7">
        <f>IF(BW22&gt;0,BC22-1000,BC22)</f>
        <v>0</v>
      </c>
      <c r="BD23" s="20">
        <f>IF(BW22&gt;0,ROUND(PMT($F$92/12,$F$96*12,-BC23),5),0)</f>
        <v>0</v>
      </c>
      <c r="BE23" s="15">
        <f>IF(BW22&gt;0,ROUND(BC23*$E$1/1000,2),0)</f>
        <v>0</v>
      </c>
      <c r="BF23" s="15">
        <f>IF(BW22&gt;0,ROUND(MIN(BC23,$F$168)*$BF$1,2),0)</f>
        <v>0</v>
      </c>
      <c r="BG23" s="22">
        <v>0</v>
      </c>
      <c r="BH23" s="22">
        <f>IF(BW22&gt;0,ROUND(MIN(BC23,$F$168)*$BH$1,0),0)</f>
        <v>0</v>
      </c>
      <c r="BI23" s="22">
        <f>IF(BW22&gt;0,ROUND(MIN(BC23,$F$168)*$BI$1,2),0)</f>
        <v>0</v>
      </c>
      <c r="BJ23" s="22">
        <f>IF(BW22&gt;0,ROUND(MIN(BC23,$F$168)*$BJ$1,2),0)</f>
        <v>0</v>
      </c>
      <c r="BK23" s="22">
        <f>IF(BW22&gt;0,ROUND(MIN(BC23,$F$168)*$BK$1,2),0)</f>
        <v>0</v>
      </c>
      <c r="BL23" s="15">
        <f>IF(BW22&gt;0,BF23+SUM(BH23:BK23),0)</f>
        <v>0</v>
      </c>
      <c r="BM23" s="22">
        <f>IF(BW22&gt;0,ROUND(BL23/12,2),0)</f>
        <v>0</v>
      </c>
      <c r="BN23" s="9">
        <f>INT(BM23)</f>
        <v>0</v>
      </c>
      <c r="BO23" s="23">
        <f>INT((BM23-BN23)*10)/10</f>
        <v>0</v>
      </c>
      <c r="BP23" s="17">
        <f>BM23-BN23-BO23</f>
        <v>0</v>
      </c>
      <c r="BQ23" s="23">
        <f>IF(OR(BP23=0.05,BP23=0),BP23,IF(AND(BP23&gt;0.051,BP23&lt;0.1),0.1,IF(AND(BP23&gt;0.001,BP23&lt;0.05),0.05,BP23)))</f>
        <v>0</v>
      </c>
      <c r="BR23" s="23">
        <f>BN23+BO23+BQ23</f>
        <v>0</v>
      </c>
      <c r="BS23">
        <f>IF(BW22&gt;0,BS22,0)</f>
        <v>0</v>
      </c>
      <c r="BT23" s="7">
        <f>SUM(BD23:BE23)+BR23+BS23</f>
        <v>0</v>
      </c>
      <c r="BU23" s="7">
        <f>IF(AND(BT23&gt;0,BT24=0),BT23,0)</f>
        <v>0</v>
      </c>
      <c r="BV23" s="7">
        <f>IF(BW22&gt;0,BV22,0)</f>
        <v>0</v>
      </c>
      <c r="BW23" s="7">
        <f>IF(ROUND(BT23-BV23,2)&gt;0,ROUND(BT23-BV23,2),0)</f>
        <v>0</v>
      </c>
      <c r="CB23">
        <v>21</v>
      </c>
      <c r="CC23" s="7">
        <f>IF(DB22&gt;0,CC22-1000,CC22)</f>
        <v>0</v>
      </c>
      <c r="CD23" s="20">
        <f>IF(DB22&gt;0,ROUND(PMT($F$92/12,$F$96*12,-CC23),5),0)</f>
        <v>0</v>
      </c>
      <c r="CE23" s="15">
        <f>IF(DB22&gt;0,ROUND(CC23*$CE$1/1000,2),0)</f>
        <v>0</v>
      </c>
      <c r="CF23" s="9">
        <f>INT(CE23)</f>
        <v>0</v>
      </c>
      <c r="CG23" s="23">
        <f>INT((CE23-CF23)*10)/10</f>
        <v>0</v>
      </c>
      <c r="CH23" s="17">
        <f>CE23-CF23-CG23</f>
        <v>0</v>
      </c>
      <c r="CI23" s="23">
        <f>IF(OR(CH23=0.05,CH23=0),CH23,IF(AND(CH23&gt;0.051,CH23&lt;0.1),0.1,IF(AND(CH23&gt;0.001,CH23&lt;0.05),0.05,CH23)))</f>
        <v>0</v>
      </c>
      <c r="CJ23" s="23">
        <f>CF23+CG23+CI23</f>
        <v>0</v>
      </c>
      <c r="CK23" s="15">
        <f>IF(DB22&gt;0,ROUND($CD$1*$CK$1,2),0)</f>
        <v>0</v>
      </c>
      <c r="CL23" s="22">
        <v>0</v>
      </c>
      <c r="CM23" s="22">
        <f>IF(DB22&gt;0,ROUND($CD$1*$CM$1,2),0)</f>
        <v>0</v>
      </c>
      <c r="CN23" s="22">
        <f>IF(DB22&gt;0,ROUND($CD$1*$CN$1,2),0)</f>
        <v>0</v>
      </c>
      <c r="CO23" s="22">
        <f>IF(DB22&gt;0,ROUND($CD$1*$CO$1,2),0)</f>
        <v>0</v>
      </c>
      <c r="CP23" s="22">
        <f>IF(DB22&gt;0,ROUND($CD$1*$CP$1,2),0)</f>
        <v>0</v>
      </c>
      <c r="CQ23" s="15">
        <f>IF(DB22&gt;0,CK23+SUM(CM23:CP23),0)</f>
        <v>0</v>
      </c>
      <c r="CR23" s="22">
        <f>IF(DB22&gt;0,ROUND(CQ23/12,2),0)</f>
        <v>0</v>
      </c>
      <c r="CS23" s="9">
        <f>INT(CR23)</f>
        <v>0</v>
      </c>
      <c r="CT23" s="23">
        <f>INT((CR23-CS23)*10)/10</f>
        <v>0</v>
      </c>
      <c r="CU23" s="17">
        <f>CR23-CS23-CT23</f>
        <v>0</v>
      </c>
      <c r="CV23" s="23">
        <f>IF(OR(CU23=0.05,CU23=0),CU23,IF(AND(CU23&gt;0.051,CU23&lt;0.1),0.1,IF(AND(CU23&gt;0.001,CU23&lt;0.05),0.05,CU23)))</f>
        <v>0</v>
      </c>
      <c r="CW23" s="23">
        <f>CS23+CT23+CV23</f>
        <v>0</v>
      </c>
      <c r="CX23">
        <f>IF(DB22&gt;0,CX22,0)</f>
        <v>0</v>
      </c>
      <c r="CY23" s="7">
        <f>ROUND(CD23+CJ23+CW23+CX23,2)</f>
        <v>0</v>
      </c>
      <c r="CZ23" s="7">
        <f>IF(AND(CY23&gt;0,CY24=0),CY23,0)</f>
        <v>0</v>
      </c>
      <c r="DA23" s="7">
        <f>IF(DB22&gt;0,DA22,0)</f>
        <v>0</v>
      </c>
      <c r="DB23" s="7">
        <f>IF(ROUND(CY23-DA23,2)&gt;0,ROUND(CY23-DA23,2),0)</f>
        <v>0</v>
      </c>
      <c r="EB23">
        <v>21</v>
      </c>
      <c r="EC23" s="7">
        <f>IF(FB22&gt;0,EC22-1000,EC22)</f>
        <v>0</v>
      </c>
      <c r="ED23" s="20">
        <f>IF(FB22&gt;0,ROUND(PMT($F$92/12,$F$96*12,-EC23),5),0)</f>
        <v>0</v>
      </c>
      <c r="EE23" s="15">
        <f>IF(FB22&gt;0,ROUND(EC23*$EE$1/1000,2),0)</f>
        <v>0</v>
      </c>
      <c r="EF23" s="9">
        <f>INT(EE23)</f>
        <v>0</v>
      </c>
      <c r="EG23" s="23">
        <f>INT((EE23-EF23)*10)/10</f>
        <v>0</v>
      </c>
      <c r="EH23" s="17">
        <f>EE23-EF23-EG23</f>
        <v>0</v>
      </c>
      <c r="EI23" s="23">
        <f>IF(OR(EH23=0.05,EH23=0),EH23,IF(AND(EH23&gt;0.051,EH23&lt;0.1),0.1,IF(AND(EH23&gt;0.001,EH23&lt;0.05),0.05,EH23)))</f>
        <v>0</v>
      </c>
      <c r="EJ23" s="23">
        <f>EF23+EG23+EI23</f>
        <v>0</v>
      </c>
      <c r="EK23" s="15">
        <f>IF(FB22&gt;0,ROUND($ED$1*$EK$1,2),0)</f>
        <v>0</v>
      </c>
      <c r="EL23" s="22">
        <v>0</v>
      </c>
      <c r="EM23" s="22">
        <f>IF(FB22&gt;0,ROUND($ED$1*$EM$1,0),0)</f>
        <v>0</v>
      </c>
      <c r="EN23" s="22">
        <f>IF(FB22&gt;0,ROUND($ED$1*$EN$1,2),0)</f>
        <v>0</v>
      </c>
      <c r="EO23" s="22">
        <f>IF(FB22&gt;0,ROUND($ED$1*$EO$1,2),0)</f>
        <v>0</v>
      </c>
      <c r="EP23" s="22">
        <f>IF(FB22&gt;0,ROUND($ED$1*$EP$1,2),0)</f>
        <v>0</v>
      </c>
      <c r="EQ23" s="15">
        <f>IF(FB22&gt;0,EK23+SUM(EM23:EP23),0)</f>
        <v>0</v>
      </c>
      <c r="ER23" s="22">
        <f>IF(FB22&gt;0,ROUND(EQ23/12,2),0)</f>
        <v>0</v>
      </c>
      <c r="ES23" s="9">
        <f>INT(ER23)</f>
        <v>0</v>
      </c>
      <c r="ET23" s="23">
        <f>INT((ER23-ES23)*10)/10</f>
        <v>0</v>
      </c>
      <c r="EU23" s="17">
        <f>ER23-ES23-ET23</f>
        <v>0</v>
      </c>
      <c r="EV23" s="23">
        <f>IF(OR(EU23=0.05,EU23=0),EU23,IF(AND(EU23&gt;0.051,EU23&lt;0.1),0.1,IF(AND(EU23&gt;0.001,EU23&lt;0.05),0.05,EU23)))</f>
        <v>0</v>
      </c>
      <c r="EW23" s="23">
        <f>ES23+ET23+EV23</f>
        <v>0</v>
      </c>
      <c r="EX23">
        <f>IF(FB22&gt;0,EX22,0)</f>
        <v>0</v>
      </c>
      <c r="EY23" s="7">
        <f>ROUND(ED23+EJ23+EW23+EX23,2)</f>
        <v>0</v>
      </c>
      <c r="EZ23" s="7">
        <f>IF(AND(EY23&gt;0,EY24=0),EY23,0)</f>
        <v>0</v>
      </c>
      <c r="FA23" s="7">
        <f>IF(FB22&gt;0,FA22,0)</f>
        <v>0</v>
      </c>
      <c r="FB23" s="7">
        <f>IF(ROUND(EY23-FA23,2)&gt;0,ROUND(EY23-FA23,2),0)</f>
        <v>0</v>
      </c>
      <c r="GB23">
        <v>21</v>
      </c>
      <c r="GC23" s="7">
        <f>IF(HB22&gt;0,GC22-1000,GC22)</f>
        <v>0</v>
      </c>
      <c r="GD23" s="20">
        <f>IF(HB22&gt;0,ROUND(PMT($F$92/12,$F$96*12,-GC23),5),0)</f>
        <v>0</v>
      </c>
      <c r="GE23" s="15">
        <f>IF(HB22&gt;0,ROUND(GC23*$GE$1/1000,2),0)</f>
        <v>0</v>
      </c>
      <c r="GF23" s="9">
        <f>INT(GE23)</f>
        <v>0</v>
      </c>
      <c r="GG23" s="23">
        <f>INT((GE23-GF23)*10)/10</f>
        <v>0</v>
      </c>
      <c r="GH23" s="17">
        <f>GE23-GF23-GG23</f>
        <v>0</v>
      </c>
      <c r="GI23" s="23">
        <f>IF(OR(GH23=0.05,GH23=0),GH23,IF(AND(GH23&gt;0.051,GH23&lt;0.1),0.1,IF(AND(GH23&gt;0.001,GH23&lt;0.05),0.05,GH23)))</f>
        <v>0</v>
      </c>
      <c r="GJ23" s="23">
        <f>GF23+GG23+GI23</f>
        <v>0</v>
      </c>
      <c r="GK23" s="15">
        <f>IF(HB22&gt;0,ROUND($GD$1*$GK$1,2),0)</f>
        <v>0</v>
      </c>
      <c r="GL23" s="22">
        <v>0</v>
      </c>
      <c r="GM23" s="22">
        <f>IF(HB22&gt;0,ROUND($GD$1*$GM$1,0),0)</f>
        <v>0</v>
      </c>
      <c r="GN23" s="22">
        <f>IF(HB22&gt;0,ROUND($GD$1*$GN$1,2),0)</f>
        <v>0</v>
      </c>
      <c r="GO23" s="22">
        <f>IF(HB22&gt;0,ROUND($GD$1*$GO$1,2),0)</f>
        <v>0</v>
      </c>
      <c r="GP23" s="22">
        <f>IF(HB22&gt;0,ROUND($GD$1*$GP$1,2),0)</f>
        <v>0</v>
      </c>
      <c r="GQ23" s="15">
        <f>IF(HB22&gt;0,GK23+SUM(GM23:GP23),0)</f>
        <v>0</v>
      </c>
      <c r="GR23" s="22">
        <f>IF(HB22&gt;0,ROUND(GQ23/12,2),0)</f>
        <v>0</v>
      </c>
      <c r="GS23" s="9">
        <f>INT(GR23)</f>
        <v>0</v>
      </c>
      <c r="GT23" s="23">
        <f>INT((GR23-GS23)*10)/10</f>
        <v>0</v>
      </c>
      <c r="GU23" s="17">
        <f>GR23-GS23-GT23</f>
        <v>0</v>
      </c>
      <c r="GV23" s="23">
        <f>IF(OR(GU23=0.05,GU23=0),GU23,IF(AND(GU23&gt;0.051,GU23&lt;0.1),0.1,IF(AND(GU23&gt;0.001,GU23&lt;0.05),0.05,GU23)))</f>
        <v>0</v>
      </c>
      <c r="GW23" s="23">
        <f>GS23+GT23+GV23</f>
        <v>0</v>
      </c>
      <c r="GX23">
        <f>IF(HB22&gt;0,GX22,0)</f>
        <v>0</v>
      </c>
      <c r="GY23" s="7">
        <f>ROUND(GD23+GJ23+GW23+GX23,2)</f>
        <v>0</v>
      </c>
      <c r="GZ23" s="7">
        <f>IF(AND(GY23&gt;0,GY24=0),GY23,0)</f>
        <v>0</v>
      </c>
      <c r="HA23" s="7">
        <f>IF(HB22&gt;0,HA22,0)</f>
        <v>0</v>
      </c>
      <c r="HB23" s="7">
        <f>IF(ROUND(GY23-HA23,2)&gt;0,ROUND(GY23-HA23,2),0)</f>
        <v>0</v>
      </c>
    </row>
    <row r="24" spans="1:235">
      <c r="B24" s="10" t="s">
        <v>84</v>
      </c>
      <c r="C24" s="4" t="s">
        <v>85</v>
      </c>
      <c r="AA24" t="s">
        <v>61</v>
      </c>
      <c r="AB24" s="59">
        <f>AL33</f>
        <v>1145438</v>
      </c>
      <c r="AC24" s="59">
        <f>IF(AB88=AA24,AB24,0)</f>
        <v>1145438</v>
      </c>
      <c r="AG24" s="60">
        <v>0</v>
      </c>
      <c r="AH24" s="60">
        <v>4</v>
      </c>
      <c r="AI24" s="60">
        <v>0</v>
      </c>
      <c r="AJ24" s="61">
        <v>22</v>
      </c>
      <c r="AK24" s="62">
        <v>933320</v>
      </c>
      <c r="AL24" s="23">
        <f>IF(AND($I$15&gt;AG24,$I$15&lt;=AH24),IF(AND($I$16&gt;AI24,I$16&lt;=AJ24),AK24,0),0)</f>
        <v>0</v>
      </c>
      <c r="BB24">
        <v>22</v>
      </c>
      <c r="BC24" s="7">
        <f>IF(BW23&gt;0,BC23-1000,BC23)</f>
        <v>0</v>
      </c>
      <c r="BD24" s="20">
        <f>IF(BW23&gt;0,ROUND(PMT($F$92/12,$F$96*12,-BC24),5),0)</f>
        <v>0</v>
      </c>
      <c r="BE24" s="15">
        <f>IF(BW23&gt;0,ROUND(BC24*$E$1/1000,2),0)</f>
        <v>0</v>
      </c>
      <c r="BF24" s="15">
        <f>IF(BW23&gt;0,ROUND(MIN(BC24,$F$168)*$BF$1,2),0)</f>
        <v>0</v>
      </c>
      <c r="BG24" s="22">
        <v>0</v>
      </c>
      <c r="BH24" s="22">
        <f>IF(BW23&gt;0,ROUND(MIN(BC24,$F$168)*$BH$1,0),0)</f>
        <v>0</v>
      </c>
      <c r="BI24" s="22">
        <f>IF(BW23&gt;0,ROUND(MIN(BC24,$F$168)*$BI$1,2),0)</f>
        <v>0</v>
      </c>
      <c r="BJ24" s="22">
        <f>IF(BW23&gt;0,ROUND(MIN(BC24,$F$168)*$BJ$1,2),0)</f>
        <v>0</v>
      </c>
      <c r="BK24" s="22">
        <f>IF(BW23&gt;0,ROUND(MIN(BC24,$F$168)*$BK$1,2),0)</f>
        <v>0</v>
      </c>
      <c r="BL24" s="15">
        <f>IF(BW23&gt;0,BF24+SUM(BH24:BK24),0)</f>
        <v>0</v>
      </c>
      <c r="BM24" s="22">
        <f>IF(BW23&gt;0,ROUND(BL24/12,2),0)</f>
        <v>0</v>
      </c>
      <c r="BN24" s="9">
        <f>INT(BM24)</f>
        <v>0</v>
      </c>
      <c r="BO24" s="23">
        <f>INT((BM24-BN24)*10)/10</f>
        <v>0</v>
      </c>
      <c r="BP24" s="17">
        <f>BM24-BN24-BO24</f>
        <v>0</v>
      </c>
      <c r="BQ24" s="23">
        <f>IF(OR(BP24=0.05,BP24=0),BP24,IF(AND(BP24&gt;0.051,BP24&lt;0.1),0.1,IF(AND(BP24&gt;0.001,BP24&lt;0.05),0.05,BP24)))</f>
        <v>0</v>
      </c>
      <c r="BR24" s="23">
        <f>BN24+BO24+BQ24</f>
        <v>0</v>
      </c>
      <c r="BS24">
        <f>IF(BW23&gt;0,BS23,0)</f>
        <v>0</v>
      </c>
      <c r="BT24" s="7">
        <f>SUM(BD24:BE24)+BR24+BS24</f>
        <v>0</v>
      </c>
      <c r="BU24" s="7">
        <f>IF(AND(BT24&gt;0,BT25=0),BT24,0)</f>
        <v>0</v>
      </c>
      <c r="BV24" s="7">
        <f>IF(BW23&gt;0,BV23,0)</f>
        <v>0</v>
      </c>
      <c r="BW24" s="7">
        <f>IF(ROUND(BT24-BV24,2)&gt;0,ROUND(BT24-BV24,2),0)</f>
        <v>0</v>
      </c>
      <c r="CB24">
        <v>22</v>
      </c>
      <c r="CC24" s="7">
        <f>IF(DB23&gt;0,CC23-1000,CC23)</f>
        <v>0</v>
      </c>
      <c r="CD24" s="20">
        <f>IF(DB23&gt;0,ROUND(PMT($F$92/12,$F$96*12,-CC24),5),0)</f>
        <v>0</v>
      </c>
      <c r="CE24" s="15">
        <f>IF(DB23&gt;0,ROUND(CC24*$CE$1/1000,2),0)</f>
        <v>0</v>
      </c>
      <c r="CF24" s="9">
        <f>INT(CE24)</f>
        <v>0</v>
      </c>
      <c r="CG24" s="23">
        <f>INT((CE24-CF24)*10)/10</f>
        <v>0</v>
      </c>
      <c r="CH24" s="17">
        <f>CE24-CF24-CG24</f>
        <v>0</v>
      </c>
      <c r="CI24" s="23">
        <f>IF(OR(CH24=0.05,CH24=0),CH24,IF(AND(CH24&gt;0.051,CH24&lt;0.1),0.1,IF(AND(CH24&gt;0.001,CH24&lt;0.05),0.05,CH24)))</f>
        <v>0</v>
      </c>
      <c r="CJ24" s="23">
        <f>CF24+CG24+CI24</f>
        <v>0</v>
      </c>
      <c r="CK24" s="15">
        <f>IF(DB23&gt;0,ROUND($CD$1*$CK$1,2),0)</f>
        <v>0</v>
      </c>
      <c r="CL24" s="22">
        <v>0</v>
      </c>
      <c r="CM24" s="22">
        <f>IF(DB23&gt;0,ROUND($CD$1*$CM$1,2),0)</f>
        <v>0</v>
      </c>
      <c r="CN24" s="22">
        <f>IF(DB23&gt;0,ROUND($CD$1*$CN$1,2),0)</f>
        <v>0</v>
      </c>
      <c r="CO24" s="22">
        <f>IF(DB23&gt;0,ROUND($CD$1*$CO$1,2),0)</f>
        <v>0</v>
      </c>
      <c r="CP24" s="22">
        <f>IF(DB23&gt;0,ROUND($CD$1*$CP$1,2),0)</f>
        <v>0</v>
      </c>
      <c r="CQ24" s="15">
        <f>IF(DB23&gt;0,CK24+SUM(CM24:CP24),0)</f>
        <v>0</v>
      </c>
      <c r="CR24" s="22">
        <f>IF(DB23&gt;0,ROUND(CQ24/12,2),0)</f>
        <v>0</v>
      </c>
      <c r="CS24" s="9">
        <f>INT(CR24)</f>
        <v>0</v>
      </c>
      <c r="CT24" s="23">
        <f>INT((CR24-CS24)*10)/10</f>
        <v>0</v>
      </c>
      <c r="CU24" s="17">
        <f>CR24-CS24-CT24</f>
        <v>0</v>
      </c>
      <c r="CV24" s="23">
        <f>IF(OR(CU24=0.05,CU24=0),CU24,IF(AND(CU24&gt;0.051,CU24&lt;0.1),0.1,IF(AND(CU24&gt;0.001,CU24&lt;0.05),0.05,CU24)))</f>
        <v>0</v>
      </c>
      <c r="CW24" s="23">
        <f>CS24+CT24+CV24</f>
        <v>0</v>
      </c>
      <c r="CX24">
        <f>IF(DB23&gt;0,CX23,0)</f>
        <v>0</v>
      </c>
      <c r="CY24" s="7">
        <f>ROUND(CD24+CJ24+CW24+CX24,2)</f>
        <v>0</v>
      </c>
      <c r="CZ24" s="7">
        <f>IF(AND(CY24&gt;0,CY25=0),CY24,0)</f>
        <v>0</v>
      </c>
      <c r="DA24" s="7">
        <f>IF(DB23&gt;0,DA23,0)</f>
        <v>0</v>
      </c>
      <c r="DB24" s="7">
        <f>IF(ROUND(CY24-DA24,2)&gt;0,ROUND(CY24-DA24,2),0)</f>
        <v>0</v>
      </c>
      <c r="EB24">
        <v>22</v>
      </c>
      <c r="EC24" s="7">
        <f>IF(FB23&gt;0,EC23-1000,EC23)</f>
        <v>0</v>
      </c>
      <c r="ED24" s="20">
        <f>IF(FB23&gt;0,ROUND(PMT($F$92/12,$F$96*12,-EC24),5),0)</f>
        <v>0</v>
      </c>
      <c r="EE24" s="15">
        <f>IF(FB23&gt;0,ROUND(EC24*$EE$1/1000,2),0)</f>
        <v>0</v>
      </c>
      <c r="EF24" s="9">
        <f>INT(EE24)</f>
        <v>0</v>
      </c>
      <c r="EG24" s="23">
        <f>INT((EE24-EF24)*10)/10</f>
        <v>0</v>
      </c>
      <c r="EH24" s="17">
        <f>EE24-EF24-EG24</f>
        <v>0</v>
      </c>
      <c r="EI24" s="23">
        <f>IF(OR(EH24=0.05,EH24=0),EH24,IF(AND(EH24&gt;0.051,EH24&lt;0.1),0.1,IF(AND(EH24&gt;0.001,EH24&lt;0.05),0.05,EH24)))</f>
        <v>0</v>
      </c>
      <c r="EJ24" s="23">
        <f>EF24+EG24+EI24</f>
        <v>0</v>
      </c>
      <c r="EK24" s="15">
        <f>IF(FB23&gt;0,ROUND($ED$1*$EK$1,2),0)</f>
        <v>0</v>
      </c>
      <c r="EL24" s="22">
        <v>0</v>
      </c>
      <c r="EM24" s="22">
        <f>IF(FB23&gt;0,ROUND($ED$1*$EM$1,0),0)</f>
        <v>0</v>
      </c>
      <c r="EN24" s="22">
        <f>IF(FB23&gt;0,ROUND($ED$1*$EN$1,2),0)</f>
        <v>0</v>
      </c>
      <c r="EO24" s="22">
        <f>IF(FB23&gt;0,ROUND($ED$1*$EO$1,2),0)</f>
        <v>0</v>
      </c>
      <c r="EP24" s="22">
        <f>IF(FB23&gt;0,ROUND($ED$1*$EP$1,2),0)</f>
        <v>0</v>
      </c>
      <c r="EQ24" s="15">
        <f>IF(FB23&gt;0,EK24+SUM(EM24:EP24),0)</f>
        <v>0</v>
      </c>
      <c r="ER24" s="22">
        <f>IF(FB23&gt;0,ROUND(EQ24/12,2),0)</f>
        <v>0</v>
      </c>
      <c r="ES24" s="9">
        <f>INT(ER24)</f>
        <v>0</v>
      </c>
      <c r="ET24" s="23">
        <f>INT((ER24-ES24)*10)/10</f>
        <v>0</v>
      </c>
      <c r="EU24" s="17">
        <f>ER24-ES24-ET24</f>
        <v>0</v>
      </c>
      <c r="EV24" s="23">
        <f>IF(OR(EU24=0.05,EU24=0),EU24,IF(AND(EU24&gt;0.051,EU24&lt;0.1),0.1,IF(AND(EU24&gt;0.001,EU24&lt;0.05),0.05,EU24)))</f>
        <v>0</v>
      </c>
      <c r="EW24" s="23">
        <f>ES24+ET24+EV24</f>
        <v>0</v>
      </c>
      <c r="EX24">
        <f>IF(FB23&gt;0,EX23,0)</f>
        <v>0</v>
      </c>
      <c r="EY24" s="7">
        <f>ROUND(ED24+EJ24+EW24+EX24,2)</f>
        <v>0</v>
      </c>
      <c r="EZ24" s="7">
        <f>IF(AND(EY24&gt;0,EY25=0),EY24,0)</f>
        <v>0</v>
      </c>
      <c r="FA24" s="7">
        <f>IF(FB23&gt;0,FA23,0)</f>
        <v>0</v>
      </c>
      <c r="FB24" s="7">
        <f>IF(ROUND(EY24-FA24,2)&gt;0,ROUND(EY24-FA24,2),0)</f>
        <v>0</v>
      </c>
      <c r="GB24">
        <v>22</v>
      </c>
      <c r="GC24" s="7">
        <f>IF(HB23&gt;0,GC23-1000,GC23)</f>
        <v>0</v>
      </c>
      <c r="GD24" s="20">
        <f>IF(HB23&gt;0,ROUND(PMT($F$92/12,$F$96*12,-GC24),5),0)</f>
        <v>0</v>
      </c>
      <c r="GE24" s="15">
        <f>IF(HB23&gt;0,ROUND(GC24*$GE$1/1000,2),0)</f>
        <v>0</v>
      </c>
      <c r="GF24" s="9">
        <f>INT(GE24)</f>
        <v>0</v>
      </c>
      <c r="GG24" s="23">
        <f>INT((GE24-GF24)*10)/10</f>
        <v>0</v>
      </c>
      <c r="GH24" s="17">
        <f>GE24-GF24-GG24</f>
        <v>0</v>
      </c>
      <c r="GI24" s="23">
        <f>IF(OR(GH24=0.05,GH24=0),GH24,IF(AND(GH24&gt;0.051,GH24&lt;0.1),0.1,IF(AND(GH24&gt;0.001,GH24&lt;0.05),0.05,GH24)))</f>
        <v>0</v>
      </c>
      <c r="GJ24" s="23">
        <f>GF24+GG24+GI24</f>
        <v>0</v>
      </c>
      <c r="GK24" s="15">
        <f>IF(HB23&gt;0,ROUND($GD$1*$GK$1,2),0)</f>
        <v>0</v>
      </c>
      <c r="GL24" s="22">
        <v>0</v>
      </c>
      <c r="GM24" s="22">
        <f>IF(HB23&gt;0,ROUND($GD$1*$GM$1,0),0)</f>
        <v>0</v>
      </c>
      <c r="GN24" s="22">
        <f>IF(HB23&gt;0,ROUND($GD$1*$GN$1,2),0)</f>
        <v>0</v>
      </c>
      <c r="GO24" s="22">
        <f>IF(HB23&gt;0,ROUND($GD$1*$GO$1,2),0)</f>
        <v>0</v>
      </c>
      <c r="GP24" s="22">
        <f>IF(HB23&gt;0,ROUND($GD$1*$GP$1,2),0)</f>
        <v>0</v>
      </c>
      <c r="GQ24" s="15">
        <f>IF(HB23&gt;0,GK24+SUM(GM24:GP24),0)</f>
        <v>0</v>
      </c>
      <c r="GR24" s="22">
        <f>IF(HB23&gt;0,ROUND(GQ24/12,2),0)</f>
        <v>0</v>
      </c>
      <c r="GS24" s="9">
        <f>INT(GR24)</f>
        <v>0</v>
      </c>
      <c r="GT24" s="23">
        <f>INT((GR24-GS24)*10)/10</f>
        <v>0</v>
      </c>
      <c r="GU24" s="17">
        <f>GR24-GS24-GT24</f>
        <v>0</v>
      </c>
      <c r="GV24" s="23">
        <f>IF(OR(GU24=0.05,GU24=0),GU24,IF(AND(GU24&gt;0.051,GU24&lt;0.1),0.1,IF(AND(GU24&gt;0.001,GU24&lt;0.05),0.05,GU24)))</f>
        <v>0</v>
      </c>
      <c r="GW24" s="23">
        <f>GS24+GT24+GV24</f>
        <v>0</v>
      </c>
      <c r="GX24">
        <f>IF(HB23&gt;0,GX23,0)</f>
        <v>0</v>
      </c>
      <c r="GY24" s="7">
        <f>ROUND(GD24+GJ24+GW24+GX24,2)</f>
        <v>0</v>
      </c>
      <c r="GZ24" s="7">
        <f>IF(AND(GY24&gt;0,GY25=0),GY24,0)</f>
        <v>0</v>
      </c>
      <c r="HA24" s="7">
        <f>IF(HB23&gt;0,HA23,0)</f>
        <v>0</v>
      </c>
      <c r="HB24" s="7">
        <f>IF(ROUND(GY24-HA24,2)&gt;0,ROUND(GY24-HA24,2),0)</f>
        <v>0</v>
      </c>
    </row>
    <row r="25" spans="1:235">
      <c r="C25" s="63" t="s">
        <v>86</v>
      </c>
      <c r="F25" s="51">
        <f>4900*30</f>
        <v>147000</v>
      </c>
      <c r="L25" s="48" t="s">
        <v>87</v>
      </c>
      <c r="M25" s="9" t="s">
        <v>88</v>
      </c>
      <c r="N25" t="b">
        <f>IF(AND(F11="GOVERNMENT",F12="Salary Deduction"),TRUE,FALSE)</f>
        <v>0</v>
      </c>
      <c r="AA25" t="s">
        <v>89</v>
      </c>
      <c r="AB25" s="59">
        <v>850000</v>
      </c>
      <c r="AC25" s="59">
        <f>IF(AB88=AA25,AB25,0)</f>
        <v>0</v>
      </c>
      <c r="AG25" s="60">
        <v>0</v>
      </c>
      <c r="AH25" s="60">
        <v>4</v>
      </c>
      <c r="AI25" s="60">
        <v>22</v>
      </c>
      <c r="AJ25" s="61">
        <v>25</v>
      </c>
      <c r="AK25" s="62">
        <v>1060591</v>
      </c>
      <c r="AL25" s="23">
        <f>IF(AND($I$15&gt;AG25,$I$15&lt;=AH25),IF(AND($I$16&gt;AI25,$I$16&lt;=AJ25),AK25,0),0)</f>
        <v>0</v>
      </c>
      <c r="BB25">
        <v>23</v>
      </c>
      <c r="BC25" s="7">
        <f>IF(BW24&gt;0,BC24-1000,BC24)</f>
        <v>0</v>
      </c>
      <c r="BD25" s="20">
        <f>IF(BW24&gt;0,ROUND(PMT($F$92/12,$F$96*12,-BC25),5),0)</f>
        <v>0</v>
      </c>
      <c r="BE25" s="15">
        <f>IF(BW24&gt;0,ROUND(BC25*$E$1/1000,2),0)</f>
        <v>0</v>
      </c>
      <c r="BF25" s="15">
        <f>IF(BW24&gt;0,ROUND(MIN(BC25,$F$168)*$BF$1,2),0)</f>
        <v>0</v>
      </c>
      <c r="BG25" s="22">
        <v>0</v>
      </c>
      <c r="BH25" s="22">
        <f>IF(BW24&gt;0,ROUND(MIN(BC25,$F$168)*$BH$1,0),0)</f>
        <v>0</v>
      </c>
      <c r="BI25" s="22">
        <f>IF(BW24&gt;0,ROUND(MIN(BC25,$F$168)*$BI$1,2),0)</f>
        <v>0</v>
      </c>
      <c r="BJ25" s="22">
        <f>IF(BW24&gt;0,ROUND(MIN(BC25,$F$168)*$BJ$1,2),0)</f>
        <v>0</v>
      </c>
      <c r="BK25" s="22">
        <f>IF(BW24&gt;0,ROUND(MIN(BC25,$F$168)*$BK$1,2),0)</f>
        <v>0</v>
      </c>
      <c r="BL25" s="15">
        <f>IF(BW24&gt;0,BF25+SUM(BH25:BK25),0)</f>
        <v>0</v>
      </c>
      <c r="BM25" s="22">
        <f>IF(BW24&gt;0,ROUND(BL25/12,2),0)</f>
        <v>0</v>
      </c>
      <c r="BN25" s="9">
        <f>INT(BM25)</f>
        <v>0</v>
      </c>
      <c r="BO25" s="23">
        <f>INT((BM25-BN25)*10)/10</f>
        <v>0</v>
      </c>
      <c r="BP25" s="17">
        <f>BM25-BN25-BO25</f>
        <v>0</v>
      </c>
      <c r="BQ25" s="23">
        <f>IF(OR(BP25=0.05,BP25=0),BP25,IF(AND(BP25&gt;0.051,BP25&lt;0.1),0.1,IF(AND(BP25&gt;0.001,BP25&lt;0.05),0.05,BP25)))</f>
        <v>0</v>
      </c>
      <c r="BR25" s="23">
        <f>BN25+BO25+BQ25</f>
        <v>0</v>
      </c>
      <c r="BS25">
        <f>IF(BW24&gt;0,BS24,0)</f>
        <v>0</v>
      </c>
      <c r="BT25" s="7">
        <f>SUM(BD25:BE25)+BR25+BS25</f>
        <v>0</v>
      </c>
      <c r="BU25" s="7">
        <f>IF(AND(BT25&gt;0,BT26=0),BT25,0)</f>
        <v>0</v>
      </c>
      <c r="BV25" s="7">
        <f>IF(BW24&gt;0,BV24,0)</f>
        <v>0</v>
      </c>
      <c r="BW25" s="7">
        <f>IF(ROUND(BT25-BV25,2)&gt;0,ROUND(BT25-BV25,2),0)</f>
        <v>0</v>
      </c>
      <c r="CB25">
        <v>23</v>
      </c>
      <c r="CC25" s="7">
        <f>IF(DB24&gt;0,CC24-1000,CC24)</f>
        <v>0</v>
      </c>
      <c r="CD25" s="20">
        <f>IF(DB24&gt;0,ROUND(PMT($F$92/12,$F$96*12,-CC25),5),0)</f>
        <v>0</v>
      </c>
      <c r="CE25" s="15">
        <f>IF(DB24&gt;0,ROUND(CC25*$CE$1/1000,2),0)</f>
        <v>0</v>
      </c>
      <c r="CF25" s="9">
        <f>INT(CE25)</f>
        <v>0</v>
      </c>
      <c r="CG25" s="23">
        <f>INT((CE25-CF25)*10)/10</f>
        <v>0</v>
      </c>
      <c r="CH25" s="17">
        <f>CE25-CF25-CG25</f>
        <v>0</v>
      </c>
      <c r="CI25" s="23">
        <f>IF(OR(CH25=0.05,CH25=0),CH25,IF(AND(CH25&gt;0.051,CH25&lt;0.1),0.1,IF(AND(CH25&gt;0.001,CH25&lt;0.05),0.05,CH25)))</f>
        <v>0</v>
      </c>
      <c r="CJ25" s="23">
        <f>CF25+CG25+CI25</f>
        <v>0</v>
      </c>
      <c r="CK25" s="15">
        <f>IF(DB24&gt;0,ROUND($CD$1*$CK$1,2),0)</f>
        <v>0</v>
      </c>
      <c r="CL25" s="22">
        <v>0</v>
      </c>
      <c r="CM25" s="22">
        <f>IF(DB24&gt;0,ROUND($CD$1*$CM$1,2),0)</f>
        <v>0</v>
      </c>
      <c r="CN25" s="22">
        <f>IF(DB24&gt;0,ROUND($CD$1*$CN$1,2),0)</f>
        <v>0</v>
      </c>
      <c r="CO25" s="22">
        <f>IF(DB24&gt;0,ROUND($CD$1*$CO$1,2),0)</f>
        <v>0</v>
      </c>
      <c r="CP25" s="22">
        <f>IF(DB24&gt;0,ROUND($CD$1*$CP$1,2),0)</f>
        <v>0</v>
      </c>
      <c r="CQ25" s="15">
        <f>IF(DB24&gt;0,CK25+SUM(CM25:CP25),0)</f>
        <v>0</v>
      </c>
      <c r="CR25" s="22">
        <f>IF(DB24&gt;0,ROUND(CQ25/12,2),0)</f>
        <v>0</v>
      </c>
      <c r="CS25" s="9">
        <f>INT(CR25)</f>
        <v>0</v>
      </c>
      <c r="CT25" s="23">
        <f>INT((CR25-CS25)*10)/10</f>
        <v>0</v>
      </c>
      <c r="CU25" s="17">
        <f>CR25-CS25-CT25</f>
        <v>0</v>
      </c>
      <c r="CV25" s="23">
        <f>IF(OR(CU25=0.05,CU25=0),CU25,IF(AND(CU25&gt;0.051,CU25&lt;0.1),0.1,IF(AND(CU25&gt;0.001,CU25&lt;0.05),0.05,CU25)))</f>
        <v>0</v>
      </c>
      <c r="CW25" s="23">
        <f>CS25+CT25+CV25</f>
        <v>0</v>
      </c>
      <c r="CX25">
        <f>IF(DB24&gt;0,CX24,0)</f>
        <v>0</v>
      </c>
      <c r="CY25" s="7">
        <f>ROUND(CD25+CJ25+CW25+CX25,2)</f>
        <v>0</v>
      </c>
      <c r="CZ25" s="7">
        <f>IF(AND(CY25&gt;0,CY26=0),CY25,0)</f>
        <v>0</v>
      </c>
      <c r="DA25" s="7">
        <f>IF(DB24&gt;0,DA24,0)</f>
        <v>0</v>
      </c>
      <c r="DB25" s="7">
        <f>IF(ROUND(CY25-DA25,2)&gt;0,ROUND(CY25-DA25,2),0)</f>
        <v>0</v>
      </c>
      <c r="EB25">
        <v>23</v>
      </c>
      <c r="EC25" s="7">
        <f>IF(FB24&gt;0,EC24-1000,EC24)</f>
        <v>0</v>
      </c>
      <c r="ED25" s="20">
        <f>IF(FB24&gt;0,ROUND(PMT($F$92/12,$F$96*12,-EC25),5),0)</f>
        <v>0</v>
      </c>
      <c r="EE25" s="15">
        <f>IF(FB24&gt;0,ROUND(EC25*$EE$1/1000,2),0)</f>
        <v>0</v>
      </c>
      <c r="EF25" s="9">
        <f>INT(EE25)</f>
        <v>0</v>
      </c>
      <c r="EG25" s="23">
        <f>INT((EE25-EF25)*10)/10</f>
        <v>0</v>
      </c>
      <c r="EH25" s="17">
        <f>EE25-EF25-EG25</f>
        <v>0</v>
      </c>
      <c r="EI25" s="23">
        <f>IF(OR(EH25=0.05,EH25=0),EH25,IF(AND(EH25&gt;0.051,EH25&lt;0.1),0.1,IF(AND(EH25&gt;0.001,EH25&lt;0.05),0.05,EH25)))</f>
        <v>0</v>
      </c>
      <c r="EJ25" s="23">
        <f>EF25+EG25+EI25</f>
        <v>0</v>
      </c>
      <c r="EK25" s="15">
        <f>IF(FB24&gt;0,ROUND($ED$1*$EK$1,2),0)</f>
        <v>0</v>
      </c>
      <c r="EL25" s="22">
        <v>0</v>
      </c>
      <c r="EM25" s="22">
        <f>IF(FB24&gt;0,ROUND($ED$1*$EM$1,0),0)</f>
        <v>0</v>
      </c>
      <c r="EN25" s="22">
        <f>IF(FB24&gt;0,ROUND($ED$1*$EN$1,2),0)</f>
        <v>0</v>
      </c>
      <c r="EO25" s="22">
        <f>IF(FB24&gt;0,ROUND($ED$1*$EO$1,2),0)</f>
        <v>0</v>
      </c>
      <c r="EP25" s="22">
        <f>IF(FB24&gt;0,ROUND($ED$1*$EP$1,2),0)</f>
        <v>0</v>
      </c>
      <c r="EQ25" s="15">
        <f>IF(FB24&gt;0,EK25+SUM(EM25:EP25),0)</f>
        <v>0</v>
      </c>
      <c r="ER25" s="22">
        <f>IF(FB24&gt;0,ROUND(EQ25/12,2),0)</f>
        <v>0</v>
      </c>
      <c r="ES25" s="9">
        <f>INT(ER25)</f>
        <v>0</v>
      </c>
      <c r="ET25" s="23">
        <f>INT((ER25-ES25)*10)/10</f>
        <v>0</v>
      </c>
      <c r="EU25" s="17">
        <f>ER25-ES25-ET25</f>
        <v>0</v>
      </c>
      <c r="EV25" s="23">
        <f>IF(OR(EU25=0.05,EU25=0),EU25,IF(AND(EU25&gt;0.051,EU25&lt;0.1),0.1,IF(AND(EU25&gt;0.001,EU25&lt;0.05),0.05,EU25)))</f>
        <v>0</v>
      </c>
      <c r="EW25" s="23">
        <f>ES25+ET25+EV25</f>
        <v>0</v>
      </c>
      <c r="EX25">
        <f>IF(FB24&gt;0,EX24,0)</f>
        <v>0</v>
      </c>
      <c r="EY25" s="7">
        <f>ROUND(ED25+EJ25+EW25+EX25,2)</f>
        <v>0</v>
      </c>
      <c r="EZ25" s="7">
        <f>IF(AND(EY25&gt;0,EY26=0),EY25,0)</f>
        <v>0</v>
      </c>
      <c r="FA25" s="7">
        <f>IF(FB24&gt;0,FA24,0)</f>
        <v>0</v>
      </c>
      <c r="FB25" s="7">
        <f>IF(ROUND(EY25-FA25,2)&gt;0,ROUND(EY25-FA25,2),0)</f>
        <v>0</v>
      </c>
      <c r="GB25">
        <v>23</v>
      </c>
      <c r="GC25" s="7">
        <f>IF(HB24&gt;0,GC24-1000,GC24)</f>
        <v>0</v>
      </c>
      <c r="GD25" s="20">
        <f>IF(HB24&gt;0,ROUND(PMT($F$92/12,$F$96*12,-GC25),5),0)</f>
        <v>0</v>
      </c>
      <c r="GE25" s="15">
        <f>IF(HB24&gt;0,ROUND(GC25*$GE$1/1000,2),0)</f>
        <v>0</v>
      </c>
      <c r="GF25" s="9">
        <f>INT(GE25)</f>
        <v>0</v>
      </c>
      <c r="GG25" s="23">
        <f>INT((GE25-GF25)*10)/10</f>
        <v>0</v>
      </c>
      <c r="GH25" s="17">
        <f>GE25-GF25-GG25</f>
        <v>0</v>
      </c>
      <c r="GI25" s="23">
        <f>IF(OR(GH25=0.05,GH25=0),GH25,IF(AND(GH25&gt;0.051,GH25&lt;0.1),0.1,IF(AND(GH25&gt;0.001,GH25&lt;0.05),0.05,GH25)))</f>
        <v>0</v>
      </c>
      <c r="GJ25" s="23">
        <f>GF25+GG25+GI25</f>
        <v>0</v>
      </c>
      <c r="GK25" s="15">
        <f>IF(HB24&gt;0,ROUND($GD$1*$GK$1,2),0)</f>
        <v>0</v>
      </c>
      <c r="GL25" s="22">
        <v>0</v>
      </c>
      <c r="GM25" s="22">
        <f>IF(HB24&gt;0,ROUND($GD$1*$GM$1,0),0)</f>
        <v>0</v>
      </c>
      <c r="GN25" s="22">
        <f>IF(HB24&gt;0,ROUND($GD$1*$GN$1,2),0)</f>
        <v>0</v>
      </c>
      <c r="GO25" s="22">
        <f>IF(HB24&gt;0,ROUND($GD$1*$GO$1,2),0)</f>
        <v>0</v>
      </c>
      <c r="GP25" s="22">
        <f>IF(HB24&gt;0,ROUND($GD$1*$GP$1,2),0)</f>
        <v>0</v>
      </c>
      <c r="GQ25" s="15">
        <f>IF(HB24&gt;0,GK25+SUM(GM25:GP25),0)</f>
        <v>0</v>
      </c>
      <c r="GR25" s="22">
        <f>IF(HB24&gt;0,ROUND(GQ25/12,2),0)</f>
        <v>0</v>
      </c>
      <c r="GS25" s="9">
        <f>INT(GR25)</f>
        <v>0</v>
      </c>
      <c r="GT25" s="23">
        <f>INT((GR25-GS25)*10)/10</f>
        <v>0</v>
      </c>
      <c r="GU25" s="17">
        <f>GR25-GS25-GT25</f>
        <v>0</v>
      </c>
      <c r="GV25" s="23">
        <f>IF(OR(GU25=0.05,GU25=0),GU25,IF(AND(GU25&gt;0.051,GU25&lt;0.1),0.1,IF(AND(GU25&gt;0.001,GU25&lt;0.05),0.05,GU25)))</f>
        <v>0</v>
      </c>
      <c r="GW25" s="23">
        <f>GS25+GT25+GV25</f>
        <v>0</v>
      </c>
      <c r="GX25">
        <f>IF(HB24&gt;0,GX24,0)</f>
        <v>0</v>
      </c>
      <c r="GY25" s="7">
        <f>ROUND(GD25+GJ25+GW25+GX25,2)</f>
        <v>0</v>
      </c>
      <c r="GZ25" s="7">
        <f>IF(AND(GY25&gt;0,GY26=0),GY25,0)</f>
        <v>0</v>
      </c>
      <c r="HA25" s="7">
        <f>IF(HB24&gt;0,HA24,0)</f>
        <v>0</v>
      </c>
      <c r="HB25" s="7">
        <f>IF(ROUND(GY25-HA25,2)&gt;0,ROUND(GY25-HA25,2),0)</f>
        <v>0</v>
      </c>
    </row>
    <row r="26" spans="1:235">
      <c r="C26" s="63" t="s">
        <v>90</v>
      </c>
      <c r="F26" s="64">
        <v>655900</v>
      </c>
      <c r="L26" s="65">
        <f>IF($F$94 = "1 yr", 75%,$AF$122)</f>
        <v>0.95</v>
      </c>
      <c r="M26" t="s">
        <v>91</v>
      </c>
      <c r="N26" s="59">
        <f>AB39</f>
        <v>6000000</v>
      </c>
      <c r="AA26" t="s">
        <v>92</v>
      </c>
      <c r="AB26" s="59">
        <v>850000</v>
      </c>
      <c r="AC26" s="59">
        <f>IF(AB88=AA26,AB26,0)</f>
        <v>0</v>
      </c>
      <c r="AG26" s="60">
        <v>0</v>
      </c>
      <c r="AH26" s="60">
        <v>4</v>
      </c>
      <c r="AI26" s="60">
        <v>25</v>
      </c>
      <c r="AJ26" s="61">
        <v>1000</v>
      </c>
      <c r="AK26" s="62">
        <v>1145438</v>
      </c>
      <c r="AL26" s="23">
        <f>IF(AND($I$15&gt;AG26,$I$15&lt;=AH26),IF(AND($I$16&gt;AI26,$I$16&lt;=AJ26),AK26,0),0)</f>
        <v>1145438</v>
      </c>
      <c r="BB26">
        <v>24</v>
      </c>
      <c r="BC26" s="7">
        <f>IF(BW25&gt;0,BC25-1000,BC25)</f>
        <v>0</v>
      </c>
      <c r="BD26" s="20">
        <f>IF(BW25&gt;0,ROUND(PMT($F$92/12,$F$96*12,-BC26),5),0)</f>
        <v>0</v>
      </c>
      <c r="BE26" s="15">
        <f>IF(BW25&gt;0,ROUND(BC26*$E$1/1000,2),0)</f>
        <v>0</v>
      </c>
      <c r="BF26" s="15">
        <f>IF(BW25&gt;0,ROUND(MIN(BC26,$F$168)*$BF$1,2),0)</f>
        <v>0</v>
      </c>
      <c r="BG26" s="22">
        <v>0</v>
      </c>
      <c r="BH26" s="22">
        <f>IF(BW25&gt;0,ROUND(MIN(BC26,$F$168)*$BH$1,0),0)</f>
        <v>0</v>
      </c>
      <c r="BI26" s="22">
        <f>IF(BW25&gt;0,ROUND(MIN(BC26,$F$168)*$BI$1,2),0)</f>
        <v>0</v>
      </c>
      <c r="BJ26" s="22">
        <f>IF(BW25&gt;0,ROUND(MIN(BC26,$F$168)*$BJ$1,2),0)</f>
        <v>0</v>
      </c>
      <c r="BK26" s="22">
        <f>IF(BW25&gt;0,ROUND(MIN(BC26,$F$168)*$BK$1,2),0)</f>
        <v>0</v>
      </c>
      <c r="BL26" s="15">
        <f>IF(BW25&gt;0,BF26+SUM(BH26:BK26),0)</f>
        <v>0</v>
      </c>
      <c r="BM26" s="22">
        <f>IF(BW25&gt;0,ROUND(BL26/12,2),0)</f>
        <v>0</v>
      </c>
      <c r="BN26" s="9">
        <f>INT(BM26)</f>
        <v>0</v>
      </c>
      <c r="BO26" s="23">
        <f>INT((BM26-BN26)*10)/10</f>
        <v>0</v>
      </c>
      <c r="BP26" s="17">
        <f>BM26-BN26-BO26</f>
        <v>0</v>
      </c>
      <c r="BQ26" s="23">
        <f>IF(OR(BP26=0.05,BP26=0),BP26,IF(AND(BP26&gt;0.051,BP26&lt;0.1),0.1,IF(AND(BP26&gt;0.001,BP26&lt;0.05),0.05,BP26)))</f>
        <v>0</v>
      </c>
      <c r="BR26" s="23">
        <f>BN26+BO26+BQ26</f>
        <v>0</v>
      </c>
      <c r="BS26">
        <f>IF(BW25&gt;0,BS25,0)</f>
        <v>0</v>
      </c>
      <c r="BT26" s="7">
        <f>SUM(BD26:BE26)+BR26+BS26</f>
        <v>0</v>
      </c>
      <c r="BU26" s="7">
        <f>IF(AND(BT26&gt;0,BT27=0),BT26,0)</f>
        <v>0</v>
      </c>
      <c r="BV26" s="7">
        <f>IF(BW25&gt;0,BV25,0)</f>
        <v>0</v>
      </c>
      <c r="BW26" s="7">
        <f>IF(ROUND(BT26-BV26,2)&gt;0,ROUND(BT26-BV26,2),0)</f>
        <v>0</v>
      </c>
      <c r="CB26">
        <v>24</v>
      </c>
      <c r="CC26" s="7">
        <f>IF(DB25&gt;0,CC25-1000,CC25)</f>
        <v>0</v>
      </c>
      <c r="CD26" s="20">
        <f>IF(DB25&gt;0,ROUND(PMT($F$92/12,$F$96*12,-CC26),5),0)</f>
        <v>0</v>
      </c>
      <c r="CE26" s="15">
        <f>IF(DB25&gt;0,ROUND(CC26*$CE$1/1000,2),0)</f>
        <v>0</v>
      </c>
      <c r="CF26" s="9">
        <f>INT(CE26)</f>
        <v>0</v>
      </c>
      <c r="CG26" s="23">
        <f>INT((CE26-CF26)*10)/10</f>
        <v>0</v>
      </c>
      <c r="CH26" s="17">
        <f>CE26-CF26-CG26</f>
        <v>0</v>
      </c>
      <c r="CI26" s="23">
        <f>IF(OR(CH26=0.05,CH26=0),CH26,IF(AND(CH26&gt;0.051,CH26&lt;0.1),0.1,IF(AND(CH26&gt;0.001,CH26&lt;0.05),0.05,CH26)))</f>
        <v>0</v>
      </c>
      <c r="CJ26" s="23">
        <f>CF26+CG26+CI26</f>
        <v>0</v>
      </c>
      <c r="CK26" s="15">
        <f>IF(DB25&gt;0,ROUND($CD$1*$CK$1,2),0)</f>
        <v>0</v>
      </c>
      <c r="CL26" s="22">
        <v>0</v>
      </c>
      <c r="CM26" s="22">
        <f>IF(DB25&gt;0,ROUND($CD$1*$CM$1,2),0)</f>
        <v>0</v>
      </c>
      <c r="CN26" s="22">
        <f>IF(DB25&gt;0,ROUND($CD$1*$CN$1,2),0)</f>
        <v>0</v>
      </c>
      <c r="CO26" s="22">
        <f>IF(DB25&gt;0,ROUND($CD$1*$CO$1,2),0)</f>
        <v>0</v>
      </c>
      <c r="CP26" s="22">
        <f>IF(DB25&gt;0,ROUND($CD$1*$CP$1,2),0)</f>
        <v>0</v>
      </c>
      <c r="CQ26" s="15">
        <f>IF(DB25&gt;0,CK26+SUM(CM26:CP26),0)</f>
        <v>0</v>
      </c>
      <c r="CR26" s="22">
        <f>IF(DB25&gt;0,ROUND(CQ26/12,2),0)</f>
        <v>0</v>
      </c>
      <c r="CS26" s="9">
        <f>INT(CR26)</f>
        <v>0</v>
      </c>
      <c r="CT26" s="23">
        <f>INT((CR26-CS26)*10)/10</f>
        <v>0</v>
      </c>
      <c r="CU26" s="17">
        <f>CR26-CS26-CT26</f>
        <v>0</v>
      </c>
      <c r="CV26" s="23">
        <f>IF(OR(CU26=0.05,CU26=0),CU26,IF(AND(CU26&gt;0.051,CU26&lt;0.1),0.1,IF(AND(CU26&gt;0.001,CU26&lt;0.05),0.05,CU26)))</f>
        <v>0</v>
      </c>
      <c r="CW26" s="23">
        <f>CS26+CT26+CV26</f>
        <v>0</v>
      </c>
      <c r="CX26">
        <f>IF(DB25&gt;0,CX25,0)</f>
        <v>0</v>
      </c>
      <c r="CY26" s="7">
        <f>ROUND(CD26+CJ26+CW26+CX26,2)</f>
        <v>0</v>
      </c>
      <c r="CZ26" s="7">
        <f>IF(AND(CY26&gt;0,CY27=0),CY26,0)</f>
        <v>0</v>
      </c>
      <c r="DA26" s="7">
        <f>IF(DB25&gt;0,DA25,0)</f>
        <v>0</v>
      </c>
      <c r="DB26" s="7">
        <f>IF(ROUND(CY26-DA26,2)&gt;0,ROUND(CY26-DA26,2),0)</f>
        <v>0</v>
      </c>
      <c r="EB26">
        <v>24</v>
      </c>
      <c r="EC26" s="7">
        <f>IF(FB25&gt;0,EC25-1000,EC25)</f>
        <v>0</v>
      </c>
      <c r="ED26" s="20">
        <f>IF(FB25&gt;0,ROUND(PMT($F$92/12,$F$96*12,-EC26),5),0)</f>
        <v>0</v>
      </c>
      <c r="EE26" s="15">
        <f>IF(FB25&gt;0,ROUND(EC26*$EE$1/1000,2),0)</f>
        <v>0</v>
      </c>
      <c r="EF26" s="9">
        <f>INT(EE26)</f>
        <v>0</v>
      </c>
      <c r="EG26" s="23">
        <f>INT((EE26-EF26)*10)/10</f>
        <v>0</v>
      </c>
      <c r="EH26" s="17">
        <f>EE26-EF26-EG26</f>
        <v>0</v>
      </c>
      <c r="EI26" s="23">
        <f>IF(OR(EH26=0.05,EH26=0),EH26,IF(AND(EH26&gt;0.051,EH26&lt;0.1),0.1,IF(AND(EH26&gt;0.001,EH26&lt;0.05),0.05,EH26)))</f>
        <v>0</v>
      </c>
      <c r="EJ26" s="23">
        <f>EF26+EG26+EI26</f>
        <v>0</v>
      </c>
      <c r="EK26" s="15">
        <f>IF(FB25&gt;0,ROUND($ED$1*$EK$1,2),0)</f>
        <v>0</v>
      </c>
      <c r="EL26" s="22">
        <v>0</v>
      </c>
      <c r="EM26" s="22">
        <f>IF(FB25&gt;0,ROUND($ED$1*$EM$1,0),0)</f>
        <v>0</v>
      </c>
      <c r="EN26" s="22">
        <f>IF(FB25&gt;0,ROUND($ED$1*$EN$1,2),0)</f>
        <v>0</v>
      </c>
      <c r="EO26" s="22">
        <f>IF(FB25&gt;0,ROUND($ED$1*$EO$1,2),0)</f>
        <v>0</v>
      </c>
      <c r="EP26" s="22">
        <f>IF(FB25&gt;0,ROUND($ED$1*$EP$1,2),0)</f>
        <v>0</v>
      </c>
      <c r="EQ26" s="15">
        <f>IF(FB25&gt;0,EK26+SUM(EM26:EP26),0)</f>
        <v>0</v>
      </c>
      <c r="ER26" s="22">
        <f>IF(FB25&gt;0,ROUND(EQ26/12,2),0)</f>
        <v>0</v>
      </c>
      <c r="ES26" s="9">
        <f>INT(ER26)</f>
        <v>0</v>
      </c>
      <c r="ET26" s="23">
        <f>INT((ER26-ES26)*10)/10</f>
        <v>0</v>
      </c>
      <c r="EU26" s="17">
        <f>ER26-ES26-ET26</f>
        <v>0</v>
      </c>
      <c r="EV26" s="23">
        <f>IF(OR(EU26=0.05,EU26=0),EU26,IF(AND(EU26&gt;0.051,EU26&lt;0.1),0.1,IF(AND(EU26&gt;0.001,EU26&lt;0.05),0.05,EU26)))</f>
        <v>0</v>
      </c>
      <c r="EW26" s="23">
        <f>ES26+ET26+EV26</f>
        <v>0</v>
      </c>
      <c r="EX26">
        <f>IF(FB25&gt;0,EX25,0)</f>
        <v>0</v>
      </c>
      <c r="EY26" s="7">
        <f>ROUND(ED26+EJ26+EW26+EX26,2)</f>
        <v>0</v>
      </c>
      <c r="EZ26" s="7">
        <f>IF(AND(EY26&gt;0,EY27=0),EY26,0)</f>
        <v>0</v>
      </c>
      <c r="FA26" s="7">
        <f>IF(FB25&gt;0,FA25,0)</f>
        <v>0</v>
      </c>
      <c r="FB26" s="7">
        <f>IF(ROUND(EY26-FA26,2)&gt;0,ROUND(EY26-FA26,2),0)</f>
        <v>0</v>
      </c>
      <c r="GB26">
        <v>24</v>
      </c>
      <c r="GC26" s="7">
        <f>IF(HB25&gt;0,GC25-1000,GC25)</f>
        <v>0</v>
      </c>
      <c r="GD26" s="20">
        <f>IF(HB25&gt;0,ROUND(PMT($F$92/12,$F$96*12,-GC26),5),0)</f>
        <v>0</v>
      </c>
      <c r="GE26" s="15">
        <f>IF(HB25&gt;0,ROUND(GC26*$GE$1/1000,2),0)</f>
        <v>0</v>
      </c>
      <c r="GF26" s="9">
        <f>INT(GE26)</f>
        <v>0</v>
      </c>
      <c r="GG26" s="23">
        <f>INT((GE26-GF26)*10)/10</f>
        <v>0</v>
      </c>
      <c r="GH26" s="17">
        <f>GE26-GF26-GG26</f>
        <v>0</v>
      </c>
      <c r="GI26" s="23">
        <f>IF(OR(GH26=0.05,GH26=0),GH26,IF(AND(GH26&gt;0.051,GH26&lt;0.1),0.1,IF(AND(GH26&gt;0.001,GH26&lt;0.05),0.05,GH26)))</f>
        <v>0</v>
      </c>
      <c r="GJ26" s="23">
        <f>GF26+GG26+GI26</f>
        <v>0</v>
      </c>
      <c r="GK26" s="15">
        <f>IF(HB25&gt;0,ROUND($GD$1*$GK$1,2),0)</f>
        <v>0</v>
      </c>
      <c r="GL26" s="22">
        <v>0</v>
      </c>
      <c r="GM26" s="22">
        <f>IF(HB25&gt;0,ROUND($GD$1*$GM$1,0),0)</f>
        <v>0</v>
      </c>
      <c r="GN26" s="22">
        <f>IF(HB25&gt;0,ROUND($GD$1*$GN$1,2),0)</f>
        <v>0</v>
      </c>
      <c r="GO26" s="22">
        <f>IF(HB25&gt;0,ROUND($GD$1*$GO$1,2),0)</f>
        <v>0</v>
      </c>
      <c r="GP26" s="22">
        <f>IF(HB25&gt;0,ROUND($GD$1*$GP$1,2),0)</f>
        <v>0</v>
      </c>
      <c r="GQ26" s="15">
        <f>IF(HB25&gt;0,GK26+SUM(GM26:GP26),0)</f>
        <v>0</v>
      </c>
      <c r="GR26" s="22">
        <f>IF(HB25&gt;0,ROUND(GQ26/12,2),0)</f>
        <v>0</v>
      </c>
      <c r="GS26" s="9">
        <f>INT(GR26)</f>
        <v>0</v>
      </c>
      <c r="GT26" s="23">
        <f>INT((GR26-GS26)*10)/10</f>
        <v>0</v>
      </c>
      <c r="GU26" s="17">
        <f>GR26-GS26-GT26</f>
        <v>0</v>
      </c>
      <c r="GV26" s="23">
        <f>IF(OR(GU26=0.05,GU26=0),GU26,IF(AND(GU26&gt;0.051,GU26&lt;0.1),0.1,IF(AND(GU26&gt;0.001,GU26&lt;0.05),0.05,GU26)))</f>
        <v>0</v>
      </c>
      <c r="GW26" s="23">
        <f>GS26+GT26+GV26</f>
        <v>0</v>
      </c>
      <c r="GX26">
        <f>IF(HB25&gt;0,GX25,0)</f>
        <v>0</v>
      </c>
      <c r="GY26" s="7">
        <f>ROUND(GD26+GJ26+GW26+GX26,2)</f>
        <v>0</v>
      </c>
      <c r="GZ26" s="7">
        <f>IF(AND(GY26&gt;0,GY27=0),GY26,0)</f>
        <v>0</v>
      </c>
      <c r="HA26" s="7">
        <f>IF(HB25&gt;0,HA25,0)</f>
        <v>0</v>
      </c>
      <c r="HB26" s="7">
        <f>IF(ROUND(GY26-HA26,2)&gt;0,ROUND(GY26-HA26,2),0)</f>
        <v>0</v>
      </c>
    </row>
    <row r="27" spans="1:235" customHeight="1" ht="15">
      <c r="E27" s="4" t="s">
        <v>45</v>
      </c>
      <c r="F27" s="66">
        <f>F25+F26</f>
        <v>802900</v>
      </c>
      <c r="G27" s="67" t="str">
        <f>" x " &amp; TEXT(L26,"00.00%")</f>
        <v> x 95.00%</v>
      </c>
      <c r="I27" s="68">
        <f>IF(AND(F27&gt;N20,F27&lt;=N21),N20,F27*L26)</f>
        <v>762755</v>
      </c>
      <c r="M27" t="s">
        <v>93</v>
      </c>
      <c r="AA27" t="s">
        <v>94</v>
      </c>
      <c r="AB27" s="59">
        <v>850000</v>
      </c>
      <c r="AC27" s="59">
        <f>IF(AB88=AA27,AB27,0)</f>
        <v>0</v>
      </c>
      <c r="AG27" s="60">
        <v>4</v>
      </c>
      <c r="AH27" s="60">
        <v>9</v>
      </c>
      <c r="AI27" s="60">
        <v>0</v>
      </c>
      <c r="AJ27" s="61">
        <v>22</v>
      </c>
      <c r="AK27" s="62">
        <v>1000000</v>
      </c>
      <c r="AL27" s="23">
        <f>IF(AND($I$15&gt;AG27,$I$15&lt;=AH27),IF(AND($I$16&gt;AI27,$I$16&lt;=AJ27),AK27,0),0)</f>
        <v>0</v>
      </c>
      <c r="BB27">
        <v>25</v>
      </c>
      <c r="BC27" s="7">
        <f>IF(BW26&gt;0,BC26-1000,BC26)</f>
        <v>0</v>
      </c>
      <c r="BD27" s="20">
        <f>IF(BW26&gt;0,ROUND(PMT($F$92/12,$F$96*12,-BC27),5),0)</f>
        <v>0</v>
      </c>
      <c r="BE27" s="15">
        <f>IF(BW26&gt;0,ROUND(BC27*$E$1/1000,2),0)</f>
        <v>0</v>
      </c>
      <c r="BF27" s="15">
        <f>IF(BW26&gt;0,ROUND(MIN(BC27,$F$168)*$BF$1,2),0)</f>
        <v>0</v>
      </c>
      <c r="BG27" s="22">
        <v>0</v>
      </c>
      <c r="BH27" s="22">
        <f>IF(BW26&gt;0,ROUND(MIN(BC27,$F$168)*$BH$1,0),0)</f>
        <v>0</v>
      </c>
      <c r="BI27" s="22">
        <f>IF(BW26&gt;0,ROUND(MIN(BC27,$F$168)*$BI$1,2),0)</f>
        <v>0</v>
      </c>
      <c r="BJ27" s="22">
        <f>IF(BW26&gt;0,ROUND(MIN(BC27,$F$168)*$BJ$1,2),0)</f>
        <v>0</v>
      </c>
      <c r="BK27" s="22">
        <f>IF(BW26&gt;0,ROUND(MIN(BC27,$F$168)*$BK$1,2),0)</f>
        <v>0</v>
      </c>
      <c r="BL27" s="15">
        <f>IF(BW26&gt;0,BF27+SUM(BH27:BK27),0)</f>
        <v>0</v>
      </c>
      <c r="BM27" s="22">
        <f>IF(BW26&gt;0,ROUND(BL27/12,2),0)</f>
        <v>0</v>
      </c>
      <c r="BN27" s="9">
        <f>INT(BM27)</f>
        <v>0</v>
      </c>
      <c r="BO27" s="23">
        <f>INT((BM27-BN27)*10)/10</f>
        <v>0</v>
      </c>
      <c r="BP27" s="17">
        <f>BM27-BN27-BO27</f>
        <v>0</v>
      </c>
      <c r="BQ27" s="23">
        <f>IF(OR(BP27=0.05,BP27=0),BP27,IF(AND(BP27&gt;0.051,BP27&lt;0.1),0.1,IF(AND(BP27&gt;0.001,BP27&lt;0.05),0.05,BP27)))</f>
        <v>0</v>
      </c>
      <c r="BR27" s="23">
        <f>BN27+BO27+BQ27</f>
        <v>0</v>
      </c>
      <c r="BS27">
        <f>IF(BW26&gt;0,BS26,0)</f>
        <v>0</v>
      </c>
      <c r="BT27" s="7">
        <f>SUM(BD27:BE27)+BR27+BS27</f>
        <v>0</v>
      </c>
      <c r="BU27" s="7">
        <f>IF(AND(BT27&gt;0,BT28=0),BT27,0)</f>
        <v>0</v>
      </c>
      <c r="BV27" s="7">
        <f>IF(BW26&gt;0,BV26,0)</f>
        <v>0</v>
      </c>
      <c r="BW27" s="7">
        <f>IF(ROUND(BT27-BV27,2)&gt;0,ROUND(BT27-BV27,2),0)</f>
        <v>0</v>
      </c>
      <c r="CB27">
        <v>25</v>
      </c>
      <c r="CC27" s="7">
        <f>IF(DB26&gt;0,CC26-1000,CC26)</f>
        <v>0</v>
      </c>
      <c r="CD27" s="20">
        <f>IF(DB26&gt;0,ROUND(PMT($F$92/12,$F$96*12,-CC27),5),0)</f>
        <v>0</v>
      </c>
      <c r="CE27" s="15">
        <f>IF(DB26&gt;0,ROUND(CC27*$CE$1/1000,2),0)</f>
        <v>0</v>
      </c>
      <c r="CF27" s="9">
        <f>INT(CE27)</f>
        <v>0</v>
      </c>
      <c r="CG27" s="23">
        <f>INT((CE27-CF27)*10)/10</f>
        <v>0</v>
      </c>
      <c r="CH27" s="17">
        <f>CE27-CF27-CG27</f>
        <v>0</v>
      </c>
      <c r="CI27" s="23">
        <f>IF(OR(CH27=0.05,CH27=0),CH27,IF(AND(CH27&gt;0.051,CH27&lt;0.1),0.1,IF(AND(CH27&gt;0.001,CH27&lt;0.05),0.05,CH27)))</f>
        <v>0</v>
      </c>
      <c r="CJ27" s="23">
        <f>CF27+CG27+CI27</f>
        <v>0</v>
      </c>
      <c r="CK27" s="15">
        <f>IF(DB26&gt;0,ROUND($CD$1*$CK$1,2),0)</f>
        <v>0</v>
      </c>
      <c r="CL27" s="22">
        <v>0</v>
      </c>
      <c r="CM27" s="22">
        <f>IF(DB26&gt;0,ROUND($CD$1*$CM$1,2),0)</f>
        <v>0</v>
      </c>
      <c r="CN27" s="22">
        <f>IF(DB26&gt;0,ROUND($CD$1*$CN$1,2),0)</f>
        <v>0</v>
      </c>
      <c r="CO27" s="22">
        <f>IF(DB26&gt;0,ROUND($CD$1*$CO$1,2),0)</f>
        <v>0</v>
      </c>
      <c r="CP27" s="22">
        <f>IF(DB26&gt;0,ROUND($CD$1*$CP$1,2),0)</f>
        <v>0</v>
      </c>
      <c r="CQ27" s="15">
        <f>IF(DB26&gt;0,CK27+SUM(CM27:CP27),0)</f>
        <v>0</v>
      </c>
      <c r="CR27" s="22">
        <f>IF(DB26&gt;0,ROUND(CQ27/12,2),0)</f>
        <v>0</v>
      </c>
      <c r="CS27" s="9">
        <f>INT(CR27)</f>
        <v>0</v>
      </c>
      <c r="CT27" s="23">
        <f>INT((CR27-CS27)*10)/10</f>
        <v>0</v>
      </c>
      <c r="CU27" s="17">
        <f>CR27-CS27-CT27</f>
        <v>0</v>
      </c>
      <c r="CV27" s="23">
        <f>IF(OR(CU27=0.05,CU27=0),CU27,IF(AND(CU27&gt;0.051,CU27&lt;0.1),0.1,IF(AND(CU27&gt;0.001,CU27&lt;0.05),0.05,CU27)))</f>
        <v>0</v>
      </c>
      <c r="CW27" s="23">
        <f>CS27+CT27+CV27</f>
        <v>0</v>
      </c>
      <c r="CX27">
        <f>IF(DB26&gt;0,CX26,0)</f>
        <v>0</v>
      </c>
      <c r="CY27" s="7">
        <f>ROUND(CD27+CJ27+CW27+CX27,2)</f>
        <v>0</v>
      </c>
      <c r="CZ27" s="7">
        <f>IF(AND(CY27&gt;0,CY28=0),CY27,0)</f>
        <v>0</v>
      </c>
      <c r="DA27" s="7">
        <f>IF(DB26&gt;0,DA26,0)</f>
        <v>0</v>
      </c>
      <c r="DB27" s="7">
        <f>IF(ROUND(CY27-DA27,2)&gt;0,ROUND(CY27-DA27,2),0)</f>
        <v>0</v>
      </c>
      <c r="EB27">
        <v>25</v>
      </c>
      <c r="EC27" s="7">
        <f>IF(FB26&gt;0,EC26-1000,EC26)</f>
        <v>0</v>
      </c>
      <c r="ED27" s="20">
        <f>IF(FB26&gt;0,ROUND(PMT($F$92/12,$F$96*12,-EC27),5),0)</f>
        <v>0</v>
      </c>
      <c r="EE27" s="15">
        <f>IF(FB26&gt;0,ROUND(EC27*$EE$1/1000,2),0)</f>
        <v>0</v>
      </c>
      <c r="EF27" s="9">
        <f>INT(EE27)</f>
        <v>0</v>
      </c>
      <c r="EG27" s="23">
        <f>INT((EE27-EF27)*10)/10</f>
        <v>0</v>
      </c>
      <c r="EH27" s="17">
        <f>EE27-EF27-EG27</f>
        <v>0</v>
      </c>
      <c r="EI27" s="23">
        <f>IF(OR(EH27=0.05,EH27=0),EH27,IF(AND(EH27&gt;0.051,EH27&lt;0.1),0.1,IF(AND(EH27&gt;0.001,EH27&lt;0.05),0.05,EH27)))</f>
        <v>0</v>
      </c>
      <c r="EJ27" s="23">
        <f>EF27+EG27+EI27</f>
        <v>0</v>
      </c>
      <c r="EK27" s="15">
        <f>IF(FB26&gt;0,ROUND($ED$1*$EK$1,2),0)</f>
        <v>0</v>
      </c>
      <c r="EL27" s="22">
        <v>0</v>
      </c>
      <c r="EM27" s="22">
        <f>IF(FB26&gt;0,ROUND($ED$1*$EM$1,0),0)</f>
        <v>0</v>
      </c>
      <c r="EN27" s="22">
        <f>IF(FB26&gt;0,ROUND($ED$1*$EN$1,2),0)</f>
        <v>0</v>
      </c>
      <c r="EO27" s="22">
        <f>IF(FB26&gt;0,ROUND($ED$1*$EO$1,2),0)</f>
        <v>0</v>
      </c>
      <c r="EP27" s="22">
        <f>IF(FB26&gt;0,ROUND($ED$1*$EP$1,2),0)</f>
        <v>0</v>
      </c>
      <c r="EQ27" s="15">
        <f>IF(FB26&gt;0,EK27+SUM(EM27:EP27),0)</f>
        <v>0</v>
      </c>
      <c r="ER27" s="22">
        <f>IF(FB26&gt;0,ROUND(EQ27/12,2),0)</f>
        <v>0</v>
      </c>
      <c r="ES27" s="9">
        <f>INT(ER27)</f>
        <v>0</v>
      </c>
      <c r="ET27" s="23">
        <f>INT((ER27-ES27)*10)/10</f>
        <v>0</v>
      </c>
      <c r="EU27" s="17">
        <f>ER27-ES27-ET27</f>
        <v>0</v>
      </c>
      <c r="EV27" s="23">
        <f>IF(OR(EU27=0.05,EU27=0),EU27,IF(AND(EU27&gt;0.051,EU27&lt;0.1),0.1,IF(AND(EU27&gt;0.001,EU27&lt;0.05),0.05,EU27)))</f>
        <v>0</v>
      </c>
      <c r="EW27" s="23">
        <f>ES27+ET27+EV27</f>
        <v>0</v>
      </c>
      <c r="EX27">
        <f>IF(FB26&gt;0,EX26,0)</f>
        <v>0</v>
      </c>
      <c r="EY27" s="7">
        <f>ROUND(ED27+EJ27+EW27+EX27,2)</f>
        <v>0</v>
      </c>
      <c r="EZ27" s="7">
        <f>IF(AND(EY27&gt;0,EY28=0),EY27,0)</f>
        <v>0</v>
      </c>
      <c r="FA27" s="7">
        <f>IF(FB26&gt;0,FA26,0)</f>
        <v>0</v>
      </c>
      <c r="FB27" s="7">
        <f>IF(ROUND(EY27-FA27,2)&gt;0,ROUND(EY27-FA27,2),0)</f>
        <v>0</v>
      </c>
      <c r="GB27">
        <v>25</v>
      </c>
      <c r="GC27" s="7">
        <f>IF(HB26&gt;0,GC26-1000,GC26)</f>
        <v>0</v>
      </c>
      <c r="GD27" s="20">
        <f>IF(HB26&gt;0,ROUND(PMT($F$92/12,$F$96*12,-GC27),5),0)</f>
        <v>0</v>
      </c>
      <c r="GE27" s="15">
        <f>IF(HB26&gt;0,ROUND(GC27*$GE$1/1000,2),0)</f>
        <v>0</v>
      </c>
      <c r="GF27" s="9">
        <f>INT(GE27)</f>
        <v>0</v>
      </c>
      <c r="GG27" s="23">
        <f>INT((GE27-GF27)*10)/10</f>
        <v>0</v>
      </c>
      <c r="GH27" s="17">
        <f>GE27-GF27-GG27</f>
        <v>0</v>
      </c>
      <c r="GI27" s="23">
        <f>IF(OR(GH27=0.05,GH27=0),GH27,IF(AND(GH27&gt;0.051,GH27&lt;0.1),0.1,IF(AND(GH27&gt;0.001,GH27&lt;0.05),0.05,GH27)))</f>
        <v>0</v>
      </c>
      <c r="GJ27" s="23">
        <f>GF27+GG27+GI27</f>
        <v>0</v>
      </c>
      <c r="GK27" s="15">
        <f>IF(HB26&gt;0,ROUND($GD$1*$GK$1,2),0)</f>
        <v>0</v>
      </c>
      <c r="GL27" s="22">
        <v>0</v>
      </c>
      <c r="GM27" s="22">
        <f>IF(HB26&gt;0,ROUND($GD$1*$GM$1,0),0)</f>
        <v>0</v>
      </c>
      <c r="GN27" s="22">
        <f>IF(HB26&gt;0,ROUND($GD$1*$GN$1,2),0)</f>
        <v>0</v>
      </c>
      <c r="GO27" s="22">
        <f>IF(HB26&gt;0,ROUND($GD$1*$GO$1,2),0)</f>
        <v>0</v>
      </c>
      <c r="GP27" s="22">
        <f>IF(HB26&gt;0,ROUND($GD$1*$GP$1,2),0)</f>
        <v>0</v>
      </c>
      <c r="GQ27" s="15">
        <f>IF(HB26&gt;0,GK27+SUM(GM27:GP27),0)</f>
        <v>0</v>
      </c>
      <c r="GR27" s="22">
        <f>IF(HB26&gt;0,ROUND(GQ27/12,2),0)</f>
        <v>0</v>
      </c>
      <c r="GS27" s="9">
        <f>INT(GR27)</f>
        <v>0</v>
      </c>
      <c r="GT27" s="23">
        <f>INT((GR27-GS27)*10)/10</f>
        <v>0</v>
      </c>
      <c r="GU27" s="17">
        <f>GR27-GS27-GT27</f>
        <v>0</v>
      </c>
      <c r="GV27" s="23">
        <f>IF(OR(GU27=0.05,GU27=0),GU27,IF(AND(GU27&gt;0.051,GU27&lt;0.1),0.1,IF(AND(GU27&gt;0.001,GU27&lt;0.05),0.05,GU27)))</f>
        <v>0</v>
      </c>
      <c r="GW27" s="23">
        <f>GS27+GT27+GV27</f>
        <v>0</v>
      </c>
      <c r="GX27">
        <f>IF(HB26&gt;0,GX26,0)</f>
        <v>0</v>
      </c>
      <c r="GY27" s="7">
        <f>ROUND(GD27+GJ27+GW27+GX27,2)</f>
        <v>0</v>
      </c>
      <c r="GZ27" s="7">
        <f>IF(AND(GY27&gt;0,GY28=0),GY27,0)</f>
        <v>0</v>
      </c>
      <c r="HA27" s="7">
        <f>IF(HB26&gt;0,HA26,0)</f>
        <v>0</v>
      </c>
      <c r="HB27" s="7">
        <f>IF(ROUND(GY27-HA27,2)&gt;0,ROUND(GY27-HA27,2),0)</f>
        <v>0</v>
      </c>
    </row>
    <row r="28" spans="1:235" customHeight="1" ht="15">
      <c r="C28" s="25" t="s">
        <v>95</v>
      </c>
      <c r="E28" s="4" t="s">
        <v>45</v>
      </c>
      <c r="F28" s="69" t="s">
        <v>96</v>
      </c>
      <c r="AA28" t="s">
        <v>97</v>
      </c>
      <c r="AB28" s="59">
        <v>850000</v>
      </c>
      <c r="AC28" s="59">
        <f>IF(AB88=AA28,AB28,0)</f>
        <v>0</v>
      </c>
      <c r="AG28" s="60">
        <v>4</v>
      </c>
      <c r="AH28" s="60">
        <v>9</v>
      </c>
      <c r="AI28" s="60">
        <v>22</v>
      </c>
      <c r="AJ28" s="61">
        <v>25</v>
      </c>
      <c r="AK28" s="62">
        <v>1136364</v>
      </c>
      <c r="AL28" s="23">
        <f>IF(AND($I$15&gt;AG28,$I$15&lt;=AH28),IF(AND($I$16&gt;AI28,$I$16&lt;=AJ28),AK28,0),0)</f>
        <v>0</v>
      </c>
      <c r="BB28">
        <v>26</v>
      </c>
      <c r="BC28" s="7">
        <f>IF(BW27&gt;0,BC27-1000,BC27)</f>
        <v>0</v>
      </c>
      <c r="BD28" s="20">
        <f>IF(BW27&gt;0,ROUND(PMT($F$92/12,$F$96*12,-BC28),5),0)</f>
        <v>0</v>
      </c>
      <c r="BE28" s="15">
        <f>IF(BW27&gt;0,ROUND(BC28*$E$1/1000,2),0)</f>
        <v>0</v>
      </c>
      <c r="BF28" s="15">
        <f>IF(BW27&gt;0,ROUND(MIN(BC28,$F$168)*$BF$1,2),0)</f>
        <v>0</v>
      </c>
      <c r="BG28" s="22">
        <v>0</v>
      </c>
      <c r="BH28" s="22">
        <f>IF(BW27&gt;0,ROUND(MIN(BC28,$F$168)*$BH$1,0),0)</f>
        <v>0</v>
      </c>
      <c r="BI28" s="22">
        <f>IF(BW27&gt;0,ROUND(MIN(BC28,$F$168)*$BI$1,2),0)</f>
        <v>0</v>
      </c>
      <c r="BJ28" s="22">
        <f>IF(BW27&gt;0,ROUND(MIN(BC28,$F$168)*$BJ$1,2),0)</f>
        <v>0</v>
      </c>
      <c r="BK28" s="22">
        <f>IF(BW27&gt;0,ROUND(MIN(BC28,$F$168)*$BK$1,2),0)</f>
        <v>0</v>
      </c>
      <c r="BL28" s="15">
        <f>IF(BW27&gt;0,BF28+SUM(BH28:BK28),0)</f>
        <v>0</v>
      </c>
      <c r="BM28" s="22">
        <f>IF(BW27&gt;0,ROUND(BL28/12,2),0)</f>
        <v>0</v>
      </c>
      <c r="BN28" s="9">
        <f>INT(BM28)</f>
        <v>0</v>
      </c>
      <c r="BO28" s="23">
        <f>INT((BM28-BN28)*10)/10</f>
        <v>0</v>
      </c>
      <c r="BP28" s="17">
        <f>BM28-BN28-BO28</f>
        <v>0</v>
      </c>
      <c r="BQ28" s="23">
        <f>IF(OR(BP28=0.05,BP28=0),BP28,IF(AND(BP28&gt;0.051,BP28&lt;0.1),0.1,IF(AND(BP28&gt;0.001,BP28&lt;0.05),0.05,BP28)))</f>
        <v>0</v>
      </c>
      <c r="BR28" s="23">
        <f>BN28+BO28+BQ28</f>
        <v>0</v>
      </c>
      <c r="BS28">
        <f>IF(BW27&gt;0,BS27,0)</f>
        <v>0</v>
      </c>
      <c r="BT28" s="7">
        <f>SUM(BD28:BE28)+BR28+BS28</f>
        <v>0</v>
      </c>
      <c r="BU28" s="7">
        <f>IF(AND(BT28&gt;0,BT29=0),BT28,0)</f>
        <v>0</v>
      </c>
      <c r="BV28" s="7">
        <f>IF(BW27&gt;0,BV27,0)</f>
        <v>0</v>
      </c>
      <c r="BW28" s="7">
        <f>IF(ROUND(BT28-BV28,2)&gt;0,ROUND(BT28-BV28,2),0)</f>
        <v>0</v>
      </c>
      <c r="CB28">
        <v>26</v>
      </c>
      <c r="CC28" s="7">
        <f>IF(DB27&gt;0,CC27-1000,CC27)</f>
        <v>0</v>
      </c>
      <c r="CD28" s="20">
        <f>IF(DB27&gt;0,ROUND(PMT($F$92/12,$F$96*12,-CC28),5),0)</f>
        <v>0</v>
      </c>
      <c r="CE28" s="15">
        <f>IF(DB27&gt;0,ROUND(CC28*$CE$1/1000,2),0)</f>
        <v>0</v>
      </c>
      <c r="CF28" s="9">
        <f>INT(CE28)</f>
        <v>0</v>
      </c>
      <c r="CG28" s="23">
        <f>INT((CE28-CF28)*10)/10</f>
        <v>0</v>
      </c>
      <c r="CH28" s="17">
        <f>CE28-CF28-CG28</f>
        <v>0</v>
      </c>
      <c r="CI28" s="23">
        <f>IF(OR(CH28=0.05,CH28=0),CH28,IF(AND(CH28&gt;0.051,CH28&lt;0.1),0.1,IF(AND(CH28&gt;0.001,CH28&lt;0.05),0.05,CH28)))</f>
        <v>0</v>
      </c>
      <c r="CJ28" s="23">
        <f>CF28+CG28+CI28</f>
        <v>0</v>
      </c>
      <c r="CK28" s="15">
        <f>IF(DB27&gt;0,ROUND($CD$1*$CK$1,2),0)</f>
        <v>0</v>
      </c>
      <c r="CL28" s="22">
        <v>0</v>
      </c>
      <c r="CM28" s="22">
        <f>IF(DB27&gt;0,ROUND($CD$1*$CM$1,2),0)</f>
        <v>0</v>
      </c>
      <c r="CN28" s="22">
        <f>IF(DB27&gt;0,ROUND($CD$1*$CN$1,2),0)</f>
        <v>0</v>
      </c>
      <c r="CO28" s="22">
        <f>IF(DB27&gt;0,ROUND($CD$1*$CO$1,2),0)</f>
        <v>0</v>
      </c>
      <c r="CP28" s="22">
        <f>IF(DB27&gt;0,ROUND($CD$1*$CP$1,2),0)</f>
        <v>0</v>
      </c>
      <c r="CQ28" s="15">
        <f>IF(DB27&gt;0,CK28+SUM(CM28:CP28),0)</f>
        <v>0</v>
      </c>
      <c r="CR28" s="22">
        <f>IF(DB27&gt;0,ROUND(CQ28/12,2),0)</f>
        <v>0</v>
      </c>
      <c r="CS28" s="9">
        <f>INT(CR28)</f>
        <v>0</v>
      </c>
      <c r="CT28" s="23">
        <f>INT((CR28-CS28)*10)/10</f>
        <v>0</v>
      </c>
      <c r="CU28" s="17">
        <f>CR28-CS28-CT28</f>
        <v>0</v>
      </c>
      <c r="CV28" s="23">
        <f>IF(OR(CU28=0.05,CU28=0),CU28,IF(AND(CU28&gt;0.051,CU28&lt;0.1),0.1,IF(AND(CU28&gt;0.001,CU28&lt;0.05),0.05,CU28)))</f>
        <v>0</v>
      </c>
      <c r="CW28" s="23">
        <f>CS28+CT28+CV28</f>
        <v>0</v>
      </c>
      <c r="CX28">
        <f>IF(DB27&gt;0,CX27,0)</f>
        <v>0</v>
      </c>
      <c r="CY28" s="7">
        <f>ROUND(CD28+CJ28+CW28+CX28,2)</f>
        <v>0</v>
      </c>
      <c r="CZ28" s="7">
        <f>IF(AND(CY28&gt;0,CY29=0),CY28,0)</f>
        <v>0</v>
      </c>
      <c r="DA28" s="7">
        <f>IF(DB27&gt;0,DA27,0)</f>
        <v>0</v>
      </c>
      <c r="DB28" s="7">
        <f>IF(ROUND(CY28-DA28,2)&gt;0,ROUND(CY28-DA28,2),0)</f>
        <v>0</v>
      </c>
      <c r="EB28">
        <v>26</v>
      </c>
      <c r="EC28" s="7">
        <f>IF(FB27&gt;0,EC27-1000,EC27)</f>
        <v>0</v>
      </c>
      <c r="ED28" s="20">
        <f>IF(FB27&gt;0,ROUND(PMT($F$92/12,$F$96*12,-EC28),5),0)</f>
        <v>0</v>
      </c>
      <c r="EE28" s="15">
        <f>IF(FB27&gt;0,ROUND(EC28*$EE$1/1000,2),0)</f>
        <v>0</v>
      </c>
      <c r="EF28" s="9">
        <f>INT(EE28)</f>
        <v>0</v>
      </c>
      <c r="EG28" s="23">
        <f>INT((EE28-EF28)*10)/10</f>
        <v>0</v>
      </c>
      <c r="EH28" s="17">
        <f>EE28-EF28-EG28</f>
        <v>0</v>
      </c>
      <c r="EI28" s="23">
        <f>IF(OR(EH28=0.05,EH28=0),EH28,IF(AND(EH28&gt;0.051,EH28&lt;0.1),0.1,IF(AND(EH28&gt;0.001,EH28&lt;0.05),0.05,EH28)))</f>
        <v>0</v>
      </c>
      <c r="EJ28" s="23">
        <f>EF28+EG28+EI28</f>
        <v>0</v>
      </c>
      <c r="EK28" s="15">
        <f>IF(FB27&gt;0,ROUND($ED$1*$EK$1,2),0)</f>
        <v>0</v>
      </c>
      <c r="EL28" s="22">
        <v>0</v>
      </c>
      <c r="EM28" s="22">
        <f>IF(FB27&gt;0,ROUND($ED$1*$EM$1,0),0)</f>
        <v>0</v>
      </c>
      <c r="EN28" s="22">
        <f>IF(FB27&gt;0,ROUND($ED$1*$EN$1,2),0)</f>
        <v>0</v>
      </c>
      <c r="EO28" s="22">
        <f>IF(FB27&gt;0,ROUND($ED$1*$EO$1,2),0)</f>
        <v>0</v>
      </c>
      <c r="EP28" s="22">
        <f>IF(FB27&gt;0,ROUND($ED$1*$EP$1,2),0)</f>
        <v>0</v>
      </c>
      <c r="EQ28" s="15">
        <f>IF(FB27&gt;0,EK28+SUM(EM28:EP28),0)</f>
        <v>0</v>
      </c>
      <c r="ER28" s="22">
        <f>IF(FB27&gt;0,ROUND(EQ28/12,2),0)</f>
        <v>0</v>
      </c>
      <c r="ES28" s="9">
        <f>INT(ER28)</f>
        <v>0</v>
      </c>
      <c r="ET28" s="23">
        <f>INT((ER28-ES28)*10)/10</f>
        <v>0</v>
      </c>
      <c r="EU28" s="17">
        <f>ER28-ES28-ET28</f>
        <v>0</v>
      </c>
      <c r="EV28" s="23">
        <f>IF(OR(EU28=0.05,EU28=0),EU28,IF(AND(EU28&gt;0.051,EU28&lt;0.1),0.1,IF(AND(EU28&gt;0.001,EU28&lt;0.05),0.05,EU28)))</f>
        <v>0</v>
      </c>
      <c r="EW28" s="23">
        <f>ES28+ET28+EV28</f>
        <v>0</v>
      </c>
      <c r="EX28">
        <f>IF(FB27&gt;0,EX27,0)</f>
        <v>0</v>
      </c>
      <c r="EY28" s="7">
        <f>ROUND(ED28+EJ28+EW28+EX28,2)</f>
        <v>0</v>
      </c>
      <c r="EZ28" s="7">
        <f>IF(AND(EY28&gt;0,EY29=0),EY28,0)</f>
        <v>0</v>
      </c>
      <c r="FA28" s="7">
        <f>IF(FB27&gt;0,FA27,0)</f>
        <v>0</v>
      </c>
      <c r="FB28" s="7">
        <f>IF(ROUND(EY28-FA28,2)&gt;0,ROUND(EY28-FA28,2),0)</f>
        <v>0</v>
      </c>
      <c r="GB28">
        <v>26</v>
      </c>
      <c r="GC28" s="7">
        <f>IF(HB27&gt;0,GC27-1000,GC27)</f>
        <v>0</v>
      </c>
      <c r="GD28" s="20">
        <f>IF(HB27&gt;0,ROUND(PMT($F$92/12,$F$96*12,-GC28),5),0)</f>
        <v>0</v>
      </c>
      <c r="GE28" s="15">
        <f>IF(HB27&gt;0,ROUND(GC28*$GE$1/1000,2),0)</f>
        <v>0</v>
      </c>
      <c r="GF28" s="9">
        <f>INT(GE28)</f>
        <v>0</v>
      </c>
      <c r="GG28" s="23">
        <f>INT((GE28-GF28)*10)/10</f>
        <v>0</v>
      </c>
      <c r="GH28" s="17">
        <f>GE28-GF28-GG28</f>
        <v>0</v>
      </c>
      <c r="GI28" s="23">
        <f>IF(OR(GH28=0.05,GH28=0),GH28,IF(AND(GH28&gt;0.051,GH28&lt;0.1),0.1,IF(AND(GH28&gt;0.001,GH28&lt;0.05),0.05,GH28)))</f>
        <v>0</v>
      </c>
      <c r="GJ28" s="23">
        <f>GF28+GG28+GI28</f>
        <v>0</v>
      </c>
      <c r="GK28" s="15">
        <f>IF(HB27&gt;0,ROUND($GD$1*$GK$1,2),0)</f>
        <v>0</v>
      </c>
      <c r="GL28" s="22">
        <v>0</v>
      </c>
      <c r="GM28" s="22">
        <f>IF(HB27&gt;0,ROUND($GD$1*$GM$1,0),0)</f>
        <v>0</v>
      </c>
      <c r="GN28" s="22">
        <f>IF(HB27&gt;0,ROUND($GD$1*$GN$1,2),0)</f>
        <v>0</v>
      </c>
      <c r="GO28" s="22">
        <f>IF(HB27&gt;0,ROUND($GD$1*$GO$1,2),0)</f>
        <v>0</v>
      </c>
      <c r="GP28" s="22">
        <f>IF(HB27&gt;0,ROUND($GD$1*$GP$1,2),0)</f>
        <v>0</v>
      </c>
      <c r="GQ28" s="15">
        <f>IF(HB27&gt;0,GK28+SUM(GM28:GP28),0)</f>
        <v>0</v>
      </c>
      <c r="GR28" s="22">
        <f>IF(HB27&gt;0,ROUND(GQ28/12,2),0)</f>
        <v>0</v>
      </c>
      <c r="GS28" s="9">
        <f>INT(GR28)</f>
        <v>0</v>
      </c>
      <c r="GT28" s="23">
        <f>INT((GR28-GS28)*10)/10</f>
        <v>0</v>
      </c>
      <c r="GU28" s="17">
        <f>GR28-GS28-GT28</f>
        <v>0</v>
      </c>
      <c r="GV28" s="23">
        <f>IF(OR(GU28=0.05,GU28=0),GU28,IF(AND(GU28&gt;0.051,GU28&lt;0.1),0.1,IF(AND(GU28&gt;0.001,GU28&lt;0.05),0.05,GU28)))</f>
        <v>0</v>
      </c>
      <c r="GW28" s="23">
        <f>GS28+GT28+GV28</f>
        <v>0</v>
      </c>
      <c r="GX28">
        <f>IF(HB27&gt;0,GX27,0)</f>
        <v>0</v>
      </c>
      <c r="GY28" s="7">
        <f>ROUND(GD28+GJ28+GW28+GX28,2)</f>
        <v>0</v>
      </c>
      <c r="GZ28" s="7">
        <f>IF(AND(GY28&gt;0,GY29=0),GY28,0)</f>
        <v>0</v>
      </c>
      <c r="HA28" s="7">
        <f>IF(HB27&gt;0,HA27,0)</f>
        <v>0</v>
      </c>
      <c r="HB28" s="7">
        <f>IF(ROUND(GY28-HA28,2)&gt;0,ROUND(GY28-HA28,2),0)</f>
        <v>0</v>
      </c>
    </row>
    <row r="29" spans="1:235">
      <c r="L29" s="71" t="s">
        <v>98</v>
      </c>
      <c r="M29" s="72" t="s">
        <v>99</v>
      </c>
      <c r="N29" s="59">
        <f>N26</f>
        <v>6000000</v>
      </c>
      <c r="AA29" t="s">
        <v>100</v>
      </c>
      <c r="AB29" s="59">
        <v>850000</v>
      </c>
      <c r="AC29" s="59">
        <f>IF(AB88=AA29,AB29,0)</f>
        <v>0</v>
      </c>
      <c r="AG29" s="60">
        <v>4</v>
      </c>
      <c r="AH29" s="60">
        <v>9</v>
      </c>
      <c r="AI29" s="60">
        <v>25</v>
      </c>
      <c r="AJ29" s="61">
        <v>1000</v>
      </c>
      <c r="AK29" s="62">
        <v>1227273</v>
      </c>
      <c r="AL29" s="23">
        <f>IF(AND($I$15&gt;AG29,$I$15&lt;=AH29),IF(AND($I$16&gt;AI29,$I$16&lt;=AJ29),AK29,0),0)</f>
        <v>0</v>
      </c>
      <c r="BB29">
        <v>27</v>
      </c>
      <c r="BC29" s="7">
        <f>IF(BW28&gt;0,BC28-1000,BC28)</f>
        <v>0</v>
      </c>
      <c r="BD29" s="20">
        <f>IF(BW28&gt;0,ROUND(PMT($F$92/12,$F$96*12,-BC29),5),0)</f>
        <v>0</v>
      </c>
      <c r="BE29" s="15">
        <f>IF(BW28&gt;0,ROUND(BC29*$E$1/1000,2),0)</f>
        <v>0</v>
      </c>
      <c r="BF29" s="15">
        <f>IF(BW28&gt;0,ROUND(MIN(BC29,$F$168)*$BF$1,2),0)</f>
        <v>0</v>
      </c>
      <c r="BG29" s="22">
        <v>0</v>
      </c>
      <c r="BH29" s="22">
        <f>IF(BW28&gt;0,ROUND(MIN(BC29,$F$168)*$BH$1,0),0)</f>
        <v>0</v>
      </c>
      <c r="BI29" s="22">
        <f>IF(BW28&gt;0,ROUND(MIN(BC29,$F$168)*$BI$1,2),0)</f>
        <v>0</v>
      </c>
      <c r="BJ29" s="22">
        <f>IF(BW28&gt;0,ROUND(MIN(BC29,$F$168)*$BJ$1,2),0)</f>
        <v>0</v>
      </c>
      <c r="BK29" s="22">
        <f>IF(BW28&gt;0,ROUND(MIN(BC29,$F$168)*$BK$1,2),0)</f>
        <v>0</v>
      </c>
      <c r="BL29" s="15">
        <f>IF(BW28&gt;0,BF29+SUM(BH29:BK29),0)</f>
        <v>0</v>
      </c>
      <c r="BM29" s="22">
        <f>IF(BW28&gt;0,ROUND(BL29/12,2),0)</f>
        <v>0</v>
      </c>
      <c r="BN29" s="9">
        <f>INT(BM29)</f>
        <v>0</v>
      </c>
      <c r="BO29" s="23">
        <f>INT((BM29-BN29)*10)/10</f>
        <v>0</v>
      </c>
      <c r="BP29" s="17">
        <f>BM29-BN29-BO29</f>
        <v>0</v>
      </c>
      <c r="BQ29" s="23">
        <f>IF(OR(BP29=0.05,BP29=0),BP29,IF(AND(BP29&gt;0.051,BP29&lt;0.1),0.1,IF(AND(BP29&gt;0.001,BP29&lt;0.05),0.05,BP29)))</f>
        <v>0</v>
      </c>
      <c r="BR29" s="23">
        <f>BN29+BO29+BQ29</f>
        <v>0</v>
      </c>
      <c r="BS29">
        <f>IF(BW28&gt;0,BS28,0)</f>
        <v>0</v>
      </c>
      <c r="BT29" s="7">
        <f>SUM(BD29:BE29)+BR29+BS29</f>
        <v>0</v>
      </c>
      <c r="BU29" s="7">
        <f>IF(AND(BT29&gt;0,BT30=0),BT29,0)</f>
        <v>0</v>
      </c>
      <c r="BV29" s="7">
        <f>IF(BW28&gt;0,BV28,0)</f>
        <v>0</v>
      </c>
      <c r="BW29" s="7">
        <f>IF(ROUND(BT29-BV29,2)&gt;0,ROUND(BT29-BV29,2),0)</f>
        <v>0</v>
      </c>
      <c r="CB29">
        <v>27</v>
      </c>
      <c r="CC29" s="7">
        <f>IF(DB28&gt;0,CC28-1000,CC28)</f>
        <v>0</v>
      </c>
      <c r="CD29" s="20">
        <f>IF(DB28&gt;0,ROUND(PMT($F$92/12,$F$96*12,-CC29),5),0)</f>
        <v>0</v>
      </c>
      <c r="CE29" s="15">
        <f>IF(DB28&gt;0,ROUND(CC29*$CE$1/1000,2),0)</f>
        <v>0</v>
      </c>
      <c r="CF29" s="9">
        <f>INT(CE29)</f>
        <v>0</v>
      </c>
      <c r="CG29" s="23">
        <f>INT((CE29-CF29)*10)/10</f>
        <v>0</v>
      </c>
      <c r="CH29" s="17">
        <f>CE29-CF29-CG29</f>
        <v>0</v>
      </c>
      <c r="CI29" s="23">
        <f>IF(OR(CH29=0.05,CH29=0),CH29,IF(AND(CH29&gt;0.051,CH29&lt;0.1),0.1,IF(AND(CH29&gt;0.001,CH29&lt;0.05),0.05,CH29)))</f>
        <v>0</v>
      </c>
      <c r="CJ29" s="23">
        <f>CF29+CG29+CI29</f>
        <v>0</v>
      </c>
      <c r="CK29" s="15">
        <f>IF(DB28&gt;0,ROUND($CD$1*$CK$1,2),0)</f>
        <v>0</v>
      </c>
      <c r="CL29" s="22">
        <v>0</v>
      </c>
      <c r="CM29" s="22">
        <f>IF(DB28&gt;0,ROUND($CD$1*$CM$1,2),0)</f>
        <v>0</v>
      </c>
      <c r="CN29" s="22">
        <f>IF(DB28&gt;0,ROUND($CD$1*$CN$1,2),0)</f>
        <v>0</v>
      </c>
      <c r="CO29" s="22">
        <f>IF(DB28&gt;0,ROUND($CD$1*$CO$1,2),0)</f>
        <v>0</v>
      </c>
      <c r="CP29" s="22">
        <f>IF(DB28&gt;0,ROUND($CD$1*$CP$1,2),0)</f>
        <v>0</v>
      </c>
      <c r="CQ29" s="15">
        <f>IF(DB28&gt;0,CK29+SUM(CM29:CP29),0)</f>
        <v>0</v>
      </c>
      <c r="CR29" s="22">
        <f>IF(DB28&gt;0,ROUND(CQ29/12,2),0)</f>
        <v>0</v>
      </c>
      <c r="CS29" s="9">
        <f>INT(CR29)</f>
        <v>0</v>
      </c>
      <c r="CT29" s="23">
        <f>INT((CR29-CS29)*10)/10</f>
        <v>0</v>
      </c>
      <c r="CU29" s="17">
        <f>CR29-CS29-CT29</f>
        <v>0</v>
      </c>
      <c r="CV29" s="23">
        <f>IF(OR(CU29=0.05,CU29=0),CU29,IF(AND(CU29&gt;0.051,CU29&lt;0.1),0.1,IF(AND(CU29&gt;0.001,CU29&lt;0.05),0.05,CU29)))</f>
        <v>0</v>
      </c>
      <c r="CW29" s="23">
        <f>CS29+CT29+CV29</f>
        <v>0</v>
      </c>
      <c r="CX29">
        <f>IF(DB28&gt;0,CX28,0)</f>
        <v>0</v>
      </c>
      <c r="CY29" s="7">
        <f>ROUND(CD29+CJ29+CW29+CX29,2)</f>
        <v>0</v>
      </c>
      <c r="CZ29" s="7">
        <f>IF(AND(CY29&gt;0,CY30=0),CY29,0)</f>
        <v>0</v>
      </c>
      <c r="DA29" s="7">
        <f>IF(DB28&gt;0,DA28,0)</f>
        <v>0</v>
      </c>
      <c r="DB29" s="7">
        <f>IF(ROUND(CY29-DA29,2)&gt;0,ROUND(CY29-DA29,2),0)</f>
        <v>0</v>
      </c>
      <c r="EB29">
        <v>27</v>
      </c>
      <c r="EC29" s="7">
        <f>IF(FB28&gt;0,EC28-1000,EC28)</f>
        <v>0</v>
      </c>
      <c r="ED29" s="20">
        <f>IF(FB28&gt;0,ROUND(PMT($F$92/12,$F$96*12,-EC29),5),0)</f>
        <v>0</v>
      </c>
      <c r="EE29" s="15">
        <f>IF(FB28&gt;0,ROUND(EC29*$EE$1/1000,2),0)</f>
        <v>0</v>
      </c>
      <c r="EF29" s="9">
        <f>INT(EE29)</f>
        <v>0</v>
      </c>
      <c r="EG29" s="23">
        <f>INT((EE29-EF29)*10)/10</f>
        <v>0</v>
      </c>
      <c r="EH29" s="17">
        <f>EE29-EF29-EG29</f>
        <v>0</v>
      </c>
      <c r="EI29" s="23">
        <f>IF(OR(EH29=0.05,EH29=0),EH29,IF(AND(EH29&gt;0.051,EH29&lt;0.1),0.1,IF(AND(EH29&gt;0.001,EH29&lt;0.05),0.05,EH29)))</f>
        <v>0</v>
      </c>
      <c r="EJ29" s="23">
        <f>EF29+EG29+EI29</f>
        <v>0</v>
      </c>
      <c r="EK29" s="15">
        <f>IF(FB28&gt;0,ROUND($ED$1*$EK$1,2),0)</f>
        <v>0</v>
      </c>
      <c r="EL29" s="22">
        <v>0</v>
      </c>
      <c r="EM29" s="22">
        <f>IF(FB28&gt;0,ROUND($ED$1*$EM$1,0),0)</f>
        <v>0</v>
      </c>
      <c r="EN29" s="22">
        <f>IF(FB28&gt;0,ROUND($ED$1*$EN$1,2),0)</f>
        <v>0</v>
      </c>
      <c r="EO29" s="22">
        <f>IF(FB28&gt;0,ROUND($ED$1*$EO$1,2),0)</f>
        <v>0</v>
      </c>
      <c r="EP29" s="22">
        <f>IF(FB28&gt;0,ROUND($ED$1*$EP$1,2),0)</f>
        <v>0</v>
      </c>
      <c r="EQ29" s="15">
        <f>IF(FB28&gt;0,EK29+SUM(EM29:EP29),0)</f>
        <v>0</v>
      </c>
      <c r="ER29" s="22">
        <f>IF(FB28&gt;0,ROUND(EQ29/12,2),0)</f>
        <v>0</v>
      </c>
      <c r="ES29" s="9">
        <f>INT(ER29)</f>
        <v>0</v>
      </c>
      <c r="ET29" s="23">
        <f>INT((ER29-ES29)*10)/10</f>
        <v>0</v>
      </c>
      <c r="EU29" s="17">
        <f>ER29-ES29-ET29</f>
        <v>0</v>
      </c>
      <c r="EV29" s="23">
        <f>IF(OR(EU29=0.05,EU29=0),EU29,IF(AND(EU29&gt;0.051,EU29&lt;0.1),0.1,IF(AND(EU29&gt;0.001,EU29&lt;0.05),0.05,EU29)))</f>
        <v>0</v>
      </c>
      <c r="EW29" s="23">
        <f>ES29+ET29+EV29</f>
        <v>0</v>
      </c>
      <c r="EX29">
        <f>IF(FB28&gt;0,EX28,0)</f>
        <v>0</v>
      </c>
      <c r="EY29" s="7">
        <f>ROUND(ED29+EJ29+EW29+EX29,2)</f>
        <v>0</v>
      </c>
      <c r="EZ29" s="7">
        <f>IF(AND(EY29&gt;0,EY30=0),EY29,0)</f>
        <v>0</v>
      </c>
      <c r="FA29" s="7">
        <f>IF(FB28&gt;0,FA28,0)</f>
        <v>0</v>
      </c>
      <c r="FB29" s="7">
        <f>IF(ROUND(EY29-FA29,2)&gt;0,ROUND(EY29-FA29,2),0)</f>
        <v>0</v>
      </c>
      <c r="GB29">
        <v>27</v>
      </c>
      <c r="GC29" s="7">
        <f>IF(HB28&gt;0,GC28-1000,GC28)</f>
        <v>0</v>
      </c>
      <c r="GD29" s="20">
        <f>IF(HB28&gt;0,ROUND(PMT($F$92/12,$F$96*12,-GC29),5),0)</f>
        <v>0</v>
      </c>
      <c r="GE29" s="15">
        <f>IF(HB28&gt;0,ROUND(GC29*$GE$1/1000,2),0)</f>
        <v>0</v>
      </c>
      <c r="GF29" s="9">
        <f>INT(GE29)</f>
        <v>0</v>
      </c>
      <c r="GG29" s="23">
        <f>INT((GE29-GF29)*10)/10</f>
        <v>0</v>
      </c>
      <c r="GH29" s="17">
        <f>GE29-GF29-GG29</f>
        <v>0</v>
      </c>
      <c r="GI29" s="23">
        <f>IF(OR(GH29=0.05,GH29=0),GH29,IF(AND(GH29&gt;0.051,GH29&lt;0.1),0.1,IF(AND(GH29&gt;0.001,GH29&lt;0.05),0.05,GH29)))</f>
        <v>0</v>
      </c>
      <c r="GJ29" s="23">
        <f>GF29+GG29+GI29</f>
        <v>0</v>
      </c>
      <c r="GK29" s="15">
        <f>IF(HB28&gt;0,ROUND($GD$1*$GK$1,2),0)</f>
        <v>0</v>
      </c>
      <c r="GL29" s="22">
        <v>0</v>
      </c>
      <c r="GM29" s="22">
        <f>IF(HB28&gt;0,ROUND($GD$1*$GM$1,0),0)</f>
        <v>0</v>
      </c>
      <c r="GN29" s="22">
        <f>IF(HB28&gt;0,ROUND($GD$1*$GN$1,2),0)</f>
        <v>0</v>
      </c>
      <c r="GO29" s="22">
        <f>IF(HB28&gt;0,ROUND($GD$1*$GO$1,2),0)</f>
        <v>0</v>
      </c>
      <c r="GP29" s="22">
        <f>IF(HB28&gt;0,ROUND($GD$1*$GP$1,2),0)</f>
        <v>0</v>
      </c>
      <c r="GQ29" s="15">
        <f>IF(HB28&gt;0,GK29+SUM(GM29:GP29),0)</f>
        <v>0</v>
      </c>
      <c r="GR29" s="22">
        <f>IF(HB28&gt;0,ROUND(GQ29/12,2),0)</f>
        <v>0</v>
      </c>
      <c r="GS29" s="9">
        <f>INT(GR29)</f>
        <v>0</v>
      </c>
      <c r="GT29" s="23">
        <f>INT((GR29-GS29)*10)/10</f>
        <v>0</v>
      </c>
      <c r="GU29" s="17">
        <f>GR29-GS29-GT29</f>
        <v>0</v>
      </c>
      <c r="GV29" s="23">
        <f>IF(OR(GU29=0.05,GU29=0),GU29,IF(AND(GU29&gt;0.051,GU29&lt;0.1),0.1,IF(AND(GU29&gt;0.001,GU29&lt;0.05),0.05,GU29)))</f>
        <v>0</v>
      </c>
      <c r="GW29" s="23">
        <f>GS29+GT29+GV29</f>
        <v>0</v>
      </c>
      <c r="GX29">
        <f>IF(HB28&gt;0,GX28,0)</f>
        <v>0</v>
      </c>
      <c r="GY29" s="7">
        <f>ROUND(GD29+GJ29+GW29+GX29,2)</f>
        <v>0</v>
      </c>
      <c r="GZ29" s="7">
        <f>IF(AND(GY29&gt;0,GY30=0),GY29,0)</f>
        <v>0</v>
      </c>
      <c r="HA29" s="7">
        <f>IF(HB28&gt;0,HA28,0)</f>
        <v>0</v>
      </c>
      <c r="HB29" s="7">
        <f>IF(ROUND(GY29-HA29,2)&gt;0,ROUND(GY29-HA29,2),0)</f>
        <v>0</v>
      </c>
    </row>
    <row r="30" spans="1:235">
      <c r="L30" s="73">
        <f>F27*L26</f>
        <v>762755</v>
      </c>
      <c r="M30" s="72" t="s">
        <v>101</v>
      </c>
      <c r="N30" s="59">
        <f>IF(N7 =TRUE,N29,0)</f>
        <v>0</v>
      </c>
      <c r="AA30" s="4" t="s">
        <v>69</v>
      </c>
      <c r="AG30" s="60">
        <v>9</v>
      </c>
      <c r="AH30" s="60">
        <v>1000</v>
      </c>
      <c r="AI30" s="60">
        <v>0</v>
      </c>
      <c r="AJ30" s="61">
        <v>22</v>
      </c>
      <c r="AK30" s="62">
        <v>1320000</v>
      </c>
      <c r="AL30" s="23">
        <f>IF(AND($I$15&gt;AG30,$I$15&lt;=AH30),IF(AND($I$16&gt;AI30,$I$16&lt;=AJ30),AK30,0),0)</f>
        <v>0</v>
      </c>
      <c r="BB30">
        <v>28</v>
      </c>
      <c r="BC30" s="7">
        <f>IF(BW29&gt;0,BC29-1000,BC29)</f>
        <v>0</v>
      </c>
      <c r="BD30" s="20">
        <f>IF(BW29&gt;0,ROUND(PMT($F$92/12,$F$96*12,-BC30),5),0)</f>
        <v>0</v>
      </c>
      <c r="BE30" s="15">
        <f>IF(BW29&gt;0,ROUND(BC30*$E$1/1000,2),0)</f>
        <v>0</v>
      </c>
      <c r="BF30" s="15">
        <f>IF(BW29&gt;0,ROUND(MIN(BC30,$F$168)*$BF$1,2),0)</f>
        <v>0</v>
      </c>
      <c r="BG30" s="22">
        <v>0</v>
      </c>
      <c r="BH30" s="22">
        <f>IF(BW29&gt;0,ROUND(MIN(BC30,$F$168)*$BH$1,0),0)</f>
        <v>0</v>
      </c>
      <c r="BI30" s="22">
        <f>IF(BW29&gt;0,ROUND(MIN(BC30,$F$168)*$BI$1,2),0)</f>
        <v>0</v>
      </c>
      <c r="BJ30" s="22">
        <f>IF(BW29&gt;0,ROUND(MIN(BC30,$F$168)*$BJ$1,2),0)</f>
        <v>0</v>
      </c>
      <c r="BK30" s="22">
        <f>IF(BW29&gt;0,ROUND(MIN(BC30,$F$168)*$BK$1,2),0)</f>
        <v>0</v>
      </c>
      <c r="BL30" s="15">
        <f>IF(BW29&gt;0,BF30+SUM(BH30:BK30),0)</f>
        <v>0</v>
      </c>
      <c r="BM30" s="22">
        <f>IF(BW29&gt;0,ROUND(BL30/12,2),0)</f>
        <v>0</v>
      </c>
      <c r="BN30" s="9">
        <f>INT(BM30)</f>
        <v>0</v>
      </c>
      <c r="BO30" s="23">
        <f>INT((BM30-BN30)*10)/10</f>
        <v>0</v>
      </c>
      <c r="BP30" s="17">
        <f>BM30-BN30-BO30</f>
        <v>0</v>
      </c>
      <c r="BQ30" s="23">
        <f>IF(OR(BP30=0.05,BP30=0),BP30,IF(AND(BP30&gt;0.051,BP30&lt;0.1),0.1,IF(AND(BP30&gt;0.001,BP30&lt;0.05),0.05,BP30)))</f>
        <v>0</v>
      </c>
      <c r="BR30" s="23">
        <f>BN30+BO30+BQ30</f>
        <v>0</v>
      </c>
      <c r="BS30">
        <f>IF(BW29&gt;0,BS29,0)</f>
        <v>0</v>
      </c>
      <c r="BT30" s="7">
        <f>SUM(BD30:BE30)+BR30+BS30</f>
        <v>0</v>
      </c>
      <c r="BU30" s="7">
        <f>IF(AND(BT30&gt;0,BT31=0),BT30,0)</f>
        <v>0</v>
      </c>
      <c r="BV30" s="7">
        <f>IF(BW29&gt;0,BV29,0)</f>
        <v>0</v>
      </c>
      <c r="BW30" s="7">
        <f>IF(ROUND(BT30-BV30,2)&gt;0,ROUND(BT30-BV30,2),0)</f>
        <v>0</v>
      </c>
      <c r="CB30">
        <v>28</v>
      </c>
      <c r="CC30" s="7">
        <f>IF(DB29&gt;0,CC29-1000,CC29)</f>
        <v>0</v>
      </c>
      <c r="CD30" s="20">
        <f>IF(DB29&gt;0,ROUND(PMT($F$92/12,$F$96*12,-CC30),5),0)</f>
        <v>0</v>
      </c>
      <c r="CE30" s="15">
        <f>IF(DB29&gt;0,ROUND(CC30*$CE$1/1000,2),0)</f>
        <v>0</v>
      </c>
      <c r="CF30" s="9">
        <f>INT(CE30)</f>
        <v>0</v>
      </c>
      <c r="CG30" s="23">
        <f>INT((CE30-CF30)*10)/10</f>
        <v>0</v>
      </c>
      <c r="CH30" s="17">
        <f>CE30-CF30-CG30</f>
        <v>0</v>
      </c>
      <c r="CI30" s="23">
        <f>IF(OR(CH30=0.05,CH30=0),CH30,IF(AND(CH30&gt;0.051,CH30&lt;0.1),0.1,IF(AND(CH30&gt;0.001,CH30&lt;0.05),0.05,CH30)))</f>
        <v>0</v>
      </c>
      <c r="CJ30" s="23">
        <f>CF30+CG30+CI30</f>
        <v>0</v>
      </c>
      <c r="CK30" s="15">
        <f>IF(DB29&gt;0,ROUND($CD$1*$CK$1,2),0)</f>
        <v>0</v>
      </c>
      <c r="CL30" s="22">
        <v>0</v>
      </c>
      <c r="CM30" s="22">
        <f>IF(DB29&gt;0,ROUND($CD$1*$CM$1,2),0)</f>
        <v>0</v>
      </c>
      <c r="CN30" s="22">
        <f>IF(DB29&gt;0,ROUND($CD$1*$CN$1,2),0)</f>
        <v>0</v>
      </c>
      <c r="CO30" s="22">
        <f>IF(DB29&gt;0,ROUND($CD$1*$CO$1,2),0)</f>
        <v>0</v>
      </c>
      <c r="CP30" s="22">
        <f>IF(DB29&gt;0,ROUND($CD$1*$CP$1,2),0)</f>
        <v>0</v>
      </c>
      <c r="CQ30" s="15">
        <f>IF(DB29&gt;0,CK30+SUM(CM30:CP30),0)</f>
        <v>0</v>
      </c>
      <c r="CR30" s="22">
        <f>IF(DB29&gt;0,ROUND(CQ30/12,2),0)</f>
        <v>0</v>
      </c>
      <c r="CS30" s="9">
        <f>INT(CR30)</f>
        <v>0</v>
      </c>
      <c r="CT30" s="23">
        <f>INT((CR30-CS30)*10)/10</f>
        <v>0</v>
      </c>
      <c r="CU30" s="17">
        <f>CR30-CS30-CT30</f>
        <v>0</v>
      </c>
      <c r="CV30" s="23">
        <f>IF(OR(CU30=0.05,CU30=0),CU30,IF(AND(CU30&gt;0.051,CU30&lt;0.1),0.1,IF(AND(CU30&gt;0.001,CU30&lt;0.05),0.05,CU30)))</f>
        <v>0</v>
      </c>
      <c r="CW30" s="23">
        <f>CS30+CT30+CV30</f>
        <v>0</v>
      </c>
      <c r="CX30">
        <f>IF(DB29&gt;0,CX29,0)</f>
        <v>0</v>
      </c>
      <c r="CY30" s="7">
        <f>ROUND(CD30+CJ30+CW30+CX30,2)</f>
        <v>0</v>
      </c>
      <c r="CZ30" s="7">
        <f>IF(AND(CY30&gt;0,CY31=0),CY30,0)</f>
        <v>0</v>
      </c>
      <c r="DA30" s="7">
        <f>IF(DB29&gt;0,DA29,0)</f>
        <v>0</v>
      </c>
      <c r="DB30" s="7">
        <f>IF(ROUND(CY30-DA30,2)&gt;0,ROUND(CY30-DA30,2),0)</f>
        <v>0</v>
      </c>
      <c r="EB30">
        <v>28</v>
      </c>
      <c r="EC30" s="7">
        <f>IF(FB29&gt;0,EC29-1000,EC29)</f>
        <v>0</v>
      </c>
      <c r="ED30" s="20">
        <f>IF(FB29&gt;0,ROUND(PMT($F$92/12,$F$96*12,-EC30),5),0)</f>
        <v>0</v>
      </c>
      <c r="EE30" s="15">
        <f>IF(FB29&gt;0,ROUND(EC30*$EE$1/1000,2),0)</f>
        <v>0</v>
      </c>
      <c r="EF30" s="9">
        <f>INT(EE30)</f>
        <v>0</v>
      </c>
      <c r="EG30" s="23">
        <f>INT((EE30-EF30)*10)/10</f>
        <v>0</v>
      </c>
      <c r="EH30" s="17">
        <f>EE30-EF30-EG30</f>
        <v>0</v>
      </c>
      <c r="EI30" s="23">
        <f>IF(OR(EH30=0.05,EH30=0),EH30,IF(AND(EH30&gt;0.051,EH30&lt;0.1),0.1,IF(AND(EH30&gt;0.001,EH30&lt;0.05),0.05,EH30)))</f>
        <v>0</v>
      </c>
      <c r="EJ30" s="23">
        <f>EF30+EG30+EI30</f>
        <v>0</v>
      </c>
      <c r="EK30" s="15">
        <f>IF(FB29&gt;0,ROUND($ED$1*$EK$1,2),0)</f>
        <v>0</v>
      </c>
      <c r="EL30" s="22">
        <v>0</v>
      </c>
      <c r="EM30" s="22">
        <f>IF(FB29&gt;0,ROUND($ED$1*$EM$1,0),0)</f>
        <v>0</v>
      </c>
      <c r="EN30" s="22">
        <f>IF(FB29&gt;0,ROUND($ED$1*$EN$1,2),0)</f>
        <v>0</v>
      </c>
      <c r="EO30" s="22">
        <f>IF(FB29&gt;0,ROUND($ED$1*$EO$1,2),0)</f>
        <v>0</v>
      </c>
      <c r="EP30" s="22">
        <f>IF(FB29&gt;0,ROUND($ED$1*$EP$1,2),0)</f>
        <v>0</v>
      </c>
      <c r="EQ30" s="15">
        <f>IF(FB29&gt;0,EK30+SUM(EM30:EP30),0)</f>
        <v>0</v>
      </c>
      <c r="ER30" s="22">
        <f>IF(FB29&gt;0,ROUND(EQ30/12,2),0)</f>
        <v>0</v>
      </c>
      <c r="ES30" s="9">
        <f>INT(ER30)</f>
        <v>0</v>
      </c>
      <c r="ET30" s="23">
        <f>INT((ER30-ES30)*10)/10</f>
        <v>0</v>
      </c>
      <c r="EU30" s="17">
        <f>ER30-ES30-ET30</f>
        <v>0</v>
      </c>
      <c r="EV30" s="23">
        <f>IF(OR(EU30=0.05,EU30=0),EU30,IF(AND(EU30&gt;0.051,EU30&lt;0.1),0.1,IF(AND(EU30&gt;0.001,EU30&lt;0.05),0.05,EU30)))</f>
        <v>0</v>
      </c>
      <c r="EW30" s="23">
        <f>ES30+ET30+EV30</f>
        <v>0</v>
      </c>
      <c r="EX30">
        <f>IF(FB29&gt;0,EX29,0)</f>
        <v>0</v>
      </c>
      <c r="EY30" s="7">
        <f>ROUND(ED30+EJ30+EW30+EX30,2)</f>
        <v>0</v>
      </c>
      <c r="EZ30" s="7">
        <f>IF(AND(EY30&gt;0,EY31=0),EY30,0)</f>
        <v>0</v>
      </c>
      <c r="FA30" s="7">
        <f>IF(FB29&gt;0,FA29,0)</f>
        <v>0</v>
      </c>
      <c r="FB30" s="7">
        <f>IF(ROUND(EY30-FA30,2)&gt;0,ROUND(EY30-FA30,2),0)</f>
        <v>0</v>
      </c>
      <c r="GB30">
        <v>28</v>
      </c>
      <c r="GC30" s="7">
        <f>IF(HB29&gt;0,GC29-1000,GC29)</f>
        <v>0</v>
      </c>
      <c r="GD30" s="20">
        <f>IF(HB29&gt;0,ROUND(PMT($F$92/12,$F$96*12,-GC30),5),0)</f>
        <v>0</v>
      </c>
      <c r="GE30" s="15">
        <f>IF(HB29&gt;0,ROUND(GC30*$GE$1/1000,2),0)</f>
        <v>0</v>
      </c>
      <c r="GF30" s="9">
        <f>INT(GE30)</f>
        <v>0</v>
      </c>
      <c r="GG30" s="23">
        <f>INT((GE30-GF30)*10)/10</f>
        <v>0</v>
      </c>
      <c r="GH30" s="17">
        <f>GE30-GF30-GG30</f>
        <v>0</v>
      </c>
      <c r="GI30" s="23">
        <f>IF(OR(GH30=0.05,GH30=0),GH30,IF(AND(GH30&gt;0.051,GH30&lt;0.1),0.1,IF(AND(GH30&gt;0.001,GH30&lt;0.05),0.05,GH30)))</f>
        <v>0</v>
      </c>
      <c r="GJ30" s="23">
        <f>GF30+GG30+GI30</f>
        <v>0</v>
      </c>
      <c r="GK30" s="15">
        <f>IF(HB29&gt;0,ROUND($GD$1*$GK$1,2),0)</f>
        <v>0</v>
      </c>
      <c r="GL30" s="22">
        <v>0</v>
      </c>
      <c r="GM30" s="22">
        <f>IF(HB29&gt;0,ROUND($GD$1*$GM$1,0),0)</f>
        <v>0</v>
      </c>
      <c r="GN30" s="22">
        <f>IF(HB29&gt;0,ROUND($GD$1*$GN$1,2),0)</f>
        <v>0</v>
      </c>
      <c r="GO30" s="22">
        <f>IF(HB29&gt;0,ROUND($GD$1*$GO$1,2),0)</f>
        <v>0</v>
      </c>
      <c r="GP30" s="22">
        <f>IF(HB29&gt;0,ROUND($GD$1*$GP$1,2),0)</f>
        <v>0</v>
      </c>
      <c r="GQ30" s="15">
        <f>IF(HB29&gt;0,GK30+SUM(GM30:GP30),0)</f>
        <v>0</v>
      </c>
      <c r="GR30" s="22">
        <f>IF(HB29&gt;0,ROUND(GQ30/12,2),0)</f>
        <v>0</v>
      </c>
      <c r="GS30" s="9">
        <f>INT(GR30)</f>
        <v>0</v>
      </c>
      <c r="GT30" s="23">
        <f>INT((GR30-GS30)*10)/10</f>
        <v>0</v>
      </c>
      <c r="GU30" s="17">
        <f>GR30-GS30-GT30</f>
        <v>0</v>
      </c>
      <c r="GV30" s="23">
        <f>IF(OR(GU30=0.05,GU30=0),GU30,IF(AND(GU30&gt;0.051,GU30&lt;0.1),0.1,IF(AND(GU30&gt;0.001,GU30&lt;0.05),0.05,GU30)))</f>
        <v>0</v>
      </c>
      <c r="GW30" s="23">
        <f>GS30+GT30+GV30</f>
        <v>0</v>
      </c>
      <c r="GX30">
        <f>IF(HB29&gt;0,GX29,0)</f>
        <v>0</v>
      </c>
      <c r="GY30" s="7">
        <f>ROUND(GD30+GJ30+GW30+GX30,2)</f>
        <v>0</v>
      </c>
      <c r="GZ30" s="7">
        <f>IF(AND(GY30&gt;0,GY31=0),GY30,0)</f>
        <v>0</v>
      </c>
      <c r="HA30" s="7">
        <f>IF(HB29&gt;0,HA29,0)</f>
        <v>0</v>
      </c>
      <c r="HB30" s="7">
        <f>IF(ROUND(GY30-HA30,2)&gt;0,ROUND(GY30-HA30,2),0)</f>
        <v>0</v>
      </c>
    </row>
    <row r="31" spans="1:235">
      <c r="B31" s="10" t="s">
        <v>102</v>
      </c>
      <c r="C31" s="4" t="s">
        <v>103</v>
      </c>
      <c r="F31" s="74">
        <v>750000</v>
      </c>
      <c r="I31" s="68">
        <f>F31</f>
        <v>750000</v>
      </c>
      <c r="L31" s="75" t="s">
        <v>104</v>
      </c>
      <c r="M31" s="72" t="s">
        <v>42</v>
      </c>
      <c r="N31" s="59">
        <f>IF(N8 =TRUE,N29,0)</f>
        <v>0</v>
      </c>
      <c r="AA31" s="9" t="s">
        <v>12</v>
      </c>
      <c r="AB31" s="59">
        <f>IF(AND(F14=AA88,F13=AB3),SUM(AC24:AC29),450000)</f>
        <v>1145438</v>
      </c>
      <c r="AC31" s="59">
        <v>15000</v>
      </c>
      <c r="AD31" s="20">
        <f>IF(AND(F10 =AA31,F36&lt;=AC31),IF(I31&lt;=AB31,AB31,0),0)</f>
        <v>0</v>
      </c>
      <c r="AE31" s="76">
        <f>IF(AD31=AA220,AB220,0)</f>
        <v>0</v>
      </c>
      <c r="AG31" s="60">
        <v>9</v>
      </c>
      <c r="AH31" s="60">
        <v>1000</v>
      </c>
      <c r="AI31" s="60">
        <v>22</v>
      </c>
      <c r="AJ31" s="61">
        <v>25</v>
      </c>
      <c r="AK31" s="62">
        <v>1500000</v>
      </c>
      <c r="AL31" s="23">
        <f>IF(AND($I$15&gt;AG31,$I$15&lt;=AH31),IF(AND($I$16&gt;AI31,$I$16&lt;=AJ31),AK31,0),0)</f>
        <v>0</v>
      </c>
      <c r="BB31">
        <v>29</v>
      </c>
      <c r="BC31" s="7">
        <f>IF(BW30&gt;0,BC30-1000,BC30)</f>
        <v>0</v>
      </c>
      <c r="BD31" s="20">
        <f>IF(BW30&gt;0,ROUND(PMT($F$92/12,$F$96*12,-BC31),5),0)</f>
        <v>0</v>
      </c>
      <c r="BE31" s="15">
        <f>IF(BW30&gt;0,ROUND(BC31*$E$1/1000,2),0)</f>
        <v>0</v>
      </c>
      <c r="BF31" s="15">
        <f>IF(BW30&gt;0,ROUND(MIN(BC31,$F$168)*$BF$1,2),0)</f>
        <v>0</v>
      </c>
      <c r="BG31" s="22">
        <v>0</v>
      </c>
      <c r="BH31" s="22">
        <f>IF(BW30&gt;0,ROUND(MIN(BC31,$F$168)*$BH$1,0),0)</f>
        <v>0</v>
      </c>
      <c r="BI31" s="22">
        <f>IF(BW30&gt;0,ROUND(MIN(BC31,$F$168)*$BI$1,2),0)</f>
        <v>0</v>
      </c>
      <c r="BJ31" s="22">
        <f>IF(BW30&gt;0,ROUND(MIN(BC31,$F$168)*$BJ$1,2),0)</f>
        <v>0</v>
      </c>
      <c r="BK31" s="22">
        <f>IF(BW30&gt;0,ROUND(MIN(BC31,$F$168)*$BK$1,2),0)</f>
        <v>0</v>
      </c>
      <c r="BL31" s="15">
        <f>IF(BW30&gt;0,BF31+SUM(BH31:BK31),0)</f>
        <v>0</v>
      </c>
      <c r="BM31" s="22">
        <f>IF(BW30&gt;0,ROUND(BL31/12,2),0)</f>
        <v>0</v>
      </c>
      <c r="BN31" s="9">
        <f>INT(BM31)</f>
        <v>0</v>
      </c>
      <c r="BO31" s="23">
        <f>INT((BM31-BN31)*10)/10</f>
        <v>0</v>
      </c>
      <c r="BP31" s="17">
        <f>BM31-BN31-BO31</f>
        <v>0</v>
      </c>
      <c r="BQ31" s="23">
        <f>IF(OR(BP31=0.05,BP31=0),BP31,IF(AND(BP31&gt;0.051,BP31&lt;0.1),0.1,IF(AND(BP31&gt;0.001,BP31&lt;0.05),0.05,BP31)))</f>
        <v>0</v>
      </c>
      <c r="BR31" s="23">
        <f>BN31+BO31+BQ31</f>
        <v>0</v>
      </c>
      <c r="BS31">
        <f>IF(BW30&gt;0,BS30,0)</f>
        <v>0</v>
      </c>
      <c r="BT31" s="7">
        <f>SUM(BD31:BE31)+BR31+BS31</f>
        <v>0</v>
      </c>
      <c r="BU31" s="7">
        <f>IF(AND(BT31&gt;0,BT32=0),BT31,0)</f>
        <v>0</v>
      </c>
      <c r="BV31" s="7">
        <f>IF(BW30&gt;0,BV30,0)</f>
        <v>0</v>
      </c>
      <c r="BW31" s="7">
        <f>IF(ROUND(BT31-BV31,2)&gt;0,ROUND(BT31-BV31,2),0)</f>
        <v>0</v>
      </c>
      <c r="CB31">
        <v>29</v>
      </c>
      <c r="CC31" s="7">
        <f>IF(DB30&gt;0,CC30-1000,CC30)</f>
        <v>0</v>
      </c>
      <c r="CD31" s="20">
        <f>IF(DB30&gt;0,ROUND(PMT($F$92/12,$F$96*12,-CC31),5),0)</f>
        <v>0</v>
      </c>
      <c r="CE31" s="15">
        <f>IF(DB30&gt;0,ROUND(CC31*$CE$1/1000,2),0)</f>
        <v>0</v>
      </c>
      <c r="CF31" s="9">
        <f>INT(CE31)</f>
        <v>0</v>
      </c>
      <c r="CG31" s="23">
        <f>INT((CE31-CF31)*10)/10</f>
        <v>0</v>
      </c>
      <c r="CH31" s="17">
        <f>CE31-CF31-CG31</f>
        <v>0</v>
      </c>
      <c r="CI31" s="23">
        <f>IF(OR(CH31=0.05,CH31=0),CH31,IF(AND(CH31&gt;0.051,CH31&lt;0.1),0.1,IF(AND(CH31&gt;0.001,CH31&lt;0.05),0.05,CH31)))</f>
        <v>0</v>
      </c>
      <c r="CJ31" s="23">
        <f>CF31+CG31+CI31</f>
        <v>0</v>
      </c>
      <c r="CK31" s="15">
        <f>IF(DB30&gt;0,ROUND($CD$1*$CK$1,2),0)</f>
        <v>0</v>
      </c>
      <c r="CL31" s="22">
        <v>0</v>
      </c>
      <c r="CM31" s="22">
        <f>IF(DB30&gt;0,ROUND($CD$1*$CM$1,2),0)</f>
        <v>0</v>
      </c>
      <c r="CN31" s="22">
        <f>IF(DB30&gt;0,ROUND($CD$1*$CN$1,2),0)</f>
        <v>0</v>
      </c>
      <c r="CO31" s="22">
        <f>IF(DB30&gt;0,ROUND($CD$1*$CO$1,2),0)</f>
        <v>0</v>
      </c>
      <c r="CP31" s="22">
        <f>IF(DB30&gt;0,ROUND($CD$1*$CP$1,2),0)</f>
        <v>0</v>
      </c>
      <c r="CQ31" s="15">
        <f>IF(DB30&gt;0,CK31+SUM(CM31:CP31),0)</f>
        <v>0</v>
      </c>
      <c r="CR31" s="22">
        <f>IF(DB30&gt;0,ROUND(CQ31/12,2),0)</f>
        <v>0</v>
      </c>
      <c r="CS31" s="9">
        <f>INT(CR31)</f>
        <v>0</v>
      </c>
      <c r="CT31" s="23">
        <f>INT((CR31-CS31)*10)/10</f>
        <v>0</v>
      </c>
      <c r="CU31" s="17">
        <f>CR31-CS31-CT31</f>
        <v>0</v>
      </c>
      <c r="CV31" s="23">
        <f>IF(OR(CU31=0.05,CU31=0),CU31,IF(AND(CU31&gt;0.051,CU31&lt;0.1),0.1,IF(AND(CU31&gt;0.001,CU31&lt;0.05),0.05,CU31)))</f>
        <v>0</v>
      </c>
      <c r="CW31" s="23">
        <f>CS31+CT31+CV31</f>
        <v>0</v>
      </c>
      <c r="CX31">
        <f>IF(DB30&gt;0,CX30,0)</f>
        <v>0</v>
      </c>
      <c r="CY31" s="7">
        <f>ROUND(CD31+CJ31+CW31+CX31,2)</f>
        <v>0</v>
      </c>
      <c r="CZ31" s="7">
        <f>IF(AND(CY31&gt;0,CY32=0),CY31,0)</f>
        <v>0</v>
      </c>
      <c r="DA31" s="7">
        <f>IF(DB30&gt;0,DA30,0)</f>
        <v>0</v>
      </c>
      <c r="DB31" s="7">
        <f>IF(ROUND(CY31-DA31,2)&gt;0,ROUND(CY31-DA31,2),0)</f>
        <v>0</v>
      </c>
      <c r="EB31">
        <v>29</v>
      </c>
      <c r="EC31" s="7">
        <f>IF(FB30&gt;0,EC30-1000,EC30)</f>
        <v>0</v>
      </c>
      <c r="ED31" s="20">
        <f>IF(FB30&gt;0,ROUND(PMT($F$92/12,$F$96*12,-EC31),5),0)</f>
        <v>0</v>
      </c>
      <c r="EE31" s="15">
        <f>IF(FB30&gt;0,ROUND(EC31*$EE$1/1000,2),0)</f>
        <v>0</v>
      </c>
      <c r="EF31" s="9">
        <f>INT(EE31)</f>
        <v>0</v>
      </c>
      <c r="EG31" s="23">
        <f>INT((EE31-EF31)*10)/10</f>
        <v>0</v>
      </c>
      <c r="EH31" s="17">
        <f>EE31-EF31-EG31</f>
        <v>0</v>
      </c>
      <c r="EI31" s="23">
        <f>IF(OR(EH31=0.05,EH31=0),EH31,IF(AND(EH31&gt;0.051,EH31&lt;0.1),0.1,IF(AND(EH31&gt;0.001,EH31&lt;0.05),0.05,EH31)))</f>
        <v>0</v>
      </c>
      <c r="EJ31" s="23">
        <f>EF31+EG31+EI31</f>
        <v>0</v>
      </c>
      <c r="EK31" s="15">
        <f>IF(FB30&gt;0,ROUND($ED$1*$EK$1,2),0)</f>
        <v>0</v>
      </c>
      <c r="EL31" s="22">
        <v>0</v>
      </c>
      <c r="EM31" s="22">
        <f>IF(FB30&gt;0,ROUND($ED$1*$EM$1,0),0)</f>
        <v>0</v>
      </c>
      <c r="EN31" s="22">
        <f>IF(FB30&gt;0,ROUND($ED$1*$EN$1,2),0)</f>
        <v>0</v>
      </c>
      <c r="EO31" s="22">
        <f>IF(FB30&gt;0,ROUND($ED$1*$EO$1,2),0)</f>
        <v>0</v>
      </c>
      <c r="EP31" s="22">
        <f>IF(FB30&gt;0,ROUND($ED$1*$EP$1,2),0)</f>
        <v>0</v>
      </c>
      <c r="EQ31" s="15">
        <f>IF(FB30&gt;0,EK31+SUM(EM31:EP31),0)</f>
        <v>0</v>
      </c>
      <c r="ER31" s="22">
        <f>IF(FB30&gt;0,ROUND(EQ31/12,2),0)</f>
        <v>0</v>
      </c>
      <c r="ES31" s="9">
        <f>INT(ER31)</f>
        <v>0</v>
      </c>
      <c r="ET31" s="23">
        <f>INT((ER31-ES31)*10)/10</f>
        <v>0</v>
      </c>
      <c r="EU31" s="17">
        <f>ER31-ES31-ET31</f>
        <v>0</v>
      </c>
      <c r="EV31" s="23">
        <f>IF(OR(EU31=0.05,EU31=0),EU31,IF(AND(EU31&gt;0.051,EU31&lt;0.1),0.1,IF(AND(EU31&gt;0.001,EU31&lt;0.05),0.05,EU31)))</f>
        <v>0</v>
      </c>
      <c r="EW31" s="23">
        <f>ES31+ET31+EV31</f>
        <v>0</v>
      </c>
      <c r="EX31">
        <f>IF(FB30&gt;0,EX30,0)</f>
        <v>0</v>
      </c>
      <c r="EY31" s="7">
        <f>ROUND(ED31+EJ31+EW31+EX31,2)</f>
        <v>0</v>
      </c>
      <c r="EZ31" s="7">
        <f>IF(AND(EY31&gt;0,EY32=0),EY31,0)</f>
        <v>0</v>
      </c>
      <c r="FA31" s="7">
        <f>IF(FB30&gt;0,FA30,0)</f>
        <v>0</v>
      </c>
      <c r="FB31" s="7">
        <f>IF(ROUND(EY31-FA31,2)&gt;0,ROUND(EY31-FA31,2),0)</f>
        <v>0</v>
      </c>
      <c r="GB31">
        <v>29</v>
      </c>
      <c r="GC31" s="7">
        <f>IF(HB30&gt;0,GC30-1000,GC30)</f>
        <v>0</v>
      </c>
      <c r="GD31" s="20">
        <f>IF(HB30&gt;0,ROUND(PMT($F$92/12,$F$96*12,-GC31),5),0)</f>
        <v>0</v>
      </c>
      <c r="GE31" s="15">
        <f>IF(HB30&gt;0,ROUND(GC31*$GE$1/1000,2),0)</f>
        <v>0</v>
      </c>
      <c r="GF31" s="9">
        <f>INT(GE31)</f>
        <v>0</v>
      </c>
      <c r="GG31" s="23">
        <f>INT((GE31-GF31)*10)/10</f>
        <v>0</v>
      </c>
      <c r="GH31" s="17">
        <f>GE31-GF31-GG31</f>
        <v>0</v>
      </c>
      <c r="GI31" s="23">
        <f>IF(OR(GH31=0.05,GH31=0),GH31,IF(AND(GH31&gt;0.051,GH31&lt;0.1),0.1,IF(AND(GH31&gt;0.001,GH31&lt;0.05),0.05,GH31)))</f>
        <v>0</v>
      </c>
      <c r="GJ31" s="23">
        <f>GF31+GG31+GI31</f>
        <v>0</v>
      </c>
      <c r="GK31" s="15">
        <f>IF(HB30&gt;0,ROUND($GD$1*$GK$1,2),0)</f>
        <v>0</v>
      </c>
      <c r="GL31" s="22">
        <v>0</v>
      </c>
      <c r="GM31" s="22">
        <f>IF(HB30&gt;0,ROUND($GD$1*$GM$1,0),0)</f>
        <v>0</v>
      </c>
      <c r="GN31" s="22">
        <f>IF(HB30&gt;0,ROUND($GD$1*$GN$1,2),0)</f>
        <v>0</v>
      </c>
      <c r="GO31" s="22">
        <f>IF(HB30&gt;0,ROUND($GD$1*$GO$1,2),0)</f>
        <v>0</v>
      </c>
      <c r="GP31" s="22">
        <f>IF(HB30&gt;0,ROUND($GD$1*$GP$1,2),0)</f>
        <v>0</v>
      </c>
      <c r="GQ31" s="15">
        <f>IF(HB30&gt;0,GK31+SUM(GM31:GP31),0)</f>
        <v>0</v>
      </c>
      <c r="GR31" s="22">
        <f>IF(HB30&gt;0,ROUND(GQ31/12,2),0)</f>
        <v>0</v>
      </c>
      <c r="GS31" s="9">
        <f>INT(GR31)</f>
        <v>0</v>
      </c>
      <c r="GT31" s="23">
        <f>INT((GR31-GS31)*10)/10</f>
        <v>0</v>
      </c>
      <c r="GU31" s="17">
        <f>GR31-GS31-GT31</f>
        <v>0</v>
      </c>
      <c r="GV31" s="23">
        <f>IF(OR(GU31=0.05,GU31=0),GU31,IF(AND(GU31&gt;0.051,GU31&lt;0.1),0.1,IF(AND(GU31&gt;0.001,GU31&lt;0.05),0.05,GU31)))</f>
        <v>0</v>
      </c>
      <c r="GW31" s="23">
        <f>GS31+GT31+GV31</f>
        <v>0</v>
      </c>
      <c r="GX31">
        <f>IF(HB30&gt;0,GX30,0)</f>
        <v>0</v>
      </c>
      <c r="GY31" s="7">
        <f>ROUND(GD31+GJ31+GW31+GX31,2)</f>
        <v>0</v>
      </c>
      <c r="GZ31" s="7">
        <f>IF(AND(GY31&gt;0,GY32=0),GY31,0)</f>
        <v>0</v>
      </c>
      <c r="HA31" s="7">
        <f>IF(HB30&gt;0,HA30,0)</f>
        <v>0</v>
      </c>
      <c r="HB31" s="7">
        <f>IF(ROUND(GY31-HA31,2)&gt;0,ROUND(GY31-HA31,2),0)</f>
        <v>0</v>
      </c>
    </row>
    <row r="32" spans="1:235">
      <c r="L32" s="77" t="s">
        <v>105</v>
      </c>
      <c r="N32" s="59">
        <f>IF(SUM(N29:N31)&gt;N26,N26,SUM(N29:N31))</f>
        <v>6000000</v>
      </c>
      <c r="AA32" s="9" t="s">
        <v>12</v>
      </c>
      <c r="AB32" s="59">
        <v>750000</v>
      </c>
      <c r="AC32" s="59">
        <v>17500</v>
      </c>
      <c r="AD32" s="20">
        <f>IF(AND(F10 =AA32,F36&lt;=AC32,AD31=0),IF(I31&lt;=AB32,AB32,0),0)</f>
        <v>0</v>
      </c>
      <c r="AE32" s="76">
        <f>IF(AD32=AA221,AB221,0)</f>
        <v>0</v>
      </c>
      <c r="AG32" s="60">
        <v>9</v>
      </c>
      <c r="AH32" s="60">
        <v>1000</v>
      </c>
      <c r="AI32" s="60">
        <v>25</v>
      </c>
      <c r="AJ32" s="61">
        <v>1000</v>
      </c>
      <c r="AK32" s="62">
        <v>1620000</v>
      </c>
      <c r="AL32" s="23">
        <f>IF(AND($I$15&gt;AG32,$I$15&lt;=AH32),IF(AND($I$16&gt;AI32,$I$16&lt;=AJ32),AK32,0),0)</f>
        <v>0</v>
      </c>
      <c r="BB32">
        <v>30</v>
      </c>
      <c r="BC32" s="7">
        <f>IF(BW31&gt;0,BC31-1000,BC31)</f>
        <v>0</v>
      </c>
      <c r="BD32" s="20">
        <f>IF(BW31&gt;0,ROUND(PMT($F$92/12,$F$96*12,-BC32),5),0)</f>
        <v>0</v>
      </c>
      <c r="BE32" s="15">
        <f>IF(BW31&gt;0,ROUND(BC32*$E$1/1000,2),0)</f>
        <v>0</v>
      </c>
      <c r="BF32" s="15">
        <f>IF(BW31&gt;0,ROUND(MIN(BC32,$F$168)*$BF$1,2),0)</f>
        <v>0</v>
      </c>
      <c r="BG32" s="22">
        <v>0</v>
      </c>
      <c r="BH32" s="22">
        <f>IF(BW31&gt;0,ROUND(MIN(BC32,$F$168)*$BH$1,0),0)</f>
        <v>0</v>
      </c>
      <c r="BI32" s="22">
        <f>IF(BW31&gt;0,ROUND(MIN(BC32,$F$168)*$BI$1,2),0)</f>
        <v>0</v>
      </c>
      <c r="BJ32" s="22">
        <f>IF(BW31&gt;0,ROUND(MIN(BC32,$F$168)*$BJ$1,2),0)</f>
        <v>0</v>
      </c>
      <c r="BK32" s="22">
        <f>IF(BW31&gt;0,ROUND(MIN(BC32,$F$168)*$BK$1,2),0)</f>
        <v>0</v>
      </c>
      <c r="BL32" s="15">
        <f>IF(BW31&gt;0,BF32+SUM(BH32:BK32),0)</f>
        <v>0</v>
      </c>
      <c r="BM32" s="22">
        <f>IF(BW31&gt;0,ROUND(BL32/12,2),0)</f>
        <v>0</v>
      </c>
      <c r="BN32" s="9">
        <f>INT(BM32)</f>
        <v>0</v>
      </c>
      <c r="BO32" s="23">
        <f>INT((BM32-BN32)*10)/10</f>
        <v>0</v>
      </c>
      <c r="BP32" s="17">
        <f>BM32-BN32-BO32</f>
        <v>0</v>
      </c>
      <c r="BQ32" s="23">
        <f>IF(OR(BP32=0.05,BP32=0),BP32,IF(AND(BP32&gt;0.051,BP32&lt;0.1),0.1,IF(AND(BP32&gt;0.001,BP32&lt;0.05),0.05,BP32)))</f>
        <v>0</v>
      </c>
      <c r="BR32" s="23">
        <f>BN32+BO32+BQ32</f>
        <v>0</v>
      </c>
      <c r="BS32">
        <f>IF(BW31&gt;0,BS31,0)</f>
        <v>0</v>
      </c>
      <c r="BT32" s="7">
        <f>SUM(BD32:BE32)+BR32+BS32</f>
        <v>0</v>
      </c>
      <c r="BU32" s="7">
        <f>IF(AND(BT32&gt;0,BT33=0),BT32,0)</f>
        <v>0</v>
      </c>
      <c r="BV32" s="7">
        <f>IF(BW31&gt;0,BV31,0)</f>
        <v>0</v>
      </c>
      <c r="BW32" s="7">
        <f>IF(ROUND(BT32-BV32,2)&gt;0,ROUND(BT32-BV32,2),0)</f>
        <v>0</v>
      </c>
      <c r="CB32">
        <v>30</v>
      </c>
      <c r="CC32" s="7">
        <f>IF(DB31&gt;0,CC31-1000,CC31)</f>
        <v>0</v>
      </c>
      <c r="CD32" s="20">
        <f>IF(DB31&gt;0,ROUND(PMT($F$92/12,$F$96*12,-CC32),5),0)</f>
        <v>0</v>
      </c>
      <c r="CE32" s="15">
        <f>IF(DB31&gt;0,ROUND(CC32*$CE$1/1000,2),0)</f>
        <v>0</v>
      </c>
      <c r="CF32" s="9">
        <f>INT(CE32)</f>
        <v>0</v>
      </c>
      <c r="CG32" s="23">
        <f>INT((CE32-CF32)*10)/10</f>
        <v>0</v>
      </c>
      <c r="CH32" s="17">
        <f>CE32-CF32-CG32</f>
        <v>0</v>
      </c>
      <c r="CI32" s="23">
        <f>IF(OR(CH32=0.05,CH32=0),CH32,IF(AND(CH32&gt;0.051,CH32&lt;0.1),0.1,IF(AND(CH32&gt;0.001,CH32&lt;0.05),0.05,CH32)))</f>
        <v>0</v>
      </c>
      <c r="CJ32" s="23">
        <f>CF32+CG32+CI32</f>
        <v>0</v>
      </c>
      <c r="CK32" s="15">
        <f>IF(DB31&gt;0,ROUND($CD$1*$CK$1,2),0)</f>
        <v>0</v>
      </c>
      <c r="CL32" s="22">
        <v>0</v>
      </c>
      <c r="CM32" s="22">
        <f>IF(DB31&gt;0,ROUND($CD$1*$CM$1,2),0)</f>
        <v>0</v>
      </c>
      <c r="CN32" s="22">
        <f>IF(DB31&gt;0,ROUND($CD$1*$CN$1,2),0)</f>
        <v>0</v>
      </c>
      <c r="CO32" s="22">
        <f>IF(DB31&gt;0,ROUND($CD$1*$CO$1,2),0)</f>
        <v>0</v>
      </c>
      <c r="CP32" s="22">
        <f>IF(DB31&gt;0,ROUND($CD$1*$CP$1,2),0)</f>
        <v>0</v>
      </c>
      <c r="CQ32" s="15">
        <f>IF(DB31&gt;0,CK32+SUM(CM32:CP32),0)</f>
        <v>0</v>
      </c>
      <c r="CR32" s="22">
        <f>IF(DB31&gt;0,ROUND(CQ32/12,2),0)</f>
        <v>0</v>
      </c>
      <c r="CS32" s="9">
        <f>INT(CR32)</f>
        <v>0</v>
      </c>
      <c r="CT32" s="23">
        <f>INT((CR32-CS32)*10)/10</f>
        <v>0</v>
      </c>
      <c r="CU32" s="17">
        <f>CR32-CS32-CT32</f>
        <v>0</v>
      </c>
      <c r="CV32" s="23">
        <f>IF(OR(CU32=0.05,CU32=0),CU32,IF(AND(CU32&gt;0.051,CU32&lt;0.1),0.1,IF(AND(CU32&gt;0.001,CU32&lt;0.05),0.05,CU32)))</f>
        <v>0</v>
      </c>
      <c r="CW32" s="23">
        <f>CS32+CT32+CV32</f>
        <v>0</v>
      </c>
      <c r="CX32">
        <f>IF(DB31&gt;0,CX31,0)</f>
        <v>0</v>
      </c>
      <c r="CY32" s="7">
        <f>ROUND(CD32+CJ32+CW32+CX32,2)</f>
        <v>0</v>
      </c>
      <c r="CZ32" s="7">
        <f>IF(AND(CY32&gt;0,CY33=0),CY32,0)</f>
        <v>0</v>
      </c>
      <c r="DA32" s="7">
        <f>IF(DB31&gt;0,DA31,0)</f>
        <v>0</v>
      </c>
      <c r="DB32" s="7">
        <f>IF(ROUND(CY32-DA32,2)&gt;0,ROUND(CY32-DA32,2),0)</f>
        <v>0</v>
      </c>
      <c r="EB32">
        <v>30</v>
      </c>
      <c r="EC32" s="7">
        <f>IF(FB31&gt;0,EC31-1000,EC31)</f>
        <v>0</v>
      </c>
      <c r="ED32" s="20">
        <f>IF(FB31&gt;0,ROUND(PMT($F$92/12,$F$96*12,-EC32),5),0)</f>
        <v>0</v>
      </c>
      <c r="EE32" s="15">
        <f>IF(FB31&gt;0,ROUND(EC32*$EE$1/1000,2),0)</f>
        <v>0</v>
      </c>
      <c r="EF32" s="9">
        <f>INT(EE32)</f>
        <v>0</v>
      </c>
      <c r="EG32" s="23">
        <f>INT((EE32-EF32)*10)/10</f>
        <v>0</v>
      </c>
      <c r="EH32" s="17">
        <f>EE32-EF32-EG32</f>
        <v>0</v>
      </c>
      <c r="EI32" s="23">
        <f>IF(OR(EH32=0.05,EH32=0),EH32,IF(AND(EH32&gt;0.051,EH32&lt;0.1),0.1,IF(AND(EH32&gt;0.001,EH32&lt;0.05),0.05,EH32)))</f>
        <v>0</v>
      </c>
      <c r="EJ32" s="23">
        <f>EF32+EG32+EI32</f>
        <v>0</v>
      </c>
      <c r="EK32" s="15">
        <f>IF(FB31&gt;0,ROUND($ED$1*$EK$1,2),0)</f>
        <v>0</v>
      </c>
      <c r="EL32" s="22">
        <v>0</v>
      </c>
      <c r="EM32" s="22">
        <f>IF(FB31&gt;0,ROUND($ED$1*$EM$1,0),0)</f>
        <v>0</v>
      </c>
      <c r="EN32" s="22">
        <f>IF(FB31&gt;0,ROUND($ED$1*$EN$1,2),0)</f>
        <v>0</v>
      </c>
      <c r="EO32" s="22">
        <f>IF(FB31&gt;0,ROUND($ED$1*$EO$1,2),0)</f>
        <v>0</v>
      </c>
      <c r="EP32" s="22">
        <f>IF(FB31&gt;0,ROUND($ED$1*$EP$1,2),0)</f>
        <v>0</v>
      </c>
      <c r="EQ32" s="15">
        <f>IF(FB31&gt;0,EK32+SUM(EM32:EP32),0)</f>
        <v>0</v>
      </c>
      <c r="ER32" s="22">
        <f>IF(FB31&gt;0,ROUND(EQ32/12,2),0)</f>
        <v>0</v>
      </c>
      <c r="ES32" s="9">
        <f>INT(ER32)</f>
        <v>0</v>
      </c>
      <c r="ET32" s="23">
        <f>INT((ER32-ES32)*10)/10</f>
        <v>0</v>
      </c>
      <c r="EU32" s="17">
        <f>ER32-ES32-ET32</f>
        <v>0</v>
      </c>
      <c r="EV32" s="23">
        <f>IF(OR(EU32=0.05,EU32=0),EU32,IF(AND(EU32&gt;0.051,EU32&lt;0.1),0.1,IF(AND(EU32&gt;0.001,EU32&lt;0.05),0.05,EU32)))</f>
        <v>0</v>
      </c>
      <c r="EW32" s="23">
        <f>ES32+ET32+EV32</f>
        <v>0</v>
      </c>
      <c r="EX32">
        <f>IF(FB31&gt;0,EX31,0)</f>
        <v>0</v>
      </c>
      <c r="EY32" s="7">
        <f>ROUND(ED32+EJ32+EW32+EX32,2)</f>
        <v>0</v>
      </c>
      <c r="EZ32" s="7">
        <f>IF(AND(EY32&gt;0,EY33=0),EY32,0)</f>
        <v>0</v>
      </c>
      <c r="FA32" s="7">
        <f>IF(FB31&gt;0,FA31,0)</f>
        <v>0</v>
      </c>
      <c r="FB32" s="7">
        <f>IF(ROUND(EY32-FA32,2)&gt;0,ROUND(EY32-FA32,2),0)</f>
        <v>0</v>
      </c>
      <c r="GB32">
        <v>30</v>
      </c>
      <c r="GC32" s="7">
        <f>IF(HB31&gt;0,GC31-1000,GC31)</f>
        <v>0</v>
      </c>
      <c r="GD32" s="20">
        <f>IF(HB31&gt;0,ROUND(PMT($F$92/12,$F$96*12,-GC32),5),0)</f>
        <v>0</v>
      </c>
      <c r="GE32" s="15">
        <f>IF(HB31&gt;0,ROUND(GC32*$GE$1/1000,2),0)</f>
        <v>0</v>
      </c>
      <c r="GF32" s="9">
        <f>INT(GE32)</f>
        <v>0</v>
      </c>
      <c r="GG32" s="23">
        <f>INT((GE32-GF32)*10)/10</f>
        <v>0</v>
      </c>
      <c r="GH32" s="17">
        <f>GE32-GF32-GG32</f>
        <v>0</v>
      </c>
      <c r="GI32" s="23">
        <f>IF(OR(GH32=0.05,GH32=0),GH32,IF(AND(GH32&gt;0.051,GH32&lt;0.1),0.1,IF(AND(GH32&gt;0.001,GH32&lt;0.05),0.05,GH32)))</f>
        <v>0</v>
      </c>
      <c r="GJ32" s="23">
        <f>GF32+GG32+GI32</f>
        <v>0</v>
      </c>
      <c r="GK32" s="15">
        <f>IF(HB31&gt;0,ROUND($GD$1*$GK$1,2),0)</f>
        <v>0</v>
      </c>
      <c r="GL32" s="22">
        <v>0</v>
      </c>
      <c r="GM32" s="22">
        <f>IF(HB31&gt;0,ROUND($GD$1*$GM$1,0),0)</f>
        <v>0</v>
      </c>
      <c r="GN32" s="22">
        <f>IF(HB31&gt;0,ROUND($GD$1*$GN$1,2),0)</f>
        <v>0</v>
      </c>
      <c r="GO32" s="22">
        <f>IF(HB31&gt;0,ROUND($GD$1*$GO$1,2),0)</f>
        <v>0</v>
      </c>
      <c r="GP32" s="22">
        <f>IF(HB31&gt;0,ROUND($GD$1*$GP$1,2),0)</f>
        <v>0</v>
      </c>
      <c r="GQ32" s="15">
        <f>IF(HB31&gt;0,GK32+SUM(GM32:GP32),0)</f>
        <v>0</v>
      </c>
      <c r="GR32" s="22">
        <f>IF(HB31&gt;0,ROUND(GQ32/12,2),0)</f>
        <v>0</v>
      </c>
      <c r="GS32" s="9">
        <f>INT(GR32)</f>
        <v>0</v>
      </c>
      <c r="GT32" s="23">
        <f>INT((GR32-GS32)*10)/10</f>
        <v>0</v>
      </c>
      <c r="GU32" s="17">
        <f>GR32-GS32-GT32</f>
        <v>0</v>
      </c>
      <c r="GV32" s="23">
        <f>IF(OR(GU32=0.05,GU32=0),GU32,IF(AND(GU32&gt;0.051,GU32&lt;0.1),0.1,IF(AND(GU32&gt;0.001,GU32&lt;0.05),0.05,GU32)))</f>
        <v>0</v>
      </c>
      <c r="GW32" s="23">
        <f>GS32+GT32+GV32</f>
        <v>0</v>
      </c>
      <c r="GX32">
        <f>IF(HB31&gt;0,GX31,0)</f>
        <v>0</v>
      </c>
      <c r="GY32" s="7">
        <f>ROUND(GD32+GJ32+GW32+GX32,2)</f>
        <v>0</v>
      </c>
      <c r="GZ32" s="7">
        <f>IF(AND(GY32&gt;0,GY33=0),GY32,0)</f>
        <v>0</v>
      </c>
      <c r="HA32" s="7">
        <f>IF(HB31&gt;0,HA31,0)</f>
        <v>0</v>
      </c>
      <c r="HB32" s="7">
        <f>IF(ROUND(GY32-HA32,2)&gt;0,ROUND(GY32-HA32,2),0)</f>
        <v>0</v>
      </c>
    </row>
    <row r="33" spans="1:235">
      <c r="B33" s="10" t="s">
        <v>106</v>
      </c>
      <c r="C33" s="4" t="s">
        <v>107</v>
      </c>
      <c r="L33" s="77" t="s">
        <v>108</v>
      </c>
      <c r="AA33" s="9" t="s">
        <v>25</v>
      </c>
      <c r="AB33" s="59">
        <f>IF(AND(F14=AA88,F13=AB3),SUM(AC24:AC29),450000)</f>
        <v>1145438</v>
      </c>
      <c r="AC33" s="23">
        <v>12000</v>
      </c>
      <c r="AD33" s="20">
        <f>IF(AND(F10 =AA33,F36&lt;=AC33),IF(I31&lt;=AB33,AB33,0),0)</f>
        <v>0</v>
      </c>
      <c r="AE33" s="76">
        <f>IF(AD33=AA220,AB220,0)</f>
        <v>0</v>
      </c>
      <c r="AL33" s="56">
        <f>SUM(AL24:AL32)</f>
        <v>1145438</v>
      </c>
      <c r="BB33">
        <v>31</v>
      </c>
      <c r="BC33" s="7">
        <f>IF(BW32&gt;0,BC32-1000,BC32)</f>
        <v>0</v>
      </c>
      <c r="BD33" s="20">
        <f>IF(BW32&gt;0,ROUND(PMT($F$92/12,$F$96*12,-BC33),5),0)</f>
        <v>0</v>
      </c>
      <c r="BE33" s="15">
        <f>IF(BW32&gt;0,ROUND(BC33*$E$1/1000,2),0)</f>
        <v>0</v>
      </c>
      <c r="BF33" s="15">
        <f>IF(BW32&gt;0,ROUND(MIN(BC33,$F$168)*$BF$1,2),0)</f>
        <v>0</v>
      </c>
      <c r="BG33" s="22">
        <v>0</v>
      </c>
      <c r="BH33" s="22">
        <f>IF(BW32&gt;0,ROUND(MIN(BC33,$F$168)*$BH$1,0),0)</f>
        <v>0</v>
      </c>
      <c r="BI33" s="22">
        <f>IF(BW32&gt;0,ROUND(MIN(BC33,$F$168)*$BI$1,2),0)</f>
        <v>0</v>
      </c>
      <c r="BJ33" s="22">
        <f>IF(BW32&gt;0,ROUND(MIN(BC33,$F$168)*$BJ$1,2),0)</f>
        <v>0</v>
      </c>
      <c r="BK33" s="22">
        <f>IF(BW32&gt;0,ROUND(MIN(BC33,$F$168)*$BK$1,2),0)</f>
        <v>0</v>
      </c>
      <c r="BL33" s="15">
        <f>IF(BW32&gt;0,BF33+SUM(BH33:BK33),0)</f>
        <v>0</v>
      </c>
      <c r="BM33" s="22">
        <f>IF(BW32&gt;0,ROUND(BL33/12,2),0)</f>
        <v>0</v>
      </c>
      <c r="BN33" s="9">
        <f>INT(BM33)</f>
        <v>0</v>
      </c>
      <c r="BO33" s="23">
        <f>INT((BM33-BN33)*10)/10</f>
        <v>0</v>
      </c>
      <c r="BP33" s="17">
        <f>BM33-BN33-BO33</f>
        <v>0</v>
      </c>
      <c r="BQ33" s="23">
        <f>IF(OR(BP33=0.05,BP33=0),BP33,IF(AND(BP33&gt;0.051,BP33&lt;0.1),0.1,IF(AND(BP33&gt;0.001,BP33&lt;0.05),0.05,BP33)))</f>
        <v>0</v>
      </c>
      <c r="BR33" s="23">
        <f>BN33+BO33+BQ33</f>
        <v>0</v>
      </c>
      <c r="BS33">
        <f>IF(BW32&gt;0,BS32,0)</f>
        <v>0</v>
      </c>
      <c r="BT33" s="7">
        <f>SUM(BD33:BE33)+BR33+BS33</f>
        <v>0</v>
      </c>
      <c r="BU33" s="7">
        <f>IF(AND(BT33&gt;0,BT34=0),BT33,0)</f>
        <v>0</v>
      </c>
      <c r="BV33" s="7">
        <f>IF(BW32&gt;0,BV32,0)</f>
        <v>0</v>
      </c>
      <c r="BW33" s="7">
        <f>IF(ROUND(BT33-BV33,2)&gt;0,ROUND(BT33-BV33,2),0)</f>
        <v>0</v>
      </c>
      <c r="CB33">
        <v>31</v>
      </c>
      <c r="CC33" s="7">
        <f>IF(DB32&gt;0,CC32-1000,CC32)</f>
        <v>0</v>
      </c>
      <c r="CD33" s="20">
        <f>IF(DB32&gt;0,ROUND(PMT($F$92/12,$F$96*12,-CC33),5),0)</f>
        <v>0</v>
      </c>
      <c r="CE33" s="15">
        <f>IF(DB32&gt;0,ROUND(CC33*$CE$1/1000,2),0)</f>
        <v>0</v>
      </c>
      <c r="CF33" s="9">
        <f>INT(CE33)</f>
        <v>0</v>
      </c>
      <c r="CG33" s="23">
        <f>INT((CE33-CF33)*10)/10</f>
        <v>0</v>
      </c>
      <c r="CH33" s="17">
        <f>CE33-CF33-CG33</f>
        <v>0</v>
      </c>
      <c r="CI33" s="23">
        <f>IF(OR(CH33=0.05,CH33=0),CH33,IF(AND(CH33&gt;0.051,CH33&lt;0.1),0.1,IF(AND(CH33&gt;0.001,CH33&lt;0.05),0.05,CH33)))</f>
        <v>0</v>
      </c>
      <c r="CJ33" s="23">
        <f>CF33+CG33+CI33</f>
        <v>0</v>
      </c>
      <c r="CK33" s="15">
        <f>IF(DB32&gt;0,ROUND($CD$1*$CK$1,2),0)</f>
        <v>0</v>
      </c>
      <c r="CL33" s="22">
        <v>0</v>
      </c>
      <c r="CM33" s="22">
        <f>IF(DB32&gt;0,ROUND($CD$1*$CM$1,2),0)</f>
        <v>0</v>
      </c>
      <c r="CN33" s="22">
        <f>IF(DB32&gt;0,ROUND($CD$1*$CN$1,2),0)</f>
        <v>0</v>
      </c>
      <c r="CO33" s="22">
        <f>IF(DB32&gt;0,ROUND($CD$1*$CO$1,2),0)</f>
        <v>0</v>
      </c>
      <c r="CP33" s="22">
        <f>IF(DB32&gt;0,ROUND($CD$1*$CP$1,2),0)</f>
        <v>0</v>
      </c>
      <c r="CQ33" s="15">
        <f>IF(DB32&gt;0,CK33+SUM(CM33:CP33),0)</f>
        <v>0</v>
      </c>
      <c r="CR33" s="22">
        <f>IF(DB32&gt;0,ROUND(CQ33/12,2),0)</f>
        <v>0</v>
      </c>
      <c r="CS33" s="9">
        <f>INT(CR33)</f>
        <v>0</v>
      </c>
      <c r="CT33" s="23">
        <f>INT((CR33-CS33)*10)/10</f>
        <v>0</v>
      </c>
      <c r="CU33" s="17">
        <f>CR33-CS33-CT33</f>
        <v>0</v>
      </c>
      <c r="CV33" s="23">
        <f>IF(OR(CU33=0.05,CU33=0),CU33,IF(AND(CU33&gt;0.051,CU33&lt;0.1),0.1,IF(AND(CU33&gt;0.001,CU33&lt;0.05),0.05,CU33)))</f>
        <v>0</v>
      </c>
      <c r="CW33" s="23">
        <f>CS33+CT33+CV33</f>
        <v>0</v>
      </c>
      <c r="CX33">
        <f>IF(DB32&gt;0,CX32,0)</f>
        <v>0</v>
      </c>
      <c r="CY33" s="7">
        <f>ROUND(CD33+CJ33+CW33+CX33,2)</f>
        <v>0</v>
      </c>
      <c r="CZ33" s="7">
        <f>IF(AND(CY33&gt;0,CY34=0),CY33,0)</f>
        <v>0</v>
      </c>
      <c r="DA33" s="7">
        <f>IF(DB32&gt;0,DA32,0)</f>
        <v>0</v>
      </c>
      <c r="DB33" s="7">
        <f>IF(ROUND(CY33-DA33,2)&gt;0,ROUND(CY33-DA33,2),0)</f>
        <v>0</v>
      </c>
      <c r="EB33">
        <v>31</v>
      </c>
      <c r="EC33" s="7">
        <f>IF(FB32&gt;0,EC32-1000,EC32)</f>
        <v>0</v>
      </c>
      <c r="ED33" s="20">
        <f>IF(FB32&gt;0,ROUND(PMT($F$92/12,$F$96*12,-EC33),5),0)</f>
        <v>0</v>
      </c>
      <c r="EE33" s="15">
        <f>IF(FB32&gt;0,ROUND(EC33*$EE$1/1000,2),0)</f>
        <v>0</v>
      </c>
      <c r="EF33" s="9">
        <f>INT(EE33)</f>
        <v>0</v>
      </c>
      <c r="EG33" s="23">
        <f>INT((EE33-EF33)*10)/10</f>
        <v>0</v>
      </c>
      <c r="EH33" s="17">
        <f>EE33-EF33-EG33</f>
        <v>0</v>
      </c>
      <c r="EI33" s="23">
        <f>IF(OR(EH33=0.05,EH33=0),EH33,IF(AND(EH33&gt;0.051,EH33&lt;0.1),0.1,IF(AND(EH33&gt;0.001,EH33&lt;0.05),0.05,EH33)))</f>
        <v>0</v>
      </c>
      <c r="EJ33" s="23">
        <f>EF33+EG33+EI33</f>
        <v>0</v>
      </c>
      <c r="EK33" s="15">
        <f>IF(FB32&gt;0,ROUND($ED$1*$EK$1,2),0)</f>
        <v>0</v>
      </c>
      <c r="EL33" s="22">
        <v>0</v>
      </c>
      <c r="EM33" s="22">
        <f>IF(FB32&gt;0,ROUND($ED$1*$EM$1,0),0)</f>
        <v>0</v>
      </c>
      <c r="EN33" s="22">
        <f>IF(FB32&gt;0,ROUND($ED$1*$EN$1,2),0)</f>
        <v>0</v>
      </c>
      <c r="EO33" s="22">
        <f>IF(FB32&gt;0,ROUND($ED$1*$EO$1,2),0)</f>
        <v>0</v>
      </c>
      <c r="EP33" s="22">
        <f>IF(FB32&gt;0,ROUND($ED$1*$EP$1,2),0)</f>
        <v>0</v>
      </c>
      <c r="EQ33" s="15">
        <f>IF(FB32&gt;0,EK33+SUM(EM33:EP33),0)</f>
        <v>0</v>
      </c>
      <c r="ER33" s="22">
        <f>IF(FB32&gt;0,ROUND(EQ33/12,2),0)</f>
        <v>0</v>
      </c>
      <c r="ES33" s="9">
        <f>INT(ER33)</f>
        <v>0</v>
      </c>
      <c r="ET33" s="23">
        <f>INT((ER33-ES33)*10)/10</f>
        <v>0</v>
      </c>
      <c r="EU33" s="17">
        <f>ER33-ES33-ET33</f>
        <v>0</v>
      </c>
      <c r="EV33" s="23">
        <f>IF(OR(EU33=0.05,EU33=0),EU33,IF(AND(EU33&gt;0.051,EU33&lt;0.1),0.1,IF(AND(EU33&gt;0.001,EU33&lt;0.05),0.05,EU33)))</f>
        <v>0</v>
      </c>
      <c r="EW33" s="23">
        <f>ES33+ET33+EV33</f>
        <v>0</v>
      </c>
      <c r="EX33">
        <f>IF(FB32&gt;0,EX32,0)</f>
        <v>0</v>
      </c>
      <c r="EY33" s="7">
        <f>ROUND(ED33+EJ33+EW33+EX33,2)</f>
        <v>0</v>
      </c>
      <c r="EZ33" s="7">
        <f>IF(AND(EY33&gt;0,EY34=0),EY33,0)</f>
        <v>0</v>
      </c>
      <c r="FA33" s="7">
        <f>IF(FB32&gt;0,FA32,0)</f>
        <v>0</v>
      </c>
      <c r="FB33" s="7">
        <f>IF(ROUND(EY33-FA33,2)&gt;0,ROUND(EY33-FA33,2),0)</f>
        <v>0</v>
      </c>
      <c r="GB33">
        <v>31</v>
      </c>
      <c r="GC33" s="7">
        <f>IF(HB32&gt;0,GC32-1000,GC32)</f>
        <v>0</v>
      </c>
      <c r="GD33" s="20">
        <f>IF(HB32&gt;0,ROUND(PMT($F$92/12,$F$96*12,-GC33),5),0)</f>
        <v>0</v>
      </c>
      <c r="GE33" s="15">
        <f>IF(HB32&gt;0,ROUND(GC33*$GE$1/1000,2),0)</f>
        <v>0</v>
      </c>
      <c r="GF33" s="9">
        <f>INT(GE33)</f>
        <v>0</v>
      </c>
      <c r="GG33" s="23">
        <f>INT((GE33-GF33)*10)/10</f>
        <v>0</v>
      </c>
      <c r="GH33" s="17">
        <f>GE33-GF33-GG33</f>
        <v>0</v>
      </c>
      <c r="GI33" s="23">
        <f>IF(OR(GH33=0.05,GH33=0),GH33,IF(AND(GH33&gt;0.051,GH33&lt;0.1),0.1,IF(AND(GH33&gt;0.001,GH33&lt;0.05),0.05,GH33)))</f>
        <v>0</v>
      </c>
      <c r="GJ33" s="23">
        <f>GF33+GG33+GI33</f>
        <v>0</v>
      </c>
      <c r="GK33" s="15">
        <f>IF(HB32&gt;0,ROUND($GD$1*$GK$1,2),0)</f>
        <v>0</v>
      </c>
      <c r="GL33" s="22">
        <v>0</v>
      </c>
      <c r="GM33" s="22">
        <f>IF(HB32&gt;0,ROUND($GD$1*$GM$1,0),0)</f>
        <v>0</v>
      </c>
      <c r="GN33" s="22">
        <f>IF(HB32&gt;0,ROUND($GD$1*$GN$1,2),0)</f>
        <v>0</v>
      </c>
      <c r="GO33" s="22">
        <f>IF(HB32&gt;0,ROUND($GD$1*$GO$1,2),0)</f>
        <v>0</v>
      </c>
      <c r="GP33" s="22">
        <f>IF(HB32&gt;0,ROUND($GD$1*$GP$1,2),0)</f>
        <v>0</v>
      </c>
      <c r="GQ33" s="15">
        <f>IF(HB32&gt;0,GK33+SUM(GM33:GP33),0)</f>
        <v>0</v>
      </c>
      <c r="GR33" s="22">
        <f>IF(HB32&gt;0,ROUND(GQ33/12,2),0)</f>
        <v>0</v>
      </c>
      <c r="GS33" s="9">
        <f>INT(GR33)</f>
        <v>0</v>
      </c>
      <c r="GT33" s="23">
        <f>INT((GR33-GS33)*10)/10</f>
        <v>0</v>
      </c>
      <c r="GU33" s="17">
        <f>GR33-GS33-GT33</f>
        <v>0</v>
      </c>
      <c r="GV33" s="23">
        <f>IF(OR(GU33=0.05,GU33=0),GU33,IF(AND(GU33&gt;0.051,GU33&lt;0.1),0.1,IF(AND(GU33&gt;0.001,GU33&lt;0.05),0.05,GU33)))</f>
        <v>0</v>
      </c>
      <c r="GW33" s="23">
        <f>GS33+GT33+GV33</f>
        <v>0</v>
      </c>
      <c r="GX33">
        <f>IF(HB32&gt;0,GX32,0)</f>
        <v>0</v>
      </c>
      <c r="GY33" s="7">
        <f>ROUND(GD33+GJ33+GW33+GX33,2)</f>
        <v>0</v>
      </c>
      <c r="GZ33" s="7">
        <f>IF(AND(GY33&gt;0,GY34=0),GY33,0)</f>
        <v>0</v>
      </c>
      <c r="HA33" s="7">
        <f>IF(HB32&gt;0,HA32,0)</f>
        <v>0</v>
      </c>
      <c r="HB33" s="7">
        <f>IF(ROUND(GY33-HA33,2)&gt;0,ROUND(GY33-HA33,2),0)</f>
        <v>0</v>
      </c>
    </row>
    <row r="34" spans="1:235" customHeight="1" ht="15.6">
      <c r="C34" s="4" t="s">
        <v>109</v>
      </c>
      <c r="L34" s="77" t="s">
        <v>110</v>
      </c>
      <c r="AA34" s="9" t="s">
        <v>25</v>
      </c>
      <c r="AB34" s="59">
        <v>750000</v>
      </c>
      <c r="AC34" s="23">
        <v>14000</v>
      </c>
      <c r="AD34" s="20">
        <f>IF(AND(F10 =AA34,F36&lt;=AC34,AD33=0),IF(I31&lt;=AB34,AB34,0),0)</f>
        <v>0</v>
      </c>
      <c r="AE34" s="76">
        <f>IF(AD34=AA221,AB221,0)</f>
        <v>0</v>
      </c>
      <c r="BB34">
        <v>32</v>
      </c>
      <c r="BC34" s="7">
        <f>IF(BW33&gt;0,BC33-1000,BC33)</f>
        <v>0</v>
      </c>
      <c r="BD34" s="20">
        <f>IF(BW33&gt;0,ROUND(PMT($F$92/12,$F$96*12,-BC34),5),0)</f>
        <v>0</v>
      </c>
      <c r="BE34" s="15">
        <f>IF(BW33&gt;0,ROUND(BC34*$E$1/1000,2),0)</f>
        <v>0</v>
      </c>
      <c r="BF34" s="15">
        <f>IF(BW33&gt;0,ROUND(MIN(BC34,$F$168)*$BF$1,2),0)</f>
        <v>0</v>
      </c>
      <c r="BG34" s="22">
        <v>0</v>
      </c>
      <c r="BH34" s="22">
        <f>IF(BW33&gt;0,ROUND(MIN(BC34,$F$168)*$BH$1,0),0)</f>
        <v>0</v>
      </c>
      <c r="BI34" s="22">
        <f>IF(BW33&gt;0,ROUND(MIN(BC34,$F$168)*$BI$1,2),0)</f>
        <v>0</v>
      </c>
      <c r="BJ34" s="22">
        <f>IF(BW33&gt;0,ROUND(MIN(BC34,$F$168)*$BJ$1,2),0)</f>
        <v>0</v>
      </c>
      <c r="BK34" s="22">
        <f>IF(BW33&gt;0,ROUND(MIN(BC34,$F$168)*$BK$1,2),0)</f>
        <v>0</v>
      </c>
      <c r="BL34" s="15">
        <f>IF(BW33&gt;0,BF34+SUM(BH34:BK34),0)</f>
        <v>0</v>
      </c>
      <c r="BM34" s="22">
        <f>IF(BW33&gt;0,ROUND(BL34/12,2),0)</f>
        <v>0</v>
      </c>
      <c r="BN34" s="9">
        <f>INT(BM34)</f>
        <v>0</v>
      </c>
      <c r="BO34" s="23">
        <f>INT((BM34-BN34)*10)/10</f>
        <v>0</v>
      </c>
      <c r="BP34" s="17">
        <f>BM34-BN34-BO34</f>
        <v>0</v>
      </c>
      <c r="BQ34" s="23">
        <f>IF(OR(BP34=0.05,BP34=0),BP34,IF(AND(BP34&gt;0.051,BP34&lt;0.1),0.1,IF(AND(BP34&gt;0.001,BP34&lt;0.05),0.05,BP34)))</f>
        <v>0</v>
      </c>
      <c r="BR34" s="23">
        <f>BN34+BO34+BQ34</f>
        <v>0</v>
      </c>
      <c r="BS34">
        <f>IF(BW33&gt;0,BS33,0)</f>
        <v>0</v>
      </c>
      <c r="BT34" s="7">
        <f>SUM(BD34:BE34)+BR34+BS34</f>
        <v>0</v>
      </c>
      <c r="BU34" s="7">
        <f>IF(AND(BT34&gt;0,BT35=0),BT34,0)</f>
        <v>0</v>
      </c>
      <c r="BV34" s="7">
        <f>IF(BW33&gt;0,BV33,0)</f>
        <v>0</v>
      </c>
      <c r="BW34" s="7">
        <f>IF(ROUND(BT34-BV34,2)&gt;0,ROUND(BT34-BV34,2),0)</f>
        <v>0</v>
      </c>
      <c r="CB34">
        <v>32</v>
      </c>
      <c r="CC34" s="7">
        <f>IF(DB33&gt;0,CC33-1000,CC33)</f>
        <v>0</v>
      </c>
      <c r="CD34" s="20">
        <f>IF(DB33&gt;0,ROUND(PMT($F$92/12,$F$96*12,-CC34),5),0)</f>
        <v>0</v>
      </c>
      <c r="CE34" s="15">
        <f>IF(DB33&gt;0,ROUND(CC34*$CE$1/1000,2),0)</f>
        <v>0</v>
      </c>
      <c r="CF34" s="9">
        <f>INT(CE34)</f>
        <v>0</v>
      </c>
      <c r="CG34" s="23">
        <f>INT((CE34-CF34)*10)/10</f>
        <v>0</v>
      </c>
      <c r="CH34" s="17">
        <f>CE34-CF34-CG34</f>
        <v>0</v>
      </c>
      <c r="CI34" s="23">
        <f>IF(OR(CH34=0.05,CH34=0),CH34,IF(AND(CH34&gt;0.051,CH34&lt;0.1),0.1,IF(AND(CH34&gt;0.001,CH34&lt;0.05),0.05,CH34)))</f>
        <v>0</v>
      </c>
      <c r="CJ34" s="23">
        <f>CF34+CG34+CI34</f>
        <v>0</v>
      </c>
      <c r="CK34" s="15">
        <f>IF(DB33&gt;0,ROUND($CD$1*$CK$1,2),0)</f>
        <v>0</v>
      </c>
      <c r="CL34" s="22">
        <v>0</v>
      </c>
      <c r="CM34" s="22">
        <f>IF(DB33&gt;0,ROUND($CD$1*$CM$1,2),0)</f>
        <v>0</v>
      </c>
      <c r="CN34" s="22">
        <f>IF(DB33&gt;0,ROUND($CD$1*$CN$1,2),0)</f>
        <v>0</v>
      </c>
      <c r="CO34" s="22">
        <f>IF(DB33&gt;0,ROUND($CD$1*$CO$1,2),0)</f>
        <v>0</v>
      </c>
      <c r="CP34" s="22">
        <f>IF(DB33&gt;0,ROUND($CD$1*$CP$1,2),0)</f>
        <v>0</v>
      </c>
      <c r="CQ34" s="15">
        <f>IF(DB33&gt;0,CK34+SUM(CM34:CP34),0)</f>
        <v>0</v>
      </c>
      <c r="CR34" s="22">
        <f>IF(DB33&gt;0,ROUND(CQ34/12,2),0)</f>
        <v>0</v>
      </c>
      <c r="CS34" s="9">
        <f>INT(CR34)</f>
        <v>0</v>
      </c>
      <c r="CT34" s="23">
        <f>INT((CR34-CS34)*10)/10</f>
        <v>0</v>
      </c>
      <c r="CU34" s="17">
        <f>CR34-CS34-CT34</f>
        <v>0</v>
      </c>
      <c r="CV34" s="23">
        <f>IF(OR(CU34=0.05,CU34=0),CU34,IF(AND(CU34&gt;0.051,CU34&lt;0.1),0.1,IF(AND(CU34&gt;0.001,CU34&lt;0.05),0.05,CU34)))</f>
        <v>0</v>
      </c>
      <c r="CW34" s="23">
        <f>CS34+CT34+CV34</f>
        <v>0</v>
      </c>
      <c r="CX34">
        <f>IF(DB33&gt;0,CX33,0)</f>
        <v>0</v>
      </c>
      <c r="CY34" s="7">
        <f>ROUND(CD34+CJ34+CW34+CX34,2)</f>
        <v>0</v>
      </c>
      <c r="CZ34" s="7">
        <f>IF(AND(CY34&gt;0,CY35=0),CY34,0)</f>
        <v>0</v>
      </c>
      <c r="DA34" s="7">
        <f>IF(DB33&gt;0,DA33,0)</f>
        <v>0</v>
      </c>
      <c r="DB34" s="7">
        <f>IF(ROUND(CY34-DA34,2)&gt;0,ROUND(CY34-DA34,2),0)</f>
        <v>0</v>
      </c>
      <c r="EB34">
        <v>32</v>
      </c>
      <c r="EC34" s="7">
        <f>IF(FB33&gt;0,EC33-1000,EC33)</f>
        <v>0</v>
      </c>
      <c r="ED34" s="20">
        <f>IF(FB33&gt;0,ROUND(PMT($F$92/12,$F$96*12,-EC34),5),0)</f>
        <v>0</v>
      </c>
      <c r="EE34" s="15">
        <f>IF(FB33&gt;0,ROUND(EC34*$EE$1/1000,2),0)</f>
        <v>0</v>
      </c>
      <c r="EF34" s="9">
        <f>INT(EE34)</f>
        <v>0</v>
      </c>
      <c r="EG34" s="23">
        <f>INT((EE34-EF34)*10)/10</f>
        <v>0</v>
      </c>
      <c r="EH34" s="17">
        <f>EE34-EF34-EG34</f>
        <v>0</v>
      </c>
      <c r="EI34" s="23">
        <f>IF(OR(EH34=0.05,EH34=0),EH34,IF(AND(EH34&gt;0.051,EH34&lt;0.1),0.1,IF(AND(EH34&gt;0.001,EH34&lt;0.05),0.05,EH34)))</f>
        <v>0</v>
      </c>
      <c r="EJ34" s="23">
        <f>EF34+EG34+EI34</f>
        <v>0</v>
      </c>
      <c r="EK34" s="15">
        <f>IF(FB33&gt;0,ROUND($ED$1*$EK$1,2),0)</f>
        <v>0</v>
      </c>
      <c r="EL34" s="22">
        <v>0</v>
      </c>
      <c r="EM34" s="22">
        <f>IF(FB33&gt;0,ROUND($ED$1*$EM$1,0),0)</f>
        <v>0</v>
      </c>
      <c r="EN34" s="22">
        <f>IF(FB33&gt;0,ROUND($ED$1*$EN$1,2),0)</f>
        <v>0</v>
      </c>
      <c r="EO34" s="22">
        <f>IF(FB33&gt;0,ROUND($ED$1*$EO$1,2),0)</f>
        <v>0</v>
      </c>
      <c r="EP34" s="22">
        <f>IF(FB33&gt;0,ROUND($ED$1*$EP$1,2),0)</f>
        <v>0</v>
      </c>
      <c r="EQ34" s="15">
        <f>IF(FB33&gt;0,EK34+SUM(EM34:EP34),0)</f>
        <v>0</v>
      </c>
      <c r="ER34" s="22">
        <f>IF(FB33&gt;0,ROUND(EQ34/12,2),0)</f>
        <v>0</v>
      </c>
      <c r="ES34" s="9">
        <f>INT(ER34)</f>
        <v>0</v>
      </c>
      <c r="ET34" s="23">
        <f>INT((ER34-ES34)*10)/10</f>
        <v>0</v>
      </c>
      <c r="EU34" s="17">
        <f>ER34-ES34-ET34</f>
        <v>0</v>
      </c>
      <c r="EV34" s="23">
        <f>IF(OR(EU34=0.05,EU34=0),EU34,IF(AND(EU34&gt;0.051,EU34&lt;0.1),0.1,IF(AND(EU34&gt;0.001,EU34&lt;0.05),0.05,EU34)))</f>
        <v>0</v>
      </c>
      <c r="EW34" s="23">
        <f>ES34+ET34+EV34</f>
        <v>0</v>
      </c>
      <c r="EX34">
        <f>IF(FB33&gt;0,EX33,0)</f>
        <v>0</v>
      </c>
      <c r="EY34" s="7">
        <f>ROUND(ED34+EJ34+EW34+EX34,2)</f>
        <v>0</v>
      </c>
      <c r="EZ34" s="7">
        <f>IF(AND(EY34&gt;0,EY35=0),EY34,0)</f>
        <v>0</v>
      </c>
      <c r="FA34" s="7">
        <f>IF(FB33&gt;0,FA33,0)</f>
        <v>0</v>
      </c>
      <c r="FB34" s="7">
        <f>IF(ROUND(EY34-FA34,2)&gt;0,ROUND(EY34-FA34,2),0)</f>
        <v>0</v>
      </c>
      <c r="GB34">
        <v>32</v>
      </c>
      <c r="GC34" s="7">
        <f>IF(HB33&gt;0,GC33-1000,GC33)</f>
        <v>0</v>
      </c>
      <c r="GD34" s="20">
        <f>IF(HB33&gt;0,ROUND(PMT($F$92/12,$F$96*12,-GC34),5),0)</f>
        <v>0</v>
      </c>
      <c r="GE34" s="15">
        <f>IF(HB33&gt;0,ROUND(GC34*$GE$1/1000,2),0)</f>
        <v>0</v>
      </c>
      <c r="GF34" s="9">
        <f>INT(GE34)</f>
        <v>0</v>
      </c>
      <c r="GG34" s="23">
        <f>INT((GE34-GF34)*10)/10</f>
        <v>0</v>
      </c>
      <c r="GH34" s="17">
        <f>GE34-GF34-GG34</f>
        <v>0</v>
      </c>
      <c r="GI34" s="23">
        <f>IF(OR(GH34=0.05,GH34=0),GH34,IF(AND(GH34&gt;0.051,GH34&lt;0.1),0.1,IF(AND(GH34&gt;0.001,GH34&lt;0.05),0.05,GH34)))</f>
        <v>0</v>
      </c>
      <c r="GJ34" s="23">
        <f>GF34+GG34+GI34</f>
        <v>0</v>
      </c>
      <c r="GK34" s="15">
        <f>IF(HB33&gt;0,ROUND($GD$1*$GK$1,2),0)</f>
        <v>0</v>
      </c>
      <c r="GL34" s="22">
        <v>0</v>
      </c>
      <c r="GM34" s="22">
        <f>IF(HB33&gt;0,ROUND($GD$1*$GM$1,0),0)</f>
        <v>0</v>
      </c>
      <c r="GN34" s="22">
        <f>IF(HB33&gt;0,ROUND($GD$1*$GN$1,2),0)</f>
        <v>0</v>
      </c>
      <c r="GO34" s="22">
        <f>IF(HB33&gt;0,ROUND($GD$1*$GO$1,2),0)</f>
        <v>0</v>
      </c>
      <c r="GP34" s="22">
        <f>IF(HB33&gt;0,ROUND($GD$1*$GP$1,2),0)</f>
        <v>0</v>
      </c>
      <c r="GQ34" s="15">
        <f>IF(HB33&gt;0,GK34+SUM(GM34:GP34),0)</f>
        <v>0</v>
      </c>
      <c r="GR34" s="22">
        <f>IF(HB33&gt;0,ROUND(GQ34/12,2),0)</f>
        <v>0</v>
      </c>
      <c r="GS34" s="9">
        <f>INT(GR34)</f>
        <v>0</v>
      </c>
      <c r="GT34" s="23">
        <f>INT((GR34-GS34)*10)/10</f>
        <v>0</v>
      </c>
      <c r="GU34" s="17">
        <f>GR34-GS34-GT34</f>
        <v>0</v>
      </c>
      <c r="GV34" s="23">
        <f>IF(OR(GU34=0.05,GU34=0),GU34,IF(AND(GU34&gt;0.051,GU34&lt;0.1),0.1,IF(AND(GU34&gt;0.001,GU34&lt;0.05),0.05,GU34)))</f>
        <v>0</v>
      </c>
      <c r="GW34" s="23">
        <f>GS34+GT34+GV34</f>
        <v>0</v>
      </c>
      <c r="GX34">
        <f>IF(HB33&gt;0,GX33,0)</f>
        <v>0</v>
      </c>
      <c r="GY34" s="7">
        <f>ROUND(GD34+GJ34+GW34+GX34,2)</f>
        <v>0</v>
      </c>
      <c r="GZ34" s="7">
        <f>IF(AND(GY34&gt;0,GY35=0),GY34,0)</f>
        <v>0</v>
      </c>
      <c r="HA34" s="7">
        <f>IF(HB33&gt;0,HA33,0)</f>
        <v>0</v>
      </c>
      <c r="HB34" s="7">
        <f>IF(ROUND(GY34-HA34,2)&gt;0,ROUND(GY34-HA34,2),0)</f>
        <v>0</v>
      </c>
    </row>
    <row r="35" spans="1:235">
      <c r="C35" s="4" t="s">
        <v>99</v>
      </c>
      <c r="M35" s="72" t="s">
        <v>111</v>
      </c>
      <c r="BB35">
        <v>33</v>
      </c>
      <c r="BC35" s="7">
        <f>IF(BW34&gt;0,BC34-1000,BC34)</f>
        <v>0</v>
      </c>
      <c r="BD35" s="20">
        <f>IF(BW34&gt;0,ROUND(PMT($F$92/12,$F$96*12,-BC35),5),0)</f>
        <v>0</v>
      </c>
      <c r="BE35" s="15">
        <f>IF(BW34&gt;0,ROUND(BC35*$E$1/1000,2),0)</f>
        <v>0</v>
      </c>
      <c r="BF35" s="15">
        <f>IF(BW34&gt;0,ROUND(MIN(BC35,$F$168)*$BF$1,2),0)</f>
        <v>0</v>
      </c>
      <c r="BG35" s="22">
        <v>0</v>
      </c>
      <c r="BH35" s="22">
        <f>IF(BW34&gt;0,ROUND(MIN(BC35,$F$168)*$BH$1,0),0)</f>
        <v>0</v>
      </c>
      <c r="BI35" s="22">
        <f>IF(BW34&gt;0,ROUND(MIN(BC35,$F$168)*$BI$1,2),0)</f>
        <v>0</v>
      </c>
      <c r="BJ35" s="22">
        <f>IF(BW34&gt;0,ROUND(MIN(BC35,$F$168)*$BJ$1,2),0)</f>
        <v>0</v>
      </c>
      <c r="BK35" s="22">
        <f>IF(BW34&gt;0,ROUND(MIN(BC35,$F$168)*$BK$1,2),0)</f>
        <v>0</v>
      </c>
      <c r="BL35" s="15">
        <f>IF(BW34&gt;0,BF35+SUM(BH35:BK35),0)</f>
        <v>0</v>
      </c>
      <c r="BM35" s="22">
        <f>IF(BW34&gt;0,ROUND(BL35/12,2),0)</f>
        <v>0</v>
      </c>
      <c r="BN35" s="9">
        <f>INT(BM35)</f>
        <v>0</v>
      </c>
      <c r="BO35" s="23">
        <f>INT((BM35-BN35)*10)/10</f>
        <v>0</v>
      </c>
      <c r="BP35" s="17">
        <f>BM35-BN35-BO35</f>
        <v>0</v>
      </c>
      <c r="BQ35" s="23">
        <f>IF(OR(BP35=0.05,BP35=0),BP35,IF(AND(BP35&gt;0.051,BP35&lt;0.1),0.1,IF(AND(BP35&gt;0.001,BP35&lt;0.05),0.05,BP35)))</f>
        <v>0</v>
      </c>
      <c r="BR35" s="23">
        <f>BN35+BO35+BQ35</f>
        <v>0</v>
      </c>
      <c r="BS35">
        <f>IF(BW34&gt;0,BS34,0)</f>
        <v>0</v>
      </c>
      <c r="BT35" s="7">
        <f>SUM(BD35:BE35)+BR35+BS35</f>
        <v>0</v>
      </c>
      <c r="BU35" s="7">
        <f>IF(AND(BT35&gt;0,BT36=0),BT35,0)</f>
        <v>0</v>
      </c>
      <c r="BV35" s="7">
        <f>IF(BW34&gt;0,BV34,0)</f>
        <v>0</v>
      </c>
      <c r="BW35" s="7">
        <f>IF(ROUND(BT35-BV35,2)&gt;0,ROUND(BT35-BV35,2),0)</f>
        <v>0</v>
      </c>
      <c r="CB35">
        <v>33</v>
      </c>
      <c r="CC35" s="7">
        <f>IF(DB34&gt;0,CC34-1000,CC34)</f>
        <v>0</v>
      </c>
      <c r="CD35" s="20">
        <f>IF(DB34&gt;0,ROUND(PMT($F$92/12,$F$96*12,-CC35),5),0)</f>
        <v>0</v>
      </c>
      <c r="CE35" s="15">
        <f>IF(DB34&gt;0,ROUND(CC35*$CE$1/1000,2),0)</f>
        <v>0</v>
      </c>
      <c r="CF35" s="9">
        <f>INT(CE35)</f>
        <v>0</v>
      </c>
      <c r="CG35" s="23">
        <f>INT((CE35-CF35)*10)/10</f>
        <v>0</v>
      </c>
      <c r="CH35" s="17">
        <f>CE35-CF35-CG35</f>
        <v>0</v>
      </c>
      <c r="CI35" s="23">
        <f>IF(OR(CH35=0.05,CH35=0),CH35,IF(AND(CH35&gt;0.051,CH35&lt;0.1),0.1,IF(AND(CH35&gt;0.001,CH35&lt;0.05),0.05,CH35)))</f>
        <v>0</v>
      </c>
      <c r="CJ35" s="23">
        <f>CF35+CG35+CI35</f>
        <v>0</v>
      </c>
      <c r="CK35" s="15">
        <f>IF(DB34&gt;0,ROUND($CD$1*$CK$1,2),0)</f>
        <v>0</v>
      </c>
      <c r="CL35" s="22">
        <v>0</v>
      </c>
      <c r="CM35" s="22">
        <f>IF(DB34&gt;0,ROUND($CD$1*$CM$1,2),0)</f>
        <v>0</v>
      </c>
      <c r="CN35" s="22">
        <f>IF(DB34&gt;0,ROUND($CD$1*$CN$1,2),0)</f>
        <v>0</v>
      </c>
      <c r="CO35" s="22">
        <f>IF(DB34&gt;0,ROUND($CD$1*$CO$1,2),0)</f>
        <v>0</v>
      </c>
      <c r="CP35" s="22">
        <f>IF(DB34&gt;0,ROUND($CD$1*$CP$1,2),0)</f>
        <v>0</v>
      </c>
      <c r="CQ35" s="15">
        <f>IF(DB34&gt;0,CK35+SUM(CM35:CP35),0)</f>
        <v>0</v>
      </c>
      <c r="CR35" s="22">
        <f>IF(DB34&gt;0,ROUND(CQ35/12,2),0)</f>
        <v>0</v>
      </c>
      <c r="CS35" s="9">
        <f>INT(CR35)</f>
        <v>0</v>
      </c>
      <c r="CT35" s="23">
        <f>INT((CR35-CS35)*10)/10</f>
        <v>0</v>
      </c>
      <c r="CU35" s="17">
        <f>CR35-CS35-CT35</f>
        <v>0</v>
      </c>
      <c r="CV35" s="23">
        <f>IF(OR(CU35=0.05,CU35=0),CU35,IF(AND(CU35&gt;0.051,CU35&lt;0.1),0.1,IF(AND(CU35&gt;0.001,CU35&lt;0.05),0.05,CU35)))</f>
        <v>0</v>
      </c>
      <c r="CW35" s="23">
        <f>CS35+CT35+CV35</f>
        <v>0</v>
      </c>
      <c r="CX35">
        <f>IF(DB34&gt;0,CX34,0)</f>
        <v>0</v>
      </c>
      <c r="CY35" s="7">
        <f>ROUND(CD35+CJ35+CW35+CX35,2)</f>
        <v>0</v>
      </c>
      <c r="CZ35" s="7">
        <f>IF(AND(CY35&gt;0,CY36=0),CY35,0)</f>
        <v>0</v>
      </c>
      <c r="DA35" s="7">
        <f>IF(DB34&gt;0,DA34,0)</f>
        <v>0</v>
      </c>
      <c r="DB35" s="7">
        <f>IF(ROUND(CY35-DA35,2)&gt;0,ROUND(CY35-DA35,2),0)</f>
        <v>0</v>
      </c>
      <c r="EB35">
        <v>33</v>
      </c>
      <c r="EC35" s="7">
        <f>IF(FB34&gt;0,EC34-1000,EC34)</f>
        <v>0</v>
      </c>
      <c r="ED35" s="20">
        <f>IF(FB34&gt;0,ROUND(PMT($F$92/12,$F$96*12,-EC35),5),0)</f>
        <v>0</v>
      </c>
      <c r="EE35" s="15">
        <f>IF(FB34&gt;0,ROUND(EC35*$EE$1/1000,2),0)</f>
        <v>0</v>
      </c>
      <c r="EF35" s="9">
        <f>INT(EE35)</f>
        <v>0</v>
      </c>
      <c r="EG35" s="23">
        <f>INT((EE35-EF35)*10)/10</f>
        <v>0</v>
      </c>
      <c r="EH35" s="17">
        <f>EE35-EF35-EG35</f>
        <v>0</v>
      </c>
      <c r="EI35" s="23">
        <f>IF(OR(EH35=0.05,EH35=0),EH35,IF(AND(EH35&gt;0.051,EH35&lt;0.1),0.1,IF(AND(EH35&gt;0.001,EH35&lt;0.05),0.05,EH35)))</f>
        <v>0</v>
      </c>
      <c r="EJ35" s="23">
        <f>EF35+EG35+EI35</f>
        <v>0</v>
      </c>
      <c r="EK35" s="15">
        <f>IF(FB34&gt;0,ROUND($ED$1*$EK$1,2),0)</f>
        <v>0</v>
      </c>
      <c r="EL35" s="22">
        <v>0</v>
      </c>
      <c r="EM35" s="22">
        <f>IF(FB34&gt;0,ROUND($ED$1*$EM$1,0),0)</f>
        <v>0</v>
      </c>
      <c r="EN35" s="22">
        <f>IF(FB34&gt;0,ROUND($ED$1*$EN$1,2),0)</f>
        <v>0</v>
      </c>
      <c r="EO35" s="22">
        <f>IF(FB34&gt;0,ROUND($ED$1*$EO$1,2),0)</f>
        <v>0</v>
      </c>
      <c r="EP35" s="22">
        <f>IF(FB34&gt;0,ROUND($ED$1*$EP$1,2),0)</f>
        <v>0</v>
      </c>
      <c r="EQ35" s="15">
        <f>IF(FB34&gt;0,EK35+SUM(EM35:EP35),0)</f>
        <v>0</v>
      </c>
      <c r="ER35" s="22">
        <f>IF(FB34&gt;0,ROUND(EQ35/12,2),0)</f>
        <v>0</v>
      </c>
      <c r="ES35" s="9">
        <f>INT(ER35)</f>
        <v>0</v>
      </c>
      <c r="ET35" s="23">
        <f>INT((ER35-ES35)*10)/10</f>
        <v>0</v>
      </c>
      <c r="EU35" s="17">
        <f>ER35-ES35-ET35</f>
        <v>0</v>
      </c>
      <c r="EV35" s="23">
        <f>IF(OR(EU35=0.05,EU35=0),EU35,IF(AND(EU35&gt;0.051,EU35&lt;0.1),0.1,IF(AND(EU35&gt;0.001,EU35&lt;0.05),0.05,EU35)))</f>
        <v>0</v>
      </c>
      <c r="EW35" s="23">
        <f>ES35+ET35+EV35</f>
        <v>0</v>
      </c>
      <c r="EX35">
        <f>IF(FB34&gt;0,EX34,0)</f>
        <v>0</v>
      </c>
      <c r="EY35" s="7">
        <f>ROUND(ED35+EJ35+EW35+EX35,2)</f>
        <v>0</v>
      </c>
      <c r="EZ35" s="7">
        <f>IF(AND(EY35&gt;0,EY36=0),EY35,0)</f>
        <v>0</v>
      </c>
      <c r="FA35" s="7">
        <f>IF(FB34&gt;0,FA34,0)</f>
        <v>0</v>
      </c>
      <c r="FB35" s="7">
        <f>IF(ROUND(EY35-FA35,2)&gt;0,ROUND(EY35-FA35,2),0)</f>
        <v>0</v>
      </c>
      <c r="GB35">
        <v>33</v>
      </c>
      <c r="GC35" s="7">
        <f>IF(HB34&gt;0,GC34-1000,GC34)</f>
        <v>0</v>
      </c>
      <c r="GD35" s="20">
        <f>IF(HB34&gt;0,ROUND(PMT($F$92/12,$F$96*12,-GC35),5),0)</f>
        <v>0</v>
      </c>
      <c r="GE35" s="15">
        <f>IF(HB34&gt;0,ROUND(GC35*$GE$1/1000,2),0)</f>
        <v>0</v>
      </c>
      <c r="GF35" s="9">
        <f>INT(GE35)</f>
        <v>0</v>
      </c>
      <c r="GG35" s="23">
        <f>INT((GE35-GF35)*10)/10</f>
        <v>0</v>
      </c>
      <c r="GH35" s="17">
        <f>GE35-GF35-GG35</f>
        <v>0</v>
      </c>
      <c r="GI35" s="23">
        <f>IF(OR(GH35=0.05,GH35=0),GH35,IF(AND(GH35&gt;0.051,GH35&lt;0.1),0.1,IF(AND(GH35&gt;0.001,GH35&lt;0.05),0.05,GH35)))</f>
        <v>0</v>
      </c>
      <c r="GJ35" s="23">
        <f>GF35+GG35+GI35</f>
        <v>0</v>
      </c>
      <c r="GK35" s="15">
        <f>IF(HB34&gt;0,ROUND($GD$1*$GK$1,2),0)</f>
        <v>0</v>
      </c>
      <c r="GL35" s="22">
        <v>0</v>
      </c>
      <c r="GM35" s="22">
        <f>IF(HB34&gt;0,ROUND($GD$1*$GM$1,0),0)</f>
        <v>0</v>
      </c>
      <c r="GN35" s="22">
        <f>IF(HB34&gt;0,ROUND($GD$1*$GN$1,2),0)</f>
        <v>0</v>
      </c>
      <c r="GO35" s="22">
        <f>IF(HB34&gt;0,ROUND($GD$1*$GO$1,2),0)</f>
        <v>0</v>
      </c>
      <c r="GP35" s="22">
        <f>IF(HB34&gt;0,ROUND($GD$1*$GP$1,2),0)</f>
        <v>0</v>
      </c>
      <c r="GQ35" s="15">
        <f>IF(HB34&gt;0,GK35+SUM(GM35:GP35),0)</f>
        <v>0</v>
      </c>
      <c r="GR35" s="22">
        <f>IF(HB34&gt;0,ROUND(GQ35/12,2),0)</f>
        <v>0</v>
      </c>
      <c r="GS35" s="9">
        <f>INT(GR35)</f>
        <v>0</v>
      </c>
      <c r="GT35" s="23">
        <f>INT((GR35-GS35)*10)/10</f>
        <v>0</v>
      </c>
      <c r="GU35" s="17">
        <f>GR35-GS35-GT35</f>
        <v>0</v>
      </c>
      <c r="GV35" s="23">
        <f>IF(OR(GU35=0.05,GU35=0),GU35,IF(AND(GU35&gt;0.051,GU35&lt;0.1),0.1,IF(AND(GU35&gt;0.001,GU35&lt;0.05),0.05,GU35)))</f>
        <v>0</v>
      </c>
      <c r="GW35" s="23">
        <f>GS35+GT35+GV35</f>
        <v>0</v>
      </c>
      <c r="GX35">
        <f>IF(HB34&gt;0,GX34,0)</f>
        <v>0</v>
      </c>
      <c r="GY35" s="7">
        <f>ROUND(GD35+GJ35+GW35+GX35,2)</f>
        <v>0</v>
      </c>
      <c r="GZ35" s="7">
        <f>IF(AND(GY35&gt;0,GY36=0),GY35,0)</f>
        <v>0</v>
      </c>
      <c r="HA35" s="7">
        <f>IF(HB34&gt;0,HA34,0)</f>
        <v>0</v>
      </c>
      <c r="HB35" s="7">
        <f>IF(ROUND(GY35-HA35,2)&gt;0,ROUND(GY35-HA35,2),0)</f>
        <v>0</v>
      </c>
    </row>
    <row r="36" spans="1:235">
      <c r="C36" s="149" t="s">
        <v>112</v>
      </c>
      <c r="E36" s="4" t="s">
        <v>45</v>
      </c>
      <c r="F36" s="78">
        <v>45000</v>
      </c>
      <c r="M36" s="72" t="s">
        <v>113</v>
      </c>
      <c r="AA36" s="4" t="s">
        <v>74</v>
      </c>
      <c r="AB36" s="59">
        <v>2777777.78</v>
      </c>
      <c r="AC36" s="23">
        <v>2500000</v>
      </c>
      <c r="BB36">
        <v>34</v>
      </c>
      <c r="BC36" s="7">
        <f>IF(BW35&gt;0,BC35-1000,BC35)</f>
        <v>0</v>
      </c>
      <c r="BD36" s="20">
        <f>IF(BW35&gt;0,ROUND(PMT($F$92/12,$F$96*12,-BC36),5),0)</f>
        <v>0</v>
      </c>
      <c r="BE36" s="15">
        <f>IF(BW35&gt;0,ROUND(BC36*$E$1/1000,2),0)</f>
        <v>0</v>
      </c>
      <c r="BF36" s="15">
        <f>IF(BW35&gt;0,ROUND(MIN(BC36,$F$168)*$BF$1,2),0)</f>
        <v>0</v>
      </c>
      <c r="BG36" s="22">
        <v>0</v>
      </c>
      <c r="BH36" s="22">
        <f>IF(BW35&gt;0,ROUND(MIN(BC36,$F$168)*$BH$1,0),0)</f>
        <v>0</v>
      </c>
      <c r="BI36" s="22">
        <f>IF(BW35&gt;0,ROUND(MIN(BC36,$F$168)*$BI$1,2),0)</f>
        <v>0</v>
      </c>
      <c r="BJ36" s="22">
        <f>IF(BW35&gt;0,ROUND(MIN(BC36,$F$168)*$BJ$1,2),0)</f>
        <v>0</v>
      </c>
      <c r="BK36" s="22">
        <f>IF(BW35&gt;0,ROUND(MIN(BC36,$F$168)*$BK$1,2),0)</f>
        <v>0</v>
      </c>
      <c r="BL36" s="15">
        <f>IF(BW35&gt;0,BF36+SUM(BH36:BK36),0)</f>
        <v>0</v>
      </c>
      <c r="BM36" s="22">
        <f>IF(BW35&gt;0,ROUND(BL36/12,2),0)</f>
        <v>0</v>
      </c>
      <c r="BN36" s="9">
        <f>INT(BM36)</f>
        <v>0</v>
      </c>
      <c r="BO36" s="23">
        <f>INT((BM36-BN36)*10)/10</f>
        <v>0</v>
      </c>
      <c r="BP36" s="17">
        <f>BM36-BN36-BO36</f>
        <v>0</v>
      </c>
      <c r="BQ36" s="23">
        <f>IF(OR(BP36=0.05,BP36=0),BP36,IF(AND(BP36&gt;0.051,BP36&lt;0.1),0.1,IF(AND(BP36&gt;0.001,BP36&lt;0.05),0.05,BP36)))</f>
        <v>0</v>
      </c>
      <c r="BR36" s="23">
        <f>BN36+BO36+BQ36</f>
        <v>0</v>
      </c>
      <c r="BS36">
        <f>IF(BW35&gt;0,BS35,0)</f>
        <v>0</v>
      </c>
      <c r="BT36" s="7">
        <f>SUM(BD36:BE36)+BR36+BS36</f>
        <v>0</v>
      </c>
      <c r="BU36" s="7">
        <f>IF(AND(BT36&gt;0,BT37=0),BT36,0)</f>
        <v>0</v>
      </c>
      <c r="BV36" s="7">
        <f>IF(BW35&gt;0,BV35,0)</f>
        <v>0</v>
      </c>
      <c r="BW36" s="7">
        <f>IF(ROUND(BT36-BV36,2)&gt;0,ROUND(BT36-BV36,2),0)</f>
        <v>0</v>
      </c>
      <c r="CB36">
        <v>34</v>
      </c>
      <c r="CC36" s="7">
        <f>IF(DB35&gt;0,CC35-1000,CC35)</f>
        <v>0</v>
      </c>
      <c r="CD36" s="20">
        <f>IF(DB35&gt;0,ROUND(PMT($F$92/12,$F$96*12,-CC36),5),0)</f>
        <v>0</v>
      </c>
      <c r="CE36" s="15">
        <f>IF(DB35&gt;0,ROUND(CC36*$CE$1/1000,2),0)</f>
        <v>0</v>
      </c>
      <c r="CF36" s="9">
        <f>INT(CE36)</f>
        <v>0</v>
      </c>
      <c r="CG36" s="23">
        <f>INT((CE36-CF36)*10)/10</f>
        <v>0</v>
      </c>
      <c r="CH36" s="17">
        <f>CE36-CF36-CG36</f>
        <v>0</v>
      </c>
      <c r="CI36" s="23">
        <f>IF(OR(CH36=0.05,CH36=0),CH36,IF(AND(CH36&gt;0.051,CH36&lt;0.1),0.1,IF(AND(CH36&gt;0.001,CH36&lt;0.05),0.05,CH36)))</f>
        <v>0</v>
      </c>
      <c r="CJ36" s="23">
        <f>CF36+CG36+CI36</f>
        <v>0</v>
      </c>
      <c r="CK36" s="15">
        <f>IF(DB35&gt;0,ROUND($CD$1*$CK$1,2),0)</f>
        <v>0</v>
      </c>
      <c r="CL36" s="22">
        <v>0</v>
      </c>
      <c r="CM36" s="22">
        <f>IF(DB35&gt;0,ROUND($CD$1*$CM$1,2),0)</f>
        <v>0</v>
      </c>
      <c r="CN36" s="22">
        <f>IF(DB35&gt;0,ROUND($CD$1*$CN$1,2),0)</f>
        <v>0</v>
      </c>
      <c r="CO36" s="22">
        <f>IF(DB35&gt;0,ROUND($CD$1*$CO$1,2),0)</f>
        <v>0</v>
      </c>
      <c r="CP36" s="22">
        <f>IF(DB35&gt;0,ROUND($CD$1*$CP$1,2),0)</f>
        <v>0</v>
      </c>
      <c r="CQ36" s="15">
        <f>IF(DB35&gt;0,CK36+SUM(CM36:CP36),0)</f>
        <v>0</v>
      </c>
      <c r="CR36" s="22">
        <f>IF(DB35&gt;0,ROUND(CQ36/12,2),0)</f>
        <v>0</v>
      </c>
      <c r="CS36" s="9">
        <f>INT(CR36)</f>
        <v>0</v>
      </c>
      <c r="CT36" s="23">
        <f>INT((CR36-CS36)*10)/10</f>
        <v>0</v>
      </c>
      <c r="CU36" s="17">
        <f>CR36-CS36-CT36</f>
        <v>0</v>
      </c>
      <c r="CV36" s="23">
        <f>IF(OR(CU36=0.05,CU36=0),CU36,IF(AND(CU36&gt;0.051,CU36&lt;0.1),0.1,IF(AND(CU36&gt;0.001,CU36&lt;0.05),0.05,CU36)))</f>
        <v>0</v>
      </c>
      <c r="CW36" s="23">
        <f>CS36+CT36+CV36</f>
        <v>0</v>
      </c>
      <c r="CX36">
        <f>IF(DB35&gt;0,CX35,0)</f>
        <v>0</v>
      </c>
      <c r="CY36" s="7">
        <f>ROUND(CD36+CJ36+CW36+CX36,2)</f>
        <v>0</v>
      </c>
      <c r="CZ36" s="7">
        <f>IF(AND(CY36&gt;0,CY37=0),CY36,0)</f>
        <v>0</v>
      </c>
      <c r="DA36" s="7">
        <f>IF(DB35&gt;0,DA35,0)</f>
        <v>0</v>
      </c>
      <c r="DB36" s="7">
        <f>IF(ROUND(CY36-DA36,2)&gt;0,ROUND(CY36-DA36,2),0)</f>
        <v>0</v>
      </c>
      <c r="EB36">
        <v>34</v>
      </c>
      <c r="EC36" s="7">
        <f>IF(FB35&gt;0,EC35-1000,EC35)</f>
        <v>0</v>
      </c>
      <c r="ED36" s="20">
        <f>IF(FB35&gt;0,ROUND(PMT($F$92/12,$F$96*12,-EC36),5),0)</f>
        <v>0</v>
      </c>
      <c r="EE36" s="15">
        <f>IF(FB35&gt;0,ROUND(EC36*$EE$1/1000,2),0)</f>
        <v>0</v>
      </c>
      <c r="EF36" s="9">
        <f>INT(EE36)</f>
        <v>0</v>
      </c>
      <c r="EG36" s="23">
        <f>INT((EE36-EF36)*10)/10</f>
        <v>0</v>
      </c>
      <c r="EH36" s="17">
        <f>EE36-EF36-EG36</f>
        <v>0</v>
      </c>
      <c r="EI36" s="23">
        <f>IF(OR(EH36=0.05,EH36=0),EH36,IF(AND(EH36&gt;0.051,EH36&lt;0.1),0.1,IF(AND(EH36&gt;0.001,EH36&lt;0.05),0.05,EH36)))</f>
        <v>0</v>
      </c>
      <c r="EJ36" s="23">
        <f>EF36+EG36+EI36</f>
        <v>0</v>
      </c>
      <c r="EK36" s="15">
        <f>IF(FB35&gt;0,ROUND($ED$1*$EK$1,2),0)</f>
        <v>0</v>
      </c>
      <c r="EL36" s="22">
        <v>0</v>
      </c>
      <c r="EM36" s="22">
        <f>IF(FB35&gt;0,ROUND($ED$1*$EM$1,0),0)</f>
        <v>0</v>
      </c>
      <c r="EN36" s="22">
        <f>IF(FB35&gt;0,ROUND($ED$1*$EN$1,2),0)</f>
        <v>0</v>
      </c>
      <c r="EO36" s="22">
        <f>IF(FB35&gt;0,ROUND($ED$1*$EO$1,2),0)</f>
        <v>0</v>
      </c>
      <c r="EP36" s="22">
        <f>IF(FB35&gt;0,ROUND($ED$1*$EP$1,2),0)</f>
        <v>0</v>
      </c>
      <c r="EQ36" s="15">
        <f>IF(FB35&gt;0,EK36+SUM(EM36:EP36),0)</f>
        <v>0</v>
      </c>
      <c r="ER36" s="22">
        <f>IF(FB35&gt;0,ROUND(EQ36/12,2),0)</f>
        <v>0</v>
      </c>
      <c r="ES36" s="9">
        <f>INT(ER36)</f>
        <v>0</v>
      </c>
      <c r="ET36" s="23">
        <f>INT((ER36-ES36)*10)/10</f>
        <v>0</v>
      </c>
      <c r="EU36" s="17">
        <f>ER36-ES36-ET36</f>
        <v>0</v>
      </c>
      <c r="EV36" s="23">
        <f>IF(OR(EU36=0.05,EU36=0),EU36,IF(AND(EU36&gt;0.051,EU36&lt;0.1),0.1,IF(AND(EU36&gt;0.001,EU36&lt;0.05),0.05,EU36)))</f>
        <v>0</v>
      </c>
      <c r="EW36" s="23">
        <f>ES36+ET36+EV36</f>
        <v>0</v>
      </c>
      <c r="EX36">
        <f>IF(FB35&gt;0,EX35,0)</f>
        <v>0</v>
      </c>
      <c r="EY36" s="7">
        <f>ROUND(ED36+EJ36+EW36+EX36,2)</f>
        <v>0</v>
      </c>
      <c r="EZ36" s="7">
        <f>IF(AND(EY36&gt;0,EY37=0),EY36,0)</f>
        <v>0</v>
      </c>
      <c r="FA36" s="7">
        <f>IF(FB35&gt;0,FA35,0)</f>
        <v>0</v>
      </c>
      <c r="FB36" s="7">
        <f>IF(ROUND(EY36-FA36,2)&gt;0,ROUND(EY36-FA36,2),0)</f>
        <v>0</v>
      </c>
      <c r="GB36">
        <v>34</v>
      </c>
      <c r="GC36" s="7">
        <f>IF(HB35&gt;0,GC35-1000,GC35)</f>
        <v>0</v>
      </c>
      <c r="GD36" s="20">
        <f>IF(HB35&gt;0,ROUND(PMT($F$92/12,$F$96*12,-GC36),5),0)</f>
        <v>0</v>
      </c>
      <c r="GE36" s="15">
        <f>IF(HB35&gt;0,ROUND(GC36*$GE$1/1000,2),0)</f>
        <v>0</v>
      </c>
      <c r="GF36" s="9">
        <f>INT(GE36)</f>
        <v>0</v>
      </c>
      <c r="GG36" s="23">
        <f>INT((GE36-GF36)*10)/10</f>
        <v>0</v>
      </c>
      <c r="GH36" s="17">
        <f>GE36-GF36-GG36</f>
        <v>0</v>
      </c>
      <c r="GI36" s="23">
        <f>IF(OR(GH36=0.05,GH36=0),GH36,IF(AND(GH36&gt;0.051,GH36&lt;0.1),0.1,IF(AND(GH36&gt;0.001,GH36&lt;0.05),0.05,GH36)))</f>
        <v>0</v>
      </c>
      <c r="GJ36" s="23">
        <f>GF36+GG36+GI36</f>
        <v>0</v>
      </c>
      <c r="GK36" s="15">
        <f>IF(HB35&gt;0,ROUND($GD$1*$GK$1,2),0)</f>
        <v>0</v>
      </c>
      <c r="GL36" s="22">
        <v>0</v>
      </c>
      <c r="GM36" s="22">
        <f>IF(HB35&gt;0,ROUND($GD$1*$GM$1,0),0)</f>
        <v>0</v>
      </c>
      <c r="GN36" s="22">
        <f>IF(HB35&gt;0,ROUND($GD$1*$GN$1,2),0)</f>
        <v>0</v>
      </c>
      <c r="GO36" s="22">
        <f>IF(HB35&gt;0,ROUND($GD$1*$GO$1,2),0)</f>
        <v>0</v>
      </c>
      <c r="GP36" s="22">
        <f>IF(HB35&gt;0,ROUND($GD$1*$GP$1,2),0)</f>
        <v>0</v>
      </c>
      <c r="GQ36" s="15">
        <f>IF(HB35&gt;0,GK36+SUM(GM36:GP36),0)</f>
        <v>0</v>
      </c>
      <c r="GR36" s="22">
        <f>IF(HB35&gt;0,ROUND(GQ36/12,2),0)</f>
        <v>0</v>
      </c>
      <c r="GS36" s="9">
        <f>INT(GR36)</f>
        <v>0</v>
      </c>
      <c r="GT36" s="23">
        <f>INT((GR36-GS36)*10)/10</f>
        <v>0</v>
      </c>
      <c r="GU36" s="17">
        <f>GR36-GS36-GT36</f>
        <v>0</v>
      </c>
      <c r="GV36" s="23">
        <f>IF(OR(GU36=0.05,GU36=0),GU36,IF(AND(GU36&gt;0.051,GU36&lt;0.1),0.1,IF(AND(GU36&gt;0.001,GU36&lt;0.05),0.05,GU36)))</f>
        <v>0</v>
      </c>
      <c r="GW36" s="23">
        <f>GS36+GT36+GV36</f>
        <v>0</v>
      </c>
      <c r="GX36">
        <f>IF(HB35&gt;0,GX35,0)</f>
        <v>0</v>
      </c>
      <c r="GY36" s="7">
        <f>ROUND(GD36+GJ36+GW36+GX36,2)</f>
        <v>0</v>
      </c>
      <c r="GZ36" s="7">
        <f>IF(AND(GY36&gt;0,GY37=0),GY36,0)</f>
        <v>0</v>
      </c>
      <c r="HA36" s="7">
        <f>IF(HB35&gt;0,HA35,0)</f>
        <v>0</v>
      </c>
      <c r="HB36" s="7">
        <f>IF(ROUND(GY36-HA36,2)&gt;0,ROUND(GY36-HA36,2),0)</f>
        <v>0</v>
      </c>
    </row>
    <row r="37" spans="1:235">
      <c r="D37" s="4" t="s">
        <v>114</v>
      </c>
      <c r="F37" s="80">
        <f>ROUND(F36 * G37,2)</f>
        <v>0</v>
      </c>
      <c r="G37" s="81">
        <f>IF($F$94 = "1 yr", 30%,AF139)</f>
        <v>0</v>
      </c>
      <c r="AA37" s="4" t="s">
        <v>115</v>
      </c>
      <c r="AB37" s="83">
        <f>IF(AND(F14=AA88,F13=AB3),SUM(AC24:AC29),IF(C2=AA11,SUM(AD31:AD34),0))</f>
        <v>1145438</v>
      </c>
      <c r="BB37">
        <v>35</v>
      </c>
      <c r="BC37" s="7">
        <f>IF(BW36&gt;0,BC36-1000,BC36)</f>
        <v>0</v>
      </c>
      <c r="BD37" s="20">
        <f>IF(BW36&gt;0,ROUND(PMT($F$92/12,$F$96*12,-BC37),5),0)</f>
        <v>0</v>
      </c>
      <c r="BE37" s="15">
        <f>IF(BW36&gt;0,ROUND(BC37*$E$1/1000,2),0)</f>
        <v>0</v>
      </c>
      <c r="BF37" s="15">
        <f>IF(BW36&gt;0,ROUND(MIN(BC37,$F$168)*$BF$1,2),0)</f>
        <v>0</v>
      </c>
      <c r="BG37" s="22">
        <v>0</v>
      </c>
      <c r="BH37" s="22">
        <f>IF(BW36&gt;0,ROUND(MIN(BC37,$F$168)*$BH$1,0),0)</f>
        <v>0</v>
      </c>
      <c r="BI37" s="22">
        <f>IF(BW36&gt;0,ROUND(MIN(BC37,$F$168)*$BI$1,2),0)</f>
        <v>0</v>
      </c>
      <c r="BJ37" s="22">
        <f>IF(BW36&gt;0,ROUND(MIN(BC37,$F$168)*$BJ$1,2),0)</f>
        <v>0</v>
      </c>
      <c r="BK37" s="22">
        <f>IF(BW36&gt;0,ROUND(MIN(BC37,$F$168)*$BK$1,2),0)</f>
        <v>0</v>
      </c>
      <c r="BL37" s="15">
        <f>IF(BW36&gt;0,BF37+SUM(BH37:BK37),0)</f>
        <v>0</v>
      </c>
      <c r="BM37" s="22">
        <f>IF(BW36&gt;0,ROUND(BL37/12,2),0)</f>
        <v>0</v>
      </c>
      <c r="BN37" s="9">
        <f>INT(BM37)</f>
        <v>0</v>
      </c>
      <c r="BO37" s="23">
        <f>INT((BM37-BN37)*10)/10</f>
        <v>0</v>
      </c>
      <c r="BP37" s="17">
        <f>BM37-BN37-BO37</f>
        <v>0</v>
      </c>
      <c r="BQ37" s="23">
        <f>IF(OR(BP37=0.05,BP37=0),BP37,IF(AND(BP37&gt;0.051,BP37&lt;0.1),0.1,IF(AND(BP37&gt;0.001,BP37&lt;0.05),0.05,BP37)))</f>
        <v>0</v>
      </c>
      <c r="BR37" s="23">
        <f>BN37+BO37+BQ37</f>
        <v>0</v>
      </c>
      <c r="BS37">
        <f>IF(BW36&gt;0,BS36,0)</f>
        <v>0</v>
      </c>
      <c r="BT37" s="7">
        <f>SUM(BD37:BE37)+BR37+BS37</f>
        <v>0</v>
      </c>
      <c r="BU37" s="7">
        <f>IF(AND(BT37&gt;0,BT38=0),BT37,0)</f>
        <v>0</v>
      </c>
      <c r="BV37" s="7">
        <f>IF(BW36&gt;0,BV36,0)</f>
        <v>0</v>
      </c>
      <c r="BW37" s="7">
        <f>IF(ROUND(BT37-BV37,2)&gt;0,ROUND(BT37-BV37,2),0)</f>
        <v>0</v>
      </c>
      <c r="CB37">
        <v>35</v>
      </c>
      <c r="CC37" s="7">
        <f>IF(DB36&gt;0,CC36-1000,CC36)</f>
        <v>0</v>
      </c>
      <c r="CD37" s="20">
        <f>IF(DB36&gt;0,ROUND(PMT($F$92/12,$F$96*12,-CC37),5),0)</f>
        <v>0</v>
      </c>
      <c r="CE37" s="15">
        <f>IF(DB36&gt;0,ROUND(CC37*$CE$1/1000,2),0)</f>
        <v>0</v>
      </c>
      <c r="CF37" s="9">
        <f>INT(CE37)</f>
        <v>0</v>
      </c>
      <c r="CG37" s="23">
        <f>INT((CE37-CF37)*10)/10</f>
        <v>0</v>
      </c>
      <c r="CH37" s="17">
        <f>CE37-CF37-CG37</f>
        <v>0</v>
      </c>
      <c r="CI37" s="23">
        <f>IF(OR(CH37=0.05,CH37=0),CH37,IF(AND(CH37&gt;0.051,CH37&lt;0.1),0.1,IF(AND(CH37&gt;0.001,CH37&lt;0.05),0.05,CH37)))</f>
        <v>0</v>
      </c>
      <c r="CJ37" s="23">
        <f>CF37+CG37+CI37</f>
        <v>0</v>
      </c>
      <c r="CK37" s="15">
        <f>IF(DB36&gt;0,ROUND($CD$1*$CK$1,2),0)</f>
        <v>0</v>
      </c>
      <c r="CL37" s="22">
        <v>0</v>
      </c>
      <c r="CM37" s="22">
        <f>IF(DB36&gt;0,ROUND($CD$1*$CM$1,2),0)</f>
        <v>0</v>
      </c>
      <c r="CN37" s="22">
        <f>IF(DB36&gt;0,ROUND($CD$1*$CN$1,2),0)</f>
        <v>0</v>
      </c>
      <c r="CO37" s="22">
        <f>IF(DB36&gt;0,ROUND($CD$1*$CO$1,2),0)</f>
        <v>0</v>
      </c>
      <c r="CP37" s="22">
        <f>IF(DB36&gt;0,ROUND($CD$1*$CP$1,2),0)</f>
        <v>0</v>
      </c>
      <c r="CQ37" s="15">
        <f>IF(DB36&gt;0,CK37+SUM(CM37:CP37),0)</f>
        <v>0</v>
      </c>
      <c r="CR37" s="22">
        <f>IF(DB36&gt;0,ROUND(CQ37/12,2),0)</f>
        <v>0</v>
      </c>
      <c r="CS37" s="9">
        <f>INT(CR37)</f>
        <v>0</v>
      </c>
      <c r="CT37" s="23">
        <f>INT((CR37-CS37)*10)/10</f>
        <v>0</v>
      </c>
      <c r="CU37" s="17">
        <f>CR37-CS37-CT37</f>
        <v>0</v>
      </c>
      <c r="CV37" s="23">
        <f>IF(OR(CU37=0.05,CU37=0),CU37,IF(AND(CU37&gt;0.051,CU37&lt;0.1),0.1,IF(AND(CU37&gt;0.001,CU37&lt;0.05),0.05,CU37)))</f>
        <v>0</v>
      </c>
      <c r="CW37" s="23">
        <f>CS37+CT37+CV37</f>
        <v>0</v>
      </c>
      <c r="CX37">
        <f>IF(DB36&gt;0,CX36,0)</f>
        <v>0</v>
      </c>
      <c r="CY37" s="7">
        <f>ROUND(CD37+CJ37+CW37+CX37,2)</f>
        <v>0</v>
      </c>
      <c r="CZ37" s="7">
        <f>IF(AND(CY37&gt;0,CY38=0),CY37,0)</f>
        <v>0</v>
      </c>
      <c r="DA37" s="7">
        <f>IF(DB36&gt;0,DA36,0)</f>
        <v>0</v>
      </c>
      <c r="DB37" s="7">
        <f>IF(ROUND(CY37-DA37,2)&gt;0,ROUND(CY37-DA37,2),0)</f>
        <v>0</v>
      </c>
      <c r="EB37">
        <v>35</v>
      </c>
      <c r="EC37" s="7">
        <f>IF(FB36&gt;0,EC36-1000,EC36)</f>
        <v>0</v>
      </c>
      <c r="ED37" s="20">
        <f>IF(FB36&gt;0,ROUND(PMT($F$92/12,$F$96*12,-EC37),5),0)</f>
        <v>0</v>
      </c>
      <c r="EE37" s="15">
        <f>IF(FB36&gt;0,ROUND(EC37*$EE$1/1000,2),0)</f>
        <v>0</v>
      </c>
      <c r="EF37" s="9">
        <f>INT(EE37)</f>
        <v>0</v>
      </c>
      <c r="EG37" s="23">
        <f>INT((EE37-EF37)*10)/10</f>
        <v>0</v>
      </c>
      <c r="EH37" s="17">
        <f>EE37-EF37-EG37</f>
        <v>0</v>
      </c>
      <c r="EI37" s="23">
        <f>IF(OR(EH37=0.05,EH37=0),EH37,IF(AND(EH37&gt;0.051,EH37&lt;0.1),0.1,IF(AND(EH37&gt;0.001,EH37&lt;0.05),0.05,EH37)))</f>
        <v>0</v>
      </c>
      <c r="EJ37" s="23">
        <f>EF37+EG37+EI37</f>
        <v>0</v>
      </c>
      <c r="EK37" s="15">
        <f>IF(FB36&gt;0,ROUND($ED$1*$EK$1,2),0)</f>
        <v>0</v>
      </c>
      <c r="EL37" s="22">
        <v>0</v>
      </c>
      <c r="EM37" s="22">
        <f>IF(FB36&gt;0,ROUND($ED$1*$EM$1,0),0)</f>
        <v>0</v>
      </c>
      <c r="EN37" s="22">
        <f>IF(FB36&gt;0,ROUND($ED$1*$EN$1,2),0)</f>
        <v>0</v>
      </c>
      <c r="EO37" s="22">
        <f>IF(FB36&gt;0,ROUND($ED$1*$EO$1,2),0)</f>
        <v>0</v>
      </c>
      <c r="EP37" s="22">
        <f>IF(FB36&gt;0,ROUND($ED$1*$EP$1,2),0)</f>
        <v>0</v>
      </c>
      <c r="EQ37" s="15">
        <f>IF(FB36&gt;0,EK37+SUM(EM37:EP37),0)</f>
        <v>0</v>
      </c>
      <c r="ER37" s="22">
        <f>IF(FB36&gt;0,ROUND(EQ37/12,2),0)</f>
        <v>0</v>
      </c>
      <c r="ES37" s="9">
        <f>INT(ER37)</f>
        <v>0</v>
      </c>
      <c r="ET37" s="23">
        <f>INT((ER37-ES37)*10)/10</f>
        <v>0</v>
      </c>
      <c r="EU37" s="17">
        <f>ER37-ES37-ET37</f>
        <v>0</v>
      </c>
      <c r="EV37" s="23">
        <f>IF(OR(EU37=0.05,EU37=0),EU37,IF(AND(EU37&gt;0.051,EU37&lt;0.1),0.1,IF(AND(EU37&gt;0.001,EU37&lt;0.05),0.05,EU37)))</f>
        <v>0</v>
      </c>
      <c r="EW37" s="23">
        <f>ES37+ET37+EV37</f>
        <v>0</v>
      </c>
      <c r="EX37">
        <f>IF(FB36&gt;0,EX36,0)</f>
        <v>0</v>
      </c>
      <c r="EY37" s="7">
        <f>ROUND(ED37+EJ37+EW37+EX37,2)</f>
        <v>0</v>
      </c>
      <c r="EZ37" s="7">
        <f>IF(AND(EY37&gt;0,EY38=0),EY37,0)</f>
        <v>0</v>
      </c>
      <c r="FA37" s="7">
        <f>IF(FB36&gt;0,FA36,0)</f>
        <v>0</v>
      </c>
      <c r="FB37" s="7">
        <f>IF(ROUND(EY37-FA37,2)&gt;0,ROUND(EY37-FA37,2),0)</f>
        <v>0</v>
      </c>
      <c r="GB37">
        <v>35</v>
      </c>
      <c r="GC37" s="7">
        <f>IF(HB36&gt;0,GC36-1000,GC36)</f>
        <v>0</v>
      </c>
      <c r="GD37" s="20">
        <f>IF(HB36&gt;0,ROUND(PMT($F$92/12,$F$96*12,-GC37),5),0)</f>
        <v>0</v>
      </c>
      <c r="GE37" s="15">
        <f>IF(HB36&gt;0,ROUND(GC37*$GE$1/1000,2),0)</f>
        <v>0</v>
      </c>
      <c r="GF37" s="9">
        <f>INT(GE37)</f>
        <v>0</v>
      </c>
      <c r="GG37" s="23">
        <f>INT((GE37-GF37)*10)/10</f>
        <v>0</v>
      </c>
      <c r="GH37" s="17">
        <f>GE37-GF37-GG37</f>
        <v>0</v>
      </c>
      <c r="GI37" s="23">
        <f>IF(OR(GH37=0.05,GH37=0),GH37,IF(AND(GH37&gt;0.051,GH37&lt;0.1),0.1,IF(AND(GH37&gt;0.001,GH37&lt;0.05),0.05,GH37)))</f>
        <v>0</v>
      </c>
      <c r="GJ37" s="23">
        <f>GF37+GG37+GI37</f>
        <v>0</v>
      </c>
      <c r="GK37" s="15">
        <f>IF(HB36&gt;0,ROUND($GD$1*$GK$1,2),0)</f>
        <v>0</v>
      </c>
      <c r="GL37" s="22">
        <v>0</v>
      </c>
      <c r="GM37" s="22">
        <f>IF(HB36&gt;0,ROUND($GD$1*$GM$1,0),0)</f>
        <v>0</v>
      </c>
      <c r="GN37" s="22">
        <f>IF(HB36&gt;0,ROUND($GD$1*$GN$1,2),0)</f>
        <v>0</v>
      </c>
      <c r="GO37" s="22">
        <f>IF(HB36&gt;0,ROUND($GD$1*$GO$1,2),0)</f>
        <v>0</v>
      </c>
      <c r="GP37" s="22">
        <f>IF(HB36&gt;0,ROUND($GD$1*$GP$1,2),0)</f>
        <v>0</v>
      </c>
      <c r="GQ37" s="15">
        <f>IF(HB36&gt;0,GK37+SUM(GM37:GP37),0)</f>
        <v>0</v>
      </c>
      <c r="GR37" s="22">
        <f>IF(HB36&gt;0,ROUND(GQ37/12,2),0)</f>
        <v>0</v>
      </c>
      <c r="GS37" s="9">
        <f>INT(GR37)</f>
        <v>0</v>
      </c>
      <c r="GT37" s="23">
        <f>INT((GR37-GS37)*10)/10</f>
        <v>0</v>
      </c>
      <c r="GU37" s="17">
        <f>GR37-GS37-GT37</f>
        <v>0</v>
      </c>
      <c r="GV37" s="23">
        <f>IF(OR(GU37=0.05,GU37=0),GU37,IF(AND(GU37&gt;0.051,GU37&lt;0.1),0.1,IF(AND(GU37&gt;0.001,GU37&lt;0.05),0.05,GU37)))</f>
        <v>0</v>
      </c>
      <c r="GW37" s="23">
        <f>GS37+GT37+GV37</f>
        <v>0</v>
      </c>
      <c r="GX37">
        <f>IF(HB36&gt;0,GX36,0)</f>
        <v>0</v>
      </c>
      <c r="GY37" s="7">
        <f>ROUND(GD37+GJ37+GW37+GX37,2)</f>
        <v>0</v>
      </c>
      <c r="GZ37" s="7">
        <f>IF(AND(GY37&gt;0,GY38=0),GY37,0)</f>
        <v>0</v>
      </c>
      <c r="HA37" s="7">
        <f>IF(HB36&gt;0,HA36,0)</f>
        <v>0</v>
      </c>
      <c r="HB37" s="7">
        <f>IF(ROUND(GY37-HA37,2)&gt;0,ROUND(GY37-HA37,2),0)</f>
        <v>0</v>
      </c>
    </row>
    <row r="38" spans="1:235">
      <c r="D38" s="4" t="s">
        <v>116</v>
      </c>
      <c r="F38" s="80">
        <f>F37-K79</f>
        <v>0</v>
      </c>
      <c r="BB38">
        <v>36</v>
      </c>
      <c r="BC38" s="7">
        <f>IF(BW37&gt;0,BC37-1000,BC37)</f>
        <v>0</v>
      </c>
      <c r="BD38" s="20">
        <f>IF(BW37&gt;0,ROUND(PMT($F$92/12,$F$96*12,-BC38),5),0)</f>
        <v>0</v>
      </c>
      <c r="BE38" s="15">
        <f>IF(BW37&gt;0,ROUND(BC38*$E$1/1000,2),0)</f>
        <v>0</v>
      </c>
      <c r="BF38" s="15">
        <f>IF(BW37&gt;0,ROUND(MIN(BC38,$F$168)*$BF$1,2),0)</f>
        <v>0</v>
      </c>
      <c r="BG38" s="22">
        <v>0</v>
      </c>
      <c r="BH38" s="22">
        <f>IF(BW37&gt;0,ROUND(MIN(BC38,$F$168)*$BH$1,0),0)</f>
        <v>0</v>
      </c>
      <c r="BI38" s="22">
        <f>IF(BW37&gt;0,ROUND(MIN(BC38,$F$168)*$BI$1,2),0)</f>
        <v>0</v>
      </c>
      <c r="BJ38" s="22">
        <f>IF(BW37&gt;0,ROUND(MIN(BC38,$F$168)*$BJ$1,2),0)</f>
        <v>0</v>
      </c>
      <c r="BK38" s="22">
        <f>IF(BW37&gt;0,ROUND(MIN(BC38,$F$168)*$BK$1,2),0)</f>
        <v>0</v>
      </c>
      <c r="BL38" s="15">
        <f>IF(BW37&gt;0,BF38+SUM(BH38:BK38),0)</f>
        <v>0</v>
      </c>
      <c r="BM38" s="22">
        <f>IF(BW37&gt;0,ROUND(BL38/12,2),0)</f>
        <v>0</v>
      </c>
      <c r="BN38" s="9">
        <f>INT(BM38)</f>
        <v>0</v>
      </c>
      <c r="BO38" s="23">
        <f>INT((BM38-BN38)*10)/10</f>
        <v>0</v>
      </c>
      <c r="BP38" s="17">
        <f>BM38-BN38-BO38</f>
        <v>0</v>
      </c>
      <c r="BQ38" s="23">
        <f>IF(OR(BP38=0.05,BP38=0),BP38,IF(AND(BP38&gt;0.051,BP38&lt;0.1),0.1,IF(AND(BP38&gt;0.001,BP38&lt;0.05),0.05,BP38)))</f>
        <v>0</v>
      </c>
      <c r="BR38" s="23">
        <f>BN38+BO38+BQ38</f>
        <v>0</v>
      </c>
      <c r="BS38">
        <f>IF(BW37&gt;0,BS37,0)</f>
        <v>0</v>
      </c>
      <c r="BT38" s="7">
        <f>SUM(BD38:BE38)+BR38+BS38</f>
        <v>0</v>
      </c>
      <c r="BU38" s="7">
        <f>IF(AND(BT38&gt;0,BT39=0),BT38,0)</f>
        <v>0</v>
      </c>
      <c r="BV38" s="7">
        <f>IF(BW37&gt;0,BV37,0)</f>
        <v>0</v>
      </c>
      <c r="BW38" s="7">
        <f>IF(ROUND(BT38-BV38,2)&gt;0,ROUND(BT38-BV38,2),0)</f>
        <v>0</v>
      </c>
      <c r="CB38">
        <v>36</v>
      </c>
      <c r="CC38" s="7">
        <f>IF(DB37&gt;0,CC37-1000,CC37)</f>
        <v>0</v>
      </c>
      <c r="CD38" s="20">
        <f>IF(DB37&gt;0,ROUND(PMT($F$92/12,$F$96*12,-CC38),5),0)</f>
        <v>0</v>
      </c>
      <c r="CE38" s="15">
        <f>IF(DB37&gt;0,ROUND(CC38*$CE$1/1000,2),0)</f>
        <v>0</v>
      </c>
      <c r="CF38" s="9">
        <f>INT(CE38)</f>
        <v>0</v>
      </c>
      <c r="CG38" s="23">
        <f>INT((CE38-CF38)*10)/10</f>
        <v>0</v>
      </c>
      <c r="CH38" s="17">
        <f>CE38-CF38-CG38</f>
        <v>0</v>
      </c>
      <c r="CI38" s="23">
        <f>IF(OR(CH38=0.05,CH38=0),CH38,IF(AND(CH38&gt;0.051,CH38&lt;0.1),0.1,IF(AND(CH38&gt;0.001,CH38&lt;0.05),0.05,CH38)))</f>
        <v>0</v>
      </c>
      <c r="CJ38" s="23">
        <f>CF38+CG38+CI38</f>
        <v>0</v>
      </c>
      <c r="CK38" s="15">
        <f>IF(DB37&gt;0,ROUND($CD$1*$CK$1,2),0)</f>
        <v>0</v>
      </c>
      <c r="CL38" s="22">
        <v>0</v>
      </c>
      <c r="CM38" s="22">
        <f>IF(DB37&gt;0,ROUND($CD$1*$CM$1,2),0)</f>
        <v>0</v>
      </c>
      <c r="CN38" s="22">
        <f>IF(DB37&gt;0,ROUND($CD$1*$CN$1,2),0)</f>
        <v>0</v>
      </c>
      <c r="CO38" s="22">
        <f>IF(DB37&gt;0,ROUND($CD$1*$CO$1,2),0)</f>
        <v>0</v>
      </c>
      <c r="CP38" s="22">
        <f>IF(DB37&gt;0,ROUND($CD$1*$CP$1,2),0)</f>
        <v>0</v>
      </c>
      <c r="CQ38" s="15">
        <f>IF(DB37&gt;0,CK38+SUM(CM38:CP38),0)</f>
        <v>0</v>
      </c>
      <c r="CR38" s="22">
        <f>IF(DB37&gt;0,ROUND(CQ38/12,2),0)</f>
        <v>0</v>
      </c>
      <c r="CS38" s="9">
        <f>INT(CR38)</f>
        <v>0</v>
      </c>
      <c r="CT38" s="23">
        <f>INT((CR38-CS38)*10)/10</f>
        <v>0</v>
      </c>
      <c r="CU38" s="17">
        <f>CR38-CS38-CT38</f>
        <v>0</v>
      </c>
      <c r="CV38" s="23">
        <f>IF(OR(CU38=0.05,CU38=0),CU38,IF(AND(CU38&gt;0.051,CU38&lt;0.1),0.1,IF(AND(CU38&gt;0.001,CU38&lt;0.05),0.05,CU38)))</f>
        <v>0</v>
      </c>
      <c r="CW38" s="23">
        <f>CS38+CT38+CV38</f>
        <v>0</v>
      </c>
      <c r="CX38">
        <f>IF(DB37&gt;0,CX37,0)</f>
        <v>0</v>
      </c>
      <c r="CY38" s="7">
        <f>ROUND(CD38+CJ38+CW38+CX38,2)</f>
        <v>0</v>
      </c>
      <c r="CZ38" s="7">
        <f>IF(AND(CY38&gt;0,CY39=0),CY38,0)</f>
        <v>0</v>
      </c>
      <c r="DA38" s="7">
        <f>IF(DB37&gt;0,DA37,0)</f>
        <v>0</v>
      </c>
      <c r="DB38" s="7">
        <f>IF(ROUND(CY38-DA38,2)&gt;0,ROUND(CY38-DA38,2),0)</f>
        <v>0</v>
      </c>
      <c r="EB38">
        <v>36</v>
      </c>
      <c r="EC38" s="7">
        <f>IF(FB37&gt;0,EC37-1000,EC37)</f>
        <v>0</v>
      </c>
      <c r="ED38" s="20">
        <f>IF(FB37&gt;0,ROUND(PMT($F$92/12,$F$96*12,-EC38),5),0)</f>
        <v>0</v>
      </c>
      <c r="EE38" s="15">
        <f>IF(FB37&gt;0,ROUND(EC38*$EE$1/1000,2),0)</f>
        <v>0</v>
      </c>
      <c r="EF38" s="9">
        <f>INT(EE38)</f>
        <v>0</v>
      </c>
      <c r="EG38" s="23">
        <f>INT((EE38-EF38)*10)/10</f>
        <v>0</v>
      </c>
      <c r="EH38" s="17">
        <f>EE38-EF38-EG38</f>
        <v>0</v>
      </c>
      <c r="EI38" s="23">
        <f>IF(OR(EH38=0.05,EH38=0),EH38,IF(AND(EH38&gt;0.051,EH38&lt;0.1),0.1,IF(AND(EH38&gt;0.001,EH38&lt;0.05),0.05,EH38)))</f>
        <v>0</v>
      </c>
      <c r="EJ38" s="23">
        <f>EF38+EG38+EI38</f>
        <v>0</v>
      </c>
      <c r="EK38" s="15">
        <f>IF(FB37&gt;0,ROUND($ED$1*$EK$1,2),0)</f>
        <v>0</v>
      </c>
      <c r="EL38" s="22">
        <v>0</v>
      </c>
      <c r="EM38" s="22">
        <f>IF(FB37&gt;0,ROUND($ED$1*$EM$1,0),0)</f>
        <v>0</v>
      </c>
      <c r="EN38" s="22">
        <f>IF(FB37&gt;0,ROUND($ED$1*$EN$1,2),0)</f>
        <v>0</v>
      </c>
      <c r="EO38" s="22">
        <f>IF(FB37&gt;0,ROUND($ED$1*$EO$1,2),0)</f>
        <v>0</v>
      </c>
      <c r="EP38" s="22">
        <f>IF(FB37&gt;0,ROUND($ED$1*$EP$1,2),0)</f>
        <v>0</v>
      </c>
      <c r="EQ38" s="15">
        <f>IF(FB37&gt;0,EK38+SUM(EM38:EP38),0)</f>
        <v>0</v>
      </c>
      <c r="ER38" s="22">
        <f>IF(FB37&gt;0,ROUND(EQ38/12,2),0)</f>
        <v>0</v>
      </c>
      <c r="ES38" s="9">
        <f>INT(ER38)</f>
        <v>0</v>
      </c>
      <c r="ET38" s="23">
        <f>INT((ER38-ES38)*10)/10</f>
        <v>0</v>
      </c>
      <c r="EU38" s="17">
        <f>ER38-ES38-ET38</f>
        <v>0</v>
      </c>
      <c r="EV38" s="23">
        <f>IF(OR(EU38=0.05,EU38=0),EU38,IF(AND(EU38&gt;0.051,EU38&lt;0.1),0.1,IF(AND(EU38&gt;0.001,EU38&lt;0.05),0.05,EU38)))</f>
        <v>0</v>
      </c>
      <c r="EW38" s="23">
        <f>ES38+ET38+EV38</f>
        <v>0</v>
      </c>
      <c r="EX38">
        <f>IF(FB37&gt;0,EX37,0)</f>
        <v>0</v>
      </c>
      <c r="EY38" s="7">
        <f>ROUND(ED38+EJ38+EW38+EX38,2)</f>
        <v>0</v>
      </c>
      <c r="EZ38" s="7">
        <f>IF(AND(EY38&gt;0,EY39=0),EY38,0)</f>
        <v>0</v>
      </c>
      <c r="FA38" s="7">
        <f>IF(FB37&gt;0,FA37,0)</f>
        <v>0</v>
      </c>
      <c r="FB38" s="7">
        <f>IF(ROUND(EY38-FA38,2)&gt;0,ROUND(EY38-FA38,2),0)</f>
        <v>0</v>
      </c>
      <c r="GB38">
        <v>36</v>
      </c>
      <c r="GC38" s="7">
        <f>IF(HB37&gt;0,GC37-1000,GC37)</f>
        <v>0</v>
      </c>
      <c r="GD38" s="20">
        <f>IF(HB37&gt;0,ROUND(PMT($F$92/12,$F$96*12,-GC38),5),0)</f>
        <v>0</v>
      </c>
      <c r="GE38" s="15">
        <f>IF(HB37&gt;0,ROUND(GC38*$GE$1/1000,2),0)</f>
        <v>0</v>
      </c>
      <c r="GF38" s="9">
        <f>INT(GE38)</f>
        <v>0</v>
      </c>
      <c r="GG38" s="23">
        <f>INT((GE38-GF38)*10)/10</f>
        <v>0</v>
      </c>
      <c r="GH38" s="17">
        <f>GE38-GF38-GG38</f>
        <v>0</v>
      </c>
      <c r="GI38" s="23">
        <f>IF(OR(GH38=0.05,GH38=0),GH38,IF(AND(GH38&gt;0.051,GH38&lt;0.1),0.1,IF(AND(GH38&gt;0.001,GH38&lt;0.05),0.05,GH38)))</f>
        <v>0</v>
      </c>
      <c r="GJ38" s="23">
        <f>GF38+GG38+GI38</f>
        <v>0</v>
      </c>
      <c r="GK38" s="15">
        <f>IF(HB37&gt;0,ROUND($GD$1*$GK$1,2),0)</f>
        <v>0</v>
      </c>
      <c r="GL38" s="22">
        <v>0</v>
      </c>
      <c r="GM38" s="22">
        <f>IF(HB37&gt;0,ROUND($GD$1*$GM$1,0),0)</f>
        <v>0</v>
      </c>
      <c r="GN38" s="22">
        <f>IF(HB37&gt;0,ROUND($GD$1*$GN$1,2),0)</f>
        <v>0</v>
      </c>
      <c r="GO38" s="22">
        <f>IF(HB37&gt;0,ROUND($GD$1*$GO$1,2),0)</f>
        <v>0</v>
      </c>
      <c r="GP38" s="22">
        <f>IF(HB37&gt;0,ROUND($GD$1*$GP$1,2),0)</f>
        <v>0</v>
      </c>
      <c r="GQ38" s="15">
        <f>IF(HB37&gt;0,GK38+SUM(GM38:GP38),0)</f>
        <v>0</v>
      </c>
      <c r="GR38" s="22">
        <f>IF(HB37&gt;0,ROUND(GQ38/12,2),0)</f>
        <v>0</v>
      </c>
      <c r="GS38" s="9">
        <f>INT(GR38)</f>
        <v>0</v>
      </c>
      <c r="GT38" s="23">
        <f>INT((GR38-GS38)*10)/10</f>
        <v>0</v>
      </c>
      <c r="GU38" s="17">
        <f>GR38-GS38-GT38</f>
        <v>0</v>
      </c>
      <c r="GV38" s="23">
        <f>IF(OR(GU38=0.05,GU38=0),GU38,IF(AND(GU38&gt;0.051,GU38&lt;0.1),0.1,IF(AND(GU38&gt;0.001,GU38&lt;0.05),0.05,GU38)))</f>
        <v>0</v>
      </c>
      <c r="GW38" s="23">
        <f>GS38+GT38+GV38</f>
        <v>0</v>
      </c>
      <c r="GX38">
        <f>IF(HB37&gt;0,GX37,0)</f>
        <v>0</v>
      </c>
      <c r="GY38" s="7">
        <f>ROUND(GD38+GJ38+GW38+GX38,2)</f>
        <v>0</v>
      </c>
      <c r="GZ38" s="7">
        <f>IF(AND(GY38&gt;0,GY39=0),GY38,0)</f>
        <v>0</v>
      </c>
      <c r="HA38" s="7">
        <f>IF(HB37&gt;0,HA37,0)</f>
        <v>0</v>
      </c>
      <c r="HB38" s="7">
        <f>IF(ROUND(GY38-HA38,2)&gt;0,ROUND(GY38-HA38,2),0)</f>
        <v>0</v>
      </c>
    </row>
    <row r="39" spans="1:235">
      <c r="D39" s="4" t="s">
        <v>117</v>
      </c>
      <c r="F39" s="85">
        <f>$AD$142</f>
        <v>0</v>
      </c>
      <c r="G39" s="86">
        <f>$AB$142</f>
        <v>0</v>
      </c>
      <c r="M39" s="70" t="str">
        <f>AA10</f>
        <v>396/349</v>
      </c>
      <c r="N39" t="str">
        <f>AA223</f>
        <v>1 yr</v>
      </c>
      <c r="AA39" s="4" t="s">
        <v>118</v>
      </c>
      <c r="AB39" s="83">
        <v>6000000</v>
      </c>
      <c r="BB39">
        <v>37</v>
      </c>
      <c r="BC39" s="7">
        <f>IF(BW38&gt;0,BC38-1000,BC38)</f>
        <v>0</v>
      </c>
      <c r="BD39" s="20">
        <f>IF(BW38&gt;0,ROUND(PMT($F$92/12,$F$96*12,-BC39),5),0)</f>
        <v>0</v>
      </c>
      <c r="BE39" s="15">
        <f>IF(BW38&gt;0,ROUND(BC39*$E$1/1000,2),0)</f>
        <v>0</v>
      </c>
      <c r="BF39" s="15">
        <f>IF(BW38&gt;0,ROUND(MIN(BC39,$F$168)*$BF$1,2),0)</f>
        <v>0</v>
      </c>
      <c r="BG39" s="22">
        <v>0</v>
      </c>
      <c r="BH39" s="22">
        <f>IF(BW38&gt;0,ROUND(MIN(BC39,$F$168)*$BH$1,0),0)</f>
        <v>0</v>
      </c>
      <c r="BI39" s="22">
        <f>IF(BW38&gt;0,ROUND(MIN(BC39,$F$168)*$BI$1,2),0)</f>
        <v>0</v>
      </c>
      <c r="BJ39" s="22">
        <f>IF(BW38&gt;0,ROUND(MIN(BC39,$F$168)*$BJ$1,2),0)</f>
        <v>0</v>
      </c>
      <c r="BK39" s="22">
        <f>IF(BW38&gt;0,ROUND(MIN(BC39,$F$168)*$BK$1,2),0)</f>
        <v>0</v>
      </c>
      <c r="BL39" s="15">
        <f>IF(BW38&gt;0,BF39+SUM(BH39:BK39),0)</f>
        <v>0</v>
      </c>
      <c r="BM39" s="22">
        <f>IF(BW38&gt;0,ROUND(BL39/12,2),0)</f>
        <v>0</v>
      </c>
      <c r="BN39" s="9">
        <f>INT(BM39)</f>
        <v>0</v>
      </c>
      <c r="BO39" s="23">
        <f>INT((BM39-BN39)*10)/10</f>
        <v>0</v>
      </c>
      <c r="BP39" s="17">
        <f>BM39-BN39-BO39</f>
        <v>0</v>
      </c>
      <c r="BQ39" s="23">
        <f>IF(OR(BP39=0.05,BP39=0),BP39,IF(AND(BP39&gt;0.051,BP39&lt;0.1),0.1,IF(AND(BP39&gt;0.001,BP39&lt;0.05),0.05,BP39)))</f>
        <v>0</v>
      </c>
      <c r="BR39" s="23">
        <f>BN39+BO39+BQ39</f>
        <v>0</v>
      </c>
      <c r="BS39">
        <f>IF(BW38&gt;0,BS38,0)</f>
        <v>0</v>
      </c>
      <c r="BT39" s="7">
        <f>SUM(BD39:BE39)+BR39+BS39</f>
        <v>0</v>
      </c>
      <c r="BU39" s="7">
        <f>IF(AND(BT39&gt;0,BT40=0),BT39,0)</f>
        <v>0</v>
      </c>
      <c r="BV39" s="7">
        <f>IF(BW38&gt;0,BV38,0)</f>
        <v>0</v>
      </c>
      <c r="BW39" s="7">
        <f>IF(ROUND(BT39-BV39,2)&gt;0,ROUND(BT39-BV39,2),0)</f>
        <v>0</v>
      </c>
      <c r="CB39">
        <v>37</v>
      </c>
      <c r="CC39" s="7">
        <f>IF(DB38&gt;0,CC38-1000,CC38)</f>
        <v>0</v>
      </c>
      <c r="CD39" s="20">
        <f>IF(DB38&gt;0,ROUND(PMT($F$92/12,$F$96*12,-CC39),5),0)</f>
        <v>0</v>
      </c>
      <c r="CE39" s="15">
        <f>IF(DB38&gt;0,ROUND(CC39*$CE$1/1000,2),0)</f>
        <v>0</v>
      </c>
      <c r="CF39" s="9">
        <f>INT(CE39)</f>
        <v>0</v>
      </c>
      <c r="CG39" s="23">
        <f>INT((CE39-CF39)*10)/10</f>
        <v>0</v>
      </c>
      <c r="CH39" s="17">
        <f>CE39-CF39-CG39</f>
        <v>0</v>
      </c>
      <c r="CI39" s="23">
        <f>IF(OR(CH39=0.05,CH39=0),CH39,IF(AND(CH39&gt;0.051,CH39&lt;0.1),0.1,IF(AND(CH39&gt;0.001,CH39&lt;0.05),0.05,CH39)))</f>
        <v>0</v>
      </c>
      <c r="CJ39" s="23">
        <f>CF39+CG39+CI39</f>
        <v>0</v>
      </c>
      <c r="CK39" s="15">
        <f>IF(DB38&gt;0,ROUND($CD$1*$CK$1,2),0)</f>
        <v>0</v>
      </c>
      <c r="CL39" s="22">
        <v>0</v>
      </c>
      <c r="CM39" s="22">
        <f>IF(DB38&gt;0,ROUND($CD$1*$CM$1,2),0)</f>
        <v>0</v>
      </c>
      <c r="CN39" s="22">
        <f>IF(DB38&gt;0,ROUND($CD$1*$CN$1,2),0)</f>
        <v>0</v>
      </c>
      <c r="CO39" s="22">
        <f>IF(DB38&gt;0,ROUND($CD$1*$CO$1,2),0)</f>
        <v>0</v>
      </c>
      <c r="CP39" s="22">
        <f>IF(DB38&gt;0,ROUND($CD$1*$CP$1,2),0)</f>
        <v>0</v>
      </c>
      <c r="CQ39" s="15">
        <f>IF(DB38&gt;0,CK39+SUM(CM39:CP39),0)</f>
        <v>0</v>
      </c>
      <c r="CR39" s="22">
        <f>IF(DB38&gt;0,ROUND(CQ39/12,2),0)</f>
        <v>0</v>
      </c>
      <c r="CS39" s="9">
        <f>INT(CR39)</f>
        <v>0</v>
      </c>
      <c r="CT39" s="23">
        <f>INT((CR39-CS39)*10)/10</f>
        <v>0</v>
      </c>
      <c r="CU39" s="17">
        <f>CR39-CS39-CT39</f>
        <v>0</v>
      </c>
      <c r="CV39" s="23">
        <f>IF(OR(CU39=0.05,CU39=0),CU39,IF(AND(CU39&gt;0.051,CU39&lt;0.1),0.1,IF(AND(CU39&gt;0.001,CU39&lt;0.05),0.05,CU39)))</f>
        <v>0</v>
      </c>
      <c r="CW39" s="23">
        <f>CS39+CT39+CV39</f>
        <v>0</v>
      </c>
      <c r="CX39">
        <f>IF(DB38&gt;0,CX38,0)</f>
        <v>0</v>
      </c>
      <c r="CY39" s="7">
        <f>ROUND(CD39+CJ39+CW39+CX39,2)</f>
        <v>0</v>
      </c>
      <c r="CZ39" s="7">
        <f>IF(AND(CY39&gt;0,CY40=0),CY39,0)</f>
        <v>0</v>
      </c>
      <c r="DA39" s="7">
        <f>IF(DB38&gt;0,DA38,0)</f>
        <v>0</v>
      </c>
      <c r="DB39" s="7">
        <f>IF(ROUND(CY39-DA39,2)&gt;0,ROUND(CY39-DA39,2),0)</f>
        <v>0</v>
      </c>
      <c r="EB39">
        <v>37</v>
      </c>
      <c r="EC39" s="7">
        <f>IF(FB38&gt;0,EC38-1000,EC38)</f>
        <v>0</v>
      </c>
      <c r="ED39" s="20">
        <f>IF(FB38&gt;0,ROUND(PMT($F$92/12,$F$96*12,-EC39),5),0)</f>
        <v>0</v>
      </c>
      <c r="EE39" s="15">
        <f>IF(FB38&gt;0,ROUND(EC39*$EE$1/1000,2),0)</f>
        <v>0</v>
      </c>
      <c r="EF39" s="9">
        <f>INT(EE39)</f>
        <v>0</v>
      </c>
      <c r="EG39" s="23">
        <f>INT((EE39-EF39)*10)/10</f>
        <v>0</v>
      </c>
      <c r="EH39" s="17">
        <f>EE39-EF39-EG39</f>
        <v>0</v>
      </c>
      <c r="EI39" s="23">
        <f>IF(OR(EH39=0.05,EH39=0),EH39,IF(AND(EH39&gt;0.051,EH39&lt;0.1),0.1,IF(AND(EH39&gt;0.001,EH39&lt;0.05),0.05,EH39)))</f>
        <v>0</v>
      </c>
      <c r="EJ39" s="23">
        <f>EF39+EG39+EI39</f>
        <v>0</v>
      </c>
      <c r="EK39" s="15">
        <f>IF(FB38&gt;0,ROUND($ED$1*$EK$1,2),0)</f>
        <v>0</v>
      </c>
      <c r="EL39" s="22">
        <v>0</v>
      </c>
      <c r="EM39" s="22">
        <f>IF(FB38&gt;0,ROUND($ED$1*$EM$1,0),0)</f>
        <v>0</v>
      </c>
      <c r="EN39" s="22">
        <f>IF(FB38&gt;0,ROUND($ED$1*$EN$1,2),0)</f>
        <v>0</v>
      </c>
      <c r="EO39" s="22">
        <f>IF(FB38&gt;0,ROUND($ED$1*$EO$1,2),0)</f>
        <v>0</v>
      </c>
      <c r="EP39" s="22">
        <f>IF(FB38&gt;0,ROUND($ED$1*$EP$1,2),0)</f>
        <v>0</v>
      </c>
      <c r="EQ39" s="15">
        <f>IF(FB38&gt;0,EK39+SUM(EM39:EP39),0)</f>
        <v>0</v>
      </c>
      <c r="ER39" s="22">
        <f>IF(FB38&gt;0,ROUND(EQ39/12,2),0)</f>
        <v>0</v>
      </c>
      <c r="ES39" s="9">
        <f>INT(ER39)</f>
        <v>0</v>
      </c>
      <c r="ET39" s="23">
        <f>INT((ER39-ES39)*10)/10</f>
        <v>0</v>
      </c>
      <c r="EU39" s="17">
        <f>ER39-ES39-ET39</f>
        <v>0</v>
      </c>
      <c r="EV39" s="23">
        <f>IF(OR(EU39=0.05,EU39=0),EU39,IF(AND(EU39&gt;0.051,EU39&lt;0.1),0.1,IF(AND(EU39&gt;0.001,EU39&lt;0.05),0.05,EU39)))</f>
        <v>0</v>
      </c>
      <c r="EW39" s="23">
        <f>ES39+ET39+EV39</f>
        <v>0</v>
      </c>
      <c r="EX39">
        <f>IF(FB38&gt;0,EX38,0)</f>
        <v>0</v>
      </c>
      <c r="EY39" s="7">
        <f>ROUND(ED39+EJ39+EW39+EX39,2)</f>
        <v>0</v>
      </c>
      <c r="EZ39" s="7">
        <f>IF(AND(EY39&gt;0,EY40=0),EY39,0)</f>
        <v>0</v>
      </c>
      <c r="FA39" s="7">
        <f>IF(FB38&gt;0,FA38,0)</f>
        <v>0</v>
      </c>
      <c r="FB39" s="7">
        <f>IF(ROUND(EY39-FA39,2)&gt;0,ROUND(EY39-FA39,2),0)</f>
        <v>0</v>
      </c>
      <c r="GB39">
        <v>37</v>
      </c>
      <c r="GC39" s="7">
        <f>IF(HB38&gt;0,GC38-1000,GC38)</f>
        <v>0</v>
      </c>
      <c r="GD39" s="20">
        <f>IF(HB38&gt;0,ROUND(PMT($F$92/12,$F$96*12,-GC39),5),0)</f>
        <v>0</v>
      </c>
      <c r="GE39" s="15">
        <f>IF(HB38&gt;0,ROUND(GC39*$GE$1/1000,2),0)</f>
        <v>0</v>
      </c>
      <c r="GF39" s="9">
        <f>INT(GE39)</f>
        <v>0</v>
      </c>
      <c r="GG39" s="23">
        <f>INT((GE39-GF39)*10)/10</f>
        <v>0</v>
      </c>
      <c r="GH39" s="17">
        <f>GE39-GF39-GG39</f>
        <v>0</v>
      </c>
      <c r="GI39" s="23">
        <f>IF(OR(GH39=0.05,GH39=0),GH39,IF(AND(GH39&gt;0.051,GH39&lt;0.1),0.1,IF(AND(GH39&gt;0.001,GH39&lt;0.05),0.05,GH39)))</f>
        <v>0</v>
      </c>
      <c r="GJ39" s="23">
        <f>GF39+GG39+GI39</f>
        <v>0</v>
      </c>
      <c r="GK39" s="15">
        <f>IF(HB38&gt;0,ROUND($GD$1*$GK$1,2),0)</f>
        <v>0</v>
      </c>
      <c r="GL39" s="22">
        <v>0</v>
      </c>
      <c r="GM39" s="22">
        <f>IF(HB38&gt;0,ROUND($GD$1*$GM$1,0),0)</f>
        <v>0</v>
      </c>
      <c r="GN39" s="22">
        <f>IF(HB38&gt;0,ROUND($GD$1*$GN$1,2),0)</f>
        <v>0</v>
      </c>
      <c r="GO39" s="22">
        <f>IF(HB38&gt;0,ROUND($GD$1*$GO$1,2),0)</f>
        <v>0</v>
      </c>
      <c r="GP39" s="22">
        <f>IF(HB38&gt;0,ROUND($GD$1*$GP$1,2),0)</f>
        <v>0</v>
      </c>
      <c r="GQ39" s="15">
        <f>IF(HB38&gt;0,GK39+SUM(GM39:GP39),0)</f>
        <v>0</v>
      </c>
      <c r="GR39" s="22">
        <f>IF(HB38&gt;0,ROUND(GQ39/12,2),0)</f>
        <v>0</v>
      </c>
      <c r="GS39" s="9">
        <f>INT(GR39)</f>
        <v>0</v>
      </c>
      <c r="GT39" s="23">
        <f>INT((GR39-GS39)*10)/10</f>
        <v>0</v>
      </c>
      <c r="GU39" s="17">
        <f>GR39-GS39-GT39</f>
        <v>0</v>
      </c>
      <c r="GV39" s="23">
        <f>IF(OR(GU39=0.05,GU39=0),GU39,IF(AND(GU39&gt;0.051,GU39&lt;0.1),0.1,IF(AND(GU39&gt;0.001,GU39&lt;0.05),0.05,GU39)))</f>
        <v>0</v>
      </c>
      <c r="GW39" s="23">
        <f>GS39+GT39+GV39</f>
        <v>0</v>
      </c>
      <c r="GX39">
        <f>IF(HB38&gt;0,GX38,0)</f>
        <v>0</v>
      </c>
      <c r="GY39" s="7">
        <f>ROUND(GD39+GJ39+GW39+GX39,2)</f>
        <v>0</v>
      </c>
      <c r="GZ39" s="7">
        <f>IF(AND(GY39&gt;0,GY40=0),GY39,0)</f>
        <v>0</v>
      </c>
      <c r="HA39" s="7">
        <f>IF(HB38&gt;0,HA38,0)</f>
        <v>0</v>
      </c>
      <c r="HB39" s="7">
        <f>IF(ROUND(GY39-HA39,2)&gt;0,ROUND(GY39-HA39,2),0)</f>
        <v>0</v>
      </c>
    </row>
    <row r="40" spans="1:235">
      <c r="F40" s="87" t="str">
        <f>IF(G40&gt;0,"Pro-Rata:","")</f>
        <v/>
      </c>
      <c r="G40" s="86" t="e">
        <f>$AE$131</f>
        <v>#DIV/0!</v>
      </c>
      <c r="M40" s="70" t="str">
        <f>AA11</f>
        <v>403/349</v>
      </c>
      <c r="N40" t="str">
        <f>AA224</f>
        <v>3 yrs</v>
      </c>
      <c r="BB40">
        <v>38</v>
      </c>
      <c r="BC40" s="7">
        <f>IF(BW39&gt;0,BC39-1000,BC39)</f>
        <v>0</v>
      </c>
      <c r="BD40" s="20">
        <f>IF(BW39&gt;0,ROUND(PMT($F$92/12,$F$96*12,-BC40),5),0)</f>
        <v>0</v>
      </c>
      <c r="BE40" s="15">
        <f>IF(BW39&gt;0,ROUND(BC40*$E$1/1000,2),0)</f>
        <v>0</v>
      </c>
      <c r="BF40" s="15">
        <f>IF(BW39&gt;0,ROUND(MIN(BC40,$F$168)*$BF$1,2),0)</f>
        <v>0</v>
      </c>
      <c r="BG40" s="22">
        <v>0</v>
      </c>
      <c r="BH40" s="22">
        <f>IF(BW39&gt;0,ROUND(MIN(BC40,$F$168)*$BH$1,0),0)</f>
        <v>0</v>
      </c>
      <c r="BI40" s="22">
        <f>IF(BW39&gt;0,ROUND(MIN(BC40,$F$168)*$BI$1,2),0)</f>
        <v>0</v>
      </c>
      <c r="BJ40" s="22">
        <f>IF(BW39&gt;0,ROUND(MIN(BC40,$F$168)*$BJ$1,2),0)</f>
        <v>0</v>
      </c>
      <c r="BK40" s="22">
        <f>IF(BW39&gt;0,ROUND(MIN(BC40,$F$168)*$BK$1,2),0)</f>
        <v>0</v>
      </c>
      <c r="BL40" s="15">
        <f>IF(BW39&gt;0,BF40+SUM(BH40:BK40),0)</f>
        <v>0</v>
      </c>
      <c r="BM40" s="22">
        <f>IF(BW39&gt;0,ROUND(BL40/12,2),0)</f>
        <v>0</v>
      </c>
      <c r="BN40" s="9">
        <f>INT(BM40)</f>
        <v>0</v>
      </c>
      <c r="BO40" s="23">
        <f>INT((BM40-BN40)*10)/10</f>
        <v>0</v>
      </c>
      <c r="BP40" s="17">
        <f>BM40-BN40-BO40</f>
        <v>0</v>
      </c>
      <c r="BQ40" s="23">
        <f>IF(OR(BP40=0.05,BP40=0),BP40,IF(AND(BP40&gt;0.051,BP40&lt;0.1),0.1,IF(AND(BP40&gt;0.001,BP40&lt;0.05),0.05,BP40)))</f>
        <v>0</v>
      </c>
      <c r="BR40" s="23">
        <f>BN40+BO40+BQ40</f>
        <v>0</v>
      </c>
      <c r="BS40">
        <f>IF(BW39&gt;0,BS39,0)</f>
        <v>0</v>
      </c>
      <c r="BT40" s="7">
        <f>SUM(BD40:BE40)+BR40+BS40</f>
        <v>0</v>
      </c>
      <c r="BU40" s="7">
        <f>IF(AND(BT40&gt;0,BT41=0),BT40,0)</f>
        <v>0</v>
      </c>
      <c r="BV40" s="7">
        <f>IF(BW39&gt;0,BV39,0)</f>
        <v>0</v>
      </c>
      <c r="BW40" s="7">
        <f>IF(ROUND(BT40-BV40,2)&gt;0,ROUND(BT40-BV40,2),0)</f>
        <v>0</v>
      </c>
      <c r="CB40">
        <v>38</v>
      </c>
      <c r="CC40" s="7">
        <f>IF(DB39&gt;0,CC39-1000,CC39)</f>
        <v>0</v>
      </c>
      <c r="CD40" s="20">
        <f>IF(DB39&gt;0,ROUND(PMT($F$92/12,$F$96*12,-CC40),5),0)</f>
        <v>0</v>
      </c>
      <c r="CE40" s="15">
        <f>IF(DB39&gt;0,ROUND(CC40*$CE$1/1000,2),0)</f>
        <v>0</v>
      </c>
      <c r="CF40" s="9">
        <f>INT(CE40)</f>
        <v>0</v>
      </c>
      <c r="CG40" s="23">
        <f>INT((CE40-CF40)*10)/10</f>
        <v>0</v>
      </c>
      <c r="CH40" s="17">
        <f>CE40-CF40-CG40</f>
        <v>0</v>
      </c>
      <c r="CI40" s="23">
        <f>IF(OR(CH40=0.05,CH40=0),CH40,IF(AND(CH40&gt;0.051,CH40&lt;0.1),0.1,IF(AND(CH40&gt;0.001,CH40&lt;0.05),0.05,CH40)))</f>
        <v>0</v>
      </c>
      <c r="CJ40" s="23">
        <f>CF40+CG40+CI40</f>
        <v>0</v>
      </c>
      <c r="CK40" s="15">
        <f>IF(DB39&gt;0,ROUND($CD$1*$CK$1,2),0)</f>
        <v>0</v>
      </c>
      <c r="CL40" s="22">
        <v>0</v>
      </c>
      <c r="CM40" s="22">
        <f>IF(DB39&gt;0,ROUND($CD$1*$CM$1,2),0)</f>
        <v>0</v>
      </c>
      <c r="CN40" s="22">
        <f>IF(DB39&gt;0,ROUND($CD$1*$CN$1,2),0)</f>
        <v>0</v>
      </c>
      <c r="CO40" s="22">
        <f>IF(DB39&gt;0,ROUND($CD$1*$CO$1,2),0)</f>
        <v>0</v>
      </c>
      <c r="CP40" s="22">
        <f>IF(DB39&gt;0,ROUND($CD$1*$CP$1,2),0)</f>
        <v>0</v>
      </c>
      <c r="CQ40" s="15">
        <f>IF(DB39&gt;0,CK40+SUM(CM40:CP40),0)</f>
        <v>0</v>
      </c>
      <c r="CR40" s="22">
        <f>IF(DB39&gt;0,ROUND(CQ40/12,2),0)</f>
        <v>0</v>
      </c>
      <c r="CS40" s="9">
        <f>INT(CR40)</f>
        <v>0</v>
      </c>
      <c r="CT40" s="23">
        <f>INT((CR40-CS40)*10)/10</f>
        <v>0</v>
      </c>
      <c r="CU40" s="17">
        <f>CR40-CS40-CT40</f>
        <v>0</v>
      </c>
      <c r="CV40" s="23">
        <f>IF(OR(CU40=0.05,CU40=0),CU40,IF(AND(CU40&gt;0.051,CU40&lt;0.1),0.1,IF(AND(CU40&gt;0.001,CU40&lt;0.05),0.05,CU40)))</f>
        <v>0</v>
      </c>
      <c r="CW40" s="23">
        <f>CS40+CT40+CV40</f>
        <v>0</v>
      </c>
      <c r="CX40">
        <f>IF(DB39&gt;0,CX39,0)</f>
        <v>0</v>
      </c>
      <c r="CY40" s="7">
        <f>ROUND(CD40+CJ40+CW40+CX40,2)</f>
        <v>0</v>
      </c>
      <c r="CZ40" s="7">
        <f>IF(AND(CY40&gt;0,CY41=0),CY40,0)</f>
        <v>0</v>
      </c>
      <c r="DA40" s="7">
        <f>IF(DB39&gt;0,DA39,0)</f>
        <v>0</v>
      </c>
      <c r="DB40" s="7">
        <f>IF(ROUND(CY40-DA40,2)&gt;0,ROUND(CY40-DA40,2),0)</f>
        <v>0</v>
      </c>
      <c r="EB40">
        <v>38</v>
      </c>
      <c r="EC40" s="7">
        <f>IF(FB39&gt;0,EC39-1000,EC39)</f>
        <v>0</v>
      </c>
      <c r="ED40" s="20">
        <f>IF(FB39&gt;0,ROUND(PMT($F$92/12,$F$96*12,-EC40),5),0)</f>
        <v>0</v>
      </c>
      <c r="EE40" s="15">
        <f>IF(FB39&gt;0,ROUND(EC40*$EE$1/1000,2),0)</f>
        <v>0</v>
      </c>
      <c r="EF40" s="9">
        <f>INT(EE40)</f>
        <v>0</v>
      </c>
      <c r="EG40" s="23">
        <f>INT((EE40-EF40)*10)/10</f>
        <v>0</v>
      </c>
      <c r="EH40" s="17">
        <f>EE40-EF40-EG40</f>
        <v>0</v>
      </c>
      <c r="EI40" s="23">
        <f>IF(OR(EH40=0.05,EH40=0),EH40,IF(AND(EH40&gt;0.051,EH40&lt;0.1),0.1,IF(AND(EH40&gt;0.001,EH40&lt;0.05),0.05,EH40)))</f>
        <v>0</v>
      </c>
      <c r="EJ40" s="23">
        <f>EF40+EG40+EI40</f>
        <v>0</v>
      </c>
      <c r="EK40" s="15">
        <f>IF(FB39&gt;0,ROUND($ED$1*$EK$1,2),0)</f>
        <v>0</v>
      </c>
      <c r="EL40" s="22">
        <v>0</v>
      </c>
      <c r="EM40" s="22">
        <f>IF(FB39&gt;0,ROUND($ED$1*$EM$1,0),0)</f>
        <v>0</v>
      </c>
      <c r="EN40" s="22">
        <f>IF(FB39&gt;0,ROUND($ED$1*$EN$1,2),0)</f>
        <v>0</v>
      </c>
      <c r="EO40" s="22">
        <f>IF(FB39&gt;0,ROUND($ED$1*$EO$1,2),0)</f>
        <v>0</v>
      </c>
      <c r="EP40" s="22">
        <f>IF(FB39&gt;0,ROUND($ED$1*$EP$1,2),0)</f>
        <v>0</v>
      </c>
      <c r="EQ40" s="15">
        <f>IF(FB39&gt;0,EK40+SUM(EM40:EP40),0)</f>
        <v>0</v>
      </c>
      <c r="ER40" s="22">
        <f>IF(FB39&gt;0,ROUND(EQ40/12,2),0)</f>
        <v>0</v>
      </c>
      <c r="ES40" s="9">
        <f>INT(ER40)</f>
        <v>0</v>
      </c>
      <c r="ET40" s="23">
        <f>INT((ER40-ES40)*10)/10</f>
        <v>0</v>
      </c>
      <c r="EU40" s="17">
        <f>ER40-ES40-ET40</f>
        <v>0</v>
      </c>
      <c r="EV40" s="23">
        <f>IF(OR(EU40=0.05,EU40=0),EU40,IF(AND(EU40&gt;0.051,EU40&lt;0.1),0.1,IF(AND(EU40&gt;0.001,EU40&lt;0.05),0.05,EU40)))</f>
        <v>0</v>
      </c>
      <c r="EW40" s="23">
        <f>ES40+ET40+EV40</f>
        <v>0</v>
      </c>
      <c r="EX40">
        <f>IF(FB39&gt;0,EX39,0)</f>
        <v>0</v>
      </c>
      <c r="EY40" s="7">
        <f>ROUND(ED40+EJ40+EW40+EX40,2)</f>
        <v>0</v>
      </c>
      <c r="EZ40" s="7">
        <f>IF(AND(EY40&gt;0,EY41=0),EY40,0)</f>
        <v>0</v>
      </c>
      <c r="FA40" s="7">
        <f>IF(FB39&gt;0,FA39,0)</f>
        <v>0</v>
      </c>
      <c r="FB40" s="7">
        <f>IF(ROUND(EY40-FA40,2)&gt;0,ROUND(EY40-FA40,2),0)</f>
        <v>0</v>
      </c>
      <c r="GB40">
        <v>38</v>
      </c>
      <c r="GC40" s="7">
        <f>IF(HB39&gt;0,GC39-1000,GC39)</f>
        <v>0</v>
      </c>
      <c r="GD40" s="20">
        <f>IF(HB39&gt;0,ROUND(PMT($F$92/12,$F$96*12,-GC40),5),0)</f>
        <v>0</v>
      </c>
      <c r="GE40" s="15">
        <f>IF(HB39&gt;0,ROUND(GC40*$GE$1/1000,2),0)</f>
        <v>0</v>
      </c>
      <c r="GF40" s="9">
        <f>INT(GE40)</f>
        <v>0</v>
      </c>
      <c r="GG40" s="23">
        <f>INT((GE40-GF40)*10)/10</f>
        <v>0</v>
      </c>
      <c r="GH40" s="17">
        <f>GE40-GF40-GG40</f>
        <v>0</v>
      </c>
      <c r="GI40" s="23">
        <f>IF(OR(GH40=0.05,GH40=0),GH40,IF(AND(GH40&gt;0.051,GH40&lt;0.1),0.1,IF(AND(GH40&gt;0.001,GH40&lt;0.05),0.05,GH40)))</f>
        <v>0</v>
      </c>
      <c r="GJ40" s="23">
        <f>GF40+GG40+GI40</f>
        <v>0</v>
      </c>
      <c r="GK40" s="15">
        <f>IF(HB39&gt;0,ROUND($GD$1*$GK$1,2),0)</f>
        <v>0</v>
      </c>
      <c r="GL40" s="22">
        <v>0</v>
      </c>
      <c r="GM40" s="22">
        <f>IF(HB39&gt;0,ROUND($GD$1*$GM$1,0),0)</f>
        <v>0</v>
      </c>
      <c r="GN40" s="22">
        <f>IF(HB39&gt;0,ROUND($GD$1*$GN$1,2),0)</f>
        <v>0</v>
      </c>
      <c r="GO40" s="22">
        <f>IF(HB39&gt;0,ROUND($GD$1*$GO$1,2),0)</f>
        <v>0</v>
      </c>
      <c r="GP40" s="22">
        <f>IF(HB39&gt;0,ROUND($GD$1*$GP$1,2),0)</f>
        <v>0</v>
      </c>
      <c r="GQ40" s="15">
        <f>IF(HB39&gt;0,GK40+SUM(GM40:GP40),0)</f>
        <v>0</v>
      </c>
      <c r="GR40" s="22">
        <f>IF(HB39&gt;0,ROUND(GQ40/12,2),0)</f>
        <v>0</v>
      </c>
      <c r="GS40" s="9">
        <f>INT(GR40)</f>
        <v>0</v>
      </c>
      <c r="GT40" s="23">
        <f>INT((GR40-GS40)*10)/10</f>
        <v>0</v>
      </c>
      <c r="GU40" s="17">
        <f>GR40-GS40-GT40</f>
        <v>0</v>
      </c>
      <c r="GV40" s="23">
        <f>IF(OR(GU40=0.05,GU40=0),GU40,IF(AND(GU40&gt;0.051,GU40&lt;0.1),0.1,IF(AND(GU40&gt;0.001,GU40&lt;0.05),0.05,GU40)))</f>
        <v>0</v>
      </c>
      <c r="GW40" s="23">
        <f>GS40+GT40+GV40</f>
        <v>0</v>
      </c>
      <c r="GX40">
        <f>IF(HB39&gt;0,GX39,0)</f>
        <v>0</v>
      </c>
      <c r="GY40" s="7">
        <f>ROUND(GD40+GJ40+GW40+GX40,2)</f>
        <v>0</v>
      </c>
      <c r="GZ40" s="7">
        <f>IF(AND(GY40&gt;0,GY41=0),GY40,0)</f>
        <v>0</v>
      </c>
      <c r="HA40" s="7">
        <f>IF(HB39&gt;0,HA39,0)</f>
        <v>0</v>
      </c>
      <c r="HB40" s="7">
        <f>IF(ROUND(GY40-HA40,2)&gt;0,ROUND(GY40-HA40,2),0)</f>
        <v>0</v>
      </c>
    </row>
    <row r="41" spans="1:235">
      <c r="C41" s="4" t="str">
        <f>IF(N7 =TRUE,"COBORROWER1","")</f>
        <v/>
      </c>
      <c r="N41" t="str">
        <f>AA225</f>
        <v>5 yrs</v>
      </c>
      <c r="AA41" s="4" t="s">
        <v>69</v>
      </c>
      <c r="BB41">
        <v>39</v>
      </c>
      <c r="BC41" s="7">
        <f>IF(BW40&gt;0,BC40-1000,BC40)</f>
        <v>0</v>
      </c>
      <c r="BD41" s="20">
        <f>IF(BW40&gt;0,ROUND(PMT($F$92/12,$F$96*12,-BC41),5),0)</f>
        <v>0</v>
      </c>
      <c r="BE41" s="15">
        <f>IF(BW40&gt;0,ROUND(BC41*$E$1/1000,2),0)</f>
        <v>0</v>
      </c>
      <c r="BF41" s="15">
        <f>IF(BW40&gt;0,ROUND(MIN(BC41,$F$168)*$BF$1,2),0)</f>
        <v>0</v>
      </c>
      <c r="BG41" s="22">
        <v>0</v>
      </c>
      <c r="BH41" s="22">
        <f>IF(BW40&gt;0,ROUND(MIN(BC41,$F$168)*$BH$1,0),0)</f>
        <v>0</v>
      </c>
      <c r="BI41" s="22">
        <f>IF(BW40&gt;0,ROUND(MIN(BC41,$F$168)*$BI$1,2),0)</f>
        <v>0</v>
      </c>
      <c r="BJ41" s="22">
        <f>IF(BW40&gt;0,ROUND(MIN(BC41,$F$168)*$BJ$1,2),0)</f>
        <v>0</v>
      </c>
      <c r="BK41" s="22">
        <f>IF(BW40&gt;0,ROUND(MIN(BC41,$F$168)*$BK$1,2),0)</f>
        <v>0</v>
      </c>
      <c r="BL41" s="15">
        <f>IF(BW40&gt;0,BF41+SUM(BH41:BK41),0)</f>
        <v>0</v>
      </c>
      <c r="BM41" s="22">
        <f>IF(BW40&gt;0,ROUND(BL41/12,2),0)</f>
        <v>0</v>
      </c>
      <c r="BN41" s="9">
        <f>INT(BM41)</f>
        <v>0</v>
      </c>
      <c r="BO41" s="23">
        <f>INT((BM41-BN41)*10)/10</f>
        <v>0</v>
      </c>
      <c r="BP41" s="17">
        <f>BM41-BN41-BO41</f>
        <v>0</v>
      </c>
      <c r="BQ41" s="23">
        <f>IF(OR(BP41=0.05,BP41=0),BP41,IF(AND(BP41&gt;0.051,BP41&lt;0.1),0.1,IF(AND(BP41&gt;0.001,BP41&lt;0.05),0.05,BP41)))</f>
        <v>0</v>
      </c>
      <c r="BR41" s="23">
        <f>BN41+BO41+BQ41</f>
        <v>0</v>
      </c>
      <c r="BS41">
        <f>IF(BW40&gt;0,BS40,0)</f>
        <v>0</v>
      </c>
      <c r="BT41" s="7">
        <f>SUM(BD41:BE41)+BR41+BS41</f>
        <v>0</v>
      </c>
      <c r="BU41" s="7">
        <f>IF(AND(BT41&gt;0,BT42=0),BT41,0)</f>
        <v>0</v>
      </c>
      <c r="BV41" s="7">
        <f>IF(BW40&gt;0,BV40,0)</f>
        <v>0</v>
      </c>
      <c r="BW41" s="7">
        <f>IF(ROUND(BT41-BV41,2)&gt;0,ROUND(BT41-BV41,2),0)</f>
        <v>0</v>
      </c>
      <c r="CB41">
        <v>39</v>
      </c>
      <c r="CC41" s="7">
        <f>IF(DB40&gt;0,CC40-1000,CC40)</f>
        <v>0</v>
      </c>
      <c r="CD41" s="20">
        <f>IF(DB40&gt;0,ROUND(PMT($F$92/12,$F$96*12,-CC41),5),0)</f>
        <v>0</v>
      </c>
      <c r="CE41" s="15">
        <f>IF(DB40&gt;0,ROUND(CC41*$CE$1/1000,2),0)</f>
        <v>0</v>
      </c>
      <c r="CF41" s="9">
        <f>INT(CE41)</f>
        <v>0</v>
      </c>
      <c r="CG41" s="23">
        <f>INT((CE41-CF41)*10)/10</f>
        <v>0</v>
      </c>
      <c r="CH41" s="17">
        <f>CE41-CF41-CG41</f>
        <v>0</v>
      </c>
      <c r="CI41" s="23">
        <f>IF(OR(CH41=0.05,CH41=0),CH41,IF(AND(CH41&gt;0.051,CH41&lt;0.1),0.1,IF(AND(CH41&gt;0.001,CH41&lt;0.05),0.05,CH41)))</f>
        <v>0</v>
      </c>
      <c r="CJ41" s="23">
        <f>CF41+CG41+CI41</f>
        <v>0</v>
      </c>
      <c r="CK41" s="15">
        <f>IF(DB40&gt;0,ROUND($CD$1*$CK$1,2),0)</f>
        <v>0</v>
      </c>
      <c r="CL41" s="22">
        <v>0</v>
      </c>
      <c r="CM41" s="22">
        <f>IF(DB40&gt;0,ROUND($CD$1*$CM$1,2),0)</f>
        <v>0</v>
      </c>
      <c r="CN41" s="22">
        <f>IF(DB40&gt;0,ROUND($CD$1*$CN$1,2),0)</f>
        <v>0</v>
      </c>
      <c r="CO41" s="22">
        <f>IF(DB40&gt;0,ROUND($CD$1*$CO$1,2),0)</f>
        <v>0</v>
      </c>
      <c r="CP41" s="22">
        <f>IF(DB40&gt;0,ROUND($CD$1*$CP$1,2),0)</f>
        <v>0</v>
      </c>
      <c r="CQ41" s="15">
        <f>IF(DB40&gt;0,CK41+SUM(CM41:CP41),0)</f>
        <v>0</v>
      </c>
      <c r="CR41" s="22">
        <f>IF(DB40&gt;0,ROUND(CQ41/12,2),0)</f>
        <v>0</v>
      </c>
      <c r="CS41" s="9">
        <f>INT(CR41)</f>
        <v>0</v>
      </c>
      <c r="CT41" s="23">
        <f>INT((CR41-CS41)*10)/10</f>
        <v>0</v>
      </c>
      <c r="CU41" s="17">
        <f>CR41-CS41-CT41</f>
        <v>0</v>
      </c>
      <c r="CV41" s="23">
        <f>IF(OR(CU41=0.05,CU41=0),CU41,IF(AND(CU41&gt;0.051,CU41&lt;0.1),0.1,IF(AND(CU41&gt;0.001,CU41&lt;0.05),0.05,CU41)))</f>
        <v>0</v>
      </c>
      <c r="CW41" s="23">
        <f>CS41+CT41+CV41</f>
        <v>0</v>
      </c>
      <c r="CX41">
        <f>IF(DB40&gt;0,CX40,0)</f>
        <v>0</v>
      </c>
      <c r="CY41" s="7">
        <f>ROUND(CD41+CJ41+CW41+CX41,2)</f>
        <v>0</v>
      </c>
      <c r="CZ41" s="7">
        <f>IF(AND(CY41&gt;0,CY42=0),CY41,0)</f>
        <v>0</v>
      </c>
      <c r="DA41" s="7">
        <f>IF(DB40&gt;0,DA40,0)</f>
        <v>0</v>
      </c>
      <c r="DB41" s="7">
        <f>IF(ROUND(CY41-DA41,2)&gt;0,ROUND(CY41-DA41,2),0)</f>
        <v>0</v>
      </c>
      <c r="EB41">
        <v>39</v>
      </c>
      <c r="EC41" s="7">
        <f>IF(FB40&gt;0,EC40-1000,EC40)</f>
        <v>0</v>
      </c>
      <c r="ED41" s="20">
        <f>IF(FB40&gt;0,ROUND(PMT($F$92/12,$F$96*12,-EC41),5),0)</f>
        <v>0</v>
      </c>
      <c r="EE41" s="15">
        <f>IF(FB40&gt;0,ROUND(EC41*$EE$1/1000,2),0)</f>
        <v>0</v>
      </c>
      <c r="EF41" s="9">
        <f>INT(EE41)</f>
        <v>0</v>
      </c>
      <c r="EG41" s="23">
        <f>INT((EE41-EF41)*10)/10</f>
        <v>0</v>
      </c>
      <c r="EH41" s="17">
        <f>EE41-EF41-EG41</f>
        <v>0</v>
      </c>
      <c r="EI41" s="23">
        <f>IF(OR(EH41=0.05,EH41=0),EH41,IF(AND(EH41&gt;0.051,EH41&lt;0.1),0.1,IF(AND(EH41&gt;0.001,EH41&lt;0.05),0.05,EH41)))</f>
        <v>0</v>
      </c>
      <c r="EJ41" s="23">
        <f>EF41+EG41+EI41</f>
        <v>0</v>
      </c>
      <c r="EK41" s="15">
        <f>IF(FB40&gt;0,ROUND($ED$1*$EK$1,2),0)</f>
        <v>0</v>
      </c>
      <c r="EL41" s="22">
        <v>0</v>
      </c>
      <c r="EM41" s="22">
        <f>IF(FB40&gt;0,ROUND($ED$1*$EM$1,0),0)</f>
        <v>0</v>
      </c>
      <c r="EN41" s="22">
        <f>IF(FB40&gt;0,ROUND($ED$1*$EN$1,2),0)</f>
        <v>0</v>
      </c>
      <c r="EO41" s="22">
        <f>IF(FB40&gt;0,ROUND($ED$1*$EO$1,2),0)</f>
        <v>0</v>
      </c>
      <c r="EP41" s="22">
        <f>IF(FB40&gt;0,ROUND($ED$1*$EP$1,2),0)</f>
        <v>0</v>
      </c>
      <c r="EQ41" s="15">
        <f>IF(FB40&gt;0,EK41+SUM(EM41:EP41),0)</f>
        <v>0</v>
      </c>
      <c r="ER41" s="22">
        <f>IF(FB40&gt;0,ROUND(EQ41/12,2),0)</f>
        <v>0</v>
      </c>
      <c r="ES41" s="9">
        <f>INT(ER41)</f>
        <v>0</v>
      </c>
      <c r="ET41" s="23">
        <f>INT((ER41-ES41)*10)/10</f>
        <v>0</v>
      </c>
      <c r="EU41" s="17">
        <f>ER41-ES41-ET41</f>
        <v>0</v>
      </c>
      <c r="EV41" s="23">
        <f>IF(OR(EU41=0.05,EU41=0),EU41,IF(AND(EU41&gt;0.051,EU41&lt;0.1),0.1,IF(AND(EU41&gt;0.001,EU41&lt;0.05),0.05,EU41)))</f>
        <v>0</v>
      </c>
      <c r="EW41" s="23">
        <f>ES41+ET41+EV41</f>
        <v>0</v>
      </c>
      <c r="EX41">
        <f>IF(FB40&gt;0,EX40,0)</f>
        <v>0</v>
      </c>
      <c r="EY41" s="7">
        <f>ROUND(ED41+EJ41+EW41+EX41,2)</f>
        <v>0</v>
      </c>
      <c r="EZ41" s="7">
        <f>IF(AND(EY41&gt;0,EY42=0),EY41,0)</f>
        <v>0</v>
      </c>
      <c r="FA41" s="7">
        <f>IF(FB40&gt;0,FA40,0)</f>
        <v>0</v>
      </c>
      <c r="FB41" s="7">
        <f>IF(ROUND(EY41-FA41,2)&gt;0,ROUND(EY41-FA41,2),0)</f>
        <v>0</v>
      </c>
      <c r="GB41">
        <v>39</v>
      </c>
      <c r="GC41" s="7">
        <f>IF(HB40&gt;0,GC40-1000,GC40)</f>
        <v>0</v>
      </c>
      <c r="GD41" s="20">
        <f>IF(HB40&gt;0,ROUND(PMT($F$92/12,$F$96*12,-GC41),5),0)</f>
        <v>0</v>
      </c>
      <c r="GE41" s="15">
        <f>IF(HB40&gt;0,ROUND(GC41*$GE$1/1000,2),0)</f>
        <v>0</v>
      </c>
      <c r="GF41" s="9">
        <f>INT(GE41)</f>
        <v>0</v>
      </c>
      <c r="GG41" s="23">
        <f>INT((GE41-GF41)*10)/10</f>
        <v>0</v>
      </c>
      <c r="GH41" s="17">
        <f>GE41-GF41-GG41</f>
        <v>0</v>
      </c>
      <c r="GI41" s="23">
        <f>IF(OR(GH41=0.05,GH41=0),GH41,IF(AND(GH41&gt;0.051,GH41&lt;0.1),0.1,IF(AND(GH41&gt;0.001,GH41&lt;0.05),0.05,GH41)))</f>
        <v>0</v>
      </c>
      <c r="GJ41" s="23">
        <f>GF41+GG41+GI41</f>
        <v>0</v>
      </c>
      <c r="GK41" s="15">
        <f>IF(HB40&gt;0,ROUND($GD$1*$GK$1,2),0)</f>
        <v>0</v>
      </c>
      <c r="GL41" s="22">
        <v>0</v>
      </c>
      <c r="GM41" s="22">
        <f>IF(HB40&gt;0,ROUND($GD$1*$GM$1,0),0)</f>
        <v>0</v>
      </c>
      <c r="GN41" s="22">
        <f>IF(HB40&gt;0,ROUND($GD$1*$GN$1,2),0)</f>
        <v>0</v>
      </c>
      <c r="GO41" s="22">
        <f>IF(HB40&gt;0,ROUND($GD$1*$GO$1,2),0)</f>
        <v>0</v>
      </c>
      <c r="GP41" s="22">
        <f>IF(HB40&gt;0,ROUND($GD$1*$GP$1,2),0)</f>
        <v>0</v>
      </c>
      <c r="GQ41" s="15">
        <f>IF(HB40&gt;0,GK41+SUM(GM41:GP41),0)</f>
        <v>0</v>
      </c>
      <c r="GR41" s="22">
        <f>IF(HB40&gt;0,ROUND(GQ41/12,2),0)</f>
        <v>0</v>
      </c>
      <c r="GS41" s="9">
        <f>INT(GR41)</f>
        <v>0</v>
      </c>
      <c r="GT41" s="23">
        <f>INT((GR41-GS41)*10)/10</f>
        <v>0</v>
      </c>
      <c r="GU41" s="17">
        <f>GR41-GS41-GT41</f>
        <v>0</v>
      </c>
      <c r="GV41" s="23">
        <f>IF(OR(GU41=0.05,GU41=0),GU41,IF(AND(GU41&gt;0.051,GU41&lt;0.1),0.1,IF(AND(GU41&gt;0.001,GU41&lt;0.05),0.05,GU41)))</f>
        <v>0</v>
      </c>
      <c r="GW41" s="23">
        <f>GS41+GT41+GV41</f>
        <v>0</v>
      </c>
      <c r="GX41">
        <f>IF(HB40&gt;0,GX40,0)</f>
        <v>0</v>
      </c>
      <c r="GY41" s="7">
        <f>ROUND(GD41+GJ41+GW41+GX41,2)</f>
        <v>0</v>
      </c>
      <c r="GZ41" s="7">
        <f>IF(AND(GY41&gt;0,GY42=0),GY41,0)</f>
        <v>0</v>
      </c>
      <c r="HA41" s="7">
        <f>IF(HB40&gt;0,HA40,0)</f>
        <v>0</v>
      </c>
      <c r="HB41" s="7">
        <f>IF(ROUND(GY41-HA41,2)&gt;0,ROUND(GY41-HA41,2),0)</f>
        <v>0</v>
      </c>
    </row>
    <row r="42" spans="1:235">
      <c r="C42" s="149" t="s">
        <v>112</v>
      </c>
      <c r="E42" s="4" t="s">
        <v>45</v>
      </c>
      <c r="F42" s="78">
        <v>0</v>
      </c>
      <c r="N42" t="str">
        <f>AA226</f>
        <v>10 yrs</v>
      </c>
      <c r="AA42" t="s">
        <v>7</v>
      </c>
      <c r="BB42">
        <v>40</v>
      </c>
      <c r="BC42" s="7">
        <f>IF(BW41&gt;0,BC41-1000,BC41)</f>
        <v>0</v>
      </c>
      <c r="BD42" s="20">
        <f>IF(BW41&gt;0,ROUND(PMT($F$92/12,$F$96*12,-BC42),5),0)</f>
        <v>0</v>
      </c>
      <c r="BE42" s="15">
        <f>IF(BW41&gt;0,ROUND(BC42*$E$1/1000,2),0)</f>
        <v>0</v>
      </c>
      <c r="BF42" s="15">
        <f>IF(BW41&gt;0,ROUND(MIN(BC42,$F$168)*$BF$1,2),0)</f>
        <v>0</v>
      </c>
      <c r="BG42" s="22">
        <v>0</v>
      </c>
      <c r="BH42" s="22">
        <f>IF(BW41&gt;0,ROUND(MIN(BC42,$F$168)*$BH$1,0),0)</f>
        <v>0</v>
      </c>
      <c r="BI42" s="22">
        <f>IF(BW41&gt;0,ROUND(MIN(BC42,$F$168)*$BI$1,2),0)</f>
        <v>0</v>
      </c>
      <c r="BJ42" s="22">
        <f>IF(BW41&gt;0,ROUND(MIN(BC42,$F$168)*$BJ$1,2),0)</f>
        <v>0</v>
      </c>
      <c r="BK42" s="22">
        <f>IF(BW41&gt;0,ROUND(MIN(BC42,$F$168)*$BK$1,2),0)</f>
        <v>0</v>
      </c>
      <c r="BL42" s="15">
        <f>IF(BW41&gt;0,BF42+SUM(BH42:BK42),0)</f>
        <v>0</v>
      </c>
      <c r="BM42" s="22">
        <f>IF(BW41&gt;0,ROUND(BL42/12,2),0)</f>
        <v>0</v>
      </c>
      <c r="BN42" s="9">
        <f>INT(BM42)</f>
        <v>0</v>
      </c>
      <c r="BO42" s="23">
        <f>INT((BM42-BN42)*10)/10</f>
        <v>0</v>
      </c>
      <c r="BP42" s="17">
        <f>BM42-BN42-BO42</f>
        <v>0</v>
      </c>
      <c r="BQ42" s="23">
        <f>IF(OR(BP42=0.05,BP42=0),BP42,IF(AND(BP42&gt;0.051,BP42&lt;0.1),0.1,IF(AND(BP42&gt;0.001,BP42&lt;0.05),0.05,BP42)))</f>
        <v>0</v>
      </c>
      <c r="BR42" s="23">
        <f>BN42+BO42+BQ42</f>
        <v>0</v>
      </c>
      <c r="BS42">
        <f>IF(BW41&gt;0,BS41,0)</f>
        <v>0</v>
      </c>
      <c r="BT42" s="7">
        <f>SUM(BD42:BE42)+BR42+BS42</f>
        <v>0</v>
      </c>
      <c r="BU42" s="7">
        <f>IF(AND(BT42&gt;0,BT43=0),BT42,0)</f>
        <v>0</v>
      </c>
      <c r="BV42" s="7">
        <f>IF(BW41&gt;0,BV41,0)</f>
        <v>0</v>
      </c>
      <c r="BW42" s="7">
        <f>IF(ROUND(BT42-BV42,2)&gt;0,ROUND(BT42-BV42,2),0)</f>
        <v>0</v>
      </c>
      <c r="CB42">
        <v>40</v>
      </c>
      <c r="CC42" s="7">
        <f>IF(DB41&gt;0,CC41-1000,CC41)</f>
        <v>0</v>
      </c>
      <c r="CD42" s="20">
        <f>IF(DB41&gt;0,ROUND(PMT($F$92/12,$F$96*12,-CC42),5),0)</f>
        <v>0</v>
      </c>
      <c r="CE42" s="15">
        <f>IF(DB41&gt;0,ROUND(CC42*$CE$1/1000,2),0)</f>
        <v>0</v>
      </c>
      <c r="CF42" s="9">
        <f>INT(CE42)</f>
        <v>0</v>
      </c>
      <c r="CG42" s="23">
        <f>INT((CE42-CF42)*10)/10</f>
        <v>0</v>
      </c>
      <c r="CH42" s="17">
        <f>CE42-CF42-CG42</f>
        <v>0</v>
      </c>
      <c r="CI42" s="23">
        <f>IF(OR(CH42=0.05,CH42=0),CH42,IF(AND(CH42&gt;0.051,CH42&lt;0.1),0.1,IF(AND(CH42&gt;0.001,CH42&lt;0.05),0.05,CH42)))</f>
        <v>0</v>
      </c>
      <c r="CJ42" s="23">
        <f>CF42+CG42+CI42</f>
        <v>0</v>
      </c>
      <c r="CK42" s="15">
        <f>IF(DB41&gt;0,ROUND($CD$1*$CK$1,2),0)</f>
        <v>0</v>
      </c>
      <c r="CL42" s="22">
        <v>0</v>
      </c>
      <c r="CM42" s="22">
        <f>IF(DB41&gt;0,ROUND($CD$1*$CM$1,2),0)</f>
        <v>0</v>
      </c>
      <c r="CN42" s="22">
        <f>IF(DB41&gt;0,ROUND($CD$1*$CN$1,2),0)</f>
        <v>0</v>
      </c>
      <c r="CO42" s="22">
        <f>IF(DB41&gt;0,ROUND($CD$1*$CO$1,2),0)</f>
        <v>0</v>
      </c>
      <c r="CP42" s="22">
        <f>IF(DB41&gt;0,ROUND($CD$1*$CP$1,2),0)</f>
        <v>0</v>
      </c>
      <c r="CQ42" s="15">
        <f>IF(DB41&gt;0,CK42+SUM(CM42:CP42),0)</f>
        <v>0</v>
      </c>
      <c r="CR42" s="22">
        <f>IF(DB41&gt;0,ROUND(CQ42/12,2),0)</f>
        <v>0</v>
      </c>
      <c r="CS42" s="9">
        <f>INT(CR42)</f>
        <v>0</v>
      </c>
      <c r="CT42" s="23">
        <f>INT((CR42-CS42)*10)/10</f>
        <v>0</v>
      </c>
      <c r="CU42" s="17">
        <f>CR42-CS42-CT42</f>
        <v>0</v>
      </c>
      <c r="CV42" s="23">
        <f>IF(OR(CU42=0.05,CU42=0),CU42,IF(AND(CU42&gt;0.051,CU42&lt;0.1),0.1,IF(AND(CU42&gt;0.001,CU42&lt;0.05),0.05,CU42)))</f>
        <v>0</v>
      </c>
      <c r="CW42" s="23">
        <f>CS42+CT42+CV42</f>
        <v>0</v>
      </c>
      <c r="CX42">
        <f>IF(DB41&gt;0,CX41,0)</f>
        <v>0</v>
      </c>
      <c r="CY42" s="7">
        <f>ROUND(CD42+CJ42+CW42+CX42,2)</f>
        <v>0</v>
      </c>
      <c r="CZ42" s="7">
        <f>IF(AND(CY42&gt;0,CY43=0),CY42,0)</f>
        <v>0</v>
      </c>
      <c r="DA42" s="7">
        <f>IF(DB41&gt;0,DA41,0)</f>
        <v>0</v>
      </c>
      <c r="DB42" s="7">
        <f>IF(ROUND(CY42-DA42,2)&gt;0,ROUND(CY42-DA42,2),0)</f>
        <v>0</v>
      </c>
      <c r="EB42">
        <v>40</v>
      </c>
      <c r="EC42" s="7">
        <f>IF(FB41&gt;0,EC41-1000,EC41)</f>
        <v>0</v>
      </c>
      <c r="ED42" s="20">
        <f>IF(FB41&gt;0,ROUND(PMT($F$92/12,$F$96*12,-EC42),5),0)</f>
        <v>0</v>
      </c>
      <c r="EE42" s="15">
        <f>IF(FB41&gt;0,ROUND(EC42*$EE$1/1000,2),0)</f>
        <v>0</v>
      </c>
      <c r="EF42" s="9">
        <f>INT(EE42)</f>
        <v>0</v>
      </c>
      <c r="EG42" s="23">
        <f>INT((EE42-EF42)*10)/10</f>
        <v>0</v>
      </c>
      <c r="EH42" s="17">
        <f>EE42-EF42-EG42</f>
        <v>0</v>
      </c>
      <c r="EI42" s="23">
        <f>IF(OR(EH42=0.05,EH42=0),EH42,IF(AND(EH42&gt;0.051,EH42&lt;0.1),0.1,IF(AND(EH42&gt;0.001,EH42&lt;0.05),0.05,EH42)))</f>
        <v>0</v>
      </c>
      <c r="EJ42" s="23">
        <f>EF42+EG42+EI42</f>
        <v>0</v>
      </c>
      <c r="EK42" s="15">
        <f>IF(FB41&gt;0,ROUND($ED$1*$EK$1,2),0)</f>
        <v>0</v>
      </c>
      <c r="EL42" s="22">
        <v>0</v>
      </c>
      <c r="EM42" s="22">
        <f>IF(FB41&gt;0,ROUND($ED$1*$EM$1,0),0)</f>
        <v>0</v>
      </c>
      <c r="EN42" s="22">
        <f>IF(FB41&gt;0,ROUND($ED$1*$EN$1,2),0)</f>
        <v>0</v>
      </c>
      <c r="EO42" s="22">
        <f>IF(FB41&gt;0,ROUND($ED$1*$EO$1,2),0)</f>
        <v>0</v>
      </c>
      <c r="EP42" s="22">
        <f>IF(FB41&gt;0,ROUND($ED$1*$EP$1,2),0)</f>
        <v>0</v>
      </c>
      <c r="EQ42" s="15">
        <f>IF(FB41&gt;0,EK42+SUM(EM42:EP42),0)</f>
        <v>0</v>
      </c>
      <c r="ER42" s="22">
        <f>IF(FB41&gt;0,ROUND(EQ42/12,2),0)</f>
        <v>0</v>
      </c>
      <c r="ES42" s="9">
        <f>INT(ER42)</f>
        <v>0</v>
      </c>
      <c r="ET42" s="23">
        <f>INT((ER42-ES42)*10)/10</f>
        <v>0</v>
      </c>
      <c r="EU42" s="17">
        <f>ER42-ES42-ET42</f>
        <v>0</v>
      </c>
      <c r="EV42" s="23">
        <f>IF(OR(EU42=0.05,EU42=0),EU42,IF(AND(EU42&gt;0.051,EU42&lt;0.1),0.1,IF(AND(EU42&gt;0.001,EU42&lt;0.05),0.05,EU42)))</f>
        <v>0</v>
      </c>
      <c r="EW42" s="23">
        <f>ES42+ET42+EV42</f>
        <v>0</v>
      </c>
      <c r="EX42">
        <f>IF(FB41&gt;0,EX41,0)</f>
        <v>0</v>
      </c>
      <c r="EY42" s="7">
        <f>ROUND(ED42+EJ42+EW42+EX42,2)</f>
        <v>0</v>
      </c>
      <c r="EZ42" s="7">
        <f>IF(AND(EY42&gt;0,EY43=0),EY42,0)</f>
        <v>0</v>
      </c>
      <c r="FA42" s="7">
        <f>IF(FB41&gt;0,FA41,0)</f>
        <v>0</v>
      </c>
      <c r="FB42" s="7">
        <f>IF(ROUND(EY42-FA42,2)&gt;0,ROUND(EY42-FA42,2),0)</f>
        <v>0</v>
      </c>
      <c r="GB42">
        <v>40</v>
      </c>
      <c r="GC42" s="7">
        <f>IF(HB41&gt;0,GC41-1000,GC41)</f>
        <v>0</v>
      </c>
      <c r="GD42" s="20">
        <f>IF(HB41&gt;0,ROUND(PMT($F$92/12,$F$96*12,-GC42),5),0)</f>
        <v>0</v>
      </c>
      <c r="GE42" s="15">
        <f>IF(HB41&gt;0,ROUND(GC42*$GE$1/1000,2),0)</f>
        <v>0</v>
      </c>
      <c r="GF42" s="9">
        <f>INT(GE42)</f>
        <v>0</v>
      </c>
      <c r="GG42" s="23">
        <f>INT((GE42-GF42)*10)/10</f>
        <v>0</v>
      </c>
      <c r="GH42" s="17">
        <f>GE42-GF42-GG42</f>
        <v>0</v>
      </c>
      <c r="GI42" s="23">
        <f>IF(OR(GH42=0.05,GH42=0),GH42,IF(AND(GH42&gt;0.051,GH42&lt;0.1),0.1,IF(AND(GH42&gt;0.001,GH42&lt;0.05),0.05,GH42)))</f>
        <v>0</v>
      </c>
      <c r="GJ42" s="23">
        <f>GF42+GG42+GI42</f>
        <v>0</v>
      </c>
      <c r="GK42" s="15">
        <f>IF(HB41&gt;0,ROUND($GD$1*$GK$1,2),0)</f>
        <v>0</v>
      </c>
      <c r="GL42" s="22">
        <v>0</v>
      </c>
      <c r="GM42" s="22">
        <f>IF(HB41&gt;0,ROUND($GD$1*$GM$1,0),0)</f>
        <v>0</v>
      </c>
      <c r="GN42" s="22">
        <f>IF(HB41&gt;0,ROUND($GD$1*$GN$1,2),0)</f>
        <v>0</v>
      </c>
      <c r="GO42" s="22">
        <f>IF(HB41&gt;0,ROUND($GD$1*$GO$1,2),0)</f>
        <v>0</v>
      </c>
      <c r="GP42" s="22">
        <f>IF(HB41&gt;0,ROUND($GD$1*$GP$1,2),0)</f>
        <v>0</v>
      </c>
      <c r="GQ42" s="15">
        <f>IF(HB41&gt;0,GK42+SUM(GM42:GP42),0)</f>
        <v>0</v>
      </c>
      <c r="GR42" s="22">
        <f>IF(HB41&gt;0,ROUND(GQ42/12,2),0)</f>
        <v>0</v>
      </c>
      <c r="GS42" s="9">
        <f>INT(GR42)</f>
        <v>0</v>
      </c>
      <c r="GT42" s="23">
        <f>INT((GR42-GS42)*10)/10</f>
        <v>0</v>
      </c>
      <c r="GU42" s="17">
        <f>GR42-GS42-GT42</f>
        <v>0</v>
      </c>
      <c r="GV42" s="23">
        <f>IF(OR(GU42=0.05,GU42=0),GU42,IF(AND(GU42&gt;0.051,GU42&lt;0.1),0.1,IF(AND(GU42&gt;0.001,GU42&lt;0.05),0.05,GU42)))</f>
        <v>0</v>
      </c>
      <c r="GW42" s="23">
        <f>GS42+GT42+GV42</f>
        <v>0</v>
      </c>
      <c r="GX42">
        <f>IF(HB41&gt;0,GX41,0)</f>
        <v>0</v>
      </c>
      <c r="GY42" s="7">
        <f>ROUND(GD42+GJ42+GW42+GX42,2)</f>
        <v>0</v>
      </c>
      <c r="GZ42" s="7">
        <f>IF(AND(GY42&gt;0,GY43=0),GY42,0)</f>
        <v>0</v>
      </c>
      <c r="HA42" s="7">
        <f>IF(HB41&gt;0,HA41,0)</f>
        <v>0</v>
      </c>
      <c r="HB42" s="7">
        <f>IF(ROUND(GY42-HA42,2)&gt;0,ROUND(GY42-HA42,2),0)</f>
        <v>0</v>
      </c>
    </row>
    <row r="43" spans="1:235">
      <c r="D43" s="4" t="s">
        <v>114</v>
      </c>
      <c r="F43" s="80">
        <f>IF(N7 =TRUE,ROUND(F42*G43,2),0)</f>
        <v>0</v>
      </c>
      <c r="G43" s="81">
        <f>IF($F$94="1 yr",30%,$AF$139)</f>
        <v>0</v>
      </c>
      <c r="N43" t="str">
        <f>AA227</f>
        <v>15 yrs</v>
      </c>
      <c r="BB43">
        <v>41</v>
      </c>
      <c r="BC43" s="7">
        <f>IF(BW42&gt;0,BC42-1000,BC42)</f>
        <v>0</v>
      </c>
      <c r="BD43" s="20">
        <f>IF(BW42&gt;0,ROUND(PMT($F$92/12,$F$96*12,-BC43),5),0)</f>
        <v>0</v>
      </c>
      <c r="BE43" s="15">
        <f>IF(BW42&gt;0,ROUND(BC43*$E$1/1000,2),0)</f>
        <v>0</v>
      </c>
      <c r="BF43" s="15">
        <f>IF(BW42&gt;0,ROUND(MIN(BC43,$F$168)*$BF$1,2),0)</f>
        <v>0</v>
      </c>
      <c r="BG43" s="22">
        <v>0</v>
      </c>
      <c r="BH43" s="22">
        <f>IF(BW42&gt;0,ROUND(MIN(BC43,$F$168)*$BH$1,0),0)</f>
        <v>0</v>
      </c>
      <c r="BI43" s="22">
        <f>IF(BW42&gt;0,ROUND(MIN(BC43,$F$168)*$BI$1,2),0)</f>
        <v>0</v>
      </c>
      <c r="BJ43" s="22">
        <f>IF(BW42&gt;0,ROUND(MIN(BC43,$F$168)*$BJ$1,2),0)</f>
        <v>0</v>
      </c>
      <c r="BK43" s="22">
        <f>IF(BW42&gt;0,ROUND(MIN(BC43,$F$168)*$BK$1,2),0)</f>
        <v>0</v>
      </c>
      <c r="BL43" s="15">
        <f>IF(BW42&gt;0,BF43+SUM(BH43:BK43),0)</f>
        <v>0</v>
      </c>
      <c r="BM43" s="22">
        <f>IF(BW42&gt;0,ROUND(BL43/12,2),0)</f>
        <v>0</v>
      </c>
      <c r="BN43" s="9">
        <f>INT(BM43)</f>
        <v>0</v>
      </c>
      <c r="BO43" s="23">
        <f>INT((BM43-BN43)*10)/10</f>
        <v>0</v>
      </c>
      <c r="BP43" s="17">
        <f>BM43-BN43-BO43</f>
        <v>0</v>
      </c>
      <c r="BQ43" s="23">
        <f>IF(OR(BP43=0.05,BP43=0),BP43,IF(AND(BP43&gt;0.051,BP43&lt;0.1),0.1,IF(AND(BP43&gt;0.001,BP43&lt;0.05),0.05,BP43)))</f>
        <v>0</v>
      </c>
      <c r="BR43" s="23">
        <f>BN43+BO43+BQ43</f>
        <v>0</v>
      </c>
      <c r="BS43">
        <f>IF(BW42&gt;0,BS42,0)</f>
        <v>0</v>
      </c>
      <c r="BT43" s="7">
        <f>SUM(BD43:BE43)+BR43+BS43</f>
        <v>0</v>
      </c>
      <c r="BU43" s="7">
        <f>IF(AND(BT43&gt;0,BT44=0),BT43,0)</f>
        <v>0</v>
      </c>
      <c r="BV43" s="7">
        <f>IF(BW42&gt;0,BV42,0)</f>
        <v>0</v>
      </c>
      <c r="BW43" s="7">
        <f>IF(ROUND(BT43-BV43,2)&gt;0,ROUND(BT43-BV43,2),0)</f>
        <v>0</v>
      </c>
      <c r="CB43">
        <v>41</v>
      </c>
      <c r="CC43" s="7">
        <f>IF(DB42&gt;0,CC42-1000,CC42)</f>
        <v>0</v>
      </c>
      <c r="CD43" s="20">
        <f>IF(DB42&gt;0,ROUND(PMT($F$92/12,$F$96*12,-CC43),5),0)</f>
        <v>0</v>
      </c>
      <c r="CE43" s="15">
        <f>IF(DB42&gt;0,ROUND(CC43*$CE$1/1000,2),0)</f>
        <v>0</v>
      </c>
      <c r="CF43" s="9">
        <f>INT(CE43)</f>
        <v>0</v>
      </c>
      <c r="CG43" s="23">
        <f>INT((CE43-CF43)*10)/10</f>
        <v>0</v>
      </c>
      <c r="CH43" s="17">
        <f>CE43-CF43-CG43</f>
        <v>0</v>
      </c>
      <c r="CI43" s="23">
        <f>IF(OR(CH43=0.05,CH43=0),CH43,IF(AND(CH43&gt;0.051,CH43&lt;0.1),0.1,IF(AND(CH43&gt;0.001,CH43&lt;0.05),0.05,CH43)))</f>
        <v>0</v>
      </c>
      <c r="CJ43" s="23">
        <f>CF43+CG43+CI43</f>
        <v>0</v>
      </c>
      <c r="CK43" s="15">
        <f>IF(DB42&gt;0,ROUND($CD$1*$CK$1,2),0)</f>
        <v>0</v>
      </c>
      <c r="CL43" s="22">
        <v>0</v>
      </c>
      <c r="CM43" s="22">
        <f>IF(DB42&gt;0,ROUND($CD$1*$CM$1,2),0)</f>
        <v>0</v>
      </c>
      <c r="CN43" s="22">
        <f>IF(DB42&gt;0,ROUND($CD$1*$CN$1,2),0)</f>
        <v>0</v>
      </c>
      <c r="CO43" s="22">
        <f>IF(DB42&gt;0,ROUND($CD$1*$CO$1,2),0)</f>
        <v>0</v>
      </c>
      <c r="CP43" s="22">
        <f>IF(DB42&gt;0,ROUND($CD$1*$CP$1,2),0)</f>
        <v>0</v>
      </c>
      <c r="CQ43" s="15">
        <f>IF(DB42&gt;0,CK43+SUM(CM43:CP43),0)</f>
        <v>0</v>
      </c>
      <c r="CR43" s="22">
        <f>IF(DB42&gt;0,ROUND(CQ43/12,2),0)</f>
        <v>0</v>
      </c>
      <c r="CS43" s="9">
        <f>INT(CR43)</f>
        <v>0</v>
      </c>
      <c r="CT43" s="23">
        <f>INT((CR43-CS43)*10)/10</f>
        <v>0</v>
      </c>
      <c r="CU43" s="17">
        <f>CR43-CS43-CT43</f>
        <v>0</v>
      </c>
      <c r="CV43" s="23">
        <f>IF(OR(CU43=0.05,CU43=0),CU43,IF(AND(CU43&gt;0.051,CU43&lt;0.1),0.1,IF(AND(CU43&gt;0.001,CU43&lt;0.05),0.05,CU43)))</f>
        <v>0</v>
      </c>
      <c r="CW43" s="23">
        <f>CS43+CT43+CV43</f>
        <v>0</v>
      </c>
      <c r="CX43">
        <f>IF(DB42&gt;0,CX42,0)</f>
        <v>0</v>
      </c>
      <c r="CY43" s="7">
        <f>ROUND(CD43+CJ43+CW43+CX43,2)</f>
        <v>0</v>
      </c>
      <c r="CZ43" s="7">
        <f>IF(AND(CY43&gt;0,CY44=0),CY43,0)</f>
        <v>0</v>
      </c>
      <c r="DA43" s="7">
        <f>IF(DB42&gt;0,DA42,0)</f>
        <v>0</v>
      </c>
      <c r="DB43" s="7">
        <f>IF(ROUND(CY43-DA43,2)&gt;0,ROUND(CY43-DA43,2),0)</f>
        <v>0</v>
      </c>
      <c r="EB43">
        <v>41</v>
      </c>
      <c r="EC43" s="7">
        <f>IF(FB42&gt;0,EC42-1000,EC42)</f>
        <v>0</v>
      </c>
      <c r="ED43" s="20">
        <f>IF(FB42&gt;0,ROUND(PMT($F$92/12,$F$96*12,-EC43),5),0)</f>
        <v>0</v>
      </c>
      <c r="EE43" s="15">
        <f>IF(FB42&gt;0,ROUND(EC43*$EE$1/1000,2),0)</f>
        <v>0</v>
      </c>
      <c r="EF43" s="9">
        <f>INT(EE43)</f>
        <v>0</v>
      </c>
      <c r="EG43" s="23">
        <f>INT((EE43-EF43)*10)/10</f>
        <v>0</v>
      </c>
      <c r="EH43" s="17">
        <f>EE43-EF43-EG43</f>
        <v>0</v>
      </c>
      <c r="EI43" s="23">
        <f>IF(OR(EH43=0.05,EH43=0),EH43,IF(AND(EH43&gt;0.051,EH43&lt;0.1),0.1,IF(AND(EH43&gt;0.001,EH43&lt;0.05),0.05,EH43)))</f>
        <v>0</v>
      </c>
      <c r="EJ43" s="23">
        <f>EF43+EG43+EI43</f>
        <v>0</v>
      </c>
      <c r="EK43" s="15">
        <f>IF(FB42&gt;0,ROUND($ED$1*$EK$1,2),0)</f>
        <v>0</v>
      </c>
      <c r="EL43" s="22">
        <v>0</v>
      </c>
      <c r="EM43" s="22">
        <f>IF(FB42&gt;0,ROUND($ED$1*$EM$1,0),0)</f>
        <v>0</v>
      </c>
      <c r="EN43" s="22">
        <f>IF(FB42&gt;0,ROUND($ED$1*$EN$1,2),0)</f>
        <v>0</v>
      </c>
      <c r="EO43" s="22">
        <f>IF(FB42&gt;0,ROUND($ED$1*$EO$1,2),0)</f>
        <v>0</v>
      </c>
      <c r="EP43" s="22">
        <f>IF(FB42&gt;0,ROUND($ED$1*$EP$1,2),0)</f>
        <v>0</v>
      </c>
      <c r="EQ43" s="15">
        <f>IF(FB42&gt;0,EK43+SUM(EM43:EP43),0)</f>
        <v>0</v>
      </c>
      <c r="ER43" s="22">
        <f>IF(FB42&gt;0,ROUND(EQ43/12,2),0)</f>
        <v>0</v>
      </c>
      <c r="ES43" s="9">
        <f>INT(ER43)</f>
        <v>0</v>
      </c>
      <c r="ET43" s="23">
        <f>INT((ER43-ES43)*10)/10</f>
        <v>0</v>
      </c>
      <c r="EU43" s="17">
        <f>ER43-ES43-ET43</f>
        <v>0</v>
      </c>
      <c r="EV43" s="23">
        <f>IF(OR(EU43=0.05,EU43=0),EU43,IF(AND(EU43&gt;0.051,EU43&lt;0.1),0.1,IF(AND(EU43&gt;0.001,EU43&lt;0.05),0.05,EU43)))</f>
        <v>0</v>
      </c>
      <c r="EW43" s="23">
        <f>ES43+ET43+EV43</f>
        <v>0</v>
      </c>
      <c r="EX43">
        <f>IF(FB42&gt;0,EX42,0)</f>
        <v>0</v>
      </c>
      <c r="EY43" s="7">
        <f>ROUND(ED43+EJ43+EW43+EX43,2)</f>
        <v>0</v>
      </c>
      <c r="EZ43" s="7">
        <f>IF(AND(EY43&gt;0,EY44=0),EY43,0)</f>
        <v>0</v>
      </c>
      <c r="FA43" s="7">
        <f>IF(FB42&gt;0,FA42,0)</f>
        <v>0</v>
      </c>
      <c r="FB43" s="7">
        <f>IF(ROUND(EY43-FA43,2)&gt;0,ROUND(EY43-FA43,2),0)</f>
        <v>0</v>
      </c>
      <c r="GB43">
        <v>41</v>
      </c>
      <c r="GC43" s="7">
        <f>IF(HB42&gt;0,GC42-1000,GC42)</f>
        <v>0</v>
      </c>
      <c r="GD43" s="20">
        <f>IF(HB42&gt;0,ROUND(PMT($F$92/12,$F$96*12,-GC43),5),0)</f>
        <v>0</v>
      </c>
      <c r="GE43" s="15">
        <f>IF(HB42&gt;0,ROUND(GC43*$GE$1/1000,2),0)</f>
        <v>0</v>
      </c>
      <c r="GF43" s="9">
        <f>INT(GE43)</f>
        <v>0</v>
      </c>
      <c r="GG43" s="23">
        <f>INT((GE43-GF43)*10)/10</f>
        <v>0</v>
      </c>
      <c r="GH43" s="17">
        <f>GE43-GF43-GG43</f>
        <v>0</v>
      </c>
      <c r="GI43" s="23">
        <f>IF(OR(GH43=0.05,GH43=0),GH43,IF(AND(GH43&gt;0.051,GH43&lt;0.1),0.1,IF(AND(GH43&gt;0.001,GH43&lt;0.05),0.05,GH43)))</f>
        <v>0</v>
      </c>
      <c r="GJ43" s="23">
        <f>GF43+GG43+GI43</f>
        <v>0</v>
      </c>
      <c r="GK43" s="15">
        <f>IF(HB42&gt;0,ROUND($GD$1*$GK$1,2),0)</f>
        <v>0</v>
      </c>
      <c r="GL43" s="22">
        <v>0</v>
      </c>
      <c r="GM43" s="22">
        <f>IF(HB42&gt;0,ROUND($GD$1*$GM$1,0),0)</f>
        <v>0</v>
      </c>
      <c r="GN43" s="22">
        <f>IF(HB42&gt;0,ROUND($GD$1*$GN$1,2),0)</f>
        <v>0</v>
      </c>
      <c r="GO43" s="22">
        <f>IF(HB42&gt;0,ROUND($GD$1*$GO$1,2),0)</f>
        <v>0</v>
      </c>
      <c r="GP43" s="22">
        <f>IF(HB42&gt;0,ROUND($GD$1*$GP$1,2),0)</f>
        <v>0</v>
      </c>
      <c r="GQ43" s="15">
        <f>IF(HB42&gt;0,GK43+SUM(GM43:GP43),0)</f>
        <v>0</v>
      </c>
      <c r="GR43" s="22">
        <f>IF(HB42&gt;0,ROUND(GQ43/12,2),0)</f>
        <v>0</v>
      </c>
      <c r="GS43" s="9">
        <f>INT(GR43)</f>
        <v>0</v>
      </c>
      <c r="GT43" s="23">
        <f>INT((GR43-GS43)*10)/10</f>
        <v>0</v>
      </c>
      <c r="GU43" s="17">
        <f>GR43-GS43-GT43</f>
        <v>0</v>
      </c>
      <c r="GV43" s="23">
        <f>IF(OR(GU43=0.05,GU43=0),GU43,IF(AND(GU43&gt;0.051,GU43&lt;0.1),0.1,IF(AND(GU43&gt;0.001,GU43&lt;0.05),0.05,GU43)))</f>
        <v>0</v>
      </c>
      <c r="GW43" s="23">
        <f>GS43+GT43+GV43</f>
        <v>0</v>
      </c>
      <c r="GX43">
        <f>IF(HB42&gt;0,GX42,0)</f>
        <v>0</v>
      </c>
      <c r="GY43" s="7">
        <f>ROUND(GD43+GJ43+GW43+GX43,2)</f>
        <v>0</v>
      </c>
      <c r="GZ43" s="7">
        <f>IF(AND(GY43&gt;0,GY44=0),GY43,0)</f>
        <v>0</v>
      </c>
      <c r="HA43" s="7">
        <f>IF(HB42&gt;0,HA42,0)</f>
        <v>0</v>
      </c>
      <c r="HB43" s="7">
        <f>IF(ROUND(GY43-HA43,2)&gt;0,ROUND(GY43-HA43,2),0)</f>
        <v>0</v>
      </c>
    </row>
    <row r="44" spans="1:235">
      <c r="D44" s="4" t="s">
        <v>116</v>
      </c>
      <c r="F44" s="80">
        <f>IF(N7 =TRUE,F43-K80,0)</f>
        <v>0</v>
      </c>
      <c r="N44" t="str">
        <f>AA228</f>
        <v>20 yrs</v>
      </c>
      <c r="BB44">
        <v>42</v>
      </c>
      <c r="BC44" s="7">
        <f>IF(BW43&gt;0,BC43-1000,BC43)</f>
        <v>0</v>
      </c>
      <c r="BD44" s="20">
        <f>IF(BW43&gt;0,ROUND(PMT($F$92/12,$F$96*12,-BC44),5),0)</f>
        <v>0</v>
      </c>
      <c r="BE44" s="15">
        <f>IF(BW43&gt;0,ROUND(BC44*$E$1/1000,2),0)</f>
        <v>0</v>
      </c>
      <c r="BF44" s="15">
        <f>IF(BW43&gt;0,ROUND(MIN(BC44,$F$168)*$BF$1,2),0)</f>
        <v>0</v>
      </c>
      <c r="BG44" s="22">
        <v>0</v>
      </c>
      <c r="BH44" s="22">
        <f>IF(BW43&gt;0,ROUND(MIN(BC44,$F$168)*$BH$1,0),0)</f>
        <v>0</v>
      </c>
      <c r="BI44" s="22">
        <f>IF(BW43&gt;0,ROUND(MIN(BC44,$F$168)*$BI$1,2),0)</f>
        <v>0</v>
      </c>
      <c r="BJ44" s="22">
        <f>IF(BW43&gt;0,ROUND(MIN(BC44,$F$168)*$BJ$1,2),0)</f>
        <v>0</v>
      </c>
      <c r="BK44" s="22">
        <f>IF(BW43&gt;0,ROUND(MIN(BC44,$F$168)*$BK$1,2),0)</f>
        <v>0</v>
      </c>
      <c r="BL44" s="15">
        <f>IF(BW43&gt;0,BF44+SUM(BH44:BK44),0)</f>
        <v>0</v>
      </c>
      <c r="BM44" s="22">
        <f>IF(BW43&gt;0,ROUND(BL44/12,2),0)</f>
        <v>0</v>
      </c>
      <c r="BN44" s="9">
        <f>INT(BM44)</f>
        <v>0</v>
      </c>
      <c r="BO44" s="23">
        <f>INT((BM44-BN44)*10)/10</f>
        <v>0</v>
      </c>
      <c r="BP44" s="17">
        <f>BM44-BN44-BO44</f>
        <v>0</v>
      </c>
      <c r="BQ44" s="23">
        <f>IF(OR(BP44=0.05,BP44=0),BP44,IF(AND(BP44&gt;0.051,BP44&lt;0.1),0.1,IF(AND(BP44&gt;0.001,BP44&lt;0.05),0.05,BP44)))</f>
        <v>0</v>
      </c>
      <c r="BR44" s="23">
        <f>BN44+BO44+BQ44</f>
        <v>0</v>
      </c>
      <c r="BS44">
        <f>IF(BW43&gt;0,BS43,0)</f>
        <v>0</v>
      </c>
      <c r="BT44" s="7">
        <f>SUM(BD44:BE44)+BR44+BS44</f>
        <v>0</v>
      </c>
      <c r="BU44" s="7">
        <f>IF(AND(BT44&gt;0,BT45=0),BT44,0)</f>
        <v>0</v>
      </c>
      <c r="BV44" s="7">
        <f>IF(BW43&gt;0,BV43,0)</f>
        <v>0</v>
      </c>
      <c r="BW44" s="7">
        <f>IF(ROUND(BT44-BV44,2)&gt;0,ROUND(BT44-BV44,2),0)</f>
        <v>0</v>
      </c>
      <c r="CB44">
        <v>42</v>
      </c>
      <c r="CC44" s="7">
        <f>IF(DB43&gt;0,CC43-1000,CC43)</f>
        <v>0</v>
      </c>
      <c r="CD44" s="20">
        <f>IF(DB43&gt;0,ROUND(PMT($F$92/12,$F$96*12,-CC44),5),0)</f>
        <v>0</v>
      </c>
      <c r="CE44" s="15">
        <f>IF(DB43&gt;0,ROUND(CC44*$CE$1/1000,2),0)</f>
        <v>0</v>
      </c>
      <c r="CF44" s="9">
        <f>INT(CE44)</f>
        <v>0</v>
      </c>
      <c r="CG44" s="23">
        <f>INT((CE44-CF44)*10)/10</f>
        <v>0</v>
      </c>
      <c r="CH44" s="17">
        <f>CE44-CF44-CG44</f>
        <v>0</v>
      </c>
      <c r="CI44" s="23">
        <f>IF(OR(CH44=0.05,CH44=0),CH44,IF(AND(CH44&gt;0.051,CH44&lt;0.1),0.1,IF(AND(CH44&gt;0.001,CH44&lt;0.05),0.05,CH44)))</f>
        <v>0</v>
      </c>
      <c r="CJ44" s="23">
        <f>CF44+CG44+CI44</f>
        <v>0</v>
      </c>
      <c r="CK44" s="15">
        <f>IF(DB43&gt;0,ROUND($CD$1*$CK$1,2),0)</f>
        <v>0</v>
      </c>
      <c r="CL44" s="22">
        <v>0</v>
      </c>
      <c r="CM44" s="22">
        <f>IF(DB43&gt;0,ROUND($CD$1*$CM$1,2),0)</f>
        <v>0</v>
      </c>
      <c r="CN44" s="22">
        <f>IF(DB43&gt;0,ROUND($CD$1*$CN$1,2),0)</f>
        <v>0</v>
      </c>
      <c r="CO44" s="22">
        <f>IF(DB43&gt;0,ROUND($CD$1*$CO$1,2),0)</f>
        <v>0</v>
      </c>
      <c r="CP44" s="22">
        <f>IF(DB43&gt;0,ROUND($CD$1*$CP$1,2),0)</f>
        <v>0</v>
      </c>
      <c r="CQ44" s="15">
        <f>IF(DB43&gt;0,CK44+SUM(CM44:CP44),0)</f>
        <v>0</v>
      </c>
      <c r="CR44" s="22">
        <f>IF(DB43&gt;0,ROUND(CQ44/12,2),0)</f>
        <v>0</v>
      </c>
      <c r="CS44" s="9">
        <f>INT(CR44)</f>
        <v>0</v>
      </c>
      <c r="CT44" s="23">
        <f>INT((CR44-CS44)*10)/10</f>
        <v>0</v>
      </c>
      <c r="CU44" s="17">
        <f>CR44-CS44-CT44</f>
        <v>0</v>
      </c>
      <c r="CV44" s="23">
        <f>IF(OR(CU44=0.05,CU44=0),CU44,IF(AND(CU44&gt;0.051,CU44&lt;0.1),0.1,IF(AND(CU44&gt;0.001,CU44&lt;0.05),0.05,CU44)))</f>
        <v>0</v>
      </c>
      <c r="CW44" s="23">
        <f>CS44+CT44+CV44</f>
        <v>0</v>
      </c>
      <c r="CX44">
        <f>IF(DB43&gt;0,CX43,0)</f>
        <v>0</v>
      </c>
      <c r="CY44" s="7">
        <f>ROUND(CD44+CJ44+CW44+CX44,2)</f>
        <v>0</v>
      </c>
      <c r="CZ44" s="7">
        <f>IF(AND(CY44&gt;0,CY45=0),CY44,0)</f>
        <v>0</v>
      </c>
      <c r="DA44" s="7">
        <f>IF(DB43&gt;0,DA43,0)</f>
        <v>0</v>
      </c>
      <c r="DB44" s="7">
        <f>IF(ROUND(CY44-DA44,2)&gt;0,ROUND(CY44-DA44,2),0)</f>
        <v>0</v>
      </c>
      <c r="EB44">
        <v>42</v>
      </c>
      <c r="EC44" s="7">
        <f>IF(FB43&gt;0,EC43-1000,EC43)</f>
        <v>0</v>
      </c>
      <c r="ED44" s="20">
        <f>IF(FB43&gt;0,ROUND(PMT($F$92/12,$F$96*12,-EC44),5),0)</f>
        <v>0</v>
      </c>
      <c r="EE44" s="15">
        <f>IF(FB43&gt;0,ROUND(EC44*$EE$1/1000,2),0)</f>
        <v>0</v>
      </c>
      <c r="EF44" s="9">
        <f>INT(EE44)</f>
        <v>0</v>
      </c>
      <c r="EG44" s="23">
        <f>INT((EE44-EF44)*10)/10</f>
        <v>0</v>
      </c>
      <c r="EH44" s="17">
        <f>EE44-EF44-EG44</f>
        <v>0</v>
      </c>
      <c r="EI44" s="23">
        <f>IF(OR(EH44=0.05,EH44=0),EH44,IF(AND(EH44&gt;0.051,EH44&lt;0.1),0.1,IF(AND(EH44&gt;0.001,EH44&lt;0.05),0.05,EH44)))</f>
        <v>0</v>
      </c>
      <c r="EJ44" s="23">
        <f>EF44+EG44+EI44</f>
        <v>0</v>
      </c>
      <c r="EK44" s="15">
        <f>IF(FB43&gt;0,ROUND($ED$1*$EK$1,2),0)</f>
        <v>0</v>
      </c>
      <c r="EL44" s="22">
        <v>0</v>
      </c>
      <c r="EM44" s="22">
        <f>IF(FB43&gt;0,ROUND($ED$1*$EM$1,0),0)</f>
        <v>0</v>
      </c>
      <c r="EN44" s="22">
        <f>IF(FB43&gt;0,ROUND($ED$1*$EN$1,2),0)</f>
        <v>0</v>
      </c>
      <c r="EO44" s="22">
        <f>IF(FB43&gt;0,ROUND($ED$1*$EO$1,2),0)</f>
        <v>0</v>
      </c>
      <c r="EP44" s="22">
        <f>IF(FB43&gt;0,ROUND($ED$1*$EP$1,2),0)</f>
        <v>0</v>
      </c>
      <c r="EQ44" s="15">
        <f>IF(FB43&gt;0,EK44+SUM(EM44:EP44),0)</f>
        <v>0</v>
      </c>
      <c r="ER44" s="22">
        <f>IF(FB43&gt;0,ROUND(EQ44/12,2),0)</f>
        <v>0</v>
      </c>
      <c r="ES44" s="9">
        <f>INT(ER44)</f>
        <v>0</v>
      </c>
      <c r="ET44" s="23">
        <f>INT((ER44-ES44)*10)/10</f>
        <v>0</v>
      </c>
      <c r="EU44" s="17">
        <f>ER44-ES44-ET44</f>
        <v>0</v>
      </c>
      <c r="EV44" s="23">
        <f>IF(OR(EU44=0.05,EU44=0),EU44,IF(AND(EU44&gt;0.051,EU44&lt;0.1),0.1,IF(AND(EU44&gt;0.001,EU44&lt;0.05),0.05,EU44)))</f>
        <v>0</v>
      </c>
      <c r="EW44" s="23">
        <f>ES44+ET44+EV44</f>
        <v>0</v>
      </c>
      <c r="EX44">
        <f>IF(FB43&gt;0,EX43,0)</f>
        <v>0</v>
      </c>
      <c r="EY44" s="7">
        <f>ROUND(ED44+EJ44+EW44+EX44,2)</f>
        <v>0</v>
      </c>
      <c r="EZ44" s="7">
        <f>IF(AND(EY44&gt;0,EY45=0),EY44,0)</f>
        <v>0</v>
      </c>
      <c r="FA44" s="7">
        <f>IF(FB43&gt;0,FA43,0)</f>
        <v>0</v>
      </c>
      <c r="FB44" s="7">
        <f>IF(ROUND(EY44-FA44,2)&gt;0,ROUND(EY44-FA44,2),0)</f>
        <v>0</v>
      </c>
      <c r="GB44">
        <v>42</v>
      </c>
      <c r="GC44" s="7">
        <f>IF(HB43&gt;0,GC43-1000,GC43)</f>
        <v>0</v>
      </c>
      <c r="GD44" s="20">
        <f>IF(HB43&gt;0,ROUND(PMT($F$92/12,$F$96*12,-GC44),5),0)</f>
        <v>0</v>
      </c>
      <c r="GE44" s="15">
        <f>IF(HB43&gt;0,ROUND(GC44*$GE$1/1000,2),0)</f>
        <v>0</v>
      </c>
      <c r="GF44" s="9">
        <f>INT(GE44)</f>
        <v>0</v>
      </c>
      <c r="GG44" s="23">
        <f>INT((GE44-GF44)*10)/10</f>
        <v>0</v>
      </c>
      <c r="GH44" s="17">
        <f>GE44-GF44-GG44</f>
        <v>0</v>
      </c>
      <c r="GI44" s="23">
        <f>IF(OR(GH44=0.05,GH44=0),GH44,IF(AND(GH44&gt;0.051,GH44&lt;0.1),0.1,IF(AND(GH44&gt;0.001,GH44&lt;0.05),0.05,GH44)))</f>
        <v>0</v>
      </c>
      <c r="GJ44" s="23">
        <f>GF44+GG44+GI44</f>
        <v>0</v>
      </c>
      <c r="GK44" s="15">
        <f>IF(HB43&gt;0,ROUND($GD$1*$GK$1,2),0)</f>
        <v>0</v>
      </c>
      <c r="GL44" s="22">
        <v>0</v>
      </c>
      <c r="GM44" s="22">
        <f>IF(HB43&gt;0,ROUND($GD$1*$GM$1,0),0)</f>
        <v>0</v>
      </c>
      <c r="GN44" s="22">
        <f>IF(HB43&gt;0,ROUND($GD$1*$GN$1,2),0)</f>
        <v>0</v>
      </c>
      <c r="GO44" s="22">
        <f>IF(HB43&gt;0,ROUND($GD$1*$GO$1,2),0)</f>
        <v>0</v>
      </c>
      <c r="GP44" s="22">
        <f>IF(HB43&gt;0,ROUND($GD$1*$GP$1,2),0)</f>
        <v>0</v>
      </c>
      <c r="GQ44" s="15">
        <f>IF(HB43&gt;0,GK44+SUM(GM44:GP44),0)</f>
        <v>0</v>
      </c>
      <c r="GR44" s="22">
        <f>IF(HB43&gt;0,ROUND(GQ44/12,2),0)</f>
        <v>0</v>
      </c>
      <c r="GS44" s="9">
        <f>INT(GR44)</f>
        <v>0</v>
      </c>
      <c r="GT44" s="23">
        <f>INT((GR44-GS44)*10)/10</f>
        <v>0</v>
      </c>
      <c r="GU44" s="17">
        <f>GR44-GS44-GT44</f>
        <v>0</v>
      </c>
      <c r="GV44" s="23">
        <f>IF(OR(GU44=0.05,GU44=0),GU44,IF(AND(GU44&gt;0.051,GU44&lt;0.1),0.1,IF(AND(GU44&gt;0.001,GU44&lt;0.05),0.05,GU44)))</f>
        <v>0</v>
      </c>
      <c r="GW44" s="23">
        <f>GS44+GT44+GV44</f>
        <v>0</v>
      </c>
      <c r="GX44">
        <f>IF(HB43&gt;0,GX43,0)</f>
        <v>0</v>
      </c>
      <c r="GY44" s="7">
        <f>ROUND(GD44+GJ44+GW44+GX44,2)</f>
        <v>0</v>
      </c>
      <c r="GZ44" s="7">
        <f>IF(AND(GY44&gt;0,GY45=0),GY44,0)</f>
        <v>0</v>
      </c>
      <c r="HA44" s="7">
        <f>IF(HB43&gt;0,HA43,0)</f>
        <v>0</v>
      </c>
      <c r="HB44" s="7">
        <f>IF(ROUND(GY44-HA44,2)&gt;0,ROUND(GY44-HA44,2),0)</f>
        <v>0</v>
      </c>
    </row>
    <row r="45" spans="1:235">
      <c r="D45" s="4" t="s">
        <v>117</v>
      </c>
      <c r="F45" s="85">
        <f>IF(N7 =TRUE,$AD$144,0)</f>
        <v>0</v>
      </c>
      <c r="G45" s="86">
        <f>IF(N7=FALSE,0,$AB$144)</f>
        <v>0</v>
      </c>
      <c r="N45" t="str">
        <f>AA229</f>
        <v>25 yrs</v>
      </c>
      <c r="BB45">
        <v>43</v>
      </c>
      <c r="BC45" s="7">
        <f>IF(BW44&gt;0,BC44-1000,BC44)</f>
        <v>0</v>
      </c>
      <c r="BD45" s="20">
        <f>IF(BW44&gt;0,ROUND(PMT($F$92/12,$F$96*12,-BC45),5),0)</f>
        <v>0</v>
      </c>
      <c r="BE45" s="15">
        <f>IF(BW44&gt;0,ROUND(BC45*$E$1/1000,2),0)</f>
        <v>0</v>
      </c>
      <c r="BF45" s="15">
        <f>IF(BW44&gt;0,ROUND(MIN(BC45,$F$168)*$BF$1,2),0)</f>
        <v>0</v>
      </c>
      <c r="BG45" s="22">
        <v>0</v>
      </c>
      <c r="BH45" s="22">
        <f>IF(BW44&gt;0,ROUND(MIN(BC45,$F$168)*$BH$1,0),0)</f>
        <v>0</v>
      </c>
      <c r="BI45" s="22">
        <f>IF(BW44&gt;0,ROUND(MIN(BC45,$F$168)*$BI$1,2),0)</f>
        <v>0</v>
      </c>
      <c r="BJ45" s="22">
        <f>IF(BW44&gt;0,ROUND(MIN(BC45,$F$168)*$BJ$1,2),0)</f>
        <v>0</v>
      </c>
      <c r="BK45" s="22">
        <f>IF(BW44&gt;0,ROUND(MIN(BC45,$F$168)*$BK$1,2),0)</f>
        <v>0</v>
      </c>
      <c r="BL45" s="15">
        <f>IF(BW44&gt;0,BF45+SUM(BH45:BK45),0)</f>
        <v>0</v>
      </c>
      <c r="BM45" s="22">
        <f>IF(BW44&gt;0,ROUND(BL45/12,2),0)</f>
        <v>0</v>
      </c>
      <c r="BN45" s="9">
        <f>INT(BM45)</f>
        <v>0</v>
      </c>
      <c r="BO45" s="23">
        <f>INT((BM45-BN45)*10)/10</f>
        <v>0</v>
      </c>
      <c r="BP45" s="17">
        <f>BM45-BN45-BO45</f>
        <v>0</v>
      </c>
      <c r="BQ45" s="23">
        <f>IF(OR(BP45=0.05,BP45=0),BP45,IF(AND(BP45&gt;0.051,BP45&lt;0.1),0.1,IF(AND(BP45&gt;0.001,BP45&lt;0.05),0.05,BP45)))</f>
        <v>0</v>
      </c>
      <c r="BR45" s="23">
        <f>BN45+BO45+BQ45</f>
        <v>0</v>
      </c>
      <c r="BS45">
        <f>IF(BW44&gt;0,BS44,0)</f>
        <v>0</v>
      </c>
      <c r="BT45" s="7">
        <f>SUM(BD45:BE45)+BR45+BS45</f>
        <v>0</v>
      </c>
      <c r="BU45" s="7">
        <f>IF(AND(BT45&gt;0,BT46=0),BT45,0)</f>
        <v>0</v>
      </c>
      <c r="BV45" s="7">
        <f>IF(BW44&gt;0,BV44,0)</f>
        <v>0</v>
      </c>
      <c r="BW45" s="7">
        <f>IF(ROUND(BT45-BV45,2)&gt;0,ROUND(BT45-BV45,2),0)</f>
        <v>0</v>
      </c>
      <c r="CB45">
        <v>43</v>
      </c>
      <c r="CC45" s="7">
        <f>IF(DB44&gt;0,CC44-1000,CC44)</f>
        <v>0</v>
      </c>
      <c r="CD45" s="20">
        <f>IF(DB44&gt;0,ROUND(PMT($F$92/12,$F$96*12,-CC45),5),0)</f>
        <v>0</v>
      </c>
      <c r="CE45" s="15">
        <f>IF(DB44&gt;0,ROUND(CC45*$CE$1/1000,2),0)</f>
        <v>0</v>
      </c>
      <c r="CF45" s="9">
        <f>INT(CE45)</f>
        <v>0</v>
      </c>
      <c r="CG45" s="23">
        <f>INT((CE45-CF45)*10)/10</f>
        <v>0</v>
      </c>
      <c r="CH45" s="17">
        <f>CE45-CF45-CG45</f>
        <v>0</v>
      </c>
      <c r="CI45" s="23">
        <f>IF(OR(CH45=0.05,CH45=0),CH45,IF(AND(CH45&gt;0.051,CH45&lt;0.1),0.1,IF(AND(CH45&gt;0.001,CH45&lt;0.05),0.05,CH45)))</f>
        <v>0</v>
      </c>
      <c r="CJ45" s="23">
        <f>CF45+CG45+CI45</f>
        <v>0</v>
      </c>
      <c r="CK45" s="15">
        <f>IF(DB44&gt;0,ROUND($CD$1*$CK$1,2),0)</f>
        <v>0</v>
      </c>
      <c r="CL45" s="22">
        <v>0</v>
      </c>
      <c r="CM45" s="22">
        <f>IF(DB44&gt;0,ROUND($CD$1*$CM$1,2),0)</f>
        <v>0</v>
      </c>
      <c r="CN45" s="22">
        <f>IF(DB44&gt;0,ROUND($CD$1*$CN$1,2),0)</f>
        <v>0</v>
      </c>
      <c r="CO45" s="22">
        <f>IF(DB44&gt;0,ROUND($CD$1*$CO$1,2),0)</f>
        <v>0</v>
      </c>
      <c r="CP45" s="22">
        <f>IF(DB44&gt;0,ROUND($CD$1*$CP$1,2),0)</f>
        <v>0</v>
      </c>
      <c r="CQ45" s="15">
        <f>IF(DB44&gt;0,CK45+SUM(CM45:CP45),0)</f>
        <v>0</v>
      </c>
      <c r="CR45" s="22">
        <f>IF(DB44&gt;0,ROUND(CQ45/12,2),0)</f>
        <v>0</v>
      </c>
      <c r="CS45" s="9">
        <f>INT(CR45)</f>
        <v>0</v>
      </c>
      <c r="CT45" s="23">
        <f>INT((CR45-CS45)*10)/10</f>
        <v>0</v>
      </c>
      <c r="CU45" s="17">
        <f>CR45-CS45-CT45</f>
        <v>0</v>
      </c>
      <c r="CV45" s="23">
        <f>IF(OR(CU45=0.05,CU45=0),CU45,IF(AND(CU45&gt;0.051,CU45&lt;0.1),0.1,IF(AND(CU45&gt;0.001,CU45&lt;0.05),0.05,CU45)))</f>
        <v>0</v>
      </c>
      <c r="CW45" s="23">
        <f>CS45+CT45+CV45</f>
        <v>0</v>
      </c>
      <c r="CX45">
        <f>IF(DB44&gt;0,CX44,0)</f>
        <v>0</v>
      </c>
      <c r="CY45" s="7">
        <f>ROUND(CD45+CJ45+CW45+CX45,2)</f>
        <v>0</v>
      </c>
      <c r="CZ45" s="7">
        <f>IF(AND(CY45&gt;0,CY46=0),CY45,0)</f>
        <v>0</v>
      </c>
      <c r="DA45" s="7">
        <f>IF(DB44&gt;0,DA44,0)</f>
        <v>0</v>
      </c>
      <c r="DB45" s="7">
        <f>IF(ROUND(CY45-DA45,2)&gt;0,ROUND(CY45-DA45,2),0)</f>
        <v>0</v>
      </c>
      <c r="EB45">
        <v>43</v>
      </c>
      <c r="EC45" s="7">
        <f>IF(FB44&gt;0,EC44-1000,EC44)</f>
        <v>0</v>
      </c>
      <c r="ED45" s="20">
        <f>IF(FB44&gt;0,ROUND(PMT($F$92/12,$F$96*12,-EC45),5),0)</f>
        <v>0</v>
      </c>
      <c r="EE45" s="15">
        <f>IF(FB44&gt;0,ROUND(EC45*$EE$1/1000,2),0)</f>
        <v>0</v>
      </c>
      <c r="EF45" s="9">
        <f>INT(EE45)</f>
        <v>0</v>
      </c>
      <c r="EG45" s="23">
        <f>INT((EE45-EF45)*10)/10</f>
        <v>0</v>
      </c>
      <c r="EH45" s="17">
        <f>EE45-EF45-EG45</f>
        <v>0</v>
      </c>
      <c r="EI45" s="23">
        <f>IF(OR(EH45=0.05,EH45=0),EH45,IF(AND(EH45&gt;0.051,EH45&lt;0.1),0.1,IF(AND(EH45&gt;0.001,EH45&lt;0.05),0.05,EH45)))</f>
        <v>0</v>
      </c>
      <c r="EJ45" s="23">
        <f>EF45+EG45+EI45</f>
        <v>0</v>
      </c>
      <c r="EK45" s="15">
        <f>IF(FB44&gt;0,ROUND($ED$1*$EK$1,2),0)</f>
        <v>0</v>
      </c>
      <c r="EL45" s="22">
        <v>0</v>
      </c>
      <c r="EM45" s="22">
        <f>IF(FB44&gt;0,ROUND($ED$1*$EM$1,0),0)</f>
        <v>0</v>
      </c>
      <c r="EN45" s="22">
        <f>IF(FB44&gt;0,ROUND($ED$1*$EN$1,2),0)</f>
        <v>0</v>
      </c>
      <c r="EO45" s="22">
        <f>IF(FB44&gt;0,ROUND($ED$1*$EO$1,2),0)</f>
        <v>0</v>
      </c>
      <c r="EP45" s="22">
        <f>IF(FB44&gt;0,ROUND($ED$1*$EP$1,2),0)</f>
        <v>0</v>
      </c>
      <c r="EQ45" s="15">
        <f>IF(FB44&gt;0,EK45+SUM(EM45:EP45),0)</f>
        <v>0</v>
      </c>
      <c r="ER45" s="22">
        <f>IF(FB44&gt;0,ROUND(EQ45/12,2),0)</f>
        <v>0</v>
      </c>
      <c r="ES45" s="9">
        <f>INT(ER45)</f>
        <v>0</v>
      </c>
      <c r="ET45" s="23">
        <f>INT((ER45-ES45)*10)/10</f>
        <v>0</v>
      </c>
      <c r="EU45" s="17">
        <f>ER45-ES45-ET45</f>
        <v>0</v>
      </c>
      <c r="EV45" s="23">
        <f>IF(OR(EU45=0.05,EU45=0),EU45,IF(AND(EU45&gt;0.051,EU45&lt;0.1),0.1,IF(AND(EU45&gt;0.001,EU45&lt;0.05),0.05,EU45)))</f>
        <v>0</v>
      </c>
      <c r="EW45" s="23">
        <f>ES45+ET45+EV45</f>
        <v>0</v>
      </c>
      <c r="EX45">
        <f>IF(FB44&gt;0,EX44,0)</f>
        <v>0</v>
      </c>
      <c r="EY45" s="7">
        <f>ROUND(ED45+EJ45+EW45+EX45,2)</f>
        <v>0</v>
      </c>
      <c r="EZ45" s="7">
        <f>IF(AND(EY45&gt;0,EY46=0),EY45,0)</f>
        <v>0</v>
      </c>
      <c r="FA45" s="7">
        <f>IF(FB44&gt;0,FA44,0)</f>
        <v>0</v>
      </c>
      <c r="FB45" s="7">
        <f>IF(ROUND(EY45-FA45,2)&gt;0,ROUND(EY45-FA45,2),0)</f>
        <v>0</v>
      </c>
      <c r="GB45">
        <v>43</v>
      </c>
      <c r="GC45" s="7">
        <f>IF(HB44&gt;0,GC44-1000,GC44)</f>
        <v>0</v>
      </c>
      <c r="GD45" s="20">
        <f>IF(HB44&gt;0,ROUND(PMT($F$92/12,$F$96*12,-GC45),5),0)</f>
        <v>0</v>
      </c>
      <c r="GE45" s="15">
        <f>IF(HB44&gt;0,ROUND(GC45*$GE$1/1000,2),0)</f>
        <v>0</v>
      </c>
      <c r="GF45" s="9">
        <f>INT(GE45)</f>
        <v>0</v>
      </c>
      <c r="GG45" s="23">
        <f>INT((GE45-GF45)*10)/10</f>
        <v>0</v>
      </c>
      <c r="GH45" s="17">
        <f>GE45-GF45-GG45</f>
        <v>0</v>
      </c>
      <c r="GI45" s="23">
        <f>IF(OR(GH45=0.05,GH45=0),GH45,IF(AND(GH45&gt;0.051,GH45&lt;0.1),0.1,IF(AND(GH45&gt;0.001,GH45&lt;0.05),0.05,GH45)))</f>
        <v>0</v>
      </c>
      <c r="GJ45" s="23">
        <f>GF45+GG45+GI45</f>
        <v>0</v>
      </c>
      <c r="GK45" s="15">
        <f>IF(HB44&gt;0,ROUND($GD$1*$GK$1,2),0)</f>
        <v>0</v>
      </c>
      <c r="GL45" s="22">
        <v>0</v>
      </c>
      <c r="GM45" s="22">
        <f>IF(HB44&gt;0,ROUND($GD$1*$GM$1,0),0)</f>
        <v>0</v>
      </c>
      <c r="GN45" s="22">
        <f>IF(HB44&gt;0,ROUND($GD$1*$GN$1,2),0)</f>
        <v>0</v>
      </c>
      <c r="GO45" s="22">
        <f>IF(HB44&gt;0,ROUND($GD$1*$GO$1,2),0)</f>
        <v>0</v>
      </c>
      <c r="GP45" s="22">
        <f>IF(HB44&gt;0,ROUND($GD$1*$GP$1,2),0)</f>
        <v>0</v>
      </c>
      <c r="GQ45" s="15">
        <f>IF(HB44&gt;0,GK45+SUM(GM45:GP45),0)</f>
        <v>0</v>
      </c>
      <c r="GR45" s="22">
        <f>IF(HB44&gt;0,ROUND(GQ45/12,2),0)</f>
        <v>0</v>
      </c>
      <c r="GS45" s="9">
        <f>INT(GR45)</f>
        <v>0</v>
      </c>
      <c r="GT45" s="23">
        <f>INT((GR45-GS45)*10)/10</f>
        <v>0</v>
      </c>
      <c r="GU45" s="17">
        <f>GR45-GS45-GT45</f>
        <v>0</v>
      </c>
      <c r="GV45" s="23">
        <f>IF(OR(GU45=0.05,GU45=0),GU45,IF(AND(GU45&gt;0.051,GU45&lt;0.1),0.1,IF(AND(GU45&gt;0.001,GU45&lt;0.05),0.05,GU45)))</f>
        <v>0</v>
      </c>
      <c r="GW45" s="23">
        <f>GS45+GT45+GV45</f>
        <v>0</v>
      </c>
      <c r="GX45">
        <f>IF(HB44&gt;0,GX44,0)</f>
        <v>0</v>
      </c>
      <c r="GY45" s="7">
        <f>ROUND(GD45+GJ45+GW45+GX45,2)</f>
        <v>0</v>
      </c>
      <c r="GZ45" s="7">
        <f>IF(AND(GY45&gt;0,GY46=0),GY45,0)</f>
        <v>0</v>
      </c>
      <c r="HA45" s="7">
        <f>IF(HB44&gt;0,HA44,0)</f>
        <v>0</v>
      </c>
      <c r="HB45" s="7">
        <f>IF(ROUND(GY45-HA45,2)&gt;0,ROUND(GY45-HA45,2),0)</f>
        <v>0</v>
      </c>
    </row>
    <row r="46" spans="1:235">
      <c r="F46" s="87" t="str">
        <f>IF(G46&gt;0,"Pro-Rata:","")</f>
        <v/>
      </c>
      <c r="G46" s="86">
        <f>IF(N7 =TRUE,$AE$132,0)</f>
        <v>0</v>
      </c>
      <c r="M46" t="str">
        <f>AC2</f>
        <v>HUC</v>
      </c>
      <c r="N46" t="str">
        <f>AA230</f>
        <v>30 yrs</v>
      </c>
      <c r="BB46">
        <v>44</v>
      </c>
      <c r="BC46" s="7">
        <f>IF(BW45&gt;0,BC45-1000,BC45)</f>
        <v>0</v>
      </c>
      <c r="BD46" s="20">
        <f>IF(BW45&gt;0,ROUND(PMT($F$92/12,$F$96*12,-BC46),5),0)</f>
        <v>0</v>
      </c>
      <c r="BE46" s="15">
        <f>IF(BW45&gt;0,ROUND(BC46*$E$1/1000,2),0)</f>
        <v>0</v>
      </c>
      <c r="BF46" s="15">
        <f>IF(BW45&gt;0,ROUND(MIN(BC46,$F$168)*$BF$1,2),0)</f>
        <v>0</v>
      </c>
      <c r="BG46" s="22">
        <v>0</v>
      </c>
      <c r="BH46" s="22">
        <f>IF(BW45&gt;0,ROUND(MIN(BC46,$F$168)*$BH$1,0),0)</f>
        <v>0</v>
      </c>
      <c r="BI46" s="22">
        <f>IF(BW45&gt;0,ROUND(MIN(BC46,$F$168)*$BI$1,2),0)</f>
        <v>0</v>
      </c>
      <c r="BJ46" s="22">
        <f>IF(BW45&gt;0,ROUND(MIN(BC46,$F$168)*$BJ$1,2),0)</f>
        <v>0</v>
      </c>
      <c r="BK46" s="22">
        <f>IF(BW45&gt;0,ROUND(MIN(BC46,$F$168)*$BK$1,2),0)</f>
        <v>0</v>
      </c>
      <c r="BL46" s="15">
        <f>IF(BW45&gt;0,BF46+SUM(BH46:BK46),0)</f>
        <v>0</v>
      </c>
      <c r="BM46" s="22">
        <f>IF(BW45&gt;0,ROUND(BL46/12,2),0)</f>
        <v>0</v>
      </c>
      <c r="BN46" s="9">
        <f>INT(BM46)</f>
        <v>0</v>
      </c>
      <c r="BO46" s="23">
        <f>INT((BM46-BN46)*10)/10</f>
        <v>0</v>
      </c>
      <c r="BP46" s="17">
        <f>BM46-BN46-BO46</f>
        <v>0</v>
      </c>
      <c r="BQ46" s="23">
        <f>IF(OR(BP46=0.05,BP46=0),BP46,IF(AND(BP46&gt;0.051,BP46&lt;0.1),0.1,IF(AND(BP46&gt;0.001,BP46&lt;0.05),0.05,BP46)))</f>
        <v>0</v>
      </c>
      <c r="BR46" s="23">
        <f>BN46+BO46+BQ46</f>
        <v>0</v>
      </c>
      <c r="BS46">
        <f>IF(BW45&gt;0,BS45,0)</f>
        <v>0</v>
      </c>
      <c r="BT46" s="7">
        <f>SUM(BD46:BE46)+BR46+BS46</f>
        <v>0</v>
      </c>
      <c r="BU46" s="7">
        <f>IF(AND(BT46&gt;0,BT47=0),BT46,0)</f>
        <v>0</v>
      </c>
      <c r="BV46" s="7">
        <f>IF(BW45&gt;0,BV45,0)</f>
        <v>0</v>
      </c>
      <c r="BW46" s="7">
        <f>IF(ROUND(BT46-BV46,2)&gt;0,ROUND(BT46-BV46,2),0)</f>
        <v>0</v>
      </c>
      <c r="CB46">
        <v>44</v>
      </c>
      <c r="CC46" s="7">
        <f>IF(DB45&gt;0,CC45-1000,CC45)</f>
        <v>0</v>
      </c>
      <c r="CD46" s="20">
        <f>IF(DB45&gt;0,ROUND(PMT($F$92/12,$F$96*12,-CC46),5),0)</f>
        <v>0</v>
      </c>
      <c r="CE46" s="15">
        <f>IF(DB45&gt;0,ROUND(CC46*$CE$1/1000,2),0)</f>
        <v>0</v>
      </c>
      <c r="CF46" s="9">
        <f>INT(CE46)</f>
        <v>0</v>
      </c>
      <c r="CG46" s="23">
        <f>INT((CE46-CF46)*10)/10</f>
        <v>0</v>
      </c>
      <c r="CH46" s="17">
        <f>CE46-CF46-CG46</f>
        <v>0</v>
      </c>
      <c r="CI46" s="23">
        <f>IF(OR(CH46=0.05,CH46=0),CH46,IF(AND(CH46&gt;0.051,CH46&lt;0.1),0.1,IF(AND(CH46&gt;0.001,CH46&lt;0.05),0.05,CH46)))</f>
        <v>0</v>
      </c>
      <c r="CJ46" s="23">
        <f>CF46+CG46+CI46</f>
        <v>0</v>
      </c>
      <c r="CK46" s="15">
        <f>IF(DB45&gt;0,ROUND($CD$1*$CK$1,2),0)</f>
        <v>0</v>
      </c>
      <c r="CL46" s="22">
        <v>0</v>
      </c>
      <c r="CM46" s="22">
        <f>IF(DB45&gt;0,ROUND($CD$1*$CM$1,2),0)</f>
        <v>0</v>
      </c>
      <c r="CN46" s="22">
        <f>IF(DB45&gt;0,ROUND($CD$1*$CN$1,2),0)</f>
        <v>0</v>
      </c>
      <c r="CO46" s="22">
        <f>IF(DB45&gt;0,ROUND($CD$1*$CO$1,2),0)</f>
        <v>0</v>
      </c>
      <c r="CP46" s="22">
        <f>IF(DB45&gt;0,ROUND($CD$1*$CP$1,2),0)</f>
        <v>0</v>
      </c>
      <c r="CQ46" s="15">
        <f>IF(DB45&gt;0,CK46+SUM(CM46:CP46),0)</f>
        <v>0</v>
      </c>
      <c r="CR46" s="22">
        <f>IF(DB45&gt;0,ROUND(CQ46/12,2),0)</f>
        <v>0</v>
      </c>
      <c r="CS46" s="9">
        <f>INT(CR46)</f>
        <v>0</v>
      </c>
      <c r="CT46" s="23">
        <f>INT((CR46-CS46)*10)/10</f>
        <v>0</v>
      </c>
      <c r="CU46" s="17">
        <f>CR46-CS46-CT46</f>
        <v>0</v>
      </c>
      <c r="CV46" s="23">
        <f>IF(OR(CU46=0.05,CU46=0),CU46,IF(AND(CU46&gt;0.051,CU46&lt;0.1),0.1,IF(AND(CU46&gt;0.001,CU46&lt;0.05),0.05,CU46)))</f>
        <v>0</v>
      </c>
      <c r="CW46" s="23">
        <f>CS46+CT46+CV46</f>
        <v>0</v>
      </c>
      <c r="CX46">
        <f>IF(DB45&gt;0,CX45,0)</f>
        <v>0</v>
      </c>
      <c r="CY46" s="7">
        <f>ROUND(CD46+CJ46+CW46+CX46,2)</f>
        <v>0</v>
      </c>
      <c r="CZ46" s="7">
        <f>IF(AND(CY46&gt;0,CY47=0),CY46,0)</f>
        <v>0</v>
      </c>
      <c r="DA46" s="7">
        <f>IF(DB45&gt;0,DA45,0)</f>
        <v>0</v>
      </c>
      <c r="DB46" s="7">
        <f>IF(ROUND(CY46-DA46,2)&gt;0,ROUND(CY46-DA46,2),0)</f>
        <v>0</v>
      </c>
      <c r="EB46">
        <v>44</v>
      </c>
      <c r="EC46" s="7">
        <f>IF(FB45&gt;0,EC45-1000,EC45)</f>
        <v>0</v>
      </c>
      <c r="ED46" s="20">
        <f>IF(FB45&gt;0,ROUND(PMT($F$92/12,$F$96*12,-EC46),5),0)</f>
        <v>0</v>
      </c>
      <c r="EE46" s="15">
        <f>IF(FB45&gt;0,ROUND(EC46*$EE$1/1000,2),0)</f>
        <v>0</v>
      </c>
      <c r="EF46" s="9">
        <f>INT(EE46)</f>
        <v>0</v>
      </c>
      <c r="EG46" s="23">
        <f>INT((EE46-EF46)*10)/10</f>
        <v>0</v>
      </c>
      <c r="EH46" s="17">
        <f>EE46-EF46-EG46</f>
        <v>0</v>
      </c>
      <c r="EI46" s="23">
        <f>IF(OR(EH46=0.05,EH46=0),EH46,IF(AND(EH46&gt;0.051,EH46&lt;0.1),0.1,IF(AND(EH46&gt;0.001,EH46&lt;0.05),0.05,EH46)))</f>
        <v>0</v>
      </c>
      <c r="EJ46" s="23">
        <f>EF46+EG46+EI46</f>
        <v>0</v>
      </c>
      <c r="EK46" s="15">
        <f>IF(FB45&gt;0,ROUND($ED$1*$EK$1,2),0)</f>
        <v>0</v>
      </c>
      <c r="EL46" s="22">
        <v>0</v>
      </c>
      <c r="EM46" s="22">
        <f>IF(FB45&gt;0,ROUND($ED$1*$EM$1,0),0)</f>
        <v>0</v>
      </c>
      <c r="EN46" s="22">
        <f>IF(FB45&gt;0,ROUND($ED$1*$EN$1,2),0)</f>
        <v>0</v>
      </c>
      <c r="EO46" s="22">
        <f>IF(FB45&gt;0,ROUND($ED$1*$EO$1,2),0)</f>
        <v>0</v>
      </c>
      <c r="EP46" s="22">
        <f>IF(FB45&gt;0,ROUND($ED$1*$EP$1,2),0)</f>
        <v>0</v>
      </c>
      <c r="EQ46" s="15">
        <f>IF(FB45&gt;0,EK46+SUM(EM46:EP46),0)</f>
        <v>0</v>
      </c>
      <c r="ER46" s="22">
        <f>IF(FB45&gt;0,ROUND(EQ46/12,2),0)</f>
        <v>0</v>
      </c>
      <c r="ES46" s="9">
        <f>INT(ER46)</f>
        <v>0</v>
      </c>
      <c r="ET46" s="23">
        <f>INT((ER46-ES46)*10)/10</f>
        <v>0</v>
      </c>
      <c r="EU46" s="17">
        <f>ER46-ES46-ET46</f>
        <v>0</v>
      </c>
      <c r="EV46" s="23">
        <f>IF(OR(EU46=0.05,EU46=0),EU46,IF(AND(EU46&gt;0.051,EU46&lt;0.1),0.1,IF(AND(EU46&gt;0.001,EU46&lt;0.05),0.05,EU46)))</f>
        <v>0</v>
      </c>
      <c r="EW46" s="23">
        <f>ES46+ET46+EV46</f>
        <v>0</v>
      </c>
      <c r="EX46">
        <f>IF(FB45&gt;0,EX45,0)</f>
        <v>0</v>
      </c>
      <c r="EY46" s="7">
        <f>ROUND(ED46+EJ46+EW46+EX46,2)</f>
        <v>0</v>
      </c>
      <c r="EZ46" s="7">
        <f>IF(AND(EY46&gt;0,EY47=0),EY46,0)</f>
        <v>0</v>
      </c>
      <c r="FA46" s="7">
        <f>IF(FB45&gt;0,FA45,0)</f>
        <v>0</v>
      </c>
      <c r="FB46" s="7">
        <f>IF(ROUND(EY46-FA46,2)&gt;0,ROUND(EY46-FA46,2),0)</f>
        <v>0</v>
      </c>
      <c r="GB46">
        <v>44</v>
      </c>
      <c r="GC46" s="7">
        <f>IF(HB45&gt;0,GC45-1000,GC45)</f>
        <v>0</v>
      </c>
      <c r="GD46" s="20">
        <f>IF(HB45&gt;0,ROUND(PMT($F$92/12,$F$96*12,-GC46),5),0)</f>
        <v>0</v>
      </c>
      <c r="GE46" s="15">
        <f>IF(HB45&gt;0,ROUND(GC46*$GE$1/1000,2),0)</f>
        <v>0</v>
      </c>
      <c r="GF46" s="9">
        <f>INT(GE46)</f>
        <v>0</v>
      </c>
      <c r="GG46" s="23">
        <f>INT((GE46-GF46)*10)/10</f>
        <v>0</v>
      </c>
      <c r="GH46" s="17">
        <f>GE46-GF46-GG46</f>
        <v>0</v>
      </c>
      <c r="GI46" s="23">
        <f>IF(OR(GH46=0.05,GH46=0),GH46,IF(AND(GH46&gt;0.051,GH46&lt;0.1),0.1,IF(AND(GH46&gt;0.001,GH46&lt;0.05),0.05,GH46)))</f>
        <v>0</v>
      </c>
      <c r="GJ46" s="23">
        <f>GF46+GG46+GI46</f>
        <v>0</v>
      </c>
      <c r="GK46" s="15">
        <f>IF(HB45&gt;0,ROUND($GD$1*$GK$1,2),0)</f>
        <v>0</v>
      </c>
      <c r="GL46" s="22">
        <v>0</v>
      </c>
      <c r="GM46" s="22">
        <f>IF(HB45&gt;0,ROUND($GD$1*$GM$1,0),0)</f>
        <v>0</v>
      </c>
      <c r="GN46" s="22">
        <f>IF(HB45&gt;0,ROUND($GD$1*$GN$1,2),0)</f>
        <v>0</v>
      </c>
      <c r="GO46" s="22">
        <f>IF(HB45&gt;0,ROUND($GD$1*$GO$1,2),0)</f>
        <v>0</v>
      </c>
      <c r="GP46" s="22">
        <f>IF(HB45&gt;0,ROUND($GD$1*$GP$1,2),0)</f>
        <v>0</v>
      </c>
      <c r="GQ46" s="15">
        <f>IF(HB45&gt;0,GK46+SUM(GM46:GP46),0)</f>
        <v>0</v>
      </c>
      <c r="GR46" s="22">
        <f>IF(HB45&gt;0,ROUND(GQ46/12,2),0)</f>
        <v>0</v>
      </c>
      <c r="GS46" s="9">
        <f>INT(GR46)</f>
        <v>0</v>
      </c>
      <c r="GT46" s="23">
        <f>INT((GR46-GS46)*10)/10</f>
        <v>0</v>
      </c>
      <c r="GU46" s="17">
        <f>GR46-GS46-GT46</f>
        <v>0</v>
      </c>
      <c r="GV46" s="23">
        <f>IF(OR(GU46=0.05,GU46=0),GU46,IF(AND(GU46&gt;0.051,GU46&lt;0.1),0.1,IF(AND(GU46&gt;0.001,GU46&lt;0.05),0.05,GU46)))</f>
        <v>0</v>
      </c>
      <c r="GW46" s="23">
        <f>GS46+GT46+GV46</f>
        <v>0</v>
      </c>
      <c r="GX46">
        <f>IF(HB45&gt;0,GX45,0)</f>
        <v>0</v>
      </c>
      <c r="GY46" s="7">
        <f>ROUND(GD46+GJ46+GW46+GX46,2)</f>
        <v>0</v>
      </c>
      <c r="GZ46" s="7">
        <f>IF(AND(GY46&gt;0,GY47=0),GY46,0)</f>
        <v>0</v>
      </c>
      <c r="HA46" s="7">
        <f>IF(HB45&gt;0,HA45,0)</f>
        <v>0</v>
      </c>
      <c r="HB46" s="7">
        <f>IF(ROUND(GY46-HA46,2)&gt;0,ROUND(GY46-HA46,2),0)</f>
        <v>0</v>
      </c>
    </row>
    <row r="47" spans="1:235">
      <c r="C47" s="4" t="str">
        <f>IF(N8 =TRUE,"COBORROWER2","")</f>
        <v/>
      </c>
      <c r="M47" t="str">
        <f>AC3</f>
        <v>REGION</v>
      </c>
      <c r="BB47">
        <v>45</v>
      </c>
      <c r="BC47" s="7">
        <f>IF(BW46&gt;0,BC46-1000,BC46)</f>
        <v>0</v>
      </c>
      <c r="BD47" s="20">
        <f>IF(BW46&gt;0,ROUND(PMT($F$92/12,$F$96*12,-BC47),5),0)</f>
        <v>0</v>
      </c>
      <c r="BE47" s="15">
        <f>IF(BW46&gt;0,ROUND(BC47*$E$1/1000,2),0)</f>
        <v>0</v>
      </c>
      <c r="BF47" s="15">
        <f>IF(BW46&gt;0,ROUND(MIN(BC47,$F$168)*$BF$1,2),0)</f>
        <v>0</v>
      </c>
      <c r="BG47" s="22">
        <v>0</v>
      </c>
      <c r="BH47" s="22">
        <f>IF(BW46&gt;0,ROUND(MIN(BC47,$F$168)*$BH$1,0),0)</f>
        <v>0</v>
      </c>
      <c r="BI47" s="22">
        <f>IF(BW46&gt;0,ROUND(MIN(BC47,$F$168)*$BI$1,2),0)</f>
        <v>0</v>
      </c>
      <c r="BJ47" s="22">
        <f>IF(BW46&gt;0,ROUND(MIN(BC47,$F$168)*$BJ$1,2),0)</f>
        <v>0</v>
      </c>
      <c r="BK47" s="22">
        <f>IF(BW46&gt;0,ROUND(MIN(BC47,$F$168)*$BK$1,2),0)</f>
        <v>0</v>
      </c>
      <c r="BL47" s="15">
        <f>IF(BW46&gt;0,BF47+SUM(BH47:BK47),0)</f>
        <v>0</v>
      </c>
      <c r="BM47" s="22">
        <f>IF(BW46&gt;0,ROUND(BL47/12,2),0)</f>
        <v>0</v>
      </c>
      <c r="BN47" s="9">
        <f>INT(BM47)</f>
        <v>0</v>
      </c>
      <c r="BO47" s="23">
        <f>INT((BM47-BN47)*10)/10</f>
        <v>0</v>
      </c>
      <c r="BP47" s="17">
        <f>BM47-BN47-BO47</f>
        <v>0</v>
      </c>
      <c r="BQ47" s="23">
        <f>IF(OR(BP47=0.05,BP47=0),BP47,IF(AND(BP47&gt;0.051,BP47&lt;0.1),0.1,IF(AND(BP47&gt;0.001,BP47&lt;0.05),0.05,BP47)))</f>
        <v>0</v>
      </c>
      <c r="BR47" s="23">
        <f>BN47+BO47+BQ47</f>
        <v>0</v>
      </c>
      <c r="BS47">
        <f>IF(BW46&gt;0,BS46,0)</f>
        <v>0</v>
      </c>
      <c r="BT47" s="7">
        <f>SUM(BD47:BE47)+BR47+BS47</f>
        <v>0</v>
      </c>
      <c r="BU47" s="7">
        <f>IF(AND(BT47&gt;0,BT48=0),BT47,0)</f>
        <v>0</v>
      </c>
      <c r="BV47" s="7">
        <f>IF(BW46&gt;0,BV46,0)</f>
        <v>0</v>
      </c>
      <c r="BW47" s="7">
        <f>IF(ROUND(BT47-BV47,2)&gt;0,ROUND(BT47-BV47,2),0)</f>
        <v>0</v>
      </c>
      <c r="CB47">
        <v>45</v>
      </c>
      <c r="CC47" s="7">
        <f>IF(DB46&gt;0,CC46-1000,CC46)</f>
        <v>0</v>
      </c>
      <c r="CD47" s="20">
        <f>IF(DB46&gt;0,ROUND(PMT($F$92/12,$F$96*12,-CC47),5),0)</f>
        <v>0</v>
      </c>
      <c r="CE47" s="15">
        <f>IF(DB46&gt;0,ROUND(CC47*$CE$1/1000,2),0)</f>
        <v>0</v>
      </c>
      <c r="CF47" s="9">
        <f>INT(CE47)</f>
        <v>0</v>
      </c>
      <c r="CG47" s="23">
        <f>INT((CE47-CF47)*10)/10</f>
        <v>0</v>
      </c>
      <c r="CH47" s="17">
        <f>CE47-CF47-CG47</f>
        <v>0</v>
      </c>
      <c r="CI47" s="23">
        <f>IF(OR(CH47=0.05,CH47=0),CH47,IF(AND(CH47&gt;0.051,CH47&lt;0.1),0.1,IF(AND(CH47&gt;0.001,CH47&lt;0.05),0.05,CH47)))</f>
        <v>0</v>
      </c>
      <c r="CJ47" s="23">
        <f>CF47+CG47+CI47</f>
        <v>0</v>
      </c>
      <c r="CK47" s="15">
        <f>IF(DB46&gt;0,ROUND($CD$1*$CK$1,2),0)</f>
        <v>0</v>
      </c>
      <c r="CL47" s="22">
        <v>0</v>
      </c>
      <c r="CM47" s="22">
        <f>IF(DB46&gt;0,ROUND($CD$1*$CM$1,2),0)</f>
        <v>0</v>
      </c>
      <c r="CN47" s="22">
        <f>IF(DB46&gt;0,ROUND($CD$1*$CN$1,2),0)</f>
        <v>0</v>
      </c>
      <c r="CO47" s="22">
        <f>IF(DB46&gt;0,ROUND($CD$1*$CO$1,2),0)</f>
        <v>0</v>
      </c>
      <c r="CP47" s="22">
        <f>IF(DB46&gt;0,ROUND($CD$1*$CP$1,2),0)</f>
        <v>0</v>
      </c>
      <c r="CQ47" s="15">
        <f>IF(DB46&gt;0,CK47+SUM(CM47:CP47),0)</f>
        <v>0</v>
      </c>
      <c r="CR47" s="22">
        <f>IF(DB46&gt;0,ROUND(CQ47/12,2),0)</f>
        <v>0</v>
      </c>
      <c r="CS47" s="9">
        <f>INT(CR47)</f>
        <v>0</v>
      </c>
      <c r="CT47" s="23">
        <f>INT((CR47-CS47)*10)/10</f>
        <v>0</v>
      </c>
      <c r="CU47" s="17">
        <f>CR47-CS47-CT47</f>
        <v>0</v>
      </c>
      <c r="CV47" s="23">
        <f>IF(OR(CU47=0.05,CU47=0),CU47,IF(AND(CU47&gt;0.051,CU47&lt;0.1),0.1,IF(AND(CU47&gt;0.001,CU47&lt;0.05),0.05,CU47)))</f>
        <v>0</v>
      </c>
      <c r="CW47" s="23">
        <f>CS47+CT47+CV47</f>
        <v>0</v>
      </c>
      <c r="CX47">
        <f>IF(DB46&gt;0,CX46,0)</f>
        <v>0</v>
      </c>
      <c r="CY47" s="7">
        <f>ROUND(CD47+CJ47+CW47+CX47,2)</f>
        <v>0</v>
      </c>
      <c r="CZ47" s="7">
        <f>IF(AND(CY47&gt;0,CY48=0),CY47,0)</f>
        <v>0</v>
      </c>
      <c r="DA47" s="7">
        <f>IF(DB46&gt;0,DA46,0)</f>
        <v>0</v>
      </c>
      <c r="DB47" s="7">
        <f>IF(ROUND(CY47-DA47,2)&gt;0,ROUND(CY47-DA47,2),0)</f>
        <v>0</v>
      </c>
      <c r="EB47">
        <v>45</v>
      </c>
      <c r="EC47" s="7">
        <f>IF(FB46&gt;0,EC46-1000,EC46)</f>
        <v>0</v>
      </c>
      <c r="ED47" s="20">
        <f>IF(FB46&gt;0,ROUND(PMT($F$92/12,$F$96*12,-EC47),5),0)</f>
        <v>0</v>
      </c>
      <c r="EE47" s="15">
        <f>IF(FB46&gt;0,ROUND(EC47*$EE$1/1000,2),0)</f>
        <v>0</v>
      </c>
      <c r="EF47" s="9">
        <f>INT(EE47)</f>
        <v>0</v>
      </c>
      <c r="EG47" s="23">
        <f>INT((EE47-EF47)*10)/10</f>
        <v>0</v>
      </c>
      <c r="EH47" s="17">
        <f>EE47-EF47-EG47</f>
        <v>0</v>
      </c>
      <c r="EI47" s="23">
        <f>IF(OR(EH47=0.05,EH47=0),EH47,IF(AND(EH47&gt;0.051,EH47&lt;0.1),0.1,IF(AND(EH47&gt;0.001,EH47&lt;0.05),0.05,EH47)))</f>
        <v>0</v>
      </c>
      <c r="EJ47" s="23">
        <f>EF47+EG47+EI47</f>
        <v>0</v>
      </c>
      <c r="EK47" s="15">
        <f>IF(FB46&gt;0,ROUND($ED$1*$EK$1,2),0)</f>
        <v>0</v>
      </c>
      <c r="EL47" s="22">
        <v>0</v>
      </c>
      <c r="EM47" s="22">
        <f>IF(FB46&gt;0,ROUND($ED$1*$EM$1,0),0)</f>
        <v>0</v>
      </c>
      <c r="EN47" s="22">
        <f>IF(FB46&gt;0,ROUND($ED$1*$EN$1,2),0)</f>
        <v>0</v>
      </c>
      <c r="EO47" s="22">
        <f>IF(FB46&gt;0,ROUND($ED$1*$EO$1,2),0)</f>
        <v>0</v>
      </c>
      <c r="EP47" s="22">
        <f>IF(FB46&gt;0,ROUND($ED$1*$EP$1,2),0)</f>
        <v>0</v>
      </c>
      <c r="EQ47" s="15">
        <f>IF(FB46&gt;0,EK47+SUM(EM47:EP47),0)</f>
        <v>0</v>
      </c>
      <c r="ER47" s="22">
        <f>IF(FB46&gt;0,ROUND(EQ47/12,2),0)</f>
        <v>0</v>
      </c>
      <c r="ES47" s="9">
        <f>INT(ER47)</f>
        <v>0</v>
      </c>
      <c r="ET47" s="23">
        <f>INT((ER47-ES47)*10)/10</f>
        <v>0</v>
      </c>
      <c r="EU47" s="17">
        <f>ER47-ES47-ET47</f>
        <v>0</v>
      </c>
      <c r="EV47" s="23">
        <f>IF(OR(EU47=0.05,EU47=0),EU47,IF(AND(EU47&gt;0.051,EU47&lt;0.1),0.1,IF(AND(EU47&gt;0.001,EU47&lt;0.05),0.05,EU47)))</f>
        <v>0</v>
      </c>
      <c r="EW47" s="23">
        <f>ES47+ET47+EV47</f>
        <v>0</v>
      </c>
      <c r="EX47">
        <f>IF(FB46&gt;0,EX46,0)</f>
        <v>0</v>
      </c>
      <c r="EY47" s="7">
        <f>ROUND(ED47+EJ47+EW47+EX47,2)</f>
        <v>0</v>
      </c>
      <c r="EZ47" s="7">
        <f>IF(AND(EY47&gt;0,EY48=0),EY47,0)</f>
        <v>0</v>
      </c>
      <c r="FA47" s="7">
        <f>IF(FB46&gt;0,FA46,0)</f>
        <v>0</v>
      </c>
      <c r="FB47" s="7">
        <f>IF(ROUND(EY47-FA47,2)&gt;0,ROUND(EY47-FA47,2),0)</f>
        <v>0</v>
      </c>
      <c r="GB47">
        <v>45</v>
      </c>
      <c r="GC47" s="7">
        <f>IF(HB46&gt;0,GC46-1000,GC46)</f>
        <v>0</v>
      </c>
      <c r="GD47" s="20">
        <f>IF(HB46&gt;0,ROUND(PMT($F$92/12,$F$96*12,-GC47),5),0)</f>
        <v>0</v>
      </c>
      <c r="GE47" s="15">
        <f>IF(HB46&gt;0,ROUND(GC47*$GE$1/1000,2),0)</f>
        <v>0</v>
      </c>
      <c r="GF47" s="9">
        <f>INT(GE47)</f>
        <v>0</v>
      </c>
      <c r="GG47" s="23">
        <f>INT((GE47-GF47)*10)/10</f>
        <v>0</v>
      </c>
      <c r="GH47" s="17">
        <f>GE47-GF47-GG47</f>
        <v>0</v>
      </c>
      <c r="GI47" s="23">
        <f>IF(OR(GH47=0.05,GH47=0),GH47,IF(AND(GH47&gt;0.051,GH47&lt;0.1),0.1,IF(AND(GH47&gt;0.001,GH47&lt;0.05),0.05,GH47)))</f>
        <v>0</v>
      </c>
      <c r="GJ47" s="23">
        <f>GF47+GG47+GI47</f>
        <v>0</v>
      </c>
      <c r="GK47" s="15">
        <f>IF(HB46&gt;0,ROUND($GD$1*$GK$1,2),0)</f>
        <v>0</v>
      </c>
      <c r="GL47" s="22">
        <v>0</v>
      </c>
      <c r="GM47" s="22">
        <f>IF(HB46&gt;0,ROUND($GD$1*$GM$1,0),0)</f>
        <v>0</v>
      </c>
      <c r="GN47" s="22">
        <f>IF(HB46&gt;0,ROUND($GD$1*$GN$1,2),0)</f>
        <v>0</v>
      </c>
      <c r="GO47" s="22">
        <f>IF(HB46&gt;0,ROUND($GD$1*$GO$1,2),0)</f>
        <v>0</v>
      </c>
      <c r="GP47" s="22">
        <f>IF(HB46&gt;0,ROUND($GD$1*$GP$1,2),0)</f>
        <v>0</v>
      </c>
      <c r="GQ47" s="15">
        <f>IF(HB46&gt;0,GK47+SUM(GM47:GP47),0)</f>
        <v>0</v>
      </c>
      <c r="GR47" s="22">
        <f>IF(HB46&gt;0,ROUND(GQ47/12,2),0)</f>
        <v>0</v>
      </c>
      <c r="GS47" s="9">
        <f>INT(GR47)</f>
        <v>0</v>
      </c>
      <c r="GT47" s="23">
        <f>INT((GR47-GS47)*10)/10</f>
        <v>0</v>
      </c>
      <c r="GU47" s="17">
        <f>GR47-GS47-GT47</f>
        <v>0</v>
      </c>
      <c r="GV47" s="23">
        <f>IF(OR(GU47=0.05,GU47=0),GU47,IF(AND(GU47&gt;0.051,GU47&lt;0.1),0.1,IF(AND(GU47&gt;0.001,GU47&lt;0.05),0.05,GU47)))</f>
        <v>0</v>
      </c>
      <c r="GW47" s="23">
        <f>GS47+GT47+GV47</f>
        <v>0</v>
      </c>
      <c r="GX47">
        <f>IF(HB46&gt;0,GX46,0)</f>
        <v>0</v>
      </c>
      <c r="GY47" s="7">
        <f>ROUND(GD47+GJ47+GW47+GX47,2)</f>
        <v>0</v>
      </c>
      <c r="GZ47" s="7">
        <f>IF(AND(GY47&gt;0,GY48=0),GY47,0)</f>
        <v>0</v>
      </c>
      <c r="HA47" s="7">
        <f>IF(HB46&gt;0,HA46,0)</f>
        <v>0</v>
      </c>
      <c r="HB47" s="7">
        <f>IF(ROUND(GY47-HA47,2)&gt;0,ROUND(GY47-HA47,2),0)</f>
        <v>0</v>
      </c>
    </row>
    <row r="48" spans="1:235">
      <c r="C48" s="149" t="s">
        <v>112</v>
      </c>
      <c r="E48" s="4" t="s">
        <v>45</v>
      </c>
      <c r="F48" s="78">
        <v>30589</v>
      </c>
      <c r="BB48">
        <v>46</v>
      </c>
      <c r="BC48" s="7">
        <f>IF(BW47&gt;0,BC47-1000,BC47)</f>
        <v>0</v>
      </c>
      <c r="BD48" s="20">
        <f>IF(BW47&gt;0,ROUND(PMT($F$92/12,$F$96*12,-BC48),5),0)</f>
        <v>0</v>
      </c>
      <c r="BE48" s="15">
        <f>IF(BW47&gt;0,ROUND(BC48*$E$1/1000,2),0)</f>
        <v>0</v>
      </c>
      <c r="BF48" s="15">
        <f>IF(BW47&gt;0,ROUND(MIN(BC48,$F$168)*$BF$1,2),0)</f>
        <v>0</v>
      </c>
      <c r="BG48" s="22">
        <v>0</v>
      </c>
      <c r="BH48" s="22">
        <f>IF(BW47&gt;0,ROUND(MIN(BC48,$F$168)*$BH$1,0),0)</f>
        <v>0</v>
      </c>
      <c r="BI48" s="22">
        <f>IF(BW47&gt;0,ROUND(MIN(BC48,$F$168)*$BI$1,2),0)</f>
        <v>0</v>
      </c>
      <c r="BJ48" s="22">
        <f>IF(BW47&gt;0,ROUND(MIN(BC48,$F$168)*$BJ$1,2),0)</f>
        <v>0</v>
      </c>
      <c r="BK48" s="22">
        <f>IF(BW47&gt;0,ROUND(MIN(BC48,$F$168)*$BK$1,2),0)</f>
        <v>0</v>
      </c>
      <c r="BL48" s="15">
        <f>IF(BW47&gt;0,BF48+SUM(BH48:BK48),0)</f>
        <v>0</v>
      </c>
      <c r="BM48" s="22">
        <f>IF(BW47&gt;0,ROUND(BL48/12,2),0)</f>
        <v>0</v>
      </c>
      <c r="BN48" s="9">
        <f>INT(BM48)</f>
        <v>0</v>
      </c>
      <c r="BO48" s="23">
        <f>INT((BM48-BN48)*10)/10</f>
        <v>0</v>
      </c>
      <c r="BP48" s="17">
        <f>BM48-BN48-BO48</f>
        <v>0</v>
      </c>
      <c r="BQ48" s="23">
        <f>IF(OR(BP48=0.05,BP48=0),BP48,IF(AND(BP48&gt;0.051,BP48&lt;0.1),0.1,IF(AND(BP48&gt;0.001,BP48&lt;0.05),0.05,BP48)))</f>
        <v>0</v>
      </c>
      <c r="BR48" s="23">
        <f>BN48+BO48+BQ48</f>
        <v>0</v>
      </c>
      <c r="BS48">
        <f>IF(BW47&gt;0,BS47,0)</f>
        <v>0</v>
      </c>
      <c r="BT48" s="7">
        <f>SUM(BD48:BE48)+BR48+BS48</f>
        <v>0</v>
      </c>
      <c r="BU48" s="7">
        <f>IF(AND(BT48&gt;0,BT49=0),BT48,0)</f>
        <v>0</v>
      </c>
      <c r="BV48" s="7">
        <f>IF(BW47&gt;0,BV47,0)</f>
        <v>0</v>
      </c>
      <c r="BW48" s="7">
        <f>IF(ROUND(BT48-BV48,2)&gt;0,ROUND(BT48-BV48,2),0)</f>
        <v>0</v>
      </c>
      <c r="CB48">
        <v>46</v>
      </c>
      <c r="CC48" s="7">
        <f>IF(DB47&gt;0,CC47-1000,CC47)</f>
        <v>0</v>
      </c>
      <c r="CD48" s="20">
        <f>IF(DB47&gt;0,ROUND(PMT($F$92/12,$F$96*12,-CC48),5),0)</f>
        <v>0</v>
      </c>
      <c r="CE48" s="15">
        <f>IF(DB47&gt;0,ROUND(CC48*$CE$1/1000,2),0)</f>
        <v>0</v>
      </c>
      <c r="CF48" s="9">
        <f>INT(CE48)</f>
        <v>0</v>
      </c>
      <c r="CG48" s="23">
        <f>INT((CE48-CF48)*10)/10</f>
        <v>0</v>
      </c>
      <c r="CH48" s="17">
        <f>CE48-CF48-CG48</f>
        <v>0</v>
      </c>
      <c r="CI48" s="23">
        <f>IF(OR(CH48=0.05,CH48=0),CH48,IF(AND(CH48&gt;0.051,CH48&lt;0.1),0.1,IF(AND(CH48&gt;0.001,CH48&lt;0.05),0.05,CH48)))</f>
        <v>0</v>
      </c>
      <c r="CJ48" s="23">
        <f>CF48+CG48+CI48</f>
        <v>0</v>
      </c>
      <c r="CK48" s="15">
        <f>IF(DB47&gt;0,ROUND($CD$1*$CK$1,2),0)</f>
        <v>0</v>
      </c>
      <c r="CL48" s="22">
        <v>0</v>
      </c>
      <c r="CM48" s="22">
        <f>IF(DB47&gt;0,ROUND($CD$1*$CM$1,2),0)</f>
        <v>0</v>
      </c>
      <c r="CN48" s="22">
        <f>IF(DB47&gt;0,ROUND($CD$1*$CN$1,2),0)</f>
        <v>0</v>
      </c>
      <c r="CO48" s="22">
        <f>IF(DB47&gt;0,ROUND($CD$1*$CO$1,2),0)</f>
        <v>0</v>
      </c>
      <c r="CP48" s="22">
        <f>IF(DB47&gt;0,ROUND($CD$1*$CP$1,2),0)</f>
        <v>0</v>
      </c>
      <c r="CQ48" s="15">
        <f>IF(DB47&gt;0,CK48+SUM(CM48:CP48),0)</f>
        <v>0</v>
      </c>
      <c r="CR48" s="22">
        <f>IF(DB47&gt;0,ROUND(CQ48/12,2),0)</f>
        <v>0</v>
      </c>
      <c r="CS48" s="9">
        <f>INT(CR48)</f>
        <v>0</v>
      </c>
      <c r="CT48" s="23">
        <f>INT((CR48-CS48)*10)/10</f>
        <v>0</v>
      </c>
      <c r="CU48" s="17">
        <f>CR48-CS48-CT48</f>
        <v>0</v>
      </c>
      <c r="CV48" s="23">
        <f>IF(OR(CU48=0.05,CU48=0),CU48,IF(AND(CU48&gt;0.051,CU48&lt;0.1),0.1,IF(AND(CU48&gt;0.001,CU48&lt;0.05),0.05,CU48)))</f>
        <v>0</v>
      </c>
      <c r="CW48" s="23">
        <f>CS48+CT48+CV48</f>
        <v>0</v>
      </c>
      <c r="CX48">
        <f>IF(DB47&gt;0,CX47,0)</f>
        <v>0</v>
      </c>
      <c r="CY48" s="7">
        <f>ROUND(CD48+CJ48+CW48+CX48,2)</f>
        <v>0</v>
      </c>
      <c r="CZ48" s="7">
        <f>IF(AND(CY48&gt;0,CY49=0),CY48,0)</f>
        <v>0</v>
      </c>
      <c r="DA48" s="7">
        <f>IF(DB47&gt;0,DA47,0)</f>
        <v>0</v>
      </c>
      <c r="DB48" s="7">
        <f>IF(ROUND(CY48-DA48,2)&gt;0,ROUND(CY48-DA48,2),0)</f>
        <v>0</v>
      </c>
      <c r="EB48">
        <v>46</v>
      </c>
      <c r="EC48" s="7">
        <f>IF(FB47&gt;0,EC47-1000,EC47)</f>
        <v>0</v>
      </c>
      <c r="ED48" s="20">
        <f>IF(FB47&gt;0,ROUND(PMT($F$92/12,$F$96*12,-EC48),5),0)</f>
        <v>0</v>
      </c>
      <c r="EE48" s="15">
        <f>IF(FB47&gt;0,ROUND(EC48*$EE$1/1000,2),0)</f>
        <v>0</v>
      </c>
      <c r="EF48" s="9">
        <f>INT(EE48)</f>
        <v>0</v>
      </c>
      <c r="EG48" s="23">
        <f>INT((EE48-EF48)*10)/10</f>
        <v>0</v>
      </c>
      <c r="EH48" s="17">
        <f>EE48-EF48-EG48</f>
        <v>0</v>
      </c>
      <c r="EI48" s="23">
        <f>IF(OR(EH48=0.05,EH48=0),EH48,IF(AND(EH48&gt;0.051,EH48&lt;0.1),0.1,IF(AND(EH48&gt;0.001,EH48&lt;0.05),0.05,EH48)))</f>
        <v>0</v>
      </c>
      <c r="EJ48" s="23">
        <f>EF48+EG48+EI48</f>
        <v>0</v>
      </c>
      <c r="EK48" s="15">
        <f>IF(FB47&gt;0,ROUND($ED$1*$EK$1,2),0)</f>
        <v>0</v>
      </c>
      <c r="EL48" s="22">
        <v>0</v>
      </c>
      <c r="EM48" s="22">
        <f>IF(FB47&gt;0,ROUND($ED$1*$EM$1,0),0)</f>
        <v>0</v>
      </c>
      <c r="EN48" s="22">
        <f>IF(FB47&gt;0,ROUND($ED$1*$EN$1,2),0)</f>
        <v>0</v>
      </c>
      <c r="EO48" s="22">
        <f>IF(FB47&gt;0,ROUND($ED$1*$EO$1,2),0)</f>
        <v>0</v>
      </c>
      <c r="EP48" s="22">
        <f>IF(FB47&gt;0,ROUND($ED$1*$EP$1,2),0)</f>
        <v>0</v>
      </c>
      <c r="EQ48" s="15">
        <f>IF(FB47&gt;0,EK48+SUM(EM48:EP48),0)</f>
        <v>0</v>
      </c>
      <c r="ER48" s="22">
        <f>IF(FB47&gt;0,ROUND(EQ48/12,2),0)</f>
        <v>0</v>
      </c>
      <c r="ES48" s="9">
        <f>INT(ER48)</f>
        <v>0</v>
      </c>
      <c r="ET48" s="23">
        <f>INT((ER48-ES48)*10)/10</f>
        <v>0</v>
      </c>
      <c r="EU48" s="17">
        <f>ER48-ES48-ET48</f>
        <v>0</v>
      </c>
      <c r="EV48" s="23">
        <f>IF(OR(EU48=0.05,EU48=0),EU48,IF(AND(EU48&gt;0.051,EU48&lt;0.1),0.1,IF(AND(EU48&gt;0.001,EU48&lt;0.05),0.05,EU48)))</f>
        <v>0</v>
      </c>
      <c r="EW48" s="23">
        <f>ES48+ET48+EV48</f>
        <v>0</v>
      </c>
      <c r="EX48">
        <f>IF(FB47&gt;0,EX47,0)</f>
        <v>0</v>
      </c>
      <c r="EY48" s="7">
        <f>ROUND(ED48+EJ48+EW48+EX48,2)</f>
        <v>0</v>
      </c>
      <c r="EZ48" s="7">
        <f>IF(AND(EY48&gt;0,EY49=0),EY48,0)</f>
        <v>0</v>
      </c>
      <c r="FA48" s="7">
        <f>IF(FB47&gt;0,FA47,0)</f>
        <v>0</v>
      </c>
      <c r="FB48" s="7">
        <f>IF(ROUND(EY48-FA48,2)&gt;0,ROUND(EY48-FA48,2),0)</f>
        <v>0</v>
      </c>
      <c r="GB48">
        <v>46</v>
      </c>
      <c r="GC48" s="7">
        <f>IF(HB47&gt;0,GC47-1000,GC47)</f>
        <v>0</v>
      </c>
      <c r="GD48" s="20">
        <f>IF(HB47&gt;0,ROUND(PMT($F$92/12,$F$96*12,-GC48),5),0)</f>
        <v>0</v>
      </c>
      <c r="GE48" s="15">
        <f>IF(HB47&gt;0,ROUND(GC48*$GE$1/1000,2),0)</f>
        <v>0</v>
      </c>
      <c r="GF48" s="9">
        <f>INT(GE48)</f>
        <v>0</v>
      </c>
      <c r="GG48" s="23">
        <f>INT((GE48-GF48)*10)/10</f>
        <v>0</v>
      </c>
      <c r="GH48" s="17">
        <f>GE48-GF48-GG48</f>
        <v>0</v>
      </c>
      <c r="GI48" s="23">
        <f>IF(OR(GH48=0.05,GH48=0),GH48,IF(AND(GH48&gt;0.051,GH48&lt;0.1),0.1,IF(AND(GH48&gt;0.001,GH48&lt;0.05),0.05,GH48)))</f>
        <v>0</v>
      </c>
      <c r="GJ48" s="23">
        <f>GF48+GG48+GI48</f>
        <v>0</v>
      </c>
      <c r="GK48" s="15">
        <f>IF(HB47&gt;0,ROUND($GD$1*$GK$1,2),0)</f>
        <v>0</v>
      </c>
      <c r="GL48" s="22">
        <v>0</v>
      </c>
      <c r="GM48" s="22">
        <f>IF(HB47&gt;0,ROUND($GD$1*$GM$1,0),0)</f>
        <v>0</v>
      </c>
      <c r="GN48" s="22">
        <f>IF(HB47&gt;0,ROUND($GD$1*$GN$1,2),0)</f>
        <v>0</v>
      </c>
      <c r="GO48" s="22">
        <f>IF(HB47&gt;0,ROUND($GD$1*$GO$1,2),0)</f>
        <v>0</v>
      </c>
      <c r="GP48" s="22">
        <f>IF(HB47&gt;0,ROUND($GD$1*$GP$1,2),0)</f>
        <v>0</v>
      </c>
      <c r="GQ48" s="15">
        <f>IF(HB47&gt;0,GK48+SUM(GM48:GP48),0)</f>
        <v>0</v>
      </c>
      <c r="GR48" s="22">
        <f>IF(HB47&gt;0,ROUND(GQ48/12,2),0)</f>
        <v>0</v>
      </c>
      <c r="GS48" s="9">
        <f>INT(GR48)</f>
        <v>0</v>
      </c>
      <c r="GT48" s="23">
        <f>INT((GR48-GS48)*10)/10</f>
        <v>0</v>
      </c>
      <c r="GU48" s="17">
        <f>GR48-GS48-GT48</f>
        <v>0</v>
      </c>
      <c r="GV48" s="23">
        <f>IF(OR(GU48=0.05,GU48=0),GU48,IF(AND(GU48&gt;0.051,GU48&lt;0.1),0.1,IF(AND(GU48&gt;0.001,GU48&lt;0.05),0.05,GU48)))</f>
        <v>0</v>
      </c>
      <c r="GW48" s="23">
        <f>GS48+GT48+GV48</f>
        <v>0</v>
      </c>
      <c r="GX48">
        <f>IF(HB47&gt;0,GX47,0)</f>
        <v>0</v>
      </c>
      <c r="GY48" s="7">
        <f>ROUND(GD48+GJ48+GW48+GX48,2)</f>
        <v>0</v>
      </c>
      <c r="GZ48" s="7">
        <f>IF(AND(GY48&gt;0,GY49=0),GY48,0)</f>
        <v>0</v>
      </c>
      <c r="HA48" s="7">
        <f>IF(HB47&gt;0,HA47,0)</f>
        <v>0</v>
      </c>
      <c r="HB48" s="7">
        <f>IF(ROUND(GY48-HA48,2)&gt;0,ROUND(GY48-HA48,2),0)</f>
        <v>0</v>
      </c>
    </row>
    <row r="49" spans="1:235">
      <c r="D49" s="4" t="s">
        <v>114</v>
      </c>
      <c r="F49" s="80">
        <f>IF(N8 =TRUE,ROUND(F48 * G49,2),0)</f>
        <v>0</v>
      </c>
      <c r="G49" s="81">
        <f>IF(N8 =TRUE,IF($F$94 = "1 yr", 30%,$AF$139),0)</f>
        <v>0</v>
      </c>
      <c r="BB49">
        <v>47</v>
      </c>
      <c r="BC49" s="7">
        <f>IF(BW48&gt;0,BC48-1000,BC48)</f>
        <v>0</v>
      </c>
      <c r="BD49" s="20">
        <f>IF(BW48&gt;0,ROUND(PMT($F$92/12,$F$96*12,-BC49),5),0)</f>
        <v>0</v>
      </c>
      <c r="BE49" s="15">
        <f>IF(BW48&gt;0,ROUND(BC49*$E$1/1000,2),0)</f>
        <v>0</v>
      </c>
      <c r="BF49" s="15">
        <f>IF(BW48&gt;0,ROUND(MIN(BC49,$F$168)*$BF$1,2),0)</f>
        <v>0</v>
      </c>
      <c r="BG49" s="22">
        <v>0</v>
      </c>
      <c r="BH49" s="22">
        <f>IF(BW48&gt;0,ROUND(MIN(BC49,$F$168)*$BH$1,0),0)</f>
        <v>0</v>
      </c>
      <c r="BI49" s="22">
        <f>IF(BW48&gt;0,ROUND(MIN(BC49,$F$168)*$BI$1,2),0)</f>
        <v>0</v>
      </c>
      <c r="BJ49" s="22">
        <f>IF(BW48&gt;0,ROUND(MIN(BC49,$F$168)*$BJ$1,2),0)</f>
        <v>0</v>
      </c>
      <c r="BK49" s="22">
        <f>IF(BW48&gt;0,ROUND(MIN(BC49,$F$168)*$BK$1,2),0)</f>
        <v>0</v>
      </c>
      <c r="BL49" s="15">
        <f>IF(BW48&gt;0,BF49+SUM(BH49:BK49),0)</f>
        <v>0</v>
      </c>
      <c r="BM49" s="22">
        <f>IF(BW48&gt;0,ROUND(BL49/12,2),0)</f>
        <v>0</v>
      </c>
      <c r="BN49" s="9">
        <f>INT(BM49)</f>
        <v>0</v>
      </c>
      <c r="BO49" s="23">
        <f>INT((BM49-BN49)*10)/10</f>
        <v>0</v>
      </c>
      <c r="BP49" s="17">
        <f>BM49-BN49-BO49</f>
        <v>0</v>
      </c>
      <c r="BQ49" s="23">
        <f>IF(OR(BP49=0.05,BP49=0),BP49,IF(AND(BP49&gt;0.051,BP49&lt;0.1),0.1,IF(AND(BP49&gt;0.001,BP49&lt;0.05),0.05,BP49)))</f>
        <v>0</v>
      </c>
      <c r="BR49" s="23">
        <f>BN49+BO49+BQ49</f>
        <v>0</v>
      </c>
      <c r="BS49">
        <f>IF(BW48&gt;0,BS48,0)</f>
        <v>0</v>
      </c>
      <c r="BT49" s="7">
        <f>SUM(BD49:BE49)+BR49+BS49</f>
        <v>0</v>
      </c>
      <c r="BU49" s="7">
        <f>IF(AND(BT49&gt;0,BT50=0),BT49,0)</f>
        <v>0</v>
      </c>
      <c r="BV49" s="7">
        <f>IF(BW48&gt;0,BV48,0)</f>
        <v>0</v>
      </c>
      <c r="BW49" s="7">
        <f>IF(ROUND(BT49-BV49,2)&gt;0,ROUND(BT49-BV49,2),0)</f>
        <v>0</v>
      </c>
      <c r="CB49">
        <v>47</v>
      </c>
      <c r="CC49" s="7">
        <f>IF(DB48&gt;0,CC48-1000,CC48)</f>
        <v>0</v>
      </c>
      <c r="CD49" s="20">
        <f>IF(DB48&gt;0,ROUND(PMT($F$92/12,$F$96*12,-CC49),5),0)</f>
        <v>0</v>
      </c>
      <c r="CE49" s="15">
        <f>IF(DB48&gt;0,ROUND(CC49*$CE$1/1000,2),0)</f>
        <v>0</v>
      </c>
      <c r="CF49" s="9">
        <f>INT(CE49)</f>
        <v>0</v>
      </c>
      <c r="CG49" s="23">
        <f>INT((CE49-CF49)*10)/10</f>
        <v>0</v>
      </c>
      <c r="CH49" s="17">
        <f>CE49-CF49-CG49</f>
        <v>0</v>
      </c>
      <c r="CI49" s="23">
        <f>IF(OR(CH49=0.05,CH49=0),CH49,IF(AND(CH49&gt;0.051,CH49&lt;0.1),0.1,IF(AND(CH49&gt;0.001,CH49&lt;0.05),0.05,CH49)))</f>
        <v>0</v>
      </c>
      <c r="CJ49" s="23">
        <f>CF49+CG49+CI49</f>
        <v>0</v>
      </c>
      <c r="CK49" s="15">
        <f>IF(DB48&gt;0,ROUND($CD$1*$CK$1,2),0)</f>
        <v>0</v>
      </c>
      <c r="CL49" s="22">
        <v>0</v>
      </c>
      <c r="CM49" s="22">
        <f>IF(DB48&gt;0,ROUND($CD$1*$CM$1,2),0)</f>
        <v>0</v>
      </c>
      <c r="CN49" s="22">
        <f>IF(DB48&gt;0,ROUND($CD$1*$CN$1,2),0)</f>
        <v>0</v>
      </c>
      <c r="CO49" s="22">
        <f>IF(DB48&gt;0,ROUND($CD$1*$CO$1,2),0)</f>
        <v>0</v>
      </c>
      <c r="CP49" s="22">
        <f>IF(DB48&gt;0,ROUND($CD$1*$CP$1,2),0)</f>
        <v>0</v>
      </c>
      <c r="CQ49" s="15">
        <f>IF(DB48&gt;0,CK49+SUM(CM49:CP49),0)</f>
        <v>0</v>
      </c>
      <c r="CR49" s="22">
        <f>IF(DB48&gt;0,ROUND(CQ49/12,2),0)</f>
        <v>0</v>
      </c>
      <c r="CS49" s="9">
        <f>INT(CR49)</f>
        <v>0</v>
      </c>
      <c r="CT49" s="23">
        <f>INT((CR49-CS49)*10)/10</f>
        <v>0</v>
      </c>
      <c r="CU49" s="17">
        <f>CR49-CS49-CT49</f>
        <v>0</v>
      </c>
      <c r="CV49" s="23">
        <f>IF(OR(CU49=0.05,CU49=0),CU49,IF(AND(CU49&gt;0.051,CU49&lt;0.1),0.1,IF(AND(CU49&gt;0.001,CU49&lt;0.05),0.05,CU49)))</f>
        <v>0</v>
      </c>
      <c r="CW49" s="23">
        <f>CS49+CT49+CV49</f>
        <v>0</v>
      </c>
      <c r="CX49">
        <f>IF(DB48&gt;0,CX48,0)</f>
        <v>0</v>
      </c>
      <c r="CY49" s="7">
        <f>ROUND(CD49+CJ49+CW49+CX49,2)</f>
        <v>0</v>
      </c>
      <c r="CZ49" s="7">
        <f>IF(AND(CY49&gt;0,CY50=0),CY49,0)</f>
        <v>0</v>
      </c>
      <c r="DA49" s="7">
        <f>IF(DB48&gt;0,DA48,0)</f>
        <v>0</v>
      </c>
      <c r="DB49" s="7">
        <f>IF(ROUND(CY49-DA49,2)&gt;0,ROUND(CY49-DA49,2),0)</f>
        <v>0</v>
      </c>
      <c r="EB49">
        <v>47</v>
      </c>
      <c r="EC49" s="7">
        <f>IF(FB48&gt;0,EC48-1000,EC48)</f>
        <v>0</v>
      </c>
      <c r="ED49" s="20">
        <f>IF(FB48&gt;0,ROUND(PMT($F$92/12,$F$96*12,-EC49),5),0)</f>
        <v>0</v>
      </c>
      <c r="EE49" s="15">
        <f>IF(FB48&gt;0,ROUND(EC49*$EE$1/1000,2),0)</f>
        <v>0</v>
      </c>
      <c r="EF49" s="9">
        <f>INT(EE49)</f>
        <v>0</v>
      </c>
      <c r="EG49" s="23">
        <f>INT((EE49-EF49)*10)/10</f>
        <v>0</v>
      </c>
      <c r="EH49" s="17">
        <f>EE49-EF49-EG49</f>
        <v>0</v>
      </c>
      <c r="EI49" s="23">
        <f>IF(OR(EH49=0.05,EH49=0),EH49,IF(AND(EH49&gt;0.051,EH49&lt;0.1),0.1,IF(AND(EH49&gt;0.001,EH49&lt;0.05),0.05,EH49)))</f>
        <v>0</v>
      </c>
      <c r="EJ49" s="23">
        <f>EF49+EG49+EI49</f>
        <v>0</v>
      </c>
      <c r="EK49" s="15">
        <f>IF(FB48&gt;0,ROUND($ED$1*$EK$1,2),0)</f>
        <v>0</v>
      </c>
      <c r="EL49" s="22">
        <v>0</v>
      </c>
      <c r="EM49" s="22">
        <f>IF(FB48&gt;0,ROUND($ED$1*$EM$1,0),0)</f>
        <v>0</v>
      </c>
      <c r="EN49" s="22">
        <f>IF(FB48&gt;0,ROUND($ED$1*$EN$1,2),0)</f>
        <v>0</v>
      </c>
      <c r="EO49" s="22">
        <f>IF(FB48&gt;0,ROUND($ED$1*$EO$1,2),0)</f>
        <v>0</v>
      </c>
      <c r="EP49" s="22">
        <f>IF(FB48&gt;0,ROUND($ED$1*$EP$1,2),0)</f>
        <v>0</v>
      </c>
      <c r="EQ49" s="15">
        <f>IF(FB48&gt;0,EK49+SUM(EM49:EP49),0)</f>
        <v>0</v>
      </c>
      <c r="ER49" s="22">
        <f>IF(FB48&gt;0,ROUND(EQ49/12,2),0)</f>
        <v>0</v>
      </c>
      <c r="ES49" s="9">
        <f>INT(ER49)</f>
        <v>0</v>
      </c>
      <c r="ET49" s="23">
        <f>INT((ER49-ES49)*10)/10</f>
        <v>0</v>
      </c>
      <c r="EU49" s="17">
        <f>ER49-ES49-ET49</f>
        <v>0</v>
      </c>
      <c r="EV49" s="23">
        <f>IF(OR(EU49=0.05,EU49=0),EU49,IF(AND(EU49&gt;0.051,EU49&lt;0.1),0.1,IF(AND(EU49&gt;0.001,EU49&lt;0.05),0.05,EU49)))</f>
        <v>0</v>
      </c>
      <c r="EW49" s="23">
        <f>ES49+ET49+EV49</f>
        <v>0</v>
      </c>
      <c r="EX49">
        <f>IF(FB48&gt;0,EX48,0)</f>
        <v>0</v>
      </c>
      <c r="EY49" s="7">
        <f>ROUND(ED49+EJ49+EW49+EX49,2)</f>
        <v>0</v>
      </c>
      <c r="EZ49" s="7">
        <f>IF(AND(EY49&gt;0,EY50=0),EY49,0)</f>
        <v>0</v>
      </c>
      <c r="FA49" s="7">
        <f>IF(FB48&gt;0,FA48,0)</f>
        <v>0</v>
      </c>
      <c r="FB49" s="7">
        <f>IF(ROUND(EY49-FA49,2)&gt;0,ROUND(EY49-FA49,2),0)</f>
        <v>0</v>
      </c>
      <c r="GB49">
        <v>47</v>
      </c>
      <c r="GC49" s="7">
        <f>IF(HB48&gt;0,GC48-1000,GC48)</f>
        <v>0</v>
      </c>
      <c r="GD49" s="20">
        <f>IF(HB48&gt;0,ROUND(PMT($F$92/12,$F$96*12,-GC49),5),0)</f>
        <v>0</v>
      </c>
      <c r="GE49" s="15">
        <f>IF(HB48&gt;0,ROUND(GC49*$GE$1/1000,2),0)</f>
        <v>0</v>
      </c>
      <c r="GF49" s="9">
        <f>INT(GE49)</f>
        <v>0</v>
      </c>
      <c r="GG49" s="23">
        <f>INT((GE49-GF49)*10)/10</f>
        <v>0</v>
      </c>
      <c r="GH49" s="17">
        <f>GE49-GF49-GG49</f>
        <v>0</v>
      </c>
      <c r="GI49" s="23">
        <f>IF(OR(GH49=0.05,GH49=0),GH49,IF(AND(GH49&gt;0.051,GH49&lt;0.1),0.1,IF(AND(GH49&gt;0.001,GH49&lt;0.05),0.05,GH49)))</f>
        <v>0</v>
      </c>
      <c r="GJ49" s="23">
        <f>GF49+GG49+GI49</f>
        <v>0</v>
      </c>
      <c r="GK49" s="15">
        <f>IF(HB48&gt;0,ROUND($GD$1*$GK$1,2),0)</f>
        <v>0</v>
      </c>
      <c r="GL49" s="22">
        <v>0</v>
      </c>
      <c r="GM49" s="22">
        <f>IF(HB48&gt;0,ROUND($GD$1*$GM$1,0),0)</f>
        <v>0</v>
      </c>
      <c r="GN49" s="22">
        <f>IF(HB48&gt;0,ROUND($GD$1*$GN$1,2),0)</f>
        <v>0</v>
      </c>
      <c r="GO49" s="22">
        <f>IF(HB48&gt;0,ROUND($GD$1*$GO$1,2),0)</f>
        <v>0</v>
      </c>
      <c r="GP49" s="22">
        <f>IF(HB48&gt;0,ROUND($GD$1*$GP$1,2),0)</f>
        <v>0</v>
      </c>
      <c r="GQ49" s="15">
        <f>IF(HB48&gt;0,GK49+SUM(GM49:GP49),0)</f>
        <v>0</v>
      </c>
      <c r="GR49" s="22">
        <f>IF(HB48&gt;0,ROUND(GQ49/12,2),0)</f>
        <v>0</v>
      </c>
      <c r="GS49" s="9">
        <f>INT(GR49)</f>
        <v>0</v>
      </c>
      <c r="GT49" s="23">
        <f>INT((GR49-GS49)*10)/10</f>
        <v>0</v>
      </c>
      <c r="GU49" s="17">
        <f>GR49-GS49-GT49</f>
        <v>0</v>
      </c>
      <c r="GV49" s="23">
        <f>IF(OR(GU49=0.05,GU49=0),GU49,IF(AND(GU49&gt;0.051,GU49&lt;0.1),0.1,IF(AND(GU49&gt;0.001,GU49&lt;0.05),0.05,GU49)))</f>
        <v>0</v>
      </c>
      <c r="GW49" s="23">
        <f>GS49+GT49+GV49</f>
        <v>0</v>
      </c>
      <c r="GX49">
        <f>IF(HB48&gt;0,GX48,0)</f>
        <v>0</v>
      </c>
      <c r="GY49" s="7">
        <f>ROUND(GD49+GJ49+GW49+GX49,2)</f>
        <v>0</v>
      </c>
      <c r="GZ49" s="7">
        <f>IF(AND(GY49&gt;0,GY50=0),GY49,0)</f>
        <v>0</v>
      </c>
      <c r="HA49" s="7">
        <f>IF(HB48&gt;0,HA48,0)</f>
        <v>0</v>
      </c>
      <c r="HB49" s="7">
        <f>IF(ROUND(GY49-HA49,2)&gt;0,ROUND(GY49-HA49,2),0)</f>
        <v>0</v>
      </c>
    </row>
    <row r="50" spans="1:235">
      <c r="D50" s="4" t="s">
        <v>116</v>
      </c>
      <c r="F50" s="80">
        <f>IF(N8 =TRUE,F49-K81,0)</f>
        <v>0</v>
      </c>
      <c r="M50" t="str">
        <f>AD2</f>
        <v>PRIVATE</v>
      </c>
      <c r="N50" t="str">
        <f>AA2</f>
        <v>CTS</v>
      </c>
      <c r="BB50">
        <v>48</v>
      </c>
      <c r="BC50" s="7">
        <f>IF(BW49&gt;0,BC49-1000,BC49)</f>
        <v>0</v>
      </c>
      <c r="BD50" s="20">
        <f>IF(BW49&gt;0,ROUND(PMT($F$92/12,$F$96*12,-BC50),5),0)</f>
        <v>0</v>
      </c>
      <c r="BE50" s="15">
        <f>IF(BW49&gt;0,ROUND(BC50*$E$1/1000,2),0)</f>
        <v>0</v>
      </c>
      <c r="BF50" s="15">
        <f>IF(BW49&gt;0,ROUND(MIN(BC50,$F$168)*$BF$1,2),0)</f>
        <v>0</v>
      </c>
      <c r="BG50" s="22">
        <v>0</v>
      </c>
      <c r="BH50" s="22">
        <f>IF(BW49&gt;0,ROUND(MIN(BC50,$F$168)*$BH$1,0),0)</f>
        <v>0</v>
      </c>
      <c r="BI50" s="22">
        <f>IF(BW49&gt;0,ROUND(MIN(BC50,$F$168)*$BI$1,2),0)</f>
        <v>0</v>
      </c>
      <c r="BJ50" s="22">
        <f>IF(BW49&gt;0,ROUND(MIN(BC50,$F$168)*$BJ$1,2),0)</f>
        <v>0</v>
      </c>
      <c r="BK50" s="22">
        <f>IF(BW49&gt;0,ROUND(MIN(BC50,$F$168)*$BK$1,2),0)</f>
        <v>0</v>
      </c>
      <c r="BL50" s="15">
        <f>IF(BW49&gt;0,BF50+SUM(BH50:BK50),0)</f>
        <v>0</v>
      </c>
      <c r="BM50" s="22">
        <f>IF(BW49&gt;0,ROUND(BL50/12,2),0)</f>
        <v>0</v>
      </c>
      <c r="BN50" s="9">
        <f>INT(BM50)</f>
        <v>0</v>
      </c>
      <c r="BO50" s="23">
        <f>INT((BM50-BN50)*10)/10</f>
        <v>0</v>
      </c>
      <c r="BP50" s="17">
        <f>BM50-BN50-BO50</f>
        <v>0</v>
      </c>
      <c r="BQ50" s="23">
        <f>IF(OR(BP50=0.05,BP50=0),BP50,IF(AND(BP50&gt;0.051,BP50&lt;0.1),0.1,IF(AND(BP50&gt;0.001,BP50&lt;0.05),0.05,BP50)))</f>
        <v>0</v>
      </c>
      <c r="BR50" s="23">
        <f>BN50+BO50+BQ50</f>
        <v>0</v>
      </c>
      <c r="BS50">
        <f>IF(BW49&gt;0,BS49,0)</f>
        <v>0</v>
      </c>
      <c r="BT50" s="7">
        <f>SUM(BD50:BE50)+BR50+BS50</f>
        <v>0</v>
      </c>
      <c r="BU50" s="7">
        <f>IF(AND(BT50&gt;0,BT51=0),BT50,0)</f>
        <v>0</v>
      </c>
      <c r="BV50" s="7">
        <f>IF(BW49&gt;0,BV49,0)</f>
        <v>0</v>
      </c>
      <c r="BW50" s="7">
        <f>IF(ROUND(BT50-BV50,2)&gt;0,ROUND(BT50-BV50,2),0)</f>
        <v>0</v>
      </c>
      <c r="CB50">
        <v>48</v>
      </c>
      <c r="CC50" s="7">
        <f>IF(DB49&gt;0,CC49-1000,CC49)</f>
        <v>0</v>
      </c>
      <c r="CD50" s="20">
        <f>IF(DB49&gt;0,ROUND(PMT($F$92/12,$F$96*12,-CC50),5),0)</f>
        <v>0</v>
      </c>
      <c r="CE50" s="15">
        <f>IF(DB49&gt;0,ROUND(CC50*$CE$1/1000,2),0)</f>
        <v>0</v>
      </c>
      <c r="CF50" s="9">
        <f>INT(CE50)</f>
        <v>0</v>
      </c>
      <c r="CG50" s="23">
        <f>INT((CE50-CF50)*10)/10</f>
        <v>0</v>
      </c>
      <c r="CH50" s="17">
        <f>CE50-CF50-CG50</f>
        <v>0</v>
      </c>
      <c r="CI50" s="23">
        <f>IF(OR(CH50=0.05,CH50=0),CH50,IF(AND(CH50&gt;0.051,CH50&lt;0.1),0.1,IF(AND(CH50&gt;0.001,CH50&lt;0.05),0.05,CH50)))</f>
        <v>0</v>
      </c>
      <c r="CJ50" s="23">
        <f>CF50+CG50+CI50</f>
        <v>0</v>
      </c>
      <c r="CK50" s="15">
        <f>IF(DB49&gt;0,ROUND($CD$1*$CK$1,2),0)</f>
        <v>0</v>
      </c>
      <c r="CL50" s="22">
        <v>0</v>
      </c>
      <c r="CM50" s="22">
        <f>IF(DB49&gt;0,ROUND($CD$1*$CM$1,2),0)</f>
        <v>0</v>
      </c>
      <c r="CN50" s="22">
        <f>IF(DB49&gt;0,ROUND($CD$1*$CN$1,2),0)</f>
        <v>0</v>
      </c>
      <c r="CO50" s="22">
        <f>IF(DB49&gt;0,ROUND($CD$1*$CO$1,2),0)</f>
        <v>0</v>
      </c>
      <c r="CP50" s="22">
        <f>IF(DB49&gt;0,ROUND($CD$1*$CP$1,2),0)</f>
        <v>0</v>
      </c>
      <c r="CQ50" s="15">
        <f>IF(DB49&gt;0,CK50+SUM(CM50:CP50),0)</f>
        <v>0</v>
      </c>
      <c r="CR50" s="22">
        <f>IF(DB49&gt;0,ROUND(CQ50/12,2),0)</f>
        <v>0</v>
      </c>
      <c r="CS50" s="9">
        <f>INT(CR50)</f>
        <v>0</v>
      </c>
      <c r="CT50" s="23">
        <f>INT((CR50-CS50)*10)/10</f>
        <v>0</v>
      </c>
      <c r="CU50" s="17">
        <f>CR50-CS50-CT50</f>
        <v>0</v>
      </c>
      <c r="CV50" s="23">
        <f>IF(OR(CU50=0.05,CU50=0),CU50,IF(AND(CU50&gt;0.051,CU50&lt;0.1),0.1,IF(AND(CU50&gt;0.001,CU50&lt;0.05),0.05,CU50)))</f>
        <v>0</v>
      </c>
      <c r="CW50" s="23">
        <f>CS50+CT50+CV50</f>
        <v>0</v>
      </c>
      <c r="CX50">
        <f>IF(DB49&gt;0,CX49,0)</f>
        <v>0</v>
      </c>
      <c r="CY50" s="7">
        <f>ROUND(CD50+CJ50+CW50+CX50,2)</f>
        <v>0</v>
      </c>
      <c r="CZ50" s="7">
        <f>IF(AND(CY50&gt;0,CY51=0),CY50,0)</f>
        <v>0</v>
      </c>
      <c r="DA50" s="7">
        <f>IF(DB49&gt;0,DA49,0)</f>
        <v>0</v>
      </c>
      <c r="DB50" s="7">
        <f>IF(ROUND(CY50-DA50,2)&gt;0,ROUND(CY50-DA50,2),0)</f>
        <v>0</v>
      </c>
      <c r="EB50">
        <v>48</v>
      </c>
      <c r="EC50" s="7">
        <f>IF(FB49&gt;0,EC49-1000,EC49)</f>
        <v>0</v>
      </c>
      <c r="ED50" s="20">
        <f>IF(FB49&gt;0,ROUND(PMT($F$92/12,$F$96*12,-EC50),5),0)</f>
        <v>0</v>
      </c>
      <c r="EE50" s="15">
        <f>IF(FB49&gt;0,ROUND(EC50*$EE$1/1000,2),0)</f>
        <v>0</v>
      </c>
      <c r="EF50" s="9">
        <f>INT(EE50)</f>
        <v>0</v>
      </c>
      <c r="EG50" s="23">
        <f>INT((EE50-EF50)*10)/10</f>
        <v>0</v>
      </c>
      <c r="EH50" s="17">
        <f>EE50-EF50-EG50</f>
        <v>0</v>
      </c>
      <c r="EI50" s="23">
        <f>IF(OR(EH50=0.05,EH50=0),EH50,IF(AND(EH50&gt;0.051,EH50&lt;0.1),0.1,IF(AND(EH50&gt;0.001,EH50&lt;0.05),0.05,EH50)))</f>
        <v>0</v>
      </c>
      <c r="EJ50" s="23">
        <f>EF50+EG50+EI50</f>
        <v>0</v>
      </c>
      <c r="EK50" s="15">
        <f>IF(FB49&gt;0,ROUND($ED$1*$EK$1,2),0)</f>
        <v>0</v>
      </c>
      <c r="EL50" s="22">
        <v>0</v>
      </c>
      <c r="EM50" s="22">
        <f>IF(FB49&gt;0,ROUND($ED$1*$EM$1,0),0)</f>
        <v>0</v>
      </c>
      <c r="EN50" s="22">
        <f>IF(FB49&gt;0,ROUND($ED$1*$EN$1,2),0)</f>
        <v>0</v>
      </c>
      <c r="EO50" s="22">
        <f>IF(FB49&gt;0,ROUND($ED$1*$EO$1,2),0)</f>
        <v>0</v>
      </c>
      <c r="EP50" s="22">
        <f>IF(FB49&gt;0,ROUND($ED$1*$EP$1,2),0)</f>
        <v>0</v>
      </c>
      <c r="EQ50" s="15">
        <f>IF(FB49&gt;0,EK50+SUM(EM50:EP50),0)</f>
        <v>0</v>
      </c>
      <c r="ER50" s="22">
        <f>IF(FB49&gt;0,ROUND(EQ50/12,2),0)</f>
        <v>0</v>
      </c>
      <c r="ES50" s="9">
        <f>INT(ER50)</f>
        <v>0</v>
      </c>
      <c r="ET50" s="23">
        <f>INT((ER50-ES50)*10)/10</f>
        <v>0</v>
      </c>
      <c r="EU50" s="17">
        <f>ER50-ES50-ET50</f>
        <v>0</v>
      </c>
      <c r="EV50" s="23">
        <f>IF(OR(EU50=0.05,EU50=0),EU50,IF(AND(EU50&gt;0.051,EU50&lt;0.1),0.1,IF(AND(EU50&gt;0.001,EU50&lt;0.05),0.05,EU50)))</f>
        <v>0</v>
      </c>
      <c r="EW50" s="23">
        <f>ES50+ET50+EV50</f>
        <v>0</v>
      </c>
      <c r="EX50">
        <f>IF(FB49&gt;0,EX49,0)</f>
        <v>0</v>
      </c>
      <c r="EY50" s="7">
        <f>ROUND(ED50+EJ50+EW50+EX50,2)</f>
        <v>0</v>
      </c>
      <c r="EZ50" s="7">
        <f>IF(AND(EY50&gt;0,EY51=0),EY50,0)</f>
        <v>0</v>
      </c>
      <c r="FA50" s="7">
        <f>IF(FB49&gt;0,FA49,0)</f>
        <v>0</v>
      </c>
      <c r="FB50" s="7">
        <f>IF(ROUND(EY50-FA50,2)&gt;0,ROUND(EY50-FA50,2),0)</f>
        <v>0</v>
      </c>
      <c r="GB50">
        <v>48</v>
      </c>
      <c r="GC50" s="7">
        <f>IF(HB49&gt;0,GC49-1000,GC49)</f>
        <v>0</v>
      </c>
      <c r="GD50" s="20">
        <f>IF(HB49&gt;0,ROUND(PMT($F$92/12,$F$96*12,-GC50),5),0)</f>
        <v>0</v>
      </c>
      <c r="GE50" s="15">
        <f>IF(HB49&gt;0,ROUND(GC50*$GE$1/1000,2),0)</f>
        <v>0</v>
      </c>
      <c r="GF50" s="9">
        <f>INT(GE50)</f>
        <v>0</v>
      </c>
      <c r="GG50" s="23">
        <f>INT((GE50-GF50)*10)/10</f>
        <v>0</v>
      </c>
      <c r="GH50" s="17">
        <f>GE50-GF50-GG50</f>
        <v>0</v>
      </c>
      <c r="GI50" s="23">
        <f>IF(OR(GH50=0.05,GH50=0),GH50,IF(AND(GH50&gt;0.051,GH50&lt;0.1),0.1,IF(AND(GH50&gt;0.001,GH50&lt;0.05),0.05,GH50)))</f>
        <v>0</v>
      </c>
      <c r="GJ50" s="23">
        <f>GF50+GG50+GI50</f>
        <v>0</v>
      </c>
      <c r="GK50" s="15">
        <f>IF(HB49&gt;0,ROUND($GD$1*$GK$1,2),0)</f>
        <v>0</v>
      </c>
      <c r="GL50" s="22">
        <v>0</v>
      </c>
      <c r="GM50" s="22">
        <f>IF(HB49&gt;0,ROUND($GD$1*$GM$1,0),0)</f>
        <v>0</v>
      </c>
      <c r="GN50" s="22">
        <f>IF(HB49&gt;0,ROUND($GD$1*$GN$1,2),0)</f>
        <v>0</v>
      </c>
      <c r="GO50" s="22">
        <f>IF(HB49&gt;0,ROUND($GD$1*$GO$1,2),0)</f>
        <v>0</v>
      </c>
      <c r="GP50" s="22">
        <f>IF(HB49&gt;0,ROUND($GD$1*$GP$1,2),0)</f>
        <v>0</v>
      </c>
      <c r="GQ50" s="15">
        <f>IF(HB49&gt;0,GK50+SUM(GM50:GP50),0)</f>
        <v>0</v>
      </c>
      <c r="GR50" s="22">
        <f>IF(HB49&gt;0,ROUND(GQ50/12,2),0)</f>
        <v>0</v>
      </c>
      <c r="GS50" s="9">
        <f>INT(GR50)</f>
        <v>0</v>
      </c>
      <c r="GT50" s="23">
        <f>INT((GR50-GS50)*10)/10</f>
        <v>0</v>
      </c>
      <c r="GU50" s="17">
        <f>GR50-GS50-GT50</f>
        <v>0</v>
      </c>
      <c r="GV50" s="23">
        <f>IF(OR(GU50=0.05,GU50=0),GU50,IF(AND(GU50&gt;0.051,GU50&lt;0.1),0.1,IF(AND(GU50&gt;0.001,GU50&lt;0.05),0.05,GU50)))</f>
        <v>0</v>
      </c>
      <c r="GW50" s="23">
        <f>GS50+GT50+GV50</f>
        <v>0</v>
      </c>
      <c r="GX50">
        <f>IF(HB49&gt;0,GX49,0)</f>
        <v>0</v>
      </c>
      <c r="GY50" s="7">
        <f>ROUND(GD50+GJ50+GW50+GX50,2)</f>
        <v>0</v>
      </c>
      <c r="GZ50" s="7">
        <f>IF(AND(GY50&gt;0,GY51=0),GY50,0)</f>
        <v>0</v>
      </c>
      <c r="HA50" s="7">
        <f>IF(HB49&gt;0,HA49,0)</f>
        <v>0</v>
      </c>
      <c r="HB50" s="7">
        <f>IF(ROUND(GY50-HA50,2)&gt;0,ROUND(GY50-HA50,2),0)</f>
        <v>0</v>
      </c>
    </row>
    <row r="51" spans="1:235">
      <c r="D51" s="4" t="s">
        <v>117</v>
      </c>
      <c r="F51" s="85">
        <f>IF(N8 =TRUE,$AD$146,0)</f>
        <v>0</v>
      </c>
      <c r="G51" s="86">
        <f>IF(N8=FALSE,0,$AB$146)</f>
        <v>0</v>
      </c>
      <c r="I51" s="88">
        <f>IF($F$94 = "1 yr", G53,$AE$139)</f>
        <v>0</v>
      </c>
      <c r="M51" t="str">
        <f>AD3</f>
        <v>GOVERNMENT</v>
      </c>
      <c r="N51" t="str">
        <f>AA3</f>
        <v>CTS-EL</v>
      </c>
      <c r="BB51">
        <v>49</v>
      </c>
      <c r="BC51" s="7">
        <f>IF(BW50&gt;0,BC50-1000,BC50)</f>
        <v>0</v>
      </c>
      <c r="BD51" s="20">
        <f>IF(BW50&gt;0,ROUND(PMT($F$92/12,$F$96*12,-BC51),5),0)</f>
        <v>0</v>
      </c>
      <c r="BE51" s="15">
        <f>IF(BW50&gt;0,ROUND(BC51*$E$1/1000,2),0)</f>
        <v>0</v>
      </c>
      <c r="BF51" s="15">
        <f>IF(BW50&gt;0,ROUND(MIN(BC51,$F$168)*$BF$1,2),0)</f>
        <v>0</v>
      </c>
      <c r="BG51" s="22">
        <v>0</v>
      </c>
      <c r="BH51" s="22">
        <f>IF(BW50&gt;0,ROUND(MIN(BC51,$F$168)*$BH$1,0),0)</f>
        <v>0</v>
      </c>
      <c r="BI51" s="22">
        <f>IF(BW50&gt;0,ROUND(MIN(BC51,$F$168)*$BI$1,2),0)</f>
        <v>0</v>
      </c>
      <c r="BJ51" s="22">
        <f>IF(BW50&gt;0,ROUND(MIN(BC51,$F$168)*$BJ$1,2),0)</f>
        <v>0</v>
      </c>
      <c r="BK51" s="22">
        <f>IF(BW50&gt;0,ROUND(MIN(BC51,$F$168)*$BK$1,2),0)</f>
        <v>0</v>
      </c>
      <c r="BL51" s="15">
        <f>IF(BW50&gt;0,BF51+SUM(BH51:BK51),0)</f>
        <v>0</v>
      </c>
      <c r="BM51" s="22">
        <f>IF(BW50&gt;0,ROUND(BL51/12,2),0)</f>
        <v>0</v>
      </c>
      <c r="BN51" s="9">
        <f>INT(BM51)</f>
        <v>0</v>
      </c>
      <c r="BO51" s="23">
        <f>INT((BM51-BN51)*10)/10</f>
        <v>0</v>
      </c>
      <c r="BP51" s="17">
        <f>BM51-BN51-BO51</f>
        <v>0</v>
      </c>
      <c r="BQ51" s="23">
        <f>IF(OR(BP51=0.05,BP51=0),BP51,IF(AND(BP51&gt;0.051,BP51&lt;0.1),0.1,IF(AND(BP51&gt;0.001,BP51&lt;0.05),0.05,BP51)))</f>
        <v>0</v>
      </c>
      <c r="BR51" s="23">
        <f>BN51+BO51+BQ51</f>
        <v>0</v>
      </c>
      <c r="BS51">
        <f>IF(BW50&gt;0,BS50,0)</f>
        <v>0</v>
      </c>
      <c r="BT51" s="7">
        <f>SUM(BD51:BE51)+BR51+BS51</f>
        <v>0</v>
      </c>
      <c r="BU51" s="7">
        <f>IF(AND(BT51&gt;0,BT52=0),BT51,0)</f>
        <v>0</v>
      </c>
      <c r="BV51" s="7">
        <f>IF(BW50&gt;0,BV50,0)</f>
        <v>0</v>
      </c>
      <c r="BW51" s="7">
        <f>IF(ROUND(BT51-BV51,2)&gt;0,ROUND(BT51-BV51,2),0)</f>
        <v>0</v>
      </c>
      <c r="CB51">
        <v>49</v>
      </c>
      <c r="CC51" s="7">
        <f>IF(DB50&gt;0,CC50-1000,CC50)</f>
        <v>0</v>
      </c>
      <c r="CD51" s="20">
        <f>IF(DB50&gt;0,ROUND(PMT($F$92/12,$F$96*12,-CC51),5),0)</f>
        <v>0</v>
      </c>
      <c r="CE51" s="15">
        <f>IF(DB50&gt;0,ROUND(CC51*$CE$1/1000,2),0)</f>
        <v>0</v>
      </c>
      <c r="CF51" s="9">
        <f>INT(CE51)</f>
        <v>0</v>
      </c>
      <c r="CG51" s="23">
        <f>INT((CE51-CF51)*10)/10</f>
        <v>0</v>
      </c>
      <c r="CH51" s="17">
        <f>CE51-CF51-CG51</f>
        <v>0</v>
      </c>
      <c r="CI51" s="23">
        <f>IF(OR(CH51=0.05,CH51=0),CH51,IF(AND(CH51&gt;0.051,CH51&lt;0.1),0.1,IF(AND(CH51&gt;0.001,CH51&lt;0.05),0.05,CH51)))</f>
        <v>0</v>
      </c>
      <c r="CJ51" s="23">
        <f>CF51+CG51+CI51</f>
        <v>0</v>
      </c>
      <c r="CK51" s="15">
        <f>IF(DB50&gt;0,ROUND($CD$1*$CK$1,2),0)</f>
        <v>0</v>
      </c>
      <c r="CL51" s="22">
        <v>0</v>
      </c>
      <c r="CM51" s="22">
        <f>IF(DB50&gt;0,ROUND($CD$1*$CM$1,2),0)</f>
        <v>0</v>
      </c>
      <c r="CN51" s="22">
        <f>IF(DB50&gt;0,ROUND($CD$1*$CN$1,2),0)</f>
        <v>0</v>
      </c>
      <c r="CO51" s="22">
        <f>IF(DB50&gt;0,ROUND($CD$1*$CO$1,2),0)</f>
        <v>0</v>
      </c>
      <c r="CP51" s="22">
        <f>IF(DB50&gt;0,ROUND($CD$1*$CP$1,2),0)</f>
        <v>0</v>
      </c>
      <c r="CQ51" s="15">
        <f>IF(DB50&gt;0,CK51+SUM(CM51:CP51),0)</f>
        <v>0</v>
      </c>
      <c r="CR51" s="22">
        <f>IF(DB50&gt;0,ROUND(CQ51/12,2),0)</f>
        <v>0</v>
      </c>
      <c r="CS51" s="9">
        <f>INT(CR51)</f>
        <v>0</v>
      </c>
      <c r="CT51" s="23">
        <f>INT((CR51-CS51)*10)/10</f>
        <v>0</v>
      </c>
      <c r="CU51" s="17">
        <f>CR51-CS51-CT51</f>
        <v>0</v>
      </c>
      <c r="CV51" s="23">
        <f>IF(OR(CU51=0.05,CU51=0),CU51,IF(AND(CU51&gt;0.051,CU51&lt;0.1),0.1,IF(AND(CU51&gt;0.001,CU51&lt;0.05),0.05,CU51)))</f>
        <v>0</v>
      </c>
      <c r="CW51" s="23">
        <f>CS51+CT51+CV51</f>
        <v>0</v>
      </c>
      <c r="CX51">
        <f>IF(DB50&gt;0,CX50,0)</f>
        <v>0</v>
      </c>
      <c r="CY51" s="7">
        <f>ROUND(CD51+CJ51+CW51+CX51,2)</f>
        <v>0</v>
      </c>
      <c r="CZ51" s="7">
        <f>IF(AND(CY51&gt;0,CY52=0),CY51,0)</f>
        <v>0</v>
      </c>
      <c r="DA51" s="7">
        <f>IF(DB50&gt;0,DA50,0)</f>
        <v>0</v>
      </c>
      <c r="DB51" s="7">
        <f>IF(ROUND(CY51-DA51,2)&gt;0,ROUND(CY51-DA51,2),0)</f>
        <v>0</v>
      </c>
      <c r="EB51">
        <v>49</v>
      </c>
      <c r="EC51" s="7">
        <f>IF(FB50&gt;0,EC50-1000,EC50)</f>
        <v>0</v>
      </c>
      <c r="ED51" s="20">
        <f>IF(FB50&gt;0,ROUND(PMT($F$92/12,$F$96*12,-EC51),5),0)</f>
        <v>0</v>
      </c>
      <c r="EE51" s="15">
        <f>IF(FB50&gt;0,ROUND(EC51*$EE$1/1000,2),0)</f>
        <v>0</v>
      </c>
      <c r="EF51" s="9">
        <f>INT(EE51)</f>
        <v>0</v>
      </c>
      <c r="EG51" s="23">
        <f>INT((EE51-EF51)*10)/10</f>
        <v>0</v>
      </c>
      <c r="EH51" s="17">
        <f>EE51-EF51-EG51</f>
        <v>0</v>
      </c>
      <c r="EI51" s="23">
        <f>IF(OR(EH51=0.05,EH51=0),EH51,IF(AND(EH51&gt;0.051,EH51&lt;0.1),0.1,IF(AND(EH51&gt;0.001,EH51&lt;0.05),0.05,EH51)))</f>
        <v>0</v>
      </c>
      <c r="EJ51" s="23">
        <f>EF51+EG51+EI51</f>
        <v>0</v>
      </c>
      <c r="EK51" s="15">
        <f>IF(FB50&gt;0,ROUND($ED$1*$EK$1,2),0)</f>
        <v>0</v>
      </c>
      <c r="EL51" s="22">
        <v>0</v>
      </c>
      <c r="EM51" s="22">
        <f>IF(FB50&gt;0,ROUND($ED$1*$EM$1,0),0)</f>
        <v>0</v>
      </c>
      <c r="EN51" s="22">
        <f>IF(FB50&gt;0,ROUND($ED$1*$EN$1,2),0)</f>
        <v>0</v>
      </c>
      <c r="EO51" s="22">
        <f>IF(FB50&gt;0,ROUND($ED$1*$EO$1,2),0)</f>
        <v>0</v>
      </c>
      <c r="EP51" s="22">
        <f>IF(FB50&gt;0,ROUND($ED$1*$EP$1,2),0)</f>
        <v>0</v>
      </c>
      <c r="EQ51" s="15">
        <f>IF(FB50&gt;0,EK51+SUM(EM51:EP51),0)</f>
        <v>0</v>
      </c>
      <c r="ER51" s="22">
        <f>IF(FB50&gt;0,ROUND(EQ51/12,2),0)</f>
        <v>0</v>
      </c>
      <c r="ES51" s="9">
        <f>INT(ER51)</f>
        <v>0</v>
      </c>
      <c r="ET51" s="23">
        <f>INT((ER51-ES51)*10)/10</f>
        <v>0</v>
      </c>
      <c r="EU51" s="17">
        <f>ER51-ES51-ET51</f>
        <v>0</v>
      </c>
      <c r="EV51" s="23">
        <f>IF(OR(EU51=0.05,EU51=0),EU51,IF(AND(EU51&gt;0.051,EU51&lt;0.1),0.1,IF(AND(EU51&gt;0.001,EU51&lt;0.05),0.05,EU51)))</f>
        <v>0</v>
      </c>
      <c r="EW51" s="23">
        <f>ES51+ET51+EV51</f>
        <v>0</v>
      </c>
      <c r="EX51">
        <f>IF(FB50&gt;0,EX50,0)</f>
        <v>0</v>
      </c>
      <c r="EY51" s="7">
        <f>ROUND(ED51+EJ51+EW51+EX51,2)</f>
        <v>0</v>
      </c>
      <c r="EZ51" s="7">
        <f>IF(AND(EY51&gt;0,EY52=0),EY51,0)</f>
        <v>0</v>
      </c>
      <c r="FA51" s="7">
        <f>IF(FB50&gt;0,FA50,0)</f>
        <v>0</v>
      </c>
      <c r="FB51" s="7">
        <f>IF(ROUND(EY51-FA51,2)&gt;0,ROUND(EY51-FA51,2),0)</f>
        <v>0</v>
      </c>
      <c r="GB51">
        <v>49</v>
      </c>
      <c r="GC51" s="7">
        <f>IF(HB50&gt;0,GC50-1000,GC50)</f>
        <v>0</v>
      </c>
      <c r="GD51" s="20">
        <f>IF(HB50&gt;0,ROUND(PMT($F$92/12,$F$96*12,-GC51),5),0)</f>
        <v>0</v>
      </c>
      <c r="GE51" s="15">
        <f>IF(HB50&gt;0,ROUND(GC51*$GE$1/1000,2),0)</f>
        <v>0</v>
      </c>
      <c r="GF51" s="9">
        <f>INT(GE51)</f>
        <v>0</v>
      </c>
      <c r="GG51" s="23">
        <f>INT((GE51-GF51)*10)/10</f>
        <v>0</v>
      </c>
      <c r="GH51" s="17">
        <f>GE51-GF51-GG51</f>
        <v>0</v>
      </c>
      <c r="GI51" s="23">
        <f>IF(OR(GH51=0.05,GH51=0),GH51,IF(AND(GH51&gt;0.051,GH51&lt;0.1),0.1,IF(AND(GH51&gt;0.001,GH51&lt;0.05),0.05,GH51)))</f>
        <v>0</v>
      </c>
      <c r="GJ51" s="23">
        <f>GF51+GG51+GI51</f>
        <v>0</v>
      </c>
      <c r="GK51" s="15">
        <f>IF(HB50&gt;0,ROUND($GD$1*$GK$1,2),0)</f>
        <v>0</v>
      </c>
      <c r="GL51" s="22">
        <v>0</v>
      </c>
      <c r="GM51" s="22">
        <f>IF(HB50&gt;0,ROUND($GD$1*$GM$1,0),0)</f>
        <v>0</v>
      </c>
      <c r="GN51" s="22">
        <f>IF(HB50&gt;0,ROUND($GD$1*$GN$1,2),0)</f>
        <v>0</v>
      </c>
      <c r="GO51" s="22">
        <f>IF(HB50&gt;0,ROUND($GD$1*$GO$1,2),0)</f>
        <v>0</v>
      </c>
      <c r="GP51" s="22">
        <f>IF(HB50&gt;0,ROUND($GD$1*$GP$1,2),0)</f>
        <v>0</v>
      </c>
      <c r="GQ51" s="15">
        <f>IF(HB50&gt;0,GK51+SUM(GM51:GP51),0)</f>
        <v>0</v>
      </c>
      <c r="GR51" s="22">
        <f>IF(HB50&gt;0,ROUND(GQ51/12,2),0)</f>
        <v>0</v>
      </c>
      <c r="GS51" s="9">
        <f>INT(GR51)</f>
        <v>0</v>
      </c>
      <c r="GT51" s="23">
        <f>INT((GR51-GS51)*10)/10</f>
        <v>0</v>
      </c>
      <c r="GU51" s="17">
        <f>GR51-GS51-GT51</f>
        <v>0</v>
      </c>
      <c r="GV51" s="23">
        <f>IF(OR(GU51=0.05,GU51=0),GU51,IF(AND(GU51&gt;0.051,GU51&lt;0.1),0.1,IF(AND(GU51&gt;0.001,GU51&lt;0.05),0.05,GU51)))</f>
        <v>0</v>
      </c>
      <c r="GW51" s="23">
        <f>GS51+GT51+GV51</f>
        <v>0</v>
      </c>
      <c r="GX51">
        <f>IF(HB50&gt;0,GX50,0)</f>
        <v>0</v>
      </c>
      <c r="GY51" s="7">
        <f>ROUND(GD51+GJ51+GW51+GX51,2)</f>
        <v>0</v>
      </c>
      <c r="GZ51" s="7">
        <f>IF(AND(GY51&gt;0,GY52=0),GY51,0)</f>
        <v>0</v>
      </c>
      <c r="HA51" s="7">
        <f>IF(HB50&gt;0,HA50,0)</f>
        <v>0</v>
      </c>
      <c r="HB51" s="7">
        <f>IF(ROUND(GY51-HA51,2)&gt;0,ROUND(GY51-HA51,2),0)</f>
        <v>0</v>
      </c>
    </row>
    <row r="52" spans="1:235">
      <c r="F52" s="87" t="str">
        <f>IF(G52&gt;0,"Pro-Rata:","")</f>
        <v/>
      </c>
      <c r="G52" s="86">
        <f>IF(N8 =TRUE,$AE$133,0)</f>
        <v>0</v>
      </c>
      <c r="N52" t="str">
        <f>AA4</f>
        <v>DCS</v>
      </c>
      <c r="BB52">
        <v>50</v>
      </c>
      <c r="BC52" s="7">
        <f>IF(BW51&gt;0,BC51-1000,BC51)</f>
        <v>0</v>
      </c>
      <c r="BD52" s="20">
        <f>IF(BW51&gt;0,ROUND(PMT($F$92/12,$F$96*12,-BC52),5),0)</f>
        <v>0</v>
      </c>
      <c r="BE52" s="15">
        <f>IF(BW51&gt;0,ROUND(BC52*$E$1/1000,2),0)</f>
        <v>0</v>
      </c>
      <c r="BF52" s="15">
        <f>IF(BW51&gt;0,ROUND(MIN(BC52,$F$168)*$BF$1,2),0)</f>
        <v>0</v>
      </c>
      <c r="BG52" s="22">
        <v>0</v>
      </c>
      <c r="BH52" s="22">
        <f>IF(BW51&gt;0,ROUND(MIN(BC52,$F$168)*$BH$1,0),0)</f>
        <v>0</v>
      </c>
      <c r="BI52" s="22">
        <f>IF(BW51&gt;0,ROUND(MIN(BC52,$F$168)*$BI$1,2),0)</f>
        <v>0</v>
      </c>
      <c r="BJ52" s="22">
        <f>IF(BW51&gt;0,ROUND(MIN(BC52,$F$168)*$BJ$1,2),0)</f>
        <v>0</v>
      </c>
      <c r="BK52" s="22">
        <f>IF(BW51&gt;0,ROUND(MIN(BC52,$F$168)*$BK$1,2),0)</f>
        <v>0</v>
      </c>
      <c r="BL52" s="15">
        <f>IF(BW51&gt;0,BF52+SUM(BH52:BK52),0)</f>
        <v>0</v>
      </c>
      <c r="BM52" s="22">
        <f>IF(BW51&gt;0,ROUND(BL52/12,2),0)</f>
        <v>0</v>
      </c>
      <c r="BN52" s="9">
        <f>INT(BM52)</f>
        <v>0</v>
      </c>
      <c r="BO52" s="23">
        <f>INT((BM52-BN52)*10)/10</f>
        <v>0</v>
      </c>
      <c r="BP52" s="17">
        <f>BM52-BN52-BO52</f>
        <v>0</v>
      </c>
      <c r="BQ52" s="23">
        <f>IF(OR(BP52=0.05,BP52=0),BP52,IF(AND(BP52&gt;0.051,BP52&lt;0.1),0.1,IF(AND(BP52&gt;0.001,BP52&lt;0.05),0.05,BP52)))</f>
        <v>0</v>
      </c>
      <c r="BR52" s="23">
        <f>BN52+BO52+BQ52</f>
        <v>0</v>
      </c>
      <c r="BS52">
        <f>IF(BW51&gt;0,BS51,0)</f>
        <v>0</v>
      </c>
      <c r="BT52" s="7">
        <f>SUM(BD52:BE52)+BR52+BS52</f>
        <v>0</v>
      </c>
      <c r="BU52" s="7">
        <f>IF(AND(BT52&gt;0,BT53=0),BT52,0)</f>
        <v>0</v>
      </c>
      <c r="BV52" s="7">
        <f>IF(BW51&gt;0,BV51,0)</f>
        <v>0</v>
      </c>
      <c r="BW52" s="7">
        <f>IF(ROUND(BT52-BV52,2)&gt;0,ROUND(BT52-BV52,2),0)</f>
        <v>0</v>
      </c>
      <c r="CB52">
        <v>50</v>
      </c>
      <c r="CC52" s="7">
        <f>IF(DB51&gt;0,CC51-1000,CC51)</f>
        <v>0</v>
      </c>
      <c r="CD52" s="20">
        <f>IF(DB51&gt;0,ROUND(PMT($F$92/12,$F$96*12,-CC52),5),0)</f>
        <v>0</v>
      </c>
      <c r="CE52" s="15">
        <f>IF(DB51&gt;0,ROUND(CC52*$CE$1/1000,2),0)</f>
        <v>0</v>
      </c>
      <c r="CF52" s="9">
        <f>INT(CE52)</f>
        <v>0</v>
      </c>
      <c r="CG52" s="23">
        <f>INT((CE52-CF52)*10)/10</f>
        <v>0</v>
      </c>
      <c r="CH52" s="17">
        <f>CE52-CF52-CG52</f>
        <v>0</v>
      </c>
      <c r="CI52" s="23">
        <f>IF(OR(CH52=0.05,CH52=0),CH52,IF(AND(CH52&gt;0.051,CH52&lt;0.1),0.1,IF(AND(CH52&gt;0.001,CH52&lt;0.05),0.05,CH52)))</f>
        <v>0</v>
      </c>
      <c r="CJ52" s="23">
        <f>CF52+CG52+CI52</f>
        <v>0</v>
      </c>
      <c r="CK52" s="15">
        <f>IF(DB51&gt;0,ROUND($CD$1*$CK$1,2),0)</f>
        <v>0</v>
      </c>
      <c r="CL52" s="22">
        <v>0</v>
      </c>
      <c r="CM52" s="22">
        <f>IF(DB51&gt;0,ROUND($CD$1*$CM$1,2),0)</f>
        <v>0</v>
      </c>
      <c r="CN52" s="22">
        <f>IF(DB51&gt;0,ROUND($CD$1*$CN$1,2),0)</f>
        <v>0</v>
      </c>
      <c r="CO52" s="22">
        <f>IF(DB51&gt;0,ROUND($CD$1*$CO$1,2),0)</f>
        <v>0</v>
      </c>
      <c r="CP52" s="22">
        <f>IF(DB51&gt;0,ROUND($CD$1*$CP$1,2),0)</f>
        <v>0</v>
      </c>
      <c r="CQ52" s="15">
        <f>IF(DB51&gt;0,CK52+SUM(CM52:CP52),0)</f>
        <v>0</v>
      </c>
      <c r="CR52" s="22">
        <f>IF(DB51&gt;0,ROUND(CQ52/12,2),0)</f>
        <v>0</v>
      </c>
      <c r="CS52" s="9">
        <f>INT(CR52)</f>
        <v>0</v>
      </c>
      <c r="CT52" s="23">
        <f>INT((CR52-CS52)*10)/10</f>
        <v>0</v>
      </c>
      <c r="CU52" s="17">
        <f>CR52-CS52-CT52</f>
        <v>0</v>
      </c>
      <c r="CV52" s="23">
        <f>IF(OR(CU52=0.05,CU52=0),CU52,IF(AND(CU52&gt;0.051,CU52&lt;0.1),0.1,IF(AND(CU52&gt;0.001,CU52&lt;0.05),0.05,CU52)))</f>
        <v>0</v>
      </c>
      <c r="CW52" s="23">
        <f>CS52+CT52+CV52</f>
        <v>0</v>
      </c>
      <c r="CX52">
        <f>IF(DB51&gt;0,CX51,0)</f>
        <v>0</v>
      </c>
      <c r="CY52" s="7">
        <f>ROUND(CD52+CJ52+CW52+CX52,2)</f>
        <v>0</v>
      </c>
      <c r="CZ52" s="7">
        <f>IF(AND(CY52&gt;0,CY53=0),CY52,0)</f>
        <v>0</v>
      </c>
      <c r="DA52" s="7">
        <f>IF(DB51&gt;0,DA51,0)</f>
        <v>0</v>
      </c>
      <c r="DB52" s="7">
        <f>IF(ROUND(CY52-DA52,2)&gt;0,ROUND(CY52-DA52,2),0)</f>
        <v>0</v>
      </c>
      <c r="EB52">
        <v>50</v>
      </c>
      <c r="EC52" s="7">
        <f>IF(FB51&gt;0,EC51-1000,EC51)</f>
        <v>0</v>
      </c>
      <c r="ED52" s="20">
        <f>IF(FB51&gt;0,ROUND(PMT($F$92/12,$F$96*12,-EC52),5),0)</f>
        <v>0</v>
      </c>
      <c r="EE52" s="15">
        <f>IF(FB51&gt;0,ROUND(EC52*$EE$1/1000,2),0)</f>
        <v>0</v>
      </c>
      <c r="EF52" s="9">
        <f>INT(EE52)</f>
        <v>0</v>
      </c>
      <c r="EG52" s="23">
        <f>INT((EE52-EF52)*10)/10</f>
        <v>0</v>
      </c>
      <c r="EH52" s="17">
        <f>EE52-EF52-EG52</f>
        <v>0</v>
      </c>
      <c r="EI52" s="23">
        <f>IF(OR(EH52=0.05,EH52=0),EH52,IF(AND(EH52&gt;0.051,EH52&lt;0.1),0.1,IF(AND(EH52&gt;0.001,EH52&lt;0.05),0.05,EH52)))</f>
        <v>0</v>
      </c>
      <c r="EJ52" s="23">
        <f>EF52+EG52+EI52</f>
        <v>0</v>
      </c>
      <c r="EK52" s="15">
        <f>IF(FB51&gt;0,ROUND($ED$1*$EK$1,2),0)</f>
        <v>0</v>
      </c>
      <c r="EL52" s="22">
        <v>0</v>
      </c>
      <c r="EM52" s="22">
        <f>IF(FB51&gt;0,ROUND($ED$1*$EM$1,0),0)</f>
        <v>0</v>
      </c>
      <c r="EN52" s="22">
        <f>IF(FB51&gt;0,ROUND($ED$1*$EN$1,2),0)</f>
        <v>0</v>
      </c>
      <c r="EO52" s="22">
        <f>IF(FB51&gt;0,ROUND($ED$1*$EO$1,2),0)</f>
        <v>0</v>
      </c>
      <c r="EP52" s="22">
        <f>IF(FB51&gt;0,ROUND($ED$1*$EP$1,2),0)</f>
        <v>0</v>
      </c>
      <c r="EQ52" s="15">
        <f>IF(FB51&gt;0,EK52+SUM(EM52:EP52),0)</f>
        <v>0</v>
      </c>
      <c r="ER52" s="22">
        <f>IF(FB51&gt;0,ROUND(EQ52/12,2),0)</f>
        <v>0</v>
      </c>
      <c r="ES52" s="9">
        <f>INT(ER52)</f>
        <v>0</v>
      </c>
      <c r="ET52" s="23">
        <f>INT((ER52-ES52)*10)/10</f>
        <v>0</v>
      </c>
      <c r="EU52" s="17">
        <f>ER52-ES52-ET52</f>
        <v>0</v>
      </c>
      <c r="EV52" s="23">
        <f>IF(OR(EU52=0.05,EU52=0),EU52,IF(AND(EU52&gt;0.051,EU52&lt;0.1),0.1,IF(AND(EU52&gt;0.001,EU52&lt;0.05),0.05,EU52)))</f>
        <v>0</v>
      </c>
      <c r="EW52" s="23">
        <f>ES52+ET52+EV52</f>
        <v>0</v>
      </c>
      <c r="EX52">
        <f>IF(FB51&gt;0,EX51,0)</f>
        <v>0</v>
      </c>
      <c r="EY52" s="7">
        <f>ROUND(ED52+EJ52+EW52+EX52,2)</f>
        <v>0</v>
      </c>
      <c r="EZ52" s="7">
        <f>IF(AND(EY52&gt;0,EY53=0),EY52,0)</f>
        <v>0</v>
      </c>
      <c r="FA52" s="7">
        <f>IF(FB51&gt;0,FA51,0)</f>
        <v>0</v>
      </c>
      <c r="FB52" s="7">
        <f>IF(ROUND(EY52-FA52,2)&gt;0,ROUND(EY52-FA52,2),0)</f>
        <v>0</v>
      </c>
      <c r="GB52">
        <v>50</v>
      </c>
      <c r="GC52" s="7">
        <f>IF(HB51&gt;0,GC51-1000,GC51)</f>
        <v>0</v>
      </c>
      <c r="GD52" s="20">
        <f>IF(HB51&gt;0,ROUND(PMT($F$92/12,$F$96*12,-GC52),5),0)</f>
        <v>0</v>
      </c>
      <c r="GE52" s="15">
        <f>IF(HB51&gt;0,ROUND(GC52*$GE$1/1000,2),0)</f>
        <v>0</v>
      </c>
      <c r="GF52" s="9">
        <f>INT(GE52)</f>
        <v>0</v>
      </c>
      <c r="GG52" s="23">
        <f>INT((GE52-GF52)*10)/10</f>
        <v>0</v>
      </c>
      <c r="GH52" s="17">
        <f>GE52-GF52-GG52</f>
        <v>0</v>
      </c>
      <c r="GI52" s="23">
        <f>IF(OR(GH52=0.05,GH52=0),GH52,IF(AND(GH52&gt;0.051,GH52&lt;0.1),0.1,IF(AND(GH52&gt;0.001,GH52&lt;0.05),0.05,GH52)))</f>
        <v>0</v>
      </c>
      <c r="GJ52" s="23">
        <f>GF52+GG52+GI52</f>
        <v>0</v>
      </c>
      <c r="GK52" s="15">
        <f>IF(HB51&gt;0,ROUND($GD$1*$GK$1,2),0)</f>
        <v>0</v>
      </c>
      <c r="GL52" s="22">
        <v>0</v>
      </c>
      <c r="GM52" s="22">
        <f>IF(HB51&gt;0,ROUND($GD$1*$GM$1,0),0)</f>
        <v>0</v>
      </c>
      <c r="GN52" s="22">
        <f>IF(HB51&gt;0,ROUND($GD$1*$GN$1,2),0)</f>
        <v>0</v>
      </c>
      <c r="GO52" s="22">
        <f>IF(HB51&gt;0,ROUND($GD$1*$GO$1,2),0)</f>
        <v>0</v>
      </c>
      <c r="GP52" s="22">
        <f>IF(HB51&gt;0,ROUND($GD$1*$GP$1,2),0)</f>
        <v>0</v>
      </c>
      <c r="GQ52" s="15">
        <f>IF(HB51&gt;0,GK52+SUM(GM52:GP52),0)</f>
        <v>0</v>
      </c>
      <c r="GR52" s="22">
        <f>IF(HB51&gt;0,ROUND(GQ52/12,2),0)</f>
        <v>0</v>
      </c>
      <c r="GS52" s="9">
        <f>INT(GR52)</f>
        <v>0</v>
      </c>
      <c r="GT52" s="23">
        <f>INT((GR52-GS52)*10)/10</f>
        <v>0</v>
      </c>
      <c r="GU52" s="17">
        <f>GR52-GS52-GT52</f>
        <v>0</v>
      </c>
      <c r="GV52" s="23">
        <f>IF(OR(GU52=0.05,GU52=0),GU52,IF(AND(GU52&gt;0.051,GU52&lt;0.1),0.1,IF(AND(GU52&gt;0.001,GU52&lt;0.05),0.05,GU52)))</f>
        <v>0</v>
      </c>
      <c r="GW52" s="23">
        <f>GS52+GT52+GV52</f>
        <v>0</v>
      </c>
      <c r="GX52">
        <f>IF(HB51&gt;0,GX51,0)</f>
        <v>0</v>
      </c>
      <c r="GY52" s="7">
        <f>ROUND(GD52+GJ52+GW52+GX52,2)</f>
        <v>0</v>
      </c>
      <c r="GZ52" s="7">
        <f>IF(AND(GY52&gt;0,GY53=0),GY52,0)</f>
        <v>0</v>
      </c>
      <c r="HA52" s="7">
        <f>IF(HB51&gt;0,HA51,0)</f>
        <v>0</v>
      </c>
      <c r="HB52" s="7">
        <f>IF(ROUND(GY52-HA52,2)&gt;0,ROUND(GY52-HA52,2),0)</f>
        <v>0</v>
      </c>
    </row>
    <row r="53" spans="1:235">
      <c r="F53" s="25" t="s">
        <v>119</v>
      </c>
      <c r="G53" s="86">
        <f>G39+G45+G51</f>
        <v>0</v>
      </c>
      <c r="N53" t="str">
        <f>AA5</f>
        <v>DCS-EL</v>
      </c>
      <c r="AA53" s="4" t="s">
        <v>120</v>
      </c>
      <c r="AB53" s="89" t="s">
        <v>121</v>
      </c>
      <c r="AC53" s="39" t="s">
        <v>122</v>
      </c>
      <c r="AD53" s="9" t="s">
        <v>123</v>
      </c>
      <c r="AE53" s="9" t="s">
        <v>124</v>
      </c>
      <c r="BB53">
        <v>51</v>
      </c>
      <c r="BC53" s="7">
        <f>IF(BW52&gt;0,BC52-1000,BC52)</f>
        <v>0</v>
      </c>
      <c r="BD53" s="20">
        <f>IF(BW52&gt;0,ROUND(PMT($F$92/12,$F$96*12,-BC53),5),0)</f>
        <v>0</v>
      </c>
      <c r="BE53" s="15">
        <f>IF(BW52&gt;0,ROUND(BC53*$E$1/1000,2),0)</f>
        <v>0</v>
      </c>
      <c r="BF53" s="15">
        <f>IF(BW52&gt;0,ROUND(MIN(BC53,$F$168)*$BF$1,2),0)</f>
        <v>0</v>
      </c>
      <c r="BG53" s="22">
        <v>0</v>
      </c>
      <c r="BH53" s="22">
        <f>IF(BW52&gt;0,ROUND(MIN(BC53,$F$168)*$BH$1,0),0)</f>
        <v>0</v>
      </c>
      <c r="BI53" s="22">
        <f>IF(BW52&gt;0,ROUND(MIN(BC53,$F$168)*$BI$1,2),0)</f>
        <v>0</v>
      </c>
      <c r="BJ53" s="22">
        <f>IF(BW52&gt;0,ROUND(MIN(BC53,$F$168)*$BJ$1,2),0)</f>
        <v>0</v>
      </c>
      <c r="BK53" s="22">
        <f>IF(BW52&gt;0,ROUND(MIN(BC53,$F$168)*$BK$1,2),0)</f>
        <v>0</v>
      </c>
      <c r="BL53" s="15">
        <f>IF(BW52&gt;0,BF53+SUM(BH53:BK53),0)</f>
        <v>0</v>
      </c>
      <c r="BM53" s="22">
        <f>IF(BW52&gt;0,ROUND(BL53/12,2),0)</f>
        <v>0</v>
      </c>
      <c r="BN53" s="9">
        <f>INT(BM53)</f>
        <v>0</v>
      </c>
      <c r="BO53" s="23">
        <f>INT((BM53-BN53)*10)/10</f>
        <v>0</v>
      </c>
      <c r="BP53" s="17">
        <f>BM53-BN53-BO53</f>
        <v>0</v>
      </c>
      <c r="BQ53" s="23">
        <f>IF(OR(BP53=0.05,BP53=0),BP53,IF(AND(BP53&gt;0.051,BP53&lt;0.1),0.1,IF(AND(BP53&gt;0.001,BP53&lt;0.05),0.05,BP53)))</f>
        <v>0</v>
      </c>
      <c r="BR53" s="23">
        <f>BN53+BO53+BQ53</f>
        <v>0</v>
      </c>
      <c r="BS53">
        <f>IF(BW52&gt;0,BS52,0)</f>
        <v>0</v>
      </c>
      <c r="BT53" s="7">
        <f>SUM(BD53:BE53)+BR53+BS53</f>
        <v>0</v>
      </c>
      <c r="BU53" s="7">
        <f>IF(AND(BT53&gt;0,BT54=0),BT53,0)</f>
        <v>0</v>
      </c>
      <c r="BV53" s="7">
        <f>IF(BW52&gt;0,BV52,0)</f>
        <v>0</v>
      </c>
      <c r="BW53" s="7">
        <f>IF(ROUND(BT53-BV53,2)&gt;0,ROUND(BT53-BV53,2),0)</f>
        <v>0</v>
      </c>
      <c r="CB53">
        <v>51</v>
      </c>
      <c r="CC53" s="7">
        <f>IF(DB52&gt;0,CC52-1000,CC52)</f>
        <v>0</v>
      </c>
      <c r="CD53" s="20">
        <f>IF(DB52&gt;0,ROUND(PMT($F$92/12,$F$96*12,-CC53),5),0)</f>
        <v>0</v>
      </c>
      <c r="CE53" s="15">
        <f>IF(DB52&gt;0,ROUND(CC53*$CE$1/1000,2),0)</f>
        <v>0</v>
      </c>
      <c r="CF53" s="9">
        <f>INT(CE53)</f>
        <v>0</v>
      </c>
      <c r="CG53" s="23">
        <f>INT((CE53-CF53)*10)/10</f>
        <v>0</v>
      </c>
      <c r="CH53" s="17">
        <f>CE53-CF53-CG53</f>
        <v>0</v>
      </c>
      <c r="CI53" s="23">
        <f>IF(OR(CH53=0.05,CH53=0),CH53,IF(AND(CH53&gt;0.051,CH53&lt;0.1),0.1,IF(AND(CH53&gt;0.001,CH53&lt;0.05),0.05,CH53)))</f>
        <v>0</v>
      </c>
      <c r="CJ53" s="23">
        <f>CF53+CG53+CI53</f>
        <v>0</v>
      </c>
      <c r="CK53" s="15">
        <f>IF(DB52&gt;0,ROUND($CD$1*$CK$1,2),0)</f>
        <v>0</v>
      </c>
      <c r="CL53" s="22">
        <v>0</v>
      </c>
      <c r="CM53" s="22">
        <f>IF(DB52&gt;0,ROUND($CD$1*$CM$1,2),0)</f>
        <v>0</v>
      </c>
      <c r="CN53" s="22">
        <f>IF(DB52&gt;0,ROUND($CD$1*$CN$1,2),0)</f>
        <v>0</v>
      </c>
      <c r="CO53" s="22">
        <f>IF(DB52&gt;0,ROUND($CD$1*$CO$1,2),0)</f>
        <v>0</v>
      </c>
      <c r="CP53" s="22">
        <f>IF(DB52&gt;0,ROUND($CD$1*$CP$1,2),0)</f>
        <v>0</v>
      </c>
      <c r="CQ53" s="15">
        <f>IF(DB52&gt;0,CK53+SUM(CM53:CP53),0)</f>
        <v>0</v>
      </c>
      <c r="CR53" s="22">
        <f>IF(DB52&gt;0,ROUND(CQ53/12,2),0)</f>
        <v>0</v>
      </c>
      <c r="CS53" s="9">
        <f>INT(CR53)</f>
        <v>0</v>
      </c>
      <c r="CT53" s="23">
        <f>INT((CR53-CS53)*10)/10</f>
        <v>0</v>
      </c>
      <c r="CU53" s="17">
        <f>CR53-CS53-CT53</f>
        <v>0</v>
      </c>
      <c r="CV53" s="23">
        <f>IF(OR(CU53=0.05,CU53=0),CU53,IF(AND(CU53&gt;0.051,CU53&lt;0.1),0.1,IF(AND(CU53&gt;0.001,CU53&lt;0.05),0.05,CU53)))</f>
        <v>0</v>
      </c>
      <c r="CW53" s="23">
        <f>CS53+CT53+CV53</f>
        <v>0</v>
      </c>
      <c r="CX53">
        <f>IF(DB52&gt;0,CX52,0)</f>
        <v>0</v>
      </c>
      <c r="CY53" s="7">
        <f>ROUND(CD53+CJ53+CW53+CX53,2)</f>
        <v>0</v>
      </c>
      <c r="CZ53" s="7">
        <f>IF(AND(CY53&gt;0,CY54=0),CY53,0)</f>
        <v>0</v>
      </c>
      <c r="DA53" s="7">
        <f>IF(DB52&gt;0,DA52,0)</f>
        <v>0</v>
      </c>
      <c r="DB53" s="7">
        <f>IF(ROUND(CY53-DA53,2)&gt;0,ROUND(CY53-DA53,2),0)</f>
        <v>0</v>
      </c>
      <c r="EB53">
        <v>51</v>
      </c>
      <c r="EC53" s="7">
        <f>IF(FB52&gt;0,EC52-1000,EC52)</f>
        <v>0</v>
      </c>
      <c r="ED53" s="20">
        <f>IF(FB52&gt;0,ROUND(PMT($F$92/12,$F$96*12,-EC53),5),0)</f>
        <v>0</v>
      </c>
      <c r="EE53" s="15">
        <f>IF(FB52&gt;0,ROUND(EC53*$EE$1/1000,2),0)</f>
        <v>0</v>
      </c>
      <c r="EF53" s="9">
        <f>INT(EE53)</f>
        <v>0</v>
      </c>
      <c r="EG53" s="23">
        <f>INT((EE53-EF53)*10)/10</f>
        <v>0</v>
      </c>
      <c r="EH53" s="17">
        <f>EE53-EF53-EG53</f>
        <v>0</v>
      </c>
      <c r="EI53" s="23">
        <f>IF(OR(EH53=0.05,EH53=0),EH53,IF(AND(EH53&gt;0.051,EH53&lt;0.1),0.1,IF(AND(EH53&gt;0.001,EH53&lt;0.05),0.05,EH53)))</f>
        <v>0</v>
      </c>
      <c r="EJ53" s="23">
        <f>EF53+EG53+EI53</f>
        <v>0</v>
      </c>
      <c r="EK53" s="15">
        <f>IF(FB52&gt;0,ROUND($ED$1*$EK$1,2),0)</f>
        <v>0</v>
      </c>
      <c r="EL53" s="22">
        <v>0</v>
      </c>
      <c r="EM53" s="22">
        <f>IF(FB52&gt;0,ROUND($ED$1*$EM$1,0),0)</f>
        <v>0</v>
      </c>
      <c r="EN53" s="22">
        <f>IF(FB52&gt;0,ROUND($ED$1*$EN$1,2),0)</f>
        <v>0</v>
      </c>
      <c r="EO53" s="22">
        <f>IF(FB52&gt;0,ROUND($ED$1*$EO$1,2),0)</f>
        <v>0</v>
      </c>
      <c r="EP53" s="22">
        <f>IF(FB52&gt;0,ROUND($ED$1*$EP$1,2),0)</f>
        <v>0</v>
      </c>
      <c r="EQ53" s="15">
        <f>IF(FB52&gt;0,EK53+SUM(EM53:EP53),0)</f>
        <v>0</v>
      </c>
      <c r="ER53" s="22">
        <f>IF(FB52&gt;0,ROUND(EQ53/12,2),0)</f>
        <v>0</v>
      </c>
      <c r="ES53" s="9">
        <f>INT(ER53)</f>
        <v>0</v>
      </c>
      <c r="ET53" s="23">
        <f>INT((ER53-ES53)*10)/10</f>
        <v>0</v>
      </c>
      <c r="EU53" s="17">
        <f>ER53-ES53-ET53</f>
        <v>0</v>
      </c>
      <c r="EV53" s="23">
        <f>IF(OR(EU53=0.05,EU53=0),EU53,IF(AND(EU53&gt;0.051,EU53&lt;0.1),0.1,IF(AND(EU53&gt;0.001,EU53&lt;0.05),0.05,EU53)))</f>
        <v>0</v>
      </c>
      <c r="EW53" s="23">
        <f>ES53+ET53+EV53</f>
        <v>0</v>
      </c>
      <c r="EX53">
        <f>IF(FB52&gt;0,EX52,0)</f>
        <v>0</v>
      </c>
      <c r="EY53" s="7">
        <f>ROUND(ED53+EJ53+EW53+EX53,2)</f>
        <v>0</v>
      </c>
      <c r="EZ53" s="7">
        <f>IF(AND(EY53&gt;0,EY54=0),EY53,0)</f>
        <v>0</v>
      </c>
      <c r="FA53" s="7">
        <f>IF(FB52&gt;0,FA52,0)</f>
        <v>0</v>
      </c>
      <c r="FB53" s="7">
        <f>IF(ROUND(EY53-FA53,2)&gt;0,ROUND(EY53-FA53,2),0)</f>
        <v>0</v>
      </c>
      <c r="GB53">
        <v>51</v>
      </c>
      <c r="GC53" s="7">
        <f>IF(HB52&gt;0,GC52-1000,GC52)</f>
        <v>0</v>
      </c>
      <c r="GD53" s="20">
        <f>IF(HB52&gt;0,ROUND(PMT($F$92/12,$F$96*12,-GC53),5),0)</f>
        <v>0</v>
      </c>
      <c r="GE53" s="15">
        <f>IF(HB52&gt;0,ROUND(GC53*$GE$1/1000,2),0)</f>
        <v>0</v>
      </c>
      <c r="GF53" s="9">
        <f>INT(GE53)</f>
        <v>0</v>
      </c>
      <c r="GG53" s="23">
        <f>INT((GE53-GF53)*10)/10</f>
        <v>0</v>
      </c>
      <c r="GH53" s="17">
        <f>GE53-GF53-GG53</f>
        <v>0</v>
      </c>
      <c r="GI53" s="23">
        <f>IF(OR(GH53=0.05,GH53=0),GH53,IF(AND(GH53&gt;0.051,GH53&lt;0.1),0.1,IF(AND(GH53&gt;0.001,GH53&lt;0.05),0.05,GH53)))</f>
        <v>0</v>
      </c>
      <c r="GJ53" s="23">
        <f>GF53+GG53+GI53</f>
        <v>0</v>
      </c>
      <c r="GK53" s="15">
        <f>IF(HB52&gt;0,ROUND($GD$1*$GK$1,2),0)</f>
        <v>0</v>
      </c>
      <c r="GL53" s="22">
        <v>0</v>
      </c>
      <c r="GM53" s="22">
        <f>IF(HB52&gt;0,ROUND($GD$1*$GM$1,0),0)</f>
        <v>0</v>
      </c>
      <c r="GN53" s="22">
        <f>IF(HB52&gt;0,ROUND($GD$1*$GN$1,2),0)</f>
        <v>0</v>
      </c>
      <c r="GO53" s="22">
        <f>IF(HB52&gt;0,ROUND($GD$1*$GO$1,2),0)</f>
        <v>0</v>
      </c>
      <c r="GP53" s="22">
        <f>IF(HB52&gt;0,ROUND($GD$1*$GP$1,2),0)</f>
        <v>0</v>
      </c>
      <c r="GQ53" s="15">
        <f>IF(HB52&gt;0,GK53+SUM(GM53:GP53),0)</f>
        <v>0</v>
      </c>
      <c r="GR53" s="22">
        <f>IF(HB52&gt;0,ROUND(GQ53/12,2),0)</f>
        <v>0</v>
      </c>
      <c r="GS53" s="9">
        <f>INT(GR53)</f>
        <v>0</v>
      </c>
      <c r="GT53" s="23">
        <f>INT((GR53-GS53)*10)/10</f>
        <v>0</v>
      </c>
      <c r="GU53" s="17">
        <f>GR53-GS53-GT53</f>
        <v>0</v>
      </c>
      <c r="GV53" s="23">
        <f>IF(OR(GU53=0.05,GU53=0),GU53,IF(AND(GU53&gt;0.051,GU53&lt;0.1),0.1,IF(AND(GU53&gt;0.001,GU53&lt;0.05),0.05,GU53)))</f>
        <v>0</v>
      </c>
      <c r="GW53" s="23">
        <f>GS53+GT53+GV53</f>
        <v>0</v>
      </c>
      <c r="GX53">
        <f>IF(HB52&gt;0,GX52,0)</f>
        <v>0</v>
      </c>
      <c r="GY53" s="7">
        <f>ROUND(GD53+GJ53+GW53+GX53,2)</f>
        <v>0</v>
      </c>
      <c r="GZ53" s="7">
        <f>IF(AND(GY53&gt;0,GY54=0),GY53,0)</f>
        <v>0</v>
      </c>
      <c r="HA53" s="7">
        <f>IF(HB52&gt;0,HA52,0)</f>
        <v>0</v>
      </c>
      <c r="HB53" s="7">
        <f>IF(ROUND(GY53-HA53,2)&gt;0,ROUND(GY53-HA53,2),0)</f>
        <v>0</v>
      </c>
    </row>
    <row r="54" spans="1:235" customHeight="1" ht="15.6">
      <c r="C54" s="4" t="s">
        <v>125</v>
      </c>
      <c r="M54" t="str">
        <f>AE2</f>
        <v>Salary Deduction</v>
      </c>
      <c r="N54" t="str">
        <f>AA6</f>
        <v>REM</v>
      </c>
      <c r="AB54" s="59">
        <v>0</v>
      </c>
      <c r="AC54" s="59">
        <f>IF(AC88&gt;0,AC88,450000)</f>
        <v>750000</v>
      </c>
      <c r="AD54" s="90">
        <v>1</v>
      </c>
      <c r="AE54" s="90">
        <v>1</v>
      </c>
      <c r="AF54" s="91">
        <f>IF(C3="CTS-EL",AD54,AE54)</f>
        <v>1</v>
      </c>
      <c r="AG54" s="92">
        <f>IF(AND(F14=AA88,IF(AD242&gt;0,AND(AD242&gt;AB54,AD242&lt;=AC54),AND(AC242&gt;AB54,AC242&lt;=AC54))),AD119,0)</f>
        <v>0</v>
      </c>
      <c r="BB54">
        <v>52</v>
      </c>
      <c r="BC54" s="7">
        <f>IF(BW53&gt;0,BC53-1000,BC53)</f>
        <v>0</v>
      </c>
      <c r="BD54" s="20">
        <f>IF(BW53&gt;0,ROUND(PMT($F$92/12,$F$96*12,-BC54),5),0)</f>
        <v>0</v>
      </c>
      <c r="BE54" s="15">
        <f>IF(BW53&gt;0,ROUND(BC54*$E$1/1000,2),0)</f>
        <v>0</v>
      </c>
      <c r="BF54" s="15">
        <f>IF(BW53&gt;0,ROUND(MIN(BC54,$F$168)*$BF$1,2),0)</f>
        <v>0</v>
      </c>
      <c r="BG54" s="22">
        <v>0</v>
      </c>
      <c r="BH54" s="22">
        <f>IF(BW53&gt;0,ROUND(MIN(BC54,$F$168)*$BH$1,0),0)</f>
        <v>0</v>
      </c>
      <c r="BI54" s="22">
        <f>IF(BW53&gt;0,ROUND(MIN(BC54,$F$168)*$BI$1,2),0)</f>
        <v>0</v>
      </c>
      <c r="BJ54" s="22">
        <f>IF(BW53&gt;0,ROUND(MIN(BC54,$F$168)*$BJ$1,2),0)</f>
        <v>0</v>
      </c>
      <c r="BK54" s="22">
        <f>IF(BW53&gt;0,ROUND(MIN(BC54,$F$168)*$BK$1,2),0)</f>
        <v>0</v>
      </c>
      <c r="BL54" s="15">
        <f>IF(BW53&gt;0,BF54+SUM(BH54:BK54),0)</f>
        <v>0</v>
      </c>
      <c r="BM54" s="22">
        <f>IF(BW53&gt;0,ROUND(BL54/12,2),0)</f>
        <v>0</v>
      </c>
      <c r="BN54" s="9">
        <f>INT(BM54)</f>
        <v>0</v>
      </c>
      <c r="BO54" s="23">
        <f>INT((BM54-BN54)*10)/10</f>
        <v>0</v>
      </c>
      <c r="BP54" s="17">
        <f>BM54-BN54-BO54</f>
        <v>0</v>
      </c>
      <c r="BQ54" s="23">
        <f>IF(OR(BP54=0.05,BP54=0),BP54,IF(AND(BP54&gt;0.051,BP54&lt;0.1),0.1,IF(AND(BP54&gt;0.001,BP54&lt;0.05),0.05,BP54)))</f>
        <v>0</v>
      </c>
      <c r="BR54" s="23">
        <f>BN54+BO54+BQ54</f>
        <v>0</v>
      </c>
      <c r="BS54">
        <f>IF(BW53&gt;0,BS53,0)</f>
        <v>0</v>
      </c>
      <c r="BT54" s="7">
        <f>SUM(BD54:BE54)+BR54+BS54</f>
        <v>0</v>
      </c>
      <c r="BU54" s="7">
        <f>IF(AND(BT54&gt;0,BT55=0),BT54,0)</f>
        <v>0</v>
      </c>
      <c r="BV54" s="7">
        <f>IF(BW53&gt;0,BV53,0)</f>
        <v>0</v>
      </c>
      <c r="BW54" s="7">
        <f>IF(ROUND(BT54-BV54,2)&gt;0,ROUND(BT54-BV54,2),0)</f>
        <v>0</v>
      </c>
      <c r="CB54">
        <v>52</v>
      </c>
      <c r="CC54" s="7">
        <f>IF(DB53&gt;0,CC53-1000,CC53)</f>
        <v>0</v>
      </c>
      <c r="CD54" s="20">
        <f>IF(DB53&gt;0,ROUND(PMT($F$92/12,$F$96*12,-CC54),5),0)</f>
        <v>0</v>
      </c>
      <c r="CE54" s="15">
        <f>IF(DB53&gt;0,ROUND(CC54*$CE$1/1000,2),0)</f>
        <v>0</v>
      </c>
      <c r="CF54" s="9">
        <f>INT(CE54)</f>
        <v>0</v>
      </c>
      <c r="CG54" s="23">
        <f>INT((CE54-CF54)*10)/10</f>
        <v>0</v>
      </c>
      <c r="CH54" s="17">
        <f>CE54-CF54-CG54</f>
        <v>0</v>
      </c>
      <c r="CI54" s="23">
        <f>IF(OR(CH54=0.05,CH54=0),CH54,IF(AND(CH54&gt;0.051,CH54&lt;0.1),0.1,IF(AND(CH54&gt;0.001,CH54&lt;0.05),0.05,CH54)))</f>
        <v>0</v>
      </c>
      <c r="CJ54" s="23">
        <f>CF54+CG54+CI54</f>
        <v>0</v>
      </c>
      <c r="CK54" s="15">
        <f>IF(DB53&gt;0,ROUND($CD$1*$CK$1,2),0)</f>
        <v>0</v>
      </c>
      <c r="CL54" s="22">
        <v>0</v>
      </c>
      <c r="CM54" s="22">
        <f>IF(DB53&gt;0,ROUND($CD$1*$CM$1,2),0)</f>
        <v>0</v>
      </c>
      <c r="CN54" s="22">
        <f>IF(DB53&gt;0,ROUND($CD$1*$CN$1,2),0)</f>
        <v>0</v>
      </c>
      <c r="CO54" s="22">
        <f>IF(DB53&gt;0,ROUND($CD$1*$CO$1,2),0)</f>
        <v>0</v>
      </c>
      <c r="CP54" s="22">
        <f>IF(DB53&gt;0,ROUND($CD$1*$CP$1,2),0)</f>
        <v>0</v>
      </c>
      <c r="CQ54" s="15">
        <f>IF(DB53&gt;0,CK54+SUM(CM54:CP54),0)</f>
        <v>0</v>
      </c>
      <c r="CR54" s="22">
        <f>IF(DB53&gt;0,ROUND(CQ54/12,2),0)</f>
        <v>0</v>
      </c>
      <c r="CS54" s="9">
        <f>INT(CR54)</f>
        <v>0</v>
      </c>
      <c r="CT54" s="23">
        <f>INT((CR54-CS54)*10)/10</f>
        <v>0</v>
      </c>
      <c r="CU54" s="17">
        <f>CR54-CS54-CT54</f>
        <v>0</v>
      </c>
      <c r="CV54" s="23">
        <f>IF(OR(CU54=0.05,CU54=0),CU54,IF(AND(CU54&gt;0.051,CU54&lt;0.1),0.1,IF(AND(CU54&gt;0.001,CU54&lt;0.05),0.05,CU54)))</f>
        <v>0</v>
      </c>
      <c r="CW54" s="23">
        <f>CS54+CT54+CV54</f>
        <v>0</v>
      </c>
      <c r="CX54">
        <f>IF(DB53&gt;0,CX53,0)</f>
        <v>0</v>
      </c>
      <c r="CY54" s="7">
        <f>ROUND(CD54+CJ54+CW54+CX54,2)</f>
        <v>0</v>
      </c>
      <c r="CZ54" s="7">
        <f>IF(AND(CY54&gt;0,CY55=0),CY54,0)</f>
        <v>0</v>
      </c>
      <c r="DA54" s="7">
        <f>IF(DB53&gt;0,DA53,0)</f>
        <v>0</v>
      </c>
      <c r="DB54" s="7">
        <f>IF(ROUND(CY54-DA54,2)&gt;0,ROUND(CY54-DA54,2),0)</f>
        <v>0</v>
      </c>
      <c r="EB54">
        <v>52</v>
      </c>
      <c r="EC54" s="7">
        <f>IF(FB53&gt;0,EC53-1000,EC53)</f>
        <v>0</v>
      </c>
      <c r="ED54" s="20">
        <f>IF(FB53&gt;0,ROUND(PMT($F$92/12,$F$96*12,-EC54),5),0)</f>
        <v>0</v>
      </c>
      <c r="EE54" s="15">
        <f>IF(FB53&gt;0,ROUND(EC54*$EE$1/1000,2),0)</f>
        <v>0</v>
      </c>
      <c r="EF54" s="9">
        <f>INT(EE54)</f>
        <v>0</v>
      </c>
      <c r="EG54" s="23">
        <f>INT((EE54-EF54)*10)/10</f>
        <v>0</v>
      </c>
      <c r="EH54" s="17">
        <f>EE54-EF54-EG54</f>
        <v>0</v>
      </c>
      <c r="EI54" s="23">
        <f>IF(OR(EH54=0.05,EH54=0),EH54,IF(AND(EH54&gt;0.051,EH54&lt;0.1),0.1,IF(AND(EH54&gt;0.001,EH54&lt;0.05),0.05,EH54)))</f>
        <v>0</v>
      </c>
      <c r="EJ54" s="23">
        <f>EF54+EG54+EI54</f>
        <v>0</v>
      </c>
      <c r="EK54" s="15">
        <f>IF(FB53&gt;0,ROUND($ED$1*$EK$1,2),0)</f>
        <v>0</v>
      </c>
      <c r="EL54" s="22">
        <v>0</v>
      </c>
      <c r="EM54" s="22">
        <f>IF(FB53&gt;0,ROUND($ED$1*$EM$1,0),0)</f>
        <v>0</v>
      </c>
      <c r="EN54" s="22">
        <f>IF(FB53&gt;0,ROUND($ED$1*$EN$1,2),0)</f>
        <v>0</v>
      </c>
      <c r="EO54" s="22">
        <f>IF(FB53&gt;0,ROUND($ED$1*$EO$1,2),0)</f>
        <v>0</v>
      </c>
      <c r="EP54" s="22">
        <f>IF(FB53&gt;0,ROUND($ED$1*$EP$1,2),0)</f>
        <v>0</v>
      </c>
      <c r="EQ54" s="15">
        <f>IF(FB53&gt;0,EK54+SUM(EM54:EP54),0)</f>
        <v>0</v>
      </c>
      <c r="ER54" s="22">
        <f>IF(FB53&gt;0,ROUND(EQ54/12,2),0)</f>
        <v>0</v>
      </c>
      <c r="ES54" s="9">
        <f>INT(ER54)</f>
        <v>0</v>
      </c>
      <c r="ET54" s="23">
        <f>INT((ER54-ES54)*10)/10</f>
        <v>0</v>
      </c>
      <c r="EU54" s="17">
        <f>ER54-ES54-ET54</f>
        <v>0</v>
      </c>
      <c r="EV54" s="23">
        <f>IF(OR(EU54=0.05,EU54=0),EU54,IF(AND(EU54&gt;0.051,EU54&lt;0.1),0.1,IF(AND(EU54&gt;0.001,EU54&lt;0.05),0.05,EU54)))</f>
        <v>0</v>
      </c>
      <c r="EW54" s="23">
        <f>ES54+ET54+EV54</f>
        <v>0</v>
      </c>
      <c r="EX54">
        <f>IF(FB53&gt;0,EX53,0)</f>
        <v>0</v>
      </c>
      <c r="EY54" s="7">
        <f>ROUND(ED54+EJ54+EW54+EX54,2)</f>
        <v>0</v>
      </c>
      <c r="EZ54" s="7">
        <f>IF(AND(EY54&gt;0,EY55=0),EY54,0)</f>
        <v>0</v>
      </c>
      <c r="FA54" s="7">
        <f>IF(FB53&gt;0,FA53,0)</f>
        <v>0</v>
      </c>
      <c r="FB54" s="7">
        <f>IF(ROUND(EY54-FA54,2)&gt;0,ROUND(EY54-FA54,2),0)</f>
        <v>0</v>
      </c>
      <c r="GB54">
        <v>52</v>
      </c>
      <c r="GC54" s="7">
        <f>IF(HB53&gt;0,GC53-1000,GC53)</f>
        <v>0</v>
      </c>
      <c r="GD54" s="20">
        <f>IF(HB53&gt;0,ROUND(PMT($F$92/12,$F$96*12,-GC54),5),0)</f>
        <v>0</v>
      </c>
      <c r="GE54" s="15">
        <f>IF(HB53&gt;0,ROUND(GC54*$GE$1/1000,2),0)</f>
        <v>0</v>
      </c>
      <c r="GF54" s="9">
        <f>INT(GE54)</f>
        <v>0</v>
      </c>
      <c r="GG54" s="23">
        <f>INT((GE54-GF54)*10)/10</f>
        <v>0</v>
      </c>
      <c r="GH54" s="17">
        <f>GE54-GF54-GG54</f>
        <v>0</v>
      </c>
      <c r="GI54" s="23">
        <f>IF(OR(GH54=0.05,GH54=0),GH54,IF(AND(GH54&gt;0.051,GH54&lt;0.1),0.1,IF(AND(GH54&gt;0.001,GH54&lt;0.05),0.05,GH54)))</f>
        <v>0</v>
      </c>
      <c r="GJ54" s="23">
        <f>GF54+GG54+GI54</f>
        <v>0</v>
      </c>
      <c r="GK54" s="15">
        <f>IF(HB53&gt;0,ROUND($GD$1*$GK$1,2),0)</f>
        <v>0</v>
      </c>
      <c r="GL54" s="22">
        <v>0</v>
      </c>
      <c r="GM54" s="22">
        <f>IF(HB53&gt;0,ROUND($GD$1*$GM$1,0),0)</f>
        <v>0</v>
      </c>
      <c r="GN54" s="22">
        <f>IF(HB53&gt;0,ROUND($GD$1*$GN$1,2),0)</f>
        <v>0</v>
      </c>
      <c r="GO54" s="22">
        <f>IF(HB53&gt;0,ROUND($GD$1*$GO$1,2),0)</f>
        <v>0</v>
      </c>
      <c r="GP54" s="22">
        <f>IF(HB53&gt;0,ROUND($GD$1*$GP$1,2),0)</f>
        <v>0</v>
      </c>
      <c r="GQ54" s="15">
        <f>IF(HB53&gt;0,GK54+SUM(GM54:GP54),0)</f>
        <v>0</v>
      </c>
      <c r="GR54" s="22">
        <f>IF(HB53&gt;0,ROUND(GQ54/12,2),0)</f>
        <v>0</v>
      </c>
      <c r="GS54" s="9">
        <f>INT(GR54)</f>
        <v>0</v>
      </c>
      <c r="GT54" s="23">
        <f>INT((GR54-GS54)*10)/10</f>
        <v>0</v>
      </c>
      <c r="GU54" s="17">
        <f>GR54-GS54-GT54</f>
        <v>0</v>
      </c>
      <c r="GV54" s="23">
        <f>IF(OR(GU54=0.05,GU54=0),GU54,IF(AND(GU54&gt;0.051,GU54&lt;0.1),0.1,IF(AND(GU54&gt;0.001,GU54&lt;0.05),0.05,GU54)))</f>
        <v>0</v>
      </c>
      <c r="GW54" s="23">
        <f>GS54+GT54+GV54</f>
        <v>0</v>
      </c>
      <c r="GX54">
        <f>IF(HB53&gt;0,GX53,0)</f>
        <v>0</v>
      </c>
      <c r="GY54" s="7">
        <f>ROUND(GD54+GJ54+GW54+GX54,2)</f>
        <v>0</v>
      </c>
      <c r="GZ54" s="7">
        <f>IF(AND(GY54&gt;0,GY55=0),GY54,0)</f>
        <v>0</v>
      </c>
      <c r="HA54" s="7">
        <f>IF(HB53&gt;0,HA53,0)</f>
        <v>0</v>
      </c>
      <c r="HB54" s="7">
        <f>IF(ROUND(GY54-HA54,2)&gt;0,ROUND(GY54-HA54,2),0)</f>
        <v>0</v>
      </c>
    </row>
    <row r="55" spans="1:235">
      <c r="D55" s="4" t="s">
        <v>88</v>
      </c>
      <c r="E55" s="9" t="s">
        <v>45</v>
      </c>
      <c r="F55" s="86">
        <v>5000</v>
      </c>
      <c r="M55" t="str">
        <f>AE3</f>
        <v>Over-the-counter</v>
      </c>
      <c r="N55" t="str">
        <f>AA7</f>
        <v>REM-EL</v>
      </c>
      <c r="AB55" s="59">
        <v>0</v>
      </c>
      <c r="AC55" s="59">
        <f>AB36</f>
        <v>2777777.78</v>
      </c>
      <c r="AD55" s="90">
        <v>0.95</v>
      </c>
      <c r="AE55" s="90">
        <v>0.95</v>
      </c>
      <c r="AF55" s="91">
        <f>IF(C4="CTS-EL",AD55,AE55)</f>
        <v>0.95</v>
      </c>
      <c r="AG55" s="92">
        <f>IF(AND(AG54=0,AF26&lt;=AC55),AF55,0)</f>
        <v>0.95</v>
      </c>
      <c r="BB55">
        <v>53</v>
      </c>
      <c r="BC55" s="7">
        <f>IF(BW54&gt;0,BC54-1000,BC54)</f>
        <v>0</v>
      </c>
      <c r="BD55" s="20">
        <f>IF(BW54&gt;0,ROUND(PMT($F$92/12,$F$96*12,-BC55),5),0)</f>
        <v>0</v>
      </c>
      <c r="BE55" s="15">
        <f>IF(BW54&gt;0,ROUND(BC55*$E$1/1000,2),0)</f>
        <v>0</v>
      </c>
      <c r="BF55" s="15">
        <f>IF(BW54&gt;0,ROUND(MIN(BC55,$F$168)*$BF$1,2),0)</f>
        <v>0</v>
      </c>
      <c r="BG55" s="22">
        <v>0</v>
      </c>
      <c r="BH55" s="22">
        <f>IF(BW54&gt;0,ROUND(MIN(BC55,$F$168)*$BH$1,0),0)</f>
        <v>0</v>
      </c>
      <c r="BI55" s="22">
        <f>IF(BW54&gt;0,ROUND(MIN(BC55,$F$168)*$BI$1,2),0)</f>
        <v>0</v>
      </c>
      <c r="BJ55" s="22">
        <f>IF(BW54&gt;0,ROUND(MIN(BC55,$F$168)*$BJ$1,2),0)</f>
        <v>0</v>
      </c>
      <c r="BK55" s="22">
        <f>IF(BW54&gt;0,ROUND(MIN(BC55,$F$168)*$BK$1,2),0)</f>
        <v>0</v>
      </c>
      <c r="BL55" s="15">
        <f>IF(BW54&gt;0,BF55+SUM(BH55:BK55),0)</f>
        <v>0</v>
      </c>
      <c r="BM55" s="22">
        <f>IF(BW54&gt;0,ROUND(BL55/12,2),0)</f>
        <v>0</v>
      </c>
      <c r="BN55" s="9">
        <f>INT(BM55)</f>
        <v>0</v>
      </c>
      <c r="BO55" s="23">
        <f>INT((BM55-BN55)*10)/10</f>
        <v>0</v>
      </c>
      <c r="BP55" s="17">
        <f>BM55-BN55-BO55</f>
        <v>0</v>
      </c>
      <c r="BQ55" s="23">
        <f>IF(OR(BP55=0.05,BP55=0),BP55,IF(AND(BP55&gt;0.051,BP55&lt;0.1),0.1,IF(AND(BP55&gt;0.001,BP55&lt;0.05),0.05,BP55)))</f>
        <v>0</v>
      </c>
      <c r="BR55" s="23">
        <f>BN55+BO55+BQ55</f>
        <v>0</v>
      </c>
      <c r="BS55">
        <f>IF(BW54&gt;0,BS54,0)</f>
        <v>0</v>
      </c>
      <c r="BT55" s="7">
        <f>SUM(BD55:BE55)+BR55+BS55</f>
        <v>0</v>
      </c>
      <c r="BU55" s="7">
        <f>IF(AND(BT55&gt;0,BT56=0),BT55,0)</f>
        <v>0</v>
      </c>
      <c r="BV55" s="7">
        <f>IF(BW54&gt;0,BV54,0)</f>
        <v>0</v>
      </c>
      <c r="BW55" s="7">
        <f>IF(ROUND(BT55-BV55,2)&gt;0,ROUND(BT55-BV55,2),0)</f>
        <v>0</v>
      </c>
      <c r="CB55">
        <v>53</v>
      </c>
      <c r="CC55" s="7">
        <f>IF(DB54&gt;0,CC54-1000,CC54)</f>
        <v>0</v>
      </c>
      <c r="CD55" s="20">
        <f>IF(DB54&gt;0,ROUND(PMT($F$92/12,$F$96*12,-CC55),5),0)</f>
        <v>0</v>
      </c>
      <c r="CE55" s="15">
        <f>IF(DB54&gt;0,ROUND(CC55*$CE$1/1000,2),0)</f>
        <v>0</v>
      </c>
      <c r="CF55" s="9">
        <f>INT(CE55)</f>
        <v>0</v>
      </c>
      <c r="CG55" s="23">
        <f>INT((CE55-CF55)*10)/10</f>
        <v>0</v>
      </c>
      <c r="CH55" s="17">
        <f>CE55-CF55-CG55</f>
        <v>0</v>
      </c>
      <c r="CI55" s="23">
        <f>IF(OR(CH55=0.05,CH55=0),CH55,IF(AND(CH55&gt;0.051,CH55&lt;0.1),0.1,IF(AND(CH55&gt;0.001,CH55&lt;0.05),0.05,CH55)))</f>
        <v>0</v>
      </c>
      <c r="CJ55" s="23">
        <f>CF55+CG55+CI55</f>
        <v>0</v>
      </c>
      <c r="CK55" s="15">
        <f>IF(DB54&gt;0,ROUND($CD$1*$CK$1,2),0)</f>
        <v>0</v>
      </c>
      <c r="CL55" s="22">
        <v>0</v>
      </c>
      <c r="CM55" s="22">
        <f>IF(DB54&gt;0,ROUND($CD$1*$CM$1,2),0)</f>
        <v>0</v>
      </c>
      <c r="CN55" s="22">
        <f>IF(DB54&gt;0,ROUND($CD$1*$CN$1,2),0)</f>
        <v>0</v>
      </c>
      <c r="CO55" s="22">
        <f>IF(DB54&gt;0,ROUND($CD$1*$CO$1,2),0)</f>
        <v>0</v>
      </c>
      <c r="CP55" s="22">
        <f>IF(DB54&gt;0,ROUND($CD$1*$CP$1,2),0)</f>
        <v>0</v>
      </c>
      <c r="CQ55" s="15">
        <f>IF(DB54&gt;0,CK55+SUM(CM55:CP55),0)</f>
        <v>0</v>
      </c>
      <c r="CR55" s="22">
        <f>IF(DB54&gt;0,ROUND(CQ55/12,2),0)</f>
        <v>0</v>
      </c>
      <c r="CS55" s="9">
        <f>INT(CR55)</f>
        <v>0</v>
      </c>
      <c r="CT55" s="23">
        <f>INT((CR55-CS55)*10)/10</f>
        <v>0</v>
      </c>
      <c r="CU55" s="17">
        <f>CR55-CS55-CT55</f>
        <v>0</v>
      </c>
      <c r="CV55" s="23">
        <f>IF(OR(CU55=0.05,CU55=0),CU55,IF(AND(CU55&gt;0.051,CU55&lt;0.1),0.1,IF(AND(CU55&gt;0.001,CU55&lt;0.05),0.05,CU55)))</f>
        <v>0</v>
      </c>
      <c r="CW55" s="23">
        <f>CS55+CT55+CV55</f>
        <v>0</v>
      </c>
      <c r="CX55">
        <f>IF(DB54&gt;0,CX54,0)</f>
        <v>0</v>
      </c>
      <c r="CY55" s="7">
        <f>ROUND(CD55+CJ55+CW55+CX55,2)</f>
        <v>0</v>
      </c>
      <c r="CZ55" s="7">
        <f>IF(AND(CY55&gt;0,CY56=0),CY55,0)</f>
        <v>0</v>
      </c>
      <c r="DA55" s="7">
        <f>IF(DB54&gt;0,DA54,0)</f>
        <v>0</v>
      </c>
      <c r="DB55" s="7">
        <f>IF(ROUND(CY55-DA55,2)&gt;0,ROUND(CY55-DA55,2),0)</f>
        <v>0</v>
      </c>
      <c r="EB55">
        <v>53</v>
      </c>
      <c r="EC55" s="7">
        <f>IF(FB54&gt;0,EC54-1000,EC54)</f>
        <v>0</v>
      </c>
      <c r="ED55" s="20">
        <f>IF(FB54&gt;0,ROUND(PMT($F$92/12,$F$96*12,-EC55),5),0)</f>
        <v>0</v>
      </c>
      <c r="EE55" s="15">
        <f>IF(FB54&gt;0,ROUND(EC55*$EE$1/1000,2),0)</f>
        <v>0</v>
      </c>
      <c r="EF55" s="9">
        <f>INT(EE55)</f>
        <v>0</v>
      </c>
      <c r="EG55" s="23">
        <f>INT((EE55-EF55)*10)/10</f>
        <v>0</v>
      </c>
      <c r="EH55" s="17">
        <f>EE55-EF55-EG55</f>
        <v>0</v>
      </c>
      <c r="EI55" s="23">
        <f>IF(OR(EH55=0.05,EH55=0),EH55,IF(AND(EH55&gt;0.051,EH55&lt;0.1),0.1,IF(AND(EH55&gt;0.001,EH55&lt;0.05),0.05,EH55)))</f>
        <v>0</v>
      </c>
      <c r="EJ55" s="23">
        <f>EF55+EG55+EI55</f>
        <v>0</v>
      </c>
      <c r="EK55" s="15">
        <f>IF(FB54&gt;0,ROUND($ED$1*$EK$1,2),0)</f>
        <v>0</v>
      </c>
      <c r="EL55" s="22">
        <v>0</v>
      </c>
      <c r="EM55" s="22">
        <f>IF(FB54&gt;0,ROUND($ED$1*$EM$1,0),0)</f>
        <v>0</v>
      </c>
      <c r="EN55" s="22">
        <f>IF(FB54&gt;0,ROUND($ED$1*$EN$1,2),0)</f>
        <v>0</v>
      </c>
      <c r="EO55" s="22">
        <f>IF(FB54&gt;0,ROUND($ED$1*$EO$1,2),0)</f>
        <v>0</v>
      </c>
      <c r="EP55" s="22">
        <f>IF(FB54&gt;0,ROUND($ED$1*$EP$1,2),0)</f>
        <v>0</v>
      </c>
      <c r="EQ55" s="15">
        <f>IF(FB54&gt;0,EK55+SUM(EM55:EP55),0)</f>
        <v>0</v>
      </c>
      <c r="ER55" s="22">
        <f>IF(FB54&gt;0,ROUND(EQ55/12,2),0)</f>
        <v>0</v>
      </c>
      <c r="ES55" s="9">
        <f>INT(ER55)</f>
        <v>0</v>
      </c>
      <c r="ET55" s="23">
        <f>INT((ER55-ES55)*10)/10</f>
        <v>0</v>
      </c>
      <c r="EU55" s="17">
        <f>ER55-ES55-ET55</f>
        <v>0</v>
      </c>
      <c r="EV55" s="23">
        <f>IF(OR(EU55=0.05,EU55=0),EU55,IF(AND(EU55&gt;0.051,EU55&lt;0.1),0.1,IF(AND(EU55&gt;0.001,EU55&lt;0.05),0.05,EU55)))</f>
        <v>0</v>
      </c>
      <c r="EW55" s="23">
        <f>ES55+ET55+EV55</f>
        <v>0</v>
      </c>
      <c r="EX55">
        <f>IF(FB54&gt;0,EX54,0)</f>
        <v>0</v>
      </c>
      <c r="EY55" s="7">
        <f>ROUND(ED55+EJ55+EW55+EX55,2)</f>
        <v>0</v>
      </c>
      <c r="EZ55" s="7">
        <f>IF(AND(EY55&gt;0,EY56=0),EY55,0)</f>
        <v>0</v>
      </c>
      <c r="FA55" s="7">
        <f>IF(FB54&gt;0,FA54,0)</f>
        <v>0</v>
      </c>
      <c r="FB55" s="7">
        <f>IF(ROUND(EY55-FA55,2)&gt;0,ROUND(EY55-FA55,2),0)</f>
        <v>0</v>
      </c>
      <c r="GB55">
        <v>53</v>
      </c>
      <c r="GC55" s="7">
        <f>IF(HB54&gt;0,GC54-1000,GC54)</f>
        <v>0</v>
      </c>
      <c r="GD55" s="20">
        <f>IF(HB54&gt;0,ROUND(PMT($F$92/12,$F$96*12,-GC55),5),0)</f>
        <v>0</v>
      </c>
      <c r="GE55" s="15">
        <f>IF(HB54&gt;0,ROUND(GC55*$GE$1/1000,2),0)</f>
        <v>0</v>
      </c>
      <c r="GF55" s="9">
        <f>INT(GE55)</f>
        <v>0</v>
      </c>
      <c r="GG55" s="23">
        <f>INT((GE55-GF55)*10)/10</f>
        <v>0</v>
      </c>
      <c r="GH55" s="17">
        <f>GE55-GF55-GG55</f>
        <v>0</v>
      </c>
      <c r="GI55" s="23">
        <f>IF(OR(GH55=0.05,GH55=0),GH55,IF(AND(GH55&gt;0.051,GH55&lt;0.1),0.1,IF(AND(GH55&gt;0.001,GH55&lt;0.05),0.05,GH55)))</f>
        <v>0</v>
      </c>
      <c r="GJ55" s="23">
        <f>GF55+GG55+GI55</f>
        <v>0</v>
      </c>
      <c r="GK55" s="15">
        <f>IF(HB54&gt;0,ROUND($GD$1*$GK$1,2),0)</f>
        <v>0</v>
      </c>
      <c r="GL55" s="22">
        <v>0</v>
      </c>
      <c r="GM55" s="22">
        <f>IF(HB54&gt;0,ROUND($GD$1*$GM$1,0),0)</f>
        <v>0</v>
      </c>
      <c r="GN55" s="22">
        <f>IF(HB54&gt;0,ROUND($GD$1*$GN$1,2),0)</f>
        <v>0</v>
      </c>
      <c r="GO55" s="22">
        <f>IF(HB54&gt;0,ROUND($GD$1*$GO$1,2),0)</f>
        <v>0</v>
      </c>
      <c r="GP55" s="22">
        <f>IF(HB54&gt;0,ROUND($GD$1*$GP$1,2),0)</f>
        <v>0</v>
      </c>
      <c r="GQ55" s="15">
        <f>IF(HB54&gt;0,GK55+SUM(GM55:GP55),0)</f>
        <v>0</v>
      </c>
      <c r="GR55" s="22">
        <f>IF(HB54&gt;0,ROUND(GQ55/12,2),0)</f>
        <v>0</v>
      </c>
      <c r="GS55" s="9">
        <f>INT(GR55)</f>
        <v>0</v>
      </c>
      <c r="GT55" s="23">
        <f>INT((GR55-GS55)*10)/10</f>
        <v>0</v>
      </c>
      <c r="GU55" s="17">
        <f>GR55-GS55-GT55</f>
        <v>0</v>
      </c>
      <c r="GV55" s="23">
        <f>IF(OR(GU55=0.05,GU55=0),GU55,IF(AND(GU55&gt;0.051,GU55&lt;0.1),0.1,IF(AND(GU55&gt;0.001,GU55&lt;0.05),0.05,GU55)))</f>
        <v>0</v>
      </c>
      <c r="GW55" s="23">
        <f>GS55+GT55+GV55</f>
        <v>0</v>
      </c>
      <c r="GX55">
        <f>IF(HB54&gt;0,GX54,0)</f>
        <v>0</v>
      </c>
      <c r="GY55" s="7">
        <f>ROUND(GD55+GJ55+GW55+GX55,2)</f>
        <v>0</v>
      </c>
      <c r="GZ55" s="7">
        <f>IF(AND(GY55&gt;0,GY56=0),GY55,0)</f>
        <v>0</v>
      </c>
      <c r="HA55" s="7">
        <f>IF(HB54&gt;0,HA54,0)</f>
        <v>0</v>
      </c>
      <c r="HB55" s="7">
        <f>IF(ROUND(GY55-HA55,2)&gt;0,ROUND(GY55-HA55,2),0)</f>
        <v>0</v>
      </c>
    </row>
    <row r="56" spans="1:235">
      <c r="C56" s="4" t="str">
        <f>IF($AB$242=TRUE,"PRINCIPAL","")</f>
        <v/>
      </c>
      <c r="AB56" s="59">
        <f>AB36</f>
        <v>2777777.78</v>
      </c>
      <c r="AC56" s="59">
        <f>AB39</f>
        <v>6000000</v>
      </c>
      <c r="AD56" s="90">
        <v>0.9</v>
      </c>
      <c r="AE56" s="90">
        <v>0.9</v>
      </c>
      <c r="AF56" s="91">
        <f>IF(C5="CTS-EL",AD56,AE56)</f>
        <v>0.9</v>
      </c>
      <c r="BB56">
        <v>54</v>
      </c>
      <c r="BC56" s="7">
        <f>IF(BW55&gt;0,BC55-1000,BC55)</f>
        <v>0</v>
      </c>
      <c r="BD56" s="20">
        <f>IF(BW55&gt;0,ROUND(PMT($F$92/12,$F$96*12,-BC56),5),0)</f>
        <v>0</v>
      </c>
      <c r="BE56" s="15">
        <f>IF(BW55&gt;0,ROUND(BC56*$E$1/1000,2),0)</f>
        <v>0</v>
      </c>
      <c r="BF56" s="15">
        <f>IF(BW55&gt;0,ROUND(MIN(BC56,$F$168)*$BF$1,2),0)</f>
        <v>0</v>
      </c>
      <c r="BG56" s="22">
        <v>0</v>
      </c>
      <c r="BH56" s="22">
        <f>IF(BW55&gt;0,ROUND(MIN(BC56,$F$168)*$BH$1,0),0)</f>
        <v>0</v>
      </c>
      <c r="BI56" s="22">
        <f>IF(BW55&gt;0,ROUND(MIN(BC56,$F$168)*$BI$1,2),0)</f>
        <v>0</v>
      </c>
      <c r="BJ56" s="22">
        <f>IF(BW55&gt;0,ROUND(MIN(BC56,$F$168)*$BJ$1,2),0)</f>
        <v>0</v>
      </c>
      <c r="BK56" s="22">
        <f>IF(BW55&gt;0,ROUND(MIN(BC56,$F$168)*$BK$1,2),0)</f>
        <v>0</v>
      </c>
      <c r="BL56" s="15">
        <f>IF(BW55&gt;0,BF56+SUM(BH56:BK56),0)</f>
        <v>0</v>
      </c>
      <c r="BM56" s="22">
        <f>IF(BW55&gt;0,ROUND(BL56/12,2),0)</f>
        <v>0</v>
      </c>
      <c r="BN56" s="9">
        <f>INT(BM56)</f>
        <v>0</v>
      </c>
      <c r="BO56" s="23">
        <f>INT((BM56-BN56)*10)/10</f>
        <v>0</v>
      </c>
      <c r="BP56" s="17">
        <f>BM56-BN56-BO56</f>
        <v>0</v>
      </c>
      <c r="BQ56" s="23">
        <f>IF(OR(BP56=0.05,BP56=0),BP56,IF(AND(BP56&gt;0.051,BP56&lt;0.1),0.1,IF(AND(BP56&gt;0.001,BP56&lt;0.05),0.05,BP56)))</f>
        <v>0</v>
      </c>
      <c r="BR56" s="23">
        <f>BN56+BO56+BQ56</f>
        <v>0</v>
      </c>
      <c r="BS56">
        <f>IF(BW55&gt;0,BS55,0)</f>
        <v>0</v>
      </c>
      <c r="BT56" s="7">
        <f>SUM(BD56:BE56)+BR56+BS56</f>
        <v>0</v>
      </c>
      <c r="BU56" s="7">
        <f>IF(AND(BT56&gt;0,BT57=0),BT56,0)</f>
        <v>0</v>
      </c>
      <c r="BV56" s="7">
        <f>IF(BW55&gt;0,BV55,0)</f>
        <v>0</v>
      </c>
      <c r="BW56" s="7">
        <f>IF(ROUND(BT56-BV56,2)&gt;0,ROUND(BT56-BV56,2),0)</f>
        <v>0</v>
      </c>
      <c r="CB56">
        <v>54</v>
      </c>
      <c r="CC56" s="7">
        <f>IF(DB55&gt;0,CC55-1000,CC55)</f>
        <v>0</v>
      </c>
      <c r="CD56" s="20">
        <f>IF(DB55&gt;0,ROUND(PMT($F$92/12,$F$96*12,-CC56),5),0)</f>
        <v>0</v>
      </c>
      <c r="CE56" s="15">
        <f>IF(DB55&gt;0,ROUND(CC56*$CE$1/1000,2),0)</f>
        <v>0</v>
      </c>
      <c r="CF56" s="9">
        <f>INT(CE56)</f>
        <v>0</v>
      </c>
      <c r="CG56" s="23">
        <f>INT((CE56-CF56)*10)/10</f>
        <v>0</v>
      </c>
      <c r="CH56" s="17">
        <f>CE56-CF56-CG56</f>
        <v>0</v>
      </c>
      <c r="CI56" s="23">
        <f>IF(OR(CH56=0.05,CH56=0),CH56,IF(AND(CH56&gt;0.051,CH56&lt;0.1),0.1,IF(AND(CH56&gt;0.001,CH56&lt;0.05),0.05,CH56)))</f>
        <v>0</v>
      </c>
      <c r="CJ56" s="23">
        <f>CF56+CG56+CI56</f>
        <v>0</v>
      </c>
      <c r="CK56" s="15">
        <f>IF(DB55&gt;0,ROUND($CD$1*$CK$1,2),0)</f>
        <v>0</v>
      </c>
      <c r="CL56" s="22">
        <v>0</v>
      </c>
      <c r="CM56" s="22">
        <f>IF(DB55&gt;0,ROUND($CD$1*$CM$1,2),0)</f>
        <v>0</v>
      </c>
      <c r="CN56" s="22">
        <f>IF(DB55&gt;0,ROUND($CD$1*$CN$1,2),0)</f>
        <v>0</v>
      </c>
      <c r="CO56" s="22">
        <f>IF(DB55&gt;0,ROUND($CD$1*$CO$1,2),0)</f>
        <v>0</v>
      </c>
      <c r="CP56" s="22">
        <f>IF(DB55&gt;0,ROUND($CD$1*$CP$1,2),0)</f>
        <v>0</v>
      </c>
      <c r="CQ56" s="15">
        <f>IF(DB55&gt;0,CK56+SUM(CM56:CP56),0)</f>
        <v>0</v>
      </c>
      <c r="CR56" s="22">
        <f>IF(DB55&gt;0,ROUND(CQ56/12,2),0)</f>
        <v>0</v>
      </c>
      <c r="CS56" s="9">
        <f>INT(CR56)</f>
        <v>0</v>
      </c>
      <c r="CT56" s="23">
        <f>INT((CR56-CS56)*10)/10</f>
        <v>0</v>
      </c>
      <c r="CU56" s="17">
        <f>CR56-CS56-CT56</f>
        <v>0</v>
      </c>
      <c r="CV56" s="23">
        <f>IF(OR(CU56=0.05,CU56=0),CU56,IF(AND(CU56&gt;0.051,CU56&lt;0.1),0.1,IF(AND(CU56&gt;0.001,CU56&lt;0.05),0.05,CU56)))</f>
        <v>0</v>
      </c>
      <c r="CW56" s="23">
        <f>CS56+CT56+CV56</f>
        <v>0</v>
      </c>
      <c r="CX56">
        <f>IF(DB55&gt;0,CX55,0)</f>
        <v>0</v>
      </c>
      <c r="CY56" s="7">
        <f>ROUND(CD56+CJ56+CW56+CX56,2)</f>
        <v>0</v>
      </c>
      <c r="CZ56" s="7">
        <f>IF(AND(CY56&gt;0,CY57=0),CY56,0)</f>
        <v>0</v>
      </c>
      <c r="DA56" s="7">
        <f>IF(DB55&gt;0,DA55,0)</f>
        <v>0</v>
      </c>
      <c r="DB56" s="7">
        <f>IF(ROUND(CY56-DA56,2)&gt;0,ROUND(CY56-DA56,2),0)</f>
        <v>0</v>
      </c>
      <c r="EB56">
        <v>54</v>
      </c>
      <c r="EC56" s="7">
        <f>IF(FB55&gt;0,EC55-1000,EC55)</f>
        <v>0</v>
      </c>
      <c r="ED56" s="20">
        <f>IF(FB55&gt;0,ROUND(PMT($F$92/12,$F$96*12,-EC56),5),0)</f>
        <v>0</v>
      </c>
      <c r="EE56" s="15">
        <f>IF(FB55&gt;0,ROUND(EC56*$EE$1/1000,2),0)</f>
        <v>0</v>
      </c>
      <c r="EF56" s="9">
        <f>INT(EE56)</f>
        <v>0</v>
      </c>
      <c r="EG56" s="23">
        <f>INT((EE56-EF56)*10)/10</f>
        <v>0</v>
      </c>
      <c r="EH56" s="17">
        <f>EE56-EF56-EG56</f>
        <v>0</v>
      </c>
      <c r="EI56" s="23">
        <f>IF(OR(EH56=0.05,EH56=0),EH56,IF(AND(EH56&gt;0.051,EH56&lt;0.1),0.1,IF(AND(EH56&gt;0.001,EH56&lt;0.05),0.05,EH56)))</f>
        <v>0</v>
      </c>
      <c r="EJ56" s="23">
        <f>EF56+EG56+EI56</f>
        <v>0</v>
      </c>
      <c r="EK56" s="15">
        <f>IF(FB55&gt;0,ROUND($ED$1*$EK$1,2),0)</f>
        <v>0</v>
      </c>
      <c r="EL56" s="22">
        <v>0</v>
      </c>
      <c r="EM56" s="22">
        <f>IF(FB55&gt;0,ROUND($ED$1*$EM$1,0),0)</f>
        <v>0</v>
      </c>
      <c r="EN56" s="22">
        <f>IF(FB55&gt;0,ROUND($ED$1*$EN$1,2),0)</f>
        <v>0</v>
      </c>
      <c r="EO56" s="22">
        <f>IF(FB55&gt;0,ROUND($ED$1*$EO$1,2),0)</f>
        <v>0</v>
      </c>
      <c r="EP56" s="22">
        <f>IF(FB55&gt;0,ROUND($ED$1*$EP$1,2),0)</f>
        <v>0</v>
      </c>
      <c r="EQ56" s="15">
        <f>IF(FB55&gt;0,EK56+SUM(EM56:EP56),0)</f>
        <v>0</v>
      </c>
      <c r="ER56" s="22">
        <f>IF(FB55&gt;0,ROUND(EQ56/12,2),0)</f>
        <v>0</v>
      </c>
      <c r="ES56" s="9">
        <f>INT(ER56)</f>
        <v>0</v>
      </c>
      <c r="ET56" s="23">
        <f>INT((ER56-ES56)*10)/10</f>
        <v>0</v>
      </c>
      <c r="EU56" s="17">
        <f>ER56-ES56-ET56</f>
        <v>0</v>
      </c>
      <c r="EV56" s="23">
        <f>IF(OR(EU56=0.05,EU56=0),EU56,IF(AND(EU56&gt;0.051,EU56&lt;0.1),0.1,IF(AND(EU56&gt;0.001,EU56&lt;0.05),0.05,EU56)))</f>
        <v>0</v>
      </c>
      <c r="EW56" s="23">
        <f>ES56+ET56+EV56</f>
        <v>0</v>
      </c>
      <c r="EX56">
        <f>IF(FB55&gt;0,EX55,0)</f>
        <v>0</v>
      </c>
      <c r="EY56" s="7">
        <f>ROUND(ED56+EJ56+EW56+EX56,2)</f>
        <v>0</v>
      </c>
      <c r="EZ56" s="7">
        <f>IF(AND(EY56&gt;0,EY57=0),EY56,0)</f>
        <v>0</v>
      </c>
      <c r="FA56" s="7">
        <f>IF(FB55&gt;0,FA55,0)</f>
        <v>0</v>
      </c>
      <c r="FB56" s="7">
        <f>IF(ROUND(EY56-FA56,2)&gt;0,ROUND(EY56-FA56,2),0)</f>
        <v>0</v>
      </c>
      <c r="GB56">
        <v>54</v>
      </c>
      <c r="GC56" s="7">
        <f>IF(HB55&gt;0,GC55-1000,GC55)</f>
        <v>0</v>
      </c>
      <c r="GD56" s="20">
        <f>IF(HB55&gt;0,ROUND(PMT($F$92/12,$F$96*12,-GC56),5),0)</f>
        <v>0</v>
      </c>
      <c r="GE56" s="15">
        <f>IF(HB55&gt;0,ROUND(GC56*$GE$1/1000,2),0)</f>
        <v>0</v>
      </c>
      <c r="GF56" s="9">
        <f>INT(GE56)</f>
        <v>0</v>
      </c>
      <c r="GG56" s="23">
        <f>INT((GE56-GF56)*10)/10</f>
        <v>0</v>
      </c>
      <c r="GH56" s="17">
        <f>GE56-GF56-GG56</f>
        <v>0</v>
      </c>
      <c r="GI56" s="23">
        <f>IF(OR(GH56=0.05,GH56=0),GH56,IF(AND(GH56&gt;0.051,GH56&lt;0.1),0.1,IF(AND(GH56&gt;0.001,GH56&lt;0.05),0.05,GH56)))</f>
        <v>0</v>
      </c>
      <c r="GJ56" s="23">
        <f>GF56+GG56+GI56</f>
        <v>0</v>
      </c>
      <c r="GK56" s="15">
        <f>IF(HB55&gt;0,ROUND($GD$1*$GK$1,2),0)</f>
        <v>0</v>
      </c>
      <c r="GL56" s="22">
        <v>0</v>
      </c>
      <c r="GM56" s="22">
        <f>IF(HB55&gt;0,ROUND($GD$1*$GM$1,0),0)</f>
        <v>0</v>
      </c>
      <c r="GN56" s="22">
        <f>IF(HB55&gt;0,ROUND($GD$1*$GN$1,2),0)</f>
        <v>0</v>
      </c>
      <c r="GO56" s="22">
        <f>IF(HB55&gt;0,ROUND($GD$1*$GO$1,2),0)</f>
        <v>0</v>
      </c>
      <c r="GP56" s="22">
        <f>IF(HB55&gt;0,ROUND($GD$1*$GP$1,2),0)</f>
        <v>0</v>
      </c>
      <c r="GQ56" s="15">
        <f>IF(HB55&gt;0,GK56+SUM(GM56:GP56),0)</f>
        <v>0</v>
      </c>
      <c r="GR56" s="22">
        <f>IF(HB55&gt;0,ROUND(GQ56/12,2),0)</f>
        <v>0</v>
      </c>
      <c r="GS56" s="9">
        <f>INT(GR56)</f>
        <v>0</v>
      </c>
      <c r="GT56" s="23">
        <f>INT((GR56-GS56)*10)/10</f>
        <v>0</v>
      </c>
      <c r="GU56" s="17">
        <f>GR56-GS56-GT56</f>
        <v>0</v>
      </c>
      <c r="GV56" s="23">
        <f>IF(OR(GU56=0.05,GU56=0),GU56,IF(AND(GU56&gt;0.051,GU56&lt;0.1),0.1,IF(AND(GU56&gt;0.001,GU56&lt;0.05),0.05,GU56)))</f>
        <v>0</v>
      </c>
      <c r="GW56" s="23">
        <f>GS56+GT56+GV56</f>
        <v>0</v>
      </c>
      <c r="GX56">
        <f>IF(HB55&gt;0,GX55,0)</f>
        <v>0</v>
      </c>
      <c r="GY56" s="7">
        <f>ROUND(GD56+GJ56+GW56+GX56,2)</f>
        <v>0</v>
      </c>
      <c r="GZ56" s="7">
        <f>IF(AND(GY56&gt;0,GY57=0),GY56,0)</f>
        <v>0</v>
      </c>
      <c r="HA56" s="7">
        <f>IF(HB55&gt;0,HA55,0)</f>
        <v>0</v>
      </c>
      <c r="HB56" s="7">
        <f>IF(ROUND(GY56-HA56,2)&gt;0,ROUND(GY56-HA56,2),0)</f>
        <v>0</v>
      </c>
    </row>
    <row r="57" spans="1:235">
      <c r="C57" s="149" t="s">
        <v>126</v>
      </c>
      <c r="E57" s="4" t="s">
        <v>45</v>
      </c>
      <c r="F57" s="93">
        <v>18000</v>
      </c>
      <c r="BB57">
        <v>55</v>
      </c>
      <c r="BC57" s="7">
        <f>IF(BW56&gt;0,BC56-1000,BC56)</f>
        <v>0</v>
      </c>
      <c r="BD57" s="20">
        <f>IF(BW56&gt;0,ROUND(PMT($F$92/12,$F$96*12,-BC57),5),0)</f>
        <v>0</v>
      </c>
      <c r="BE57" s="15">
        <f>IF(BW56&gt;0,ROUND(BC57*$E$1/1000,2),0)</f>
        <v>0</v>
      </c>
      <c r="BF57" s="15">
        <f>IF(BW56&gt;0,ROUND(MIN(BC57,$F$168)*$BF$1,2),0)</f>
        <v>0</v>
      </c>
      <c r="BG57" s="22">
        <v>0</v>
      </c>
      <c r="BH57" s="22">
        <f>IF(BW56&gt;0,ROUND(MIN(BC57,$F$168)*$BH$1,0),0)</f>
        <v>0</v>
      </c>
      <c r="BI57" s="22">
        <f>IF(BW56&gt;0,ROUND(MIN(BC57,$F$168)*$BI$1,2),0)</f>
        <v>0</v>
      </c>
      <c r="BJ57" s="22">
        <f>IF(BW56&gt;0,ROUND(MIN(BC57,$F$168)*$BJ$1,2),0)</f>
        <v>0</v>
      </c>
      <c r="BK57" s="22">
        <f>IF(BW56&gt;0,ROUND(MIN(BC57,$F$168)*$BK$1,2),0)</f>
        <v>0</v>
      </c>
      <c r="BL57" s="15">
        <f>IF(BW56&gt;0,BF57+SUM(BH57:BK57),0)</f>
        <v>0</v>
      </c>
      <c r="BM57" s="22">
        <f>IF(BW56&gt;0,ROUND(BL57/12,2),0)</f>
        <v>0</v>
      </c>
      <c r="BN57" s="9">
        <f>INT(BM57)</f>
        <v>0</v>
      </c>
      <c r="BO57" s="23">
        <f>INT((BM57-BN57)*10)/10</f>
        <v>0</v>
      </c>
      <c r="BP57" s="17">
        <f>BM57-BN57-BO57</f>
        <v>0</v>
      </c>
      <c r="BQ57" s="23">
        <f>IF(OR(BP57=0.05,BP57=0),BP57,IF(AND(BP57&gt;0.051,BP57&lt;0.1),0.1,IF(AND(BP57&gt;0.001,BP57&lt;0.05),0.05,BP57)))</f>
        <v>0</v>
      </c>
      <c r="BR57" s="23">
        <f>BN57+BO57+BQ57</f>
        <v>0</v>
      </c>
      <c r="BS57">
        <f>IF(BW56&gt;0,BS56,0)</f>
        <v>0</v>
      </c>
      <c r="BT57" s="7">
        <f>SUM(BD57:BE57)+BR57+BS57</f>
        <v>0</v>
      </c>
      <c r="BU57" s="7">
        <f>IF(AND(BT57&gt;0,BT58=0),BT57,0)</f>
        <v>0</v>
      </c>
      <c r="BV57" s="7">
        <f>IF(BW56&gt;0,BV56,0)</f>
        <v>0</v>
      </c>
      <c r="BW57" s="7">
        <f>IF(ROUND(BT57-BV57,2)&gt;0,ROUND(BT57-BV57,2),0)</f>
        <v>0</v>
      </c>
      <c r="CB57">
        <v>55</v>
      </c>
      <c r="CC57" s="7">
        <f>IF(DB56&gt;0,CC56-1000,CC56)</f>
        <v>0</v>
      </c>
      <c r="CD57" s="20">
        <f>IF(DB56&gt;0,ROUND(PMT($F$92/12,$F$96*12,-CC57),5),0)</f>
        <v>0</v>
      </c>
      <c r="CE57" s="15">
        <f>IF(DB56&gt;0,ROUND(CC57*$CE$1/1000,2),0)</f>
        <v>0</v>
      </c>
      <c r="CF57" s="9">
        <f>INT(CE57)</f>
        <v>0</v>
      </c>
      <c r="CG57" s="23">
        <f>INT((CE57-CF57)*10)/10</f>
        <v>0</v>
      </c>
      <c r="CH57" s="17">
        <f>CE57-CF57-CG57</f>
        <v>0</v>
      </c>
      <c r="CI57" s="23">
        <f>IF(OR(CH57=0.05,CH57=0),CH57,IF(AND(CH57&gt;0.051,CH57&lt;0.1),0.1,IF(AND(CH57&gt;0.001,CH57&lt;0.05),0.05,CH57)))</f>
        <v>0</v>
      </c>
      <c r="CJ57" s="23">
        <f>CF57+CG57+CI57</f>
        <v>0</v>
      </c>
      <c r="CK57" s="15">
        <f>IF(DB56&gt;0,ROUND($CD$1*$CK$1,2),0)</f>
        <v>0</v>
      </c>
      <c r="CL57" s="22">
        <v>0</v>
      </c>
      <c r="CM57" s="22">
        <f>IF(DB56&gt;0,ROUND($CD$1*$CM$1,2),0)</f>
        <v>0</v>
      </c>
      <c r="CN57" s="22">
        <f>IF(DB56&gt;0,ROUND($CD$1*$CN$1,2),0)</f>
        <v>0</v>
      </c>
      <c r="CO57" s="22">
        <f>IF(DB56&gt;0,ROUND($CD$1*$CO$1,2),0)</f>
        <v>0</v>
      </c>
      <c r="CP57" s="22">
        <f>IF(DB56&gt;0,ROUND($CD$1*$CP$1,2),0)</f>
        <v>0</v>
      </c>
      <c r="CQ57" s="15">
        <f>IF(DB56&gt;0,CK57+SUM(CM57:CP57),0)</f>
        <v>0</v>
      </c>
      <c r="CR57" s="22">
        <f>IF(DB56&gt;0,ROUND(CQ57/12,2),0)</f>
        <v>0</v>
      </c>
      <c r="CS57" s="9">
        <f>INT(CR57)</f>
        <v>0</v>
      </c>
      <c r="CT57" s="23">
        <f>INT((CR57-CS57)*10)/10</f>
        <v>0</v>
      </c>
      <c r="CU57" s="17">
        <f>CR57-CS57-CT57</f>
        <v>0</v>
      </c>
      <c r="CV57" s="23">
        <f>IF(OR(CU57=0.05,CU57=0),CU57,IF(AND(CU57&gt;0.051,CU57&lt;0.1),0.1,IF(AND(CU57&gt;0.001,CU57&lt;0.05),0.05,CU57)))</f>
        <v>0</v>
      </c>
      <c r="CW57" s="23">
        <f>CS57+CT57+CV57</f>
        <v>0</v>
      </c>
      <c r="CX57">
        <f>IF(DB56&gt;0,CX56,0)</f>
        <v>0</v>
      </c>
      <c r="CY57" s="7">
        <f>ROUND(CD57+CJ57+CW57+CX57,2)</f>
        <v>0</v>
      </c>
      <c r="CZ57" s="7">
        <f>IF(AND(CY57&gt;0,CY58=0),CY57,0)</f>
        <v>0</v>
      </c>
      <c r="DA57" s="7">
        <f>IF(DB56&gt;0,DA56,0)</f>
        <v>0</v>
      </c>
      <c r="DB57" s="7">
        <f>IF(ROUND(CY57-DA57,2)&gt;0,ROUND(CY57-DA57,2),0)</f>
        <v>0</v>
      </c>
      <c r="EB57">
        <v>55</v>
      </c>
      <c r="EC57" s="7">
        <f>IF(FB56&gt;0,EC56-1000,EC56)</f>
        <v>0</v>
      </c>
      <c r="ED57" s="20">
        <f>IF(FB56&gt;0,ROUND(PMT($F$92/12,$F$96*12,-EC57),5),0)</f>
        <v>0</v>
      </c>
      <c r="EE57" s="15">
        <f>IF(FB56&gt;0,ROUND(EC57*$EE$1/1000,2),0)</f>
        <v>0</v>
      </c>
      <c r="EF57" s="9">
        <f>INT(EE57)</f>
        <v>0</v>
      </c>
      <c r="EG57" s="23">
        <f>INT((EE57-EF57)*10)/10</f>
        <v>0</v>
      </c>
      <c r="EH57" s="17">
        <f>EE57-EF57-EG57</f>
        <v>0</v>
      </c>
      <c r="EI57" s="23">
        <f>IF(OR(EH57=0.05,EH57=0),EH57,IF(AND(EH57&gt;0.051,EH57&lt;0.1),0.1,IF(AND(EH57&gt;0.001,EH57&lt;0.05),0.05,EH57)))</f>
        <v>0</v>
      </c>
      <c r="EJ57" s="23">
        <f>EF57+EG57+EI57</f>
        <v>0</v>
      </c>
      <c r="EK57" s="15">
        <f>IF(FB56&gt;0,ROUND($ED$1*$EK$1,2),0)</f>
        <v>0</v>
      </c>
      <c r="EL57" s="22">
        <v>0</v>
      </c>
      <c r="EM57" s="22">
        <f>IF(FB56&gt;0,ROUND($ED$1*$EM$1,0),0)</f>
        <v>0</v>
      </c>
      <c r="EN57" s="22">
        <f>IF(FB56&gt;0,ROUND($ED$1*$EN$1,2),0)</f>
        <v>0</v>
      </c>
      <c r="EO57" s="22">
        <f>IF(FB56&gt;0,ROUND($ED$1*$EO$1,2),0)</f>
        <v>0</v>
      </c>
      <c r="EP57" s="22">
        <f>IF(FB56&gt;0,ROUND($ED$1*$EP$1,2),0)</f>
        <v>0</v>
      </c>
      <c r="EQ57" s="15">
        <f>IF(FB56&gt;0,EK57+SUM(EM57:EP57),0)</f>
        <v>0</v>
      </c>
      <c r="ER57" s="22">
        <f>IF(FB56&gt;0,ROUND(EQ57/12,2),0)</f>
        <v>0</v>
      </c>
      <c r="ES57" s="9">
        <f>INT(ER57)</f>
        <v>0</v>
      </c>
      <c r="ET57" s="23">
        <f>INT((ER57-ES57)*10)/10</f>
        <v>0</v>
      </c>
      <c r="EU57" s="17">
        <f>ER57-ES57-ET57</f>
        <v>0</v>
      </c>
      <c r="EV57" s="23">
        <f>IF(OR(EU57=0.05,EU57=0),EU57,IF(AND(EU57&gt;0.051,EU57&lt;0.1),0.1,IF(AND(EU57&gt;0.001,EU57&lt;0.05),0.05,EU57)))</f>
        <v>0</v>
      </c>
      <c r="EW57" s="23">
        <f>ES57+ET57+EV57</f>
        <v>0</v>
      </c>
      <c r="EX57">
        <f>IF(FB56&gt;0,EX56,0)</f>
        <v>0</v>
      </c>
      <c r="EY57" s="7">
        <f>ROUND(ED57+EJ57+EW57+EX57,2)</f>
        <v>0</v>
      </c>
      <c r="EZ57" s="7">
        <f>IF(AND(EY57&gt;0,EY58=0),EY57,0)</f>
        <v>0</v>
      </c>
      <c r="FA57" s="7">
        <f>IF(FB56&gt;0,FA56,0)</f>
        <v>0</v>
      </c>
      <c r="FB57" s="7">
        <f>IF(ROUND(EY57-FA57,2)&gt;0,ROUND(EY57-FA57,2),0)</f>
        <v>0</v>
      </c>
      <c r="GB57">
        <v>55</v>
      </c>
      <c r="GC57" s="7">
        <f>IF(HB56&gt;0,GC56-1000,GC56)</f>
        <v>0</v>
      </c>
      <c r="GD57" s="20">
        <f>IF(HB56&gt;0,ROUND(PMT($F$92/12,$F$96*12,-GC57),5),0)</f>
        <v>0</v>
      </c>
      <c r="GE57" s="15">
        <f>IF(HB56&gt;0,ROUND(GC57*$GE$1/1000,2),0)</f>
        <v>0</v>
      </c>
      <c r="GF57" s="9">
        <f>INT(GE57)</f>
        <v>0</v>
      </c>
      <c r="GG57" s="23">
        <f>INT((GE57-GF57)*10)/10</f>
        <v>0</v>
      </c>
      <c r="GH57" s="17">
        <f>GE57-GF57-GG57</f>
        <v>0</v>
      </c>
      <c r="GI57" s="23">
        <f>IF(OR(GH57=0.05,GH57=0),GH57,IF(AND(GH57&gt;0.051,GH57&lt;0.1),0.1,IF(AND(GH57&gt;0.001,GH57&lt;0.05),0.05,GH57)))</f>
        <v>0</v>
      </c>
      <c r="GJ57" s="23">
        <f>GF57+GG57+GI57</f>
        <v>0</v>
      </c>
      <c r="GK57" s="15">
        <f>IF(HB56&gt;0,ROUND($GD$1*$GK$1,2),0)</f>
        <v>0</v>
      </c>
      <c r="GL57" s="22">
        <v>0</v>
      </c>
      <c r="GM57" s="22">
        <f>IF(HB56&gt;0,ROUND($GD$1*$GM$1,0),0)</f>
        <v>0</v>
      </c>
      <c r="GN57" s="22">
        <f>IF(HB56&gt;0,ROUND($GD$1*$GN$1,2),0)</f>
        <v>0</v>
      </c>
      <c r="GO57" s="22">
        <f>IF(HB56&gt;0,ROUND($GD$1*$GO$1,2),0)</f>
        <v>0</v>
      </c>
      <c r="GP57" s="22">
        <f>IF(HB56&gt;0,ROUND($GD$1*$GP$1,2),0)</f>
        <v>0</v>
      </c>
      <c r="GQ57" s="15">
        <f>IF(HB56&gt;0,GK57+SUM(GM57:GP57),0)</f>
        <v>0</v>
      </c>
      <c r="GR57" s="22">
        <f>IF(HB56&gt;0,ROUND(GQ57/12,2),0)</f>
        <v>0</v>
      </c>
      <c r="GS57" s="9">
        <f>INT(GR57)</f>
        <v>0</v>
      </c>
      <c r="GT57" s="23">
        <f>INT((GR57-GS57)*10)/10</f>
        <v>0</v>
      </c>
      <c r="GU57" s="17">
        <f>GR57-GS57-GT57</f>
        <v>0</v>
      </c>
      <c r="GV57" s="23">
        <f>IF(OR(GU57=0.05,GU57=0),GU57,IF(AND(GU57&gt;0.051,GU57&lt;0.1),0.1,IF(AND(GU57&gt;0.001,GU57&lt;0.05),0.05,GU57)))</f>
        <v>0</v>
      </c>
      <c r="GW57" s="23">
        <f>GS57+GT57+GV57</f>
        <v>0</v>
      </c>
      <c r="GX57">
        <f>IF(HB56&gt;0,GX56,0)</f>
        <v>0</v>
      </c>
      <c r="GY57" s="7">
        <f>ROUND(GD57+GJ57+GW57+GX57,2)</f>
        <v>0</v>
      </c>
      <c r="GZ57" s="7">
        <f>IF(AND(GY57&gt;0,GY58=0),GY57,0)</f>
        <v>0</v>
      </c>
      <c r="HA57" s="7">
        <f>IF(HB56&gt;0,HA56,0)</f>
        <v>0</v>
      </c>
      <c r="HB57" s="7">
        <f>IF(ROUND(GY57-HA57,2)&gt;0,ROUND(GY57-HA57,2),0)</f>
        <v>0</v>
      </c>
    </row>
    <row r="58" spans="1:235">
      <c r="D58" s="4" t="s">
        <v>127</v>
      </c>
      <c r="F58" s="95">
        <f>IF($AB$242=TRUE,F57-$F$55-K79,0)</f>
        <v>0</v>
      </c>
      <c r="M58" t="str">
        <f>AB2</f>
        <v>PD 957</v>
      </c>
      <c r="BB58">
        <v>56</v>
      </c>
      <c r="BC58" s="7">
        <f>IF(BW57&gt;0,BC57-1000,BC57)</f>
        <v>0</v>
      </c>
      <c r="BD58" s="20">
        <f>IF(BW57&gt;0,ROUND(PMT($F$92/12,$F$96*12,-BC58),5),0)</f>
        <v>0</v>
      </c>
      <c r="BE58" s="15">
        <f>IF(BW57&gt;0,ROUND(BC58*$E$1/1000,2),0)</f>
        <v>0</v>
      </c>
      <c r="BF58" s="15">
        <f>IF(BW57&gt;0,ROUND(MIN(BC58,$F$168)*$BF$1,2),0)</f>
        <v>0</v>
      </c>
      <c r="BG58" s="22">
        <v>0</v>
      </c>
      <c r="BH58" s="22">
        <f>IF(BW57&gt;0,ROUND(MIN(BC58,$F$168)*$BH$1,0),0)</f>
        <v>0</v>
      </c>
      <c r="BI58" s="22">
        <f>IF(BW57&gt;0,ROUND(MIN(BC58,$F$168)*$BI$1,2),0)</f>
        <v>0</v>
      </c>
      <c r="BJ58" s="22">
        <f>IF(BW57&gt;0,ROUND(MIN(BC58,$F$168)*$BJ$1,2),0)</f>
        <v>0</v>
      </c>
      <c r="BK58" s="22">
        <f>IF(BW57&gt;0,ROUND(MIN(BC58,$F$168)*$BK$1,2),0)</f>
        <v>0</v>
      </c>
      <c r="BL58" s="15">
        <f>IF(BW57&gt;0,BF58+SUM(BH58:BK58),0)</f>
        <v>0</v>
      </c>
      <c r="BM58" s="22">
        <f>IF(BW57&gt;0,ROUND(BL58/12,2),0)</f>
        <v>0</v>
      </c>
      <c r="BN58" s="9">
        <f>INT(BM58)</f>
        <v>0</v>
      </c>
      <c r="BO58" s="23">
        <f>INT((BM58-BN58)*10)/10</f>
        <v>0</v>
      </c>
      <c r="BP58" s="17">
        <f>BM58-BN58-BO58</f>
        <v>0</v>
      </c>
      <c r="BQ58" s="23">
        <f>IF(OR(BP58=0.05,BP58=0),BP58,IF(AND(BP58&gt;0.051,BP58&lt;0.1),0.1,IF(AND(BP58&gt;0.001,BP58&lt;0.05),0.05,BP58)))</f>
        <v>0</v>
      </c>
      <c r="BR58" s="23">
        <f>BN58+BO58+BQ58</f>
        <v>0</v>
      </c>
      <c r="BS58">
        <f>IF(BW57&gt;0,BS57,0)</f>
        <v>0</v>
      </c>
      <c r="BT58" s="7">
        <f>SUM(BD58:BE58)+BR58+BS58</f>
        <v>0</v>
      </c>
      <c r="BU58" s="7">
        <f>IF(AND(BT58&gt;0,BT59=0),BT58,0)</f>
        <v>0</v>
      </c>
      <c r="BV58" s="7">
        <f>IF(BW57&gt;0,BV57,0)</f>
        <v>0</v>
      </c>
      <c r="BW58" s="7">
        <f>IF(ROUND(BT58-BV58,2)&gt;0,ROUND(BT58-BV58,2),0)</f>
        <v>0</v>
      </c>
      <c r="CB58">
        <v>56</v>
      </c>
      <c r="CC58" s="7">
        <f>IF(DB57&gt;0,CC57-1000,CC57)</f>
        <v>0</v>
      </c>
      <c r="CD58" s="20">
        <f>IF(DB57&gt;0,ROUND(PMT($F$92/12,$F$96*12,-CC58),5),0)</f>
        <v>0</v>
      </c>
      <c r="CE58" s="15">
        <f>IF(DB57&gt;0,ROUND(CC58*$CE$1/1000,2),0)</f>
        <v>0</v>
      </c>
      <c r="CF58" s="9">
        <f>INT(CE58)</f>
        <v>0</v>
      </c>
      <c r="CG58" s="23">
        <f>INT((CE58-CF58)*10)/10</f>
        <v>0</v>
      </c>
      <c r="CH58" s="17">
        <f>CE58-CF58-CG58</f>
        <v>0</v>
      </c>
      <c r="CI58" s="23">
        <f>IF(OR(CH58=0.05,CH58=0),CH58,IF(AND(CH58&gt;0.051,CH58&lt;0.1),0.1,IF(AND(CH58&gt;0.001,CH58&lt;0.05),0.05,CH58)))</f>
        <v>0</v>
      </c>
      <c r="CJ58" s="23">
        <f>CF58+CG58+CI58</f>
        <v>0</v>
      </c>
      <c r="CK58" s="15">
        <f>IF(DB57&gt;0,ROUND($CD$1*$CK$1,2),0)</f>
        <v>0</v>
      </c>
      <c r="CL58" s="22">
        <v>0</v>
      </c>
      <c r="CM58" s="22">
        <f>IF(DB57&gt;0,ROUND($CD$1*$CM$1,2),0)</f>
        <v>0</v>
      </c>
      <c r="CN58" s="22">
        <f>IF(DB57&gt;0,ROUND($CD$1*$CN$1,2),0)</f>
        <v>0</v>
      </c>
      <c r="CO58" s="22">
        <f>IF(DB57&gt;0,ROUND($CD$1*$CO$1,2),0)</f>
        <v>0</v>
      </c>
      <c r="CP58" s="22">
        <f>IF(DB57&gt;0,ROUND($CD$1*$CP$1,2),0)</f>
        <v>0</v>
      </c>
      <c r="CQ58" s="15">
        <f>IF(DB57&gt;0,CK58+SUM(CM58:CP58),0)</f>
        <v>0</v>
      </c>
      <c r="CR58" s="22">
        <f>IF(DB57&gt;0,ROUND(CQ58/12,2),0)</f>
        <v>0</v>
      </c>
      <c r="CS58" s="9">
        <f>INT(CR58)</f>
        <v>0</v>
      </c>
      <c r="CT58" s="23">
        <f>INT((CR58-CS58)*10)/10</f>
        <v>0</v>
      </c>
      <c r="CU58" s="17">
        <f>CR58-CS58-CT58</f>
        <v>0</v>
      </c>
      <c r="CV58" s="23">
        <f>IF(OR(CU58=0.05,CU58=0),CU58,IF(AND(CU58&gt;0.051,CU58&lt;0.1),0.1,IF(AND(CU58&gt;0.001,CU58&lt;0.05),0.05,CU58)))</f>
        <v>0</v>
      </c>
      <c r="CW58" s="23">
        <f>CS58+CT58+CV58</f>
        <v>0</v>
      </c>
      <c r="CX58">
        <f>IF(DB57&gt;0,CX57,0)</f>
        <v>0</v>
      </c>
      <c r="CY58" s="7">
        <f>ROUND(CD58+CJ58+CW58+CX58,2)</f>
        <v>0</v>
      </c>
      <c r="CZ58" s="7">
        <f>IF(AND(CY58&gt;0,CY59=0),CY58,0)</f>
        <v>0</v>
      </c>
      <c r="DA58" s="7">
        <f>IF(DB57&gt;0,DA57,0)</f>
        <v>0</v>
      </c>
      <c r="DB58" s="7">
        <f>IF(ROUND(CY58-DA58,2)&gt;0,ROUND(CY58-DA58,2),0)</f>
        <v>0</v>
      </c>
      <c r="EB58">
        <v>56</v>
      </c>
      <c r="EC58" s="7">
        <f>IF(FB57&gt;0,EC57-1000,EC57)</f>
        <v>0</v>
      </c>
      <c r="ED58" s="20">
        <f>IF(FB57&gt;0,ROUND(PMT($F$92/12,$F$96*12,-EC58),5),0)</f>
        <v>0</v>
      </c>
      <c r="EE58" s="15">
        <f>IF(FB57&gt;0,ROUND(EC58*$EE$1/1000,2),0)</f>
        <v>0</v>
      </c>
      <c r="EF58" s="9">
        <f>INT(EE58)</f>
        <v>0</v>
      </c>
      <c r="EG58" s="23">
        <f>INT((EE58-EF58)*10)/10</f>
        <v>0</v>
      </c>
      <c r="EH58" s="17">
        <f>EE58-EF58-EG58</f>
        <v>0</v>
      </c>
      <c r="EI58" s="23">
        <f>IF(OR(EH58=0.05,EH58=0),EH58,IF(AND(EH58&gt;0.051,EH58&lt;0.1),0.1,IF(AND(EH58&gt;0.001,EH58&lt;0.05),0.05,EH58)))</f>
        <v>0</v>
      </c>
      <c r="EJ58" s="23">
        <f>EF58+EG58+EI58</f>
        <v>0</v>
      </c>
      <c r="EK58" s="15">
        <f>IF(FB57&gt;0,ROUND($ED$1*$EK$1,2),0)</f>
        <v>0</v>
      </c>
      <c r="EL58" s="22">
        <v>0</v>
      </c>
      <c r="EM58" s="22">
        <f>IF(FB57&gt;0,ROUND($ED$1*$EM$1,0),0)</f>
        <v>0</v>
      </c>
      <c r="EN58" s="22">
        <f>IF(FB57&gt;0,ROUND($ED$1*$EN$1,2),0)</f>
        <v>0</v>
      </c>
      <c r="EO58" s="22">
        <f>IF(FB57&gt;0,ROUND($ED$1*$EO$1,2),0)</f>
        <v>0</v>
      </c>
      <c r="EP58" s="22">
        <f>IF(FB57&gt;0,ROUND($ED$1*$EP$1,2),0)</f>
        <v>0</v>
      </c>
      <c r="EQ58" s="15">
        <f>IF(FB57&gt;0,EK58+SUM(EM58:EP58),0)</f>
        <v>0</v>
      </c>
      <c r="ER58" s="22">
        <f>IF(FB57&gt;0,ROUND(EQ58/12,2),0)</f>
        <v>0</v>
      </c>
      <c r="ES58" s="9">
        <f>INT(ER58)</f>
        <v>0</v>
      </c>
      <c r="ET58" s="23">
        <f>INT((ER58-ES58)*10)/10</f>
        <v>0</v>
      </c>
      <c r="EU58" s="17">
        <f>ER58-ES58-ET58</f>
        <v>0</v>
      </c>
      <c r="EV58" s="23">
        <f>IF(OR(EU58=0.05,EU58=0),EU58,IF(AND(EU58&gt;0.051,EU58&lt;0.1),0.1,IF(AND(EU58&gt;0.001,EU58&lt;0.05),0.05,EU58)))</f>
        <v>0</v>
      </c>
      <c r="EW58" s="23">
        <f>ES58+ET58+EV58</f>
        <v>0</v>
      </c>
      <c r="EX58">
        <f>IF(FB57&gt;0,EX57,0)</f>
        <v>0</v>
      </c>
      <c r="EY58" s="7">
        <f>ROUND(ED58+EJ58+EW58+EX58,2)</f>
        <v>0</v>
      </c>
      <c r="EZ58" s="7">
        <f>IF(AND(EY58&gt;0,EY59=0),EY58,0)</f>
        <v>0</v>
      </c>
      <c r="FA58" s="7">
        <f>IF(FB57&gt;0,FA57,0)</f>
        <v>0</v>
      </c>
      <c r="FB58" s="7">
        <f>IF(ROUND(EY58-FA58,2)&gt;0,ROUND(EY58-FA58,2),0)</f>
        <v>0</v>
      </c>
      <c r="GB58">
        <v>56</v>
      </c>
      <c r="GC58" s="7">
        <f>IF(HB57&gt;0,GC57-1000,GC57)</f>
        <v>0</v>
      </c>
      <c r="GD58" s="20">
        <f>IF(HB57&gt;0,ROUND(PMT($F$92/12,$F$96*12,-GC58),5),0)</f>
        <v>0</v>
      </c>
      <c r="GE58" s="15">
        <f>IF(HB57&gt;0,ROUND(GC58*$GE$1/1000,2),0)</f>
        <v>0</v>
      </c>
      <c r="GF58" s="9">
        <f>INT(GE58)</f>
        <v>0</v>
      </c>
      <c r="GG58" s="23">
        <f>INT((GE58-GF58)*10)/10</f>
        <v>0</v>
      </c>
      <c r="GH58" s="17">
        <f>GE58-GF58-GG58</f>
        <v>0</v>
      </c>
      <c r="GI58" s="23">
        <f>IF(OR(GH58=0.05,GH58=0),GH58,IF(AND(GH58&gt;0.051,GH58&lt;0.1),0.1,IF(AND(GH58&gt;0.001,GH58&lt;0.05),0.05,GH58)))</f>
        <v>0</v>
      </c>
      <c r="GJ58" s="23">
        <f>GF58+GG58+GI58</f>
        <v>0</v>
      </c>
      <c r="GK58" s="15">
        <f>IF(HB57&gt;0,ROUND($GD$1*$GK$1,2),0)</f>
        <v>0</v>
      </c>
      <c r="GL58" s="22">
        <v>0</v>
      </c>
      <c r="GM58" s="22">
        <f>IF(HB57&gt;0,ROUND($GD$1*$GM$1,0),0)</f>
        <v>0</v>
      </c>
      <c r="GN58" s="22">
        <f>IF(HB57&gt;0,ROUND($GD$1*$GN$1,2),0)</f>
        <v>0</v>
      </c>
      <c r="GO58" s="22">
        <f>IF(HB57&gt;0,ROUND($GD$1*$GO$1,2),0)</f>
        <v>0</v>
      </c>
      <c r="GP58" s="22">
        <f>IF(HB57&gt;0,ROUND($GD$1*$GP$1,2),0)</f>
        <v>0</v>
      </c>
      <c r="GQ58" s="15">
        <f>IF(HB57&gt;0,GK58+SUM(GM58:GP58),0)</f>
        <v>0</v>
      </c>
      <c r="GR58" s="22">
        <f>IF(HB57&gt;0,ROUND(GQ58/12,2),0)</f>
        <v>0</v>
      </c>
      <c r="GS58" s="9">
        <f>INT(GR58)</f>
        <v>0</v>
      </c>
      <c r="GT58" s="23">
        <f>INT((GR58-GS58)*10)/10</f>
        <v>0</v>
      </c>
      <c r="GU58" s="17">
        <f>GR58-GS58-GT58</f>
        <v>0</v>
      </c>
      <c r="GV58" s="23">
        <f>IF(OR(GU58=0.05,GU58=0),GU58,IF(AND(GU58&gt;0.051,GU58&lt;0.1),0.1,IF(AND(GU58&gt;0.001,GU58&lt;0.05),0.05,GU58)))</f>
        <v>0</v>
      </c>
      <c r="GW58" s="23">
        <f>GS58+GT58+GV58</f>
        <v>0</v>
      </c>
      <c r="GX58">
        <f>IF(HB57&gt;0,GX57,0)</f>
        <v>0</v>
      </c>
      <c r="GY58" s="7">
        <f>ROUND(GD58+GJ58+GW58+GX58,2)</f>
        <v>0</v>
      </c>
      <c r="GZ58" s="7">
        <f>IF(AND(GY58&gt;0,GY59=0),GY58,0)</f>
        <v>0</v>
      </c>
      <c r="HA58" s="7">
        <f>IF(HB57&gt;0,HA57,0)</f>
        <v>0</v>
      </c>
      <c r="HB58" s="7">
        <f>IF(ROUND(GY58-HA58,2)&gt;0,ROUND(GY58-HA58,2),0)</f>
        <v>0</v>
      </c>
    </row>
    <row r="59" spans="1:235">
      <c r="D59" s="4" t="s">
        <v>117</v>
      </c>
      <c r="F59" s="85" t="str">
        <f>IF($AB$242=TRUE,$AD$150,"")</f>
        <v/>
      </c>
      <c r="G59" s="86">
        <f>IF($AB$242=TRUE,$AB$150,0)</f>
        <v>0</v>
      </c>
      <c r="M59" t="str">
        <f>AB3</f>
        <v>BP 220</v>
      </c>
      <c r="BB59">
        <v>57</v>
      </c>
      <c r="BC59" s="7">
        <f>IF(BW58&gt;0,BC58-1000,BC58)</f>
        <v>0</v>
      </c>
      <c r="BD59" s="20">
        <f>IF(BW58&gt;0,ROUND(PMT($F$92/12,$F$96*12,-BC59),5),0)</f>
        <v>0</v>
      </c>
      <c r="BE59" s="15">
        <f>IF(BW58&gt;0,ROUND(BC59*$E$1/1000,2),0)</f>
        <v>0</v>
      </c>
      <c r="BF59" s="15">
        <f>IF(BW58&gt;0,ROUND(MIN(BC59,$F$168)*$BF$1,2),0)</f>
        <v>0</v>
      </c>
      <c r="BG59" s="22">
        <v>0</v>
      </c>
      <c r="BH59" s="22">
        <f>IF(BW58&gt;0,ROUND(MIN(BC59,$F$168)*$BH$1,0),0)</f>
        <v>0</v>
      </c>
      <c r="BI59" s="22">
        <f>IF(BW58&gt;0,ROUND(MIN(BC59,$F$168)*$BI$1,2),0)</f>
        <v>0</v>
      </c>
      <c r="BJ59" s="22">
        <f>IF(BW58&gt;0,ROUND(MIN(BC59,$F$168)*$BJ$1,2),0)</f>
        <v>0</v>
      </c>
      <c r="BK59" s="22">
        <f>IF(BW58&gt;0,ROUND(MIN(BC59,$F$168)*$BK$1,2),0)</f>
        <v>0</v>
      </c>
      <c r="BL59" s="15">
        <f>IF(BW58&gt;0,BF59+SUM(BH59:BK59),0)</f>
        <v>0</v>
      </c>
      <c r="BM59" s="22">
        <f>IF(BW58&gt;0,ROUND(BL59/12,2),0)</f>
        <v>0</v>
      </c>
      <c r="BN59" s="9">
        <f>INT(BM59)</f>
        <v>0</v>
      </c>
      <c r="BO59" s="23">
        <f>INT((BM59-BN59)*10)/10</f>
        <v>0</v>
      </c>
      <c r="BP59" s="17">
        <f>BM59-BN59-BO59</f>
        <v>0</v>
      </c>
      <c r="BQ59" s="23">
        <f>IF(OR(BP59=0.05,BP59=0),BP59,IF(AND(BP59&gt;0.051,BP59&lt;0.1),0.1,IF(AND(BP59&gt;0.001,BP59&lt;0.05),0.05,BP59)))</f>
        <v>0</v>
      </c>
      <c r="BR59" s="23">
        <f>BN59+BO59+BQ59</f>
        <v>0</v>
      </c>
      <c r="BS59">
        <f>IF(BW58&gt;0,BS58,0)</f>
        <v>0</v>
      </c>
      <c r="BT59" s="7">
        <f>SUM(BD59:BE59)+BR59+BS59</f>
        <v>0</v>
      </c>
      <c r="BU59" s="7">
        <f>IF(AND(BT59&gt;0,BT60=0),BT59,0)</f>
        <v>0</v>
      </c>
      <c r="BV59" s="7">
        <f>IF(BW58&gt;0,BV58,0)</f>
        <v>0</v>
      </c>
      <c r="BW59" s="7">
        <f>IF(ROUND(BT59-BV59,2)&gt;0,ROUND(BT59-BV59,2),0)</f>
        <v>0</v>
      </c>
      <c r="CB59">
        <v>57</v>
      </c>
      <c r="CC59" s="7">
        <f>IF(DB58&gt;0,CC58-1000,CC58)</f>
        <v>0</v>
      </c>
      <c r="CD59" s="20">
        <f>IF(DB58&gt;0,ROUND(PMT($F$92/12,$F$96*12,-CC59),5),0)</f>
        <v>0</v>
      </c>
      <c r="CE59" s="15">
        <f>IF(DB58&gt;0,ROUND(CC59*$CE$1/1000,2),0)</f>
        <v>0</v>
      </c>
      <c r="CF59" s="9">
        <f>INT(CE59)</f>
        <v>0</v>
      </c>
      <c r="CG59" s="23">
        <f>INT((CE59-CF59)*10)/10</f>
        <v>0</v>
      </c>
      <c r="CH59" s="17">
        <f>CE59-CF59-CG59</f>
        <v>0</v>
      </c>
      <c r="CI59" s="23">
        <f>IF(OR(CH59=0.05,CH59=0),CH59,IF(AND(CH59&gt;0.051,CH59&lt;0.1),0.1,IF(AND(CH59&gt;0.001,CH59&lt;0.05),0.05,CH59)))</f>
        <v>0</v>
      </c>
      <c r="CJ59" s="23">
        <f>CF59+CG59+CI59</f>
        <v>0</v>
      </c>
      <c r="CK59" s="15">
        <f>IF(DB58&gt;0,ROUND($CD$1*$CK$1,2),0)</f>
        <v>0</v>
      </c>
      <c r="CL59" s="22">
        <v>0</v>
      </c>
      <c r="CM59" s="22">
        <f>IF(DB58&gt;0,ROUND($CD$1*$CM$1,2),0)</f>
        <v>0</v>
      </c>
      <c r="CN59" s="22">
        <f>IF(DB58&gt;0,ROUND($CD$1*$CN$1,2),0)</f>
        <v>0</v>
      </c>
      <c r="CO59" s="22">
        <f>IF(DB58&gt;0,ROUND($CD$1*$CO$1,2),0)</f>
        <v>0</v>
      </c>
      <c r="CP59" s="22">
        <f>IF(DB58&gt;0,ROUND($CD$1*$CP$1,2),0)</f>
        <v>0</v>
      </c>
      <c r="CQ59" s="15">
        <f>IF(DB58&gt;0,CK59+SUM(CM59:CP59),0)</f>
        <v>0</v>
      </c>
      <c r="CR59" s="22">
        <f>IF(DB58&gt;0,ROUND(CQ59/12,2),0)</f>
        <v>0</v>
      </c>
      <c r="CS59" s="9">
        <f>INT(CR59)</f>
        <v>0</v>
      </c>
      <c r="CT59" s="23">
        <f>INT((CR59-CS59)*10)/10</f>
        <v>0</v>
      </c>
      <c r="CU59" s="17">
        <f>CR59-CS59-CT59</f>
        <v>0</v>
      </c>
      <c r="CV59" s="23">
        <f>IF(OR(CU59=0.05,CU59=0),CU59,IF(AND(CU59&gt;0.051,CU59&lt;0.1),0.1,IF(AND(CU59&gt;0.001,CU59&lt;0.05),0.05,CU59)))</f>
        <v>0</v>
      </c>
      <c r="CW59" s="23">
        <f>CS59+CT59+CV59</f>
        <v>0</v>
      </c>
      <c r="CX59">
        <f>IF(DB58&gt;0,CX58,0)</f>
        <v>0</v>
      </c>
      <c r="CY59" s="7">
        <f>ROUND(CD59+CJ59+CW59+CX59,2)</f>
        <v>0</v>
      </c>
      <c r="CZ59" s="7">
        <f>IF(AND(CY59&gt;0,CY60=0),CY59,0)</f>
        <v>0</v>
      </c>
      <c r="DA59" s="7">
        <f>IF(DB58&gt;0,DA58,0)</f>
        <v>0</v>
      </c>
      <c r="DB59" s="7">
        <f>IF(ROUND(CY59-DA59,2)&gt;0,ROUND(CY59-DA59,2),0)</f>
        <v>0</v>
      </c>
      <c r="EB59">
        <v>57</v>
      </c>
      <c r="EC59" s="7">
        <f>IF(FB58&gt;0,EC58-1000,EC58)</f>
        <v>0</v>
      </c>
      <c r="ED59" s="20">
        <f>IF(FB58&gt;0,ROUND(PMT($F$92/12,$F$96*12,-EC59),5),0)</f>
        <v>0</v>
      </c>
      <c r="EE59" s="15">
        <f>IF(FB58&gt;0,ROUND(EC59*$EE$1/1000,2),0)</f>
        <v>0</v>
      </c>
      <c r="EF59" s="9">
        <f>INT(EE59)</f>
        <v>0</v>
      </c>
      <c r="EG59" s="23">
        <f>INT((EE59-EF59)*10)/10</f>
        <v>0</v>
      </c>
      <c r="EH59" s="17">
        <f>EE59-EF59-EG59</f>
        <v>0</v>
      </c>
      <c r="EI59" s="23">
        <f>IF(OR(EH59=0.05,EH59=0),EH59,IF(AND(EH59&gt;0.051,EH59&lt;0.1),0.1,IF(AND(EH59&gt;0.001,EH59&lt;0.05),0.05,EH59)))</f>
        <v>0</v>
      </c>
      <c r="EJ59" s="23">
        <f>EF59+EG59+EI59</f>
        <v>0</v>
      </c>
      <c r="EK59" s="15">
        <f>IF(FB58&gt;0,ROUND($ED$1*$EK$1,2),0)</f>
        <v>0</v>
      </c>
      <c r="EL59" s="22">
        <v>0</v>
      </c>
      <c r="EM59" s="22">
        <f>IF(FB58&gt;0,ROUND($ED$1*$EM$1,0),0)</f>
        <v>0</v>
      </c>
      <c r="EN59" s="22">
        <f>IF(FB58&gt;0,ROUND($ED$1*$EN$1,2),0)</f>
        <v>0</v>
      </c>
      <c r="EO59" s="22">
        <f>IF(FB58&gt;0,ROUND($ED$1*$EO$1,2),0)</f>
        <v>0</v>
      </c>
      <c r="EP59" s="22">
        <f>IF(FB58&gt;0,ROUND($ED$1*$EP$1,2),0)</f>
        <v>0</v>
      </c>
      <c r="EQ59" s="15">
        <f>IF(FB58&gt;0,EK59+SUM(EM59:EP59),0)</f>
        <v>0</v>
      </c>
      <c r="ER59" s="22">
        <f>IF(FB58&gt;0,ROUND(EQ59/12,2),0)</f>
        <v>0</v>
      </c>
      <c r="ES59" s="9">
        <f>INT(ER59)</f>
        <v>0</v>
      </c>
      <c r="ET59" s="23">
        <f>INT((ER59-ES59)*10)/10</f>
        <v>0</v>
      </c>
      <c r="EU59" s="17">
        <f>ER59-ES59-ET59</f>
        <v>0</v>
      </c>
      <c r="EV59" s="23">
        <f>IF(OR(EU59=0.05,EU59=0),EU59,IF(AND(EU59&gt;0.051,EU59&lt;0.1),0.1,IF(AND(EU59&gt;0.001,EU59&lt;0.05),0.05,EU59)))</f>
        <v>0</v>
      </c>
      <c r="EW59" s="23">
        <f>ES59+ET59+EV59</f>
        <v>0</v>
      </c>
      <c r="EX59">
        <f>IF(FB58&gt;0,EX58,0)</f>
        <v>0</v>
      </c>
      <c r="EY59" s="7">
        <f>ROUND(ED59+EJ59+EW59+EX59,2)</f>
        <v>0</v>
      </c>
      <c r="EZ59" s="7">
        <f>IF(AND(EY59&gt;0,EY60=0),EY59,0)</f>
        <v>0</v>
      </c>
      <c r="FA59" s="7">
        <f>IF(FB58&gt;0,FA58,0)</f>
        <v>0</v>
      </c>
      <c r="FB59" s="7">
        <f>IF(ROUND(EY59-FA59,2)&gt;0,ROUND(EY59-FA59,2),0)</f>
        <v>0</v>
      </c>
      <c r="GB59">
        <v>57</v>
      </c>
      <c r="GC59" s="7">
        <f>IF(HB58&gt;0,GC58-1000,GC58)</f>
        <v>0</v>
      </c>
      <c r="GD59" s="20">
        <f>IF(HB58&gt;0,ROUND(PMT($F$92/12,$F$96*12,-GC59),5),0)</f>
        <v>0</v>
      </c>
      <c r="GE59" s="15">
        <f>IF(HB58&gt;0,ROUND(GC59*$GE$1/1000,2),0)</f>
        <v>0</v>
      </c>
      <c r="GF59" s="9">
        <f>INT(GE59)</f>
        <v>0</v>
      </c>
      <c r="GG59" s="23">
        <f>INT((GE59-GF59)*10)/10</f>
        <v>0</v>
      </c>
      <c r="GH59" s="17">
        <f>GE59-GF59-GG59</f>
        <v>0</v>
      </c>
      <c r="GI59" s="23">
        <f>IF(OR(GH59=0.05,GH59=0),GH59,IF(AND(GH59&gt;0.051,GH59&lt;0.1),0.1,IF(AND(GH59&gt;0.001,GH59&lt;0.05),0.05,GH59)))</f>
        <v>0</v>
      </c>
      <c r="GJ59" s="23">
        <f>GF59+GG59+GI59</f>
        <v>0</v>
      </c>
      <c r="GK59" s="15">
        <f>IF(HB58&gt;0,ROUND($GD$1*$GK$1,2),0)</f>
        <v>0</v>
      </c>
      <c r="GL59" s="22">
        <v>0</v>
      </c>
      <c r="GM59" s="22">
        <f>IF(HB58&gt;0,ROUND($GD$1*$GM$1,0),0)</f>
        <v>0</v>
      </c>
      <c r="GN59" s="22">
        <f>IF(HB58&gt;0,ROUND($GD$1*$GN$1,2),0)</f>
        <v>0</v>
      </c>
      <c r="GO59" s="22">
        <f>IF(HB58&gt;0,ROUND($GD$1*$GO$1,2),0)</f>
        <v>0</v>
      </c>
      <c r="GP59" s="22">
        <f>IF(HB58&gt;0,ROUND($GD$1*$GP$1,2),0)</f>
        <v>0</v>
      </c>
      <c r="GQ59" s="15">
        <f>IF(HB58&gt;0,GK59+SUM(GM59:GP59),0)</f>
        <v>0</v>
      </c>
      <c r="GR59" s="22">
        <f>IF(HB58&gt;0,ROUND(GQ59/12,2),0)</f>
        <v>0</v>
      </c>
      <c r="GS59" s="9">
        <f>INT(GR59)</f>
        <v>0</v>
      </c>
      <c r="GT59" s="23">
        <f>INT((GR59-GS59)*10)/10</f>
        <v>0</v>
      </c>
      <c r="GU59" s="17">
        <f>GR59-GS59-GT59</f>
        <v>0</v>
      </c>
      <c r="GV59" s="23">
        <f>IF(OR(GU59=0.05,GU59=0),GU59,IF(AND(GU59&gt;0.051,GU59&lt;0.1),0.1,IF(AND(GU59&gt;0.001,GU59&lt;0.05),0.05,GU59)))</f>
        <v>0</v>
      </c>
      <c r="GW59" s="23">
        <f>GS59+GT59+GV59</f>
        <v>0</v>
      </c>
      <c r="GX59">
        <f>IF(HB58&gt;0,GX58,0)</f>
        <v>0</v>
      </c>
      <c r="GY59" s="7">
        <f>ROUND(GD59+GJ59+GW59+GX59,2)</f>
        <v>0</v>
      </c>
      <c r="GZ59" s="7">
        <f>IF(AND(GY59&gt;0,GY60=0),GY59,0)</f>
        <v>0</v>
      </c>
      <c r="HA59" s="7">
        <f>IF(HB58&gt;0,HA58,0)</f>
        <v>0</v>
      </c>
      <c r="HB59" s="7">
        <f>IF(ROUND(GY59-HA59,2)&gt;0,ROUND(GY59-HA59,2),0)</f>
        <v>0</v>
      </c>
    </row>
    <row r="60" spans="1:235">
      <c r="C60" s="4" t="str">
        <f>IF($AB$242=TRUE,"Based on Amortization:","")</f>
        <v/>
      </c>
      <c r="F60" s="95" t="str">
        <f>IF($AB$242=TRUE,$CZ$2,"")</f>
        <v/>
      </c>
      <c r="G60" s="86">
        <f>IF($AB$242=TRUE,$CC$2,0)</f>
        <v>0</v>
      </c>
      <c r="BB60">
        <v>58</v>
      </c>
      <c r="BC60" s="7">
        <f>IF(BW59&gt;0,BC59-1000,BC59)</f>
        <v>0</v>
      </c>
      <c r="BD60" s="20">
        <f>IF(BW59&gt;0,ROUND(PMT($F$92/12,$F$96*12,-BC60),5),0)</f>
        <v>0</v>
      </c>
      <c r="BE60" s="15">
        <f>IF(BW59&gt;0,ROUND(BC60*$E$1/1000,2),0)</f>
        <v>0</v>
      </c>
      <c r="BF60" s="15">
        <f>IF(BW59&gt;0,ROUND(MIN(BC60,$F$168)*$BF$1,2),0)</f>
        <v>0</v>
      </c>
      <c r="BG60" s="22">
        <v>0</v>
      </c>
      <c r="BH60" s="22">
        <f>IF(BW59&gt;0,ROUND(MIN(BC60,$F$168)*$BH$1,0),0)</f>
        <v>0</v>
      </c>
      <c r="BI60" s="22">
        <f>IF(BW59&gt;0,ROUND(MIN(BC60,$F$168)*$BI$1,2),0)</f>
        <v>0</v>
      </c>
      <c r="BJ60" s="22">
        <f>IF(BW59&gt;0,ROUND(MIN(BC60,$F$168)*$BJ$1,2),0)</f>
        <v>0</v>
      </c>
      <c r="BK60" s="22">
        <f>IF(BW59&gt;0,ROUND(MIN(BC60,$F$168)*$BK$1,2),0)</f>
        <v>0</v>
      </c>
      <c r="BL60" s="15">
        <f>IF(BW59&gt;0,BF60+SUM(BH60:BK60),0)</f>
        <v>0</v>
      </c>
      <c r="BM60" s="22">
        <f>IF(BW59&gt;0,ROUND(BL60/12,2),0)</f>
        <v>0</v>
      </c>
      <c r="BN60" s="9">
        <f>INT(BM60)</f>
        <v>0</v>
      </c>
      <c r="BO60" s="23">
        <f>INT((BM60-BN60)*10)/10</f>
        <v>0</v>
      </c>
      <c r="BP60" s="17">
        <f>BM60-BN60-BO60</f>
        <v>0</v>
      </c>
      <c r="BQ60" s="23">
        <f>IF(OR(BP60=0.05,BP60=0),BP60,IF(AND(BP60&gt;0.051,BP60&lt;0.1),0.1,IF(AND(BP60&gt;0.001,BP60&lt;0.05),0.05,BP60)))</f>
        <v>0</v>
      </c>
      <c r="BR60" s="23">
        <f>BN60+BO60+BQ60</f>
        <v>0</v>
      </c>
      <c r="BS60">
        <f>IF(BW59&gt;0,BS59,0)</f>
        <v>0</v>
      </c>
      <c r="BT60" s="7">
        <f>SUM(BD60:BE60)+BR60+BS60</f>
        <v>0</v>
      </c>
      <c r="BU60" s="7">
        <f>IF(AND(BT60&gt;0,BT61=0),BT60,0)</f>
        <v>0</v>
      </c>
      <c r="BV60" s="7">
        <f>IF(BW59&gt;0,BV59,0)</f>
        <v>0</v>
      </c>
      <c r="BW60" s="7">
        <f>IF(ROUND(BT60-BV60,2)&gt;0,ROUND(BT60-BV60,2),0)</f>
        <v>0</v>
      </c>
      <c r="CB60">
        <v>58</v>
      </c>
      <c r="CC60" s="7">
        <f>IF(DB59&gt;0,CC59-1000,CC59)</f>
        <v>0</v>
      </c>
      <c r="CD60" s="20">
        <f>IF(DB59&gt;0,ROUND(PMT($F$92/12,$F$96*12,-CC60),5),0)</f>
        <v>0</v>
      </c>
      <c r="CE60" s="15">
        <f>IF(DB59&gt;0,ROUND(CC60*$CE$1/1000,2),0)</f>
        <v>0</v>
      </c>
      <c r="CF60" s="9">
        <f>INT(CE60)</f>
        <v>0</v>
      </c>
      <c r="CG60" s="23">
        <f>INT((CE60-CF60)*10)/10</f>
        <v>0</v>
      </c>
      <c r="CH60" s="17">
        <f>CE60-CF60-CG60</f>
        <v>0</v>
      </c>
      <c r="CI60" s="23">
        <f>IF(OR(CH60=0.05,CH60=0),CH60,IF(AND(CH60&gt;0.051,CH60&lt;0.1),0.1,IF(AND(CH60&gt;0.001,CH60&lt;0.05),0.05,CH60)))</f>
        <v>0</v>
      </c>
      <c r="CJ60" s="23">
        <f>CF60+CG60+CI60</f>
        <v>0</v>
      </c>
      <c r="CK60" s="15">
        <f>IF(DB59&gt;0,ROUND($CD$1*$CK$1,2),0)</f>
        <v>0</v>
      </c>
      <c r="CL60" s="22">
        <v>0</v>
      </c>
      <c r="CM60" s="22">
        <f>IF(DB59&gt;0,ROUND($CD$1*$CM$1,2),0)</f>
        <v>0</v>
      </c>
      <c r="CN60" s="22">
        <f>IF(DB59&gt;0,ROUND($CD$1*$CN$1,2),0)</f>
        <v>0</v>
      </c>
      <c r="CO60" s="22">
        <f>IF(DB59&gt;0,ROUND($CD$1*$CO$1,2),0)</f>
        <v>0</v>
      </c>
      <c r="CP60" s="22">
        <f>IF(DB59&gt;0,ROUND($CD$1*$CP$1,2),0)</f>
        <v>0</v>
      </c>
      <c r="CQ60" s="15">
        <f>IF(DB59&gt;0,CK60+SUM(CM60:CP60),0)</f>
        <v>0</v>
      </c>
      <c r="CR60" s="22">
        <f>IF(DB59&gt;0,ROUND(CQ60/12,2),0)</f>
        <v>0</v>
      </c>
      <c r="CS60" s="9">
        <f>INT(CR60)</f>
        <v>0</v>
      </c>
      <c r="CT60" s="23">
        <f>INT((CR60-CS60)*10)/10</f>
        <v>0</v>
      </c>
      <c r="CU60" s="17">
        <f>CR60-CS60-CT60</f>
        <v>0</v>
      </c>
      <c r="CV60" s="23">
        <f>IF(OR(CU60=0.05,CU60=0),CU60,IF(AND(CU60&gt;0.051,CU60&lt;0.1),0.1,IF(AND(CU60&gt;0.001,CU60&lt;0.05),0.05,CU60)))</f>
        <v>0</v>
      </c>
      <c r="CW60" s="23">
        <f>CS60+CT60+CV60</f>
        <v>0</v>
      </c>
      <c r="CX60">
        <f>IF(DB59&gt;0,CX59,0)</f>
        <v>0</v>
      </c>
      <c r="CY60" s="7">
        <f>ROUND(CD60+CJ60+CW60+CX60,2)</f>
        <v>0</v>
      </c>
      <c r="CZ60" s="7">
        <f>IF(AND(CY60&gt;0,CY61=0),CY60,0)</f>
        <v>0</v>
      </c>
      <c r="DA60" s="7">
        <f>IF(DB59&gt;0,DA59,0)</f>
        <v>0</v>
      </c>
      <c r="DB60" s="7">
        <f>IF(ROUND(CY60-DA60,2)&gt;0,ROUND(CY60-DA60,2),0)</f>
        <v>0</v>
      </c>
      <c r="EB60">
        <v>58</v>
      </c>
      <c r="EC60" s="7">
        <f>IF(FB59&gt;0,EC59-1000,EC59)</f>
        <v>0</v>
      </c>
      <c r="ED60" s="20">
        <f>IF(FB59&gt;0,ROUND(PMT($F$92/12,$F$96*12,-EC60),5),0)</f>
        <v>0</v>
      </c>
      <c r="EE60" s="15">
        <f>IF(FB59&gt;0,ROUND(EC60*$EE$1/1000,2),0)</f>
        <v>0</v>
      </c>
      <c r="EF60" s="9">
        <f>INT(EE60)</f>
        <v>0</v>
      </c>
      <c r="EG60" s="23">
        <f>INT((EE60-EF60)*10)/10</f>
        <v>0</v>
      </c>
      <c r="EH60" s="17">
        <f>EE60-EF60-EG60</f>
        <v>0</v>
      </c>
      <c r="EI60" s="23">
        <f>IF(OR(EH60=0.05,EH60=0),EH60,IF(AND(EH60&gt;0.051,EH60&lt;0.1),0.1,IF(AND(EH60&gt;0.001,EH60&lt;0.05),0.05,EH60)))</f>
        <v>0</v>
      </c>
      <c r="EJ60" s="23">
        <f>EF60+EG60+EI60</f>
        <v>0</v>
      </c>
      <c r="EK60" s="15">
        <f>IF(FB59&gt;0,ROUND($ED$1*$EK$1,2),0)</f>
        <v>0</v>
      </c>
      <c r="EL60" s="22">
        <v>0</v>
      </c>
      <c r="EM60" s="22">
        <f>IF(FB59&gt;0,ROUND($ED$1*$EM$1,0),0)</f>
        <v>0</v>
      </c>
      <c r="EN60" s="22">
        <f>IF(FB59&gt;0,ROUND($ED$1*$EN$1,2),0)</f>
        <v>0</v>
      </c>
      <c r="EO60" s="22">
        <f>IF(FB59&gt;0,ROUND($ED$1*$EO$1,2),0)</f>
        <v>0</v>
      </c>
      <c r="EP60" s="22">
        <f>IF(FB59&gt;0,ROUND($ED$1*$EP$1,2),0)</f>
        <v>0</v>
      </c>
      <c r="EQ60" s="15">
        <f>IF(FB59&gt;0,EK60+SUM(EM60:EP60),0)</f>
        <v>0</v>
      </c>
      <c r="ER60" s="22">
        <f>IF(FB59&gt;0,ROUND(EQ60/12,2),0)</f>
        <v>0</v>
      </c>
      <c r="ES60" s="9">
        <f>INT(ER60)</f>
        <v>0</v>
      </c>
      <c r="ET60" s="23">
        <f>INT((ER60-ES60)*10)/10</f>
        <v>0</v>
      </c>
      <c r="EU60" s="17">
        <f>ER60-ES60-ET60</f>
        <v>0</v>
      </c>
      <c r="EV60" s="23">
        <f>IF(OR(EU60=0.05,EU60=0),EU60,IF(AND(EU60&gt;0.051,EU60&lt;0.1),0.1,IF(AND(EU60&gt;0.001,EU60&lt;0.05),0.05,EU60)))</f>
        <v>0</v>
      </c>
      <c r="EW60" s="23">
        <f>ES60+ET60+EV60</f>
        <v>0</v>
      </c>
      <c r="EX60">
        <f>IF(FB59&gt;0,EX59,0)</f>
        <v>0</v>
      </c>
      <c r="EY60" s="7">
        <f>ROUND(ED60+EJ60+EW60+EX60,2)</f>
        <v>0</v>
      </c>
      <c r="EZ60" s="7">
        <f>IF(AND(EY60&gt;0,EY61=0),EY60,0)</f>
        <v>0</v>
      </c>
      <c r="FA60" s="7">
        <f>IF(FB59&gt;0,FA59,0)</f>
        <v>0</v>
      </c>
      <c r="FB60" s="7">
        <f>IF(ROUND(EY60-FA60,2)&gt;0,ROUND(EY60-FA60,2),0)</f>
        <v>0</v>
      </c>
      <c r="GB60">
        <v>58</v>
      </c>
      <c r="GC60" s="7">
        <f>IF(HB59&gt;0,GC59-1000,GC59)</f>
        <v>0</v>
      </c>
      <c r="GD60" s="20">
        <f>IF(HB59&gt;0,ROUND(PMT($F$92/12,$F$96*12,-GC60),5),0)</f>
        <v>0</v>
      </c>
      <c r="GE60" s="15">
        <f>IF(HB59&gt;0,ROUND(GC60*$GE$1/1000,2),0)</f>
        <v>0</v>
      </c>
      <c r="GF60" s="9">
        <f>INT(GE60)</f>
        <v>0</v>
      </c>
      <c r="GG60" s="23">
        <f>INT((GE60-GF60)*10)/10</f>
        <v>0</v>
      </c>
      <c r="GH60" s="17">
        <f>GE60-GF60-GG60</f>
        <v>0</v>
      </c>
      <c r="GI60" s="23">
        <f>IF(OR(GH60=0.05,GH60=0),GH60,IF(AND(GH60&gt;0.051,GH60&lt;0.1),0.1,IF(AND(GH60&gt;0.001,GH60&lt;0.05),0.05,GH60)))</f>
        <v>0</v>
      </c>
      <c r="GJ60" s="23">
        <f>GF60+GG60+GI60</f>
        <v>0</v>
      </c>
      <c r="GK60" s="15">
        <f>IF(HB59&gt;0,ROUND($GD$1*$GK$1,2),0)</f>
        <v>0</v>
      </c>
      <c r="GL60" s="22">
        <v>0</v>
      </c>
      <c r="GM60" s="22">
        <f>IF(HB59&gt;0,ROUND($GD$1*$GM$1,0),0)</f>
        <v>0</v>
      </c>
      <c r="GN60" s="22">
        <f>IF(HB59&gt;0,ROUND($GD$1*$GN$1,2),0)</f>
        <v>0</v>
      </c>
      <c r="GO60" s="22">
        <f>IF(HB59&gt;0,ROUND($GD$1*$GO$1,2),0)</f>
        <v>0</v>
      </c>
      <c r="GP60" s="22">
        <f>IF(HB59&gt;0,ROUND($GD$1*$GP$1,2),0)</f>
        <v>0</v>
      </c>
      <c r="GQ60" s="15">
        <f>IF(HB59&gt;0,GK60+SUM(GM60:GP60),0)</f>
        <v>0</v>
      </c>
      <c r="GR60" s="22">
        <f>IF(HB59&gt;0,ROUND(GQ60/12,2),0)</f>
        <v>0</v>
      </c>
      <c r="GS60" s="9">
        <f>INT(GR60)</f>
        <v>0</v>
      </c>
      <c r="GT60" s="23">
        <f>INT((GR60-GS60)*10)/10</f>
        <v>0</v>
      </c>
      <c r="GU60" s="17">
        <f>GR60-GS60-GT60</f>
        <v>0</v>
      </c>
      <c r="GV60" s="23">
        <f>IF(OR(GU60=0.05,GU60=0),GU60,IF(AND(GU60&gt;0.051,GU60&lt;0.1),0.1,IF(AND(GU60&gt;0.001,GU60&lt;0.05),0.05,GU60)))</f>
        <v>0</v>
      </c>
      <c r="GW60" s="23">
        <f>GS60+GT60+GV60</f>
        <v>0</v>
      </c>
      <c r="GX60">
        <f>IF(HB59&gt;0,GX59,0)</f>
        <v>0</v>
      </c>
      <c r="GY60" s="7">
        <f>ROUND(GD60+GJ60+GW60+GX60,2)</f>
        <v>0</v>
      </c>
      <c r="GZ60" s="7">
        <f>IF(AND(GY60&gt;0,GY61=0),GY60,0)</f>
        <v>0</v>
      </c>
      <c r="HA60" s="7">
        <f>IF(HB59&gt;0,HA59,0)</f>
        <v>0</v>
      </c>
      <c r="HB60" s="7">
        <f>IF(ROUND(GY60-HA60,2)&gt;0,ROUND(GY60-HA60,2),0)</f>
        <v>0</v>
      </c>
    </row>
    <row r="61" spans="1:235">
      <c r="C61" s="4" t="str">
        <f>IF($AB$242=TRUE,IF(N7 =TRUE,"COBORROWER1",""),"")</f>
        <v/>
      </c>
      <c r="BB61">
        <v>59</v>
      </c>
      <c r="BC61" s="7">
        <f>IF(BW60&gt;0,BC60-1000,BC60)</f>
        <v>0</v>
      </c>
      <c r="BD61" s="20">
        <f>IF(BW60&gt;0,ROUND(PMT($F$92/12,$F$96*12,-BC61),5),0)</f>
        <v>0</v>
      </c>
      <c r="BE61" s="15">
        <f>IF(BW60&gt;0,ROUND(BC61*$E$1/1000,2),0)</f>
        <v>0</v>
      </c>
      <c r="BF61" s="15">
        <f>IF(BW60&gt;0,ROUND(MIN(BC61,$F$168)*$BF$1,2),0)</f>
        <v>0</v>
      </c>
      <c r="BG61" s="22">
        <v>0</v>
      </c>
      <c r="BH61" s="22">
        <f>IF(BW60&gt;0,ROUND(MIN(BC61,$F$168)*$BH$1,0),0)</f>
        <v>0</v>
      </c>
      <c r="BI61" s="22">
        <f>IF(BW60&gt;0,ROUND(MIN(BC61,$F$168)*$BI$1,2),0)</f>
        <v>0</v>
      </c>
      <c r="BJ61" s="22">
        <f>IF(BW60&gt;0,ROUND(MIN(BC61,$F$168)*$BJ$1,2),0)</f>
        <v>0</v>
      </c>
      <c r="BK61" s="22">
        <f>IF(BW60&gt;0,ROUND(MIN(BC61,$F$168)*$BK$1,2),0)</f>
        <v>0</v>
      </c>
      <c r="BL61" s="15">
        <f>IF(BW60&gt;0,BF61+SUM(BH61:BK61),0)</f>
        <v>0</v>
      </c>
      <c r="BM61" s="22">
        <f>IF(BW60&gt;0,ROUND(BL61/12,2),0)</f>
        <v>0</v>
      </c>
      <c r="BN61" s="9">
        <f>INT(BM61)</f>
        <v>0</v>
      </c>
      <c r="BO61" s="23">
        <f>INT((BM61-BN61)*10)/10</f>
        <v>0</v>
      </c>
      <c r="BP61" s="17">
        <f>BM61-BN61-BO61</f>
        <v>0</v>
      </c>
      <c r="BQ61" s="23">
        <f>IF(OR(BP61=0.05,BP61=0),BP61,IF(AND(BP61&gt;0.051,BP61&lt;0.1),0.1,IF(AND(BP61&gt;0.001,BP61&lt;0.05),0.05,BP61)))</f>
        <v>0</v>
      </c>
      <c r="BR61" s="23">
        <f>BN61+BO61+BQ61</f>
        <v>0</v>
      </c>
      <c r="BS61">
        <f>IF(BW60&gt;0,BS60,0)</f>
        <v>0</v>
      </c>
      <c r="BT61" s="7">
        <f>SUM(BD61:BE61)+BR61+BS61</f>
        <v>0</v>
      </c>
      <c r="BU61" s="7">
        <f>IF(AND(BT61&gt;0,BT62=0),BT61,0)</f>
        <v>0</v>
      </c>
      <c r="BV61" s="7">
        <f>IF(BW60&gt;0,BV60,0)</f>
        <v>0</v>
      </c>
      <c r="BW61" s="7">
        <f>IF(ROUND(BT61-BV61,2)&gt;0,ROUND(BT61-BV61,2),0)</f>
        <v>0</v>
      </c>
      <c r="CB61">
        <v>59</v>
      </c>
      <c r="CC61" s="7">
        <f>IF(DB60&gt;0,CC60-1000,CC60)</f>
        <v>0</v>
      </c>
      <c r="CD61" s="20">
        <f>IF(DB60&gt;0,ROUND(PMT($F$92/12,$F$96*12,-CC61),5),0)</f>
        <v>0</v>
      </c>
      <c r="CE61" s="15">
        <f>IF(DB60&gt;0,ROUND(CC61*$CE$1/1000,2),0)</f>
        <v>0</v>
      </c>
      <c r="CF61" s="9">
        <f>INT(CE61)</f>
        <v>0</v>
      </c>
      <c r="CG61" s="23">
        <f>INT((CE61-CF61)*10)/10</f>
        <v>0</v>
      </c>
      <c r="CH61" s="17">
        <f>CE61-CF61-CG61</f>
        <v>0</v>
      </c>
      <c r="CI61" s="23">
        <f>IF(OR(CH61=0.05,CH61=0),CH61,IF(AND(CH61&gt;0.051,CH61&lt;0.1),0.1,IF(AND(CH61&gt;0.001,CH61&lt;0.05),0.05,CH61)))</f>
        <v>0</v>
      </c>
      <c r="CJ61" s="23">
        <f>CF61+CG61+CI61</f>
        <v>0</v>
      </c>
      <c r="CK61" s="15">
        <f>IF(DB60&gt;0,ROUND($CD$1*$CK$1,2),0)</f>
        <v>0</v>
      </c>
      <c r="CL61" s="22">
        <v>0</v>
      </c>
      <c r="CM61" s="22">
        <f>IF(DB60&gt;0,ROUND($CD$1*$CM$1,2),0)</f>
        <v>0</v>
      </c>
      <c r="CN61" s="22">
        <f>IF(DB60&gt;0,ROUND($CD$1*$CN$1,2),0)</f>
        <v>0</v>
      </c>
      <c r="CO61" s="22">
        <f>IF(DB60&gt;0,ROUND($CD$1*$CO$1,2),0)</f>
        <v>0</v>
      </c>
      <c r="CP61" s="22">
        <f>IF(DB60&gt;0,ROUND($CD$1*$CP$1,2),0)</f>
        <v>0</v>
      </c>
      <c r="CQ61" s="15">
        <f>IF(DB60&gt;0,CK61+SUM(CM61:CP61),0)</f>
        <v>0</v>
      </c>
      <c r="CR61" s="22">
        <f>IF(DB60&gt;0,ROUND(CQ61/12,2),0)</f>
        <v>0</v>
      </c>
      <c r="CS61" s="9">
        <f>INT(CR61)</f>
        <v>0</v>
      </c>
      <c r="CT61" s="23">
        <f>INT((CR61-CS61)*10)/10</f>
        <v>0</v>
      </c>
      <c r="CU61" s="17">
        <f>CR61-CS61-CT61</f>
        <v>0</v>
      </c>
      <c r="CV61" s="23">
        <f>IF(OR(CU61=0.05,CU61=0),CU61,IF(AND(CU61&gt;0.051,CU61&lt;0.1),0.1,IF(AND(CU61&gt;0.001,CU61&lt;0.05),0.05,CU61)))</f>
        <v>0</v>
      </c>
      <c r="CW61" s="23">
        <f>CS61+CT61+CV61</f>
        <v>0</v>
      </c>
      <c r="CX61">
        <f>IF(DB60&gt;0,CX60,0)</f>
        <v>0</v>
      </c>
      <c r="CY61" s="7">
        <f>ROUND(CD61+CJ61+CW61+CX61,2)</f>
        <v>0</v>
      </c>
      <c r="CZ61" s="7">
        <f>IF(AND(CY61&gt;0,CY62=0),CY61,0)</f>
        <v>0</v>
      </c>
      <c r="DA61" s="7">
        <f>IF(DB60&gt;0,DA60,0)</f>
        <v>0</v>
      </c>
      <c r="DB61" s="7">
        <f>IF(ROUND(CY61-DA61,2)&gt;0,ROUND(CY61-DA61,2),0)</f>
        <v>0</v>
      </c>
      <c r="EB61">
        <v>59</v>
      </c>
      <c r="EC61" s="7">
        <f>IF(FB60&gt;0,EC60-1000,EC60)</f>
        <v>0</v>
      </c>
      <c r="ED61" s="20">
        <f>IF(FB60&gt;0,ROUND(PMT($F$92/12,$F$96*12,-EC61),5),0)</f>
        <v>0</v>
      </c>
      <c r="EE61" s="15">
        <f>IF(FB60&gt;0,ROUND(EC61*$EE$1/1000,2),0)</f>
        <v>0</v>
      </c>
      <c r="EF61" s="9">
        <f>INT(EE61)</f>
        <v>0</v>
      </c>
      <c r="EG61" s="23">
        <f>INT((EE61-EF61)*10)/10</f>
        <v>0</v>
      </c>
      <c r="EH61" s="17">
        <f>EE61-EF61-EG61</f>
        <v>0</v>
      </c>
      <c r="EI61" s="23">
        <f>IF(OR(EH61=0.05,EH61=0),EH61,IF(AND(EH61&gt;0.051,EH61&lt;0.1),0.1,IF(AND(EH61&gt;0.001,EH61&lt;0.05),0.05,EH61)))</f>
        <v>0</v>
      </c>
      <c r="EJ61" s="23">
        <f>EF61+EG61+EI61</f>
        <v>0</v>
      </c>
      <c r="EK61" s="15">
        <f>IF(FB60&gt;0,ROUND($ED$1*$EK$1,2),0)</f>
        <v>0</v>
      </c>
      <c r="EL61" s="22">
        <v>0</v>
      </c>
      <c r="EM61" s="22">
        <f>IF(FB60&gt;0,ROUND($ED$1*$EM$1,0),0)</f>
        <v>0</v>
      </c>
      <c r="EN61" s="22">
        <f>IF(FB60&gt;0,ROUND($ED$1*$EN$1,2),0)</f>
        <v>0</v>
      </c>
      <c r="EO61" s="22">
        <f>IF(FB60&gt;0,ROUND($ED$1*$EO$1,2),0)</f>
        <v>0</v>
      </c>
      <c r="EP61" s="22">
        <f>IF(FB60&gt;0,ROUND($ED$1*$EP$1,2),0)</f>
        <v>0</v>
      </c>
      <c r="EQ61" s="15">
        <f>IF(FB60&gt;0,EK61+SUM(EM61:EP61),0)</f>
        <v>0</v>
      </c>
      <c r="ER61" s="22">
        <f>IF(FB60&gt;0,ROUND(EQ61/12,2),0)</f>
        <v>0</v>
      </c>
      <c r="ES61" s="9">
        <f>INT(ER61)</f>
        <v>0</v>
      </c>
      <c r="ET61" s="23">
        <f>INT((ER61-ES61)*10)/10</f>
        <v>0</v>
      </c>
      <c r="EU61" s="17">
        <f>ER61-ES61-ET61</f>
        <v>0</v>
      </c>
      <c r="EV61" s="23">
        <f>IF(OR(EU61=0.05,EU61=0),EU61,IF(AND(EU61&gt;0.051,EU61&lt;0.1),0.1,IF(AND(EU61&gt;0.001,EU61&lt;0.05),0.05,EU61)))</f>
        <v>0</v>
      </c>
      <c r="EW61" s="23">
        <f>ES61+ET61+EV61</f>
        <v>0</v>
      </c>
      <c r="EX61">
        <f>IF(FB60&gt;0,EX60,0)</f>
        <v>0</v>
      </c>
      <c r="EY61" s="7">
        <f>ROUND(ED61+EJ61+EW61+EX61,2)</f>
        <v>0</v>
      </c>
      <c r="EZ61" s="7">
        <f>IF(AND(EY61&gt;0,EY62=0),EY61,0)</f>
        <v>0</v>
      </c>
      <c r="FA61" s="7">
        <f>IF(FB60&gt;0,FA60,0)</f>
        <v>0</v>
      </c>
      <c r="FB61" s="7">
        <f>IF(ROUND(EY61-FA61,2)&gt;0,ROUND(EY61-FA61,2),0)</f>
        <v>0</v>
      </c>
      <c r="GB61">
        <v>59</v>
      </c>
      <c r="GC61" s="7">
        <f>IF(HB60&gt;0,GC60-1000,GC60)</f>
        <v>0</v>
      </c>
      <c r="GD61" s="20">
        <f>IF(HB60&gt;0,ROUND(PMT($F$92/12,$F$96*12,-GC61),5),0)</f>
        <v>0</v>
      </c>
      <c r="GE61" s="15">
        <f>IF(HB60&gt;0,ROUND(GC61*$GE$1/1000,2),0)</f>
        <v>0</v>
      </c>
      <c r="GF61" s="9">
        <f>INT(GE61)</f>
        <v>0</v>
      </c>
      <c r="GG61" s="23">
        <f>INT((GE61-GF61)*10)/10</f>
        <v>0</v>
      </c>
      <c r="GH61" s="17">
        <f>GE61-GF61-GG61</f>
        <v>0</v>
      </c>
      <c r="GI61" s="23">
        <f>IF(OR(GH61=0.05,GH61=0),GH61,IF(AND(GH61&gt;0.051,GH61&lt;0.1),0.1,IF(AND(GH61&gt;0.001,GH61&lt;0.05),0.05,GH61)))</f>
        <v>0</v>
      </c>
      <c r="GJ61" s="23">
        <f>GF61+GG61+GI61</f>
        <v>0</v>
      </c>
      <c r="GK61" s="15">
        <f>IF(HB60&gt;0,ROUND($GD$1*$GK$1,2),0)</f>
        <v>0</v>
      </c>
      <c r="GL61" s="22">
        <v>0</v>
      </c>
      <c r="GM61" s="22">
        <f>IF(HB60&gt;0,ROUND($GD$1*$GM$1,0),0)</f>
        <v>0</v>
      </c>
      <c r="GN61" s="22">
        <f>IF(HB60&gt;0,ROUND($GD$1*$GN$1,2),0)</f>
        <v>0</v>
      </c>
      <c r="GO61" s="22">
        <f>IF(HB60&gt;0,ROUND($GD$1*$GO$1,2),0)</f>
        <v>0</v>
      </c>
      <c r="GP61" s="22">
        <f>IF(HB60&gt;0,ROUND($GD$1*$GP$1,2),0)</f>
        <v>0</v>
      </c>
      <c r="GQ61" s="15">
        <f>IF(HB60&gt;0,GK61+SUM(GM61:GP61),0)</f>
        <v>0</v>
      </c>
      <c r="GR61" s="22">
        <f>IF(HB60&gt;0,ROUND(GQ61/12,2),0)</f>
        <v>0</v>
      </c>
      <c r="GS61" s="9">
        <f>INT(GR61)</f>
        <v>0</v>
      </c>
      <c r="GT61" s="23">
        <f>INT((GR61-GS61)*10)/10</f>
        <v>0</v>
      </c>
      <c r="GU61" s="17">
        <f>GR61-GS61-GT61</f>
        <v>0</v>
      </c>
      <c r="GV61" s="23">
        <f>IF(OR(GU61=0.05,GU61=0),GU61,IF(AND(GU61&gt;0.051,GU61&lt;0.1),0.1,IF(AND(GU61&gt;0.001,GU61&lt;0.05),0.05,GU61)))</f>
        <v>0</v>
      </c>
      <c r="GW61" s="23">
        <f>GS61+GT61+GV61</f>
        <v>0</v>
      </c>
      <c r="GX61">
        <f>IF(HB60&gt;0,GX60,0)</f>
        <v>0</v>
      </c>
      <c r="GY61" s="7">
        <f>ROUND(GD61+GJ61+GW61+GX61,2)</f>
        <v>0</v>
      </c>
      <c r="GZ61" s="7">
        <f>IF(AND(GY61&gt;0,GY62=0),GY61,0)</f>
        <v>0</v>
      </c>
      <c r="HA61" s="7">
        <f>IF(HB60&gt;0,HA60,0)</f>
        <v>0</v>
      </c>
      <c r="HB61" s="7">
        <f>IF(ROUND(GY61-HA61,2)&gt;0,ROUND(GY61-HA61,2),0)</f>
        <v>0</v>
      </c>
    </row>
    <row r="62" spans="1:235">
      <c r="C62" s="149" t="s">
        <v>126</v>
      </c>
      <c r="E62" s="4" t="s">
        <v>45</v>
      </c>
      <c r="F62" s="93">
        <v>40000</v>
      </c>
      <c r="M62" t="str">
        <f>AB6</f>
        <v>SOCIALIZED</v>
      </c>
      <c r="BB62">
        <v>60</v>
      </c>
      <c r="BC62" s="7">
        <f>IF(BW61&gt;0,BC61-1000,BC61)</f>
        <v>0</v>
      </c>
      <c r="BD62" s="20">
        <f>IF(BW61&gt;0,ROUND(PMT($F$92/12,$F$96*12,-BC62),5),0)</f>
        <v>0</v>
      </c>
      <c r="BE62" s="15">
        <f>IF(BW61&gt;0,ROUND(BC62*$E$1/1000,2),0)</f>
        <v>0</v>
      </c>
      <c r="BF62" s="15">
        <f>IF(BW61&gt;0,ROUND(MIN(BC62,$F$168)*$BF$1,2),0)</f>
        <v>0</v>
      </c>
      <c r="BG62" s="22">
        <v>0</v>
      </c>
      <c r="BH62" s="22">
        <f>IF(BW61&gt;0,ROUND(MIN(BC62,$F$168)*$BH$1,0),0)</f>
        <v>0</v>
      </c>
      <c r="BI62" s="22">
        <f>IF(BW61&gt;0,ROUND(MIN(BC62,$F$168)*$BI$1,2),0)</f>
        <v>0</v>
      </c>
      <c r="BJ62" s="22">
        <f>IF(BW61&gt;0,ROUND(MIN(BC62,$F$168)*$BJ$1,2),0)</f>
        <v>0</v>
      </c>
      <c r="BK62" s="22">
        <f>IF(BW61&gt;0,ROUND(MIN(BC62,$F$168)*$BK$1,2),0)</f>
        <v>0</v>
      </c>
      <c r="BL62" s="15">
        <f>IF(BW61&gt;0,BF62+SUM(BH62:BK62),0)</f>
        <v>0</v>
      </c>
      <c r="BM62" s="22">
        <f>IF(BW61&gt;0,ROUND(BL62/12,2),0)</f>
        <v>0</v>
      </c>
      <c r="BN62" s="9">
        <f>INT(BM62)</f>
        <v>0</v>
      </c>
      <c r="BO62" s="23">
        <f>INT((BM62-BN62)*10)/10</f>
        <v>0</v>
      </c>
      <c r="BP62" s="17">
        <f>BM62-BN62-BO62</f>
        <v>0</v>
      </c>
      <c r="BQ62" s="23">
        <f>IF(OR(BP62=0.05,BP62=0),BP62,IF(AND(BP62&gt;0.051,BP62&lt;0.1),0.1,IF(AND(BP62&gt;0.001,BP62&lt;0.05),0.05,BP62)))</f>
        <v>0</v>
      </c>
      <c r="BR62" s="23">
        <f>BN62+BO62+BQ62</f>
        <v>0</v>
      </c>
      <c r="BS62">
        <f>IF(BW61&gt;0,BS61,0)</f>
        <v>0</v>
      </c>
      <c r="BT62" s="7">
        <f>SUM(BD62:BE62)+BR62+BS62</f>
        <v>0</v>
      </c>
      <c r="BU62" s="7">
        <f>IF(AND(BT62&gt;0,BT63=0),BT62,0)</f>
        <v>0</v>
      </c>
      <c r="BV62" s="7">
        <f>IF(BW61&gt;0,BV61,0)</f>
        <v>0</v>
      </c>
      <c r="BW62" s="7">
        <f>IF(ROUND(BT62-BV62,2)&gt;0,ROUND(BT62-BV62,2),0)</f>
        <v>0</v>
      </c>
      <c r="CB62">
        <v>60</v>
      </c>
      <c r="CC62" s="7">
        <f>IF(DB61&gt;0,CC61-1000,CC61)</f>
        <v>0</v>
      </c>
      <c r="CD62" s="20">
        <f>IF(DB61&gt;0,ROUND(PMT($F$92/12,$F$96*12,-CC62),5),0)</f>
        <v>0</v>
      </c>
      <c r="CE62" s="15">
        <f>IF(DB61&gt;0,ROUND(CC62*$CE$1/1000,2),0)</f>
        <v>0</v>
      </c>
      <c r="CF62" s="9">
        <f>INT(CE62)</f>
        <v>0</v>
      </c>
      <c r="CG62" s="23">
        <f>INT((CE62-CF62)*10)/10</f>
        <v>0</v>
      </c>
      <c r="CH62" s="17">
        <f>CE62-CF62-CG62</f>
        <v>0</v>
      </c>
      <c r="CI62" s="23">
        <f>IF(OR(CH62=0.05,CH62=0),CH62,IF(AND(CH62&gt;0.051,CH62&lt;0.1),0.1,IF(AND(CH62&gt;0.001,CH62&lt;0.05),0.05,CH62)))</f>
        <v>0</v>
      </c>
      <c r="CJ62" s="23">
        <f>CF62+CG62+CI62</f>
        <v>0</v>
      </c>
      <c r="CK62" s="15">
        <f>IF(DB61&gt;0,ROUND($CD$1*$CK$1,2),0)</f>
        <v>0</v>
      </c>
      <c r="CL62" s="22">
        <v>0</v>
      </c>
      <c r="CM62" s="22">
        <f>IF(DB61&gt;0,ROUND($CD$1*$CM$1,2),0)</f>
        <v>0</v>
      </c>
      <c r="CN62" s="22">
        <f>IF(DB61&gt;0,ROUND($CD$1*$CN$1,2),0)</f>
        <v>0</v>
      </c>
      <c r="CO62" s="22">
        <f>IF(DB61&gt;0,ROUND($CD$1*$CO$1,2),0)</f>
        <v>0</v>
      </c>
      <c r="CP62" s="22">
        <f>IF(DB61&gt;0,ROUND($CD$1*$CP$1,2),0)</f>
        <v>0</v>
      </c>
      <c r="CQ62" s="15">
        <f>IF(DB61&gt;0,CK62+SUM(CM62:CP62),0)</f>
        <v>0</v>
      </c>
      <c r="CR62" s="22">
        <f>IF(DB61&gt;0,ROUND(CQ62/12,2),0)</f>
        <v>0</v>
      </c>
      <c r="CS62" s="9">
        <f>INT(CR62)</f>
        <v>0</v>
      </c>
      <c r="CT62" s="23">
        <f>INT((CR62-CS62)*10)/10</f>
        <v>0</v>
      </c>
      <c r="CU62" s="17">
        <f>CR62-CS62-CT62</f>
        <v>0</v>
      </c>
      <c r="CV62" s="23">
        <f>IF(OR(CU62=0.05,CU62=0),CU62,IF(AND(CU62&gt;0.051,CU62&lt;0.1),0.1,IF(AND(CU62&gt;0.001,CU62&lt;0.05),0.05,CU62)))</f>
        <v>0</v>
      </c>
      <c r="CW62" s="23">
        <f>CS62+CT62+CV62</f>
        <v>0</v>
      </c>
      <c r="CX62">
        <f>IF(DB61&gt;0,CX61,0)</f>
        <v>0</v>
      </c>
      <c r="CY62" s="7">
        <f>ROUND(CD62+CJ62+CW62+CX62,2)</f>
        <v>0</v>
      </c>
      <c r="CZ62" s="7">
        <f>IF(AND(CY62&gt;0,CY63=0),CY62,0)</f>
        <v>0</v>
      </c>
      <c r="DA62" s="7">
        <f>IF(DB61&gt;0,DA61,0)</f>
        <v>0</v>
      </c>
      <c r="DB62" s="7">
        <f>IF(ROUND(CY62-DA62,2)&gt;0,ROUND(CY62-DA62,2),0)</f>
        <v>0</v>
      </c>
      <c r="EB62">
        <v>60</v>
      </c>
      <c r="EC62" s="7">
        <f>IF(FB61&gt;0,EC61-1000,EC61)</f>
        <v>0</v>
      </c>
      <c r="ED62" s="20">
        <f>IF(FB61&gt;0,ROUND(PMT($F$92/12,$F$96*12,-EC62),5),0)</f>
        <v>0</v>
      </c>
      <c r="EE62" s="15">
        <f>IF(FB61&gt;0,ROUND(EC62*$EE$1/1000,2),0)</f>
        <v>0</v>
      </c>
      <c r="EF62" s="9">
        <f>INT(EE62)</f>
        <v>0</v>
      </c>
      <c r="EG62" s="23">
        <f>INT((EE62-EF62)*10)/10</f>
        <v>0</v>
      </c>
      <c r="EH62" s="17">
        <f>EE62-EF62-EG62</f>
        <v>0</v>
      </c>
      <c r="EI62" s="23">
        <f>IF(OR(EH62=0.05,EH62=0),EH62,IF(AND(EH62&gt;0.051,EH62&lt;0.1),0.1,IF(AND(EH62&gt;0.001,EH62&lt;0.05),0.05,EH62)))</f>
        <v>0</v>
      </c>
      <c r="EJ62" s="23">
        <f>EF62+EG62+EI62</f>
        <v>0</v>
      </c>
      <c r="EK62" s="15">
        <f>IF(FB61&gt;0,ROUND($ED$1*$EK$1,2),0)</f>
        <v>0</v>
      </c>
      <c r="EL62" s="22">
        <v>0</v>
      </c>
      <c r="EM62" s="22">
        <f>IF(FB61&gt;0,ROUND($ED$1*$EM$1,0),0)</f>
        <v>0</v>
      </c>
      <c r="EN62" s="22">
        <f>IF(FB61&gt;0,ROUND($ED$1*$EN$1,2),0)</f>
        <v>0</v>
      </c>
      <c r="EO62" s="22">
        <f>IF(FB61&gt;0,ROUND($ED$1*$EO$1,2),0)</f>
        <v>0</v>
      </c>
      <c r="EP62" s="22">
        <f>IF(FB61&gt;0,ROUND($ED$1*$EP$1,2),0)</f>
        <v>0</v>
      </c>
      <c r="EQ62" s="15">
        <f>IF(FB61&gt;0,EK62+SUM(EM62:EP62),0)</f>
        <v>0</v>
      </c>
      <c r="ER62" s="22">
        <f>IF(FB61&gt;0,ROUND(EQ62/12,2),0)</f>
        <v>0</v>
      </c>
      <c r="ES62" s="9">
        <f>INT(ER62)</f>
        <v>0</v>
      </c>
      <c r="ET62" s="23">
        <f>INT((ER62-ES62)*10)/10</f>
        <v>0</v>
      </c>
      <c r="EU62" s="17">
        <f>ER62-ES62-ET62</f>
        <v>0</v>
      </c>
      <c r="EV62" s="23">
        <f>IF(OR(EU62=0.05,EU62=0),EU62,IF(AND(EU62&gt;0.051,EU62&lt;0.1),0.1,IF(AND(EU62&gt;0.001,EU62&lt;0.05),0.05,EU62)))</f>
        <v>0</v>
      </c>
      <c r="EW62" s="23">
        <f>ES62+ET62+EV62</f>
        <v>0</v>
      </c>
      <c r="EX62">
        <f>IF(FB61&gt;0,EX61,0)</f>
        <v>0</v>
      </c>
      <c r="EY62" s="7">
        <f>ROUND(ED62+EJ62+EW62+EX62,2)</f>
        <v>0</v>
      </c>
      <c r="EZ62" s="7">
        <f>IF(AND(EY62&gt;0,EY63=0),EY62,0)</f>
        <v>0</v>
      </c>
      <c r="FA62" s="7">
        <f>IF(FB61&gt;0,FA61,0)</f>
        <v>0</v>
      </c>
      <c r="FB62" s="7">
        <f>IF(ROUND(EY62-FA62,2)&gt;0,ROUND(EY62-FA62,2),0)</f>
        <v>0</v>
      </c>
      <c r="GB62">
        <v>60</v>
      </c>
      <c r="GC62" s="7">
        <f>IF(HB61&gt;0,GC61-1000,GC61)</f>
        <v>0</v>
      </c>
      <c r="GD62" s="20">
        <f>IF(HB61&gt;0,ROUND(PMT($F$92/12,$F$96*12,-GC62),5),0)</f>
        <v>0</v>
      </c>
      <c r="GE62" s="15">
        <f>IF(HB61&gt;0,ROUND(GC62*$GE$1/1000,2),0)</f>
        <v>0</v>
      </c>
      <c r="GF62" s="9">
        <f>INT(GE62)</f>
        <v>0</v>
      </c>
      <c r="GG62" s="23">
        <f>INT((GE62-GF62)*10)/10</f>
        <v>0</v>
      </c>
      <c r="GH62" s="17">
        <f>GE62-GF62-GG62</f>
        <v>0</v>
      </c>
      <c r="GI62" s="23">
        <f>IF(OR(GH62=0.05,GH62=0),GH62,IF(AND(GH62&gt;0.051,GH62&lt;0.1),0.1,IF(AND(GH62&gt;0.001,GH62&lt;0.05),0.05,GH62)))</f>
        <v>0</v>
      </c>
      <c r="GJ62" s="23">
        <f>GF62+GG62+GI62</f>
        <v>0</v>
      </c>
      <c r="GK62" s="15">
        <f>IF(HB61&gt;0,ROUND($GD$1*$GK$1,2),0)</f>
        <v>0</v>
      </c>
      <c r="GL62" s="22">
        <v>0</v>
      </c>
      <c r="GM62" s="22">
        <f>IF(HB61&gt;0,ROUND($GD$1*$GM$1,0),0)</f>
        <v>0</v>
      </c>
      <c r="GN62" s="22">
        <f>IF(HB61&gt;0,ROUND($GD$1*$GN$1,2),0)</f>
        <v>0</v>
      </c>
      <c r="GO62" s="22">
        <f>IF(HB61&gt;0,ROUND($GD$1*$GO$1,2),0)</f>
        <v>0</v>
      </c>
      <c r="GP62" s="22">
        <f>IF(HB61&gt;0,ROUND($GD$1*$GP$1,2),0)</f>
        <v>0</v>
      </c>
      <c r="GQ62" s="15">
        <f>IF(HB61&gt;0,GK62+SUM(GM62:GP62),0)</f>
        <v>0</v>
      </c>
      <c r="GR62" s="22">
        <f>IF(HB61&gt;0,ROUND(GQ62/12,2),0)</f>
        <v>0</v>
      </c>
      <c r="GS62" s="9">
        <f>INT(GR62)</f>
        <v>0</v>
      </c>
      <c r="GT62" s="23">
        <f>INT((GR62-GS62)*10)/10</f>
        <v>0</v>
      </c>
      <c r="GU62" s="17">
        <f>GR62-GS62-GT62</f>
        <v>0</v>
      </c>
      <c r="GV62" s="23">
        <f>IF(OR(GU62=0.05,GU62=0),GU62,IF(AND(GU62&gt;0.051,GU62&lt;0.1),0.1,IF(AND(GU62&gt;0.001,GU62&lt;0.05),0.05,GU62)))</f>
        <v>0</v>
      </c>
      <c r="GW62" s="23">
        <f>GS62+GT62+GV62</f>
        <v>0</v>
      </c>
      <c r="GX62">
        <f>IF(HB61&gt;0,GX61,0)</f>
        <v>0</v>
      </c>
      <c r="GY62" s="7">
        <f>ROUND(GD62+GJ62+GW62+GX62,2)</f>
        <v>0</v>
      </c>
      <c r="GZ62" s="7">
        <f>IF(AND(GY62&gt;0,GY63=0),GY62,0)</f>
        <v>0</v>
      </c>
      <c r="HA62" s="7">
        <f>IF(HB61&gt;0,HA61,0)</f>
        <v>0</v>
      </c>
      <c r="HB62" s="7">
        <f>IF(ROUND(GY62-HA62,2)&gt;0,ROUND(GY62-HA62,2),0)</f>
        <v>0</v>
      </c>
    </row>
    <row r="63" spans="1:235">
      <c r="D63" s="4" t="s">
        <v>127</v>
      </c>
      <c r="F63" s="95">
        <f>IF($AB$242=TRUE,IF(N7=FALSE,0,F62-$F$55-K80),0)</f>
        <v>0</v>
      </c>
      <c r="M63" t="str">
        <f>AB7</f>
        <v>ECONOMIC</v>
      </c>
      <c r="BB63">
        <v>61</v>
      </c>
      <c r="BC63" s="7">
        <f>IF(BW62&gt;0,BC62-1000,BC62)</f>
        <v>0</v>
      </c>
      <c r="BD63" s="20">
        <f>IF(BW62&gt;0,ROUND(PMT($F$92/12,$F$96*12,-BC63),5),0)</f>
        <v>0</v>
      </c>
      <c r="BE63" s="15">
        <f>IF(BW62&gt;0,ROUND(BC63*$E$1/1000,2),0)</f>
        <v>0</v>
      </c>
      <c r="BF63" s="15">
        <f>IF(BW62&gt;0,ROUND(MIN(BC63,$F$168)*$BF$1,2),0)</f>
        <v>0</v>
      </c>
      <c r="BG63" s="22">
        <v>0</v>
      </c>
      <c r="BH63" s="22">
        <f>IF(BW62&gt;0,ROUND(MIN(BC63,$F$168)*$BH$1,0),0)</f>
        <v>0</v>
      </c>
      <c r="BI63" s="22">
        <f>IF(BW62&gt;0,ROUND(MIN(BC63,$F$168)*$BI$1,2),0)</f>
        <v>0</v>
      </c>
      <c r="BJ63" s="22">
        <f>IF(BW62&gt;0,ROUND(MIN(BC63,$F$168)*$BJ$1,2),0)</f>
        <v>0</v>
      </c>
      <c r="BK63" s="22">
        <f>IF(BW62&gt;0,ROUND(MIN(BC63,$F$168)*$BK$1,2),0)</f>
        <v>0</v>
      </c>
      <c r="BL63" s="15">
        <f>IF(BW62&gt;0,BF63+SUM(BH63:BK63),0)</f>
        <v>0</v>
      </c>
      <c r="BM63" s="22">
        <f>IF(BW62&gt;0,ROUND(BL63/12,2),0)</f>
        <v>0</v>
      </c>
      <c r="BN63" s="9">
        <f>INT(BM63)</f>
        <v>0</v>
      </c>
      <c r="BO63" s="23">
        <f>INT((BM63-BN63)*10)/10</f>
        <v>0</v>
      </c>
      <c r="BP63" s="17">
        <f>BM63-BN63-BO63</f>
        <v>0</v>
      </c>
      <c r="BQ63" s="23">
        <f>IF(OR(BP63=0.05,BP63=0),BP63,IF(AND(BP63&gt;0.051,BP63&lt;0.1),0.1,IF(AND(BP63&gt;0.001,BP63&lt;0.05),0.05,BP63)))</f>
        <v>0</v>
      </c>
      <c r="BR63" s="23">
        <f>BN63+BO63+BQ63</f>
        <v>0</v>
      </c>
      <c r="BS63">
        <f>IF(BW62&gt;0,BS62,0)</f>
        <v>0</v>
      </c>
      <c r="BT63" s="7">
        <f>SUM(BD63:BE63)+BR63+BS63</f>
        <v>0</v>
      </c>
      <c r="BU63" s="7">
        <f>IF(AND(BT63&gt;0,BT64=0),BT63,0)</f>
        <v>0</v>
      </c>
      <c r="BV63" s="7">
        <f>IF(BW62&gt;0,BV62,0)</f>
        <v>0</v>
      </c>
      <c r="BW63" s="7">
        <f>IF(ROUND(BT63-BV63,2)&gt;0,ROUND(BT63-BV63,2),0)</f>
        <v>0</v>
      </c>
      <c r="CB63">
        <v>61</v>
      </c>
      <c r="CC63" s="7">
        <f>IF(DB62&gt;0,CC62-1000,CC62)</f>
        <v>0</v>
      </c>
      <c r="CD63" s="20">
        <f>IF(DB62&gt;0,ROUND(PMT($F$92/12,$F$96*12,-CC63),5),0)</f>
        <v>0</v>
      </c>
      <c r="CE63" s="15">
        <f>IF(DB62&gt;0,ROUND(CC63*$CE$1/1000,2),0)</f>
        <v>0</v>
      </c>
      <c r="CF63" s="9">
        <f>INT(CE63)</f>
        <v>0</v>
      </c>
      <c r="CG63" s="23">
        <f>INT((CE63-CF63)*10)/10</f>
        <v>0</v>
      </c>
      <c r="CH63" s="17">
        <f>CE63-CF63-CG63</f>
        <v>0</v>
      </c>
      <c r="CI63" s="23">
        <f>IF(OR(CH63=0.05,CH63=0),CH63,IF(AND(CH63&gt;0.051,CH63&lt;0.1),0.1,IF(AND(CH63&gt;0.001,CH63&lt;0.05),0.05,CH63)))</f>
        <v>0</v>
      </c>
      <c r="CJ63" s="23">
        <f>CF63+CG63+CI63</f>
        <v>0</v>
      </c>
      <c r="CK63" s="15">
        <f>IF(DB62&gt;0,ROUND($CD$1*$CK$1,2),0)</f>
        <v>0</v>
      </c>
      <c r="CL63" s="22">
        <v>0</v>
      </c>
      <c r="CM63" s="22">
        <f>IF(DB62&gt;0,ROUND($CD$1*$CM$1,2),0)</f>
        <v>0</v>
      </c>
      <c r="CN63" s="22">
        <f>IF(DB62&gt;0,ROUND($CD$1*$CN$1,2),0)</f>
        <v>0</v>
      </c>
      <c r="CO63" s="22">
        <f>IF(DB62&gt;0,ROUND($CD$1*$CO$1,2),0)</f>
        <v>0</v>
      </c>
      <c r="CP63" s="22">
        <f>IF(DB62&gt;0,ROUND($CD$1*$CP$1,2),0)</f>
        <v>0</v>
      </c>
      <c r="CQ63" s="15">
        <f>IF(DB62&gt;0,CK63+SUM(CM63:CP63),0)</f>
        <v>0</v>
      </c>
      <c r="CR63" s="22">
        <f>IF(DB62&gt;0,ROUND(CQ63/12,2),0)</f>
        <v>0</v>
      </c>
      <c r="CS63" s="9">
        <f>INT(CR63)</f>
        <v>0</v>
      </c>
      <c r="CT63" s="23">
        <f>INT((CR63-CS63)*10)/10</f>
        <v>0</v>
      </c>
      <c r="CU63" s="17">
        <f>CR63-CS63-CT63</f>
        <v>0</v>
      </c>
      <c r="CV63" s="23">
        <f>IF(OR(CU63=0.05,CU63=0),CU63,IF(AND(CU63&gt;0.051,CU63&lt;0.1),0.1,IF(AND(CU63&gt;0.001,CU63&lt;0.05),0.05,CU63)))</f>
        <v>0</v>
      </c>
      <c r="CW63" s="23">
        <f>CS63+CT63+CV63</f>
        <v>0</v>
      </c>
      <c r="CX63">
        <f>IF(DB62&gt;0,CX62,0)</f>
        <v>0</v>
      </c>
      <c r="CY63" s="7">
        <f>ROUND(CD63+CJ63+CW63+CX63,2)</f>
        <v>0</v>
      </c>
      <c r="CZ63" s="7">
        <f>IF(AND(CY63&gt;0,CY64=0),CY63,0)</f>
        <v>0</v>
      </c>
      <c r="DA63" s="7">
        <f>IF(DB62&gt;0,DA62,0)</f>
        <v>0</v>
      </c>
      <c r="DB63" s="7">
        <f>IF(ROUND(CY63-DA63,2)&gt;0,ROUND(CY63-DA63,2),0)</f>
        <v>0</v>
      </c>
      <c r="EB63">
        <v>61</v>
      </c>
      <c r="EC63" s="7">
        <f>IF(FB62&gt;0,EC62-1000,EC62)</f>
        <v>0</v>
      </c>
      <c r="ED63" s="20">
        <f>IF(FB62&gt;0,ROUND(PMT($F$92/12,$F$96*12,-EC63),5),0)</f>
        <v>0</v>
      </c>
      <c r="EE63" s="15">
        <f>IF(FB62&gt;0,ROUND(EC63*$EE$1/1000,2),0)</f>
        <v>0</v>
      </c>
      <c r="EF63" s="9">
        <f>INT(EE63)</f>
        <v>0</v>
      </c>
      <c r="EG63" s="23">
        <f>INT((EE63-EF63)*10)/10</f>
        <v>0</v>
      </c>
      <c r="EH63" s="17">
        <f>EE63-EF63-EG63</f>
        <v>0</v>
      </c>
      <c r="EI63" s="23">
        <f>IF(OR(EH63=0.05,EH63=0),EH63,IF(AND(EH63&gt;0.051,EH63&lt;0.1),0.1,IF(AND(EH63&gt;0.001,EH63&lt;0.05),0.05,EH63)))</f>
        <v>0</v>
      </c>
      <c r="EJ63" s="23">
        <f>EF63+EG63+EI63</f>
        <v>0</v>
      </c>
      <c r="EK63" s="15">
        <f>IF(FB62&gt;0,ROUND($ED$1*$EK$1,2),0)</f>
        <v>0</v>
      </c>
      <c r="EL63" s="22">
        <v>0</v>
      </c>
      <c r="EM63" s="22">
        <f>IF(FB62&gt;0,ROUND($ED$1*$EM$1,0),0)</f>
        <v>0</v>
      </c>
      <c r="EN63" s="22">
        <f>IF(FB62&gt;0,ROUND($ED$1*$EN$1,2),0)</f>
        <v>0</v>
      </c>
      <c r="EO63" s="22">
        <f>IF(FB62&gt;0,ROUND($ED$1*$EO$1,2),0)</f>
        <v>0</v>
      </c>
      <c r="EP63" s="22">
        <f>IF(FB62&gt;0,ROUND($ED$1*$EP$1,2),0)</f>
        <v>0</v>
      </c>
      <c r="EQ63" s="15">
        <f>IF(FB62&gt;0,EK63+SUM(EM63:EP63),0)</f>
        <v>0</v>
      </c>
      <c r="ER63" s="22">
        <f>IF(FB62&gt;0,ROUND(EQ63/12,2),0)</f>
        <v>0</v>
      </c>
      <c r="ES63" s="9">
        <f>INT(ER63)</f>
        <v>0</v>
      </c>
      <c r="ET63" s="23">
        <f>INT((ER63-ES63)*10)/10</f>
        <v>0</v>
      </c>
      <c r="EU63" s="17">
        <f>ER63-ES63-ET63</f>
        <v>0</v>
      </c>
      <c r="EV63" s="23">
        <f>IF(OR(EU63=0.05,EU63=0),EU63,IF(AND(EU63&gt;0.051,EU63&lt;0.1),0.1,IF(AND(EU63&gt;0.001,EU63&lt;0.05),0.05,EU63)))</f>
        <v>0</v>
      </c>
      <c r="EW63" s="23">
        <f>ES63+ET63+EV63</f>
        <v>0</v>
      </c>
      <c r="EX63">
        <f>IF(FB62&gt;0,EX62,0)</f>
        <v>0</v>
      </c>
      <c r="EY63" s="7">
        <f>ROUND(ED63+EJ63+EW63+EX63,2)</f>
        <v>0</v>
      </c>
      <c r="EZ63" s="7">
        <f>IF(AND(EY63&gt;0,EY64=0),EY63,0)</f>
        <v>0</v>
      </c>
      <c r="FA63" s="7">
        <f>IF(FB62&gt;0,FA62,0)</f>
        <v>0</v>
      </c>
      <c r="FB63" s="7">
        <f>IF(ROUND(EY63-FA63,2)&gt;0,ROUND(EY63-FA63,2),0)</f>
        <v>0</v>
      </c>
      <c r="GB63">
        <v>61</v>
      </c>
      <c r="GC63" s="7">
        <f>IF(HB62&gt;0,GC62-1000,GC62)</f>
        <v>0</v>
      </c>
      <c r="GD63" s="20">
        <f>IF(HB62&gt;0,ROUND(PMT($F$92/12,$F$96*12,-GC63),5),0)</f>
        <v>0</v>
      </c>
      <c r="GE63" s="15">
        <f>IF(HB62&gt;0,ROUND(GC63*$GE$1/1000,2),0)</f>
        <v>0</v>
      </c>
      <c r="GF63" s="9">
        <f>INT(GE63)</f>
        <v>0</v>
      </c>
      <c r="GG63" s="23">
        <f>INT((GE63-GF63)*10)/10</f>
        <v>0</v>
      </c>
      <c r="GH63" s="17">
        <f>GE63-GF63-GG63</f>
        <v>0</v>
      </c>
      <c r="GI63" s="23">
        <f>IF(OR(GH63=0.05,GH63=0),GH63,IF(AND(GH63&gt;0.051,GH63&lt;0.1),0.1,IF(AND(GH63&gt;0.001,GH63&lt;0.05),0.05,GH63)))</f>
        <v>0</v>
      </c>
      <c r="GJ63" s="23">
        <f>GF63+GG63+GI63</f>
        <v>0</v>
      </c>
      <c r="GK63" s="15">
        <f>IF(HB62&gt;0,ROUND($GD$1*$GK$1,2),0)</f>
        <v>0</v>
      </c>
      <c r="GL63" s="22">
        <v>0</v>
      </c>
      <c r="GM63" s="22">
        <f>IF(HB62&gt;0,ROUND($GD$1*$GM$1,0),0)</f>
        <v>0</v>
      </c>
      <c r="GN63" s="22">
        <f>IF(HB62&gt;0,ROUND($GD$1*$GN$1,2),0)</f>
        <v>0</v>
      </c>
      <c r="GO63" s="22">
        <f>IF(HB62&gt;0,ROUND($GD$1*$GO$1,2),0)</f>
        <v>0</v>
      </c>
      <c r="GP63" s="22">
        <f>IF(HB62&gt;0,ROUND($GD$1*$GP$1,2),0)</f>
        <v>0</v>
      </c>
      <c r="GQ63" s="15">
        <f>IF(HB62&gt;0,GK63+SUM(GM63:GP63),0)</f>
        <v>0</v>
      </c>
      <c r="GR63" s="22">
        <f>IF(HB62&gt;0,ROUND(GQ63/12,2),0)</f>
        <v>0</v>
      </c>
      <c r="GS63" s="9">
        <f>INT(GR63)</f>
        <v>0</v>
      </c>
      <c r="GT63" s="23">
        <f>INT((GR63-GS63)*10)/10</f>
        <v>0</v>
      </c>
      <c r="GU63" s="17">
        <f>GR63-GS63-GT63</f>
        <v>0</v>
      </c>
      <c r="GV63" s="23">
        <f>IF(OR(GU63=0.05,GU63=0),GU63,IF(AND(GU63&gt;0.051,GU63&lt;0.1),0.1,IF(AND(GU63&gt;0.001,GU63&lt;0.05),0.05,GU63)))</f>
        <v>0</v>
      </c>
      <c r="GW63" s="23">
        <f>GS63+GT63+GV63</f>
        <v>0</v>
      </c>
      <c r="GX63">
        <f>IF(HB62&gt;0,GX62,0)</f>
        <v>0</v>
      </c>
      <c r="GY63" s="7">
        <f>ROUND(GD63+GJ63+GW63+GX63,2)</f>
        <v>0</v>
      </c>
      <c r="GZ63" s="7">
        <f>IF(AND(GY63&gt;0,GY64=0),GY63,0)</f>
        <v>0</v>
      </c>
      <c r="HA63" s="7">
        <f>IF(HB62&gt;0,HA62,0)</f>
        <v>0</v>
      </c>
      <c r="HB63" s="7">
        <f>IF(ROUND(GY63-HA63,2)&gt;0,ROUND(GY63-HA63,2),0)</f>
        <v>0</v>
      </c>
    </row>
    <row r="64" spans="1:235">
      <c r="D64" s="4" t="s">
        <v>117</v>
      </c>
      <c r="F64" s="85" t="str">
        <f>IF($AB$242=TRUE,IF(N7=FALSE,0,$AD$152),"")</f>
        <v/>
      </c>
      <c r="G64" s="86">
        <f>IF($AB$242=TRUE,IF(N7=FALSE,0,$AB$152),0)</f>
        <v>0</v>
      </c>
      <c r="N64" t="str">
        <f>AA24</f>
        <v>CONDOMINIUM</v>
      </c>
      <c r="O64" s="70" t="b">
        <f>IF(F15=N64,TRUE,FALSE)</f>
        <v>1</v>
      </c>
      <c r="BB64">
        <v>62</v>
      </c>
      <c r="BC64" s="7">
        <f>IF(BW63&gt;0,BC63-1000,BC63)</f>
        <v>0</v>
      </c>
      <c r="BD64" s="20">
        <f>IF(BW63&gt;0,ROUND(PMT($F$92/12,$F$96*12,-BC64),5),0)</f>
        <v>0</v>
      </c>
      <c r="BE64" s="15">
        <f>IF(BW63&gt;0,ROUND(BC64*$E$1/1000,2),0)</f>
        <v>0</v>
      </c>
      <c r="BF64" s="15">
        <f>IF(BW63&gt;0,ROUND(MIN(BC64,$F$168)*$BF$1,2),0)</f>
        <v>0</v>
      </c>
      <c r="BG64" s="22">
        <v>0</v>
      </c>
      <c r="BH64" s="22">
        <f>IF(BW63&gt;0,ROUND(MIN(BC64,$F$168)*$BH$1,0),0)</f>
        <v>0</v>
      </c>
      <c r="BI64" s="22">
        <f>IF(BW63&gt;0,ROUND(MIN(BC64,$F$168)*$BI$1,2),0)</f>
        <v>0</v>
      </c>
      <c r="BJ64" s="22">
        <f>IF(BW63&gt;0,ROUND(MIN(BC64,$F$168)*$BJ$1,2),0)</f>
        <v>0</v>
      </c>
      <c r="BK64" s="22">
        <f>IF(BW63&gt;0,ROUND(MIN(BC64,$F$168)*$BK$1,2),0)</f>
        <v>0</v>
      </c>
      <c r="BL64" s="15">
        <f>IF(BW63&gt;0,BF64+SUM(BH64:BK64),0)</f>
        <v>0</v>
      </c>
      <c r="BM64" s="22">
        <f>IF(BW63&gt;0,ROUND(BL64/12,2),0)</f>
        <v>0</v>
      </c>
      <c r="BN64" s="9">
        <f>INT(BM64)</f>
        <v>0</v>
      </c>
      <c r="BO64" s="23">
        <f>INT((BM64-BN64)*10)/10</f>
        <v>0</v>
      </c>
      <c r="BP64" s="17">
        <f>BM64-BN64-BO64</f>
        <v>0</v>
      </c>
      <c r="BQ64" s="23">
        <f>IF(OR(BP64=0.05,BP64=0),BP64,IF(AND(BP64&gt;0.051,BP64&lt;0.1),0.1,IF(AND(BP64&gt;0.001,BP64&lt;0.05),0.05,BP64)))</f>
        <v>0</v>
      </c>
      <c r="BR64" s="23">
        <f>BN64+BO64+BQ64</f>
        <v>0</v>
      </c>
      <c r="BS64">
        <f>IF(BW63&gt;0,BS63,0)</f>
        <v>0</v>
      </c>
      <c r="BT64" s="7">
        <f>SUM(BD64:BE64)+BR64+BS64</f>
        <v>0</v>
      </c>
      <c r="BU64" s="7">
        <f>IF(AND(BT64&gt;0,BT65=0),BT64,0)</f>
        <v>0</v>
      </c>
      <c r="BV64" s="7">
        <f>IF(BW63&gt;0,BV63,0)</f>
        <v>0</v>
      </c>
      <c r="BW64" s="7">
        <f>IF(ROUND(BT64-BV64,2)&gt;0,ROUND(BT64-BV64,2),0)</f>
        <v>0</v>
      </c>
      <c r="CB64">
        <v>62</v>
      </c>
      <c r="CC64" s="7">
        <f>IF(DB63&gt;0,CC63-1000,CC63)</f>
        <v>0</v>
      </c>
      <c r="CD64" s="20">
        <f>IF(DB63&gt;0,ROUND(PMT($F$92/12,$F$96*12,-CC64),5),0)</f>
        <v>0</v>
      </c>
      <c r="CE64" s="15">
        <f>IF(DB63&gt;0,ROUND(CC64*$CE$1/1000,2),0)</f>
        <v>0</v>
      </c>
      <c r="CF64" s="9">
        <f>INT(CE64)</f>
        <v>0</v>
      </c>
      <c r="CG64" s="23">
        <f>INT((CE64-CF64)*10)/10</f>
        <v>0</v>
      </c>
      <c r="CH64" s="17">
        <f>CE64-CF64-CG64</f>
        <v>0</v>
      </c>
      <c r="CI64" s="23">
        <f>IF(OR(CH64=0.05,CH64=0),CH64,IF(AND(CH64&gt;0.051,CH64&lt;0.1),0.1,IF(AND(CH64&gt;0.001,CH64&lt;0.05),0.05,CH64)))</f>
        <v>0</v>
      </c>
      <c r="CJ64" s="23">
        <f>CF64+CG64+CI64</f>
        <v>0</v>
      </c>
      <c r="CK64" s="15">
        <f>IF(DB63&gt;0,ROUND($CD$1*$CK$1,2),0)</f>
        <v>0</v>
      </c>
      <c r="CL64" s="22">
        <v>0</v>
      </c>
      <c r="CM64" s="22">
        <f>IF(DB63&gt;0,ROUND($CD$1*$CM$1,2),0)</f>
        <v>0</v>
      </c>
      <c r="CN64" s="22">
        <f>IF(DB63&gt;0,ROUND($CD$1*$CN$1,2),0)</f>
        <v>0</v>
      </c>
      <c r="CO64" s="22">
        <f>IF(DB63&gt;0,ROUND($CD$1*$CO$1,2),0)</f>
        <v>0</v>
      </c>
      <c r="CP64" s="22">
        <f>IF(DB63&gt;0,ROUND($CD$1*$CP$1,2),0)</f>
        <v>0</v>
      </c>
      <c r="CQ64" s="15">
        <f>IF(DB63&gt;0,CK64+SUM(CM64:CP64),0)</f>
        <v>0</v>
      </c>
      <c r="CR64" s="22">
        <f>IF(DB63&gt;0,ROUND(CQ64/12,2),0)</f>
        <v>0</v>
      </c>
      <c r="CS64" s="9">
        <f>INT(CR64)</f>
        <v>0</v>
      </c>
      <c r="CT64" s="23">
        <f>INT((CR64-CS64)*10)/10</f>
        <v>0</v>
      </c>
      <c r="CU64" s="17">
        <f>CR64-CS64-CT64</f>
        <v>0</v>
      </c>
      <c r="CV64" s="23">
        <f>IF(OR(CU64=0.05,CU64=0),CU64,IF(AND(CU64&gt;0.051,CU64&lt;0.1),0.1,IF(AND(CU64&gt;0.001,CU64&lt;0.05),0.05,CU64)))</f>
        <v>0</v>
      </c>
      <c r="CW64" s="23">
        <f>CS64+CT64+CV64</f>
        <v>0</v>
      </c>
      <c r="CX64">
        <f>IF(DB63&gt;0,CX63,0)</f>
        <v>0</v>
      </c>
      <c r="CY64" s="7">
        <f>ROUND(CD64+CJ64+CW64+CX64,2)</f>
        <v>0</v>
      </c>
      <c r="CZ64" s="7">
        <f>IF(AND(CY64&gt;0,CY65=0),CY64,0)</f>
        <v>0</v>
      </c>
      <c r="DA64" s="7">
        <f>IF(DB63&gt;0,DA63,0)</f>
        <v>0</v>
      </c>
      <c r="DB64" s="7">
        <f>IF(ROUND(CY64-DA64,2)&gt;0,ROUND(CY64-DA64,2),0)</f>
        <v>0</v>
      </c>
      <c r="EB64">
        <v>62</v>
      </c>
      <c r="EC64" s="7">
        <f>IF(FB63&gt;0,EC63-1000,EC63)</f>
        <v>0</v>
      </c>
      <c r="ED64" s="20">
        <f>IF(FB63&gt;0,ROUND(PMT($F$92/12,$F$96*12,-EC64),5),0)</f>
        <v>0</v>
      </c>
      <c r="EE64" s="15">
        <f>IF(FB63&gt;0,ROUND(EC64*$EE$1/1000,2),0)</f>
        <v>0</v>
      </c>
      <c r="EF64" s="9">
        <f>INT(EE64)</f>
        <v>0</v>
      </c>
      <c r="EG64" s="23">
        <f>INT((EE64-EF64)*10)/10</f>
        <v>0</v>
      </c>
      <c r="EH64" s="17">
        <f>EE64-EF64-EG64</f>
        <v>0</v>
      </c>
      <c r="EI64" s="23">
        <f>IF(OR(EH64=0.05,EH64=0),EH64,IF(AND(EH64&gt;0.051,EH64&lt;0.1),0.1,IF(AND(EH64&gt;0.001,EH64&lt;0.05),0.05,EH64)))</f>
        <v>0</v>
      </c>
      <c r="EJ64" s="23">
        <f>EF64+EG64+EI64</f>
        <v>0</v>
      </c>
      <c r="EK64" s="15">
        <f>IF(FB63&gt;0,ROUND($ED$1*$EK$1,2),0)</f>
        <v>0</v>
      </c>
      <c r="EL64" s="22">
        <v>0</v>
      </c>
      <c r="EM64" s="22">
        <f>IF(FB63&gt;0,ROUND($ED$1*$EM$1,0),0)</f>
        <v>0</v>
      </c>
      <c r="EN64" s="22">
        <f>IF(FB63&gt;0,ROUND($ED$1*$EN$1,2),0)</f>
        <v>0</v>
      </c>
      <c r="EO64" s="22">
        <f>IF(FB63&gt;0,ROUND($ED$1*$EO$1,2),0)</f>
        <v>0</v>
      </c>
      <c r="EP64" s="22">
        <f>IF(FB63&gt;0,ROUND($ED$1*$EP$1,2),0)</f>
        <v>0</v>
      </c>
      <c r="EQ64" s="15">
        <f>IF(FB63&gt;0,EK64+SUM(EM64:EP64),0)</f>
        <v>0</v>
      </c>
      <c r="ER64" s="22">
        <f>IF(FB63&gt;0,ROUND(EQ64/12,2),0)</f>
        <v>0</v>
      </c>
      <c r="ES64" s="9">
        <f>INT(ER64)</f>
        <v>0</v>
      </c>
      <c r="ET64" s="23">
        <f>INT((ER64-ES64)*10)/10</f>
        <v>0</v>
      </c>
      <c r="EU64" s="17">
        <f>ER64-ES64-ET64</f>
        <v>0</v>
      </c>
      <c r="EV64" s="23">
        <f>IF(OR(EU64=0.05,EU64=0),EU64,IF(AND(EU64&gt;0.051,EU64&lt;0.1),0.1,IF(AND(EU64&gt;0.001,EU64&lt;0.05),0.05,EU64)))</f>
        <v>0</v>
      </c>
      <c r="EW64" s="23">
        <f>ES64+ET64+EV64</f>
        <v>0</v>
      </c>
      <c r="EX64">
        <f>IF(FB63&gt;0,EX63,0)</f>
        <v>0</v>
      </c>
      <c r="EY64" s="7">
        <f>ROUND(ED64+EJ64+EW64+EX64,2)</f>
        <v>0</v>
      </c>
      <c r="EZ64" s="7">
        <f>IF(AND(EY64&gt;0,EY65=0),EY64,0)</f>
        <v>0</v>
      </c>
      <c r="FA64" s="7">
        <f>IF(FB63&gt;0,FA63,0)</f>
        <v>0</v>
      </c>
      <c r="FB64" s="7">
        <f>IF(ROUND(EY64-FA64,2)&gt;0,ROUND(EY64-FA64,2),0)</f>
        <v>0</v>
      </c>
      <c r="GB64">
        <v>62</v>
      </c>
      <c r="GC64" s="7">
        <f>IF(HB63&gt;0,GC63-1000,GC63)</f>
        <v>0</v>
      </c>
      <c r="GD64" s="20">
        <f>IF(HB63&gt;0,ROUND(PMT($F$92/12,$F$96*12,-GC64),5),0)</f>
        <v>0</v>
      </c>
      <c r="GE64" s="15">
        <f>IF(HB63&gt;0,ROUND(GC64*$GE$1/1000,2),0)</f>
        <v>0</v>
      </c>
      <c r="GF64" s="9">
        <f>INT(GE64)</f>
        <v>0</v>
      </c>
      <c r="GG64" s="23">
        <f>INT((GE64-GF64)*10)/10</f>
        <v>0</v>
      </c>
      <c r="GH64" s="17">
        <f>GE64-GF64-GG64</f>
        <v>0</v>
      </c>
      <c r="GI64" s="23">
        <f>IF(OR(GH64=0.05,GH64=0),GH64,IF(AND(GH64&gt;0.051,GH64&lt;0.1),0.1,IF(AND(GH64&gt;0.001,GH64&lt;0.05),0.05,GH64)))</f>
        <v>0</v>
      </c>
      <c r="GJ64" s="23">
        <f>GF64+GG64+GI64</f>
        <v>0</v>
      </c>
      <c r="GK64" s="15">
        <f>IF(HB63&gt;0,ROUND($GD$1*$GK$1,2),0)</f>
        <v>0</v>
      </c>
      <c r="GL64" s="22">
        <v>0</v>
      </c>
      <c r="GM64" s="22">
        <f>IF(HB63&gt;0,ROUND($GD$1*$GM$1,0),0)</f>
        <v>0</v>
      </c>
      <c r="GN64" s="22">
        <f>IF(HB63&gt;0,ROUND($GD$1*$GN$1,2),0)</f>
        <v>0</v>
      </c>
      <c r="GO64" s="22">
        <f>IF(HB63&gt;0,ROUND($GD$1*$GO$1,2),0)</f>
        <v>0</v>
      </c>
      <c r="GP64" s="22">
        <f>IF(HB63&gt;0,ROUND($GD$1*$GP$1,2),0)</f>
        <v>0</v>
      </c>
      <c r="GQ64" s="15">
        <f>IF(HB63&gt;0,GK64+SUM(GM64:GP64),0)</f>
        <v>0</v>
      </c>
      <c r="GR64" s="22">
        <f>IF(HB63&gt;0,ROUND(GQ64/12,2),0)</f>
        <v>0</v>
      </c>
      <c r="GS64" s="9">
        <f>INT(GR64)</f>
        <v>0</v>
      </c>
      <c r="GT64" s="23">
        <f>INT((GR64-GS64)*10)/10</f>
        <v>0</v>
      </c>
      <c r="GU64" s="17">
        <f>GR64-GS64-GT64</f>
        <v>0</v>
      </c>
      <c r="GV64" s="23">
        <f>IF(OR(GU64=0.05,GU64=0),GU64,IF(AND(GU64&gt;0.051,GU64&lt;0.1),0.1,IF(AND(GU64&gt;0.001,GU64&lt;0.05),0.05,GU64)))</f>
        <v>0</v>
      </c>
      <c r="GW64" s="23">
        <f>GS64+GT64+GV64</f>
        <v>0</v>
      </c>
      <c r="GX64">
        <f>IF(HB63&gt;0,GX63,0)</f>
        <v>0</v>
      </c>
      <c r="GY64" s="7">
        <f>ROUND(GD64+GJ64+GW64+GX64,2)</f>
        <v>0</v>
      </c>
      <c r="GZ64" s="7">
        <f>IF(AND(GY64&gt;0,GY65=0),GY64,0)</f>
        <v>0</v>
      </c>
      <c r="HA64" s="7">
        <f>IF(HB63&gt;0,HA63,0)</f>
        <v>0</v>
      </c>
      <c r="HB64" s="7">
        <f>IF(ROUND(GY64-HA64,2)&gt;0,ROUND(GY64-HA64,2),0)</f>
        <v>0</v>
      </c>
    </row>
    <row r="65" spans="1:235">
      <c r="C65" s="4" t="str">
        <f>IF($AB$242=TRUE,IF(C61="","","Based on Amortization:"),"")</f>
        <v/>
      </c>
      <c r="F65" s="95" t="str">
        <f>IF($AB$242=TRUE,IF(N7=FALSE,0,$EZ$2),"")</f>
        <v/>
      </c>
      <c r="G65" s="86">
        <f>IF($AB$242=TRUE,IF(N7=FALSE,0,$EC$2),0)</f>
        <v>0</v>
      </c>
      <c r="N65" t="str">
        <f>AA25</f>
        <v>DUPLEX</v>
      </c>
      <c r="BB65">
        <v>63</v>
      </c>
      <c r="BC65" s="7">
        <f>IF(BW64&gt;0,BC64-1000,BC64)</f>
        <v>0</v>
      </c>
      <c r="BD65" s="20">
        <f>IF(BW64&gt;0,ROUND(PMT($F$92/12,$F$96*12,-BC65),5),0)</f>
        <v>0</v>
      </c>
      <c r="BE65" s="15">
        <f>IF(BW64&gt;0,ROUND(BC65*$E$1/1000,2),0)</f>
        <v>0</v>
      </c>
      <c r="BF65" s="15">
        <f>IF(BW64&gt;0,ROUND(MIN(BC65,$F$168)*$BF$1,2),0)</f>
        <v>0</v>
      </c>
      <c r="BG65" s="22">
        <v>0</v>
      </c>
      <c r="BH65" s="22">
        <f>IF(BW64&gt;0,ROUND(MIN(BC65,$F$168)*$BH$1,0),0)</f>
        <v>0</v>
      </c>
      <c r="BI65" s="22">
        <f>IF(BW64&gt;0,ROUND(MIN(BC65,$F$168)*$BI$1,2),0)</f>
        <v>0</v>
      </c>
      <c r="BJ65" s="22">
        <f>IF(BW64&gt;0,ROUND(MIN(BC65,$F$168)*$BJ$1,2),0)</f>
        <v>0</v>
      </c>
      <c r="BK65" s="22">
        <f>IF(BW64&gt;0,ROUND(MIN(BC65,$F$168)*$BK$1,2),0)</f>
        <v>0</v>
      </c>
      <c r="BL65" s="15">
        <f>IF(BW64&gt;0,BF65+SUM(BH65:BK65),0)</f>
        <v>0</v>
      </c>
      <c r="BM65" s="22">
        <f>IF(BW64&gt;0,ROUND(BL65/12,2),0)</f>
        <v>0</v>
      </c>
      <c r="BN65" s="9">
        <f>INT(BM65)</f>
        <v>0</v>
      </c>
      <c r="BO65" s="23">
        <f>INT((BM65-BN65)*10)/10</f>
        <v>0</v>
      </c>
      <c r="BP65" s="17">
        <f>BM65-BN65-BO65</f>
        <v>0</v>
      </c>
      <c r="BQ65" s="23">
        <f>IF(OR(BP65=0.05,BP65=0),BP65,IF(AND(BP65&gt;0.051,BP65&lt;0.1),0.1,IF(AND(BP65&gt;0.001,BP65&lt;0.05),0.05,BP65)))</f>
        <v>0</v>
      </c>
      <c r="BR65" s="23">
        <f>BN65+BO65+BQ65</f>
        <v>0</v>
      </c>
      <c r="BS65">
        <f>IF(BW64&gt;0,BS64,0)</f>
        <v>0</v>
      </c>
      <c r="BT65" s="7">
        <f>SUM(BD65:BE65)+BR65+BS65</f>
        <v>0</v>
      </c>
      <c r="BU65" s="7">
        <f>IF(AND(BT65&gt;0,BT66=0),BT65,0)</f>
        <v>0</v>
      </c>
      <c r="BV65" s="7">
        <f>IF(BW64&gt;0,BV64,0)</f>
        <v>0</v>
      </c>
      <c r="BW65" s="7">
        <f>IF(ROUND(BT65-BV65,2)&gt;0,ROUND(BT65-BV65,2),0)</f>
        <v>0</v>
      </c>
      <c r="CB65">
        <v>63</v>
      </c>
      <c r="CC65" s="7">
        <f>IF(DB64&gt;0,CC64-1000,CC64)</f>
        <v>0</v>
      </c>
      <c r="CD65" s="20">
        <f>IF(DB64&gt;0,ROUND(PMT($F$92/12,$F$96*12,-CC65),5),0)</f>
        <v>0</v>
      </c>
      <c r="CE65" s="15">
        <f>IF(DB64&gt;0,ROUND(CC65*$CE$1/1000,2),0)</f>
        <v>0</v>
      </c>
      <c r="CF65" s="9">
        <f>INT(CE65)</f>
        <v>0</v>
      </c>
      <c r="CG65" s="23">
        <f>INT((CE65-CF65)*10)/10</f>
        <v>0</v>
      </c>
      <c r="CH65" s="17">
        <f>CE65-CF65-CG65</f>
        <v>0</v>
      </c>
      <c r="CI65" s="23">
        <f>IF(OR(CH65=0.05,CH65=0),CH65,IF(AND(CH65&gt;0.051,CH65&lt;0.1),0.1,IF(AND(CH65&gt;0.001,CH65&lt;0.05),0.05,CH65)))</f>
        <v>0</v>
      </c>
      <c r="CJ65" s="23">
        <f>CF65+CG65+CI65</f>
        <v>0</v>
      </c>
      <c r="CK65" s="15">
        <f>IF(DB64&gt;0,ROUND($CD$1*$CK$1,2),0)</f>
        <v>0</v>
      </c>
      <c r="CL65" s="22">
        <v>0</v>
      </c>
      <c r="CM65" s="22">
        <f>IF(DB64&gt;0,ROUND($CD$1*$CM$1,2),0)</f>
        <v>0</v>
      </c>
      <c r="CN65" s="22">
        <f>IF(DB64&gt;0,ROUND($CD$1*$CN$1,2),0)</f>
        <v>0</v>
      </c>
      <c r="CO65" s="22">
        <f>IF(DB64&gt;0,ROUND($CD$1*$CO$1,2),0)</f>
        <v>0</v>
      </c>
      <c r="CP65" s="22">
        <f>IF(DB64&gt;0,ROUND($CD$1*$CP$1,2),0)</f>
        <v>0</v>
      </c>
      <c r="CQ65" s="15">
        <f>IF(DB64&gt;0,CK65+SUM(CM65:CP65),0)</f>
        <v>0</v>
      </c>
      <c r="CR65" s="22">
        <f>IF(DB64&gt;0,ROUND(CQ65/12,2),0)</f>
        <v>0</v>
      </c>
      <c r="CS65" s="9">
        <f>INT(CR65)</f>
        <v>0</v>
      </c>
      <c r="CT65" s="23">
        <f>INT((CR65-CS65)*10)/10</f>
        <v>0</v>
      </c>
      <c r="CU65" s="17">
        <f>CR65-CS65-CT65</f>
        <v>0</v>
      </c>
      <c r="CV65" s="23">
        <f>IF(OR(CU65=0.05,CU65=0),CU65,IF(AND(CU65&gt;0.051,CU65&lt;0.1),0.1,IF(AND(CU65&gt;0.001,CU65&lt;0.05),0.05,CU65)))</f>
        <v>0</v>
      </c>
      <c r="CW65" s="23">
        <f>CS65+CT65+CV65</f>
        <v>0</v>
      </c>
      <c r="CX65">
        <f>IF(DB64&gt;0,CX64,0)</f>
        <v>0</v>
      </c>
      <c r="CY65" s="7">
        <f>ROUND(CD65+CJ65+CW65+CX65,2)</f>
        <v>0</v>
      </c>
      <c r="CZ65" s="7">
        <f>IF(AND(CY65&gt;0,CY66=0),CY65,0)</f>
        <v>0</v>
      </c>
      <c r="DA65" s="7">
        <f>IF(DB64&gt;0,DA64,0)</f>
        <v>0</v>
      </c>
      <c r="DB65" s="7">
        <f>IF(ROUND(CY65-DA65,2)&gt;0,ROUND(CY65-DA65,2),0)</f>
        <v>0</v>
      </c>
      <c r="EB65">
        <v>63</v>
      </c>
      <c r="EC65" s="7">
        <f>IF(FB64&gt;0,EC64-1000,EC64)</f>
        <v>0</v>
      </c>
      <c r="ED65" s="20">
        <f>IF(FB64&gt;0,ROUND(PMT($F$92/12,$F$96*12,-EC65),5),0)</f>
        <v>0</v>
      </c>
      <c r="EE65" s="15">
        <f>IF(FB64&gt;0,ROUND(EC65*$EE$1/1000,2),0)</f>
        <v>0</v>
      </c>
      <c r="EF65" s="9">
        <f>INT(EE65)</f>
        <v>0</v>
      </c>
      <c r="EG65" s="23">
        <f>INT((EE65-EF65)*10)/10</f>
        <v>0</v>
      </c>
      <c r="EH65" s="17">
        <f>EE65-EF65-EG65</f>
        <v>0</v>
      </c>
      <c r="EI65" s="23">
        <f>IF(OR(EH65=0.05,EH65=0),EH65,IF(AND(EH65&gt;0.051,EH65&lt;0.1),0.1,IF(AND(EH65&gt;0.001,EH65&lt;0.05),0.05,EH65)))</f>
        <v>0</v>
      </c>
      <c r="EJ65" s="23">
        <f>EF65+EG65+EI65</f>
        <v>0</v>
      </c>
      <c r="EK65" s="15">
        <f>IF(FB64&gt;0,ROUND($ED$1*$EK$1,2),0)</f>
        <v>0</v>
      </c>
      <c r="EL65" s="22">
        <v>0</v>
      </c>
      <c r="EM65" s="22">
        <f>IF(FB64&gt;0,ROUND($ED$1*$EM$1,0),0)</f>
        <v>0</v>
      </c>
      <c r="EN65" s="22">
        <f>IF(FB64&gt;0,ROUND($ED$1*$EN$1,2),0)</f>
        <v>0</v>
      </c>
      <c r="EO65" s="22">
        <f>IF(FB64&gt;0,ROUND($ED$1*$EO$1,2),0)</f>
        <v>0</v>
      </c>
      <c r="EP65" s="22">
        <f>IF(FB64&gt;0,ROUND($ED$1*$EP$1,2),0)</f>
        <v>0</v>
      </c>
      <c r="EQ65" s="15">
        <f>IF(FB64&gt;0,EK65+SUM(EM65:EP65),0)</f>
        <v>0</v>
      </c>
      <c r="ER65" s="22">
        <f>IF(FB64&gt;0,ROUND(EQ65/12,2),0)</f>
        <v>0</v>
      </c>
      <c r="ES65" s="9">
        <f>INT(ER65)</f>
        <v>0</v>
      </c>
      <c r="ET65" s="23">
        <f>INT((ER65-ES65)*10)/10</f>
        <v>0</v>
      </c>
      <c r="EU65" s="17">
        <f>ER65-ES65-ET65</f>
        <v>0</v>
      </c>
      <c r="EV65" s="23">
        <f>IF(OR(EU65=0.05,EU65=0),EU65,IF(AND(EU65&gt;0.051,EU65&lt;0.1),0.1,IF(AND(EU65&gt;0.001,EU65&lt;0.05),0.05,EU65)))</f>
        <v>0</v>
      </c>
      <c r="EW65" s="23">
        <f>ES65+ET65+EV65</f>
        <v>0</v>
      </c>
      <c r="EX65">
        <f>IF(FB64&gt;0,EX64,0)</f>
        <v>0</v>
      </c>
      <c r="EY65" s="7">
        <f>ROUND(ED65+EJ65+EW65+EX65,2)</f>
        <v>0</v>
      </c>
      <c r="EZ65" s="7">
        <f>IF(AND(EY65&gt;0,EY66=0),EY65,0)</f>
        <v>0</v>
      </c>
      <c r="FA65" s="7">
        <f>IF(FB64&gt;0,FA64,0)</f>
        <v>0</v>
      </c>
      <c r="FB65" s="7">
        <f>IF(ROUND(EY65-FA65,2)&gt;0,ROUND(EY65-FA65,2),0)</f>
        <v>0</v>
      </c>
      <c r="GB65">
        <v>63</v>
      </c>
      <c r="GC65" s="7">
        <f>IF(HB64&gt;0,GC64-1000,GC64)</f>
        <v>0</v>
      </c>
      <c r="GD65" s="20">
        <f>IF(HB64&gt;0,ROUND(PMT($F$92/12,$F$96*12,-GC65),5),0)</f>
        <v>0</v>
      </c>
      <c r="GE65" s="15">
        <f>IF(HB64&gt;0,ROUND(GC65*$GE$1/1000,2),0)</f>
        <v>0</v>
      </c>
      <c r="GF65" s="9">
        <f>INT(GE65)</f>
        <v>0</v>
      </c>
      <c r="GG65" s="23">
        <f>INT((GE65-GF65)*10)/10</f>
        <v>0</v>
      </c>
      <c r="GH65" s="17">
        <f>GE65-GF65-GG65</f>
        <v>0</v>
      </c>
      <c r="GI65" s="23">
        <f>IF(OR(GH65=0.05,GH65=0),GH65,IF(AND(GH65&gt;0.051,GH65&lt;0.1),0.1,IF(AND(GH65&gt;0.001,GH65&lt;0.05),0.05,GH65)))</f>
        <v>0</v>
      </c>
      <c r="GJ65" s="23">
        <f>GF65+GG65+GI65</f>
        <v>0</v>
      </c>
      <c r="GK65" s="15">
        <f>IF(HB64&gt;0,ROUND($GD$1*$GK$1,2),0)</f>
        <v>0</v>
      </c>
      <c r="GL65" s="22">
        <v>0</v>
      </c>
      <c r="GM65" s="22">
        <f>IF(HB64&gt;0,ROUND($GD$1*$GM$1,0),0)</f>
        <v>0</v>
      </c>
      <c r="GN65" s="22">
        <f>IF(HB64&gt;0,ROUND($GD$1*$GN$1,2),0)</f>
        <v>0</v>
      </c>
      <c r="GO65" s="22">
        <f>IF(HB64&gt;0,ROUND($GD$1*$GO$1,2),0)</f>
        <v>0</v>
      </c>
      <c r="GP65" s="22">
        <f>IF(HB64&gt;0,ROUND($GD$1*$GP$1,2),0)</f>
        <v>0</v>
      </c>
      <c r="GQ65" s="15">
        <f>IF(HB64&gt;0,GK65+SUM(GM65:GP65),0)</f>
        <v>0</v>
      </c>
      <c r="GR65" s="22">
        <f>IF(HB64&gt;0,ROUND(GQ65/12,2),0)</f>
        <v>0</v>
      </c>
      <c r="GS65" s="9">
        <f>INT(GR65)</f>
        <v>0</v>
      </c>
      <c r="GT65" s="23">
        <f>INT((GR65-GS65)*10)/10</f>
        <v>0</v>
      </c>
      <c r="GU65" s="17">
        <f>GR65-GS65-GT65</f>
        <v>0</v>
      </c>
      <c r="GV65" s="23">
        <f>IF(OR(GU65=0.05,GU65=0),GU65,IF(AND(GU65&gt;0.051,GU65&lt;0.1),0.1,IF(AND(GU65&gt;0.001,GU65&lt;0.05),0.05,GU65)))</f>
        <v>0</v>
      </c>
      <c r="GW65" s="23">
        <f>GS65+GT65+GV65</f>
        <v>0</v>
      </c>
      <c r="GX65">
        <f>IF(HB64&gt;0,GX64,0)</f>
        <v>0</v>
      </c>
      <c r="GY65" s="7">
        <f>ROUND(GD65+GJ65+GW65+GX65,2)</f>
        <v>0</v>
      </c>
      <c r="GZ65" s="7">
        <f>IF(AND(GY65&gt;0,GY66=0),GY65,0)</f>
        <v>0</v>
      </c>
      <c r="HA65" s="7">
        <f>IF(HB64&gt;0,HA64,0)</f>
        <v>0</v>
      </c>
      <c r="HB65" s="7">
        <f>IF(ROUND(GY65-HA65,2)&gt;0,ROUND(GY65-HA65,2),0)</f>
        <v>0</v>
      </c>
    </row>
    <row r="66" spans="1:235">
      <c r="C66" s="4" t="str">
        <f>IF($AB$242=TRUE,IF(N8 =TRUE,"COBORROWER2",""),"")</f>
        <v/>
      </c>
      <c r="N66" t="str">
        <f>AA26</f>
        <v>ROW / TOWN HOUSE</v>
      </c>
      <c r="BB66">
        <v>64</v>
      </c>
      <c r="BC66" s="7">
        <f>IF(BW65&gt;0,BC65-1000,BC65)</f>
        <v>0</v>
      </c>
      <c r="BD66" s="20">
        <f>IF(BW65&gt;0,ROUND(PMT($F$92/12,$F$96*12,-BC66),5),0)</f>
        <v>0</v>
      </c>
      <c r="BE66" s="15">
        <f>IF(BW65&gt;0,ROUND(BC66*$E$1/1000,2),0)</f>
        <v>0</v>
      </c>
      <c r="BF66" s="15">
        <f>IF(BW65&gt;0,ROUND(MIN(BC66,$F$168)*$BF$1,2),0)</f>
        <v>0</v>
      </c>
      <c r="BG66" s="22">
        <v>0</v>
      </c>
      <c r="BH66" s="22">
        <f>IF(BW65&gt;0,ROUND(MIN(BC66,$F$168)*$BH$1,0),0)</f>
        <v>0</v>
      </c>
      <c r="BI66" s="22">
        <f>IF(BW65&gt;0,ROUND(MIN(BC66,$F$168)*$BI$1,2),0)</f>
        <v>0</v>
      </c>
      <c r="BJ66" s="22">
        <f>IF(BW65&gt;0,ROUND(MIN(BC66,$F$168)*$BJ$1,2),0)</f>
        <v>0</v>
      </c>
      <c r="BK66" s="22">
        <f>IF(BW65&gt;0,ROUND(MIN(BC66,$F$168)*$BK$1,2),0)</f>
        <v>0</v>
      </c>
      <c r="BL66" s="15">
        <f>IF(BW65&gt;0,BF66+SUM(BH66:BK66),0)</f>
        <v>0</v>
      </c>
      <c r="BM66" s="22">
        <f>IF(BW65&gt;0,ROUND(BL66/12,2),0)</f>
        <v>0</v>
      </c>
      <c r="BN66" s="9">
        <f>INT(BM66)</f>
        <v>0</v>
      </c>
      <c r="BO66" s="23">
        <f>INT((BM66-BN66)*10)/10</f>
        <v>0</v>
      </c>
      <c r="BP66" s="17">
        <f>BM66-BN66-BO66</f>
        <v>0</v>
      </c>
      <c r="BQ66" s="23">
        <f>IF(OR(BP66=0.05,BP66=0),BP66,IF(AND(BP66&gt;0.051,BP66&lt;0.1),0.1,IF(AND(BP66&gt;0.001,BP66&lt;0.05),0.05,BP66)))</f>
        <v>0</v>
      </c>
      <c r="BR66" s="23">
        <f>BN66+BO66+BQ66</f>
        <v>0</v>
      </c>
      <c r="BS66">
        <f>IF(BW65&gt;0,BS65,0)</f>
        <v>0</v>
      </c>
      <c r="BT66" s="7">
        <f>SUM(BD66:BE66)+BR66+BS66</f>
        <v>0</v>
      </c>
      <c r="BU66" s="7">
        <f>IF(AND(BT66&gt;0,BT67=0),BT66,0)</f>
        <v>0</v>
      </c>
      <c r="BV66" s="7">
        <f>IF(BW65&gt;0,BV65,0)</f>
        <v>0</v>
      </c>
      <c r="BW66" s="7">
        <f>IF(ROUND(BT66-BV66,2)&gt;0,ROUND(BT66-BV66,2),0)</f>
        <v>0</v>
      </c>
      <c r="CB66">
        <v>64</v>
      </c>
      <c r="CC66" s="7">
        <f>IF(DB65&gt;0,CC65-1000,CC65)</f>
        <v>0</v>
      </c>
      <c r="CD66" s="20">
        <f>IF(DB65&gt;0,ROUND(PMT($F$92/12,$F$96*12,-CC66),5),0)</f>
        <v>0</v>
      </c>
      <c r="CE66" s="15">
        <f>IF(DB65&gt;0,ROUND(CC66*$CE$1/1000,2),0)</f>
        <v>0</v>
      </c>
      <c r="CF66" s="9">
        <f>INT(CE66)</f>
        <v>0</v>
      </c>
      <c r="CG66" s="23">
        <f>INT((CE66-CF66)*10)/10</f>
        <v>0</v>
      </c>
      <c r="CH66" s="17">
        <f>CE66-CF66-CG66</f>
        <v>0</v>
      </c>
      <c r="CI66" s="23">
        <f>IF(OR(CH66=0.05,CH66=0),CH66,IF(AND(CH66&gt;0.051,CH66&lt;0.1),0.1,IF(AND(CH66&gt;0.001,CH66&lt;0.05),0.05,CH66)))</f>
        <v>0</v>
      </c>
      <c r="CJ66" s="23">
        <f>CF66+CG66+CI66</f>
        <v>0</v>
      </c>
      <c r="CK66" s="15">
        <f>IF(DB65&gt;0,ROUND($CD$1*$CK$1,2),0)</f>
        <v>0</v>
      </c>
      <c r="CL66" s="22">
        <v>0</v>
      </c>
      <c r="CM66" s="22">
        <f>IF(DB65&gt;0,ROUND($CD$1*$CM$1,2),0)</f>
        <v>0</v>
      </c>
      <c r="CN66" s="22">
        <f>IF(DB65&gt;0,ROUND($CD$1*$CN$1,2),0)</f>
        <v>0</v>
      </c>
      <c r="CO66" s="22">
        <f>IF(DB65&gt;0,ROUND($CD$1*$CO$1,2),0)</f>
        <v>0</v>
      </c>
      <c r="CP66" s="22">
        <f>IF(DB65&gt;0,ROUND($CD$1*$CP$1,2),0)</f>
        <v>0</v>
      </c>
      <c r="CQ66" s="15">
        <f>IF(DB65&gt;0,CK66+SUM(CM66:CP66),0)</f>
        <v>0</v>
      </c>
      <c r="CR66" s="22">
        <f>IF(DB65&gt;0,ROUND(CQ66/12,2),0)</f>
        <v>0</v>
      </c>
      <c r="CS66" s="9">
        <f>INT(CR66)</f>
        <v>0</v>
      </c>
      <c r="CT66" s="23">
        <f>INT((CR66-CS66)*10)/10</f>
        <v>0</v>
      </c>
      <c r="CU66" s="17">
        <f>CR66-CS66-CT66</f>
        <v>0</v>
      </c>
      <c r="CV66" s="23">
        <f>IF(OR(CU66=0.05,CU66=0),CU66,IF(AND(CU66&gt;0.051,CU66&lt;0.1),0.1,IF(AND(CU66&gt;0.001,CU66&lt;0.05),0.05,CU66)))</f>
        <v>0</v>
      </c>
      <c r="CW66" s="23">
        <f>CS66+CT66+CV66</f>
        <v>0</v>
      </c>
      <c r="CX66">
        <f>IF(DB65&gt;0,CX65,0)</f>
        <v>0</v>
      </c>
      <c r="CY66" s="7">
        <f>ROUND(CD66+CJ66+CW66+CX66,2)</f>
        <v>0</v>
      </c>
      <c r="CZ66" s="7">
        <f>IF(AND(CY66&gt;0,CY67=0),CY66,0)</f>
        <v>0</v>
      </c>
      <c r="DA66" s="7">
        <f>IF(DB65&gt;0,DA65,0)</f>
        <v>0</v>
      </c>
      <c r="DB66" s="7">
        <f>IF(ROUND(CY66-DA66,2)&gt;0,ROUND(CY66-DA66,2),0)</f>
        <v>0</v>
      </c>
      <c r="EB66">
        <v>64</v>
      </c>
      <c r="EC66" s="7">
        <f>IF(FB65&gt;0,EC65-1000,EC65)</f>
        <v>0</v>
      </c>
      <c r="ED66" s="20">
        <f>IF(FB65&gt;0,ROUND(PMT($F$92/12,$F$96*12,-EC66),5),0)</f>
        <v>0</v>
      </c>
      <c r="EE66" s="15">
        <f>IF(FB65&gt;0,ROUND(EC66*$EE$1/1000,2),0)</f>
        <v>0</v>
      </c>
      <c r="EF66" s="9">
        <f>INT(EE66)</f>
        <v>0</v>
      </c>
      <c r="EG66" s="23">
        <f>INT((EE66-EF66)*10)/10</f>
        <v>0</v>
      </c>
      <c r="EH66" s="17">
        <f>EE66-EF66-EG66</f>
        <v>0</v>
      </c>
      <c r="EI66" s="23">
        <f>IF(OR(EH66=0.05,EH66=0),EH66,IF(AND(EH66&gt;0.051,EH66&lt;0.1),0.1,IF(AND(EH66&gt;0.001,EH66&lt;0.05),0.05,EH66)))</f>
        <v>0</v>
      </c>
      <c r="EJ66" s="23">
        <f>EF66+EG66+EI66</f>
        <v>0</v>
      </c>
      <c r="EK66" s="15">
        <f>IF(FB65&gt;0,ROUND($ED$1*$EK$1,2),0)</f>
        <v>0</v>
      </c>
      <c r="EL66" s="22">
        <v>0</v>
      </c>
      <c r="EM66" s="22">
        <f>IF(FB65&gt;0,ROUND($ED$1*$EM$1,0),0)</f>
        <v>0</v>
      </c>
      <c r="EN66" s="22">
        <f>IF(FB65&gt;0,ROUND($ED$1*$EN$1,2),0)</f>
        <v>0</v>
      </c>
      <c r="EO66" s="22">
        <f>IF(FB65&gt;0,ROUND($ED$1*$EO$1,2),0)</f>
        <v>0</v>
      </c>
      <c r="EP66" s="22">
        <f>IF(FB65&gt;0,ROUND($ED$1*$EP$1,2),0)</f>
        <v>0</v>
      </c>
      <c r="EQ66" s="15">
        <f>IF(FB65&gt;0,EK66+SUM(EM66:EP66),0)</f>
        <v>0</v>
      </c>
      <c r="ER66" s="22">
        <f>IF(FB65&gt;0,ROUND(EQ66/12,2),0)</f>
        <v>0</v>
      </c>
      <c r="ES66" s="9">
        <f>INT(ER66)</f>
        <v>0</v>
      </c>
      <c r="ET66" s="23">
        <f>INT((ER66-ES66)*10)/10</f>
        <v>0</v>
      </c>
      <c r="EU66" s="17">
        <f>ER66-ES66-ET66</f>
        <v>0</v>
      </c>
      <c r="EV66" s="23">
        <f>IF(OR(EU66=0.05,EU66=0),EU66,IF(AND(EU66&gt;0.051,EU66&lt;0.1),0.1,IF(AND(EU66&gt;0.001,EU66&lt;0.05),0.05,EU66)))</f>
        <v>0</v>
      </c>
      <c r="EW66" s="23">
        <f>ES66+ET66+EV66</f>
        <v>0</v>
      </c>
      <c r="EX66">
        <f>IF(FB65&gt;0,EX65,0)</f>
        <v>0</v>
      </c>
      <c r="EY66" s="7">
        <f>ROUND(ED66+EJ66+EW66+EX66,2)</f>
        <v>0</v>
      </c>
      <c r="EZ66" s="7">
        <f>IF(AND(EY66&gt;0,EY67=0),EY66,0)</f>
        <v>0</v>
      </c>
      <c r="FA66" s="7">
        <f>IF(FB65&gt;0,FA65,0)</f>
        <v>0</v>
      </c>
      <c r="FB66" s="7">
        <f>IF(ROUND(EY66-FA66,2)&gt;0,ROUND(EY66-FA66,2),0)</f>
        <v>0</v>
      </c>
      <c r="GB66">
        <v>64</v>
      </c>
      <c r="GC66" s="7">
        <f>IF(HB65&gt;0,GC65-1000,GC65)</f>
        <v>0</v>
      </c>
      <c r="GD66" s="20">
        <f>IF(HB65&gt;0,ROUND(PMT($F$92/12,$F$96*12,-GC66),5),0)</f>
        <v>0</v>
      </c>
      <c r="GE66" s="15">
        <f>IF(HB65&gt;0,ROUND(GC66*$GE$1/1000,2),0)</f>
        <v>0</v>
      </c>
      <c r="GF66" s="9">
        <f>INT(GE66)</f>
        <v>0</v>
      </c>
      <c r="GG66" s="23">
        <f>INT((GE66-GF66)*10)/10</f>
        <v>0</v>
      </c>
      <c r="GH66" s="17">
        <f>GE66-GF66-GG66</f>
        <v>0</v>
      </c>
      <c r="GI66" s="23">
        <f>IF(OR(GH66=0.05,GH66=0),GH66,IF(AND(GH66&gt;0.051,GH66&lt;0.1),0.1,IF(AND(GH66&gt;0.001,GH66&lt;0.05),0.05,GH66)))</f>
        <v>0</v>
      </c>
      <c r="GJ66" s="23">
        <f>GF66+GG66+GI66</f>
        <v>0</v>
      </c>
      <c r="GK66" s="15">
        <f>IF(HB65&gt;0,ROUND($GD$1*$GK$1,2),0)</f>
        <v>0</v>
      </c>
      <c r="GL66" s="22">
        <v>0</v>
      </c>
      <c r="GM66" s="22">
        <f>IF(HB65&gt;0,ROUND($GD$1*$GM$1,0),0)</f>
        <v>0</v>
      </c>
      <c r="GN66" s="22">
        <f>IF(HB65&gt;0,ROUND($GD$1*$GN$1,2),0)</f>
        <v>0</v>
      </c>
      <c r="GO66" s="22">
        <f>IF(HB65&gt;0,ROUND($GD$1*$GO$1,2),0)</f>
        <v>0</v>
      </c>
      <c r="GP66" s="22">
        <f>IF(HB65&gt;0,ROUND($GD$1*$GP$1,2),0)</f>
        <v>0</v>
      </c>
      <c r="GQ66" s="15">
        <f>IF(HB65&gt;0,GK66+SUM(GM66:GP66),0)</f>
        <v>0</v>
      </c>
      <c r="GR66" s="22">
        <f>IF(HB65&gt;0,ROUND(GQ66/12,2),0)</f>
        <v>0</v>
      </c>
      <c r="GS66" s="9">
        <f>INT(GR66)</f>
        <v>0</v>
      </c>
      <c r="GT66" s="23">
        <f>INT((GR66-GS66)*10)/10</f>
        <v>0</v>
      </c>
      <c r="GU66" s="17">
        <f>GR66-GS66-GT66</f>
        <v>0</v>
      </c>
      <c r="GV66" s="23">
        <f>IF(OR(GU66=0.05,GU66=0),GU66,IF(AND(GU66&gt;0.051,GU66&lt;0.1),0.1,IF(AND(GU66&gt;0.001,GU66&lt;0.05),0.05,GU66)))</f>
        <v>0</v>
      </c>
      <c r="GW66" s="23">
        <f>GS66+GT66+GV66</f>
        <v>0</v>
      </c>
      <c r="GX66">
        <f>IF(HB65&gt;0,GX65,0)</f>
        <v>0</v>
      </c>
      <c r="GY66" s="7">
        <f>ROUND(GD66+GJ66+GW66+GX66,2)</f>
        <v>0</v>
      </c>
      <c r="GZ66" s="7">
        <f>IF(AND(GY66&gt;0,GY67=0),GY66,0)</f>
        <v>0</v>
      </c>
      <c r="HA66" s="7">
        <f>IF(HB65&gt;0,HA65,0)</f>
        <v>0</v>
      </c>
      <c r="HB66" s="7">
        <f>IF(ROUND(GY66-HA66,2)&gt;0,ROUND(GY66-HA66,2),0)</f>
        <v>0</v>
      </c>
    </row>
    <row r="67" spans="1:235">
      <c r="C67" s="149" t="s">
        <v>126</v>
      </c>
      <c r="E67" s="4" t="s">
        <v>45</v>
      </c>
      <c r="F67" s="93">
        <v>10000</v>
      </c>
      <c r="N67" t="str">
        <f>AA27</f>
        <v>SINGLE ATTACHED</v>
      </c>
      <c r="BB67">
        <v>65</v>
      </c>
      <c r="BC67" s="7">
        <f>IF(BW66&gt;0,BC66-1000,BC66)</f>
        <v>0</v>
      </c>
      <c r="BD67" s="20">
        <f>IF(BW66&gt;0,ROUND(PMT($F$92/12,$F$96*12,-BC67),5),0)</f>
        <v>0</v>
      </c>
      <c r="BE67" s="15">
        <f>IF(BW66&gt;0,ROUND(BC67*$E$1/1000,2),0)</f>
        <v>0</v>
      </c>
      <c r="BF67" s="15">
        <f>IF(BW66&gt;0,ROUND(MIN(BC67,$F$168)*$BF$1,2),0)</f>
        <v>0</v>
      </c>
      <c r="BG67" s="22">
        <v>0</v>
      </c>
      <c r="BH67" s="22">
        <f>IF(BW66&gt;0,ROUND(MIN(BC67,$F$168)*$BH$1,0),0)</f>
        <v>0</v>
      </c>
      <c r="BI67" s="22">
        <f>IF(BW66&gt;0,ROUND(MIN(BC67,$F$168)*$BI$1,2),0)</f>
        <v>0</v>
      </c>
      <c r="BJ67" s="22">
        <f>IF(BW66&gt;0,ROUND(MIN(BC67,$F$168)*$BJ$1,2),0)</f>
        <v>0</v>
      </c>
      <c r="BK67" s="22">
        <f>IF(BW66&gt;0,ROUND(MIN(BC67,$F$168)*$BK$1,2),0)</f>
        <v>0</v>
      </c>
      <c r="BL67" s="15">
        <f>IF(BW66&gt;0,BF67+SUM(BH67:BK67),0)</f>
        <v>0</v>
      </c>
      <c r="BM67" s="22">
        <f>IF(BW66&gt;0,ROUND(BL67/12,2),0)</f>
        <v>0</v>
      </c>
      <c r="BN67" s="9">
        <f>INT(BM67)</f>
        <v>0</v>
      </c>
      <c r="BO67" s="23">
        <f>INT((BM67-BN67)*10)/10</f>
        <v>0</v>
      </c>
      <c r="BP67" s="17">
        <f>BM67-BN67-BO67</f>
        <v>0</v>
      </c>
      <c r="BQ67" s="23">
        <f>IF(OR(BP67=0.05,BP67=0),BP67,IF(AND(BP67&gt;0.051,BP67&lt;0.1),0.1,IF(AND(BP67&gt;0.001,BP67&lt;0.05),0.05,BP67)))</f>
        <v>0</v>
      </c>
      <c r="BR67" s="23">
        <f>BN67+BO67+BQ67</f>
        <v>0</v>
      </c>
      <c r="BS67">
        <f>IF(BW66&gt;0,BS66,0)</f>
        <v>0</v>
      </c>
      <c r="BT67" s="7">
        <f>SUM(BD67:BE67)+BR67+BS67</f>
        <v>0</v>
      </c>
      <c r="BU67" s="7">
        <f>IF(AND(BT67&gt;0,BT68=0),BT67,0)</f>
        <v>0</v>
      </c>
      <c r="BV67" s="7">
        <f>IF(BW66&gt;0,BV66,0)</f>
        <v>0</v>
      </c>
      <c r="BW67" s="7">
        <f>IF(ROUND(BT67-BV67,2)&gt;0,ROUND(BT67-BV67,2),0)</f>
        <v>0</v>
      </c>
      <c r="CB67">
        <v>65</v>
      </c>
      <c r="CC67" s="7">
        <f>IF(DB66&gt;0,CC66-1000,CC66)</f>
        <v>0</v>
      </c>
      <c r="CD67" s="20">
        <f>IF(DB66&gt;0,ROUND(PMT($F$92/12,$F$96*12,-CC67),5),0)</f>
        <v>0</v>
      </c>
      <c r="CE67" s="15">
        <f>IF(DB66&gt;0,ROUND(CC67*$CE$1/1000,2),0)</f>
        <v>0</v>
      </c>
      <c r="CF67" s="9">
        <f>INT(CE67)</f>
        <v>0</v>
      </c>
      <c r="CG67" s="23">
        <f>INT((CE67-CF67)*10)/10</f>
        <v>0</v>
      </c>
      <c r="CH67" s="17">
        <f>CE67-CF67-CG67</f>
        <v>0</v>
      </c>
      <c r="CI67" s="23">
        <f>IF(OR(CH67=0.05,CH67=0),CH67,IF(AND(CH67&gt;0.051,CH67&lt;0.1),0.1,IF(AND(CH67&gt;0.001,CH67&lt;0.05),0.05,CH67)))</f>
        <v>0</v>
      </c>
      <c r="CJ67" s="23">
        <f>CF67+CG67+CI67</f>
        <v>0</v>
      </c>
      <c r="CK67" s="15">
        <f>IF(DB66&gt;0,ROUND($CD$1*$CK$1,2),0)</f>
        <v>0</v>
      </c>
      <c r="CL67" s="22">
        <v>0</v>
      </c>
      <c r="CM67" s="22">
        <f>IF(DB66&gt;0,ROUND($CD$1*$CM$1,2),0)</f>
        <v>0</v>
      </c>
      <c r="CN67" s="22">
        <f>IF(DB66&gt;0,ROUND($CD$1*$CN$1,2),0)</f>
        <v>0</v>
      </c>
      <c r="CO67" s="22">
        <f>IF(DB66&gt;0,ROUND($CD$1*$CO$1,2),0)</f>
        <v>0</v>
      </c>
      <c r="CP67" s="22">
        <f>IF(DB66&gt;0,ROUND($CD$1*$CP$1,2),0)</f>
        <v>0</v>
      </c>
      <c r="CQ67" s="15">
        <f>IF(DB66&gt;0,CK67+SUM(CM67:CP67),0)</f>
        <v>0</v>
      </c>
      <c r="CR67" s="22">
        <f>IF(DB66&gt;0,ROUND(CQ67/12,2),0)</f>
        <v>0</v>
      </c>
      <c r="CS67" s="9">
        <f>INT(CR67)</f>
        <v>0</v>
      </c>
      <c r="CT67" s="23">
        <f>INT((CR67-CS67)*10)/10</f>
        <v>0</v>
      </c>
      <c r="CU67" s="17">
        <f>CR67-CS67-CT67</f>
        <v>0</v>
      </c>
      <c r="CV67" s="23">
        <f>IF(OR(CU67=0.05,CU67=0),CU67,IF(AND(CU67&gt;0.051,CU67&lt;0.1),0.1,IF(AND(CU67&gt;0.001,CU67&lt;0.05),0.05,CU67)))</f>
        <v>0</v>
      </c>
      <c r="CW67" s="23">
        <f>CS67+CT67+CV67</f>
        <v>0</v>
      </c>
      <c r="CX67">
        <f>IF(DB66&gt;0,CX66,0)</f>
        <v>0</v>
      </c>
      <c r="CY67" s="7">
        <f>ROUND(CD67+CJ67+CW67+CX67,2)</f>
        <v>0</v>
      </c>
      <c r="CZ67" s="7">
        <f>IF(AND(CY67&gt;0,CY68=0),CY67,0)</f>
        <v>0</v>
      </c>
      <c r="DA67" s="7">
        <f>IF(DB66&gt;0,DA66,0)</f>
        <v>0</v>
      </c>
      <c r="DB67" s="7">
        <f>IF(ROUND(CY67-DA67,2)&gt;0,ROUND(CY67-DA67,2),0)</f>
        <v>0</v>
      </c>
      <c r="EB67">
        <v>65</v>
      </c>
      <c r="EC67" s="7">
        <f>IF(FB66&gt;0,EC66-1000,EC66)</f>
        <v>0</v>
      </c>
      <c r="ED67" s="20">
        <f>IF(FB66&gt;0,ROUND(PMT($F$92/12,$F$96*12,-EC67),5),0)</f>
        <v>0</v>
      </c>
      <c r="EE67" s="15">
        <f>IF(FB66&gt;0,ROUND(EC67*$EE$1/1000,2),0)</f>
        <v>0</v>
      </c>
      <c r="EF67" s="9">
        <f>INT(EE67)</f>
        <v>0</v>
      </c>
      <c r="EG67" s="23">
        <f>INT((EE67-EF67)*10)/10</f>
        <v>0</v>
      </c>
      <c r="EH67" s="17">
        <f>EE67-EF67-EG67</f>
        <v>0</v>
      </c>
      <c r="EI67" s="23">
        <f>IF(OR(EH67=0.05,EH67=0),EH67,IF(AND(EH67&gt;0.051,EH67&lt;0.1),0.1,IF(AND(EH67&gt;0.001,EH67&lt;0.05),0.05,EH67)))</f>
        <v>0</v>
      </c>
      <c r="EJ67" s="23">
        <f>EF67+EG67+EI67</f>
        <v>0</v>
      </c>
      <c r="EK67" s="15">
        <f>IF(FB66&gt;0,ROUND($ED$1*$EK$1,2),0)</f>
        <v>0</v>
      </c>
      <c r="EL67" s="22">
        <v>0</v>
      </c>
      <c r="EM67" s="22">
        <f>IF(FB66&gt;0,ROUND($ED$1*$EM$1,0),0)</f>
        <v>0</v>
      </c>
      <c r="EN67" s="22">
        <f>IF(FB66&gt;0,ROUND($ED$1*$EN$1,2),0)</f>
        <v>0</v>
      </c>
      <c r="EO67" s="22">
        <f>IF(FB66&gt;0,ROUND($ED$1*$EO$1,2),0)</f>
        <v>0</v>
      </c>
      <c r="EP67" s="22">
        <f>IF(FB66&gt;0,ROUND($ED$1*$EP$1,2),0)</f>
        <v>0</v>
      </c>
      <c r="EQ67" s="15">
        <f>IF(FB66&gt;0,EK67+SUM(EM67:EP67),0)</f>
        <v>0</v>
      </c>
      <c r="ER67" s="22">
        <f>IF(FB66&gt;0,ROUND(EQ67/12,2),0)</f>
        <v>0</v>
      </c>
      <c r="ES67" s="9">
        <f>INT(ER67)</f>
        <v>0</v>
      </c>
      <c r="ET67" s="23">
        <f>INT((ER67-ES67)*10)/10</f>
        <v>0</v>
      </c>
      <c r="EU67" s="17">
        <f>ER67-ES67-ET67</f>
        <v>0</v>
      </c>
      <c r="EV67" s="23">
        <f>IF(OR(EU67=0.05,EU67=0),EU67,IF(AND(EU67&gt;0.051,EU67&lt;0.1),0.1,IF(AND(EU67&gt;0.001,EU67&lt;0.05),0.05,EU67)))</f>
        <v>0</v>
      </c>
      <c r="EW67" s="23">
        <f>ES67+ET67+EV67</f>
        <v>0</v>
      </c>
      <c r="EX67">
        <f>IF(FB66&gt;0,EX66,0)</f>
        <v>0</v>
      </c>
      <c r="EY67" s="7">
        <f>ROUND(ED67+EJ67+EW67+EX67,2)</f>
        <v>0</v>
      </c>
      <c r="EZ67" s="7">
        <f>IF(AND(EY67&gt;0,EY68=0),EY67,0)</f>
        <v>0</v>
      </c>
      <c r="FA67" s="7">
        <f>IF(FB66&gt;0,FA66,0)</f>
        <v>0</v>
      </c>
      <c r="FB67" s="7">
        <f>IF(ROUND(EY67-FA67,2)&gt;0,ROUND(EY67-FA67,2),0)</f>
        <v>0</v>
      </c>
      <c r="GB67">
        <v>65</v>
      </c>
      <c r="GC67" s="7">
        <f>IF(HB66&gt;0,GC66-1000,GC66)</f>
        <v>0</v>
      </c>
      <c r="GD67" s="20">
        <f>IF(HB66&gt;0,ROUND(PMT($F$92/12,$F$96*12,-GC67),5),0)</f>
        <v>0</v>
      </c>
      <c r="GE67" s="15">
        <f>IF(HB66&gt;0,ROUND(GC67*$GE$1/1000,2),0)</f>
        <v>0</v>
      </c>
      <c r="GF67" s="9">
        <f>INT(GE67)</f>
        <v>0</v>
      </c>
      <c r="GG67" s="23">
        <f>INT((GE67-GF67)*10)/10</f>
        <v>0</v>
      </c>
      <c r="GH67" s="17">
        <f>GE67-GF67-GG67</f>
        <v>0</v>
      </c>
      <c r="GI67" s="23">
        <f>IF(OR(GH67=0.05,GH67=0),GH67,IF(AND(GH67&gt;0.051,GH67&lt;0.1),0.1,IF(AND(GH67&gt;0.001,GH67&lt;0.05),0.05,GH67)))</f>
        <v>0</v>
      </c>
      <c r="GJ67" s="23">
        <f>GF67+GG67+GI67</f>
        <v>0</v>
      </c>
      <c r="GK67" s="15">
        <f>IF(HB66&gt;0,ROUND($GD$1*$GK$1,2),0)</f>
        <v>0</v>
      </c>
      <c r="GL67" s="22">
        <v>0</v>
      </c>
      <c r="GM67" s="22">
        <f>IF(HB66&gt;0,ROUND($GD$1*$GM$1,0),0)</f>
        <v>0</v>
      </c>
      <c r="GN67" s="22">
        <f>IF(HB66&gt;0,ROUND($GD$1*$GN$1,2),0)</f>
        <v>0</v>
      </c>
      <c r="GO67" s="22">
        <f>IF(HB66&gt;0,ROUND($GD$1*$GO$1,2),0)</f>
        <v>0</v>
      </c>
      <c r="GP67" s="22">
        <f>IF(HB66&gt;0,ROUND($GD$1*$GP$1,2),0)</f>
        <v>0</v>
      </c>
      <c r="GQ67" s="15">
        <f>IF(HB66&gt;0,GK67+SUM(GM67:GP67),0)</f>
        <v>0</v>
      </c>
      <c r="GR67" s="22">
        <f>IF(HB66&gt;0,ROUND(GQ67/12,2),0)</f>
        <v>0</v>
      </c>
      <c r="GS67" s="9">
        <f>INT(GR67)</f>
        <v>0</v>
      </c>
      <c r="GT67" s="23">
        <f>INT((GR67-GS67)*10)/10</f>
        <v>0</v>
      </c>
      <c r="GU67" s="17">
        <f>GR67-GS67-GT67</f>
        <v>0</v>
      </c>
      <c r="GV67" s="23">
        <f>IF(OR(GU67=0.05,GU67=0),GU67,IF(AND(GU67&gt;0.051,GU67&lt;0.1),0.1,IF(AND(GU67&gt;0.001,GU67&lt;0.05),0.05,GU67)))</f>
        <v>0</v>
      </c>
      <c r="GW67" s="23">
        <f>GS67+GT67+GV67</f>
        <v>0</v>
      </c>
      <c r="GX67">
        <f>IF(HB66&gt;0,GX66,0)</f>
        <v>0</v>
      </c>
      <c r="GY67" s="7">
        <f>ROUND(GD67+GJ67+GW67+GX67,2)</f>
        <v>0</v>
      </c>
      <c r="GZ67" s="7">
        <f>IF(AND(GY67&gt;0,GY68=0),GY67,0)</f>
        <v>0</v>
      </c>
      <c r="HA67" s="7">
        <f>IF(HB66&gt;0,HA66,0)</f>
        <v>0</v>
      </c>
      <c r="HB67" s="7">
        <f>IF(ROUND(GY67-HA67,2)&gt;0,ROUND(GY67-HA67,2),0)</f>
        <v>0</v>
      </c>
    </row>
    <row r="68" spans="1:235">
      <c r="D68" s="4" t="s">
        <v>127</v>
      </c>
      <c r="F68" s="95">
        <f>IF($AB$242=TRUE,IF(N8=FALSE,0,F67-$F$55-K81),0)</f>
        <v>0</v>
      </c>
      <c r="N68" t="str">
        <f>AA28</f>
        <v>SINGLE DETACHED</v>
      </c>
      <c r="BB68">
        <v>66</v>
      </c>
      <c r="BC68" s="7">
        <f>IF(BW67&gt;0,BC67-1000,BC67)</f>
        <v>0</v>
      </c>
      <c r="BD68" s="20">
        <f>IF(BW67&gt;0,ROUND(PMT($F$92/12,$F$96*12,-BC68),5),0)</f>
        <v>0</v>
      </c>
      <c r="BE68" s="15">
        <f>IF(BW67&gt;0,ROUND(BC68*$E$1/1000,2),0)</f>
        <v>0</v>
      </c>
      <c r="BF68" s="15">
        <f>IF(BW67&gt;0,ROUND(MIN(BC68,$F$168)*$BF$1,2),0)</f>
        <v>0</v>
      </c>
      <c r="BG68" s="22">
        <v>0</v>
      </c>
      <c r="BH68" s="22">
        <f>IF(BW67&gt;0,ROUND(MIN(BC68,$F$168)*$BH$1,0),0)</f>
        <v>0</v>
      </c>
      <c r="BI68" s="22">
        <f>IF(BW67&gt;0,ROUND(MIN(BC68,$F$168)*$BI$1,2),0)</f>
        <v>0</v>
      </c>
      <c r="BJ68" s="22">
        <f>IF(BW67&gt;0,ROUND(MIN(BC68,$F$168)*$BJ$1,2),0)</f>
        <v>0</v>
      </c>
      <c r="BK68" s="22">
        <f>IF(BW67&gt;0,ROUND(MIN(BC68,$F$168)*$BK$1,2),0)</f>
        <v>0</v>
      </c>
      <c r="BL68" s="15">
        <f>IF(BW67&gt;0,BF68+SUM(BH68:BK68),0)</f>
        <v>0</v>
      </c>
      <c r="BM68" s="22">
        <f>IF(BW67&gt;0,ROUND(BL68/12,2),0)</f>
        <v>0</v>
      </c>
      <c r="BN68" s="9">
        <f>INT(BM68)</f>
        <v>0</v>
      </c>
      <c r="BO68" s="23">
        <f>INT((BM68-BN68)*10)/10</f>
        <v>0</v>
      </c>
      <c r="BP68" s="17">
        <f>BM68-BN68-BO68</f>
        <v>0</v>
      </c>
      <c r="BQ68" s="23">
        <f>IF(OR(BP68=0.05,BP68=0),BP68,IF(AND(BP68&gt;0.051,BP68&lt;0.1),0.1,IF(AND(BP68&gt;0.001,BP68&lt;0.05),0.05,BP68)))</f>
        <v>0</v>
      </c>
      <c r="BR68" s="23">
        <f>BN68+BO68+BQ68</f>
        <v>0</v>
      </c>
      <c r="BS68">
        <f>IF(BW67&gt;0,BS67,0)</f>
        <v>0</v>
      </c>
      <c r="BT68" s="7">
        <f>SUM(BD68:BE68)+BR68+BS68</f>
        <v>0</v>
      </c>
      <c r="BU68" s="7">
        <f>IF(AND(BT68&gt;0,BT69=0),BT68,0)</f>
        <v>0</v>
      </c>
      <c r="BV68" s="7">
        <f>IF(BW67&gt;0,BV67,0)</f>
        <v>0</v>
      </c>
      <c r="BW68" s="7">
        <f>IF(ROUND(BT68-BV68,2)&gt;0,ROUND(BT68-BV68,2),0)</f>
        <v>0</v>
      </c>
      <c r="CB68">
        <v>66</v>
      </c>
      <c r="CC68" s="7">
        <f>IF(DB67&gt;0,CC67-1000,CC67)</f>
        <v>0</v>
      </c>
      <c r="CD68" s="20">
        <f>IF(DB67&gt;0,ROUND(PMT($F$92/12,$F$96*12,-CC68),5),0)</f>
        <v>0</v>
      </c>
      <c r="CE68" s="15">
        <f>IF(DB67&gt;0,ROUND(CC68*$CE$1/1000,2),0)</f>
        <v>0</v>
      </c>
      <c r="CF68" s="9">
        <f>INT(CE68)</f>
        <v>0</v>
      </c>
      <c r="CG68" s="23">
        <f>INT((CE68-CF68)*10)/10</f>
        <v>0</v>
      </c>
      <c r="CH68" s="17">
        <f>CE68-CF68-CG68</f>
        <v>0</v>
      </c>
      <c r="CI68" s="23">
        <f>IF(OR(CH68=0.05,CH68=0),CH68,IF(AND(CH68&gt;0.051,CH68&lt;0.1),0.1,IF(AND(CH68&gt;0.001,CH68&lt;0.05),0.05,CH68)))</f>
        <v>0</v>
      </c>
      <c r="CJ68" s="23">
        <f>CF68+CG68+CI68</f>
        <v>0</v>
      </c>
      <c r="CK68" s="15">
        <f>IF(DB67&gt;0,ROUND($CD$1*$CK$1,2),0)</f>
        <v>0</v>
      </c>
      <c r="CL68" s="22">
        <v>0</v>
      </c>
      <c r="CM68" s="22">
        <f>IF(DB67&gt;0,ROUND($CD$1*$CM$1,2),0)</f>
        <v>0</v>
      </c>
      <c r="CN68" s="22">
        <f>IF(DB67&gt;0,ROUND($CD$1*$CN$1,2),0)</f>
        <v>0</v>
      </c>
      <c r="CO68" s="22">
        <f>IF(DB67&gt;0,ROUND($CD$1*$CO$1,2),0)</f>
        <v>0</v>
      </c>
      <c r="CP68" s="22">
        <f>IF(DB67&gt;0,ROUND($CD$1*$CP$1,2),0)</f>
        <v>0</v>
      </c>
      <c r="CQ68" s="15">
        <f>IF(DB67&gt;0,CK68+SUM(CM68:CP68),0)</f>
        <v>0</v>
      </c>
      <c r="CR68" s="22">
        <f>IF(DB67&gt;0,ROUND(CQ68/12,2),0)</f>
        <v>0</v>
      </c>
      <c r="CS68" s="9">
        <f>INT(CR68)</f>
        <v>0</v>
      </c>
      <c r="CT68" s="23">
        <f>INT((CR68-CS68)*10)/10</f>
        <v>0</v>
      </c>
      <c r="CU68" s="17">
        <f>CR68-CS68-CT68</f>
        <v>0</v>
      </c>
      <c r="CV68" s="23">
        <f>IF(OR(CU68=0.05,CU68=0),CU68,IF(AND(CU68&gt;0.051,CU68&lt;0.1),0.1,IF(AND(CU68&gt;0.001,CU68&lt;0.05),0.05,CU68)))</f>
        <v>0</v>
      </c>
      <c r="CW68" s="23">
        <f>CS68+CT68+CV68</f>
        <v>0</v>
      </c>
      <c r="CX68">
        <f>IF(DB67&gt;0,CX67,0)</f>
        <v>0</v>
      </c>
      <c r="CY68" s="7">
        <f>ROUND(CD68+CJ68+CW68+CX68,2)</f>
        <v>0</v>
      </c>
      <c r="CZ68" s="7">
        <f>IF(AND(CY68&gt;0,CY69=0),CY68,0)</f>
        <v>0</v>
      </c>
      <c r="DA68" s="7">
        <f>IF(DB67&gt;0,DA67,0)</f>
        <v>0</v>
      </c>
      <c r="DB68" s="7">
        <f>IF(ROUND(CY68-DA68,2)&gt;0,ROUND(CY68-DA68,2),0)</f>
        <v>0</v>
      </c>
      <c r="EB68">
        <v>66</v>
      </c>
      <c r="EC68" s="7">
        <f>IF(FB67&gt;0,EC67-1000,EC67)</f>
        <v>0</v>
      </c>
      <c r="ED68" s="20">
        <f>IF(FB67&gt;0,ROUND(PMT($F$92/12,$F$96*12,-EC68),5),0)</f>
        <v>0</v>
      </c>
      <c r="EE68" s="15">
        <f>IF(FB67&gt;0,ROUND(EC68*$EE$1/1000,2),0)</f>
        <v>0</v>
      </c>
      <c r="EF68" s="9">
        <f>INT(EE68)</f>
        <v>0</v>
      </c>
      <c r="EG68" s="23">
        <f>INT((EE68-EF68)*10)/10</f>
        <v>0</v>
      </c>
      <c r="EH68" s="17">
        <f>EE68-EF68-EG68</f>
        <v>0</v>
      </c>
      <c r="EI68" s="23">
        <f>IF(OR(EH68=0.05,EH68=0),EH68,IF(AND(EH68&gt;0.051,EH68&lt;0.1),0.1,IF(AND(EH68&gt;0.001,EH68&lt;0.05),0.05,EH68)))</f>
        <v>0</v>
      </c>
      <c r="EJ68" s="23">
        <f>EF68+EG68+EI68</f>
        <v>0</v>
      </c>
      <c r="EK68" s="15">
        <f>IF(FB67&gt;0,ROUND($ED$1*$EK$1,2),0)</f>
        <v>0</v>
      </c>
      <c r="EL68" s="22">
        <v>0</v>
      </c>
      <c r="EM68" s="22">
        <f>IF(FB67&gt;0,ROUND($ED$1*$EM$1,0),0)</f>
        <v>0</v>
      </c>
      <c r="EN68" s="22">
        <f>IF(FB67&gt;0,ROUND($ED$1*$EN$1,2),0)</f>
        <v>0</v>
      </c>
      <c r="EO68" s="22">
        <f>IF(FB67&gt;0,ROUND($ED$1*$EO$1,2),0)</f>
        <v>0</v>
      </c>
      <c r="EP68" s="22">
        <f>IF(FB67&gt;0,ROUND($ED$1*$EP$1,2),0)</f>
        <v>0</v>
      </c>
      <c r="EQ68" s="15">
        <f>IF(FB67&gt;0,EK68+SUM(EM68:EP68),0)</f>
        <v>0</v>
      </c>
      <c r="ER68" s="22">
        <f>IF(FB67&gt;0,ROUND(EQ68/12,2),0)</f>
        <v>0</v>
      </c>
      <c r="ES68" s="9">
        <f>INT(ER68)</f>
        <v>0</v>
      </c>
      <c r="ET68" s="23">
        <f>INT((ER68-ES68)*10)/10</f>
        <v>0</v>
      </c>
      <c r="EU68" s="17">
        <f>ER68-ES68-ET68</f>
        <v>0</v>
      </c>
      <c r="EV68" s="23">
        <f>IF(OR(EU68=0.05,EU68=0),EU68,IF(AND(EU68&gt;0.051,EU68&lt;0.1),0.1,IF(AND(EU68&gt;0.001,EU68&lt;0.05),0.05,EU68)))</f>
        <v>0</v>
      </c>
      <c r="EW68" s="23">
        <f>ES68+ET68+EV68</f>
        <v>0</v>
      </c>
      <c r="EX68">
        <f>IF(FB67&gt;0,EX67,0)</f>
        <v>0</v>
      </c>
      <c r="EY68" s="7">
        <f>ROUND(ED68+EJ68+EW68+EX68,2)</f>
        <v>0</v>
      </c>
      <c r="EZ68" s="7">
        <f>IF(AND(EY68&gt;0,EY69=0),EY68,0)</f>
        <v>0</v>
      </c>
      <c r="FA68" s="7">
        <f>IF(FB67&gt;0,FA67,0)</f>
        <v>0</v>
      </c>
      <c r="FB68" s="7">
        <f>IF(ROUND(EY68-FA68,2)&gt;0,ROUND(EY68-FA68,2),0)</f>
        <v>0</v>
      </c>
      <c r="GB68">
        <v>66</v>
      </c>
      <c r="GC68" s="7">
        <f>IF(HB67&gt;0,GC67-1000,GC67)</f>
        <v>0</v>
      </c>
      <c r="GD68" s="20">
        <f>IF(HB67&gt;0,ROUND(PMT($F$92/12,$F$96*12,-GC68),5),0)</f>
        <v>0</v>
      </c>
      <c r="GE68" s="15">
        <f>IF(HB67&gt;0,ROUND(GC68*$GE$1/1000,2),0)</f>
        <v>0</v>
      </c>
      <c r="GF68" s="9">
        <f>INT(GE68)</f>
        <v>0</v>
      </c>
      <c r="GG68" s="23">
        <f>INT((GE68-GF68)*10)/10</f>
        <v>0</v>
      </c>
      <c r="GH68" s="17">
        <f>GE68-GF68-GG68</f>
        <v>0</v>
      </c>
      <c r="GI68" s="23">
        <f>IF(OR(GH68=0.05,GH68=0),GH68,IF(AND(GH68&gt;0.051,GH68&lt;0.1),0.1,IF(AND(GH68&gt;0.001,GH68&lt;0.05),0.05,GH68)))</f>
        <v>0</v>
      </c>
      <c r="GJ68" s="23">
        <f>GF68+GG68+GI68</f>
        <v>0</v>
      </c>
      <c r="GK68" s="15">
        <f>IF(HB67&gt;0,ROUND($GD$1*$GK$1,2),0)</f>
        <v>0</v>
      </c>
      <c r="GL68" s="22">
        <v>0</v>
      </c>
      <c r="GM68" s="22">
        <f>IF(HB67&gt;0,ROUND($GD$1*$GM$1,0),0)</f>
        <v>0</v>
      </c>
      <c r="GN68" s="22">
        <f>IF(HB67&gt;0,ROUND($GD$1*$GN$1,2),0)</f>
        <v>0</v>
      </c>
      <c r="GO68" s="22">
        <f>IF(HB67&gt;0,ROUND($GD$1*$GO$1,2),0)</f>
        <v>0</v>
      </c>
      <c r="GP68" s="22">
        <f>IF(HB67&gt;0,ROUND($GD$1*$GP$1,2),0)</f>
        <v>0</v>
      </c>
      <c r="GQ68" s="15">
        <f>IF(HB67&gt;0,GK68+SUM(GM68:GP68),0)</f>
        <v>0</v>
      </c>
      <c r="GR68" s="22">
        <f>IF(HB67&gt;0,ROUND(GQ68/12,2),0)</f>
        <v>0</v>
      </c>
      <c r="GS68" s="9">
        <f>INT(GR68)</f>
        <v>0</v>
      </c>
      <c r="GT68" s="23">
        <f>INT((GR68-GS68)*10)/10</f>
        <v>0</v>
      </c>
      <c r="GU68" s="17">
        <f>GR68-GS68-GT68</f>
        <v>0</v>
      </c>
      <c r="GV68" s="23">
        <f>IF(OR(GU68=0.05,GU68=0),GU68,IF(AND(GU68&gt;0.051,GU68&lt;0.1),0.1,IF(AND(GU68&gt;0.001,GU68&lt;0.05),0.05,GU68)))</f>
        <v>0</v>
      </c>
      <c r="GW68" s="23">
        <f>GS68+GT68+GV68</f>
        <v>0</v>
      </c>
      <c r="GX68">
        <f>IF(HB67&gt;0,GX67,0)</f>
        <v>0</v>
      </c>
      <c r="GY68" s="7">
        <f>ROUND(GD68+GJ68+GW68+GX68,2)</f>
        <v>0</v>
      </c>
      <c r="GZ68" s="7">
        <f>IF(AND(GY68&gt;0,GY69=0),GY68,0)</f>
        <v>0</v>
      </c>
      <c r="HA68" s="7">
        <f>IF(HB67&gt;0,HA67,0)</f>
        <v>0</v>
      </c>
      <c r="HB68" s="7">
        <f>IF(ROUND(GY68-HA68,2)&gt;0,ROUND(GY68-HA68,2),0)</f>
        <v>0</v>
      </c>
    </row>
    <row r="69" spans="1:235">
      <c r="D69" s="4" t="s">
        <v>117</v>
      </c>
      <c r="F69" s="85" t="str">
        <f>IF($AB$242=TRUE,IF(N8=FALSE,0,$AD$154),"")</f>
        <v/>
      </c>
      <c r="G69" s="86">
        <f>IF($AB$242=TRUE,IF(N8=FALSE,0,$AB$154),0)</f>
        <v>0</v>
      </c>
      <c r="I69" s="88">
        <f>IF($AB$242=TRUE,G59+G64+G69,0)</f>
        <v>0</v>
      </c>
      <c r="N69" t="str">
        <f>AA29</f>
        <v>QUADRUPLEX</v>
      </c>
      <c r="AA69" s="4" t="s">
        <v>128</v>
      </c>
      <c r="BB69">
        <v>67</v>
      </c>
      <c r="BC69" s="7">
        <f>IF(BW68&gt;0,BC68-1000,BC68)</f>
        <v>0</v>
      </c>
      <c r="BD69" s="20">
        <f>IF(BW68&gt;0,ROUND(PMT($F$92/12,$F$96*12,-BC69),5),0)</f>
        <v>0</v>
      </c>
      <c r="BE69" s="15">
        <f>IF(BW68&gt;0,ROUND(BC69*$E$1/1000,2),0)</f>
        <v>0</v>
      </c>
      <c r="BF69" s="15">
        <f>IF(BW68&gt;0,ROUND(MIN(BC69,$F$168)*$BF$1,2),0)</f>
        <v>0</v>
      </c>
      <c r="BG69" s="22">
        <v>0</v>
      </c>
      <c r="BH69" s="22">
        <f>IF(BW68&gt;0,ROUND(MIN(BC69,$F$168)*$BH$1,0),0)</f>
        <v>0</v>
      </c>
      <c r="BI69" s="22">
        <f>IF(BW68&gt;0,ROUND(MIN(BC69,$F$168)*$BI$1,2),0)</f>
        <v>0</v>
      </c>
      <c r="BJ69" s="22">
        <f>IF(BW68&gt;0,ROUND(MIN(BC69,$F$168)*$BJ$1,2),0)</f>
        <v>0</v>
      </c>
      <c r="BK69" s="22">
        <f>IF(BW68&gt;0,ROUND(MIN(BC69,$F$168)*$BK$1,2),0)</f>
        <v>0</v>
      </c>
      <c r="BL69" s="15">
        <f>IF(BW68&gt;0,BF69+SUM(BH69:BK69),0)</f>
        <v>0</v>
      </c>
      <c r="BM69" s="22">
        <f>IF(BW68&gt;0,ROUND(BL69/12,2),0)</f>
        <v>0</v>
      </c>
      <c r="BN69" s="9">
        <f>INT(BM69)</f>
        <v>0</v>
      </c>
      <c r="BO69" s="23">
        <f>INT((BM69-BN69)*10)/10</f>
        <v>0</v>
      </c>
      <c r="BP69" s="17">
        <f>BM69-BN69-BO69</f>
        <v>0</v>
      </c>
      <c r="BQ69" s="23">
        <f>IF(OR(BP69=0.05,BP69=0),BP69,IF(AND(BP69&gt;0.051,BP69&lt;0.1),0.1,IF(AND(BP69&gt;0.001,BP69&lt;0.05),0.05,BP69)))</f>
        <v>0</v>
      </c>
      <c r="BR69" s="23">
        <f>BN69+BO69+BQ69</f>
        <v>0</v>
      </c>
      <c r="BS69">
        <f>IF(BW68&gt;0,BS68,0)</f>
        <v>0</v>
      </c>
      <c r="BT69" s="7">
        <f>SUM(BD69:BE69)+BR69+BS69</f>
        <v>0</v>
      </c>
      <c r="BU69" s="7">
        <f>IF(AND(BT69&gt;0,BT70=0),BT69,0)</f>
        <v>0</v>
      </c>
      <c r="BV69" s="7">
        <f>IF(BW68&gt;0,BV68,0)</f>
        <v>0</v>
      </c>
      <c r="BW69" s="7">
        <f>IF(ROUND(BT69-BV69,2)&gt;0,ROUND(BT69-BV69,2),0)</f>
        <v>0</v>
      </c>
      <c r="CB69">
        <v>67</v>
      </c>
      <c r="CC69" s="7">
        <f>IF(DB68&gt;0,CC68-1000,CC68)</f>
        <v>0</v>
      </c>
      <c r="CD69" s="20">
        <f>IF(DB68&gt;0,ROUND(PMT($F$92/12,$F$96*12,-CC69),5),0)</f>
        <v>0</v>
      </c>
      <c r="CE69" s="15">
        <f>IF(DB68&gt;0,ROUND(CC69*$CE$1/1000,2),0)</f>
        <v>0</v>
      </c>
      <c r="CF69" s="9">
        <f>INT(CE69)</f>
        <v>0</v>
      </c>
      <c r="CG69" s="23">
        <f>INT((CE69-CF69)*10)/10</f>
        <v>0</v>
      </c>
      <c r="CH69" s="17">
        <f>CE69-CF69-CG69</f>
        <v>0</v>
      </c>
      <c r="CI69" s="23">
        <f>IF(OR(CH69=0.05,CH69=0),CH69,IF(AND(CH69&gt;0.051,CH69&lt;0.1),0.1,IF(AND(CH69&gt;0.001,CH69&lt;0.05),0.05,CH69)))</f>
        <v>0</v>
      </c>
      <c r="CJ69" s="23">
        <f>CF69+CG69+CI69</f>
        <v>0</v>
      </c>
      <c r="CK69" s="15">
        <f>IF(DB68&gt;0,ROUND($CD$1*$CK$1,2),0)</f>
        <v>0</v>
      </c>
      <c r="CL69" s="22">
        <v>0</v>
      </c>
      <c r="CM69" s="22">
        <f>IF(DB68&gt;0,ROUND($CD$1*$CM$1,2),0)</f>
        <v>0</v>
      </c>
      <c r="CN69" s="22">
        <f>IF(DB68&gt;0,ROUND($CD$1*$CN$1,2),0)</f>
        <v>0</v>
      </c>
      <c r="CO69" s="22">
        <f>IF(DB68&gt;0,ROUND($CD$1*$CO$1,2),0)</f>
        <v>0</v>
      </c>
      <c r="CP69" s="22">
        <f>IF(DB68&gt;0,ROUND($CD$1*$CP$1,2),0)</f>
        <v>0</v>
      </c>
      <c r="CQ69" s="15">
        <f>IF(DB68&gt;0,CK69+SUM(CM69:CP69),0)</f>
        <v>0</v>
      </c>
      <c r="CR69" s="22">
        <f>IF(DB68&gt;0,ROUND(CQ69/12,2),0)</f>
        <v>0</v>
      </c>
      <c r="CS69" s="9">
        <f>INT(CR69)</f>
        <v>0</v>
      </c>
      <c r="CT69" s="23">
        <f>INT((CR69-CS69)*10)/10</f>
        <v>0</v>
      </c>
      <c r="CU69" s="17">
        <f>CR69-CS69-CT69</f>
        <v>0</v>
      </c>
      <c r="CV69" s="23">
        <f>IF(OR(CU69=0.05,CU69=0),CU69,IF(AND(CU69&gt;0.051,CU69&lt;0.1),0.1,IF(AND(CU69&gt;0.001,CU69&lt;0.05),0.05,CU69)))</f>
        <v>0</v>
      </c>
      <c r="CW69" s="23">
        <f>CS69+CT69+CV69</f>
        <v>0</v>
      </c>
      <c r="CX69">
        <f>IF(DB68&gt;0,CX68,0)</f>
        <v>0</v>
      </c>
      <c r="CY69" s="7">
        <f>ROUND(CD69+CJ69+CW69+CX69,2)</f>
        <v>0</v>
      </c>
      <c r="CZ69" s="7">
        <f>IF(AND(CY69&gt;0,CY70=0),CY69,0)</f>
        <v>0</v>
      </c>
      <c r="DA69" s="7">
        <f>IF(DB68&gt;0,DA68,0)</f>
        <v>0</v>
      </c>
      <c r="DB69" s="7">
        <f>IF(ROUND(CY69-DA69,2)&gt;0,ROUND(CY69-DA69,2),0)</f>
        <v>0</v>
      </c>
      <c r="EB69">
        <v>67</v>
      </c>
      <c r="EC69" s="7">
        <f>IF(FB68&gt;0,EC68-1000,EC68)</f>
        <v>0</v>
      </c>
      <c r="ED69" s="20">
        <f>IF(FB68&gt;0,ROUND(PMT($F$92/12,$F$96*12,-EC69),5),0)</f>
        <v>0</v>
      </c>
      <c r="EE69" s="15">
        <f>IF(FB68&gt;0,ROUND(EC69*$EE$1/1000,2),0)</f>
        <v>0</v>
      </c>
      <c r="EF69" s="9">
        <f>INT(EE69)</f>
        <v>0</v>
      </c>
      <c r="EG69" s="23">
        <f>INT((EE69-EF69)*10)/10</f>
        <v>0</v>
      </c>
      <c r="EH69" s="17">
        <f>EE69-EF69-EG69</f>
        <v>0</v>
      </c>
      <c r="EI69" s="23">
        <f>IF(OR(EH69=0.05,EH69=0),EH69,IF(AND(EH69&gt;0.051,EH69&lt;0.1),0.1,IF(AND(EH69&gt;0.001,EH69&lt;0.05),0.05,EH69)))</f>
        <v>0</v>
      </c>
      <c r="EJ69" s="23">
        <f>EF69+EG69+EI69</f>
        <v>0</v>
      </c>
      <c r="EK69" s="15">
        <f>IF(FB68&gt;0,ROUND($ED$1*$EK$1,2),0)</f>
        <v>0</v>
      </c>
      <c r="EL69" s="22">
        <v>0</v>
      </c>
      <c r="EM69" s="22">
        <f>IF(FB68&gt;0,ROUND($ED$1*$EM$1,0),0)</f>
        <v>0</v>
      </c>
      <c r="EN69" s="22">
        <f>IF(FB68&gt;0,ROUND($ED$1*$EN$1,2),0)</f>
        <v>0</v>
      </c>
      <c r="EO69" s="22">
        <f>IF(FB68&gt;0,ROUND($ED$1*$EO$1,2),0)</f>
        <v>0</v>
      </c>
      <c r="EP69" s="22">
        <f>IF(FB68&gt;0,ROUND($ED$1*$EP$1,2),0)</f>
        <v>0</v>
      </c>
      <c r="EQ69" s="15">
        <f>IF(FB68&gt;0,EK69+SUM(EM69:EP69),0)</f>
        <v>0</v>
      </c>
      <c r="ER69" s="22">
        <f>IF(FB68&gt;0,ROUND(EQ69/12,2),0)</f>
        <v>0</v>
      </c>
      <c r="ES69" s="9">
        <f>INT(ER69)</f>
        <v>0</v>
      </c>
      <c r="ET69" s="23">
        <f>INT((ER69-ES69)*10)/10</f>
        <v>0</v>
      </c>
      <c r="EU69" s="17">
        <f>ER69-ES69-ET69</f>
        <v>0</v>
      </c>
      <c r="EV69" s="23">
        <f>IF(OR(EU69=0.05,EU69=0),EU69,IF(AND(EU69&gt;0.051,EU69&lt;0.1),0.1,IF(AND(EU69&gt;0.001,EU69&lt;0.05),0.05,EU69)))</f>
        <v>0</v>
      </c>
      <c r="EW69" s="23">
        <f>ES69+ET69+EV69</f>
        <v>0</v>
      </c>
      <c r="EX69">
        <f>IF(FB68&gt;0,EX68,0)</f>
        <v>0</v>
      </c>
      <c r="EY69" s="7">
        <f>ROUND(ED69+EJ69+EW69+EX69,2)</f>
        <v>0</v>
      </c>
      <c r="EZ69" s="7">
        <f>IF(AND(EY69&gt;0,EY70=0),EY69,0)</f>
        <v>0</v>
      </c>
      <c r="FA69" s="7">
        <f>IF(FB68&gt;0,FA68,0)</f>
        <v>0</v>
      </c>
      <c r="FB69" s="7">
        <f>IF(ROUND(EY69-FA69,2)&gt;0,ROUND(EY69-FA69,2),0)</f>
        <v>0</v>
      </c>
      <c r="GB69">
        <v>67</v>
      </c>
      <c r="GC69" s="7">
        <f>IF(HB68&gt;0,GC68-1000,GC68)</f>
        <v>0</v>
      </c>
      <c r="GD69" s="20">
        <f>IF(HB68&gt;0,ROUND(PMT($F$92/12,$F$96*12,-GC69),5),0)</f>
        <v>0</v>
      </c>
      <c r="GE69" s="15">
        <f>IF(HB68&gt;0,ROUND(GC69*$GE$1/1000,2),0)</f>
        <v>0</v>
      </c>
      <c r="GF69" s="9">
        <f>INT(GE69)</f>
        <v>0</v>
      </c>
      <c r="GG69" s="23">
        <f>INT((GE69-GF69)*10)/10</f>
        <v>0</v>
      </c>
      <c r="GH69" s="17">
        <f>GE69-GF69-GG69</f>
        <v>0</v>
      </c>
      <c r="GI69" s="23">
        <f>IF(OR(GH69=0.05,GH69=0),GH69,IF(AND(GH69&gt;0.051,GH69&lt;0.1),0.1,IF(AND(GH69&gt;0.001,GH69&lt;0.05),0.05,GH69)))</f>
        <v>0</v>
      </c>
      <c r="GJ69" s="23">
        <f>GF69+GG69+GI69</f>
        <v>0</v>
      </c>
      <c r="GK69" s="15">
        <f>IF(HB68&gt;0,ROUND($GD$1*$GK$1,2),0)</f>
        <v>0</v>
      </c>
      <c r="GL69" s="22">
        <v>0</v>
      </c>
      <c r="GM69" s="22">
        <f>IF(HB68&gt;0,ROUND($GD$1*$GM$1,0),0)</f>
        <v>0</v>
      </c>
      <c r="GN69" s="22">
        <f>IF(HB68&gt;0,ROUND($GD$1*$GN$1,2),0)</f>
        <v>0</v>
      </c>
      <c r="GO69" s="22">
        <f>IF(HB68&gt;0,ROUND($GD$1*$GO$1,2),0)</f>
        <v>0</v>
      </c>
      <c r="GP69" s="22">
        <f>IF(HB68&gt;0,ROUND($GD$1*$GP$1,2),0)</f>
        <v>0</v>
      </c>
      <c r="GQ69" s="15">
        <f>IF(HB68&gt;0,GK69+SUM(GM69:GP69),0)</f>
        <v>0</v>
      </c>
      <c r="GR69" s="22">
        <f>IF(HB68&gt;0,ROUND(GQ69/12,2),0)</f>
        <v>0</v>
      </c>
      <c r="GS69" s="9">
        <f>INT(GR69)</f>
        <v>0</v>
      </c>
      <c r="GT69" s="23">
        <f>INT((GR69-GS69)*10)/10</f>
        <v>0</v>
      </c>
      <c r="GU69" s="17">
        <f>GR69-GS69-GT69</f>
        <v>0</v>
      </c>
      <c r="GV69" s="23">
        <f>IF(OR(GU69=0.05,GU69=0),GU69,IF(AND(GU69&gt;0.051,GU69&lt;0.1),0.1,IF(AND(GU69&gt;0.001,GU69&lt;0.05),0.05,GU69)))</f>
        <v>0</v>
      </c>
      <c r="GW69" s="23">
        <f>GS69+GT69+GV69</f>
        <v>0</v>
      </c>
      <c r="GX69">
        <f>IF(HB68&gt;0,GX68,0)</f>
        <v>0</v>
      </c>
      <c r="GY69" s="7">
        <f>ROUND(GD69+GJ69+GW69+GX69,2)</f>
        <v>0</v>
      </c>
      <c r="GZ69" s="7">
        <f>IF(AND(GY69&gt;0,GY70=0),GY69,0)</f>
        <v>0</v>
      </c>
      <c r="HA69" s="7">
        <f>IF(HB68&gt;0,HA68,0)</f>
        <v>0</v>
      </c>
      <c r="HB69" s="7">
        <f>IF(ROUND(GY69-HA69,2)&gt;0,ROUND(GY69-HA69,2),0)</f>
        <v>0</v>
      </c>
    </row>
    <row r="70" spans="1:235">
      <c r="C70" s="4" t="str">
        <f>IF($AB$242=TRUE,IF(C66="",0,"Based on Amortization:"),"")</f>
        <v/>
      </c>
      <c r="F70" s="95" t="str">
        <f>IF($AB$242=TRUE,IF(N8=FALSE,0,$GZ$2),"")</f>
        <v/>
      </c>
      <c r="G70" s="86">
        <f>IF($AB$242=TRUE,IF(N8=FALSE,0,$GC$2),0)</f>
        <v>0</v>
      </c>
      <c r="BB70">
        <v>68</v>
      </c>
      <c r="BC70" s="7">
        <f>IF(BW69&gt;0,BC69-1000,BC69)</f>
        <v>0</v>
      </c>
      <c r="BD70" s="20">
        <f>IF(BW69&gt;0,ROUND(PMT($F$92/12,$F$96*12,-BC70),5),0)</f>
        <v>0</v>
      </c>
      <c r="BE70" s="15">
        <f>IF(BW69&gt;0,ROUND(BC70*$E$1/1000,2),0)</f>
        <v>0</v>
      </c>
      <c r="BF70" s="15">
        <f>IF(BW69&gt;0,ROUND(MIN(BC70,$F$168)*$BF$1,2),0)</f>
        <v>0</v>
      </c>
      <c r="BG70" s="22">
        <v>0</v>
      </c>
      <c r="BH70" s="22">
        <f>IF(BW69&gt;0,ROUND(MIN(BC70,$F$168)*$BH$1,0),0)</f>
        <v>0</v>
      </c>
      <c r="BI70" s="22">
        <f>IF(BW69&gt;0,ROUND(MIN(BC70,$F$168)*$BI$1,2),0)</f>
        <v>0</v>
      </c>
      <c r="BJ70" s="22">
        <f>IF(BW69&gt;0,ROUND(MIN(BC70,$F$168)*$BJ$1,2),0)</f>
        <v>0</v>
      </c>
      <c r="BK70" s="22">
        <f>IF(BW69&gt;0,ROUND(MIN(BC70,$F$168)*$BK$1,2),0)</f>
        <v>0</v>
      </c>
      <c r="BL70" s="15">
        <f>IF(BW69&gt;0,BF70+SUM(BH70:BK70),0)</f>
        <v>0</v>
      </c>
      <c r="BM70" s="22">
        <f>IF(BW69&gt;0,ROUND(BL70/12,2),0)</f>
        <v>0</v>
      </c>
      <c r="BN70" s="9">
        <f>INT(BM70)</f>
        <v>0</v>
      </c>
      <c r="BO70" s="23">
        <f>INT((BM70-BN70)*10)/10</f>
        <v>0</v>
      </c>
      <c r="BP70" s="17">
        <f>BM70-BN70-BO70</f>
        <v>0</v>
      </c>
      <c r="BQ70" s="23">
        <f>IF(OR(BP70=0.05,BP70=0),BP70,IF(AND(BP70&gt;0.051,BP70&lt;0.1),0.1,IF(AND(BP70&gt;0.001,BP70&lt;0.05),0.05,BP70)))</f>
        <v>0</v>
      </c>
      <c r="BR70" s="23">
        <f>BN70+BO70+BQ70</f>
        <v>0</v>
      </c>
      <c r="BS70">
        <f>IF(BW69&gt;0,BS69,0)</f>
        <v>0</v>
      </c>
      <c r="BT70" s="7">
        <f>SUM(BD70:BE70)+BR70+BS70</f>
        <v>0</v>
      </c>
      <c r="BU70" s="7">
        <f>IF(AND(BT70&gt;0,BT71=0),BT70,0)</f>
        <v>0</v>
      </c>
      <c r="BV70" s="7">
        <f>IF(BW69&gt;0,BV69,0)</f>
        <v>0</v>
      </c>
      <c r="BW70" s="7">
        <f>IF(ROUND(BT70-BV70,2)&gt;0,ROUND(BT70-BV70,2),0)</f>
        <v>0</v>
      </c>
      <c r="CB70">
        <v>68</v>
      </c>
      <c r="CC70" s="7">
        <f>IF(DB69&gt;0,CC69-1000,CC69)</f>
        <v>0</v>
      </c>
      <c r="CD70" s="20">
        <f>IF(DB69&gt;0,ROUND(PMT($F$92/12,$F$96*12,-CC70),5),0)</f>
        <v>0</v>
      </c>
      <c r="CE70" s="15">
        <f>IF(DB69&gt;0,ROUND(CC70*$CE$1/1000,2),0)</f>
        <v>0</v>
      </c>
      <c r="CF70" s="9">
        <f>INT(CE70)</f>
        <v>0</v>
      </c>
      <c r="CG70" s="23">
        <f>INT((CE70-CF70)*10)/10</f>
        <v>0</v>
      </c>
      <c r="CH70" s="17">
        <f>CE70-CF70-CG70</f>
        <v>0</v>
      </c>
      <c r="CI70" s="23">
        <f>IF(OR(CH70=0.05,CH70=0),CH70,IF(AND(CH70&gt;0.051,CH70&lt;0.1),0.1,IF(AND(CH70&gt;0.001,CH70&lt;0.05),0.05,CH70)))</f>
        <v>0</v>
      </c>
      <c r="CJ70" s="23">
        <f>CF70+CG70+CI70</f>
        <v>0</v>
      </c>
      <c r="CK70" s="15">
        <f>IF(DB69&gt;0,ROUND($CD$1*$CK$1,2),0)</f>
        <v>0</v>
      </c>
      <c r="CL70" s="22">
        <v>0</v>
      </c>
      <c r="CM70" s="22">
        <f>IF(DB69&gt;0,ROUND($CD$1*$CM$1,2),0)</f>
        <v>0</v>
      </c>
      <c r="CN70" s="22">
        <f>IF(DB69&gt;0,ROUND($CD$1*$CN$1,2),0)</f>
        <v>0</v>
      </c>
      <c r="CO70" s="22">
        <f>IF(DB69&gt;0,ROUND($CD$1*$CO$1,2),0)</f>
        <v>0</v>
      </c>
      <c r="CP70" s="22">
        <f>IF(DB69&gt;0,ROUND($CD$1*$CP$1,2),0)</f>
        <v>0</v>
      </c>
      <c r="CQ70" s="15">
        <f>IF(DB69&gt;0,CK70+SUM(CM70:CP70),0)</f>
        <v>0</v>
      </c>
      <c r="CR70" s="22">
        <f>IF(DB69&gt;0,ROUND(CQ70/12,2),0)</f>
        <v>0</v>
      </c>
      <c r="CS70" s="9">
        <f>INT(CR70)</f>
        <v>0</v>
      </c>
      <c r="CT70" s="23">
        <f>INT((CR70-CS70)*10)/10</f>
        <v>0</v>
      </c>
      <c r="CU70" s="17">
        <f>CR70-CS70-CT70</f>
        <v>0</v>
      </c>
      <c r="CV70" s="23">
        <f>IF(OR(CU70=0.05,CU70=0),CU70,IF(AND(CU70&gt;0.051,CU70&lt;0.1),0.1,IF(AND(CU70&gt;0.001,CU70&lt;0.05),0.05,CU70)))</f>
        <v>0</v>
      </c>
      <c r="CW70" s="23">
        <f>CS70+CT70+CV70</f>
        <v>0</v>
      </c>
      <c r="CX70">
        <f>IF(DB69&gt;0,CX69,0)</f>
        <v>0</v>
      </c>
      <c r="CY70" s="7">
        <f>ROUND(CD70+CJ70+CW70+CX70,2)</f>
        <v>0</v>
      </c>
      <c r="CZ70" s="7">
        <f>IF(AND(CY70&gt;0,CY71=0),CY70,0)</f>
        <v>0</v>
      </c>
      <c r="DA70" s="7">
        <f>IF(DB69&gt;0,DA69,0)</f>
        <v>0</v>
      </c>
      <c r="DB70" s="7">
        <f>IF(ROUND(CY70-DA70,2)&gt;0,ROUND(CY70-DA70,2),0)</f>
        <v>0</v>
      </c>
      <c r="EB70">
        <v>68</v>
      </c>
      <c r="EC70" s="7">
        <f>IF(FB69&gt;0,EC69-1000,EC69)</f>
        <v>0</v>
      </c>
      <c r="ED70" s="20">
        <f>IF(FB69&gt;0,ROUND(PMT($F$92/12,$F$96*12,-EC70),5),0)</f>
        <v>0</v>
      </c>
      <c r="EE70" s="15">
        <f>IF(FB69&gt;0,ROUND(EC70*$EE$1/1000,2),0)</f>
        <v>0</v>
      </c>
      <c r="EF70" s="9">
        <f>INT(EE70)</f>
        <v>0</v>
      </c>
      <c r="EG70" s="23">
        <f>INT((EE70-EF70)*10)/10</f>
        <v>0</v>
      </c>
      <c r="EH70" s="17">
        <f>EE70-EF70-EG70</f>
        <v>0</v>
      </c>
      <c r="EI70" s="23">
        <f>IF(OR(EH70=0.05,EH70=0),EH70,IF(AND(EH70&gt;0.051,EH70&lt;0.1),0.1,IF(AND(EH70&gt;0.001,EH70&lt;0.05),0.05,EH70)))</f>
        <v>0</v>
      </c>
      <c r="EJ70" s="23">
        <f>EF70+EG70+EI70</f>
        <v>0</v>
      </c>
      <c r="EK70" s="15">
        <f>IF(FB69&gt;0,ROUND($ED$1*$EK$1,2),0)</f>
        <v>0</v>
      </c>
      <c r="EL70" s="22">
        <v>0</v>
      </c>
      <c r="EM70" s="22">
        <f>IF(FB69&gt;0,ROUND($ED$1*$EM$1,0),0)</f>
        <v>0</v>
      </c>
      <c r="EN70" s="22">
        <f>IF(FB69&gt;0,ROUND($ED$1*$EN$1,2),0)</f>
        <v>0</v>
      </c>
      <c r="EO70" s="22">
        <f>IF(FB69&gt;0,ROUND($ED$1*$EO$1,2),0)</f>
        <v>0</v>
      </c>
      <c r="EP70" s="22">
        <f>IF(FB69&gt;0,ROUND($ED$1*$EP$1,2),0)</f>
        <v>0</v>
      </c>
      <c r="EQ70" s="15">
        <f>IF(FB69&gt;0,EK70+SUM(EM70:EP70),0)</f>
        <v>0</v>
      </c>
      <c r="ER70" s="22">
        <f>IF(FB69&gt;0,ROUND(EQ70/12,2),0)</f>
        <v>0</v>
      </c>
      <c r="ES70" s="9">
        <f>INT(ER70)</f>
        <v>0</v>
      </c>
      <c r="ET70" s="23">
        <f>INT((ER70-ES70)*10)/10</f>
        <v>0</v>
      </c>
      <c r="EU70" s="17">
        <f>ER70-ES70-ET70</f>
        <v>0</v>
      </c>
      <c r="EV70" s="23">
        <f>IF(OR(EU70=0.05,EU70=0),EU70,IF(AND(EU70&gt;0.051,EU70&lt;0.1),0.1,IF(AND(EU70&gt;0.001,EU70&lt;0.05),0.05,EU70)))</f>
        <v>0</v>
      </c>
      <c r="EW70" s="23">
        <f>ES70+ET70+EV70</f>
        <v>0</v>
      </c>
      <c r="EX70">
        <f>IF(FB69&gt;0,EX69,0)</f>
        <v>0</v>
      </c>
      <c r="EY70" s="7">
        <f>ROUND(ED70+EJ70+EW70+EX70,2)</f>
        <v>0</v>
      </c>
      <c r="EZ70" s="7">
        <f>IF(AND(EY70&gt;0,EY71=0),EY70,0)</f>
        <v>0</v>
      </c>
      <c r="FA70" s="7">
        <f>IF(FB69&gt;0,FA69,0)</f>
        <v>0</v>
      </c>
      <c r="FB70" s="7">
        <f>IF(ROUND(EY70-FA70,2)&gt;0,ROUND(EY70-FA70,2),0)</f>
        <v>0</v>
      </c>
      <c r="GB70">
        <v>68</v>
      </c>
      <c r="GC70" s="7">
        <f>IF(HB69&gt;0,GC69-1000,GC69)</f>
        <v>0</v>
      </c>
      <c r="GD70" s="20">
        <f>IF(HB69&gt;0,ROUND(PMT($F$92/12,$F$96*12,-GC70),5),0)</f>
        <v>0</v>
      </c>
      <c r="GE70" s="15">
        <f>IF(HB69&gt;0,ROUND(GC70*$GE$1/1000,2),0)</f>
        <v>0</v>
      </c>
      <c r="GF70" s="9">
        <f>INT(GE70)</f>
        <v>0</v>
      </c>
      <c r="GG70" s="23">
        <f>INT((GE70-GF70)*10)/10</f>
        <v>0</v>
      </c>
      <c r="GH70" s="17">
        <f>GE70-GF70-GG70</f>
        <v>0</v>
      </c>
      <c r="GI70" s="23">
        <f>IF(OR(GH70=0.05,GH70=0),GH70,IF(AND(GH70&gt;0.051,GH70&lt;0.1),0.1,IF(AND(GH70&gt;0.001,GH70&lt;0.05),0.05,GH70)))</f>
        <v>0</v>
      </c>
      <c r="GJ70" s="23">
        <f>GF70+GG70+GI70</f>
        <v>0</v>
      </c>
      <c r="GK70" s="15">
        <f>IF(HB69&gt;0,ROUND($GD$1*$GK$1,2),0)</f>
        <v>0</v>
      </c>
      <c r="GL70" s="22">
        <v>0</v>
      </c>
      <c r="GM70" s="22">
        <f>IF(HB69&gt;0,ROUND($GD$1*$GM$1,0),0)</f>
        <v>0</v>
      </c>
      <c r="GN70" s="22">
        <f>IF(HB69&gt;0,ROUND($GD$1*$GN$1,2),0)</f>
        <v>0</v>
      </c>
      <c r="GO70" s="22">
        <f>IF(HB69&gt;0,ROUND($GD$1*$GO$1,2),0)</f>
        <v>0</v>
      </c>
      <c r="GP70" s="22">
        <f>IF(HB69&gt;0,ROUND($GD$1*$GP$1,2),0)</f>
        <v>0</v>
      </c>
      <c r="GQ70" s="15">
        <f>IF(HB69&gt;0,GK70+SUM(GM70:GP70),0)</f>
        <v>0</v>
      </c>
      <c r="GR70" s="22">
        <f>IF(HB69&gt;0,ROUND(GQ70/12,2),0)</f>
        <v>0</v>
      </c>
      <c r="GS70" s="9">
        <f>INT(GR70)</f>
        <v>0</v>
      </c>
      <c r="GT70" s="23">
        <f>INT((GR70-GS70)*10)/10</f>
        <v>0</v>
      </c>
      <c r="GU70" s="17">
        <f>GR70-GS70-GT70</f>
        <v>0</v>
      </c>
      <c r="GV70" s="23">
        <f>IF(OR(GU70=0.05,GU70=0),GU70,IF(AND(GU70&gt;0.051,GU70&lt;0.1),0.1,IF(AND(GU70&gt;0.001,GU70&lt;0.05),0.05,GU70)))</f>
        <v>0</v>
      </c>
      <c r="GW70" s="23">
        <f>GS70+GT70+GV70</f>
        <v>0</v>
      </c>
      <c r="GX70">
        <f>IF(HB69&gt;0,GX69,0)</f>
        <v>0</v>
      </c>
      <c r="GY70" s="7">
        <f>ROUND(GD70+GJ70+GW70+GX70,2)</f>
        <v>0</v>
      </c>
      <c r="GZ70" s="7">
        <f>IF(AND(GY70&gt;0,GY71=0),GY70,0)</f>
        <v>0</v>
      </c>
      <c r="HA70" s="7">
        <f>IF(HB69&gt;0,HA69,0)</f>
        <v>0</v>
      </c>
      <c r="HB70" s="7">
        <f>IF(ROUND(GY70-HA70,2)&gt;0,ROUND(GY70-HA70,2),0)</f>
        <v>0</v>
      </c>
    </row>
    <row r="71" spans="1:235">
      <c r="C71" s="149" t="s">
        <v>129</v>
      </c>
      <c r="E71" s="4" t="s">
        <v>45</v>
      </c>
      <c r="F71" s="86">
        <f>IF($AB$242=TRUE,F58+F63+F68,0)</f>
        <v>0</v>
      </c>
      <c r="AB71" t="b">
        <v>1</v>
      </c>
      <c r="BB71">
        <v>69</v>
      </c>
      <c r="BC71" s="7">
        <f>IF(BW70&gt;0,BC70-1000,BC70)</f>
        <v>0</v>
      </c>
      <c r="BD71" s="20">
        <f>IF(BW70&gt;0,ROUND(PMT($F$92/12,$F$96*12,-BC71),5),0)</f>
        <v>0</v>
      </c>
      <c r="BE71" s="15">
        <f>IF(BW70&gt;0,ROUND(BC71*$E$1/1000,2),0)</f>
        <v>0</v>
      </c>
      <c r="BF71" s="15">
        <f>IF(BW70&gt;0,ROUND(MIN(BC71,$F$168)*$BF$1,2),0)</f>
        <v>0</v>
      </c>
      <c r="BG71" s="22">
        <v>0</v>
      </c>
      <c r="BH71" s="22">
        <f>IF(BW70&gt;0,ROUND(MIN(BC71,$F$168)*$BH$1,0),0)</f>
        <v>0</v>
      </c>
      <c r="BI71" s="22">
        <f>IF(BW70&gt;0,ROUND(MIN(BC71,$F$168)*$BI$1,2),0)</f>
        <v>0</v>
      </c>
      <c r="BJ71" s="22">
        <f>IF(BW70&gt;0,ROUND(MIN(BC71,$F$168)*$BJ$1,2),0)</f>
        <v>0</v>
      </c>
      <c r="BK71" s="22">
        <f>IF(BW70&gt;0,ROUND(MIN(BC71,$F$168)*$BK$1,2),0)</f>
        <v>0</v>
      </c>
      <c r="BL71" s="15">
        <f>IF(BW70&gt;0,BF71+SUM(BH71:BK71),0)</f>
        <v>0</v>
      </c>
      <c r="BM71" s="22">
        <f>IF(BW70&gt;0,ROUND(BL71/12,2),0)</f>
        <v>0</v>
      </c>
      <c r="BN71" s="9">
        <f>INT(BM71)</f>
        <v>0</v>
      </c>
      <c r="BO71" s="23">
        <f>INT((BM71-BN71)*10)/10</f>
        <v>0</v>
      </c>
      <c r="BP71" s="17">
        <f>BM71-BN71-BO71</f>
        <v>0</v>
      </c>
      <c r="BQ71" s="23">
        <f>IF(OR(BP71=0.05,BP71=0),BP71,IF(AND(BP71&gt;0.051,BP71&lt;0.1),0.1,IF(AND(BP71&gt;0.001,BP71&lt;0.05),0.05,BP71)))</f>
        <v>0</v>
      </c>
      <c r="BR71" s="23">
        <f>BN71+BO71+BQ71</f>
        <v>0</v>
      </c>
      <c r="BS71">
        <f>IF(BW70&gt;0,BS70,0)</f>
        <v>0</v>
      </c>
      <c r="BT71" s="7">
        <f>SUM(BD71:BE71)+BR71+BS71</f>
        <v>0</v>
      </c>
      <c r="BU71" s="7">
        <f>IF(AND(BT71&gt;0,BT72=0),BT71,0)</f>
        <v>0</v>
      </c>
      <c r="BV71" s="7">
        <f>IF(BW70&gt;0,BV70,0)</f>
        <v>0</v>
      </c>
      <c r="BW71" s="7">
        <f>IF(ROUND(BT71-BV71,2)&gt;0,ROUND(BT71-BV71,2),0)</f>
        <v>0</v>
      </c>
      <c r="CB71">
        <v>69</v>
      </c>
      <c r="CC71" s="7">
        <f>IF(DB70&gt;0,CC70-1000,CC70)</f>
        <v>0</v>
      </c>
      <c r="CD71" s="20">
        <f>IF(DB70&gt;0,ROUND(PMT($F$92/12,$F$96*12,-CC71),5),0)</f>
        <v>0</v>
      </c>
      <c r="CE71" s="15">
        <f>IF(DB70&gt;0,ROUND(CC71*$CE$1/1000,2),0)</f>
        <v>0</v>
      </c>
      <c r="CF71" s="9">
        <f>INT(CE71)</f>
        <v>0</v>
      </c>
      <c r="CG71" s="23">
        <f>INT((CE71-CF71)*10)/10</f>
        <v>0</v>
      </c>
      <c r="CH71" s="17">
        <f>CE71-CF71-CG71</f>
        <v>0</v>
      </c>
      <c r="CI71" s="23">
        <f>IF(OR(CH71=0.05,CH71=0),CH71,IF(AND(CH71&gt;0.051,CH71&lt;0.1),0.1,IF(AND(CH71&gt;0.001,CH71&lt;0.05),0.05,CH71)))</f>
        <v>0</v>
      </c>
      <c r="CJ71" s="23">
        <f>CF71+CG71+CI71</f>
        <v>0</v>
      </c>
      <c r="CK71" s="15">
        <f>IF(DB70&gt;0,ROUND($CD$1*$CK$1,2),0)</f>
        <v>0</v>
      </c>
      <c r="CL71" s="22">
        <v>0</v>
      </c>
      <c r="CM71" s="22">
        <f>IF(DB70&gt;0,ROUND($CD$1*$CM$1,2),0)</f>
        <v>0</v>
      </c>
      <c r="CN71" s="22">
        <f>IF(DB70&gt;0,ROUND($CD$1*$CN$1,2),0)</f>
        <v>0</v>
      </c>
      <c r="CO71" s="22">
        <f>IF(DB70&gt;0,ROUND($CD$1*$CO$1,2),0)</f>
        <v>0</v>
      </c>
      <c r="CP71" s="22">
        <f>IF(DB70&gt;0,ROUND($CD$1*$CP$1,2),0)</f>
        <v>0</v>
      </c>
      <c r="CQ71" s="15">
        <f>IF(DB70&gt;0,CK71+SUM(CM71:CP71),0)</f>
        <v>0</v>
      </c>
      <c r="CR71" s="22">
        <f>IF(DB70&gt;0,ROUND(CQ71/12,2),0)</f>
        <v>0</v>
      </c>
      <c r="CS71" s="9">
        <f>INT(CR71)</f>
        <v>0</v>
      </c>
      <c r="CT71" s="23">
        <f>INT((CR71-CS71)*10)/10</f>
        <v>0</v>
      </c>
      <c r="CU71" s="17">
        <f>CR71-CS71-CT71</f>
        <v>0</v>
      </c>
      <c r="CV71" s="23">
        <f>IF(OR(CU71=0.05,CU71=0),CU71,IF(AND(CU71&gt;0.051,CU71&lt;0.1),0.1,IF(AND(CU71&gt;0.001,CU71&lt;0.05),0.05,CU71)))</f>
        <v>0</v>
      </c>
      <c r="CW71" s="23">
        <f>CS71+CT71+CV71</f>
        <v>0</v>
      </c>
      <c r="CX71">
        <f>IF(DB70&gt;0,CX70,0)</f>
        <v>0</v>
      </c>
      <c r="CY71" s="7">
        <f>ROUND(CD71+CJ71+CW71+CX71,2)</f>
        <v>0</v>
      </c>
      <c r="CZ71" s="7">
        <f>IF(AND(CY71&gt;0,CY72=0),CY71,0)</f>
        <v>0</v>
      </c>
      <c r="DA71" s="7">
        <f>IF(DB70&gt;0,DA70,0)</f>
        <v>0</v>
      </c>
      <c r="DB71" s="7">
        <f>IF(ROUND(CY71-DA71,2)&gt;0,ROUND(CY71-DA71,2),0)</f>
        <v>0</v>
      </c>
      <c r="EB71">
        <v>69</v>
      </c>
      <c r="EC71" s="7">
        <f>IF(FB70&gt;0,EC70-1000,EC70)</f>
        <v>0</v>
      </c>
      <c r="ED71" s="20">
        <f>IF(FB70&gt;0,ROUND(PMT($F$92/12,$F$96*12,-EC71),5),0)</f>
        <v>0</v>
      </c>
      <c r="EE71" s="15">
        <f>IF(FB70&gt;0,ROUND(EC71*$EE$1/1000,2),0)</f>
        <v>0</v>
      </c>
      <c r="EF71" s="9">
        <f>INT(EE71)</f>
        <v>0</v>
      </c>
      <c r="EG71" s="23">
        <f>INT((EE71-EF71)*10)/10</f>
        <v>0</v>
      </c>
      <c r="EH71" s="17">
        <f>EE71-EF71-EG71</f>
        <v>0</v>
      </c>
      <c r="EI71" s="23">
        <f>IF(OR(EH71=0.05,EH71=0),EH71,IF(AND(EH71&gt;0.051,EH71&lt;0.1),0.1,IF(AND(EH71&gt;0.001,EH71&lt;0.05),0.05,EH71)))</f>
        <v>0</v>
      </c>
      <c r="EJ71" s="23">
        <f>EF71+EG71+EI71</f>
        <v>0</v>
      </c>
      <c r="EK71" s="15">
        <f>IF(FB70&gt;0,ROUND($ED$1*$EK$1,2),0)</f>
        <v>0</v>
      </c>
      <c r="EL71" s="22">
        <v>0</v>
      </c>
      <c r="EM71" s="22">
        <f>IF(FB70&gt;0,ROUND($ED$1*$EM$1,0),0)</f>
        <v>0</v>
      </c>
      <c r="EN71" s="22">
        <f>IF(FB70&gt;0,ROUND($ED$1*$EN$1,2),0)</f>
        <v>0</v>
      </c>
      <c r="EO71" s="22">
        <f>IF(FB70&gt;0,ROUND($ED$1*$EO$1,2),0)</f>
        <v>0</v>
      </c>
      <c r="EP71" s="22">
        <f>IF(FB70&gt;0,ROUND($ED$1*$EP$1,2),0)</f>
        <v>0</v>
      </c>
      <c r="EQ71" s="15">
        <f>IF(FB70&gt;0,EK71+SUM(EM71:EP71),0)</f>
        <v>0</v>
      </c>
      <c r="ER71" s="22">
        <f>IF(FB70&gt;0,ROUND(EQ71/12,2),0)</f>
        <v>0</v>
      </c>
      <c r="ES71" s="9">
        <f>INT(ER71)</f>
        <v>0</v>
      </c>
      <c r="ET71" s="23">
        <f>INT((ER71-ES71)*10)/10</f>
        <v>0</v>
      </c>
      <c r="EU71" s="17">
        <f>ER71-ES71-ET71</f>
        <v>0</v>
      </c>
      <c r="EV71" s="23">
        <f>IF(OR(EU71=0.05,EU71=0),EU71,IF(AND(EU71&gt;0.051,EU71&lt;0.1),0.1,IF(AND(EU71&gt;0.001,EU71&lt;0.05),0.05,EU71)))</f>
        <v>0</v>
      </c>
      <c r="EW71" s="23">
        <f>ES71+ET71+EV71</f>
        <v>0</v>
      </c>
      <c r="EX71">
        <f>IF(FB70&gt;0,EX70,0)</f>
        <v>0</v>
      </c>
      <c r="EY71" s="7">
        <f>ROUND(ED71+EJ71+EW71+EX71,2)</f>
        <v>0</v>
      </c>
      <c r="EZ71" s="7">
        <f>IF(AND(EY71&gt;0,EY72=0),EY71,0)</f>
        <v>0</v>
      </c>
      <c r="FA71" s="7">
        <f>IF(FB70&gt;0,FA70,0)</f>
        <v>0</v>
      </c>
      <c r="FB71" s="7">
        <f>IF(ROUND(EY71-FA71,2)&gt;0,ROUND(EY71-FA71,2),0)</f>
        <v>0</v>
      </c>
      <c r="GB71">
        <v>69</v>
      </c>
      <c r="GC71" s="7">
        <f>IF(HB70&gt;0,GC70-1000,GC70)</f>
        <v>0</v>
      </c>
      <c r="GD71" s="20">
        <f>IF(HB70&gt;0,ROUND(PMT($F$92/12,$F$96*12,-GC71),5),0)</f>
        <v>0</v>
      </c>
      <c r="GE71" s="15">
        <f>IF(HB70&gt;0,ROUND(GC71*$GE$1/1000,2),0)</f>
        <v>0</v>
      </c>
      <c r="GF71" s="9">
        <f>INT(GE71)</f>
        <v>0</v>
      </c>
      <c r="GG71" s="23">
        <f>INT((GE71-GF71)*10)/10</f>
        <v>0</v>
      </c>
      <c r="GH71" s="17">
        <f>GE71-GF71-GG71</f>
        <v>0</v>
      </c>
      <c r="GI71" s="23">
        <f>IF(OR(GH71=0.05,GH71=0),GH71,IF(AND(GH71&gt;0.051,GH71&lt;0.1),0.1,IF(AND(GH71&gt;0.001,GH71&lt;0.05),0.05,GH71)))</f>
        <v>0</v>
      </c>
      <c r="GJ71" s="23">
        <f>GF71+GG71+GI71</f>
        <v>0</v>
      </c>
      <c r="GK71" s="15">
        <f>IF(HB70&gt;0,ROUND($GD$1*$GK$1,2),0)</f>
        <v>0</v>
      </c>
      <c r="GL71" s="22">
        <v>0</v>
      </c>
      <c r="GM71" s="22">
        <f>IF(HB70&gt;0,ROUND($GD$1*$GM$1,0),0)</f>
        <v>0</v>
      </c>
      <c r="GN71" s="22">
        <f>IF(HB70&gt;0,ROUND($GD$1*$GN$1,2),0)</f>
        <v>0</v>
      </c>
      <c r="GO71" s="22">
        <f>IF(HB70&gt;0,ROUND($GD$1*$GO$1,2),0)</f>
        <v>0</v>
      </c>
      <c r="GP71" s="22">
        <f>IF(HB70&gt;0,ROUND($GD$1*$GP$1,2),0)</f>
        <v>0</v>
      </c>
      <c r="GQ71" s="15">
        <f>IF(HB70&gt;0,GK71+SUM(GM71:GP71),0)</f>
        <v>0</v>
      </c>
      <c r="GR71" s="22">
        <f>IF(HB70&gt;0,ROUND(GQ71/12,2),0)</f>
        <v>0</v>
      </c>
      <c r="GS71" s="9">
        <f>INT(GR71)</f>
        <v>0</v>
      </c>
      <c r="GT71" s="23">
        <f>INT((GR71-GS71)*10)/10</f>
        <v>0</v>
      </c>
      <c r="GU71" s="17">
        <f>GR71-GS71-GT71</f>
        <v>0</v>
      </c>
      <c r="GV71" s="23">
        <f>IF(OR(GU71=0.05,GU71=0),GU71,IF(AND(GU71&gt;0.051,GU71&lt;0.1),0.1,IF(AND(GU71&gt;0.001,GU71&lt;0.05),0.05,GU71)))</f>
        <v>0</v>
      </c>
      <c r="GW71" s="23">
        <f>GS71+GT71+GV71</f>
        <v>0</v>
      </c>
      <c r="GX71">
        <f>IF(HB70&gt;0,GX70,0)</f>
        <v>0</v>
      </c>
      <c r="GY71" s="7">
        <f>ROUND(GD71+GJ71+GW71+GX71,2)</f>
        <v>0</v>
      </c>
      <c r="GZ71" s="7">
        <f>IF(AND(GY71&gt;0,GY72=0),GY71,0)</f>
        <v>0</v>
      </c>
      <c r="HA71" s="7">
        <f>IF(HB70&gt;0,HA70,0)</f>
        <v>0</v>
      </c>
      <c r="HB71" s="7">
        <f>IF(ROUND(GY71-HA71,2)&gt;0,ROUND(GY71-HA71,2),0)</f>
        <v>0</v>
      </c>
    </row>
    <row r="72" spans="1:235">
      <c r="C72" s="4" t="str">
        <f>IF($AB$242=TRUE,"Based on Amortization Total:","")</f>
        <v/>
      </c>
      <c r="G72" s="95" t="str">
        <f>IF($AB$242=TRUE,ROUND(F60+F65+F70,2),"")</f>
        <v/>
      </c>
      <c r="I72" s="88">
        <f>IF($AB$242=TRUE,G60+G65+G70,0)</f>
        <v>0</v>
      </c>
      <c r="AB72" t="b">
        <v>1</v>
      </c>
      <c r="BB72">
        <v>70</v>
      </c>
      <c r="BC72" s="7">
        <f>IF(BW71&gt;0,BC71-1000,BC71)</f>
        <v>0</v>
      </c>
      <c r="BD72" s="20">
        <f>IF(BW71&gt;0,ROUND(PMT($F$92/12,$F$96*12,-BC72),5),0)</f>
        <v>0</v>
      </c>
      <c r="BE72" s="15">
        <f>IF(BW71&gt;0,ROUND(BC72*$E$1/1000,2),0)</f>
        <v>0</v>
      </c>
      <c r="BF72" s="15">
        <f>IF(BW71&gt;0,ROUND(MIN(BC72,$F$168)*$BF$1,2),0)</f>
        <v>0</v>
      </c>
      <c r="BG72" s="22">
        <v>0</v>
      </c>
      <c r="BH72" s="22">
        <f>IF(BW71&gt;0,ROUND(MIN(BC72,$F$168)*$BH$1,0),0)</f>
        <v>0</v>
      </c>
      <c r="BI72" s="22">
        <f>IF(BW71&gt;0,ROUND(MIN(BC72,$F$168)*$BI$1,2),0)</f>
        <v>0</v>
      </c>
      <c r="BJ72" s="22">
        <f>IF(BW71&gt;0,ROUND(MIN(BC72,$F$168)*$BJ$1,2),0)</f>
        <v>0</v>
      </c>
      <c r="BK72" s="22">
        <f>IF(BW71&gt;0,ROUND(MIN(BC72,$F$168)*$BK$1,2),0)</f>
        <v>0</v>
      </c>
      <c r="BL72" s="15">
        <f>IF(BW71&gt;0,BF72+SUM(BH72:BK72),0)</f>
        <v>0</v>
      </c>
      <c r="BM72" s="22">
        <f>IF(BW71&gt;0,ROUND(BL72/12,2),0)</f>
        <v>0</v>
      </c>
      <c r="BN72" s="9">
        <f>INT(BM72)</f>
        <v>0</v>
      </c>
      <c r="BO72" s="23">
        <f>INT((BM72-BN72)*10)/10</f>
        <v>0</v>
      </c>
      <c r="BP72" s="17">
        <f>BM72-BN72-BO72</f>
        <v>0</v>
      </c>
      <c r="BQ72" s="23">
        <f>IF(OR(BP72=0.05,BP72=0),BP72,IF(AND(BP72&gt;0.051,BP72&lt;0.1),0.1,IF(AND(BP72&gt;0.001,BP72&lt;0.05),0.05,BP72)))</f>
        <v>0</v>
      </c>
      <c r="BR72" s="23">
        <f>BN72+BO72+BQ72</f>
        <v>0</v>
      </c>
      <c r="BS72">
        <f>IF(BW71&gt;0,BS71,0)</f>
        <v>0</v>
      </c>
      <c r="BT72" s="7">
        <f>SUM(BD72:BE72)+BR72+BS72</f>
        <v>0</v>
      </c>
      <c r="BU72" s="7">
        <f>IF(AND(BT72&gt;0,BT73=0),BT72,0)</f>
        <v>0</v>
      </c>
      <c r="BV72" s="7">
        <f>IF(BW71&gt;0,BV71,0)</f>
        <v>0</v>
      </c>
      <c r="BW72" s="7">
        <f>IF(ROUND(BT72-BV72,2)&gt;0,ROUND(BT72-BV72,2),0)</f>
        <v>0</v>
      </c>
      <c r="CB72">
        <v>70</v>
      </c>
      <c r="CC72" s="7">
        <f>IF(DB71&gt;0,CC71-1000,CC71)</f>
        <v>0</v>
      </c>
      <c r="CD72" s="20">
        <f>IF(DB71&gt;0,ROUND(PMT($F$92/12,$F$96*12,-CC72),5),0)</f>
        <v>0</v>
      </c>
      <c r="CE72" s="15">
        <f>IF(DB71&gt;0,ROUND(CC72*$CE$1/1000,2),0)</f>
        <v>0</v>
      </c>
      <c r="CF72" s="9">
        <f>INT(CE72)</f>
        <v>0</v>
      </c>
      <c r="CG72" s="23">
        <f>INT((CE72-CF72)*10)/10</f>
        <v>0</v>
      </c>
      <c r="CH72" s="17">
        <f>CE72-CF72-CG72</f>
        <v>0</v>
      </c>
      <c r="CI72" s="23">
        <f>IF(OR(CH72=0.05,CH72=0),CH72,IF(AND(CH72&gt;0.051,CH72&lt;0.1),0.1,IF(AND(CH72&gt;0.001,CH72&lt;0.05),0.05,CH72)))</f>
        <v>0</v>
      </c>
      <c r="CJ72" s="23">
        <f>CF72+CG72+CI72</f>
        <v>0</v>
      </c>
      <c r="CK72" s="15">
        <f>IF(DB71&gt;0,ROUND($CD$1*$CK$1,2),0)</f>
        <v>0</v>
      </c>
      <c r="CL72" s="22">
        <v>0</v>
      </c>
      <c r="CM72" s="22">
        <f>IF(DB71&gt;0,ROUND($CD$1*$CM$1,2),0)</f>
        <v>0</v>
      </c>
      <c r="CN72" s="22">
        <f>IF(DB71&gt;0,ROUND($CD$1*$CN$1,2),0)</f>
        <v>0</v>
      </c>
      <c r="CO72" s="22">
        <f>IF(DB71&gt;0,ROUND($CD$1*$CO$1,2),0)</f>
        <v>0</v>
      </c>
      <c r="CP72" s="22">
        <f>IF(DB71&gt;0,ROUND($CD$1*$CP$1,2),0)</f>
        <v>0</v>
      </c>
      <c r="CQ72" s="15">
        <f>IF(DB71&gt;0,CK72+SUM(CM72:CP72),0)</f>
        <v>0</v>
      </c>
      <c r="CR72" s="22">
        <f>IF(DB71&gt;0,ROUND(CQ72/12,2),0)</f>
        <v>0</v>
      </c>
      <c r="CS72" s="9">
        <f>INT(CR72)</f>
        <v>0</v>
      </c>
      <c r="CT72" s="23">
        <f>INT((CR72-CS72)*10)/10</f>
        <v>0</v>
      </c>
      <c r="CU72" s="17">
        <f>CR72-CS72-CT72</f>
        <v>0</v>
      </c>
      <c r="CV72" s="23">
        <f>IF(OR(CU72=0.05,CU72=0),CU72,IF(AND(CU72&gt;0.051,CU72&lt;0.1),0.1,IF(AND(CU72&gt;0.001,CU72&lt;0.05),0.05,CU72)))</f>
        <v>0</v>
      </c>
      <c r="CW72" s="23">
        <f>CS72+CT72+CV72</f>
        <v>0</v>
      </c>
      <c r="CX72">
        <f>IF(DB71&gt;0,CX71,0)</f>
        <v>0</v>
      </c>
      <c r="CY72" s="7">
        <f>ROUND(CD72+CJ72+CW72+CX72,2)</f>
        <v>0</v>
      </c>
      <c r="CZ72" s="7">
        <f>IF(AND(CY72&gt;0,CY73=0),CY72,0)</f>
        <v>0</v>
      </c>
      <c r="DA72" s="7">
        <f>IF(DB71&gt;0,DA71,0)</f>
        <v>0</v>
      </c>
      <c r="DB72" s="7">
        <f>IF(ROUND(CY72-DA72,2)&gt;0,ROUND(CY72-DA72,2),0)</f>
        <v>0</v>
      </c>
      <c r="EB72">
        <v>70</v>
      </c>
      <c r="EC72" s="7">
        <f>IF(FB71&gt;0,EC71-1000,EC71)</f>
        <v>0</v>
      </c>
      <c r="ED72" s="20">
        <f>IF(FB71&gt;0,ROUND(PMT($F$92/12,$F$96*12,-EC72),5),0)</f>
        <v>0</v>
      </c>
      <c r="EE72" s="15">
        <f>IF(FB71&gt;0,ROUND(EC72*$EE$1/1000,2),0)</f>
        <v>0</v>
      </c>
      <c r="EF72" s="9">
        <f>INT(EE72)</f>
        <v>0</v>
      </c>
      <c r="EG72" s="23">
        <f>INT((EE72-EF72)*10)/10</f>
        <v>0</v>
      </c>
      <c r="EH72" s="17">
        <f>EE72-EF72-EG72</f>
        <v>0</v>
      </c>
      <c r="EI72" s="23">
        <f>IF(OR(EH72=0.05,EH72=0),EH72,IF(AND(EH72&gt;0.051,EH72&lt;0.1),0.1,IF(AND(EH72&gt;0.001,EH72&lt;0.05),0.05,EH72)))</f>
        <v>0</v>
      </c>
      <c r="EJ72" s="23">
        <f>EF72+EG72+EI72</f>
        <v>0</v>
      </c>
      <c r="EK72" s="15">
        <f>IF(FB71&gt;0,ROUND($ED$1*$EK$1,2),0)</f>
        <v>0</v>
      </c>
      <c r="EL72" s="22">
        <v>0</v>
      </c>
      <c r="EM72" s="22">
        <f>IF(FB71&gt;0,ROUND($ED$1*$EM$1,0),0)</f>
        <v>0</v>
      </c>
      <c r="EN72" s="22">
        <f>IF(FB71&gt;0,ROUND($ED$1*$EN$1,2),0)</f>
        <v>0</v>
      </c>
      <c r="EO72" s="22">
        <f>IF(FB71&gt;0,ROUND($ED$1*$EO$1,2),0)</f>
        <v>0</v>
      </c>
      <c r="EP72" s="22">
        <f>IF(FB71&gt;0,ROUND($ED$1*$EP$1,2),0)</f>
        <v>0</v>
      </c>
      <c r="EQ72" s="15">
        <f>IF(FB71&gt;0,EK72+SUM(EM72:EP72),0)</f>
        <v>0</v>
      </c>
      <c r="ER72" s="22">
        <f>IF(FB71&gt;0,ROUND(EQ72/12,2),0)</f>
        <v>0</v>
      </c>
      <c r="ES72" s="9">
        <f>INT(ER72)</f>
        <v>0</v>
      </c>
      <c r="ET72" s="23">
        <f>INT((ER72-ES72)*10)/10</f>
        <v>0</v>
      </c>
      <c r="EU72" s="17">
        <f>ER72-ES72-ET72</f>
        <v>0</v>
      </c>
      <c r="EV72" s="23">
        <f>IF(OR(EU72=0.05,EU72=0),EU72,IF(AND(EU72&gt;0.051,EU72&lt;0.1),0.1,IF(AND(EU72&gt;0.001,EU72&lt;0.05),0.05,EU72)))</f>
        <v>0</v>
      </c>
      <c r="EW72" s="23">
        <f>ES72+ET72+EV72</f>
        <v>0</v>
      </c>
      <c r="EX72">
        <f>IF(FB71&gt;0,EX71,0)</f>
        <v>0</v>
      </c>
      <c r="EY72" s="7">
        <f>ROUND(ED72+EJ72+EW72+EX72,2)</f>
        <v>0</v>
      </c>
      <c r="EZ72" s="7">
        <f>IF(AND(EY72&gt;0,EY73=0),EY72,0)</f>
        <v>0</v>
      </c>
      <c r="FA72" s="7">
        <f>IF(FB71&gt;0,FA71,0)</f>
        <v>0</v>
      </c>
      <c r="FB72" s="7">
        <f>IF(ROUND(EY72-FA72,2)&gt;0,ROUND(EY72-FA72,2),0)</f>
        <v>0</v>
      </c>
      <c r="GB72">
        <v>70</v>
      </c>
      <c r="GC72" s="7">
        <f>IF(HB71&gt;0,GC71-1000,GC71)</f>
        <v>0</v>
      </c>
      <c r="GD72" s="20">
        <f>IF(HB71&gt;0,ROUND(PMT($F$92/12,$F$96*12,-GC72),5),0)</f>
        <v>0</v>
      </c>
      <c r="GE72" s="15">
        <f>IF(HB71&gt;0,ROUND(GC72*$GE$1/1000,2),0)</f>
        <v>0</v>
      </c>
      <c r="GF72" s="9">
        <f>INT(GE72)</f>
        <v>0</v>
      </c>
      <c r="GG72" s="23">
        <f>INT((GE72-GF72)*10)/10</f>
        <v>0</v>
      </c>
      <c r="GH72" s="17">
        <f>GE72-GF72-GG72</f>
        <v>0</v>
      </c>
      <c r="GI72" s="23">
        <f>IF(OR(GH72=0.05,GH72=0),GH72,IF(AND(GH72&gt;0.051,GH72&lt;0.1),0.1,IF(AND(GH72&gt;0.001,GH72&lt;0.05),0.05,GH72)))</f>
        <v>0</v>
      </c>
      <c r="GJ72" s="23">
        <f>GF72+GG72+GI72</f>
        <v>0</v>
      </c>
      <c r="GK72" s="15">
        <f>IF(HB71&gt;0,ROUND($GD$1*$GK$1,2),0)</f>
        <v>0</v>
      </c>
      <c r="GL72" s="22">
        <v>0</v>
      </c>
      <c r="GM72" s="22">
        <f>IF(HB71&gt;0,ROUND($GD$1*$GM$1,0),0)</f>
        <v>0</v>
      </c>
      <c r="GN72" s="22">
        <f>IF(HB71&gt;0,ROUND($GD$1*$GN$1,2),0)</f>
        <v>0</v>
      </c>
      <c r="GO72" s="22">
        <f>IF(HB71&gt;0,ROUND($GD$1*$GO$1,2),0)</f>
        <v>0</v>
      </c>
      <c r="GP72" s="22">
        <f>IF(HB71&gt;0,ROUND($GD$1*$GP$1,2),0)</f>
        <v>0</v>
      </c>
      <c r="GQ72" s="15">
        <f>IF(HB71&gt;0,GK72+SUM(GM72:GP72),0)</f>
        <v>0</v>
      </c>
      <c r="GR72" s="22">
        <f>IF(HB71&gt;0,ROUND(GQ72/12,2),0)</f>
        <v>0</v>
      </c>
      <c r="GS72" s="9">
        <f>INT(GR72)</f>
        <v>0</v>
      </c>
      <c r="GT72" s="23">
        <f>INT((GR72-GS72)*10)/10</f>
        <v>0</v>
      </c>
      <c r="GU72" s="17">
        <f>GR72-GS72-GT72</f>
        <v>0</v>
      </c>
      <c r="GV72" s="23">
        <f>IF(OR(GU72=0.05,GU72=0),GU72,IF(AND(GU72&gt;0.051,GU72&lt;0.1),0.1,IF(AND(GU72&gt;0.001,GU72&lt;0.05),0.05,GU72)))</f>
        <v>0</v>
      </c>
      <c r="GW72" s="23">
        <f>GS72+GT72+GV72</f>
        <v>0</v>
      </c>
      <c r="GX72">
        <f>IF(HB71&gt;0,GX71,0)</f>
        <v>0</v>
      </c>
      <c r="GY72" s="7">
        <f>ROUND(GD72+GJ72+GW72+GX72,2)</f>
        <v>0</v>
      </c>
      <c r="GZ72" s="7">
        <f>IF(AND(GY72&gt;0,GY73=0),GY72,0)</f>
        <v>0</v>
      </c>
      <c r="HA72" s="7">
        <f>IF(HB71&gt;0,HA71,0)</f>
        <v>0</v>
      </c>
      <c r="HB72" s="7">
        <f>IF(ROUND(GY72-HA72,2)&gt;0,ROUND(GY72-HA72,2),0)</f>
        <v>0</v>
      </c>
    </row>
    <row r="73" spans="1:235">
      <c r="BB73">
        <v>71</v>
      </c>
      <c r="BC73" s="7">
        <f>IF(BW72&gt;0,BC72-1000,BC72)</f>
        <v>0</v>
      </c>
      <c r="BD73" s="20">
        <f>IF(BW72&gt;0,ROUND(PMT($F$92/12,$F$96*12,-BC73),5),0)</f>
        <v>0</v>
      </c>
      <c r="BE73" s="15">
        <f>IF(BW72&gt;0,ROUND(BC73*$E$1/1000,2),0)</f>
        <v>0</v>
      </c>
      <c r="BF73" s="15">
        <f>IF(BW72&gt;0,ROUND(MIN(BC73,$F$168)*$BF$1,2),0)</f>
        <v>0</v>
      </c>
      <c r="BG73" s="22">
        <v>0</v>
      </c>
      <c r="BH73" s="22">
        <f>IF(BW72&gt;0,ROUND(MIN(BC73,$F$168)*$BH$1,0),0)</f>
        <v>0</v>
      </c>
      <c r="BI73" s="22">
        <f>IF(BW72&gt;0,ROUND(MIN(BC73,$F$168)*$BI$1,2),0)</f>
        <v>0</v>
      </c>
      <c r="BJ73" s="22">
        <f>IF(BW72&gt;0,ROUND(MIN(BC73,$F$168)*$BJ$1,2),0)</f>
        <v>0</v>
      </c>
      <c r="BK73" s="22">
        <f>IF(BW72&gt;0,ROUND(MIN(BC73,$F$168)*$BK$1,2),0)</f>
        <v>0</v>
      </c>
      <c r="BL73" s="15">
        <f>IF(BW72&gt;0,BF73+SUM(BH73:BK73),0)</f>
        <v>0</v>
      </c>
      <c r="BM73" s="22">
        <f>IF(BW72&gt;0,ROUND(BL73/12,2),0)</f>
        <v>0</v>
      </c>
      <c r="BN73" s="9">
        <f>INT(BM73)</f>
        <v>0</v>
      </c>
      <c r="BO73" s="23">
        <f>INT((BM73-BN73)*10)/10</f>
        <v>0</v>
      </c>
      <c r="BP73" s="17">
        <f>BM73-BN73-BO73</f>
        <v>0</v>
      </c>
      <c r="BQ73" s="23">
        <f>IF(OR(BP73=0.05,BP73=0),BP73,IF(AND(BP73&gt;0.051,BP73&lt;0.1),0.1,IF(AND(BP73&gt;0.001,BP73&lt;0.05),0.05,BP73)))</f>
        <v>0</v>
      </c>
      <c r="BR73" s="23">
        <f>BN73+BO73+BQ73</f>
        <v>0</v>
      </c>
      <c r="BS73">
        <f>IF(BW72&gt;0,BS72,0)</f>
        <v>0</v>
      </c>
      <c r="BT73" s="7">
        <f>SUM(BD73:BE73)+BR73+BS73</f>
        <v>0</v>
      </c>
      <c r="BU73" s="7">
        <f>IF(AND(BT73&gt;0,BT74=0),BT73,0)</f>
        <v>0</v>
      </c>
      <c r="BV73" s="7">
        <f>IF(BW72&gt;0,BV72,0)</f>
        <v>0</v>
      </c>
      <c r="BW73" s="7">
        <f>IF(ROUND(BT73-BV73,2)&gt;0,ROUND(BT73-BV73,2),0)</f>
        <v>0</v>
      </c>
      <c r="CB73">
        <v>71</v>
      </c>
      <c r="CC73" s="7">
        <f>IF(DB72&gt;0,CC72-1000,CC72)</f>
        <v>0</v>
      </c>
      <c r="CD73" s="20">
        <f>IF(DB72&gt;0,ROUND(PMT($F$92/12,$F$96*12,-CC73),5),0)</f>
        <v>0</v>
      </c>
      <c r="CE73" s="15">
        <f>IF(DB72&gt;0,ROUND(CC73*$CE$1/1000,2),0)</f>
        <v>0</v>
      </c>
      <c r="CF73" s="9">
        <f>INT(CE73)</f>
        <v>0</v>
      </c>
      <c r="CG73" s="23">
        <f>INT((CE73-CF73)*10)/10</f>
        <v>0</v>
      </c>
      <c r="CH73" s="17">
        <f>CE73-CF73-CG73</f>
        <v>0</v>
      </c>
      <c r="CI73" s="23">
        <f>IF(OR(CH73=0.05,CH73=0),CH73,IF(AND(CH73&gt;0.051,CH73&lt;0.1),0.1,IF(AND(CH73&gt;0.001,CH73&lt;0.05),0.05,CH73)))</f>
        <v>0</v>
      </c>
      <c r="CJ73" s="23">
        <f>CF73+CG73+CI73</f>
        <v>0</v>
      </c>
      <c r="CK73" s="15">
        <f>IF(DB72&gt;0,ROUND($CD$1*$CK$1,2),0)</f>
        <v>0</v>
      </c>
      <c r="CL73" s="22">
        <v>0</v>
      </c>
      <c r="CM73" s="22">
        <f>IF(DB72&gt;0,ROUND($CD$1*$CM$1,2),0)</f>
        <v>0</v>
      </c>
      <c r="CN73" s="22">
        <f>IF(DB72&gt;0,ROUND($CD$1*$CN$1,2),0)</f>
        <v>0</v>
      </c>
      <c r="CO73" s="22">
        <f>IF(DB72&gt;0,ROUND($CD$1*$CO$1,2),0)</f>
        <v>0</v>
      </c>
      <c r="CP73" s="22">
        <f>IF(DB72&gt;0,ROUND($CD$1*$CP$1,2),0)</f>
        <v>0</v>
      </c>
      <c r="CQ73" s="15">
        <f>IF(DB72&gt;0,CK73+SUM(CM73:CP73),0)</f>
        <v>0</v>
      </c>
      <c r="CR73" s="22">
        <f>IF(DB72&gt;0,ROUND(CQ73/12,2),0)</f>
        <v>0</v>
      </c>
      <c r="CS73" s="9">
        <f>INT(CR73)</f>
        <v>0</v>
      </c>
      <c r="CT73" s="23">
        <f>INT((CR73-CS73)*10)/10</f>
        <v>0</v>
      </c>
      <c r="CU73" s="17">
        <f>CR73-CS73-CT73</f>
        <v>0</v>
      </c>
      <c r="CV73" s="23">
        <f>IF(OR(CU73=0.05,CU73=0),CU73,IF(AND(CU73&gt;0.051,CU73&lt;0.1),0.1,IF(AND(CU73&gt;0.001,CU73&lt;0.05),0.05,CU73)))</f>
        <v>0</v>
      </c>
      <c r="CW73" s="23">
        <f>CS73+CT73+CV73</f>
        <v>0</v>
      </c>
      <c r="CX73">
        <f>IF(DB72&gt;0,CX72,0)</f>
        <v>0</v>
      </c>
      <c r="CY73" s="7">
        <f>ROUND(CD73+CJ73+CW73+CX73,2)</f>
        <v>0</v>
      </c>
      <c r="CZ73" s="7">
        <f>IF(AND(CY73&gt;0,CY74=0),CY73,0)</f>
        <v>0</v>
      </c>
      <c r="DA73" s="7">
        <f>IF(DB72&gt;0,DA72,0)</f>
        <v>0</v>
      </c>
      <c r="DB73" s="7">
        <f>IF(ROUND(CY73-DA73,2)&gt;0,ROUND(CY73-DA73,2),0)</f>
        <v>0</v>
      </c>
      <c r="EB73">
        <v>71</v>
      </c>
      <c r="EC73" s="7">
        <f>IF(FB72&gt;0,EC72-1000,EC72)</f>
        <v>0</v>
      </c>
      <c r="ED73" s="20">
        <f>IF(FB72&gt;0,ROUND(PMT($F$92/12,$F$96*12,-EC73),5),0)</f>
        <v>0</v>
      </c>
      <c r="EE73" s="15">
        <f>IF(FB72&gt;0,ROUND(EC73*$EE$1/1000,2),0)</f>
        <v>0</v>
      </c>
      <c r="EF73" s="9">
        <f>INT(EE73)</f>
        <v>0</v>
      </c>
      <c r="EG73" s="23">
        <f>INT((EE73-EF73)*10)/10</f>
        <v>0</v>
      </c>
      <c r="EH73" s="17">
        <f>EE73-EF73-EG73</f>
        <v>0</v>
      </c>
      <c r="EI73" s="23">
        <f>IF(OR(EH73=0.05,EH73=0),EH73,IF(AND(EH73&gt;0.051,EH73&lt;0.1),0.1,IF(AND(EH73&gt;0.001,EH73&lt;0.05),0.05,EH73)))</f>
        <v>0</v>
      </c>
      <c r="EJ73" s="23">
        <f>EF73+EG73+EI73</f>
        <v>0</v>
      </c>
      <c r="EK73" s="15">
        <f>IF(FB72&gt;0,ROUND($ED$1*$EK$1,2),0)</f>
        <v>0</v>
      </c>
      <c r="EL73" s="22">
        <v>0</v>
      </c>
      <c r="EM73" s="22">
        <f>IF(FB72&gt;0,ROUND($ED$1*$EM$1,0),0)</f>
        <v>0</v>
      </c>
      <c r="EN73" s="22">
        <f>IF(FB72&gt;0,ROUND($ED$1*$EN$1,2),0)</f>
        <v>0</v>
      </c>
      <c r="EO73" s="22">
        <f>IF(FB72&gt;0,ROUND($ED$1*$EO$1,2),0)</f>
        <v>0</v>
      </c>
      <c r="EP73" s="22">
        <f>IF(FB72&gt;0,ROUND($ED$1*$EP$1,2),0)</f>
        <v>0</v>
      </c>
      <c r="EQ73" s="15">
        <f>IF(FB72&gt;0,EK73+SUM(EM73:EP73),0)</f>
        <v>0</v>
      </c>
      <c r="ER73" s="22">
        <f>IF(FB72&gt;0,ROUND(EQ73/12,2),0)</f>
        <v>0</v>
      </c>
      <c r="ES73" s="9">
        <f>INT(ER73)</f>
        <v>0</v>
      </c>
      <c r="ET73" s="23">
        <f>INT((ER73-ES73)*10)/10</f>
        <v>0</v>
      </c>
      <c r="EU73" s="17">
        <f>ER73-ES73-ET73</f>
        <v>0</v>
      </c>
      <c r="EV73" s="23">
        <f>IF(OR(EU73=0.05,EU73=0),EU73,IF(AND(EU73&gt;0.051,EU73&lt;0.1),0.1,IF(AND(EU73&gt;0.001,EU73&lt;0.05),0.05,EU73)))</f>
        <v>0</v>
      </c>
      <c r="EW73" s="23">
        <f>ES73+ET73+EV73</f>
        <v>0</v>
      </c>
      <c r="EX73">
        <f>IF(FB72&gt;0,EX72,0)</f>
        <v>0</v>
      </c>
      <c r="EY73" s="7">
        <f>ROUND(ED73+EJ73+EW73+EX73,2)</f>
        <v>0</v>
      </c>
      <c r="EZ73" s="7">
        <f>IF(AND(EY73&gt;0,EY74=0),EY73,0)</f>
        <v>0</v>
      </c>
      <c r="FA73" s="7">
        <f>IF(FB72&gt;0,FA72,0)</f>
        <v>0</v>
      </c>
      <c r="FB73" s="7">
        <f>IF(ROUND(EY73-FA73,2)&gt;0,ROUND(EY73-FA73,2),0)</f>
        <v>0</v>
      </c>
      <c r="GB73">
        <v>71</v>
      </c>
      <c r="GC73" s="7">
        <f>IF(HB72&gt;0,GC72-1000,GC72)</f>
        <v>0</v>
      </c>
      <c r="GD73" s="20">
        <f>IF(HB72&gt;0,ROUND(PMT($F$92/12,$F$96*12,-GC73),5),0)</f>
        <v>0</v>
      </c>
      <c r="GE73" s="15">
        <f>IF(HB72&gt;0,ROUND(GC73*$GE$1/1000,2),0)</f>
        <v>0</v>
      </c>
      <c r="GF73" s="9">
        <f>INT(GE73)</f>
        <v>0</v>
      </c>
      <c r="GG73" s="23">
        <f>INT((GE73-GF73)*10)/10</f>
        <v>0</v>
      </c>
      <c r="GH73" s="17">
        <f>GE73-GF73-GG73</f>
        <v>0</v>
      </c>
      <c r="GI73" s="23">
        <f>IF(OR(GH73=0.05,GH73=0),GH73,IF(AND(GH73&gt;0.051,GH73&lt;0.1),0.1,IF(AND(GH73&gt;0.001,GH73&lt;0.05),0.05,GH73)))</f>
        <v>0</v>
      </c>
      <c r="GJ73" s="23">
        <f>GF73+GG73+GI73</f>
        <v>0</v>
      </c>
      <c r="GK73" s="15">
        <f>IF(HB72&gt;0,ROUND($GD$1*$GK$1,2),0)</f>
        <v>0</v>
      </c>
      <c r="GL73" s="22">
        <v>0</v>
      </c>
      <c r="GM73" s="22">
        <f>IF(HB72&gt;0,ROUND($GD$1*$GM$1,0),0)</f>
        <v>0</v>
      </c>
      <c r="GN73" s="22">
        <f>IF(HB72&gt;0,ROUND($GD$1*$GN$1,2),0)</f>
        <v>0</v>
      </c>
      <c r="GO73" s="22">
        <f>IF(HB72&gt;0,ROUND($GD$1*$GO$1,2),0)</f>
        <v>0</v>
      </c>
      <c r="GP73" s="22">
        <f>IF(HB72&gt;0,ROUND($GD$1*$GP$1,2),0)</f>
        <v>0</v>
      </c>
      <c r="GQ73" s="15">
        <f>IF(HB72&gt;0,GK73+SUM(GM73:GP73),0)</f>
        <v>0</v>
      </c>
      <c r="GR73" s="22">
        <f>IF(HB72&gt;0,ROUND(GQ73/12,2),0)</f>
        <v>0</v>
      </c>
      <c r="GS73" s="9">
        <f>INT(GR73)</f>
        <v>0</v>
      </c>
      <c r="GT73" s="23">
        <f>INT((GR73-GS73)*10)/10</f>
        <v>0</v>
      </c>
      <c r="GU73" s="17">
        <f>GR73-GS73-GT73</f>
        <v>0</v>
      </c>
      <c r="GV73" s="23">
        <f>IF(OR(GU73=0.05,GU73=0),GU73,IF(AND(GU73&gt;0.051,GU73&lt;0.1),0.1,IF(AND(GU73&gt;0.001,GU73&lt;0.05),0.05,GU73)))</f>
        <v>0</v>
      </c>
      <c r="GW73" s="23">
        <f>GS73+GT73+GV73</f>
        <v>0</v>
      </c>
      <c r="GX73">
        <f>IF(HB72&gt;0,GX72,0)</f>
        <v>0</v>
      </c>
      <c r="GY73" s="7">
        <f>ROUND(GD73+GJ73+GW73+GX73,2)</f>
        <v>0</v>
      </c>
      <c r="GZ73" s="7">
        <f>IF(AND(GY73&gt;0,GY74=0),GY73,0)</f>
        <v>0</v>
      </c>
      <c r="HA73" s="7">
        <f>IF(HB72&gt;0,HA72,0)</f>
        <v>0</v>
      </c>
      <c r="HB73" s="7">
        <f>IF(ROUND(GY73-HA73,2)&gt;0,ROUND(GY73-HA73,2),0)</f>
        <v>0</v>
      </c>
    </row>
    <row r="74" spans="1:235">
      <c r="B74" s="10" t="s">
        <v>130</v>
      </c>
      <c r="C74" s="4" t="s">
        <v>131</v>
      </c>
      <c r="AA74" s="4" t="s">
        <v>132</v>
      </c>
      <c r="AB74" s="42">
        <f>F96</f>
        <v>30</v>
      </c>
      <c r="AC74" s="42">
        <f>IF(G96="Year",F96*12,F96)</f>
        <v>360</v>
      </c>
      <c r="BB74">
        <v>72</v>
      </c>
      <c r="BC74" s="7">
        <f>IF(BW73&gt;0,BC73-1000,BC73)</f>
        <v>0</v>
      </c>
      <c r="BD74" s="20">
        <f>IF(BW73&gt;0,ROUND(PMT($F$92/12,$F$96*12,-BC74),5),0)</f>
        <v>0</v>
      </c>
      <c r="BE74" s="15">
        <f>IF(BW73&gt;0,ROUND(BC74*$E$1/1000,2),0)</f>
        <v>0</v>
      </c>
      <c r="BF74" s="15">
        <f>IF(BW73&gt;0,ROUND(MIN(BC74,$F$168)*$BF$1,2),0)</f>
        <v>0</v>
      </c>
      <c r="BG74" s="22">
        <v>0</v>
      </c>
      <c r="BH74" s="22">
        <f>IF(BW73&gt;0,ROUND(MIN(BC74,$F$168)*$BH$1,0),0)</f>
        <v>0</v>
      </c>
      <c r="BI74" s="22">
        <f>IF(BW73&gt;0,ROUND(MIN(BC74,$F$168)*$BI$1,2),0)</f>
        <v>0</v>
      </c>
      <c r="BJ74" s="22">
        <f>IF(BW73&gt;0,ROUND(MIN(BC74,$F$168)*$BJ$1,2),0)</f>
        <v>0</v>
      </c>
      <c r="BK74" s="22">
        <f>IF(BW73&gt;0,ROUND(MIN(BC74,$F$168)*$BK$1,2),0)</f>
        <v>0</v>
      </c>
      <c r="BL74" s="15">
        <f>IF(BW73&gt;0,BF74+SUM(BH74:BK74),0)</f>
        <v>0</v>
      </c>
      <c r="BM74" s="22">
        <f>IF(BW73&gt;0,ROUND(BL74/12,2),0)</f>
        <v>0</v>
      </c>
      <c r="BN74" s="9">
        <f>INT(BM74)</f>
        <v>0</v>
      </c>
      <c r="BO74" s="23">
        <f>INT((BM74-BN74)*10)/10</f>
        <v>0</v>
      </c>
      <c r="BP74" s="17">
        <f>BM74-BN74-BO74</f>
        <v>0</v>
      </c>
      <c r="BQ74" s="23">
        <f>IF(OR(BP74=0.05,BP74=0),BP74,IF(AND(BP74&gt;0.051,BP74&lt;0.1),0.1,IF(AND(BP74&gt;0.001,BP74&lt;0.05),0.05,BP74)))</f>
        <v>0</v>
      </c>
      <c r="BR74" s="23">
        <f>BN74+BO74+BQ74</f>
        <v>0</v>
      </c>
      <c r="BS74">
        <f>IF(BW73&gt;0,BS73,0)</f>
        <v>0</v>
      </c>
      <c r="BT74" s="7">
        <f>SUM(BD74:BE74)+BR74+BS74</f>
        <v>0</v>
      </c>
      <c r="BU74" s="7">
        <f>IF(AND(BT74&gt;0,BT75=0),BT74,0)</f>
        <v>0</v>
      </c>
      <c r="BV74" s="7">
        <f>IF(BW73&gt;0,BV73,0)</f>
        <v>0</v>
      </c>
      <c r="BW74" s="7">
        <f>IF(ROUND(BT74-BV74,2)&gt;0,ROUND(BT74-BV74,2),0)</f>
        <v>0</v>
      </c>
      <c r="CB74">
        <v>72</v>
      </c>
      <c r="CC74" s="7">
        <f>IF(DB73&gt;0,CC73-1000,CC73)</f>
        <v>0</v>
      </c>
      <c r="CD74" s="20">
        <f>IF(DB73&gt;0,ROUND(PMT($F$92/12,$F$96*12,-CC74),5),0)</f>
        <v>0</v>
      </c>
      <c r="CE74" s="15">
        <f>IF(DB73&gt;0,ROUND(CC74*$CE$1/1000,2),0)</f>
        <v>0</v>
      </c>
      <c r="CF74" s="9">
        <f>INT(CE74)</f>
        <v>0</v>
      </c>
      <c r="CG74" s="23">
        <f>INT((CE74-CF74)*10)/10</f>
        <v>0</v>
      </c>
      <c r="CH74" s="17">
        <f>CE74-CF74-CG74</f>
        <v>0</v>
      </c>
      <c r="CI74" s="23">
        <f>IF(OR(CH74=0.05,CH74=0),CH74,IF(AND(CH74&gt;0.051,CH74&lt;0.1),0.1,IF(AND(CH74&gt;0.001,CH74&lt;0.05),0.05,CH74)))</f>
        <v>0</v>
      </c>
      <c r="CJ74" s="23">
        <f>CF74+CG74+CI74</f>
        <v>0</v>
      </c>
      <c r="CK74" s="15">
        <f>IF(DB73&gt;0,ROUND($CD$1*$CK$1,2),0)</f>
        <v>0</v>
      </c>
      <c r="CL74" s="22">
        <v>0</v>
      </c>
      <c r="CM74" s="22">
        <f>IF(DB73&gt;0,ROUND($CD$1*$CM$1,2),0)</f>
        <v>0</v>
      </c>
      <c r="CN74" s="22">
        <f>IF(DB73&gt;0,ROUND($CD$1*$CN$1,2),0)</f>
        <v>0</v>
      </c>
      <c r="CO74" s="22">
        <f>IF(DB73&gt;0,ROUND($CD$1*$CO$1,2),0)</f>
        <v>0</v>
      </c>
      <c r="CP74" s="22">
        <f>IF(DB73&gt;0,ROUND($CD$1*$CP$1,2),0)</f>
        <v>0</v>
      </c>
      <c r="CQ74" s="15">
        <f>IF(DB73&gt;0,CK74+SUM(CM74:CP74),0)</f>
        <v>0</v>
      </c>
      <c r="CR74" s="22">
        <f>IF(DB73&gt;0,ROUND(CQ74/12,2),0)</f>
        <v>0</v>
      </c>
      <c r="CS74" s="9">
        <f>INT(CR74)</f>
        <v>0</v>
      </c>
      <c r="CT74" s="23">
        <f>INT((CR74-CS74)*10)/10</f>
        <v>0</v>
      </c>
      <c r="CU74" s="17">
        <f>CR74-CS74-CT74</f>
        <v>0</v>
      </c>
      <c r="CV74" s="23">
        <f>IF(OR(CU74=0.05,CU74=0),CU74,IF(AND(CU74&gt;0.051,CU74&lt;0.1),0.1,IF(AND(CU74&gt;0.001,CU74&lt;0.05),0.05,CU74)))</f>
        <v>0</v>
      </c>
      <c r="CW74" s="23">
        <f>CS74+CT74+CV74</f>
        <v>0</v>
      </c>
      <c r="CX74">
        <f>IF(DB73&gt;0,CX73,0)</f>
        <v>0</v>
      </c>
      <c r="CY74" s="7">
        <f>ROUND(CD74+CJ74+CW74+CX74,2)</f>
        <v>0</v>
      </c>
      <c r="CZ74" s="7">
        <f>IF(AND(CY74&gt;0,CY75=0),CY74,0)</f>
        <v>0</v>
      </c>
      <c r="DA74" s="7">
        <f>IF(DB73&gt;0,DA73,0)</f>
        <v>0</v>
      </c>
      <c r="DB74" s="7">
        <f>IF(ROUND(CY74-DA74,2)&gt;0,ROUND(CY74-DA74,2),0)</f>
        <v>0</v>
      </c>
      <c r="EB74">
        <v>72</v>
      </c>
      <c r="EC74" s="7">
        <f>IF(FB73&gt;0,EC73-1000,EC73)</f>
        <v>0</v>
      </c>
      <c r="ED74" s="20">
        <f>IF(FB73&gt;0,ROUND(PMT($F$92/12,$F$96*12,-EC74),5),0)</f>
        <v>0</v>
      </c>
      <c r="EE74" s="15">
        <f>IF(FB73&gt;0,ROUND(EC74*$EE$1/1000,2),0)</f>
        <v>0</v>
      </c>
      <c r="EF74" s="9">
        <f>INT(EE74)</f>
        <v>0</v>
      </c>
      <c r="EG74" s="23">
        <f>INT((EE74-EF74)*10)/10</f>
        <v>0</v>
      </c>
      <c r="EH74" s="17">
        <f>EE74-EF74-EG74</f>
        <v>0</v>
      </c>
      <c r="EI74" s="23">
        <f>IF(OR(EH74=0.05,EH74=0),EH74,IF(AND(EH74&gt;0.051,EH74&lt;0.1),0.1,IF(AND(EH74&gt;0.001,EH74&lt;0.05),0.05,EH74)))</f>
        <v>0</v>
      </c>
      <c r="EJ74" s="23">
        <f>EF74+EG74+EI74</f>
        <v>0</v>
      </c>
      <c r="EK74" s="15">
        <f>IF(FB73&gt;0,ROUND($ED$1*$EK$1,2),0)</f>
        <v>0</v>
      </c>
      <c r="EL74" s="22">
        <v>0</v>
      </c>
      <c r="EM74" s="22">
        <f>IF(FB73&gt;0,ROUND($ED$1*$EM$1,0),0)</f>
        <v>0</v>
      </c>
      <c r="EN74" s="22">
        <f>IF(FB73&gt;0,ROUND($ED$1*$EN$1,2),0)</f>
        <v>0</v>
      </c>
      <c r="EO74" s="22">
        <f>IF(FB73&gt;0,ROUND($ED$1*$EO$1,2),0)</f>
        <v>0</v>
      </c>
      <c r="EP74" s="22">
        <f>IF(FB73&gt;0,ROUND($ED$1*$EP$1,2),0)</f>
        <v>0</v>
      </c>
      <c r="EQ74" s="15">
        <f>IF(FB73&gt;0,EK74+SUM(EM74:EP74),0)</f>
        <v>0</v>
      </c>
      <c r="ER74" s="22">
        <f>IF(FB73&gt;0,ROUND(EQ74/12,2),0)</f>
        <v>0</v>
      </c>
      <c r="ES74" s="9">
        <f>INT(ER74)</f>
        <v>0</v>
      </c>
      <c r="ET74" s="23">
        <f>INT((ER74-ES74)*10)/10</f>
        <v>0</v>
      </c>
      <c r="EU74" s="17">
        <f>ER74-ES74-ET74</f>
        <v>0</v>
      </c>
      <c r="EV74" s="23">
        <f>IF(OR(EU74=0.05,EU74=0),EU74,IF(AND(EU74&gt;0.051,EU74&lt;0.1),0.1,IF(AND(EU74&gt;0.001,EU74&lt;0.05),0.05,EU74)))</f>
        <v>0</v>
      </c>
      <c r="EW74" s="23">
        <f>ES74+ET74+EV74</f>
        <v>0</v>
      </c>
      <c r="EX74">
        <f>IF(FB73&gt;0,EX73,0)</f>
        <v>0</v>
      </c>
      <c r="EY74" s="7">
        <f>ROUND(ED74+EJ74+EW74+EX74,2)</f>
        <v>0</v>
      </c>
      <c r="EZ74" s="7">
        <f>IF(AND(EY74&gt;0,EY75=0),EY74,0)</f>
        <v>0</v>
      </c>
      <c r="FA74" s="7">
        <f>IF(FB73&gt;0,FA73,0)</f>
        <v>0</v>
      </c>
      <c r="FB74" s="7">
        <f>IF(ROUND(EY74-FA74,2)&gt;0,ROUND(EY74-FA74,2),0)</f>
        <v>0</v>
      </c>
      <c r="GB74">
        <v>72</v>
      </c>
      <c r="GC74" s="7">
        <f>IF(HB73&gt;0,GC73-1000,GC73)</f>
        <v>0</v>
      </c>
      <c r="GD74" s="20">
        <f>IF(HB73&gt;0,ROUND(PMT($F$92/12,$F$96*12,-GC74),5),0)</f>
        <v>0</v>
      </c>
      <c r="GE74" s="15">
        <f>IF(HB73&gt;0,ROUND(GC74*$GE$1/1000,2),0)</f>
        <v>0</v>
      </c>
      <c r="GF74" s="9">
        <f>INT(GE74)</f>
        <v>0</v>
      </c>
      <c r="GG74" s="23">
        <f>INT((GE74-GF74)*10)/10</f>
        <v>0</v>
      </c>
      <c r="GH74" s="17">
        <f>GE74-GF74-GG74</f>
        <v>0</v>
      </c>
      <c r="GI74" s="23">
        <f>IF(OR(GH74=0.05,GH74=0),GH74,IF(AND(GH74&gt;0.051,GH74&lt;0.1),0.1,IF(AND(GH74&gt;0.001,GH74&lt;0.05),0.05,GH74)))</f>
        <v>0</v>
      </c>
      <c r="GJ74" s="23">
        <f>GF74+GG74+GI74</f>
        <v>0</v>
      </c>
      <c r="GK74" s="15">
        <f>IF(HB73&gt;0,ROUND($GD$1*$GK$1,2),0)</f>
        <v>0</v>
      </c>
      <c r="GL74" s="22">
        <v>0</v>
      </c>
      <c r="GM74" s="22">
        <f>IF(HB73&gt;0,ROUND($GD$1*$GM$1,0),0)</f>
        <v>0</v>
      </c>
      <c r="GN74" s="22">
        <f>IF(HB73&gt;0,ROUND($GD$1*$GN$1,2),0)</f>
        <v>0</v>
      </c>
      <c r="GO74" s="22">
        <f>IF(HB73&gt;0,ROUND($GD$1*$GO$1,2),0)</f>
        <v>0</v>
      </c>
      <c r="GP74" s="22">
        <f>IF(HB73&gt;0,ROUND($GD$1*$GP$1,2),0)</f>
        <v>0</v>
      </c>
      <c r="GQ74" s="15">
        <f>IF(HB73&gt;0,GK74+SUM(GM74:GP74),0)</f>
        <v>0</v>
      </c>
      <c r="GR74" s="22">
        <f>IF(HB73&gt;0,ROUND(GQ74/12,2),0)</f>
        <v>0</v>
      </c>
      <c r="GS74" s="9">
        <f>INT(GR74)</f>
        <v>0</v>
      </c>
      <c r="GT74" s="23">
        <f>INT((GR74-GS74)*10)/10</f>
        <v>0</v>
      </c>
      <c r="GU74" s="17">
        <f>GR74-GS74-GT74</f>
        <v>0</v>
      </c>
      <c r="GV74" s="23">
        <f>IF(OR(GU74=0.05,GU74=0),GU74,IF(AND(GU74&gt;0.051,GU74&lt;0.1),0.1,IF(AND(GU74&gt;0.001,GU74&lt;0.05),0.05,GU74)))</f>
        <v>0</v>
      </c>
      <c r="GW74" s="23">
        <f>GS74+GT74+GV74</f>
        <v>0</v>
      </c>
      <c r="GX74">
        <f>IF(HB73&gt;0,GX73,0)</f>
        <v>0</v>
      </c>
      <c r="GY74" s="7">
        <f>ROUND(GD74+GJ74+GW74+GX74,2)</f>
        <v>0</v>
      </c>
      <c r="GZ74" s="7">
        <f>IF(AND(GY74&gt;0,GY75=0),GY74,0)</f>
        <v>0</v>
      </c>
      <c r="HA74" s="7">
        <f>IF(HB73&gt;0,HA73,0)</f>
        <v>0</v>
      </c>
      <c r="HB74" s="7">
        <f>IF(ROUND(GY74-HA74,2)&gt;0,ROUND(GY74-HA74,2),0)</f>
        <v>0</v>
      </c>
    </row>
    <row r="75" spans="1:235">
      <c r="C75" s="4" t="s">
        <v>133</v>
      </c>
      <c r="I75" s="53">
        <f>IF((F79+F80+F81) -G82 &gt; N26, N26, (F79+F80+F81) -G82)</f>
        <v>6000000</v>
      </c>
      <c r="AB75" s="42">
        <f>IF(AB76+AB74&gt;AB14,AB14-AB76,AB74)</f>
        <v>30</v>
      </c>
      <c r="AC75" s="42">
        <f>IF(AC76+AC74&gt;AC14,AC14-AC76,AC74)</f>
        <v>360</v>
      </c>
      <c r="BB75">
        <v>73</v>
      </c>
      <c r="BC75" s="7">
        <f>IF(BW74&gt;0,BC74-1000,BC74)</f>
        <v>0</v>
      </c>
      <c r="BD75" s="20">
        <f>IF(BW74&gt;0,ROUND(PMT($F$92/12,$F$96*12,-BC75),5),0)</f>
        <v>0</v>
      </c>
      <c r="BE75" s="15">
        <f>IF(BW74&gt;0,ROUND(BC75*$E$1/1000,2),0)</f>
        <v>0</v>
      </c>
      <c r="BF75" s="15">
        <f>IF(BW74&gt;0,ROUND(MIN(BC75,$F$168)*$BF$1,2),0)</f>
        <v>0</v>
      </c>
      <c r="BG75" s="22">
        <v>0</v>
      </c>
      <c r="BH75" s="22">
        <f>IF(BW74&gt;0,ROUND(MIN(BC75,$F$168)*$BH$1,0),0)</f>
        <v>0</v>
      </c>
      <c r="BI75" s="22">
        <f>IF(BW74&gt;0,ROUND(MIN(BC75,$F$168)*$BI$1,2),0)</f>
        <v>0</v>
      </c>
      <c r="BJ75" s="22">
        <f>IF(BW74&gt;0,ROUND(MIN(BC75,$F$168)*$BJ$1,2),0)</f>
        <v>0</v>
      </c>
      <c r="BK75" s="22">
        <f>IF(BW74&gt;0,ROUND(MIN(BC75,$F$168)*$BK$1,2),0)</f>
        <v>0</v>
      </c>
      <c r="BL75" s="15">
        <f>IF(BW74&gt;0,BF75+SUM(BH75:BK75),0)</f>
        <v>0</v>
      </c>
      <c r="BM75" s="22">
        <f>IF(BW74&gt;0,ROUND(BL75/12,2),0)</f>
        <v>0</v>
      </c>
      <c r="BN75" s="9">
        <f>INT(BM75)</f>
        <v>0</v>
      </c>
      <c r="BO75" s="23">
        <f>INT((BM75-BN75)*10)/10</f>
        <v>0</v>
      </c>
      <c r="BP75" s="17">
        <f>BM75-BN75-BO75</f>
        <v>0</v>
      </c>
      <c r="BQ75" s="23">
        <f>IF(OR(BP75=0.05,BP75=0),BP75,IF(AND(BP75&gt;0.051,BP75&lt;0.1),0.1,IF(AND(BP75&gt;0.001,BP75&lt;0.05),0.05,BP75)))</f>
        <v>0</v>
      </c>
      <c r="BR75" s="23">
        <f>BN75+BO75+BQ75</f>
        <v>0</v>
      </c>
      <c r="BS75">
        <f>IF(BW74&gt;0,BS74,0)</f>
        <v>0</v>
      </c>
      <c r="BT75" s="7">
        <f>SUM(BD75:BE75)+BR75+BS75</f>
        <v>0</v>
      </c>
      <c r="BU75" s="7">
        <f>IF(AND(BT75&gt;0,BT76=0),BT75,0)</f>
        <v>0</v>
      </c>
      <c r="BV75" s="7">
        <f>IF(BW74&gt;0,BV74,0)</f>
        <v>0</v>
      </c>
      <c r="BW75" s="7">
        <f>IF(ROUND(BT75-BV75,2)&gt;0,ROUND(BT75-BV75,2),0)</f>
        <v>0</v>
      </c>
      <c r="CB75">
        <v>73</v>
      </c>
      <c r="CC75" s="7">
        <f>IF(DB74&gt;0,CC74-1000,CC74)</f>
        <v>0</v>
      </c>
      <c r="CD75" s="20">
        <f>IF(DB74&gt;0,ROUND(PMT($F$92/12,$F$96*12,-CC75),5),0)</f>
        <v>0</v>
      </c>
      <c r="CE75" s="15">
        <f>IF(DB74&gt;0,ROUND(CC75*$CE$1/1000,2),0)</f>
        <v>0</v>
      </c>
      <c r="CF75" s="9">
        <f>INT(CE75)</f>
        <v>0</v>
      </c>
      <c r="CG75" s="23">
        <f>INT((CE75-CF75)*10)/10</f>
        <v>0</v>
      </c>
      <c r="CH75" s="17">
        <f>CE75-CF75-CG75</f>
        <v>0</v>
      </c>
      <c r="CI75" s="23">
        <f>IF(OR(CH75=0.05,CH75=0),CH75,IF(AND(CH75&gt;0.051,CH75&lt;0.1),0.1,IF(AND(CH75&gt;0.001,CH75&lt;0.05),0.05,CH75)))</f>
        <v>0</v>
      </c>
      <c r="CJ75" s="23">
        <f>CF75+CG75+CI75</f>
        <v>0</v>
      </c>
      <c r="CK75" s="15">
        <f>IF(DB74&gt;0,ROUND($CD$1*$CK$1,2),0)</f>
        <v>0</v>
      </c>
      <c r="CL75" s="22">
        <v>0</v>
      </c>
      <c r="CM75" s="22">
        <f>IF(DB74&gt;0,ROUND($CD$1*$CM$1,2),0)</f>
        <v>0</v>
      </c>
      <c r="CN75" s="22">
        <f>IF(DB74&gt;0,ROUND($CD$1*$CN$1,2),0)</f>
        <v>0</v>
      </c>
      <c r="CO75" s="22">
        <f>IF(DB74&gt;0,ROUND($CD$1*$CO$1,2),0)</f>
        <v>0</v>
      </c>
      <c r="CP75" s="22">
        <f>IF(DB74&gt;0,ROUND($CD$1*$CP$1,2),0)</f>
        <v>0</v>
      </c>
      <c r="CQ75" s="15">
        <f>IF(DB74&gt;0,CK75+SUM(CM75:CP75),0)</f>
        <v>0</v>
      </c>
      <c r="CR75" s="22">
        <f>IF(DB74&gt;0,ROUND(CQ75/12,2),0)</f>
        <v>0</v>
      </c>
      <c r="CS75" s="9">
        <f>INT(CR75)</f>
        <v>0</v>
      </c>
      <c r="CT75" s="23">
        <f>INT((CR75-CS75)*10)/10</f>
        <v>0</v>
      </c>
      <c r="CU75" s="17">
        <f>CR75-CS75-CT75</f>
        <v>0</v>
      </c>
      <c r="CV75" s="23">
        <f>IF(OR(CU75=0.05,CU75=0),CU75,IF(AND(CU75&gt;0.051,CU75&lt;0.1),0.1,IF(AND(CU75&gt;0.001,CU75&lt;0.05),0.05,CU75)))</f>
        <v>0</v>
      </c>
      <c r="CW75" s="23">
        <f>CS75+CT75+CV75</f>
        <v>0</v>
      </c>
      <c r="CX75">
        <f>IF(DB74&gt;0,CX74,0)</f>
        <v>0</v>
      </c>
      <c r="CY75" s="7">
        <f>ROUND(CD75+CJ75+CW75+CX75,2)</f>
        <v>0</v>
      </c>
      <c r="CZ75" s="7">
        <f>IF(AND(CY75&gt;0,CY76=0),CY75,0)</f>
        <v>0</v>
      </c>
      <c r="DA75" s="7">
        <f>IF(DB74&gt;0,DA74,0)</f>
        <v>0</v>
      </c>
      <c r="DB75" s="7">
        <f>IF(ROUND(CY75-DA75,2)&gt;0,ROUND(CY75-DA75,2),0)</f>
        <v>0</v>
      </c>
      <c r="EB75">
        <v>73</v>
      </c>
      <c r="EC75" s="7">
        <f>IF(FB74&gt;0,EC74-1000,EC74)</f>
        <v>0</v>
      </c>
      <c r="ED75" s="20">
        <f>IF(FB74&gt;0,ROUND(PMT($F$92/12,$F$96*12,-EC75),5),0)</f>
        <v>0</v>
      </c>
      <c r="EE75" s="15">
        <f>IF(FB74&gt;0,ROUND(EC75*$EE$1/1000,2),0)</f>
        <v>0</v>
      </c>
      <c r="EF75" s="9">
        <f>INT(EE75)</f>
        <v>0</v>
      </c>
      <c r="EG75" s="23">
        <f>INT((EE75-EF75)*10)/10</f>
        <v>0</v>
      </c>
      <c r="EH75" s="17">
        <f>EE75-EF75-EG75</f>
        <v>0</v>
      </c>
      <c r="EI75" s="23">
        <f>IF(OR(EH75=0.05,EH75=0),EH75,IF(AND(EH75&gt;0.051,EH75&lt;0.1),0.1,IF(AND(EH75&gt;0.001,EH75&lt;0.05),0.05,EH75)))</f>
        <v>0</v>
      </c>
      <c r="EJ75" s="23">
        <f>EF75+EG75+EI75</f>
        <v>0</v>
      </c>
      <c r="EK75" s="15">
        <f>IF(FB74&gt;0,ROUND($ED$1*$EK$1,2),0)</f>
        <v>0</v>
      </c>
      <c r="EL75" s="22">
        <v>0</v>
      </c>
      <c r="EM75" s="22">
        <f>IF(FB74&gt;0,ROUND($ED$1*$EM$1,0),0)</f>
        <v>0</v>
      </c>
      <c r="EN75" s="22">
        <f>IF(FB74&gt;0,ROUND($ED$1*$EN$1,2),0)</f>
        <v>0</v>
      </c>
      <c r="EO75" s="22">
        <f>IF(FB74&gt;0,ROUND($ED$1*$EO$1,2),0)</f>
        <v>0</v>
      </c>
      <c r="EP75" s="22">
        <f>IF(FB74&gt;0,ROUND($ED$1*$EP$1,2),0)</f>
        <v>0</v>
      </c>
      <c r="EQ75" s="15">
        <f>IF(FB74&gt;0,EK75+SUM(EM75:EP75),0)</f>
        <v>0</v>
      </c>
      <c r="ER75" s="22">
        <f>IF(FB74&gt;0,ROUND(EQ75/12,2),0)</f>
        <v>0</v>
      </c>
      <c r="ES75" s="9">
        <f>INT(ER75)</f>
        <v>0</v>
      </c>
      <c r="ET75" s="23">
        <f>INT((ER75-ES75)*10)/10</f>
        <v>0</v>
      </c>
      <c r="EU75" s="17">
        <f>ER75-ES75-ET75</f>
        <v>0</v>
      </c>
      <c r="EV75" s="23">
        <f>IF(OR(EU75=0.05,EU75=0),EU75,IF(AND(EU75&gt;0.051,EU75&lt;0.1),0.1,IF(AND(EU75&gt;0.001,EU75&lt;0.05),0.05,EU75)))</f>
        <v>0</v>
      </c>
      <c r="EW75" s="23">
        <f>ES75+ET75+EV75</f>
        <v>0</v>
      </c>
      <c r="EX75">
        <f>IF(FB74&gt;0,EX74,0)</f>
        <v>0</v>
      </c>
      <c r="EY75" s="7">
        <f>ROUND(ED75+EJ75+EW75+EX75,2)</f>
        <v>0</v>
      </c>
      <c r="EZ75" s="7">
        <f>IF(AND(EY75&gt;0,EY76=0),EY75,0)</f>
        <v>0</v>
      </c>
      <c r="FA75" s="7">
        <f>IF(FB74&gt;0,FA74,0)</f>
        <v>0</v>
      </c>
      <c r="FB75" s="7">
        <f>IF(ROUND(EY75-FA75,2)&gt;0,ROUND(EY75-FA75,2),0)</f>
        <v>0</v>
      </c>
      <c r="GB75">
        <v>73</v>
      </c>
      <c r="GC75" s="7">
        <f>IF(HB74&gt;0,GC74-1000,GC74)</f>
        <v>0</v>
      </c>
      <c r="GD75" s="20">
        <f>IF(HB74&gt;0,ROUND(PMT($F$92/12,$F$96*12,-GC75),5),0)</f>
        <v>0</v>
      </c>
      <c r="GE75" s="15">
        <f>IF(HB74&gt;0,ROUND(GC75*$GE$1/1000,2),0)</f>
        <v>0</v>
      </c>
      <c r="GF75" s="9">
        <f>INT(GE75)</f>
        <v>0</v>
      </c>
      <c r="GG75" s="23">
        <f>INT((GE75-GF75)*10)/10</f>
        <v>0</v>
      </c>
      <c r="GH75" s="17">
        <f>GE75-GF75-GG75</f>
        <v>0</v>
      </c>
      <c r="GI75" s="23">
        <f>IF(OR(GH75=0.05,GH75=0),GH75,IF(AND(GH75&gt;0.051,GH75&lt;0.1),0.1,IF(AND(GH75&gt;0.001,GH75&lt;0.05),0.05,GH75)))</f>
        <v>0</v>
      </c>
      <c r="GJ75" s="23">
        <f>GF75+GG75+GI75</f>
        <v>0</v>
      </c>
      <c r="GK75" s="15">
        <f>IF(HB74&gt;0,ROUND($GD$1*$GK$1,2),0)</f>
        <v>0</v>
      </c>
      <c r="GL75" s="22">
        <v>0</v>
      </c>
      <c r="GM75" s="22">
        <f>IF(HB74&gt;0,ROUND($GD$1*$GM$1,0),0)</f>
        <v>0</v>
      </c>
      <c r="GN75" s="22">
        <f>IF(HB74&gt;0,ROUND($GD$1*$GN$1,2),0)</f>
        <v>0</v>
      </c>
      <c r="GO75" s="22">
        <f>IF(HB74&gt;0,ROUND($GD$1*$GO$1,2),0)</f>
        <v>0</v>
      </c>
      <c r="GP75" s="22">
        <f>IF(HB74&gt;0,ROUND($GD$1*$GP$1,2),0)</f>
        <v>0</v>
      </c>
      <c r="GQ75" s="15">
        <f>IF(HB74&gt;0,GK75+SUM(GM75:GP75),0)</f>
        <v>0</v>
      </c>
      <c r="GR75" s="22">
        <f>IF(HB74&gt;0,ROUND(GQ75/12,2),0)</f>
        <v>0</v>
      </c>
      <c r="GS75" s="9">
        <f>INT(GR75)</f>
        <v>0</v>
      </c>
      <c r="GT75" s="23">
        <f>INT((GR75-GS75)*10)/10</f>
        <v>0</v>
      </c>
      <c r="GU75" s="17">
        <f>GR75-GS75-GT75</f>
        <v>0</v>
      </c>
      <c r="GV75" s="23">
        <f>IF(OR(GU75=0.05,GU75=0),GU75,IF(AND(GU75&gt;0.051,GU75&lt;0.1),0.1,IF(AND(GU75&gt;0.001,GU75&lt;0.05),0.05,GU75)))</f>
        <v>0</v>
      </c>
      <c r="GW75" s="23">
        <f>GS75+GT75+GV75</f>
        <v>0</v>
      </c>
      <c r="GX75">
        <f>IF(HB74&gt;0,GX74,0)</f>
        <v>0</v>
      </c>
      <c r="GY75" s="7">
        <f>ROUND(GD75+GJ75+GW75+GX75,2)</f>
        <v>0</v>
      </c>
      <c r="GZ75" s="7">
        <f>IF(AND(GY75&gt;0,GY76=0),GY75,0)</f>
        <v>0</v>
      </c>
      <c r="HA75" s="7">
        <f>IF(HB74&gt;0,HA74,0)</f>
        <v>0</v>
      </c>
      <c r="HB75" s="7">
        <f>IF(ROUND(GY75-HA75,2)&gt;0,ROUND(GY75-HA75,2),0)</f>
        <v>0</v>
      </c>
    </row>
    <row r="76" spans="1:235">
      <c r="AA76" s="4" t="s">
        <v>51</v>
      </c>
      <c r="AB76" s="42" t="e">
        <f>DATEDIF(F6,K2,"Y")</f>
        <v>#NUM!</v>
      </c>
      <c r="AC76" s="42" t="e">
        <f>DATEDIF(F6,K2,"M")</f>
        <v>#NUM!</v>
      </c>
      <c r="AD76">
        <v>1</v>
      </c>
      <c r="BB76">
        <v>74</v>
      </c>
      <c r="BC76" s="7">
        <f>IF(BW75&gt;0,BC75-1000,BC75)</f>
        <v>0</v>
      </c>
      <c r="BD76" s="20">
        <f>IF(BW75&gt;0,ROUND(PMT($F$92/12,$F$96*12,-BC76),5),0)</f>
        <v>0</v>
      </c>
      <c r="BE76" s="15">
        <f>IF(BW75&gt;0,ROUND(BC76*$E$1/1000,2),0)</f>
        <v>0</v>
      </c>
      <c r="BF76" s="15">
        <f>IF(BW75&gt;0,ROUND(MIN(BC76,$F$168)*$BF$1,2),0)</f>
        <v>0</v>
      </c>
      <c r="BG76" s="22">
        <v>0</v>
      </c>
      <c r="BH76" s="22">
        <f>IF(BW75&gt;0,ROUND(MIN(BC76,$F$168)*$BH$1,0),0)</f>
        <v>0</v>
      </c>
      <c r="BI76" s="22">
        <f>IF(BW75&gt;0,ROUND(MIN(BC76,$F$168)*$BI$1,2),0)</f>
        <v>0</v>
      </c>
      <c r="BJ76" s="22">
        <f>IF(BW75&gt;0,ROUND(MIN(BC76,$F$168)*$BJ$1,2),0)</f>
        <v>0</v>
      </c>
      <c r="BK76" s="22">
        <f>IF(BW75&gt;0,ROUND(MIN(BC76,$F$168)*$BK$1,2),0)</f>
        <v>0</v>
      </c>
      <c r="BL76" s="15">
        <f>IF(BW75&gt;0,BF76+SUM(BH76:BK76),0)</f>
        <v>0</v>
      </c>
      <c r="BM76" s="22">
        <f>IF(BW75&gt;0,ROUND(BL76/12,2),0)</f>
        <v>0</v>
      </c>
      <c r="BN76" s="9">
        <f>INT(BM76)</f>
        <v>0</v>
      </c>
      <c r="BO76" s="23">
        <f>INT((BM76-BN76)*10)/10</f>
        <v>0</v>
      </c>
      <c r="BP76" s="17">
        <f>BM76-BN76-BO76</f>
        <v>0</v>
      </c>
      <c r="BQ76" s="23">
        <f>IF(OR(BP76=0.05,BP76=0),BP76,IF(AND(BP76&gt;0.051,BP76&lt;0.1),0.1,IF(AND(BP76&gt;0.001,BP76&lt;0.05),0.05,BP76)))</f>
        <v>0</v>
      </c>
      <c r="BR76" s="23">
        <f>BN76+BO76+BQ76</f>
        <v>0</v>
      </c>
      <c r="BS76">
        <f>IF(BW75&gt;0,BS75,0)</f>
        <v>0</v>
      </c>
      <c r="BT76" s="7">
        <f>SUM(BD76:BE76)+BR76+BS76</f>
        <v>0</v>
      </c>
      <c r="BU76" s="7">
        <f>IF(AND(BT76&gt;0,BT77=0),BT76,0)</f>
        <v>0</v>
      </c>
      <c r="BV76" s="7">
        <f>IF(BW75&gt;0,BV75,0)</f>
        <v>0</v>
      </c>
      <c r="BW76" s="7">
        <f>IF(ROUND(BT76-BV76,2)&gt;0,ROUND(BT76-BV76,2),0)</f>
        <v>0</v>
      </c>
      <c r="CB76">
        <v>74</v>
      </c>
      <c r="CC76" s="7">
        <f>IF(DB75&gt;0,CC75-1000,CC75)</f>
        <v>0</v>
      </c>
      <c r="CD76" s="20">
        <f>IF(DB75&gt;0,ROUND(PMT($F$92/12,$F$96*12,-CC76),5),0)</f>
        <v>0</v>
      </c>
      <c r="CE76" s="15">
        <f>IF(DB75&gt;0,ROUND(CC76*$CE$1/1000,2),0)</f>
        <v>0</v>
      </c>
      <c r="CF76" s="9">
        <f>INT(CE76)</f>
        <v>0</v>
      </c>
      <c r="CG76" s="23">
        <f>INT((CE76-CF76)*10)/10</f>
        <v>0</v>
      </c>
      <c r="CH76" s="17">
        <f>CE76-CF76-CG76</f>
        <v>0</v>
      </c>
      <c r="CI76" s="23">
        <f>IF(OR(CH76=0.05,CH76=0),CH76,IF(AND(CH76&gt;0.051,CH76&lt;0.1),0.1,IF(AND(CH76&gt;0.001,CH76&lt;0.05),0.05,CH76)))</f>
        <v>0</v>
      </c>
      <c r="CJ76" s="23">
        <f>CF76+CG76+CI76</f>
        <v>0</v>
      </c>
      <c r="CK76" s="15">
        <f>IF(DB75&gt;0,ROUND($CD$1*$CK$1,2),0)</f>
        <v>0</v>
      </c>
      <c r="CL76" s="22">
        <v>0</v>
      </c>
      <c r="CM76" s="22">
        <f>IF(DB75&gt;0,ROUND($CD$1*$CM$1,2),0)</f>
        <v>0</v>
      </c>
      <c r="CN76" s="22">
        <f>IF(DB75&gt;0,ROUND($CD$1*$CN$1,2),0)</f>
        <v>0</v>
      </c>
      <c r="CO76" s="22">
        <f>IF(DB75&gt;0,ROUND($CD$1*$CO$1,2),0)</f>
        <v>0</v>
      </c>
      <c r="CP76" s="22">
        <f>IF(DB75&gt;0,ROUND($CD$1*$CP$1,2),0)</f>
        <v>0</v>
      </c>
      <c r="CQ76" s="15">
        <f>IF(DB75&gt;0,CK76+SUM(CM76:CP76),0)</f>
        <v>0</v>
      </c>
      <c r="CR76" s="22">
        <f>IF(DB75&gt;0,ROUND(CQ76/12,2),0)</f>
        <v>0</v>
      </c>
      <c r="CS76" s="9">
        <f>INT(CR76)</f>
        <v>0</v>
      </c>
      <c r="CT76" s="23">
        <f>INT((CR76-CS76)*10)/10</f>
        <v>0</v>
      </c>
      <c r="CU76" s="17">
        <f>CR76-CS76-CT76</f>
        <v>0</v>
      </c>
      <c r="CV76" s="23">
        <f>IF(OR(CU76=0.05,CU76=0),CU76,IF(AND(CU76&gt;0.051,CU76&lt;0.1),0.1,IF(AND(CU76&gt;0.001,CU76&lt;0.05),0.05,CU76)))</f>
        <v>0</v>
      </c>
      <c r="CW76" s="23">
        <f>CS76+CT76+CV76</f>
        <v>0</v>
      </c>
      <c r="CX76">
        <f>IF(DB75&gt;0,CX75,0)</f>
        <v>0</v>
      </c>
      <c r="CY76" s="7">
        <f>ROUND(CD76+CJ76+CW76+CX76,2)</f>
        <v>0</v>
      </c>
      <c r="CZ76" s="7">
        <f>IF(AND(CY76&gt;0,CY77=0),CY76,0)</f>
        <v>0</v>
      </c>
      <c r="DA76" s="7">
        <f>IF(DB75&gt;0,DA75,0)</f>
        <v>0</v>
      </c>
      <c r="DB76" s="7">
        <f>IF(ROUND(CY76-DA76,2)&gt;0,ROUND(CY76-DA76,2),0)</f>
        <v>0</v>
      </c>
      <c r="EB76">
        <v>74</v>
      </c>
      <c r="EC76" s="7">
        <f>IF(FB75&gt;0,EC75-1000,EC75)</f>
        <v>0</v>
      </c>
      <c r="ED76" s="20">
        <f>IF(FB75&gt;0,ROUND(PMT($F$92/12,$F$96*12,-EC76),5),0)</f>
        <v>0</v>
      </c>
      <c r="EE76" s="15">
        <f>IF(FB75&gt;0,ROUND(EC76*$EE$1/1000,2),0)</f>
        <v>0</v>
      </c>
      <c r="EF76" s="9">
        <f>INT(EE76)</f>
        <v>0</v>
      </c>
      <c r="EG76" s="23">
        <f>INT((EE76-EF76)*10)/10</f>
        <v>0</v>
      </c>
      <c r="EH76" s="17">
        <f>EE76-EF76-EG76</f>
        <v>0</v>
      </c>
      <c r="EI76" s="23">
        <f>IF(OR(EH76=0.05,EH76=0),EH76,IF(AND(EH76&gt;0.051,EH76&lt;0.1),0.1,IF(AND(EH76&gt;0.001,EH76&lt;0.05),0.05,EH76)))</f>
        <v>0</v>
      </c>
      <c r="EJ76" s="23">
        <f>EF76+EG76+EI76</f>
        <v>0</v>
      </c>
      <c r="EK76" s="15">
        <f>IF(FB75&gt;0,ROUND($ED$1*$EK$1,2),0)</f>
        <v>0</v>
      </c>
      <c r="EL76" s="22">
        <v>0</v>
      </c>
      <c r="EM76" s="22">
        <f>IF(FB75&gt;0,ROUND($ED$1*$EM$1,0),0)</f>
        <v>0</v>
      </c>
      <c r="EN76" s="22">
        <f>IF(FB75&gt;0,ROUND($ED$1*$EN$1,2),0)</f>
        <v>0</v>
      </c>
      <c r="EO76" s="22">
        <f>IF(FB75&gt;0,ROUND($ED$1*$EO$1,2),0)</f>
        <v>0</v>
      </c>
      <c r="EP76" s="22">
        <f>IF(FB75&gt;0,ROUND($ED$1*$EP$1,2),0)</f>
        <v>0</v>
      </c>
      <c r="EQ76" s="15">
        <f>IF(FB75&gt;0,EK76+SUM(EM76:EP76),0)</f>
        <v>0</v>
      </c>
      <c r="ER76" s="22">
        <f>IF(FB75&gt;0,ROUND(EQ76/12,2),0)</f>
        <v>0</v>
      </c>
      <c r="ES76" s="9">
        <f>INT(ER76)</f>
        <v>0</v>
      </c>
      <c r="ET76" s="23">
        <f>INT((ER76-ES76)*10)/10</f>
        <v>0</v>
      </c>
      <c r="EU76" s="17">
        <f>ER76-ES76-ET76</f>
        <v>0</v>
      </c>
      <c r="EV76" s="23">
        <f>IF(OR(EU76=0.05,EU76=0),EU76,IF(AND(EU76&gt;0.051,EU76&lt;0.1),0.1,IF(AND(EU76&gt;0.001,EU76&lt;0.05),0.05,EU76)))</f>
        <v>0</v>
      </c>
      <c r="EW76" s="23">
        <f>ES76+ET76+EV76</f>
        <v>0</v>
      </c>
      <c r="EX76">
        <f>IF(FB75&gt;0,EX75,0)</f>
        <v>0</v>
      </c>
      <c r="EY76" s="7">
        <f>ROUND(ED76+EJ76+EW76+EX76,2)</f>
        <v>0</v>
      </c>
      <c r="EZ76" s="7">
        <f>IF(AND(EY76&gt;0,EY77=0),EY76,0)</f>
        <v>0</v>
      </c>
      <c r="FA76" s="7">
        <f>IF(FB75&gt;0,FA75,0)</f>
        <v>0</v>
      </c>
      <c r="FB76" s="7">
        <f>IF(ROUND(EY76-FA76,2)&gt;0,ROUND(EY76-FA76,2),0)</f>
        <v>0</v>
      </c>
      <c r="GB76">
        <v>74</v>
      </c>
      <c r="GC76" s="7">
        <f>IF(HB75&gt;0,GC75-1000,GC75)</f>
        <v>0</v>
      </c>
      <c r="GD76" s="20">
        <f>IF(HB75&gt;0,ROUND(PMT($F$92/12,$F$96*12,-GC76),5),0)</f>
        <v>0</v>
      </c>
      <c r="GE76" s="15">
        <f>IF(HB75&gt;0,ROUND(GC76*$GE$1/1000,2),0)</f>
        <v>0</v>
      </c>
      <c r="GF76" s="9">
        <f>INT(GE76)</f>
        <v>0</v>
      </c>
      <c r="GG76" s="23">
        <f>INT((GE76-GF76)*10)/10</f>
        <v>0</v>
      </c>
      <c r="GH76" s="17">
        <f>GE76-GF76-GG76</f>
        <v>0</v>
      </c>
      <c r="GI76" s="23">
        <f>IF(OR(GH76=0.05,GH76=0),GH76,IF(AND(GH76&gt;0.051,GH76&lt;0.1),0.1,IF(AND(GH76&gt;0.001,GH76&lt;0.05),0.05,GH76)))</f>
        <v>0</v>
      </c>
      <c r="GJ76" s="23">
        <f>GF76+GG76+GI76</f>
        <v>0</v>
      </c>
      <c r="GK76" s="15">
        <f>IF(HB75&gt;0,ROUND($GD$1*$GK$1,2),0)</f>
        <v>0</v>
      </c>
      <c r="GL76" s="22">
        <v>0</v>
      </c>
      <c r="GM76" s="22">
        <f>IF(HB75&gt;0,ROUND($GD$1*$GM$1,0),0)</f>
        <v>0</v>
      </c>
      <c r="GN76" s="22">
        <f>IF(HB75&gt;0,ROUND($GD$1*$GN$1,2),0)</f>
        <v>0</v>
      </c>
      <c r="GO76" s="22">
        <f>IF(HB75&gt;0,ROUND($GD$1*$GO$1,2),0)</f>
        <v>0</v>
      </c>
      <c r="GP76" s="22">
        <f>IF(HB75&gt;0,ROUND($GD$1*$GP$1,2),0)</f>
        <v>0</v>
      </c>
      <c r="GQ76" s="15">
        <f>IF(HB75&gt;0,GK76+SUM(GM76:GP76),0)</f>
        <v>0</v>
      </c>
      <c r="GR76" s="22">
        <f>IF(HB75&gt;0,ROUND(GQ76/12,2),0)</f>
        <v>0</v>
      </c>
      <c r="GS76" s="9">
        <f>INT(GR76)</f>
        <v>0</v>
      </c>
      <c r="GT76" s="23">
        <f>INT((GR76-GS76)*10)/10</f>
        <v>0</v>
      </c>
      <c r="GU76" s="17">
        <f>GR76-GS76-GT76</f>
        <v>0</v>
      </c>
      <c r="GV76" s="23">
        <f>IF(OR(GU76=0.05,GU76=0),GU76,IF(AND(GU76&gt;0.051,GU76&lt;0.1),0.1,IF(AND(GU76&gt;0.001,GU76&lt;0.05),0.05,GU76)))</f>
        <v>0</v>
      </c>
      <c r="GW76" s="23">
        <f>GS76+GT76+GV76</f>
        <v>0</v>
      </c>
      <c r="GX76">
        <f>IF(HB75&gt;0,GX75,0)</f>
        <v>0</v>
      </c>
      <c r="GY76" s="7">
        <f>ROUND(GD76+GJ76+GW76+GX76,2)</f>
        <v>0</v>
      </c>
      <c r="GZ76" s="7">
        <f>IF(AND(GY76&gt;0,GY77=0),GY76,0)</f>
        <v>0</v>
      </c>
      <c r="HA76" s="7">
        <f>IF(HB75&gt;0,HA75,0)</f>
        <v>0</v>
      </c>
      <c r="HB76" s="7">
        <f>IF(ROUND(GY76-HA76,2)&gt;0,ROUND(GY76-HA76,2),0)</f>
        <v>0</v>
      </c>
    </row>
    <row r="77" spans="1:235" customHeight="1" ht="26.4" s="97" customFormat="1">
      <c r="F77" s="96" t="s">
        <v>134</v>
      </c>
      <c r="G77" s="96" t="s">
        <v>135</v>
      </c>
      <c r="I77" s="96" t="s">
        <v>136</v>
      </c>
      <c r="K77" s="96" t="s">
        <v>137</v>
      </c>
      <c r="AB77" s="42">
        <f>DATEDIF(F7,K2,"Y")</f>
        <v>52</v>
      </c>
      <c r="AC77" s="42">
        <f>DATEDIF(F7,K2,"M")</f>
        <v>626</v>
      </c>
      <c r="AD77" s="97">
        <v>2</v>
      </c>
      <c r="BB77" s="97">
        <v>75</v>
      </c>
      <c r="BC77" s="7">
        <f>IF(BW76&gt;0,BC76-1000,BC76)</f>
        <v>0</v>
      </c>
      <c r="BD77" s="20">
        <f>IF(BW76&gt;0,ROUND(PMT($F$92/12,$F$96*12,-BC77),5),0)</f>
        <v>0</v>
      </c>
      <c r="BE77" s="15">
        <f>IF(BW76&gt;0,ROUND(BC77*$E$1/1000,2),0)</f>
        <v>0</v>
      </c>
      <c r="BF77" s="15">
        <f>IF(BW76&gt;0,ROUND(MIN(BC77,$F$168)*$BF$1,2),0)</f>
        <v>0</v>
      </c>
      <c r="BG77" s="22">
        <v>0</v>
      </c>
      <c r="BH77" s="22">
        <f>IF(BW76&gt;0,ROUND(MIN(BC77,$F$168)*$BH$1,0),0)</f>
        <v>0</v>
      </c>
      <c r="BI77" s="22">
        <f>IF(BW76&gt;0,ROUND(MIN(BC77,$F$168)*$BI$1,2),0)</f>
        <v>0</v>
      </c>
      <c r="BJ77" s="22">
        <f>IF(BW76&gt;0,ROUND(MIN(BC77,$F$168)*$BJ$1,2),0)</f>
        <v>0</v>
      </c>
      <c r="BK77" s="22">
        <f>IF(BW76&gt;0,ROUND(MIN(BC77,$F$168)*$BK$1,2),0)</f>
        <v>0</v>
      </c>
      <c r="BL77" s="15">
        <f>IF(BW76&gt;0,BF77+SUM(BH77:BK77),0)</f>
        <v>0</v>
      </c>
      <c r="BM77" s="22">
        <f>IF(BW76&gt;0,ROUND(BL77/12,2),0)</f>
        <v>0</v>
      </c>
      <c r="BN77" s="9">
        <f>INT(BM77)</f>
        <v>0</v>
      </c>
      <c r="BO77" s="23">
        <f>INT((BM77-BN77)*10)/10</f>
        <v>0</v>
      </c>
      <c r="BP77" s="17">
        <f>BM77-BN77-BO77</f>
        <v>0</v>
      </c>
      <c r="BQ77" s="23">
        <f>IF(OR(BP77=0.05,BP77=0),BP77,IF(AND(BP77&gt;0.051,BP77&lt;0.1),0.1,IF(AND(BP77&gt;0.001,BP77&lt;0.05),0.05,BP77)))</f>
        <v>0</v>
      </c>
      <c r="BR77" s="23">
        <f>BN77+BO77+BQ77</f>
        <v>0</v>
      </c>
      <c r="BS77" s="97">
        <f>IF(BW76&gt;0,BS76,0)</f>
        <v>0</v>
      </c>
      <c r="BT77" s="7">
        <f>SUM(BD77:BE77)+BR77+BS77</f>
        <v>0</v>
      </c>
      <c r="BU77" s="7">
        <f>IF(AND(BT77&gt;0,BT78=0),BT77,0)</f>
        <v>0</v>
      </c>
      <c r="BV77" s="7">
        <f>IF(BW76&gt;0,BV76,0)</f>
        <v>0</v>
      </c>
      <c r="BW77" s="7">
        <f>IF(ROUND(BT77-BV77,2)&gt;0,ROUND(BT77-BV77,2),0)</f>
        <v>0</v>
      </c>
      <c r="CB77" s="97">
        <v>75</v>
      </c>
      <c r="CC77" s="7">
        <f>IF(DB76&gt;0,CC76-1000,CC76)</f>
        <v>0</v>
      </c>
      <c r="CD77" s="20">
        <f>IF(DB76&gt;0,ROUND(PMT($F$92/12,$F$96*12,-CC77),5),0)</f>
        <v>0</v>
      </c>
      <c r="CE77" s="15">
        <f>IF(DB76&gt;0,ROUND(CC77*$CE$1/1000,2),0)</f>
        <v>0</v>
      </c>
      <c r="CF77" s="9">
        <f>INT(CE77)</f>
        <v>0</v>
      </c>
      <c r="CG77" s="23">
        <f>INT((CE77-CF77)*10)/10</f>
        <v>0</v>
      </c>
      <c r="CH77" s="17">
        <f>CE77-CF77-CG77</f>
        <v>0</v>
      </c>
      <c r="CI77" s="23">
        <f>IF(OR(CH77=0.05,CH77=0),CH77,IF(AND(CH77&gt;0.051,CH77&lt;0.1),0.1,IF(AND(CH77&gt;0.001,CH77&lt;0.05),0.05,CH77)))</f>
        <v>0</v>
      </c>
      <c r="CJ77" s="23">
        <f>CF77+CG77+CI77</f>
        <v>0</v>
      </c>
      <c r="CK77" s="15">
        <f>IF(DB76&gt;0,ROUND($CD$1*$CK$1,2),0)</f>
        <v>0</v>
      </c>
      <c r="CL77" s="22">
        <v>0</v>
      </c>
      <c r="CM77" s="22">
        <f>IF(DB76&gt;0,ROUND($CD$1*$CM$1,2),0)</f>
        <v>0</v>
      </c>
      <c r="CN77" s="22">
        <f>IF(DB76&gt;0,ROUND($CD$1*$CN$1,2),0)</f>
        <v>0</v>
      </c>
      <c r="CO77" s="22">
        <f>IF(DB76&gt;0,ROUND($CD$1*$CO$1,2),0)</f>
        <v>0</v>
      </c>
      <c r="CP77" s="22">
        <f>IF(DB76&gt;0,ROUND($CD$1*$CP$1,2),0)</f>
        <v>0</v>
      </c>
      <c r="CQ77" s="15">
        <f>IF(DB76&gt;0,CK77+SUM(CM77:CP77),0)</f>
        <v>0</v>
      </c>
      <c r="CR77" s="22">
        <f>IF(DB76&gt;0,ROUND(CQ77/12,2),0)</f>
        <v>0</v>
      </c>
      <c r="CS77" s="9">
        <f>INT(CR77)</f>
        <v>0</v>
      </c>
      <c r="CT77" s="23">
        <f>INT((CR77-CS77)*10)/10</f>
        <v>0</v>
      </c>
      <c r="CU77" s="17">
        <f>CR77-CS77-CT77</f>
        <v>0</v>
      </c>
      <c r="CV77" s="23">
        <f>IF(OR(CU77=0.05,CU77=0),CU77,IF(AND(CU77&gt;0.051,CU77&lt;0.1),0.1,IF(AND(CU77&gt;0.001,CU77&lt;0.05),0.05,CU77)))</f>
        <v>0</v>
      </c>
      <c r="CW77" s="23">
        <f>CS77+CT77+CV77</f>
        <v>0</v>
      </c>
      <c r="CX77" s="97">
        <f>IF(DB76&gt;0,CX76,0)</f>
        <v>0</v>
      </c>
      <c r="CY77" s="7">
        <f>ROUND(CD77+CJ77+CW77+CX77,2)</f>
        <v>0</v>
      </c>
      <c r="CZ77" s="7">
        <f>IF(AND(CY77&gt;0,CY78=0),CY77,0)</f>
        <v>0</v>
      </c>
      <c r="DA77" s="7">
        <f>IF(DB76&gt;0,DA76,0)</f>
        <v>0</v>
      </c>
      <c r="DB77" s="7">
        <f>IF(ROUND(CY77-DA77,2)&gt;0,ROUND(CY77-DA77,2),0)</f>
        <v>0</v>
      </c>
      <c r="EB77" s="97">
        <v>75</v>
      </c>
      <c r="EC77" s="7">
        <f>IF(FB76&gt;0,EC76-1000,EC76)</f>
        <v>0</v>
      </c>
      <c r="ED77" s="20">
        <f>IF(FB76&gt;0,ROUND(PMT($F$92/12,$F$96*12,-EC77),5),0)</f>
        <v>0</v>
      </c>
      <c r="EE77" s="15">
        <f>IF(FB76&gt;0,ROUND(EC77*$EE$1/1000,2),0)</f>
        <v>0</v>
      </c>
      <c r="EF77" s="9">
        <f>INT(EE77)</f>
        <v>0</v>
      </c>
      <c r="EG77" s="23">
        <f>INT((EE77-EF77)*10)/10</f>
        <v>0</v>
      </c>
      <c r="EH77" s="17">
        <f>EE77-EF77-EG77</f>
        <v>0</v>
      </c>
      <c r="EI77" s="23">
        <f>IF(OR(EH77=0.05,EH77=0),EH77,IF(AND(EH77&gt;0.051,EH77&lt;0.1),0.1,IF(AND(EH77&gt;0.001,EH77&lt;0.05),0.05,EH77)))</f>
        <v>0</v>
      </c>
      <c r="EJ77" s="23">
        <f>EF77+EG77+EI77</f>
        <v>0</v>
      </c>
      <c r="EK77" s="15">
        <f>IF(FB76&gt;0,ROUND($ED$1*$EK$1,2),0)</f>
        <v>0</v>
      </c>
      <c r="EL77" s="22">
        <v>0</v>
      </c>
      <c r="EM77" s="22">
        <f>IF(FB76&gt;0,ROUND($ED$1*$EM$1,0),0)</f>
        <v>0</v>
      </c>
      <c r="EN77" s="22">
        <f>IF(FB76&gt;0,ROUND($ED$1*$EN$1,2),0)</f>
        <v>0</v>
      </c>
      <c r="EO77" s="22">
        <f>IF(FB76&gt;0,ROUND($ED$1*$EO$1,2),0)</f>
        <v>0</v>
      </c>
      <c r="EP77" s="22">
        <f>IF(FB76&gt;0,ROUND($ED$1*$EP$1,2),0)</f>
        <v>0</v>
      </c>
      <c r="EQ77" s="15">
        <f>IF(FB76&gt;0,EK77+SUM(EM77:EP77),0)</f>
        <v>0</v>
      </c>
      <c r="ER77" s="22">
        <f>IF(FB76&gt;0,ROUND(EQ77/12,2),0)</f>
        <v>0</v>
      </c>
      <c r="ES77" s="9">
        <f>INT(ER77)</f>
        <v>0</v>
      </c>
      <c r="ET77" s="23">
        <f>INT((ER77-ES77)*10)/10</f>
        <v>0</v>
      </c>
      <c r="EU77" s="17">
        <f>ER77-ES77-ET77</f>
        <v>0</v>
      </c>
      <c r="EV77" s="23">
        <f>IF(OR(EU77=0.05,EU77=0),EU77,IF(AND(EU77&gt;0.051,EU77&lt;0.1),0.1,IF(AND(EU77&gt;0.001,EU77&lt;0.05),0.05,EU77)))</f>
        <v>0</v>
      </c>
      <c r="EW77" s="23">
        <f>ES77+ET77+EV77</f>
        <v>0</v>
      </c>
      <c r="EX77" s="97">
        <f>IF(FB76&gt;0,EX76,0)</f>
        <v>0</v>
      </c>
      <c r="EY77" s="7">
        <f>ROUND(ED77+EJ77+EW77+EX77,2)</f>
        <v>0</v>
      </c>
      <c r="EZ77" s="7">
        <f>IF(AND(EY77&gt;0,EY78=0),EY77,0)</f>
        <v>0</v>
      </c>
      <c r="FA77" s="7">
        <f>IF(FB76&gt;0,FA76,0)</f>
        <v>0</v>
      </c>
      <c r="FB77" s="7">
        <f>IF(ROUND(EY77-FA77,2)&gt;0,ROUND(EY77-FA77,2),0)</f>
        <v>0</v>
      </c>
      <c r="GB77" s="97">
        <v>75</v>
      </c>
      <c r="GC77" s="7">
        <f>IF(HB76&gt;0,GC76-1000,GC76)</f>
        <v>0</v>
      </c>
      <c r="GD77" s="20">
        <f>IF(HB76&gt;0,ROUND(PMT($F$92/12,$F$96*12,-GC77),5),0)</f>
        <v>0</v>
      </c>
      <c r="GE77" s="15">
        <f>IF(HB76&gt;0,ROUND(GC77*$GE$1/1000,2),0)</f>
        <v>0</v>
      </c>
      <c r="GF77" s="9">
        <f>INT(GE77)</f>
        <v>0</v>
      </c>
      <c r="GG77" s="23">
        <f>INT((GE77-GF77)*10)/10</f>
        <v>0</v>
      </c>
      <c r="GH77" s="17">
        <f>GE77-GF77-GG77</f>
        <v>0</v>
      </c>
      <c r="GI77" s="23">
        <f>IF(OR(GH77=0.05,GH77=0),GH77,IF(AND(GH77&gt;0.051,GH77&lt;0.1),0.1,IF(AND(GH77&gt;0.001,GH77&lt;0.05),0.05,GH77)))</f>
        <v>0</v>
      </c>
      <c r="GJ77" s="23">
        <f>GF77+GG77+GI77</f>
        <v>0</v>
      </c>
      <c r="GK77" s="15">
        <f>IF(HB76&gt;0,ROUND($GD$1*$GK$1,2),0)</f>
        <v>0</v>
      </c>
      <c r="GL77" s="22">
        <v>0</v>
      </c>
      <c r="GM77" s="22">
        <f>IF(HB76&gt;0,ROUND($GD$1*$GM$1,0),0)</f>
        <v>0</v>
      </c>
      <c r="GN77" s="22">
        <f>IF(HB76&gt;0,ROUND($GD$1*$GN$1,2),0)</f>
        <v>0</v>
      </c>
      <c r="GO77" s="22">
        <f>IF(HB76&gt;0,ROUND($GD$1*$GO$1,2),0)</f>
        <v>0</v>
      </c>
      <c r="GP77" s="22">
        <f>IF(HB76&gt;0,ROUND($GD$1*$GP$1,2),0)</f>
        <v>0</v>
      </c>
      <c r="GQ77" s="15">
        <f>IF(HB76&gt;0,GK77+SUM(GM77:GP77),0)</f>
        <v>0</v>
      </c>
      <c r="GR77" s="22">
        <f>IF(HB76&gt;0,ROUND(GQ77/12,2),0)</f>
        <v>0</v>
      </c>
      <c r="GS77" s="9">
        <f>INT(GR77)</f>
        <v>0</v>
      </c>
      <c r="GT77" s="23">
        <f>INT((GR77-GS77)*10)/10</f>
        <v>0</v>
      </c>
      <c r="GU77" s="17">
        <f>GR77-GS77-GT77</f>
        <v>0</v>
      </c>
      <c r="GV77" s="23">
        <f>IF(OR(GU77=0.05,GU77=0),GU77,IF(AND(GU77&gt;0.051,GU77&lt;0.1),0.1,IF(AND(GU77&gt;0.001,GU77&lt;0.05),0.05,GU77)))</f>
        <v>0</v>
      </c>
      <c r="GW77" s="23">
        <f>GS77+GT77+GV77</f>
        <v>0</v>
      </c>
      <c r="GX77" s="97">
        <f>IF(HB76&gt;0,GX76,0)</f>
        <v>0</v>
      </c>
      <c r="GY77" s="7">
        <f>ROUND(GD77+GJ77+GW77+GX77,2)</f>
        <v>0</v>
      </c>
      <c r="GZ77" s="7">
        <f>IF(AND(GY77&gt;0,GY78=0),GY77,0)</f>
        <v>0</v>
      </c>
      <c r="HA77" s="7">
        <f>IF(HB76&gt;0,HA76,0)</f>
        <v>0</v>
      </c>
      <c r="HB77" s="7">
        <f>IF(ROUND(GY77-HA77,2)&gt;0,ROUND(GY77-HA77,2),0)</f>
        <v>0</v>
      </c>
    </row>
    <row r="78" spans="1:235">
      <c r="AB78" s="42">
        <f>DATEDIF(F8,K2,"Y")</f>
        <v>43</v>
      </c>
      <c r="AC78" s="42">
        <f>DATEDIF(F8,K2,"M")</f>
        <v>517</v>
      </c>
      <c r="AD78">
        <v>3</v>
      </c>
      <c r="BB78">
        <v>76</v>
      </c>
      <c r="BC78" s="7">
        <f>IF(BW77&gt;0,BC77-1000,BC77)</f>
        <v>0</v>
      </c>
      <c r="BD78" s="20">
        <f>IF(BW77&gt;0,ROUND(PMT($F$92/12,$F$96*12,-BC78),5),0)</f>
        <v>0</v>
      </c>
      <c r="BE78" s="15">
        <f>IF(BW77&gt;0,ROUND(BC78*$E$1/1000,2),0)</f>
        <v>0</v>
      </c>
      <c r="BF78" s="15">
        <f>IF(BW77&gt;0,ROUND(MIN(BC78,$F$168)*$BF$1,2),0)</f>
        <v>0</v>
      </c>
      <c r="BG78" s="22">
        <v>0</v>
      </c>
      <c r="BH78" s="22">
        <f>IF(BW77&gt;0,ROUND(MIN(BC78,$F$168)*$BH$1,0),0)</f>
        <v>0</v>
      </c>
      <c r="BI78" s="22">
        <f>IF(BW77&gt;0,ROUND(MIN(BC78,$F$168)*$BI$1,2),0)</f>
        <v>0</v>
      </c>
      <c r="BJ78" s="22">
        <f>IF(BW77&gt;0,ROUND(MIN(BC78,$F$168)*$BJ$1,2),0)</f>
        <v>0</v>
      </c>
      <c r="BK78" s="22">
        <f>IF(BW77&gt;0,ROUND(MIN(BC78,$F$168)*$BK$1,2),0)</f>
        <v>0</v>
      </c>
      <c r="BL78" s="15">
        <f>IF(BW77&gt;0,BF78+SUM(BH78:BK78),0)</f>
        <v>0</v>
      </c>
      <c r="BM78" s="22">
        <f>IF(BW77&gt;0,ROUND(BL78/12,2),0)</f>
        <v>0</v>
      </c>
      <c r="BN78" s="9">
        <f>INT(BM78)</f>
        <v>0</v>
      </c>
      <c r="BO78" s="23">
        <f>INT((BM78-BN78)*10)/10</f>
        <v>0</v>
      </c>
      <c r="BP78" s="17">
        <f>BM78-BN78-BO78</f>
        <v>0</v>
      </c>
      <c r="BQ78" s="23">
        <f>IF(OR(BP78=0.05,BP78=0),BP78,IF(AND(BP78&gt;0.051,BP78&lt;0.1),0.1,IF(AND(BP78&gt;0.001,BP78&lt;0.05),0.05,BP78)))</f>
        <v>0</v>
      </c>
      <c r="BR78" s="23">
        <f>BN78+BO78+BQ78</f>
        <v>0</v>
      </c>
      <c r="BS78">
        <f>IF(BW77&gt;0,BS77,0)</f>
        <v>0</v>
      </c>
      <c r="BT78" s="7">
        <f>SUM(BD78:BE78)+BR78+BS78</f>
        <v>0</v>
      </c>
      <c r="BU78" s="7">
        <f>IF(AND(BT78&gt;0,BT79=0),BT78,0)</f>
        <v>0</v>
      </c>
      <c r="BV78" s="7">
        <f>IF(BW77&gt;0,BV77,0)</f>
        <v>0</v>
      </c>
      <c r="BW78" s="7">
        <f>IF(ROUND(BT78-BV78,2)&gt;0,ROUND(BT78-BV78,2),0)</f>
        <v>0</v>
      </c>
      <c r="CB78">
        <v>76</v>
      </c>
      <c r="CC78" s="7">
        <f>IF(DB77&gt;0,CC77-1000,CC77)</f>
        <v>0</v>
      </c>
      <c r="CD78" s="20">
        <f>IF(DB77&gt;0,ROUND(PMT($F$92/12,$F$96*12,-CC78),5),0)</f>
        <v>0</v>
      </c>
      <c r="CE78" s="15">
        <f>IF(DB77&gt;0,ROUND(CC78*$CE$1/1000,2),0)</f>
        <v>0</v>
      </c>
      <c r="CF78" s="9">
        <f>INT(CE78)</f>
        <v>0</v>
      </c>
      <c r="CG78" s="23">
        <f>INT((CE78-CF78)*10)/10</f>
        <v>0</v>
      </c>
      <c r="CH78" s="17">
        <f>CE78-CF78-CG78</f>
        <v>0</v>
      </c>
      <c r="CI78" s="23">
        <f>IF(OR(CH78=0.05,CH78=0),CH78,IF(AND(CH78&gt;0.051,CH78&lt;0.1),0.1,IF(AND(CH78&gt;0.001,CH78&lt;0.05),0.05,CH78)))</f>
        <v>0</v>
      </c>
      <c r="CJ78" s="23">
        <f>CF78+CG78+CI78</f>
        <v>0</v>
      </c>
      <c r="CK78" s="15">
        <f>IF(DB77&gt;0,ROUND($CD$1*$CK$1,2),0)</f>
        <v>0</v>
      </c>
      <c r="CL78" s="22">
        <v>0</v>
      </c>
      <c r="CM78" s="22">
        <f>IF(DB77&gt;0,ROUND($CD$1*$CM$1,2),0)</f>
        <v>0</v>
      </c>
      <c r="CN78" s="22">
        <f>IF(DB77&gt;0,ROUND($CD$1*$CN$1,2),0)</f>
        <v>0</v>
      </c>
      <c r="CO78" s="22">
        <f>IF(DB77&gt;0,ROUND($CD$1*$CO$1,2),0)</f>
        <v>0</v>
      </c>
      <c r="CP78" s="22">
        <f>IF(DB77&gt;0,ROUND($CD$1*$CP$1,2),0)</f>
        <v>0</v>
      </c>
      <c r="CQ78" s="15">
        <f>IF(DB77&gt;0,CK78+SUM(CM78:CP78),0)</f>
        <v>0</v>
      </c>
      <c r="CR78" s="22">
        <f>IF(DB77&gt;0,ROUND(CQ78/12,2),0)</f>
        <v>0</v>
      </c>
      <c r="CS78" s="9">
        <f>INT(CR78)</f>
        <v>0</v>
      </c>
      <c r="CT78" s="23">
        <f>INT((CR78-CS78)*10)/10</f>
        <v>0</v>
      </c>
      <c r="CU78" s="17">
        <f>CR78-CS78-CT78</f>
        <v>0</v>
      </c>
      <c r="CV78" s="23">
        <f>IF(OR(CU78=0.05,CU78=0),CU78,IF(AND(CU78&gt;0.051,CU78&lt;0.1),0.1,IF(AND(CU78&gt;0.001,CU78&lt;0.05),0.05,CU78)))</f>
        <v>0</v>
      </c>
      <c r="CW78" s="23">
        <f>CS78+CT78+CV78</f>
        <v>0</v>
      </c>
      <c r="CX78">
        <f>IF(DB77&gt;0,CX77,0)</f>
        <v>0</v>
      </c>
      <c r="CY78" s="7">
        <f>ROUND(CD78+CJ78+CW78+CX78,2)</f>
        <v>0</v>
      </c>
      <c r="CZ78" s="7">
        <f>IF(AND(CY78&gt;0,CY79=0),CY78,0)</f>
        <v>0</v>
      </c>
      <c r="DA78" s="7">
        <f>IF(DB77&gt;0,DA77,0)</f>
        <v>0</v>
      </c>
      <c r="DB78" s="7">
        <f>IF(ROUND(CY78-DA78,2)&gt;0,ROUND(CY78-DA78,2),0)</f>
        <v>0</v>
      </c>
      <c r="EB78">
        <v>76</v>
      </c>
      <c r="EC78" s="7">
        <f>IF(FB77&gt;0,EC77-1000,EC77)</f>
        <v>0</v>
      </c>
      <c r="ED78" s="20">
        <f>IF(FB77&gt;0,ROUND(PMT($F$92/12,$F$96*12,-EC78),5),0)</f>
        <v>0</v>
      </c>
      <c r="EE78" s="15">
        <f>IF(FB77&gt;0,ROUND(EC78*$EE$1/1000,2),0)</f>
        <v>0</v>
      </c>
      <c r="EF78" s="9">
        <f>INT(EE78)</f>
        <v>0</v>
      </c>
      <c r="EG78" s="23">
        <f>INT((EE78-EF78)*10)/10</f>
        <v>0</v>
      </c>
      <c r="EH78" s="17">
        <f>EE78-EF78-EG78</f>
        <v>0</v>
      </c>
      <c r="EI78" s="23">
        <f>IF(OR(EH78=0.05,EH78=0),EH78,IF(AND(EH78&gt;0.051,EH78&lt;0.1),0.1,IF(AND(EH78&gt;0.001,EH78&lt;0.05),0.05,EH78)))</f>
        <v>0</v>
      </c>
      <c r="EJ78" s="23">
        <f>EF78+EG78+EI78</f>
        <v>0</v>
      </c>
      <c r="EK78" s="15">
        <f>IF(FB77&gt;0,ROUND($ED$1*$EK$1,2),0)</f>
        <v>0</v>
      </c>
      <c r="EL78" s="22">
        <v>0</v>
      </c>
      <c r="EM78" s="22">
        <f>IF(FB77&gt;0,ROUND($ED$1*$EM$1,0),0)</f>
        <v>0</v>
      </c>
      <c r="EN78" s="22">
        <f>IF(FB77&gt;0,ROUND($ED$1*$EN$1,2),0)</f>
        <v>0</v>
      </c>
      <c r="EO78" s="22">
        <f>IF(FB77&gt;0,ROUND($ED$1*$EO$1,2),0)</f>
        <v>0</v>
      </c>
      <c r="EP78" s="22">
        <f>IF(FB77&gt;0,ROUND($ED$1*$EP$1,2),0)</f>
        <v>0</v>
      </c>
      <c r="EQ78" s="15">
        <f>IF(FB77&gt;0,EK78+SUM(EM78:EP78),0)</f>
        <v>0</v>
      </c>
      <c r="ER78" s="22">
        <f>IF(FB77&gt;0,ROUND(EQ78/12,2),0)</f>
        <v>0</v>
      </c>
      <c r="ES78" s="9">
        <f>INT(ER78)</f>
        <v>0</v>
      </c>
      <c r="ET78" s="23">
        <f>INT((ER78-ES78)*10)/10</f>
        <v>0</v>
      </c>
      <c r="EU78" s="17">
        <f>ER78-ES78-ET78</f>
        <v>0</v>
      </c>
      <c r="EV78" s="23">
        <f>IF(OR(EU78=0.05,EU78=0),EU78,IF(AND(EU78&gt;0.051,EU78&lt;0.1),0.1,IF(AND(EU78&gt;0.001,EU78&lt;0.05),0.05,EU78)))</f>
        <v>0</v>
      </c>
      <c r="EW78" s="23">
        <f>ES78+ET78+EV78</f>
        <v>0</v>
      </c>
      <c r="EX78">
        <f>IF(FB77&gt;0,EX77,0)</f>
        <v>0</v>
      </c>
      <c r="EY78" s="7">
        <f>ROUND(ED78+EJ78+EW78+EX78,2)</f>
        <v>0</v>
      </c>
      <c r="EZ78" s="7">
        <f>IF(AND(EY78&gt;0,EY79=0),EY78,0)</f>
        <v>0</v>
      </c>
      <c r="FA78" s="7">
        <f>IF(FB77&gt;0,FA77,0)</f>
        <v>0</v>
      </c>
      <c r="FB78" s="7">
        <f>IF(ROUND(EY78-FA78,2)&gt;0,ROUND(EY78-FA78,2),0)</f>
        <v>0</v>
      </c>
      <c r="GB78">
        <v>76</v>
      </c>
      <c r="GC78" s="7">
        <f>IF(HB77&gt;0,GC77-1000,GC77)</f>
        <v>0</v>
      </c>
      <c r="GD78" s="20">
        <f>IF(HB77&gt;0,ROUND(PMT($F$92/12,$F$96*12,-GC78),5),0)</f>
        <v>0</v>
      </c>
      <c r="GE78" s="15">
        <f>IF(HB77&gt;0,ROUND(GC78*$GE$1/1000,2),0)</f>
        <v>0</v>
      </c>
      <c r="GF78" s="9">
        <f>INT(GE78)</f>
        <v>0</v>
      </c>
      <c r="GG78" s="23">
        <f>INT((GE78-GF78)*10)/10</f>
        <v>0</v>
      </c>
      <c r="GH78" s="17">
        <f>GE78-GF78-GG78</f>
        <v>0</v>
      </c>
      <c r="GI78" s="23">
        <f>IF(OR(GH78=0.05,GH78=0),GH78,IF(AND(GH78&gt;0.051,GH78&lt;0.1),0.1,IF(AND(GH78&gt;0.001,GH78&lt;0.05),0.05,GH78)))</f>
        <v>0</v>
      </c>
      <c r="GJ78" s="23">
        <f>GF78+GG78+GI78</f>
        <v>0</v>
      </c>
      <c r="GK78" s="15">
        <f>IF(HB77&gt;0,ROUND($GD$1*$GK$1,2),0)</f>
        <v>0</v>
      </c>
      <c r="GL78" s="22">
        <v>0</v>
      </c>
      <c r="GM78" s="22">
        <f>IF(HB77&gt;0,ROUND($GD$1*$GM$1,0),0)</f>
        <v>0</v>
      </c>
      <c r="GN78" s="22">
        <f>IF(HB77&gt;0,ROUND($GD$1*$GN$1,2),0)</f>
        <v>0</v>
      </c>
      <c r="GO78" s="22">
        <f>IF(HB77&gt;0,ROUND($GD$1*$GO$1,2),0)</f>
        <v>0</v>
      </c>
      <c r="GP78" s="22">
        <f>IF(HB77&gt;0,ROUND($GD$1*$GP$1,2),0)</f>
        <v>0</v>
      </c>
      <c r="GQ78" s="15">
        <f>IF(HB77&gt;0,GK78+SUM(GM78:GP78),0)</f>
        <v>0</v>
      </c>
      <c r="GR78" s="22">
        <f>IF(HB77&gt;0,ROUND(GQ78/12,2),0)</f>
        <v>0</v>
      </c>
      <c r="GS78" s="9">
        <f>INT(GR78)</f>
        <v>0</v>
      </c>
      <c r="GT78" s="23">
        <f>INT((GR78-GS78)*10)/10</f>
        <v>0</v>
      </c>
      <c r="GU78" s="17">
        <f>GR78-GS78-GT78</f>
        <v>0</v>
      </c>
      <c r="GV78" s="23">
        <f>IF(OR(GU78=0.05,GU78=0),GU78,IF(AND(GU78&gt;0.051,GU78&lt;0.1),0.1,IF(AND(GU78&gt;0.001,GU78&lt;0.05),0.05,GU78)))</f>
        <v>0</v>
      </c>
      <c r="GW78" s="23">
        <f>GS78+GT78+GV78</f>
        <v>0</v>
      </c>
      <c r="GX78">
        <f>IF(HB77&gt;0,GX77,0)</f>
        <v>0</v>
      </c>
      <c r="GY78" s="7">
        <f>ROUND(GD78+GJ78+GW78+GX78,2)</f>
        <v>0</v>
      </c>
      <c r="GZ78" s="7">
        <f>IF(AND(GY78&gt;0,GY79=0),GY78,0)</f>
        <v>0</v>
      </c>
      <c r="HA78" s="7">
        <f>IF(HB77&gt;0,HA77,0)</f>
        <v>0</v>
      </c>
      <c r="HB78" s="7">
        <f>IF(ROUND(GY78-HA78,2)&gt;0,ROUND(GY78-HA78,2),0)</f>
        <v>0</v>
      </c>
    </row>
    <row r="79" spans="1:235">
      <c r="D79" s="10" t="s">
        <v>99</v>
      </c>
      <c r="F79" s="98">
        <f>N26</f>
        <v>6000000</v>
      </c>
      <c r="G79" s="99">
        <v>0</v>
      </c>
      <c r="I79" s="100">
        <f>F79-G79</f>
        <v>6000000</v>
      </c>
      <c r="K79" s="101">
        <v>0</v>
      </c>
      <c r="AA79" s="4" t="s">
        <v>70</v>
      </c>
      <c r="AB79" s="42" t="e">
        <f>IF((AB14-AB76-AB20)&gt;AB18,AB18,(AB14-AB76-AB20))</f>
        <v>#NUM!</v>
      </c>
      <c r="AC79" s="42" t="e">
        <f>IF((AC14-AC76-AC20)&gt;AC18,AC18,(AC14-AC76-AC20))</f>
        <v>#NUM!</v>
      </c>
      <c r="AD79">
        <v>1</v>
      </c>
      <c r="BB79">
        <v>77</v>
      </c>
      <c r="BC79" s="7">
        <f>IF(BW78&gt;0,BC78-1000,BC78)</f>
        <v>0</v>
      </c>
      <c r="BD79" s="20">
        <f>IF(BW78&gt;0,ROUND(PMT($F$92/12,$F$96*12,-BC79),5),0)</f>
        <v>0</v>
      </c>
      <c r="BE79" s="15">
        <f>IF(BW78&gt;0,ROUND(BC79*$E$1/1000,2),0)</f>
        <v>0</v>
      </c>
      <c r="BF79" s="15">
        <f>IF(BW78&gt;0,ROUND(MIN(BC79,$F$168)*$BF$1,2),0)</f>
        <v>0</v>
      </c>
      <c r="BG79" s="22">
        <v>0</v>
      </c>
      <c r="BH79" s="22">
        <f>IF(BW78&gt;0,ROUND(MIN(BC79,$F$168)*$BH$1,0),0)</f>
        <v>0</v>
      </c>
      <c r="BI79" s="22">
        <f>IF(BW78&gt;0,ROUND(MIN(BC79,$F$168)*$BI$1,2),0)</f>
        <v>0</v>
      </c>
      <c r="BJ79" s="22">
        <f>IF(BW78&gt;0,ROUND(MIN(BC79,$F$168)*$BJ$1,2),0)</f>
        <v>0</v>
      </c>
      <c r="BK79" s="22">
        <f>IF(BW78&gt;0,ROUND(MIN(BC79,$F$168)*$BK$1,2),0)</f>
        <v>0</v>
      </c>
      <c r="BL79" s="15">
        <f>IF(BW78&gt;0,BF79+SUM(BH79:BK79),0)</f>
        <v>0</v>
      </c>
      <c r="BM79" s="22">
        <f>IF(BW78&gt;0,ROUND(BL79/12,2),0)</f>
        <v>0</v>
      </c>
      <c r="BN79" s="9">
        <f>INT(BM79)</f>
        <v>0</v>
      </c>
      <c r="BO79" s="23">
        <f>INT((BM79-BN79)*10)/10</f>
        <v>0</v>
      </c>
      <c r="BP79" s="17">
        <f>BM79-BN79-BO79</f>
        <v>0</v>
      </c>
      <c r="BQ79" s="23">
        <f>IF(OR(BP79=0.05,BP79=0),BP79,IF(AND(BP79&gt;0.051,BP79&lt;0.1),0.1,IF(AND(BP79&gt;0.001,BP79&lt;0.05),0.05,BP79)))</f>
        <v>0</v>
      </c>
      <c r="BR79" s="23">
        <f>BN79+BO79+BQ79</f>
        <v>0</v>
      </c>
      <c r="BS79">
        <f>IF(BW78&gt;0,BS78,0)</f>
        <v>0</v>
      </c>
      <c r="BT79" s="7">
        <f>SUM(BD79:BE79)+BR79+BS79</f>
        <v>0</v>
      </c>
      <c r="BU79" s="7">
        <f>IF(AND(BT79&gt;0,BT80=0),BT79,0)</f>
        <v>0</v>
      </c>
      <c r="BV79" s="7">
        <f>IF(BW78&gt;0,BV78,0)</f>
        <v>0</v>
      </c>
      <c r="BW79" s="7">
        <f>IF(ROUND(BT79-BV79,2)&gt;0,ROUND(BT79-BV79,2),0)</f>
        <v>0</v>
      </c>
      <c r="CB79">
        <v>77</v>
      </c>
      <c r="CC79" s="7">
        <f>IF(DB78&gt;0,CC78-1000,CC78)</f>
        <v>0</v>
      </c>
      <c r="CD79" s="20">
        <f>IF(DB78&gt;0,ROUND(PMT($F$92/12,$F$96*12,-CC79),5),0)</f>
        <v>0</v>
      </c>
      <c r="CE79" s="15">
        <f>IF(DB78&gt;0,ROUND(CC79*$CE$1/1000,2),0)</f>
        <v>0</v>
      </c>
      <c r="CF79" s="9">
        <f>INT(CE79)</f>
        <v>0</v>
      </c>
      <c r="CG79" s="23">
        <f>INT((CE79-CF79)*10)/10</f>
        <v>0</v>
      </c>
      <c r="CH79" s="17">
        <f>CE79-CF79-CG79</f>
        <v>0</v>
      </c>
      <c r="CI79" s="23">
        <f>IF(OR(CH79=0.05,CH79=0),CH79,IF(AND(CH79&gt;0.051,CH79&lt;0.1),0.1,IF(AND(CH79&gt;0.001,CH79&lt;0.05),0.05,CH79)))</f>
        <v>0</v>
      </c>
      <c r="CJ79" s="23">
        <f>CF79+CG79+CI79</f>
        <v>0</v>
      </c>
      <c r="CK79" s="15">
        <f>IF(DB78&gt;0,ROUND($CD$1*$CK$1,2),0)</f>
        <v>0</v>
      </c>
      <c r="CL79" s="22">
        <v>0</v>
      </c>
      <c r="CM79" s="22">
        <f>IF(DB78&gt;0,ROUND($CD$1*$CM$1,2),0)</f>
        <v>0</v>
      </c>
      <c r="CN79" s="22">
        <f>IF(DB78&gt;0,ROUND($CD$1*$CN$1,2),0)</f>
        <v>0</v>
      </c>
      <c r="CO79" s="22">
        <f>IF(DB78&gt;0,ROUND($CD$1*$CO$1,2),0)</f>
        <v>0</v>
      </c>
      <c r="CP79" s="22">
        <f>IF(DB78&gt;0,ROUND($CD$1*$CP$1,2),0)</f>
        <v>0</v>
      </c>
      <c r="CQ79" s="15">
        <f>IF(DB78&gt;0,CK79+SUM(CM79:CP79),0)</f>
        <v>0</v>
      </c>
      <c r="CR79" s="22">
        <f>IF(DB78&gt;0,ROUND(CQ79/12,2),0)</f>
        <v>0</v>
      </c>
      <c r="CS79" s="9">
        <f>INT(CR79)</f>
        <v>0</v>
      </c>
      <c r="CT79" s="23">
        <f>INT((CR79-CS79)*10)/10</f>
        <v>0</v>
      </c>
      <c r="CU79" s="17">
        <f>CR79-CS79-CT79</f>
        <v>0</v>
      </c>
      <c r="CV79" s="23">
        <f>IF(OR(CU79=0.05,CU79=0),CU79,IF(AND(CU79&gt;0.051,CU79&lt;0.1),0.1,IF(AND(CU79&gt;0.001,CU79&lt;0.05),0.05,CU79)))</f>
        <v>0</v>
      </c>
      <c r="CW79" s="23">
        <f>CS79+CT79+CV79</f>
        <v>0</v>
      </c>
      <c r="CX79">
        <f>IF(DB78&gt;0,CX78,0)</f>
        <v>0</v>
      </c>
      <c r="CY79" s="7">
        <f>ROUND(CD79+CJ79+CW79+CX79,2)</f>
        <v>0</v>
      </c>
      <c r="CZ79" s="7">
        <f>IF(AND(CY79&gt;0,CY80=0),CY79,0)</f>
        <v>0</v>
      </c>
      <c r="DA79" s="7">
        <f>IF(DB78&gt;0,DA78,0)</f>
        <v>0</v>
      </c>
      <c r="DB79" s="7">
        <f>IF(ROUND(CY79-DA79,2)&gt;0,ROUND(CY79-DA79,2),0)</f>
        <v>0</v>
      </c>
      <c r="EB79">
        <v>77</v>
      </c>
      <c r="EC79" s="7">
        <f>IF(FB78&gt;0,EC78-1000,EC78)</f>
        <v>0</v>
      </c>
      <c r="ED79" s="20">
        <f>IF(FB78&gt;0,ROUND(PMT($F$92/12,$F$96*12,-EC79),5),0)</f>
        <v>0</v>
      </c>
      <c r="EE79" s="15">
        <f>IF(FB78&gt;0,ROUND(EC79*$EE$1/1000,2),0)</f>
        <v>0</v>
      </c>
      <c r="EF79" s="9">
        <f>INT(EE79)</f>
        <v>0</v>
      </c>
      <c r="EG79" s="23">
        <f>INT((EE79-EF79)*10)/10</f>
        <v>0</v>
      </c>
      <c r="EH79" s="17">
        <f>EE79-EF79-EG79</f>
        <v>0</v>
      </c>
      <c r="EI79" s="23">
        <f>IF(OR(EH79=0.05,EH79=0),EH79,IF(AND(EH79&gt;0.051,EH79&lt;0.1),0.1,IF(AND(EH79&gt;0.001,EH79&lt;0.05),0.05,EH79)))</f>
        <v>0</v>
      </c>
      <c r="EJ79" s="23">
        <f>EF79+EG79+EI79</f>
        <v>0</v>
      </c>
      <c r="EK79" s="15">
        <f>IF(FB78&gt;0,ROUND($ED$1*$EK$1,2),0)</f>
        <v>0</v>
      </c>
      <c r="EL79" s="22">
        <v>0</v>
      </c>
      <c r="EM79" s="22">
        <f>IF(FB78&gt;0,ROUND($ED$1*$EM$1,0),0)</f>
        <v>0</v>
      </c>
      <c r="EN79" s="22">
        <f>IF(FB78&gt;0,ROUND($ED$1*$EN$1,2),0)</f>
        <v>0</v>
      </c>
      <c r="EO79" s="22">
        <f>IF(FB78&gt;0,ROUND($ED$1*$EO$1,2),0)</f>
        <v>0</v>
      </c>
      <c r="EP79" s="22">
        <f>IF(FB78&gt;0,ROUND($ED$1*$EP$1,2),0)</f>
        <v>0</v>
      </c>
      <c r="EQ79" s="15">
        <f>IF(FB78&gt;0,EK79+SUM(EM79:EP79),0)</f>
        <v>0</v>
      </c>
      <c r="ER79" s="22">
        <f>IF(FB78&gt;0,ROUND(EQ79/12,2),0)</f>
        <v>0</v>
      </c>
      <c r="ES79" s="9">
        <f>INT(ER79)</f>
        <v>0</v>
      </c>
      <c r="ET79" s="23">
        <f>INT((ER79-ES79)*10)/10</f>
        <v>0</v>
      </c>
      <c r="EU79" s="17">
        <f>ER79-ES79-ET79</f>
        <v>0</v>
      </c>
      <c r="EV79" s="23">
        <f>IF(OR(EU79=0.05,EU79=0),EU79,IF(AND(EU79&gt;0.051,EU79&lt;0.1),0.1,IF(AND(EU79&gt;0.001,EU79&lt;0.05),0.05,EU79)))</f>
        <v>0</v>
      </c>
      <c r="EW79" s="23">
        <f>ES79+ET79+EV79</f>
        <v>0</v>
      </c>
      <c r="EX79">
        <f>IF(FB78&gt;0,EX78,0)</f>
        <v>0</v>
      </c>
      <c r="EY79" s="7">
        <f>ROUND(ED79+EJ79+EW79+EX79,2)</f>
        <v>0</v>
      </c>
      <c r="EZ79" s="7">
        <f>IF(AND(EY79&gt;0,EY80=0),EY79,0)</f>
        <v>0</v>
      </c>
      <c r="FA79" s="7">
        <f>IF(FB78&gt;0,FA78,0)</f>
        <v>0</v>
      </c>
      <c r="FB79" s="7">
        <f>IF(ROUND(EY79-FA79,2)&gt;0,ROUND(EY79-FA79,2),0)</f>
        <v>0</v>
      </c>
      <c r="GB79">
        <v>77</v>
      </c>
      <c r="GC79" s="7">
        <f>IF(HB78&gt;0,GC78-1000,GC78)</f>
        <v>0</v>
      </c>
      <c r="GD79" s="20">
        <f>IF(HB78&gt;0,ROUND(PMT($F$92/12,$F$96*12,-GC79),5),0)</f>
        <v>0</v>
      </c>
      <c r="GE79" s="15">
        <f>IF(HB78&gt;0,ROUND(GC79*$GE$1/1000,2),0)</f>
        <v>0</v>
      </c>
      <c r="GF79" s="9">
        <f>INT(GE79)</f>
        <v>0</v>
      </c>
      <c r="GG79" s="23">
        <f>INT((GE79-GF79)*10)/10</f>
        <v>0</v>
      </c>
      <c r="GH79" s="17">
        <f>GE79-GF79-GG79</f>
        <v>0</v>
      </c>
      <c r="GI79" s="23">
        <f>IF(OR(GH79=0.05,GH79=0),GH79,IF(AND(GH79&gt;0.051,GH79&lt;0.1),0.1,IF(AND(GH79&gt;0.001,GH79&lt;0.05),0.05,GH79)))</f>
        <v>0</v>
      </c>
      <c r="GJ79" s="23">
        <f>GF79+GG79+GI79</f>
        <v>0</v>
      </c>
      <c r="GK79" s="15">
        <f>IF(HB78&gt;0,ROUND($GD$1*$GK$1,2),0)</f>
        <v>0</v>
      </c>
      <c r="GL79" s="22">
        <v>0</v>
      </c>
      <c r="GM79" s="22">
        <f>IF(HB78&gt;0,ROUND($GD$1*$GM$1,0),0)</f>
        <v>0</v>
      </c>
      <c r="GN79" s="22">
        <f>IF(HB78&gt;0,ROUND($GD$1*$GN$1,2),0)</f>
        <v>0</v>
      </c>
      <c r="GO79" s="22">
        <f>IF(HB78&gt;0,ROUND($GD$1*$GO$1,2),0)</f>
        <v>0</v>
      </c>
      <c r="GP79" s="22">
        <f>IF(HB78&gt;0,ROUND($GD$1*$GP$1,2),0)</f>
        <v>0</v>
      </c>
      <c r="GQ79" s="15">
        <f>IF(HB78&gt;0,GK79+SUM(GM79:GP79),0)</f>
        <v>0</v>
      </c>
      <c r="GR79" s="22">
        <f>IF(HB78&gt;0,ROUND(GQ79/12,2),0)</f>
        <v>0</v>
      </c>
      <c r="GS79" s="9">
        <f>INT(GR79)</f>
        <v>0</v>
      </c>
      <c r="GT79" s="23">
        <f>INT((GR79-GS79)*10)/10</f>
        <v>0</v>
      </c>
      <c r="GU79" s="17">
        <f>GR79-GS79-GT79</f>
        <v>0</v>
      </c>
      <c r="GV79" s="23">
        <f>IF(OR(GU79=0.05,GU79=0),GU79,IF(AND(GU79&gt;0.051,GU79&lt;0.1),0.1,IF(AND(GU79&gt;0.001,GU79&lt;0.05),0.05,GU79)))</f>
        <v>0</v>
      </c>
      <c r="GW79" s="23">
        <f>GS79+GT79+GV79</f>
        <v>0</v>
      </c>
      <c r="GX79">
        <f>IF(HB78&gt;0,GX78,0)</f>
        <v>0</v>
      </c>
      <c r="GY79" s="7">
        <f>ROUND(GD79+GJ79+GW79+GX79,2)</f>
        <v>0</v>
      </c>
      <c r="GZ79" s="7">
        <f>IF(AND(GY79&gt;0,GY80=0),GY79,0)</f>
        <v>0</v>
      </c>
      <c r="HA79" s="7">
        <f>IF(HB78&gt;0,HA78,0)</f>
        <v>0</v>
      </c>
      <c r="HB79" s="7">
        <f>IF(ROUND(GY79-HA79,2)&gt;0,ROUND(GY79-HA79,2),0)</f>
        <v>0</v>
      </c>
    </row>
    <row r="80" spans="1:235">
      <c r="D80" s="10" t="s">
        <v>138</v>
      </c>
      <c r="F80" s="98">
        <f>IF(N7 =TRUE,N29,0)</f>
        <v>0</v>
      </c>
      <c r="G80" s="99">
        <v>0</v>
      </c>
      <c r="I80" s="100">
        <f>IF(N7 =TRUE,F80-G80,0)</f>
        <v>0</v>
      </c>
      <c r="K80" s="101">
        <v>0</v>
      </c>
      <c r="AB80" s="42">
        <f>AB14-AB77-AB20</f>
        <v>17</v>
      </c>
      <c r="AC80" s="42">
        <f>AC14-AC77-AC20</f>
        <v>202</v>
      </c>
      <c r="AD80">
        <v>2</v>
      </c>
      <c r="BB80">
        <v>78</v>
      </c>
      <c r="BC80" s="7">
        <f>IF(BW79&gt;0,BC79-1000,BC79)</f>
        <v>0</v>
      </c>
      <c r="BD80" s="20">
        <f>IF(BW79&gt;0,ROUND(PMT($F$92/12,$F$96*12,-BC80),5),0)</f>
        <v>0</v>
      </c>
      <c r="BE80" s="15">
        <f>IF(BW79&gt;0,ROUND(BC80*$E$1/1000,2),0)</f>
        <v>0</v>
      </c>
      <c r="BF80" s="15">
        <f>IF(BW79&gt;0,ROUND(MIN(BC80,$F$168)*$BF$1,2),0)</f>
        <v>0</v>
      </c>
      <c r="BG80" s="22">
        <v>0</v>
      </c>
      <c r="BH80" s="22">
        <f>IF(BW79&gt;0,ROUND(MIN(BC80,$F$168)*$BH$1,0),0)</f>
        <v>0</v>
      </c>
      <c r="BI80" s="22">
        <f>IF(BW79&gt;0,ROUND(MIN(BC80,$F$168)*$BI$1,2),0)</f>
        <v>0</v>
      </c>
      <c r="BJ80" s="22">
        <f>IF(BW79&gt;0,ROUND(MIN(BC80,$F$168)*$BJ$1,2),0)</f>
        <v>0</v>
      </c>
      <c r="BK80" s="22">
        <f>IF(BW79&gt;0,ROUND(MIN(BC80,$F$168)*$BK$1,2),0)</f>
        <v>0</v>
      </c>
      <c r="BL80" s="15">
        <f>IF(BW79&gt;0,BF80+SUM(BH80:BK80),0)</f>
        <v>0</v>
      </c>
      <c r="BM80" s="22">
        <f>IF(BW79&gt;0,ROUND(BL80/12,2),0)</f>
        <v>0</v>
      </c>
      <c r="BN80" s="9">
        <f>INT(BM80)</f>
        <v>0</v>
      </c>
      <c r="BO80" s="23">
        <f>INT((BM80-BN80)*10)/10</f>
        <v>0</v>
      </c>
      <c r="BP80" s="17">
        <f>BM80-BN80-BO80</f>
        <v>0</v>
      </c>
      <c r="BQ80" s="23">
        <f>IF(OR(BP80=0.05,BP80=0),BP80,IF(AND(BP80&gt;0.051,BP80&lt;0.1),0.1,IF(AND(BP80&gt;0.001,BP80&lt;0.05),0.05,BP80)))</f>
        <v>0</v>
      </c>
      <c r="BR80" s="23">
        <f>BN80+BO80+BQ80</f>
        <v>0</v>
      </c>
      <c r="BS80">
        <f>IF(BW79&gt;0,BS79,0)</f>
        <v>0</v>
      </c>
      <c r="BT80" s="7">
        <f>SUM(BD80:BE80)+BR80+BS80</f>
        <v>0</v>
      </c>
      <c r="BU80" s="7">
        <f>IF(AND(BT80&gt;0,BT81=0),BT80,0)</f>
        <v>0</v>
      </c>
      <c r="BV80" s="7">
        <f>IF(BW79&gt;0,BV79,0)</f>
        <v>0</v>
      </c>
      <c r="BW80" s="7">
        <f>IF(ROUND(BT80-BV80,2)&gt;0,ROUND(BT80-BV80,2),0)</f>
        <v>0</v>
      </c>
      <c r="CB80">
        <v>78</v>
      </c>
      <c r="CC80" s="7">
        <f>IF(DB79&gt;0,CC79-1000,CC79)</f>
        <v>0</v>
      </c>
      <c r="CD80" s="20">
        <f>IF(DB79&gt;0,ROUND(PMT($F$92/12,$F$96*12,-CC80),5),0)</f>
        <v>0</v>
      </c>
      <c r="CE80" s="15">
        <f>IF(DB79&gt;0,ROUND(CC80*$CE$1/1000,2),0)</f>
        <v>0</v>
      </c>
      <c r="CF80" s="9">
        <f>INT(CE80)</f>
        <v>0</v>
      </c>
      <c r="CG80" s="23">
        <f>INT((CE80-CF80)*10)/10</f>
        <v>0</v>
      </c>
      <c r="CH80" s="17">
        <f>CE80-CF80-CG80</f>
        <v>0</v>
      </c>
      <c r="CI80" s="23">
        <f>IF(OR(CH80=0.05,CH80=0),CH80,IF(AND(CH80&gt;0.051,CH80&lt;0.1),0.1,IF(AND(CH80&gt;0.001,CH80&lt;0.05),0.05,CH80)))</f>
        <v>0</v>
      </c>
      <c r="CJ80" s="23">
        <f>CF80+CG80+CI80</f>
        <v>0</v>
      </c>
      <c r="CK80" s="15">
        <f>IF(DB79&gt;0,ROUND($CD$1*$CK$1,2),0)</f>
        <v>0</v>
      </c>
      <c r="CL80" s="22">
        <v>0</v>
      </c>
      <c r="CM80" s="22">
        <f>IF(DB79&gt;0,ROUND($CD$1*$CM$1,2),0)</f>
        <v>0</v>
      </c>
      <c r="CN80" s="22">
        <f>IF(DB79&gt;0,ROUND($CD$1*$CN$1,2),0)</f>
        <v>0</v>
      </c>
      <c r="CO80" s="22">
        <f>IF(DB79&gt;0,ROUND($CD$1*$CO$1,2),0)</f>
        <v>0</v>
      </c>
      <c r="CP80" s="22">
        <f>IF(DB79&gt;0,ROUND($CD$1*$CP$1,2),0)</f>
        <v>0</v>
      </c>
      <c r="CQ80" s="15">
        <f>IF(DB79&gt;0,CK80+SUM(CM80:CP80),0)</f>
        <v>0</v>
      </c>
      <c r="CR80" s="22">
        <f>IF(DB79&gt;0,ROUND(CQ80/12,2),0)</f>
        <v>0</v>
      </c>
      <c r="CS80" s="9">
        <f>INT(CR80)</f>
        <v>0</v>
      </c>
      <c r="CT80" s="23">
        <f>INT((CR80-CS80)*10)/10</f>
        <v>0</v>
      </c>
      <c r="CU80" s="17">
        <f>CR80-CS80-CT80</f>
        <v>0</v>
      </c>
      <c r="CV80" s="23">
        <f>IF(OR(CU80=0.05,CU80=0),CU80,IF(AND(CU80&gt;0.051,CU80&lt;0.1),0.1,IF(AND(CU80&gt;0.001,CU80&lt;0.05),0.05,CU80)))</f>
        <v>0</v>
      </c>
      <c r="CW80" s="23">
        <f>CS80+CT80+CV80</f>
        <v>0</v>
      </c>
      <c r="CX80">
        <f>IF(DB79&gt;0,CX79,0)</f>
        <v>0</v>
      </c>
      <c r="CY80" s="7">
        <f>ROUND(CD80+CJ80+CW80+CX80,2)</f>
        <v>0</v>
      </c>
      <c r="CZ80" s="7">
        <f>IF(AND(CY80&gt;0,CY81=0),CY80,0)</f>
        <v>0</v>
      </c>
      <c r="DA80" s="7">
        <f>IF(DB79&gt;0,DA79,0)</f>
        <v>0</v>
      </c>
      <c r="DB80" s="7">
        <f>IF(ROUND(CY80-DA80,2)&gt;0,ROUND(CY80-DA80,2),0)</f>
        <v>0</v>
      </c>
      <c r="EB80">
        <v>78</v>
      </c>
      <c r="EC80" s="7">
        <f>IF(FB79&gt;0,EC79-1000,EC79)</f>
        <v>0</v>
      </c>
      <c r="ED80" s="20">
        <f>IF(FB79&gt;0,ROUND(PMT($F$92/12,$F$96*12,-EC80),5),0)</f>
        <v>0</v>
      </c>
      <c r="EE80" s="15">
        <f>IF(FB79&gt;0,ROUND(EC80*$EE$1/1000,2),0)</f>
        <v>0</v>
      </c>
      <c r="EF80" s="9">
        <f>INT(EE80)</f>
        <v>0</v>
      </c>
      <c r="EG80" s="23">
        <f>INT((EE80-EF80)*10)/10</f>
        <v>0</v>
      </c>
      <c r="EH80" s="17">
        <f>EE80-EF80-EG80</f>
        <v>0</v>
      </c>
      <c r="EI80" s="23">
        <f>IF(OR(EH80=0.05,EH80=0),EH80,IF(AND(EH80&gt;0.051,EH80&lt;0.1),0.1,IF(AND(EH80&gt;0.001,EH80&lt;0.05),0.05,EH80)))</f>
        <v>0</v>
      </c>
      <c r="EJ80" s="23">
        <f>EF80+EG80+EI80</f>
        <v>0</v>
      </c>
      <c r="EK80" s="15">
        <f>IF(FB79&gt;0,ROUND($ED$1*$EK$1,2),0)</f>
        <v>0</v>
      </c>
      <c r="EL80" s="22">
        <v>0</v>
      </c>
      <c r="EM80" s="22">
        <f>IF(FB79&gt;0,ROUND($ED$1*$EM$1,0),0)</f>
        <v>0</v>
      </c>
      <c r="EN80" s="22">
        <f>IF(FB79&gt;0,ROUND($ED$1*$EN$1,2),0)</f>
        <v>0</v>
      </c>
      <c r="EO80" s="22">
        <f>IF(FB79&gt;0,ROUND($ED$1*$EO$1,2),0)</f>
        <v>0</v>
      </c>
      <c r="EP80" s="22">
        <f>IF(FB79&gt;0,ROUND($ED$1*$EP$1,2),0)</f>
        <v>0</v>
      </c>
      <c r="EQ80" s="15">
        <f>IF(FB79&gt;0,EK80+SUM(EM80:EP80),0)</f>
        <v>0</v>
      </c>
      <c r="ER80" s="22">
        <f>IF(FB79&gt;0,ROUND(EQ80/12,2),0)</f>
        <v>0</v>
      </c>
      <c r="ES80" s="9">
        <f>INT(ER80)</f>
        <v>0</v>
      </c>
      <c r="ET80" s="23">
        <f>INT((ER80-ES80)*10)/10</f>
        <v>0</v>
      </c>
      <c r="EU80" s="17">
        <f>ER80-ES80-ET80</f>
        <v>0</v>
      </c>
      <c r="EV80" s="23">
        <f>IF(OR(EU80=0.05,EU80=0),EU80,IF(AND(EU80&gt;0.051,EU80&lt;0.1),0.1,IF(AND(EU80&gt;0.001,EU80&lt;0.05),0.05,EU80)))</f>
        <v>0</v>
      </c>
      <c r="EW80" s="23">
        <f>ES80+ET80+EV80</f>
        <v>0</v>
      </c>
      <c r="EX80">
        <f>IF(FB79&gt;0,EX79,0)</f>
        <v>0</v>
      </c>
      <c r="EY80" s="7">
        <f>ROUND(ED80+EJ80+EW80+EX80,2)</f>
        <v>0</v>
      </c>
      <c r="EZ80" s="7">
        <f>IF(AND(EY80&gt;0,EY81=0),EY80,0)</f>
        <v>0</v>
      </c>
      <c r="FA80" s="7">
        <f>IF(FB79&gt;0,FA79,0)</f>
        <v>0</v>
      </c>
      <c r="FB80" s="7">
        <f>IF(ROUND(EY80-FA80,2)&gt;0,ROUND(EY80-FA80,2),0)</f>
        <v>0</v>
      </c>
      <c r="GB80">
        <v>78</v>
      </c>
      <c r="GC80" s="7">
        <f>IF(HB79&gt;0,GC79-1000,GC79)</f>
        <v>0</v>
      </c>
      <c r="GD80" s="20">
        <f>IF(HB79&gt;0,ROUND(PMT($F$92/12,$F$96*12,-GC80),5),0)</f>
        <v>0</v>
      </c>
      <c r="GE80" s="15">
        <f>IF(HB79&gt;0,ROUND(GC80*$GE$1/1000,2),0)</f>
        <v>0</v>
      </c>
      <c r="GF80" s="9">
        <f>INT(GE80)</f>
        <v>0</v>
      </c>
      <c r="GG80" s="23">
        <f>INT((GE80-GF80)*10)/10</f>
        <v>0</v>
      </c>
      <c r="GH80" s="17">
        <f>GE80-GF80-GG80</f>
        <v>0</v>
      </c>
      <c r="GI80" s="23">
        <f>IF(OR(GH80=0.05,GH80=0),GH80,IF(AND(GH80&gt;0.051,GH80&lt;0.1),0.1,IF(AND(GH80&gt;0.001,GH80&lt;0.05),0.05,GH80)))</f>
        <v>0</v>
      </c>
      <c r="GJ80" s="23">
        <f>GF80+GG80+GI80</f>
        <v>0</v>
      </c>
      <c r="GK80" s="15">
        <f>IF(HB79&gt;0,ROUND($GD$1*$GK$1,2),0)</f>
        <v>0</v>
      </c>
      <c r="GL80" s="22">
        <v>0</v>
      </c>
      <c r="GM80" s="22">
        <f>IF(HB79&gt;0,ROUND($GD$1*$GM$1,0),0)</f>
        <v>0</v>
      </c>
      <c r="GN80" s="22">
        <f>IF(HB79&gt;0,ROUND($GD$1*$GN$1,2),0)</f>
        <v>0</v>
      </c>
      <c r="GO80" s="22">
        <f>IF(HB79&gt;0,ROUND($GD$1*$GO$1,2),0)</f>
        <v>0</v>
      </c>
      <c r="GP80" s="22">
        <f>IF(HB79&gt;0,ROUND($GD$1*$GP$1,2),0)</f>
        <v>0</v>
      </c>
      <c r="GQ80" s="15">
        <f>IF(HB79&gt;0,GK80+SUM(GM80:GP80),0)</f>
        <v>0</v>
      </c>
      <c r="GR80" s="22">
        <f>IF(HB79&gt;0,ROUND(GQ80/12,2),0)</f>
        <v>0</v>
      </c>
      <c r="GS80" s="9">
        <f>INT(GR80)</f>
        <v>0</v>
      </c>
      <c r="GT80" s="23">
        <f>INT((GR80-GS80)*10)/10</f>
        <v>0</v>
      </c>
      <c r="GU80" s="17">
        <f>GR80-GS80-GT80</f>
        <v>0</v>
      </c>
      <c r="GV80" s="23">
        <f>IF(OR(GU80=0.05,GU80=0),GU80,IF(AND(GU80&gt;0.051,GU80&lt;0.1),0.1,IF(AND(GU80&gt;0.001,GU80&lt;0.05),0.05,GU80)))</f>
        <v>0</v>
      </c>
      <c r="GW80" s="23">
        <f>GS80+GT80+GV80</f>
        <v>0</v>
      </c>
      <c r="GX80">
        <f>IF(HB79&gt;0,GX79,0)</f>
        <v>0</v>
      </c>
      <c r="GY80" s="7">
        <f>ROUND(GD80+GJ80+GW80+GX80,2)</f>
        <v>0</v>
      </c>
      <c r="GZ80" s="7">
        <f>IF(AND(GY80&gt;0,GY81=0),GY80,0)</f>
        <v>0</v>
      </c>
      <c r="HA80" s="7">
        <f>IF(HB79&gt;0,HA79,0)</f>
        <v>0</v>
      </c>
      <c r="HB80" s="7">
        <f>IF(ROUND(GY80-HA80,2)&gt;0,ROUND(GY80-HA80,2),0)</f>
        <v>0</v>
      </c>
    </row>
    <row r="81" spans="1:235">
      <c r="D81" s="10" t="s">
        <v>139</v>
      </c>
      <c r="F81" s="98">
        <f>IF(N8 =TRUE,N29,0)</f>
        <v>0</v>
      </c>
      <c r="G81" s="99">
        <v>0</v>
      </c>
      <c r="H81" s="9">
        <v>1300000</v>
      </c>
      <c r="I81" s="100">
        <f>IF(N8 =TRUE,F81-G81,0)</f>
        <v>0</v>
      </c>
      <c r="K81" s="102">
        <v>0</v>
      </c>
      <c r="AB81" s="42">
        <f>AB14-AB78-AB20</f>
        <v>26</v>
      </c>
      <c r="AC81" s="42">
        <f>AC14-AC78-AC20</f>
        <v>311</v>
      </c>
      <c r="AD81">
        <v>3</v>
      </c>
      <c r="BB81">
        <v>79</v>
      </c>
      <c r="BC81" s="7">
        <f>IF(BW80&gt;0,BC80-1000,BC80)</f>
        <v>0</v>
      </c>
      <c r="BD81" s="20">
        <f>IF(BW80&gt;0,ROUND(PMT($F$92/12,$F$96*12,-BC81),5),0)</f>
        <v>0</v>
      </c>
      <c r="BE81" s="15">
        <f>IF(BW80&gt;0,ROUND(BC81*$E$1/1000,2),0)</f>
        <v>0</v>
      </c>
      <c r="BF81" s="15">
        <f>IF(BW80&gt;0,ROUND(MIN(BC81,$F$168)*$BF$1,2),0)</f>
        <v>0</v>
      </c>
      <c r="BG81" s="22">
        <v>0</v>
      </c>
      <c r="BH81" s="22">
        <f>IF(BW80&gt;0,ROUND(MIN(BC81,$F$168)*$BH$1,0),0)</f>
        <v>0</v>
      </c>
      <c r="BI81" s="22">
        <f>IF(BW80&gt;0,ROUND(MIN(BC81,$F$168)*$BI$1,2),0)</f>
        <v>0</v>
      </c>
      <c r="BJ81" s="22">
        <f>IF(BW80&gt;0,ROUND(MIN(BC81,$F$168)*$BJ$1,2),0)</f>
        <v>0</v>
      </c>
      <c r="BK81" s="22">
        <f>IF(BW80&gt;0,ROUND(MIN(BC81,$F$168)*$BK$1,2),0)</f>
        <v>0</v>
      </c>
      <c r="BL81" s="15">
        <f>IF(BW80&gt;0,BF81+SUM(BH81:BK81),0)</f>
        <v>0</v>
      </c>
      <c r="BM81" s="22">
        <f>IF(BW80&gt;0,ROUND(BL81/12,2),0)</f>
        <v>0</v>
      </c>
      <c r="BN81" s="9">
        <f>INT(BM81)</f>
        <v>0</v>
      </c>
      <c r="BO81" s="23">
        <f>INT((BM81-BN81)*10)/10</f>
        <v>0</v>
      </c>
      <c r="BP81" s="17">
        <f>BM81-BN81-BO81</f>
        <v>0</v>
      </c>
      <c r="BQ81" s="23">
        <f>IF(OR(BP81=0.05,BP81=0),BP81,IF(AND(BP81&gt;0.051,BP81&lt;0.1),0.1,IF(AND(BP81&gt;0.001,BP81&lt;0.05),0.05,BP81)))</f>
        <v>0</v>
      </c>
      <c r="BR81" s="23">
        <f>BN81+BO81+BQ81</f>
        <v>0</v>
      </c>
      <c r="BS81">
        <f>IF(BW80&gt;0,BS80,0)</f>
        <v>0</v>
      </c>
      <c r="BT81" s="7">
        <f>SUM(BD81:BE81)+BR81+BS81</f>
        <v>0</v>
      </c>
      <c r="BU81" s="7">
        <f>IF(AND(BT81&gt;0,BT82=0),BT81,0)</f>
        <v>0</v>
      </c>
      <c r="BV81" s="7">
        <f>IF(BW80&gt;0,BV80,0)</f>
        <v>0</v>
      </c>
      <c r="BW81" s="7">
        <f>IF(ROUND(BT81-BV81,2)&gt;0,ROUND(BT81-BV81,2),0)</f>
        <v>0</v>
      </c>
      <c r="CB81">
        <v>79</v>
      </c>
      <c r="CC81" s="7">
        <f>IF(DB80&gt;0,CC80-1000,CC80)</f>
        <v>0</v>
      </c>
      <c r="CD81" s="20">
        <f>IF(DB80&gt;0,ROUND(PMT($F$92/12,$F$96*12,-CC81),5),0)</f>
        <v>0</v>
      </c>
      <c r="CE81" s="15">
        <f>IF(DB80&gt;0,ROUND(CC81*$CE$1/1000,2),0)</f>
        <v>0</v>
      </c>
      <c r="CF81" s="9">
        <f>INT(CE81)</f>
        <v>0</v>
      </c>
      <c r="CG81" s="23">
        <f>INT((CE81-CF81)*10)/10</f>
        <v>0</v>
      </c>
      <c r="CH81" s="17">
        <f>CE81-CF81-CG81</f>
        <v>0</v>
      </c>
      <c r="CI81" s="23">
        <f>IF(OR(CH81=0.05,CH81=0),CH81,IF(AND(CH81&gt;0.051,CH81&lt;0.1),0.1,IF(AND(CH81&gt;0.001,CH81&lt;0.05),0.05,CH81)))</f>
        <v>0</v>
      </c>
      <c r="CJ81" s="23">
        <f>CF81+CG81+CI81</f>
        <v>0</v>
      </c>
      <c r="CK81" s="15">
        <f>IF(DB80&gt;0,ROUND($CD$1*$CK$1,2),0)</f>
        <v>0</v>
      </c>
      <c r="CL81" s="22">
        <v>0</v>
      </c>
      <c r="CM81" s="22">
        <f>IF(DB80&gt;0,ROUND($CD$1*$CM$1,2),0)</f>
        <v>0</v>
      </c>
      <c r="CN81" s="22">
        <f>IF(DB80&gt;0,ROUND($CD$1*$CN$1,2),0)</f>
        <v>0</v>
      </c>
      <c r="CO81" s="22">
        <f>IF(DB80&gt;0,ROUND($CD$1*$CO$1,2),0)</f>
        <v>0</v>
      </c>
      <c r="CP81" s="22">
        <f>IF(DB80&gt;0,ROUND($CD$1*$CP$1,2),0)</f>
        <v>0</v>
      </c>
      <c r="CQ81" s="15">
        <f>IF(DB80&gt;0,CK81+SUM(CM81:CP81),0)</f>
        <v>0</v>
      </c>
      <c r="CR81" s="22">
        <f>IF(DB80&gt;0,ROUND(CQ81/12,2),0)</f>
        <v>0</v>
      </c>
      <c r="CS81" s="9">
        <f>INT(CR81)</f>
        <v>0</v>
      </c>
      <c r="CT81" s="23">
        <f>INT((CR81-CS81)*10)/10</f>
        <v>0</v>
      </c>
      <c r="CU81" s="17">
        <f>CR81-CS81-CT81</f>
        <v>0</v>
      </c>
      <c r="CV81" s="23">
        <f>IF(OR(CU81=0.05,CU81=0),CU81,IF(AND(CU81&gt;0.051,CU81&lt;0.1),0.1,IF(AND(CU81&gt;0.001,CU81&lt;0.05),0.05,CU81)))</f>
        <v>0</v>
      </c>
      <c r="CW81" s="23">
        <f>CS81+CT81+CV81</f>
        <v>0</v>
      </c>
      <c r="CX81">
        <f>IF(DB80&gt;0,CX80,0)</f>
        <v>0</v>
      </c>
      <c r="CY81" s="7">
        <f>ROUND(CD81+CJ81+CW81+CX81,2)</f>
        <v>0</v>
      </c>
      <c r="CZ81" s="7">
        <f>IF(AND(CY81&gt;0,CY82=0),CY81,0)</f>
        <v>0</v>
      </c>
      <c r="DA81" s="7">
        <f>IF(DB80&gt;0,DA80,0)</f>
        <v>0</v>
      </c>
      <c r="DB81" s="7">
        <f>IF(ROUND(CY81-DA81,2)&gt;0,ROUND(CY81-DA81,2),0)</f>
        <v>0</v>
      </c>
      <c r="EB81">
        <v>79</v>
      </c>
      <c r="EC81" s="7">
        <f>IF(FB80&gt;0,EC80-1000,EC80)</f>
        <v>0</v>
      </c>
      <c r="ED81" s="20">
        <f>IF(FB80&gt;0,ROUND(PMT($F$92/12,$F$96*12,-EC81),5),0)</f>
        <v>0</v>
      </c>
      <c r="EE81" s="15">
        <f>IF(FB80&gt;0,ROUND(EC81*$EE$1/1000,2),0)</f>
        <v>0</v>
      </c>
      <c r="EF81" s="9">
        <f>INT(EE81)</f>
        <v>0</v>
      </c>
      <c r="EG81" s="23">
        <f>INT((EE81-EF81)*10)/10</f>
        <v>0</v>
      </c>
      <c r="EH81" s="17">
        <f>EE81-EF81-EG81</f>
        <v>0</v>
      </c>
      <c r="EI81" s="23">
        <f>IF(OR(EH81=0.05,EH81=0),EH81,IF(AND(EH81&gt;0.051,EH81&lt;0.1),0.1,IF(AND(EH81&gt;0.001,EH81&lt;0.05),0.05,EH81)))</f>
        <v>0</v>
      </c>
      <c r="EJ81" s="23">
        <f>EF81+EG81+EI81</f>
        <v>0</v>
      </c>
      <c r="EK81" s="15">
        <f>IF(FB80&gt;0,ROUND($ED$1*$EK$1,2),0)</f>
        <v>0</v>
      </c>
      <c r="EL81" s="22">
        <v>0</v>
      </c>
      <c r="EM81" s="22">
        <f>IF(FB80&gt;0,ROUND($ED$1*$EM$1,0),0)</f>
        <v>0</v>
      </c>
      <c r="EN81" s="22">
        <f>IF(FB80&gt;0,ROUND($ED$1*$EN$1,2),0)</f>
        <v>0</v>
      </c>
      <c r="EO81" s="22">
        <f>IF(FB80&gt;0,ROUND($ED$1*$EO$1,2),0)</f>
        <v>0</v>
      </c>
      <c r="EP81" s="22">
        <f>IF(FB80&gt;0,ROUND($ED$1*$EP$1,2),0)</f>
        <v>0</v>
      </c>
      <c r="EQ81" s="15">
        <f>IF(FB80&gt;0,EK81+SUM(EM81:EP81),0)</f>
        <v>0</v>
      </c>
      <c r="ER81" s="22">
        <f>IF(FB80&gt;0,ROUND(EQ81/12,2),0)</f>
        <v>0</v>
      </c>
      <c r="ES81" s="9">
        <f>INT(ER81)</f>
        <v>0</v>
      </c>
      <c r="ET81" s="23">
        <f>INT((ER81-ES81)*10)/10</f>
        <v>0</v>
      </c>
      <c r="EU81" s="17">
        <f>ER81-ES81-ET81</f>
        <v>0</v>
      </c>
      <c r="EV81" s="23">
        <f>IF(OR(EU81=0.05,EU81=0),EU81,IF(AND(EU81&gt;0.051,EU81&lt;0.1),0.1,IF(AND(EU81&gt;0.001,EU81&lt;0.05),0.05,EU81)))</f>
        <v>0</v>
      </c>
      <c r="EW81" s="23">
        <f>ES81+ET81+EV81</f>
        <v>0</v>
      </c>
      <c r="EX81">
        <f>IF(FB80&gt;0,EX80,0)</f>
        <v>0</v>
      </c>
      <c r="EY81" s="7">
        <f>ROUND(ED81+EJ81+EW81+EX81,2)</f>
        <v>0</v>
      </c>
      <c r="EZ81" s="7">
        <f>IF(AND(EY81&gt;0,EY82=0),EY81,0)</f>
        <v>0</v>
      </c>
      <c r="FA81" s="7">
        <f>IF(FB80&gt;0,FA80,0)</f>
        <v>0</v>
      </c>
      <c r="FB81" s="7">
        <f>IF(ROUND(EY81-FA81,2)&gt;0,ROUND(EY81-FA81,2),0)</f>
        <v>0</v>
      </c>
      <c r="GB81">
        <v>79</v>
      </c>
      <c r="GC81" s="7">
        <f>IF(HB80&gt;0,GC80-1000,GC80)</f>
        <v>0</v>
      </c>
      <c r="GD81" s="20">
        <f>IF(HB80&gt;0,ROUND(PMT($F$92/12,$F$96*12,-GC81),5),0)</f>
        <v>0</v>
      </c>
      <c r="GE81" s="15">
        <f>IF(HB80&gt;0,ROUND(GC81*$GE$1/1000,2),0)</f>
        <v>0</v>
      </c>
      <c r="GF81" s="9">
        <f>INT(GE81)</f>
        <v>0</v>
      </c>
      <c r="GG81" s="23">
        <f>INT((GE81-GF81)*10)/10</f>
        <v>0</v>
      </c>
      <c r="GH81" s="17">
        <f>GE81-GF81-GG81</f>
        <v>0</v>
      </c>
      <c r="GI81" s="23">
        <f>IF(OR(GH81=0.05,GH81=0),GH81,IF(AND(GH81&gt;0.051,GH81&lt;0.1),0.1,IF(AND(GH81&gt;0.001,GH81&lt;0.05),0.05,GH81)))</f>
        <v>0</v>
      </c>
      <c r="GJ81" s="23">
        <f>GF81+GG81+GI81</f>
        <v>0</v>
      </c>
      <c r="GK81" s="15">
        <f>IF(HB80&gt;0,ROUND($GD$1*$GK$1,2),0)</f>
        <v>0</v>
      </c>
      <c r="GL81" s="22">
        <v>0</v>
      </c>
      <c r="GM81" s="22">
        <f>IF(HB80&gt;0,ROUND($GD$1*$GM$1,0),0)</f>
        <v>0</v>
      </c>
      <c r="GN81" s="22">
        <f>IF(HB80&gt;0,ROUND($GD$1*$GN$1,2),0)</f>
        <v>0</v>
      </c>
      <c r="GO81" s="22">
        <f>IF(HB80&gt;0,ROUND($GD$1*$GO$1,2),0)</f>
        <v>0</v>
      </c>
      <c r="GP81" s="22">
        <f>IF(HB80&gt;0,ROUND($GD$1*$GP$1,2),0)</f>
        <v>0</v>
      </c>
      <c r="GQ81" s="15">
        <f>IF(HB80&gt;0,GK81+SUM(GM81:GP81),0)</f>
        <v>0</v>
      </c>
      <c r="GR81" s="22">
        <f>IF(HB80&gt;0,ROUND(GQ81/12,2),0)</f>
        <v>0</v>
      </c>
      <c r="GS81" s="9">
        <f>INT(GR81)</f>
        <v>0</v>
      </c>
      <c r="GT81" s="23">
        <f>INT((GR81-GS81)*10)/10</f>
        <v>0</v>
      </c>
      <c r="GU81" s="17">
        <f>GR81-GS81-GT81</f>
        <v>0</v>
      </c>
      <c r="GV81" s="23">
        <f>IF(OR(GU81=0.05,GU81=0),GU81,IF(AND(GU81&gt;0.051,GU81&lt;0.1),0.1,IF(AND(GU81&gt;0.001,GU81&lt;0.05),0.05,GU81)))</f>
        <v>0</v>
      </c>
      <c r="GW81" s="23">
        <f>GS81+GT81+GV81</f>
        <v>0</v>
      </c>
      <c r="GX81">
        <f>IF(HB80&gt;0,GX80,0)</f>
        <v>0</v>
      </c>
      <c r="GY81" s="7">
        <f>ROUND(GD81+GJ81+GW81+GX81,2)</f>
        <v>0</v>
      </c>
      <c r="GZ81" s="7">
        <f>IF(AND(GY81&gt;0,GY82=0),GY81,0)</f>
        <v>0</v>
      </c>
      <c r="HA81" s="7">
        <f>IF(HB80&gt;0,HA80,0)</f>
        <v>0</v>
      </c>
      <c r="HB81" s="7">
        <f>IF(ROUND(GY81-HA81,2)&gt;0,ROUND(GY81-HA81,2),0)</f>
        <v>0</v>
      </c>
    </row>
    <row r="82" spans="1:235">
      <c r="G82" s="103">
        <f>IF(AND(N7=FALSE,N8=TRUE),G79+G81,IF(AND(N7=TRUE,N8=FALSE),G79+G80,IF(AND(N7=TRUE,N8=TRUE),G79+G80+G81,G79)))</f>
        <v>0</v>
      </c>
      <c r="I82" s="103">
        <f>IF(SUM(I79:I81)&gt;N26,N26,SUM(I79:I81))</f>
        <v>6000000</v>
      </c>
      <c r="K82" s="103">
        <f>IF(AND(N7=FALSE,N8=TRUE),K79+K81,IF(AND(N7=TRUE,N8=FALSE),K79+K80,IF(AND(N7=TRUE,N8=TRUE),K79+K80+K81,K79)))</f>
        <v>0</v>
      </c>
      <c r="AA82" s="4" t="s">
        <v>140</v>
      </c>
      <c r="AB82" s="42" t="e">
        <f>AB74+AB76</f>
        <v>#NUM!</v>
      </c>
      <c r="AC82" s="42" t="e">
        <f>AC74+AC76</f>
        <v>#NUM!</v>
      </c>
      <c r="AD82">
        <v>1</v>
      </c>
      <c r="BB82">
        <v>80</v>
      </c>
      <c r="BC82" s="7">
        <f>IF(BW81&gt;0,BC81-1000,BC81)</f>
        <v>0</v>
      </c>
      <c r="BD82" s="20">
        <f>IF(BW81&gt;0,ROUND(PMT($F$92/12,$F$96*12,-BC82),5),0)</f>
        <v>0</v>
      </c>
      <c r="BE82" s="15">
        <f>IF(BW81&gt;0,ROUND(BC82*$E$1/1000,2),0)</f>
        <v>0</v>
      </c>
      <c r="BF82" s="15">
        <f>IF(BW81&gt;0,ROUND(MIN(BC82,$F$168)*$BF$1,2),0)</f>
        <v>0</v>
      </c>
      <c r="BG82" s="22">
        <v>0</v>
      </c>
      <c r="BH82" s="22">
        <f>IF(BW81&gt;0,ROUND(MIN(BC82,$F$168)*$BH$1,0),0)</f>
        <v>0</v>
      </c>
      <c r="BI82" s="22">
        <f>IF(BW81&gt;0,ROUND(MIN(BC82,$F$168)*$BI$1,2),0)</f>
        <v>0</v>
      </c>
      <c r="BJ82" s="22">
        <f>IF(BW81&gt;0,ROUND(MIN(BC82,$F$168)*$BJ$1,2),0)</f>
        <v>0</v>
      </c>
      <c r="BK82" s="22">
        <f>IF(BW81&gt;0,ROUND(MIN(BC82,$F$168)*$BK$1,2),0)</f>
        <v>0</v>
      </c>
      <c r="BL82" s="15">
        <f>IF(BW81&gt;0,BF82+SUM(BH82:BK82),0)</f>
        <v>0</v>
      </c>
      <c r="BM82" s="22">
        <f>IF(BW81&gt;0,ROUND(BL82/12,2),0)</f>
        <v>0</v>
      </c>
      <c r="BN82" s="9">
        <f>INT(BM82)</f>
        <v>0</v>
      </c>
      <c r="BO82" s="23">
        <f>INT((BM82-BN82)*10)/10</f>
        <v>0</v>
      </c>
      <c r="BP82" s="17">
        <f>BM82-BN82-BO82</f>
        <v>0</v>
      </c>
      <c r="BQ82" s="23">
        <f>IF(OR(BP82=0.05,BP82=0),BP82,IF(AND(BP82&gt;0.051,BP82&lt;0.1),0.1,IF(AND(BP82&gt;0.001,BP82&lt;0.05),0.05,BP82)))</f>
        <v>0</v>
      </c>
      <c r="BR82" s="23">
        <f>BN82+BO82+BQ82</f>
        <v>0</v>
      </c>
      <c r="BS82">
        <f>IF(BW81&gt;0,BS81,0)</f>
        <v>0</v>
      </c>
      <c r="BT82" s="7">
        <f>SUM(BD82:BE82)+BR82+BS82</f>
        <v>0</v>
      </c>
      <c r="BU82" s="7">
        <f>IF(AND(BT82&gt;0,BT83=0),BT82,0)</f>
        <v>0</v>
      </c>
      <c r="BV82" s="7">
        <f>IF(BW81&gt;0,BV81,0)</f>
        <v>0</v>
      </c>
      <c r="BW82" s="7">
        <f>IF(ROUND(BT82-BV82,2)&gt;0,ROUND(BT82-BV82,2),0)</f>
        <v>0</v>
      </c>
      <c r="CB82">
        <v>80</v>
      </c>
      <c r="CC82" s="7">
        <f>IF(DB81&gt;0,CC81-1000,CC81)</f>
        <v>0</v>
      </c>
      <c r="CD82" s="20">
        <f>IF(DB81&gt;0,ROUND(PMT($F$92/12,$F$96*12,-CC82),5),0)</f>
        <v>0</v>
      </c>
      <c r="CE82" s="15">
        <f>IF(DB81&gt;0,ROUND(CC82*$CE$1/1000,2),0)</f>
        <v>0</v>
      </c>
      <c r="CF82" s="9">
        <f>INT(CE82)</f>
        <v>0</v>
      </c>
      <c r="CG82" s="23">
        <f>INT((CE82-CF82)*10)/10</f>
        <v>0</v>
      </c>
      <c r="CH82" s="17">
        <f>CE82-CF82-CG82</f>
        <v>0</v>
      </c>
      <c r="CI82" s="23">
        <f>IF(OR(CH82=0.05,CH82=0),CH82,IF(AND(CH82&gt;0.051,CH82&lt;0.1),0.1,IF(AND(CH82&gt;0.001,CH82&lt;0.05),0.05,CH82)))</f>
        <v>0</v>
      </c>
      <c r="CJ82" s="23">
        <f>CF82+CG82+CI82</f>
        <v>0</v>
      </c>
      <c r="CK82" s="15">
        <f>IF(DB81&gt;0,ROUND($CD$1*$CK$1,2),0)</f>
        <v>0</v>
      </c>
      <c r="CL82" s="22">
        <v>0</v>
      </c>
      <c r="CM82" s="22">
        <f>IF(DB81&gt;0,ROUND($CD$1*$CM$1,2),0)</f>
        <v>0</v>
      </c>
      <c r="CN82" s="22">
        <f>IF(DB81&gt;0,ROUND($CD$1*$CN$1,2),0)</f>
        <v>0</v>
      </c>
      <c r="CO82" s="22">
        <f>IF(DB81&gt;0,ROUND($CD$1*$CO$1,2),0)</f>
        <v>0</v>
      </c>
      <c r="CP82" s="22">
        <f>IF(DB81&gt;0,ROUND($CD$1*$CP$1,2),0)</f>
        <v>0</v>
      </c>
      <c r="CQ82" s="15">
        <f>IF(DB81&gt;0,CK82+SUM(CM82:CP82),0)</f>
        <v>0</v>
      </c>
      <c r="CR82" s="22">
        <f>IF(DB81&gt;0,ROUND(CQ82/12,2),0)</f>
        <v>0</v>
      </c>
      <c r="CS82" s="9">
        <f>INT(CR82)</f>
        <v>0</v>
      </c>
      <c r="CT82" s="23">
        <f>INT((CR82-CS82)*10)/10</f>
        <v>0</v>
      </c>
      <c r="CU82" s="17">
        <f>CR82-CS82-CT82</f>
        <v>0</v>
      </c>
      <c r="CV82" s="23">
        <f>IF(OR(CU82=0.05,CU82=0),CU82,IF(AND(CU82&gt;0.051,CU82&lt;0.1),0.1,IF(AND(CU82&gt;0.001,CU82&lt;0.05),0.05,CU82)))</f>
        <v>0</v>
      </c>
      <c r="CW82" s="23">
        <f>CS82+CT82+CV82</f>
        <v>0</v>
      </c>
      <c r="CX82">
        <f>IF(DB81&gt;0,CX81,0)</f>
        <v>0</v>
      </c>
      <c r="CY82" s="7">
        <f>ROUND(CD82+CJ82+CW82+CX82,2)</f>
        <v>0</v>
      </c>
      <c r="CZ82" s="7">
        <f>IF(AND(CY82&gt;0,CY83=0),CY82,0)</f>
        <v>0</v>
      </c>
      <c r="DA82" s="7">
        <f>IF(DB81&gt;0,DA81,0)</f>
        <v>0</v>
      </c>
      <c r="DB82" s="7">
        <f>IF(ROUND(CY82-DA82,2)&gt;0,ROUND(CY82-DA82,2),0)</f>
        <v>0</v>
      </c>
      <c r="EB82">
        <v>80</v>
      </c>
      <c r="EC82" s="7">
        <f>IF(FB81&gt;0,EC81-1000,EC81)</f>
        <v>0</v>
      </c>
      <c r="ED82" s="20">
        <f>IF(FB81&gt;0,ROUND(PMT($F$92/12,$F$96*12,-EC82),5),0)</f>
        <v>0</v>
      </c>
      <c r="EE82" s="15">
        <f>IF(FB81&gt;0,ROUND(EC82*$EE$1/1000,2),0)</f>
        <v>0</v>
      </c>
      <c r="EF82" s="9">
        <f>INT(EE82)</f>
        <v>0</v>
      </c>
      <c r="EG82" s="23">
        <f>INT((EE82-EF82)*10)/10</f>
        <v>0</v>
      </c>
      <c r="EH82" s="17">
        <f>EE82-EF82-EG82</f>
        <v>0</v>
      </c>
      <c r="EI82" s="23">
        <f>IF(OR(EH82=0.05,EH82=0),EH82,IF(AND(EH82&gt;0.051,EH82&lt;0.1),0.1,IF(AND(EH82&gt;0.001,EH82&lt;0.05),0.05,EH82)))</f>
        <v>0</v>
      </c>
      <c r="EJ82" s="23">
        <f>EF82+EG82+EI82</f>
        <v>0</v>
      </c>
      <c r="EK82" s="15">
        <f>IF(FB81&gt;0,ROUND($ED$1*$EK$1,2),0)</f>
        <v>0</v>
      </c>
      <c r="EL82" s="22">
        <v>0</v>
      </c>
      <c r="EM82" s="22">
        <f>IF(FB81&gt;0,ROUND($ED$1*$EM$1,0),0)</f>
        <v>0</v>
      </c>
      <c r="EN82" s="22">
        <f>IF(FB81&gt;0,ROUND($ED$1*$EN$1,2),0)</f>
        <v>0</v>
      </c>
      <c r="EO82" s="22">
        <f>IF(FB81&gt;0,ROUND($ED$1*$EO$1,2),0)</f>
        <v>0</v>
      </c>
      <c r="EP82" s="22">
        <f>IF(FB81&gt;0,ROUND($ED$1*$EP$1,2),0)</f>
        <v>0</v>
      </c>
      <c r="EQ82" s="15">
        <f>IF(FB81&gt;0,EK82+SUM(EM82:EP82),0)</f>
        <v>0</v>
      </c>
      <c r="ER82" s="22">
        <f>IF(FB81&gt;0,ROUND(EQ82/12,2),0)</f>
        <v>0</v>
      </c>
      <c r="ES82" s="9">
        <f>INT(ER82)</f>
        <v>0</v>
      </c>
      <c r="ET82" s="23">
        <f>INT((ER82-ES82)*10)/10</f>
        <v>0</v>
      </c>
      <c r="EU82" s="17">
        <f>ER82-ES82-ET82</f>
        <v>0</v>
      </c>
      <c r="EV82" s="23">
        <f>IF(OR(EU82=0.05,EU82=0),EU82,IF(AND(EU82&gt;0.051,EU82&lt;0.1),0.1,IF(AND(EU82&gt;0.001,EU82&lt;0.05),0.05,EU82)))</f>
        <v>0</v>
      </c>
      <c r="EW82" s="23">
        <f>ES82+ET82+EV82</f>
        <v>0</v>
      </c>
      <c r="EX82">
        <f>IF(FB81&gt;0,EX81,0)</f>
        <v>0</v>
      </c>
      <c r="EY82" s="7">
        <f>ROUND(ED82+EJ82+EW82+EX82,2)</f>
        <v>0</v>
      </c>
      <c r="EZ82" s="7">
        <f>IF(AND(EY82&gt;0,EY83=0),EY82,0)</f>
        <v>0</v>
      </c>
      <c r="FA82" s="7">
        <f>IF(FB81&gt;0,FA81,0)</f>
        <v>0</v>
      </c>
      <c r="FB82" s="7">
        <f>IF(ROUND(EY82-FA82,2)&gt;0,ROUND(EY82-FA82,2),0)</f>
        <v>0</v>
      </c>
      <c r="GB82">
        <v>80</v>
      </c>
      <c r="GC82" s="7">
        <f>IF(HB81&gt;0,GC81-1000,GC81)</f>
        <v>0</v>
      </c>
      <c r="GD82" s="20">
        <f>IF(HB81&gt;0,ROUND(PMT($F$92/12,$F$96*12,-GC82),5),0)</f>
        <v>0</v>
      </c>
      <c r="GE82" s="15">
        <f>IF(HB81&gt;0,ROUND(GC82*$GE$1/1000,2),0)</f>
        <v>0</v>
      </c>
      <c r="GF82" s="9">
        <f>INT(GE82)</f>
        <v>0</v>
      </c>
      <c r="GG82" s="23">
        <f>INT((GE82-GF82)*10)/10</f>
        <v>0</v>
      </c>
      <c r="GH82" s="17">
        <f>GE82-GF82-GG82</f>
        <v>0</v>
      </c>
      <c r="GI82" s="23">
        <f>IF(OR(GH82=0.05,GH82=0),GH82,IF(AND(GH82&gt;0.051,GH82&lt;0.1),0.1,IF(AND(GH82&gt;0.001,GH82&lt;0.05),0.05,GH82)))</f>
        <v>0</v>
      </c>
      <c r="GJ82" s="23">
        <f>GF82+GG82+GI82</f>
        <v>0</v>
      </c>
      <c r="GK82" s="15">
        <f>IF(HB81&gt;0,ROUND($GD$1*$GK$1,2),0)</f>
        <v>0</v>
      </c>
      <c r="GL82" s="22">
        <v>0</v>
      </c>
      <c r="GM82" s="22">
        <f>IF(HB81&gt;0,ROUND($GD$1*$GM$1,0),0)</f>
        <v>0</v>
      </c>
      <c r="GN82" s="22">
        <f>IF(HB81&gt;0,ROUND($GD$1*$GN$1,2),0)</f>
        <v>0</v>
      </c>
      <c r="GO82" s="22">
        <f>IF(HB81&gt;0,ROUND($GD$1*$GO$1,2),0)</f>
        <v>0</v>
      </c>
      <c r="GP82" s="22">
        <f>IF(HB81&gt;0,ROUND($GD$1*$GP$1,2),0)</f>
        <v>0</v>
      </c>
      <c r="GQ82" s="15">
        <f>IF(HB81&gt;0,GK82+SUM(GM82:GP82),0)</f>
        <v>0</v>
      </c>
      <c r="GR82" s="22">
        <f>IF(HB81&gt;0,ROUND(GQ82/12,2),0)</f>
        <v>0</v>
      </c>
      <c r="GS82" s="9">
        <f>INT(GR82)</f>
        <v>0</v>
      </c>
      <c r="GT82" s="23">
        <f>INT((GR82-GS82)*10)/10</f>
        <v>0</v>
      </c>
      <c r="GU82" s="17">
        <f>GR82-GS82-GT82</f>
        <v>0</v>
      </c>
      <c r="GV82" s="23">
        <f>IF(OR(GU82=0.05,GU82=0),GU82,IF(AND(GU82&gt;0.051,GU82&lt;0.1),0.1,IF(AND(GU82&gt;0.001,GU82&lt;0.05),0.05,GU82)))</f>
        <v>0</v>
      </c>
      <c r="GW82" s="23">
        <f>GS82+GT82+GV82</f>
        <v>0</v>
      </c>
      <c r="GX82">
        <f>IF(HB81&gt;0,GX81,0)</f>
        <v>0</v>
      </c>
      <c r="GY82" s="7">
        <f>ROUND(GD82+GJ82+GW82+GX82,2)</f>
        <v>0</v>
      </c>
      <c r="GZ82" s="7">
        <f>IF(AND(GY82&gt;0,GY83=0),GY82,0)</f>
        <v>0</v>
      </c>
      <c r="HA82" s="7">
        <f>IF(HB81&gt;0,HA81,0)</f>
        <v>0</v>
      </c>
      <c r="HB82" s="7">
        <f>IF(ROUND(GY82-HA82,2)&gt;0,ROUND(GY82-HA82,2),0)</f>
        <v>0</v>
      </c>
    </row>
    <row r="83" spans="1:235">
      <c r="AB83" s="42">
        <f>AB74+AB77</f>
        <v>82</v>
      </c>
      <c r="AC83" s="42">
        <f>AC74+AC77</f>
        <v>986</v>
      </c>
      <c r="AD83">
        <v>2</v>
      </c>
      <c r="BB83">
        <v>81</v>
      </c>
      <c r="BC83" s="7">
        <f>IF(BW82&gt;0,BC82-1000,BC82)</f>
        <v>0</v>
      </c>
      <c r="BD83" s="20">
        <f>IF(BW82&gt;0,ROUND(PMT($F$92/12,$F$96*12,-BC83),5),0)</f>
        <v>0</v>
      </c>
      <c r="BE83" s="15">
        <f>IF(BW82&gt;0,ROUND(BC83*$E$1/1000,2),0)</f>
        <v>0</v>
      </c>
      <c r="BF83" s="15">
        <f>IF(BW82&gt;0,ROUND(MIN(BC83,$F$168)*$BF$1,2),0)</f>
        <v>0</v>
      </c>
      <c r="BG83" s="22">
        <v>0</v>
      </c>
      <c r="BH83" s="22">
        <f>IF(BW82&gt;0,ROUND(MIN(BC83,$F$168)*$BH$1,0),0)</f>
        <v>0</v>
      </c>
      <c r="BI83" s="22">
        <f>IF(BW82&gt;0,ROUND(MIN(BC83,$F$168)*$BI$1,2),0)</f>
        <v>0</v>
      </c>
      <c r="BJ83" s="22">
        <f>IF(BW82&gt;0,ROUND(MIN(BC83,$F$168)*$BJ$1,2),0)</f>
        <v>0</v>
      </c>
      <c r="BK83" s="22">
        <f>IF(BW82&gt;0,ROUND(MIN(BC83,$F$168)*$BK$1,2),0)</f>
        <v>0</v>
      </c>
      <c r="BL83" s="15">
        <f>IF(BW82&gt;0,BF83+SUM(BH83:BK83),0)</f>
        <v>0</v>
      </c>
      <c r="BM83" s="22">
        <f>IF(BW82&gt;0,ROUND(BL83/12,2),0)</f>
        <v>0</v>
      </c>
      <c r="BN83" s="9">
        <f>INT(BM83)</f>
        <v>0</v>
      </c>
      <c r="BO83" s="23">
        <f>INT((BM83-BN83)*10)/10</f>
        <v>0</v>
      </c>
      <c r="BP83" s="17">
        <f>BM83-BN83-BO83</f>
        <v>0</v>
      </c>
      <c r="BQ83" s="23">
        <f>IF(OR(BP83=0.05,BP83=0),BP83,IF(AND(BP83&gt;0.051,BP83&lt;0.1),0.1,IF(AND(BP83&gt;0.001,BP83&lt;0.05),0.05,BP83)))</f>
        <v>0</v>
      </c>
      <c r="BR83" s="23">
        <f>BN83+BO83+BQ83</f>
        <v>0</v>
      </c>
      <c r="BS83">
        <f>IF(BW82&gt;0,BS82,0)</f>
        <v>0</v>
      </c>
      <c r="BT83" s="7">
        <f>SUM(BD83:BE83)+BR83+BS83</f>
        <v>0</v>
      </c>
      <c r="BU83" s="7">
        <f>IF(AND(BT83&gt;0,BT84=0),BT83,0)</f>
        <v>0</v>
      </c>
      <c r="BV83" s="7">
        <f>IF(BW82&gt;0,BV82,0)</f>
        <v>0</v>
      </c>
      <c r="BW83" s="7">
        <f>IF(ROUND(BT83-BV83,2)&gt;0,ROUND(BT83-BV83,2),0)</f>
        <v>0</v>
      </c>
      <c r="CB83">
        <v>81</v>
      </c>
      <c r="CC83" s="7">
        <f>IF(DB82&gt;0,CC82-1000,CC82)</f>
        <v>0</v>
      </c>
      <c r="CD83" s="20">
        <f>IF(DB82&gt;0,ROUND(PMT($F$92/12,$F$96*12,-CC83),5),0)</f>
        <v>0</v>
      </c>
      <c r="CE83" s="15">
        <f>IF(DB82&gt;0,ROUND(CC83*$CE$1/1000,2),0)</f>
        <v>0</v>
      </c>
      <c r="CF83" s="9">
        <f>INT(CE83)</f>
        <v>0</v>
      </c>
      <c r="CG83" s="23">
        <f>INT((CE83-CF83)*10)/10</f>
        <v>0</v>
      </c>
      <c r="CH83" s="17">
        <f>CE83-CF83-CG83</f>
        <v>0</v>
      </c>
      <c r="CI83" s="23">
        <f>IF(OR(CH83=0.05,CH83=0),CH83,IF(AND(CH83&gt;0.051,CH83&lt;0.1),0.1,IF(AND(CH83&gt;0.001,CH83&lt;0.05),0.05,CH83)))</f>
        <v>0</v>
      </c>
      <c r="CJ83" s="23">
        <f>CF83+CG83+CI83</f>
        <v>0</v>
      </c>
      <c r="CK83" s="15">
        <f>IF(DB82&gt;0,ROUND($CD$1*$CK$1,2),0)</f>
        <v>0</v>
      </c>
      <c r="CL83" s="22">
        <v>0</v>
      </c>
      <c r="CM83" s="22">
        <f>IF(DB82&gt;0,ROUND($CD$1*$CM$1,2),0)</f>
        <v>0</v>
      </c>
      <c r="CN83" s="22">
        <f>IF(DB82&gt;0,ROUND($CD$1*$CN$1,2),0)</f>
        <v>0</v>
      </c>
      <c r="CO83" s="22">
        <f>IF(DB82&gt;0,ROUND($CD$1*$CO$1,2),0)</f>
        <v>0</v>
      </c>
      <c r="CP83" s="22">
        <f>IF(DB82&gt;0,ROUND($CD$1*$CP$1,2),0)</f>
        <v>0</v>
      </c>
      <c r="CQ83" s="15">
        <f>IF(DB82&gt;0,CK83+SUM(CM83:CP83),0)</f>
        <v>0</v>
      </c>
      <c r="CR83" s="22">
        <f>IF(DB82&gt;0,ROUND(CQ83/12,2),0)</f>
        <v>0</v>
      </c>
      <c r="CS83" s="9">
        <f>INT(CR83)</f>
        <v>0</v>
      </c>
      <c r="CT83" s="23">
        <f>INT((CR83-CS83)*10)/10</f>
        <v>0</v>
      </c>
      <c r="CU83" s="17">
        <f>CR83-CS83-CT83</f>
        <v>0</v>
      </c>
      <c r="CV83" s="23">
        <f>IF(OR(CU83=0.05,CU83=0),CU83,IF(AND(CU83&gt;0.051,CU83&lt;0.1),0.1,IF(AND(CU83&gt;0.001,CU83&lt;0.05),0.05,CU83)))</f>
        <v>0</v>
      </c>
      <c r="CW83" s="23">
        <f>CS83+CT83+CV83</f>
        <v>0</v>
      </c>
      <c r="CX83">
        <f>IF(DB82&gt;0,CX82,0)</f>
        <v>0</v>
      </c>
      <c r="CY83" s="7">
        <f>ROUND(CD83+CJ83+CW83+CX83,2)</f>
        <v>0</v>
      </c>
      <c r="CZ83" s="7">
        <f>IF(AND(CY83&gt;0,CY84=0),CY83,0)</f>
        <v>0</v>
      </c>
      <c r="DA83" s="7">
        <f>IF(DB82&gt;0,DA82,0)</f>
        <v>0</v>
      </c>
      <c r="DB83" s="7">
        <f>IF(ROUND(CY83-DA83,2)&gt;0,ROUND(CY83-DA83,2),0)</f>
        <v>0</v>
      </c>
      <c r="EB83">
        <v>81</v>
      </c>
      <c r="EC83" s="7">
        <f>IF(FB82&gt;0,EC82-1000,EC82)</f>
        <v>0</v>
      </c>
      <c r="ED83" s="20">
        <f>IF(FB82&gt;0,ROUND(PMT($F$92/12,$F$96*12,-EC83),5),0)</f>
        <v>0</v>
      </c>
      <c r="EE83" s="15">
        <f>IF(FB82&gt;0,ROUND(EC83*$EE$1/1000,2),0)</f>
        <v>0</v>
      </c>
      <c r="EF83" s="9">
        <f>INT(EE83)</f>
        <v>0</v>
      </c>
      <c r="EG83" s="23">
        <f>INT((EE83-EF83)*10)/10</f>
        <v>0</v>
      </c>
      <c r="EH83" s="17">
        <f>EE83-EF83-EG83</f>
        <v>0</v>
      </c>
      <c r="EI83" s="23">
        <f>IF(OR(EH83=0.05,EH83=0),EH83,IF(AND(EH83&gt;0.051,EH83&lt;0.1),0.1,IF(AND(EH83&gt;0.001,EH83&lt;0.05),0.05,EH83)))</f>
        <v>0</v>
      </c>
      <c r="EJ83" s="23">
        <f>EF83+EG83+EI83</f>
        <v>0</v>
      </c>
      <c r="EK83" s="15">
        <f>IF(FB82&gt;0,ROUND($ED$1*$EK$1,2),0)</f>
        <v>0</v>
      </c>
      <c r="EL83" s="22">
        <v>0</v>
      </c>
      <c r="EM83" s="22">
        <f>IF(FB82&gt;0,ROUND($ED$1*$EM$1,0),0)</f>
        <v>0</v>
      </c>
      <c r="EN83" s="22">
        <f>IF(FB82&gt;0,ROUND($ED$1*$EN$1,2),0)</f>
        <v>0</v>
      </c>
      <c r="EO83" s="22">
        <f>IF(FB82&gt;0,ROUND($ED$1*$EO$1,2),0)</f>
        <v>0</v>
      </c>
      <c r="EP83" s="22">
        <f>IF(FB82&gt;0,ROUND($ED$1*$EP$1,2),0)</f>
        <v>0</v>
      </c>
      <c r="EQ83" s="15">
        <f>IF(FB82&gt;0,EK83+SUM(EM83:EP83),0)</f>
        <v>0</v>
      </c>
      <c r="ER83" s="22">
        <f>IF(FB82&gt;0,ROUND(EQ83/12,2),0)</f>
        <v>0</v>
      </c>
      <c r="ES83" s="9">
        <f>INT(ER83)</f>
        <v>0</v>
      </c>
      <c r="ET83" s="23">
        <f>INT((ER83-ES83)*10)/10</f>
        <v>0</v>
      </c>
      <c r="EU83" s="17">
        <f>ER83-ES83-ET83</f>
        <v>0</v>
      </c>
      <c r="EV83" s="23">
        <f>IF(OR(EU83=0.05,EU83=0),EU83,IF(AND(EU83&gt;0.051,EU83&lt;0.1),0.1,IF(AND(EU83&gt;0.001,EU83&lt;0.05),0.05,EU83)))</f>
        <v>0</v>
      </c>
      <c r="EW83" s="23">
        <f>ES83+ET83+EV83</f>
        <v>0</v>
      </c>
      <c r="EX83">
        <f>IF(FB82&gt;0,EX82,0)</f>
        <v>0</v>
      </c>
      <c r="EY83" s="7">
        <f>ROUND(ED83+EJ83+EW83+EX83,2)</f>
        <v>0</v>
      </c>
      <c r="EZ83" s="7">
        <f>IF(AND(EY83&gt;0,EY84=0),EY83,0)</f>
        <v>0</v>
      </c>
      <c r="FA83" s="7">
        <f>IF(FB82&gt;0,FA82,0)</f>
        <v>0</v>
      </c>
      <c r="FB83" s="7">
        <f>IF(ROUND(EY83-FA83,2)&gt;0,ROUND(EY83-FA83,2),0)</f>
        <v>0</v>
      </c>
      <c r="GB83">
        <v>81</v>
      </c>
      <c r="GC83" s="7">
        <f>IF(HB82&gt;0,GC82-1000,GC82)</f>
        <v>0</v>
      </c>
      <c r="GD83" s="20">
        <f>IF(HB82&gt;0,ROUND(PMT($F$92/12,$F$96*12,-GC83),5),0)</f>
        <v>0</v>
      </c>
      <c r="GE83" s="15">
        <f>IF(HB82&gt;0,ROUND(GC83*$GE$1/1000,2),0)</f>
        <v>0</v>
      </c>
      <c r="GF83" s="9">
        <f>INT(GE83)</f>
        <v>0</v>
      </c>
      <c r="GG83" s="23">
        <f>INT((GE83-GF83)*10)/10</f>
        <v>0</v>
      </c>
      <c r="GH83" s="17">
        <f>GE83-GF83-GG83</f>
        <v>0</v>
      </c>
      <c r="GI83" s="23">
        <f>IF(OR(GH83=0.05,GH83=0),GH83,IF(AND(GH83&gt;0.051,GH83&lt;0.1),0.1,IF(AND(GH83&gt;0.001,GH83&lt;0.05),0.05,GH83)))</f>
        <v>0</v>
      </c>
      <c r="GJ83" s="23">
        <f>GF83+GG83+GI83</f>
        <v>0</v>
      </c>
      <c r="GK83" s="15">
        <f>IF(HB82&gt;0,ROUND($GD$1*$GK$1,2),0)</f>
        <v>0</v>
      </c>
      <c r="GL83" s="22">
        <v>0</v>
      </c>
      <c r="GM83" s="22">
        <f>IF(HB82&gt;0,ROUND($GD$1*$GM$1,0),0)</f>
        <v>0</v>
      </c>
      <c r="GN83" s="22">
        <f>IF(HB82&gt;0,ROUND($GD$1*$GN$1,2),0)</f>
        <v>0</v>
      </c>
      <c r="GO83" s="22">
        <f>IF(HB82&gt;0,ROUND($GD$1*$GO$1,2),0)</f>
        <v>0</v>
      </c>
      <c r="GP83" s="22">
        <f>IF(HB82&gt;0,ROUND($GD$1*$GP$1,2),0)</f>
        <v>0</v>
      </c>
      <c r="GQ83" s="15">
        <f>IF(HB82&gt;0,GK83+SUM(GM83:GP83),0)</f>
        <v>0</v>
      </c>
      <c r="GR83" s="22">
        <f>IF(HB82&gt;0,ROUND(GQ83/12,2),0)</f>
        <v>0</v>
      </c>
      <c r="GS83" s="9">
        <f>INT(GR83)</f>
        <v>0</v>
      </c>
      <c r="GT83" s="23">
        <f>INT((GR83-GS83)*10)/10</f>
        <v>0</v>
      </c>
      <c r="GU83" s="17">
        <f>GR83-GS83-GT83</f>
        <v>0</v>
      </c>
      <c r="GV83" s="23">
        <f>IF(OR(GU83=0.05,GU83=0),GU83,IF(AND(GU83&gt;0.051,GU83&lt;0.1),0.1,IF(AND(GU83&gt;0.001,GU83&lt;0.05),0.05,GU83)))</f>
        <v>0</v>
      </c>
      <c r="GW83" s="23">
        <f>GS83+GT83+GV83</f>
        <v>0</v>
      </c>
      <c r="GX83">
        <f>IF(HB82&gt;0,GX82,0)</f>
        <v>0</v>
      </c>
      <c r="GY83" s="7">
        <f>ROUND(GD83+GJ83+GW83+GX83,2)</f>
        <v>0</v>
      </c>
      <c r="GZ83" s="7">
        <f>IF(AND(GY83&gt;0,GY84=0),GY83,0)</f>
        <v>0</v>
      </c>
      <c r="HA83" s="7">
        <f>IF(HB82&gt;0,HA82,0)</f>
        <v>0</v>
      </c>
      <c r="HB83" s="7">
        <f>IF(ROUND(GY83-HA83,2)&gt;0,ROUND(GY83-HA83,2),0)</f>
        <v>0</v>
      </c>
    </row>
    <row r="84" spans="1:235">
      <c r="C84" s="84" t="s">
        <v>141</v>
      </c>
      <c r="AB84" s="42">
        <f>AB74+AB78</f>
        <v>73</v>
      </c>
      <c r="AC84" s="39">
        <f>AC74+AC78</f>
        <v>877</v>
      </c>
      <c r="AD84">
        <v>3</v>
      </c>
      <c r="BB84">
        <v>82</v>
      </c>
      <c r="BC84" s="7">
        <f>IF(BW83&gt;0,BC83-1000,BC83)</f>
        <v>0</v>
      </c>
      <c r="BD84" s="20">
        <f>IF(BW83&gt;0,ROUND(PMT($F$92/12,$F$96*12,-BC84),5),0)</f>
        <v>0</v>
      </c>
      <c r="BE84" s="15">
        <f>IF(BW83&gt;0,ROUND(BC84*$E$1/1000,2),0)</f>
        <v>0</v>
      </c>
      <c r="BF84" s="15">
        <f>IF(BW83&gt;0,ROUND(MIN(BC84,$F$168)*$BF$1,2),0)</f>
        <v>0</v>
      </c>
      <c r="BG84" s="22">
        <v>0</v>
      </c>
      <c r="BH84" s="22">
        <f>IF(BW83&gt;0,ROUND(MIN(BC84,$F$168)*$BH$1,0),0)</f>
        <v>0</v>
      </c>
      <c r="BI84" s="22">
        <f>IF(BW83&gt;0,ROUND(MIN(BC84,$F$168)*$BI$1,2),0)</f>
        <v>0</v>
      </c>
      <c r="BJ84" s="22">
        <f>IF(BW83&gt;0,ROUND(MIN(BC84,$F$168)*$BJ$1,2),0)</f>
        <v>0</v>
      </c>
      <c r="BK84" s="22">
        <f>IF(BW83&gt;0,ROUND(MIN(BC84,$F$168)*$BK$1,2),0)</f>
        <v>0</v>
      </c>
      <c r="BL84" s="15">
        <f>IF(BW83&gt;0,BF84+SUM(BH84:BK84),0)</f>
        <v>0</v>
      </c>
      <c r="BM84" s="22">
        <f>IF(BW83&gt;0,ROUND(BL84/12,2),0)</f>
        <v>0</v>
      </c>
      <c r="BN84" s="9">
        <f>INT(BM84)</f>
        <v>0</v>
      </c>
      <c r="BO84" s="23">
        <f>INT((BM84-BN84)*10)/10</f>
        <v>0</v>
      </c>
      <c r="BP84" s="17">
        <f>BM84-BN84-BO84</f>
        <v>0</v>
      </c>
      <c r="BQ84" s="23">
        <f>IF(OR(BP84=0.05,BP84=0),BP84,IF(AND(BP84&gt;0.051,BP84&lt;0.1),0.1,IF(AND(BP84&gt;0.001,BP84&lt;0.05),0.05,BP84)))</f>
        <v>0</v>
      </c>
      <c r="BR84" s="23">
        <f>BN84+BO84+BQ84</f>
        <v>0</v>
      </c>
      <c r="BS84">
        <f>IF(BW83&gt;0,BS83,0)</f>
        <v>0</v>
      </c>
      <c r="BT84" s="7">
        <f>SUM(BD84:BE84)+BR84+BS84</f>
        <v>0</v>
      </c>
      <c r="BU84" s="7">
        <f>IF(AND(BT84&gt;0,BT85=0),BT84,0)</f>
        <v>0</v>
      </c>
      <c r="BV84" s="7">
        <f>IF(BW83&gt;0,BV83,0)</f>
        <v>0</v>
      </c>
      <c r="BW84" s="7">
        <f>IF(ROUND(BT84-BV84,2)&gt;0,ROUND(BT84-BV84,2),0)</f>
        <v>0</v>
      </c>
      <c r="CB84">
        <v>82</v>
      </c>
      <c r="CC84" s="7">
        <f>IF(DB83&gt;0,CC83-1000,CC83)</f>
        <v>0</v>
      </c>
      <c r="CD84" s="20">
        <f>IF(DB83&gt;0,ROUND(PMT($F$92/12,$F$96*12,-CC84),5),0)</f>
        <v>0</v>
      </c>
      <c r="CE84" s="15">
        <f>IF(DB83&gt;0,ROUND(CC84*$CE$1/1000,2),0)</f>
        <v>0</v>
      </c>
      <c r="CF84" s="9">
        <f>INT(CE84)</f>
        <v>0</v>
      </c>
      <c r="CG84" s="23">
        <f>INT((CE84-CF84)*10)/10</f>
        <v>0</v>
      </c>
      <c r="CH84" s="17">
        <f>CE84-CF84-CG84</f>
        <v>0</v>
      </c>
      <c r="CI84" s="23">
        <f>IF(OR(CH84=0.05,CH84=0),CH84,IF(AND(CH84&gt;0.051,CH84&lt;0.1),0.1,IF(AND(CH84&gt;0.001,CH84&lt;0.05),0.05,CH84)))</f>
        <v>0</v>
      </c>
      <c r="CJ84" s="23">
        <f>CF84+CG84+CI84</f>
        <v>0</v>
      </c>
      <c r="CK84" s="15">
        <f>IF(DB83&gt;0,ROUND($CD$1*$CK$1,2),0)</f>
        <v>0</v>
      </c>
      <c r="CL84" s="22">
        <v>0</v>
      </c>
      <c r="CM84" s="22">
        <f>IF(DB83&gt;0,ROUND($CD$1*$CM$1,2),0)</f>
        <v>0</v>
      </c>
      <c r="CN84" s="22">
        <f>IF(DB83&gt;0,ROUND($CD$1*$CN$1,2),0)</f>
        <v>0</v>
      </c>
      <c r="CO84" s="22">
        <f>IF(DB83&gt;0,ROUND($CD$1*$CO$1,2),0)</f>
        <v>0</v>
      </c>
      <c r="CP84" s="22">
        <f>IF(DB83&gt;0,ROUND($CD$1*$CP$1,2),0)</f>
        <v>0</v>
      </c>
      <c r="CQ84" s="15">
        <f>IF(DB83&gt;0,CK84+SUM(CM84:CP84),0)</f>
        <v>0</v>
      </c>
      <c r="CR84" s="22">
        <f>IF(DB83&gt;0,ROUND(CQ84/12,2),0)</f>
        <v>0</v>
      </c>
      <c r="CS84" s="9">
        <f>INT(CR84)</f>
        <v>0</v>
      </c>
      <c r="CT84" s="23">
        <f>INT((CR84-CS84)*10)/10</f>
        <v>0</v>
      </c>
      <c r="CU84" s="17">
        <f>CR84-CS84-CT84</f>
        <v>0</v>
      </c>
      <c r="CV84" s="23">
        <f>IF(OR(CU84=0.05,CU84=0),CU84,IF(AND(CU84&gt;0.051,CU84&lt;0.1),0.1,IF(AND(CU84&gt;0.001,CU84&lt;0.05),0.05,CU84)))</f>
        <v>0</v>
      </c>
      <c r="CW84" s="23">
        <f>CS84+CT84+CV84</f>
        <v>0</v>
      </c>
      <c r="CX84">
        <f>IF(DB83&gt;0,CX83,0)</f>
        <v>0</v>
      </c>
      <c r="CY84" s="7">
        <f>ROUND(CD84+CJ84+CW84+CX84,2)</f>
        <v>0</v>
      </c>
      <c r="CZ84" s="7">
        <f>IF(AND(CY84&gt;0,CY85=0),CY84,0)</f>
        <v>0</v>
      </c>
      <c r="DA84" s="7">
        <f>IF(DB83&gt;0,DA83,0)</f>
        <v>0</v>
      </c>
      <c r="DB84" s="7">
        <f>IF(ROUND(CY84-DA84,2)&gt;0,ROUND(CY84-DA84,2),0)</f>
        <v>0</v>
      </c>
      <c r="EB84">
        <v>82</v>
      </c>
      <c r="EC84" s="7">
        <f>IF(FB83&gt;0,EC83-1000,EC83)</f>
        <v>0</v>
      </c>
      <c r="ED84" s="20">
        <f>IF(FB83&gt;0,ROUND(PMT($F$92/12,$F$96*12,-EC84),5),0)</f>
        <v>0</v>
      </c>
      <c r="EE84" s="15">
        <f>IF(FB83&gt;0,ROUND(EC84*$EE$1/1000,2),0)</f>
        <v>0</v>
      </c>
      <c r="EF84" s="9">
        <f>INT(EE84)</f>
        <v>0</v>
      </c>
      <c r="EG84" s="23">
        <f>INT((EE84-EF84)*10)/10</f>
        <v>0</v>
      </c>
      <c r="EH84" s="17">
        <f>EE84-EF84-EG84</f>
        <v>0</v>
      </c>
      <c r="EI84" s="23">
        <f>IF(OR(EH84=0.05,EH84=0),EH84,IF(AND(EH84&gt;0.051,EH84&lt;0.1),0.1,IF(AND(EH84&gt;0.001,EH84&lt;0.05),0.05,EH84)))</f>
        <v>0</v>
      </c>
      <c r="EJ84" s="23">
        <f>EF84+EG84+EI84</f>
        <v>0</v>
      </c>
      <c r="EK84" s="15">
        <f>IF(FB83&gt;0,ROUND($ED$1*$EK$1,2),0)</f>
        <v>0</v>
      </c>
      <c r="EL84" s="22">
        <v>0</v>
      </c>
      <c r="EM84" s="22">
        <f>IF(FB83&gt;0,ROUND($ED$1*$EM$1,0),0)</f>
        <v>0</v>
      </c>
      <c r="EN84" s="22">
        <f>IF(FB83&gt;0,ROUND($ED$1*$EN$1,2),0)</f>
        <v>0</v>
      </c>
      <c r="EO84" s="22">
        <f>IF(FB83&gt;0,ROUND($ED$1*$EO$1,2),0)</f>
        <v>0</v>
      </c>
      <c r="EP84" s="22">
        <f>IF(FB83&gt;0,ROUND($ED$1*$EP$1,2),0)</f>
        <v>0</v>
      </c>
      <c r="EQ84" s="15">
        <f>IF(FB83&gt;0,EK84+SUM(EM84:EP84),0)</f>
        <v>0</v>
      </c>
      <c r="ER84" s="22">
        <f>IF(FB83&gt;0,ROUND(EQ84/12,2),0)</f>
        <v>0</v>
      </c>
      <c r="ES84" s="9">
        <f>INT(ER84)</f>
        <v>0</v>
      </c>
      <c r="ET84" s="23">
        <f>INT((ER84-ES84)*10)/10</f>
        <v>0</v>
      </c>
      <c r="EU84" s="17">
        <f>ER84-ES84-ET84</f>
        <v>0</v>
      </c>
      <c r="EV84" s="23">
        <f>IF(OR(EU84=0.05,EU84=0),EU84,IF(AND(EU84&gt;0.051,EU84&lt;0.1),0.1,IF(AND(EU84&gt;0.001,EU84&lt;0.05),0.05,EU84)))</f>
        <v>0</v>
      </c>
      <c r="EW84" s="23">
        <f>ES84+ET84+EV84</f>
        <v>0</v>
      </c>
      <c r="EX84">
        <f>IF(FB83&gt;0,EX83,0)</f>
        <v>0</v>
      </c>
      <c r="EY84" s="7">
        <f>ROUND(ED84+EJ84+EW84+EX84,2)</f>
        <v>0</v>
      </c>
      <c r="EZ84" s="7">
        <f>IF(AND(EY84&gt;0,EY85=0),EY84,0)</f>
        <v>0</v>
      </c>
      <c r="FA84" s="7">
        <f>IF(FB83&gt;0,FA83,0)</f>
        <v>0</v>
      </c>
      <c r="FB84" s="7">
        <f>IF(ROUND(EY84-FA84,2)&gt;0,ROUND(EY84-FA84,2),0)</f>
        <v>0</v>
      </c>
      <c r="GB84">
        <v>82</v>
      </c>
      <c r="GC84" s="7">
        <f>IF(HB83&gt;0,GC83-1000,GC83)</f>
        <v>0</v>
      </c>
      <c r="GD84" s="20">
        <f>IF(HB83&gt;0,ROUND(PMT($F$92/12,$F$96*12,-GC84),5),0)</f>
        <v>0</v>
      </c>
      <c r="GE84" s="15">
        <f>IF(HB83&gt;0,ROUND(GC84*$GE$1/1000,2),0)</f>
        <v>0</v>
      </c>
      <c r="GF84" s="9">
        <f>INT(GE84)</f>
        <v>0</v>
      </c>
      <c r="GG84" s="23">
        <f>INT((GE84-GF84)*10)/10</f>
        <v>0</v>
      </c>
      <c r="GH84" s="17">
        <f>GE84-GF84-GG84</f>
        <v>0</v>
      </c>
      <c r="GI84" s="23">
        <f>IF(OR(GH84=0.05,GH84=0),GH84,IF(AND(GH84&gt;0.051,GH84&lt;0.1),0.1,IF(AND(GH84&gt;0.001,GH84&lt;0.05),0.05,GH84)))</f>
        <v>0</v>
      </c>
      <c r="GJ84" s="23">
        <f>GF84+GG84+GI84</f>
        <v>0</v>
      </c>
      <c r="GK84" s="15">
        <f>IF(HB83&gt;0,ROUND($GD$1*$GK$1,2),0)</f>
        <v>0</v>
      </c>
      <c r="GL84" s="22">
        <v>0</v>
      </c>
      <c r="GM84" s="22">
        <f>IF(HB83&gt;0,ROUND($GD$1*$GM$1,0),0)</f>
        <v>0</v>
      </c>
      <c r="GN84" s="22">
        <f>IF(HB83&gt;0,ROUND($GD$1*$GN$1,2),0)</f>
        <v>0</v>
      </c>
      <c r="GO84" s="22">
        <f>IF(HB83&gt;0,ROUND($GD$1*$GO$1,2),0)</f>
        <v>0</v>
      </c>
      <c r="GP84" s="22">
        <f>IF(HB83&gt;0,ROUND($GD$1*$GP$1,2),0)</f>
        <v>0</v>
      </c>
      <c r="GQ84" s="15">
        <f>IF(HB83&gt;0,GK84+SUM(GM84:GP84),0)</f>
        <v>0</v>
      </c>
      <c r="GR84" s="22">
        <f>IF(HB83&gt;0,ROUND(GQ84/12,2),0)</f>
        <v>0</v>
      </c>
      <c r="GS84" s="9">
        <f>INT(GR84)</f>
        <v>0</v>
      </c>
      <c r="GT84" s="23">
        <f>INT((GR84-GS84)*10)/10</f>
        <v>0</v>
      </c>
      <c r="GU84" s="17">
        <f>GR84-GS84-GT84</f>
        <v>0</v>
      </c>
      <c r="GV84" s="23">
        <f>IF(OR(GU84=0.05,GU84=0),GU84,IF(AND(GU84&gt;0.051,GU84&lt;0.1),0.1,IF(AND(GU84&gt;0.001,GU84&lt;0.05),0.05,GU84)))</f>
        <v>0</v>
      </c>
      <c r="GW84" s="23">
        <f>GS84+GT84+GV84</f>
        <v>0</v>
      </c>
      <c r="GX84">
        <f>IF(HB83&gt;0,GX83,0)</f>
        <v>0</v>
      </c>
      <c r="GY84" s="7">
        <f>ROUND(GD84+GJ84+GW84+GX84,2)</f>
        <v>0</v>
      </c>
      <c r="GZ84" s="7">
        <f>IF(AND(GY84&gt;0,GY85=0),GY84,0)</f>
        <v>0</v>
      </c>
      <c r="HA84" s="7">
        <f>IF(HB83&gt;0,HA83,0)</f>
        <v>0</v>
      </c>
      <c r="HB84" s="7">
        <f>IF(ROUND(GY84-HA84,2)&gt;0,ROUND(GY84-HA84,2),0)</f>
        <v>0</v>
      </c>
    </row>
    <row r="85" spans="1:235">
      <c r="A85" s="10" t="s">
        <v>142</v>
      </c>
      <c r="B85" s="4" t="s">
        <v>143</v>
      </c>
      <c r="AA85" s="4" t="s">
        <v>144</v>
      </c>
      <c r="AB85" s="104">
        <f>EDATE(K2,-AC14)</f>
        <v>19055</v>
      </c>
      <c r="BB85">
        <v>83</v>
      </c>
      <c r="BC85" s="7">
        <f>IF(BW84&gt;0,BC84-1000,BC84)</f>
        <v>0</v>
      </c>
      <c r="BD85" s="20">
        <f>IF(BW84&gt;0,ROUND(PMT($F$92/12,$F$96*12,-BC85),5),0)</f>
        <v>0</v>
      </c>
      <c r="BE85" s="15">
        <f>IF(BW84&gt;0,ROUND(BC85*$E$1/1000,2),0)</f>
        <v>0</v>
      </c>
      <c r="BF85" s="15">
        <f>IF(BW84&gt;0,ROUND(MIN(BC85,$F$168)*$BF$1,2),0)</f>
        <v>0</v>
      </c>
      <c r="BG85" s="22">
        <v>0</v>
      </c>
      <c r="BH85" s="22">
        <f>IF(BW84&gt;0,ROUND(MIN(BC85,$F$168)*$BH$1,0),0)</f>
        <v>0</v>
      </c>
      <c r="BI85" s="22">
        <f>IF(BW84&gt;0,ROUND(MIN(BC85,$F$168)*$BI$1,2),0)</f>
        <v>0</v>
      </c>
      <c r="BJ85" s="22">
        <f>IF(BW84&gt;0,ROUND(MIN(BC85,$F$168)*$BJ$1,2),0)</f>
        <v>0</v>
      </c>
      <c r="BK85" s="22">
        <f>IF(BW84&gt;0,ROUND(MIN(BC85,$F$168)*$BK$1,2),0)</f>
        <v>0</v>
      </c>
      <c r="BL85" s="15">
        <f>IF(BW84&gt;0,BF85+SUM(BH85:BK85),0)</f>
        <v>0</v>
      </c>
      <c r="BM85" s="22">
        <f>IF(BW84&gt;0,ROUND(BL85/12,2),0)</f>
        <v>0</v>
      </c>
      <c r="BN85" s="9">
        <f>INT(BM85)</f>
        <v>0</v>
      </c>
      <c r="BO85" s="23">
        <f>INT((BM85-BN85)*10)/10</f>
        <v>0</v>
      </c>
      <c r="BP85" s="17">
        <f>BM85-BN85-BO85</f>
        <v>0</v>
      </c>
      <c r="BQ85" s="23">
        <f>IF(OR(BP85=0.05,BP85=0),BP85,IF(AND(BP85&gt;0.051,BP85&lt;0.1),0.1,IF(AND(BP85&gt;0.001,BP85&lt;0.05),0.05,BP85)))</f>
        <v>0</v>
      </c>
      <c r="BR85" s="23">
        <f>BN85+BO85+BQ85</f>
        <v>0</v>
      </c>
      <c r="BS85">
        <f>IF(BW84&gt;0,BS84,0)</f>
        <v>0</v>
      </c>
      <c r="BT85" s="7">
        <f>SUM(BD85:BE85)+BR85+BS85</f>
        <v>0</v>
      </c>
      <c r="BU85" s="7">
        <f>IF(AND(BT85&gt;0,BT86=0),BT85,0)</f>
        <v>0</v>
      </c>
      <c r="BV85" s="7">
        <f>IF(BW84&gt;0,BV84,0)</f>
        <v>0</v>
      </c>
      <c r="BW85" s="7">
        <f>IF(ROUND(BT85-BV85,2)&gt;0,ROUND(BT85-BV85,2),0)</f>
        <v>0</v>
      </c>
      <c r="CB85">
        <v>83</v>
      </c>
      <c r="CC85" s="7">
        <f>IF(DB84&gt;0,CC84-1000,CC84)</f>
        <v>0</v>
      </c>
      <c r="CD85" s="20">
        <f>IF(DB84&gt;0,ROUND(PMT($F$92/12,$F$96*12,-CC85),5),0)</f>
        <v>0</v>
      </c>
      <c r="CE85" s="15">
        <f>IF(DB84&gt;0,ROUND(CC85*$CE$1/1000,2),0)</f>
        <v>0</v>
      </c>
      <c r="CF85" s="9">
        <f>INT(CE85)</f>
        <v>0</v>
      </c>
      <c r="CG85" s="23">
        <f>INT((CE85-CF85)*10)/10</f>
        <v>0</v>
      </c>
      <c r="CH85" s="17">
        <f>CE85-CF85-CG85</f>
        <v>0</v>
      </c>
      <c r="CI85" s="23">
        <f>IF(OR(CH85=0.05,CH85=0),CH85,IF(AND(CH85&gt;0.051,CH85&lt;0.1),0.1,IF(AND(CH85&gt;0.001,CH85&lt;0.05),0.05,CH85)))</f>
        <v>0</v>
      </c>
      <c r="CJ85" s="23">
        <f>CF85+CG85+CI85</f>
        <v>0</v>
      </c>
      <c r="CK85" s="15">
        <f>IF(DB84&gt;0,ROUND($CD$1*$CK$1,2),0)</f>
        <v>0</v>
      </c>
      <c r="CL85" s="22">
        <v>0</v>
      </c>
      <c r="CM85" s="22">
        <f>IF(DB84&gt;0,ROUND($CD$1*$CM$1,2),0)</f>
        <v>0</v>
      </c>
      <c r="CN85" s="22">
        <f>IF(DB84&gt;0,ROUND($CD$1*$CN$1,2),0)</f>
        <v>0</v>
      </c>
      <c r="CO85" s="22">
        <f>IF(DB84&gt;0,ROUND($CD$1*$CO$1,2),0)</f>
        <v>0</v>
      </c>
      <c r="CP85" s="22">
        <f>IF(DB84&gt;0,ROUND($CD$1*$CP$1,2),0)</f>
        <v>0</v>
      </c>
      <c r="CQ85" s="15">
        <f>IF(DB84&gt;0,CK85+SUM(CM85:CP85),0)</f>
        <v>0</v>
      </c>
      <c r="CR85" s="22">
        <f>IF(DB84&gt;0,ROUND(CQ85/12,2),0)</f>
        <v>0</v>
      </c>
      <c r="CS85" s="9">
        <f>INT(CR85)</f>
        <v>0</v>
      </c>
      <c r="CT85" s="23">
        <f>INT((CR85-CS85)*10)/10</f>
        <v>0</v>
      </c>
      <c r="CU85" s="17">
        <f>CR85-CS85-CT85</f>
        <v>0</v>
      </c>
      <c r="CV85" s="23">
        <f>IF(OR(CU85=0.05,CU85=0),CU85,IF(AND(CU85&gt;0.051,CU85&lt;0.1),0.1,IF(AND(CU85&gt;0.001,CU85&lt;0.05),0.05,CU85)))</f>
        <v>0</v>
      </c>
      <c r="CW85" s="23">
        <f>CS85+CT85+CV85</f>
        <v>0</v>
      </c>
      <c r="CX85">
        <f>IF(DB84&gt;0,CX84,0)</f>
        <v>0</v>
      </c>
      <c r="CY85" s="7">
        <f>ROUND(CD85+CJ85+CW85+CX85,2)</f>
        <v>0</v>
      </c>
      <c r="CZ85" s="7">
        <f>IF(AND(CY85&gt;0,CY86=0),CY85,0)</f>
        <v>0</v>
      </c>
      <c r="DA85" s="7">
        <f>IF(DB84&gt;0,DA84,0)</f>
        <v>0</v>
      </c>
      <c r="DB85" s="7">
        <f>IF(ROUND(CY85-DA85,2)&gt;0,ROUND(CY85-DA85,2),0)</f>
        <v>0</v>
      </c>
      <c r="EB85">
        <v>83</v>
      </c>
      <c r="EC85" s="7">
        <f>IF(FB84&gt;0,EC84-1000,EC84)</f>
        <v>0</v>
      </c>
      <c r="ED85" s="20">
        <f>IF(FB84&gt;0,ROUND(PMT($F$92/12,$F$96*12,-EC85),5),0)</f>
        <v>0</v>
      </c>
      <c r="EE85" s="15">
        <f>IF(FB84&gt;0,ROUND(EC85*$EE$1/1000,2),0)</f>
        <v>0</v>
      </c>
      <c r="EF85" s="9">
        <f>INT(EE85)</f>
        <v>0</v>
      </c>
      <c r="EG85" s="23">
        <f>INT((EE85-EF85)*10)/10</f>
        <v>0</v>
      </c>
      <c r="EH85" s="17">
        <f>EE85-EF85-EG85</f>
        <v>0</v>
      </c>
      <c r="EI85" s="23">
        <f>IF(OR(EH85=0.05,EH85=0),EH85,IF(AND(EH85&gt;0.051,EH85&lt;0.1),0.1,IF(AND(EH85&gt;0.001,EH85&lt;0.05),0.05,EH85)))</f>
        <v>0</v>
      </c>
      <c r="EJ85" s="23">
        <f>EF85+EG85+EI85</f>
        <v>0</v>
      </c>
      <c r="EK85" s="15">
        <f>IF(FB84&gt;0,ROUND($ED$1*$EK$1,2),0)</f>
        <v>0</v>
      </c>
      <c r="EL85" s="22">
        <v>0</v>
      </c>
      <c r="EM85" s="22">
        <f>IF(FB84&gt;0,ROUND($ED$1*$EM$1,0),0)</f>
        <v>0</v>
      </c>
      <c r="EN85" s="22">
        <f>IF(FB84&gt;0,ROUND($ED$1*$EN$1,2),0)</f>
        <v>0</v>
      </c>
      <c r="EO85" s="22">
        <f>IF(FB84&gt;0,ROUND($ED$1*$EO$1,2),0)</f>
        <v>0</v>
      </c>
      <c r="EP85" s="22">
        <f>IF(FB84&gt;0,ROUND($ED$1*$EP$1,2),0)</f>
        <v>0</v>
      </c>
      <c r="EQ85" s="15">
        <f>IF(FB84&gt;0,EK85+SUM(EM85:EP85),0)</f>
        <v>0</v>
      </c>
      <c r="ER85" s="22">
        <f>IF(FB84&gt;0,ROUND(EQ85/12,2),0)</f>
        <v>0</v>
      </c>
      <c r="ES85" s="9">
        <f>INT(ER85)</f>
        <v>0</v>
      </c>
      <c r="ET85" s="23">
        <f>INT((ER85-ES85)*10)/10</f>
        <v>0</v>
      </c>
      <c r="EU85" s="17">
        <f>ER85-ES85-ET85</f>
        <v>0</v>
      </c>
      <c r="EV85" s="23">
        <f>IF(OR(EU85=0.05,EU85=0),EU85,IF(AND(EU85&gt;0.051,EU85&lt;0.1),0.1,IF(AND(EU85&gt;0.001,EU85&lt;0.05),0.05,EU85)))</f>
        <v>0</v>
      </c>
      <c r="EW85" s="23">
        <f>ES85+ET85+EV85</f>
        <v>0</v>
      </c>
      <c r="EX85">
        <f>IF(FB84&gt;0,EX84,0)</f>
        <v>0</v>
      </c>
      <c r="EY85" s="7">
        <f>ROUND(ED85+EJ85+EW85+EX85,2)</f>
        <v>0</v>
      </c>
      <c r="EZ85" s="7">
        <f>IF(AND(EY85&gt;0,EY86=0),EY85,0)</f>
        <v>0</v>
      </c>
      <c r="FA85" s="7">
        <f>IF(FB84&gt;0,FA84,0)</f>
        <v>0</v>
      </c>
      <c r="FB85" s="7">
        <f>IF(ROUND(EY85-FA85,2)&gt;0,ROUND(EY85-FA85,2),0)</f>
        <v>0</v>
      </c>
      <c r="GB85">
        <v>83</v>
      </c>
      <c r="GC85" s="7">
        <f>IF(HB84&gt;0,GC84-1000,GC84)</f>
        <v>0</v>
      </c>
      <c r="GD85" s="20">
        <f>IF(HB84&gt;0,ROUND(PMT($F$92/12,$F$96*12,-GC85),5),0)</f>
        <v>0</v>
      </c>
      <c r="GE85" s="15">
        <f>IF(HB84&gt;0,ROUND(GC85*$GE$1/1000,2),0)</f>
        <v>0</v>
      </c>
      <c r="GF85" s="9">
        <f>INT(GE85)</f>
        <v>0</v>
      </c>
      <c r="GG85" s="23">
        <f>INT((GE85-GF85)*10)/10</f>
        <v>0</v>
      </c>
      <c r="GH85" s="17">
        <f>GE85-GF85-GG85</f>
        <v>0</v>
      </c>
      <c r="GI85" s="23">
        <f>IF(OR(GH85=0.05,GH85=0),GH85,IF(AND(GH85&gt;0.051,GH85&lt;0.1),0.1,IF(AND(GH85&gt;0.001,GH85&lt;0.05),0.05,GH85)))</f>
        <v>0</v>
      </c>
      <c r="GJ85" s="23">
        <f>GF85+GG85+GI85</f>
        <v>0</v>
      </c>
      <c r="GK85" s="15">
        <f>IF(HB84&gt;0,ROUND($GD$1*$GK$1,2),0)</f>
        <v>0</v>
      </c>
      <c r="GL85" s="22">
        <v>0</v>
      </c>
      <c r="GM85" s="22">
        <f>IF(HB84&gt;0,ROUND($GD$1*$GM$1,0),0)</f>
        <v>0</v>
      </c>
      <c r="GN85" s="22">
        <f>IF(HB84&gt;0,ROUND($GD$1*$GN$1,2),0)</f>
        <v>0</v>
      </c>
      <c r="GO85" s="22">
        <f>IF(HB84&gt;0,ROUND($GD$1*$GO$1,2),0)</f>
        <v>0</v>
      </c>
      <c r="GP85" s="22">
        <f>IF(HB84&gt;0,ROUND($GD$1*$GP$1,2),0)</f>
        <v>0</v>
      </c>
      <c r="GQ85" s="15">
        <f>IF(HB84&gt;0,GK85+SUM(GM85:GP85),0)</f>
        <v>0</v>
      </c>
      <c r="GR85" s="22">
        <f>IF(HB84&gt;0,ROUND(GQ85/12,2),0)</f>
        <v>0</v>
      </c>
      <c r="GS85" s="9">
        <f>INT(GR85)</f>
        <v>0</v>
      </c>
      <c r="GT85" s="23">
        <f>INT((GR85-GS85)*10)/10</f>
        <v>0</v>
      </c>
      <c r="GU85" s="17">
        <f>GR85-GS85-GT85</f>
        <v>0</v>
      </c>
      <c r="GV85" s="23">
        <f>IF(OR(GU85=0.05,GU85=0),GU85,IF(AND(GU85&gt;0.051,GU85&lt;0.1),0.1,IF(AND(GU85&gt;0.001,GU85&lt;0.05),0.05,GU85)))</f>
        <v>0</v>
      </c>
      <c r="GW85" s="23">
        <f>GS85+GT85+GV85</f>
        <v>0</v>
      </c>
      <c r="GX85">
        <f>IF(HB84&gt;0,GX84,0)</f>
        <v>0</v>
      </c>
      <c r="GY85" s="7">
        <f>ROUND(GD85+GJ85+GW85+GX85,2)</f>
        <v>0</v>
      </c>
      <c r="GZ85" s="7">
        <f>IF(AND(GY85&gt;0,GY86=0),GY85,0)</f>
        <v>0</v>
      </c>
      <c r="HA85" s="7">
        <f>IF(HB84&gt;0,HA84,0)</f>
        <v>0</v>
      </c>
      <c r="HB85" s="7">
        <f>IF(ROUND(GY85-HA85,2)&gt;0,ROUND(GY85-HA85,2),0)</f>
        <v>0</v>
      </c>
    </row>
    <row r="86" spans="1:235">
      <c r="C86" s="4" t="s">
        <v>145</v>
      </c>
      <c r="K86" s="68">
        <f>IF(AD242&gt;L87,L87,AD242)</f>
        <v>0</v>
      </c>
      <c r="L86" s="48" t="s">
        <v>146</v>
      </c>
      <c r="AA86" s="4" t="s">
        <v>147</v>
      </c>
      <c r="AB86" s="104">
        <f>EDATE(K2,-AC16)</f>
        <v>38048</v>
      </c>
      <c r="BB86">
        <v>84</v>
      </c>
      <c r="BC86" s="7">
        <f>IF(BW85&gt;0,BC85-1000,BC85)</f>
        <v>0</v>
      </c>
      <c r="BD86" s="20">
        <f>IF(BW85&gt;0,ROUND(PMT($F$92/12,$F$96*12,-BC86),5),0)</f>
        <v>0</v>
      </c>
      <c r="BE86" s="15">
        <f>IF(BW85&gt;0,ROUND(BC86*$E$1/1000,2),0)</f>
        <v>0</v>
      </c>
      <c r="BF86" s="15">
        <f>IF(BW85&gt;0,ROUND(MIN(BC86,$F$168)*$BF$1,2),0)</f>
        <v>0</v>
      </c>
      <c r="BG86" s="22">
        <v>0</v>
      </c>
      <c r="BH86" s="22">
        <f>IF(BW85&gt;0,ROUND(MIN(BC86,$F$168)*$BH$1,0),0)</f>
        <v>0</v>
      </c>
      <c r="BI86" s="22">
        <f>IF(BW85&gt;0,ROUND(MIN(BC86,$F$168)*$BI$1,2),0)</f>
        <v>0</v>
      </c>
      <c r="BJ86" s="22">
        <f>IF(BW85&gt;0,ROUND(MIN(BC86,$F$168)*$BJ$1,2),0)</f>
        <v>0</v>
      </c>
      <c r="BK86" s="22">
        <f>IF(BW85&gt;0,ROUND(MIN(BC86,$F$168)*$BK$1,2),0)</f>
        <v>0</v>
      </c>
      <c r="BL86" s="15">
        <f>IF(BW85&gt;0,BF86+SUM(BH86:BK86),0)</f>
        <v>0</v>
      </c>
      <c r="BM86" s="22">
        <f>IF(BW85&gt;0,ROUND(BL86/12,2),0)</f>
        <v>0</v>
      </c>
      <c r="BN86" s="9">
        <f>INT(BM86)</f>
        <v>0</v>
      </c>
      <c r="BO86" s="23">
        <f>INT((BM86-BN86)*10)/10</f>
        <v>0</v>
      </c>
      <c r="BP86" s="17">
        <f>BM86-BN86-BO86</f>
        <v>0</v>
      </c>
      <c r="BQ86" s="23">
        <f>IF(OR(BP86=0.05,BP86=0),BP86,IF(AND(BP86&gt;0.051,BP86&lt;0.1),0.1,IF(AND(BP86&gt;0.001,BP86&lt;0.05),0.05,BP86)))</f>
        <v>0</v>
      </c>
      <c r="BR86" s="23">
        <f>BN86+BO86+BQ86</f>
        <v>0</v>
      </c>
      <c r="BS86">
        <f>IF(BW85&gt;0,BS85,0)</f>
        <v>0</v>
      </c>
      <c r="BT86" s="7">
        <f>SUM(BD86:BE86)+BR86+BS86</f>
        <v>0</v>
      </c>
      <c r="BU86" s="7">
        <f>IF(AND(BT86&gt;0,BT87=0),BT86,0)</f>
        <v>0</v>
      </c>
      <c r="BV86" s="7">
        <f>IF(BW85&gt;0,BV85,0)</f>
        <v>0</v>
      </c>
      <c r="BW86" s="7">
        <f>IF(ROUND(BT86-BV86,2)&gt;0,ROUND(BT86-BV86,2),0)</f>
        <v>0</v>
      </c>
      <c r="CB86">
        <v>84</v>
      </c>
      <c r="CC86" s="7">
        <f>IF(DB85&gt;0,CC85-1000,CC85)</f>
        <v>0</v>
      </c>
      <c r="CD86" s="20">
        <f>IF(DB85&gt;0,ROUND(PMT($F$92/12,$F$96*12,-CC86),5),0)</f>
        <v>0</v>
      </c>
      <c r="CE86" s="15">
        <f>IF(DB85&gt;0,ROUND(CC86*$CE$1/1000,2),0)</f>
        <v>0</v>
      </c>
      <c r="CF86" s="9">
        <f>INT(CE86)</f>
        <v>0</v>
      </c>
      <c r="CG86" s="23">
        <f>INT((CE86-CF86)*10)/10</f>
        <v>0</v>
      </c>
      <c r="CH86" s="17">
        <f>CE86-CF86-CG86</f>
        <v>0</v>
      </c>
      <c r="CI86" s="23">
        <f>IF(OR(CH86=0.05,CH86=0),CH86,IF(AND(CH86&gt;0.051,CH86&lt;0.1),0.1,IF(AND(CH86&gt;0.001,CH86&lt;0.05),0.05,CH86)))</f>
        <v>0</v>
      </c>
      <c r="CJ86" s="23">
        <f>CF86+CG86+CI86</f>
        <v>0</v>
      </c>
      <c r="CK86" s="15">
        <f>IF(DB85&gt;0,ROUND($CD$1*$CK$1,2),0)</f>
        <v>0</v>
      </c>
      <c r="CL86" s="22">
        <v>0</v>
      </c>
      <c r="CM86" s="22">
        <f>IF(DB85&gt;0,ROUND($CD$1*$CM$1,2),0)</f>
        <v>0</v>
      </c>
      <c r="CN86" s="22">
        <f>IF(DB85&gt;0,ROUND($CD$1*$CN$1,2),0)</f>
        <v>0</v>
      </c>
      <c r="CO86" s="22">
        <f>IF(DB85&gt;0,ROUND($CD$1*$CO$1,2),0)</f>
        <v>0</v>
      </c>
      <c r="CP86" s="22">
        <f>IF(DB85&gt;0,ROUND($CD$1*$CP$1,2),0)</f>
        <v>0</v>
      </c>
      <c r="CQ86" s="15">
        <f>IF(DB85&gt;0,CK86+SUM(CM86:CP86),0)</f>
        <v>0</v>
      </c>
      <c r="CR86" s="22">
        <f>IF(DB85&gt;0,ROUND(CQ86/12,2),0)</f>
        <v>0</v>
      </c>
      <c r="CS86" s="9">
        <f>INT(CR86)</f>
        <v>0</v>
      </c>
      <c r="CT86" s="23">
        <f>INT((CR86-CS86)*10)/10</f>
        <v>0</v>
      </c>
      <c r="CU86" s="17">
        <f>CR86-CS86-CT86</f>
        <v>0</v>
      </c>
      <c r="CV86" s="23">
        <f>IF(OR(CU86=0.05,CU86=0),CU86,IF(AND(CU86&gt;0.051,CU86&lt;0.1),0.1,IF(AND(CU86&gt;0.001,CU86&lt;0.05),0.05,CU86)))</f>
        <v>0</v>
      </c>
      <c r="CW86" s="23">
        <f>CS86+CT86+CV86</f>
        <v>0</v>
      </c>
      <c r="CX86">
        <f>IF(DB85&gt;0,CX85,0)</f>
        <v>0</v>
      </c>
      <c r="CY86" s="7">
        <f>ROUND(CD86+CJ86+CW86+CX86,2)</f>
        <v>0</v>
      </c>
      <c r="CZ86" s="7">
        <f>IF(AND(CY86&gt;0,CY87=0),CY86,0)</f>
        <v>0</v>
      </c>
      <c r="DA86" s="7">
        <f>IF(DB85&gt;0,DA85,0)</f>
        <v>0</v>
      </c>
      <c r="DB86" s="7">
        <f>IF(ROUND(CY86-DA86,2)&gt;0,ROUND(CY86-DA86,2),0)</f>
        <v>0</v>
      </c>
      <c r="EB86">
        <v>84</v>
      </c>
      <c r="EC86" s="7">
        <f>IF(FB85&gt;0,EC85-1000,EC85)</f>
        <v>0</v>
      </c>
      <c r="ED86" s="20">
        <f>IF(FB85&gt;0,ROUND(PMT($F$92/12,$F$96*12,-EC86),5),0)</f>
        <v>0</v>
      </c>
      <c r="EE86" s="15">
        <f>IF(FB85&gt;0,ROUND(EC86*$EE$1/1000,2),0)</f>
        <v>0</v>
      </c>
      <c r="EF86" s="9">
        <f>INT(EE86)</f>
        <v>0</v>
      </c>
      <c r="EG86" s="23">
        <f>INT((EE86-EF86)*10)/10</f>
        <v>0</v>
      </c>
      <c r="EH86" s="17">
        <f>EE86-EF86-EG86</f>
        <v>0</v>
      </c>
      <c r="EI86" s="23">
        <f>IF(OR(EH86=0.05,EH86=0),EH86,IF(AND(EH86&gt;0.051,EH86&lt;0.1),0.1,IF(AND(EH86&gt;0.001,EH86&lt;0.05),0.05,EH86)))</f>
        <v>0</v>
      </c>
      <c r="EJ86" s="23">
        <f>EF86+EG86+EI86</f>
        <v>0</v>
      </c>
      <c r="EK86" s="15">
        <f>IF(FB85&gt;0,ROUND($ED$1*$EK$1,2),0)</f>
        <v>0</v>
      </c>
      <c r="EL86" s="22">
        <v>0</v>
      </c>
      <c r="EM86" s="22">
        <f>IF(FB85&gt;0,ROUND($ED$1*$EM$1,0),0)</f>
        <v>0</v>
      </c>
      <c r="EN86" s="22">
        <f>IF(FB85&gt;0,ROUND($ED$1*$EN$1,2),0)</f>
        <v>0</v>
      </c>
      <c r="EO86" s="22">
        <f>IF(FB85&gt;0,ROUND($ED$1*$EO$1,2),0)</f>
        <v>0</v>
      </c>
      <c r="EP86" s="22">
        <f>IF(FB85&gt;0,ROUND($ED$1*$EP$1,2),0)</f>
        <v>0</v>
      </c>
      <c r="EQ86" s="15">
        <f>IF(FB85&gt;0,EK86+SUM(EM86:EP86),0)</f>
        <v>0</v>
      </c>
      <c r="ER86" s="22">
        <f>IF(FB85&gt;0,ROUND(EQ86/12,2),0)</f>
        <v>0</v>
      </c>
      <c r="ES86" s="9">
        <f>INT(ER86)</f>
        <v>0</v>
      </c>
      <c r="ET86" s="23">
        <f>INT((ER86-ES86)*10)/10</f>
        <v>0</v>
      </c>
      <c r="EU86" s="17">
        <f>ER86-ES86-ET86</f>
        <v>0</v>
      </c>
      <c r="EV86" s="23">
        <f>IF(OR(EU86=0.05,EU86=0),EU86,IF(AND(EU86&gt;0.051,EU86&lt;0.1),0.1,IF(AND(EU86&gt;0.001,EU86&lt;0.05),0.05,EU86)))</f>
        <v>0</v>
      </c>
      <c r="EW86" s="23">
        <f>ES86+ET86+EV86</f>
        <v>0</v>
      </c>
      <c r="EX86">
        <f>IF(FB85&gt;0,EX85,0)</f>
        <v>0</v>
      </c>
      <c r="EY86" s="7">
        <f>ROUND(ED86+EJ86+EW86+EX86,2)</f>
        <v>0</v>
      </c>
      <c r="EZ86" s="7">
        <f>IF(AND(EY86&gt;0,EY87=0),EY86,0)</f>
        <v>0</v>
      </c>
      <c r="FA86" s="7">
        <f>IF(FB85&gt;0,FA85,0)</f>
        <v>0</v>
      </c>
      <c r="FB86" s="7">
        <f>IF(ROUND(EY86-FA86,2)&gt;0,ROUND(EY86-FA86,2),0)</f>
        <v>0</v>
      </c>
      <c r="GB86">
        <v>84</v>
      </c>
      <c r="GC86" s="7">
        <f>IF(HB85&gt;0,GC85-1000,GC85)</f>
        <v>0</v>
      </c>
      <c r="GD86" s="20">
        <f>IF(HB85&gt;0,ROUND(PMT($F$92/12,$F$96*12,-GC86),5),0)</f>
        <v>0</v>
      </c>
      <c r="GE86" s="15">
        <f>IF(HB85&gt;0,ROUND(GC86*$GE$1/1000,2),0)</f>
        <v>0</v>
      </c>
      <c r="GF86" s="9">
        <f>INT(GE86)</f>
        <v>0</v>
      </c>
      <c r="GG86" s="23">
        <f>INT((GE86-GF86)*10)/10</f>
        <v>0</v>
      </c>
      <c r="GH86" s="17">
        <f>GE86-GF86-GG86</f>
        <v>0</v>
      </c>
      <c r="GI86" s="23">
        <f>IF(OR(GH86=0.05,GH86=0),GH86,IF(AND(GH86&gt;0.051,GH86&lt;0.1),0.1,IF(AND(GH86&gt;0.001,GH86&lt;0.05),0.05,GH86)))</f>
        <v>0</v>
      </c>
      <c r="GJ86" s="23">
        <f>GF86+GG86+GI86</f>
        <v>0</v>
      </c>
      <c r="GK86" s="15">
        <f>IF(HB85&gt;0,ROUND($GD$1*$GK$1,2),0)</f>
        <v>0</v>
      </c>
      <c r="GL86" s="22">
        <v>0</v>
      </c>
      <c r="GM86" s="22">
        <f>IF(HB85&gt;0,ROUND($GD$1*$GM$1,0),0)</f>
        <v>0</v>
      </c>
      <c r="GN86" s="22">
        <f>IF(HB85&gt;0,ROUND($GD$1*$GN$1,2),0)</f>
        <v>0</v>
      </c>
      <c r="GO86" s="22">
        <f>IF(HB85&gt;0,ROUND($GD$1*$GO$1,2),0)</f>
        <v>0</v>
      </c>
      <c r="GP86" s="22">
        <f>IF(HB85&gt;0,ROUND($GD$1*$GP$1,2),0)</f>
        <v>0</v>
      </c>
      <c r="GQ86" s="15">
        <f>IF(HB85&gt;0,GK86+SUM(GM86:GP86),0)</f>
        <v>0</v>
      </c>
      <c r="GR86" s="22">
        <f>IF(HB85&gt;0,ROUND(GQ86/12,2),0)</f>
        <v>0</v>
      </c>
      <c r="GS86" s="9">
        <f>INT(GR86)</f>
        <v>0</v>
      </c>
      <c r="GT86" s="23">
        <f>INT((GR86-GS86)*10)/10</f>
        <v>0</v>
      </c>
      <c r="GU86" s="17">
        <f>GR86-GS86-GT86</f>
        <v>0</v>
      </c>
      <c r="GV86" s="23">
        <f>IF(OR(GU86=0.05,GU86=0),GU86,IF(AND(GU86&gt;0.051,GU86&lt;0.1),0.1,IF(AND(GU86&gt;0.001,GU86&lt;0.05),0.05,GU86)))</f>
        <v>0</v>
      </c>
      <c r="GW86" s="23">
        <f>GS86+GT86+GV86</f>
        <v>0</v>
      </c>
      <c r="GX86">
        <f>IF(HB85&gt;0,GX85,0)</f>
        <v>0</v>
      </c>
      <c r="GY86" s="7">
        <f>ROUND(GD86+GJ86+GW86+GX86,2)</f>
        <v>0</v>
      </c>
      <c r="GZ86" s="7">
        <f>IF(AND(GY86&gt;0,GY87=0),GY86,0)</f>
        <v>0</v>
      </c>
      <c r="HA86" s="7">
        <f>IF(HB85&gt;0,HA85,0)</f>
        <v>0</v>
      </c>
      <c r="HB86" s="7">
        <f>IF(ROUND(GY86-HA86,2)&gt;0,ROUND(GY86-HA86,2),0)</f>
        <v>0</v>
      </c>
    </row>
    <row r="87" spans="1:235">
      <c r="D87" s="4" t="str">
        <f>$B$6</f>
        <v>Renzo Carianga</v>
      </c>
      <c r="I87" s="105">
        <f>IF($AB$242=TRUE,IF(MIN(G39,G59,G60)&gt;K86,K86,IF(G40&gt;0,MIN(G39,G40,G59,G60),MIN(G39,G59,G60))),IF(G39&gt;K86,K86,IF(G40&gt;0, MIN(G39,G40),G39)))</f>
        <v>0</v>
      </c>
      <c r="L87" s="106">
        <f>AB39</f>
        <v>6000000</v>
      </c>
      <c r="BB87">
        <v>85</v>
      </c>
      <c r="BC87" s="7">
        <f>IF(BW86&gt;0,BC86-1000,BC86)</f>
        <v>0</v>
      </c>
      <c r="BD87" s="20">
        <f>IF(BW86&gt;0,ROUND(PMT($F$92/12,$F$96*12,-BC87),5),0)</f>
        <v>0</v>
      </c>
      <c r="BE87" s="15">
        <f>IF(BW86&gt;0,ROUND(BC87*$E$1/1000,2),0)</f>
        <v>0</v>
      </c>
      <c r="BF87" s="15">
        <f>IF(BW86&gt;0,ROUND(MIN(BC87,$F$168)*$BF$1,2),0)</f>
        <v>0</v>
      </c>
      <c r="BG87" s="22">
        <v>0</v>
      </c>
      <c r="BH87" s="22">
        <f>IF(BW86&gt;0,ROUND(MIN(BC87,$F$168)*$BH$1,0),0)</f>
        <v>0</v>
      </c>
      <c r="BI87" s="22">
        <f>IF(BW86&gt;0,ROUND(MIN(BC87,$F$168)*$BI$1,2),0)</f>
        <v>0</v>
      </c>
      <c r="BJ87" s="22">
        <f>IF(BW86&gt;0,ROUND(MIN(BC87,$F$168)*$BJ$1,2),0)</f>
        <v>0</v>
      </c>
      <c r="BK87" s="22">
        <f>IF(BW86&gt;0,ROUND(MIN(BC87,$F$168)*$BK$1,2),0)</f>
        <v>0</v>
      </c>
      <c r="BL87" s="15">
        <f>IF(BW86&gt;0,BF87+SUM(BH87:BK87),0)</f>
        <v>0</v>
      </c>
      <c r="BM87" s="22">
        <f>IF(BW86&gt;0,ROUND(BL87/12,2),0)</f>
        <v>0</v>
      </c>
      <c r="BN87" s="9">
        <f>INT(BM87)</f>
        <v>0</v>
      </c>
      <c r="BO87" s="23">
        <f>INT((BM87-BN87)*10)/10</f>
        <v>0</v>
      </c>
      <c r="BP87" s="17">
        <f>BM87-BN87-BO87</f>
        <v>0</v>
      </c>
      <c r="BQ87" s="23">
        <f>IF(OR(BP87=0.05,BP87=0),BP87,IF(AND(BP87&gt;0.051,BP87&lt;0.1),0.1,IF(AND(BP87&gt;0.001,BP87&lt;0.05),0.05,BP87)))</f>
        <v>0</v>
      </c>
      <c r="BR87" s="23">
        <f>BN87+BO87+BQ87</f>
        <v>0</v>
      </c>
      <c r="BS87">
        <f>IF(BW86&gt;0,BS86,0)</f>
        <v>0</v>
      </c>
      <c r="BT87" s="7">
        <f>SUM(BD87:BE87)+BR87+BS87</f>
        <v>0</v>
      </c>
      <c r="BU87" s="7">
        <f>IF(AND(BT87&gt;0,BT88=0),BT87,0)</f>
        <v>0</v>
      </c>
      <c r="BV87" s="7">
        <f>IF(BW86&gt;0,BV86,0)</f>
        <v>0</v>
      </c>
      <c r="BW87" s="7">
        <f>IF(ROUND(BT87-BV87,2)&gt;0,ROUND(BT87-BV87,2),0)</f>
        <v>0</v>
      </c>
      <c r="CB87">
        <v>85</v>
      </c>
      <c r="CC87" s="7">
        <f>IF(DB86&gt;0,CC86-1000,CC86)</f>
        <v>0</v>
      </c>
      <c r="CD87" s="20">
        <f>IF(DB86&gt;0,ROUND(PMT($F$92/12,$F$96*12,-CC87),5),0)</f>
        <v>0</v>
      </c>
      <c r="CE87" s="15">
        <f>IF(DB86&gt;0,ROUND(CC87*$CE$1/1000,2),0)</f>
        <v>0</v>
      </c>
      <c r="CF87" s="9">
        <f>INT(CE87)</f>
        <v>0</v>
      </c>
      <c r="CG87" s="23">
        <f>INT((CE87-CF87)*10)/10</f>
        <v>0</v>
      </c>
      <c r="CH87" s="17">
        <f>CE87-CF87-CG87</f>
        <v>0</v>
      </c>
      <c r="CI87" s="23">
        <f>IF(OR(CH87=0.05,CH87=0),CH87,IF(AND(CH87&gt;0.051,CH87&lt;0.1),0.1,IF(AND(CH87&gt;0.001,CH87&lt;0.05),0.05,CH87)))</f>
        <v>0</v>
      </c>
      <c r="CJ87" s="23">
        <f>CF87+CG87+CI87</f>
        <v>0</v>
      </c>
      <c r="CK87" s="15">
        <f>IF(DB86&gt;0,ROUND($CD$1*$CK$1,2),0)</f>
        <v>0</v>
      </c>
      <c r="CL87" s="22">
        <v>0</v>
      </c>
      <c r="CM87" s="22">
        <f>IF(DB86&gt;0,ROUND($CD$1*$CM$1,2),0)</f>
        <v>0</v>
      </c>
      <c r="CN87" s="22">
        <f>IF(DB86&gt;0,ROUND($CD$1*$CN$1,2),0)</f>
        <v>0</v>
      </c>
      <c r="CO87" s="22">
        <f>IF(DB86&gt;0,ROUND($CD$1*$CO$1,2),0)</f>
        <v>0</v>
      </c>
      <c r="CP87" s="22">
        <f>IF(DB86&gt;0,ROUND($CD$1*$CP$1,2),0)</f>
        <v>0</v>
      </c>
      <c r="CQ87" s="15">
        <f>IF(DB86&gt;0,CK87+SUM(CM87:CP87),0)</f>
        <v>0</v>
      </c>
      <c r="CR87" s="22">
        <f>IF(DB86&gt;0,ROUND(CQ87/12,2),0)</f>
        <v>0</v>
      </c>
      <c r="CS87" s="9">
        <f>INT(CR87)</f>
        <v>0</v>
      </c>
      <c r="CT87" s="23">
        <f>INT((CR87-CS87)*10)/10</f>
        <v>0</v>
      </c>
      <c r="CU87" s="17">
        <f>CR87-CS87-CT87</f>
        <v>0</v>
      </c>
      <c r="CV87" s="23">
        <f>IF(OR(CU87=0.05,CU87=0),CU87,IF(AND(CU87&gt;0.051,CU87&lt;0.1),0.1,IF(AND(CU87&gt;0.001,CU87&lt;0.05),0.05,CU87)))</f>
        <v>0</v>
      </c>
      <c r="CW87" s="23">
        <f>CS87+CT87+CV87</f>
        <v>0</v>
      </c>
      <c r="CX87">
        <f>IF(DB86&gt;0,CX86,0)</f>
        <v>0</v>
      </c>
      <c r="CY87" s="7">
        <f>ROUND(CD87+CJ87+CW87+CX87,2)</f>
        <v>0</v>
      </c>
      <c r="CZ87" s="7">
        <f>IF(AND(CY87&gt;0,CY88=0),CY87,0)</f>
        <v>0</v>
      </c>
      <c r="DA87" s="7">
        <f>IF(DB86&gt;0,DA86,0)</f>
        <v>0</v>
      </c>
      <c r="DB87" s="7">
        <f>IF(ROUND(CY87-DA87,2)&gt;0,ROUND(CY87-DA87,2),0)</f>
        <v>0</v>
      </c>
      <c r="EB87">
        <v>85</v>
      </c>
      <c r="EC87" s="7">
        <f>IF(FB86&gt;0,EC86-1000,EC86)</f>
        <v>0</v>
      </c>
      <c r="ED87" s="20">
        <f>IF(FB86&gt;0,ROUND(PMT($F$92/12,$F$96*12,-EC87),5),0)</f>
        <v>0</v>
      </c>
      <c r="EE87" s="15">
        <f>IF(FB86&gt;0,ROUND(EC87*$EE$1/1000,2),0)</f>
        <v>0</v>
      </c>
      <c r="EF87" s="9">
        <f>INT(EE87)</f>
        <v>0</v>
      </c>
      <c r="EG87" s="23">
        <f>INT((EE87-EF87)*10)/10</f>
        <v>0</v>
      </c>
      <c r="EH87" s="17">
        <f>EE87-EF87-EG87</f>
        <v>0</v>
      </c>
      <c r="EI87" s="23">
        <f>IF(OR(EH87=0.05,EH87=0),EH87,IF(AND(EH87&gt;0.051,EH87&lt;0.1),0.1,IF(AND(EH87&gt;0.001,EH87&lt;0.05),0.05,EH87)))</f>
        <v>0</v>
      </c>
      <c r="EJ87" s="23">
        <f>EF87+EG87+EI87</f>
        <v>0</v>
      </c>
      <c r="EK87" s="15">
        <f>IF(FB86&gt;0,ROUND($ED$1*$EK$1,2),0)</f>
        <v>0</v>
      </c>
      <c r="EL87" s="22">
        <v>0</v>
      </c>
      <c r="EM87" s="22">
        <f>IF(FB86&gt;0,ROUND($ED$1*$EM$1,0),0)</f>
        <v>0</v>
      </c>
      <c r="EN87" s="22">
        <f>IF(FB86&gt;0,ROUND($ED$1*$EN$1,2),0)</f>
        <v>0</v>
      </c>
      <c r="EO87" s="22">
        <f>IF(FB86&gt;0,ROUND($ED$1*$EO$1,2),0)</f>
        <v>0</v>
      </c>
      <c r="EP87" s="22">
        <f>IF(FB86&gt;0,ROUND($ED$1*$EP$1,2),0)</f>
        <v>0</v>
      </c>
      <c r="EQ87" s="15">
        <f>IF(FB86&gt;0,EK87+SUM(EM87:EP87),0)</f>
        <v>0</v>
      </c>
      <c r="ER87" s="22">
        <f>IF(FB86&gt;0,ROUND(EQ87/12,2),0)</f>
        <v>0</v>
      </c>
      <c r="ES87" s="9">
        <f>INT(ER87)</f>
        <v>0</v>
      </c>
      <c r="ET87" s="23">
        <f>INT((ER87-ES87)*10)/10</f>
        <v>0</v>
      </c>
      <c r="EU87" s="17">
        <f>ER87-ES87-ET87</f>
        <v>0</v>
      </c>
      <c r="EV87" s="23">
        <f>IF(OR(EU87=0.05,EU87=0),EU87,IF(AND(EU87&gt;0.051,EU87&lt;0.1),0.1,IF(AND(EU87&gt;0.001,EU87&lt;0.05),0.05,EU87)))</f>
        <v>0</v>
      </c>
      <c r="EW87" s="23">
        <f>ES87+ET87+EV87</f>
        <v>0</v>
      </c>
      <c r="EX87">
        <f>IF(FB86&gt;0,EX86,0)</f>
        <v>0</v>
      </c>
      <c r="EY87" s="7">
        <f>ROUND(ED87+EJ87+EW87+EX87,2)</f>
        <v>0</v>
      </c>
      <c r="EZ87" s="7">
        <f>IF(AND(EY87&gt;0,EY88=0),EY87,0)</f>
        <v>0</v>
      </c>
      <c r="FA87" s="7">
        <f>IF(FB86&gt;0,FA86,0)</f>
        <v>0</v>
      </c>
      <c r="FB87" s="7">
        <f>IF(ROUND(EY87-FA87,2)&gt;0,ROUND(EY87-FA87,2),0)</f>
        <v>0</v>
      </c>
      <c r="GB87">
        <v>85</v>
      </c>
      <c r="GC87" s="7">
        <f>IF(HB86&gt;0,GC86-1000,GC86)</f>
        <v>0</v>
      </c>
      <c r="GD87" s="20">
        <f>IF(HB86&gt;0,ROUND(PMT($F$92/12,$F$96*12,-GC87),5),0)</f>
        <v>0</v>
      </c>
      <c r="GE87" s="15">
        <f>IF(HB86&gt;0,ROUND(GC87*$GE$1/1000,2),0)</f>
        <v>0</v>
      </c>
      <c r="GF87" s="9">
        <f>INT(GE87)</f>
        <v>0</v>
      </c>
      <c r="GG87" s="23">
        <f>INT((GE87-GF87)*10)/10</f>
        <v>0</v>
      </c>
      <c r="GH87" s="17">
        <f>GE87-GF87-GG87</f>
        <v>0</v>
      </c>
      <c r="GI87" s="23">
        <f>IF(OR(GH87=0.05,GH87=0),GH87,IF(AND(GH87&gt;0.051,GH87&lt;0.1),0.1,IF(AND(GH87&gt;0.001,GH87&lt;0.05),0.05,GH87)))</f>
        <v>0</v>
      </c>
      <c r="GJ87" s="23">
        <f>GF87+GG87+GI87</f>
        <v>0</v>
      </c>
      <c r="GK87" s="15">
        <f>IF(HB86&gt;0,ROUND($GD$1*$GK$1,2),0)</f>
        <v>0</v>
      </c>
      <c r="GL87" s="22">
        <v>0</v>
      </c>
      <c r="GM87" s="22">
        <f>IF(HB86&gt;0,ROUND($GD$1*$GM$1,0),0)</f>
        <v>0</v>
      </c>
      <c r="GN87" s="22">
        <f>IF(HB86&gt;0,ROUND($GD$1*$GN$1,2),0)</f>
        <v>0</v>
      </c>
      <c r="GO87" s="22">
        <f>IF(HB86&gt;0,ROUND($GD$1*$GO$1,2),0)</f>
        <v>0</v>
      </c>
      <c r="GP87" s="22">
        <f>IF(HB86&gt;0,ROUND($GD$1*$GP$1,2),0)</f>
        <v>0</v>
      </c>
      <c r="GQ87" s="15">
        <f>IF(HB86&gt;0,GK87+SUM(GM87:GP87),0)</f>
        <v>0</v>
      </c>
      <c r="GR87" s="22">
        <f>IF(HB86&gt;0,ROUND(GQ87/12,2),0)</f>
        <v>0</v>
      </c>
      <c r="GS87" s="9">
        <f>INT(GR87)</f>
        <v>0</v>
      </c>
      <c r="GT87" s="23">
        <f>INT((GR87-GS87)*10)/10</f>
        <v>0</v>
      </c>
      <c r="GU87" s="17">
        <f>GR87-GS87-GT87</f>
        <v>0</v>
      </c>
      <c r="GV87" s="23">
        <f>IF(OR(GU87=0.05,GU87=0),GU87,IF(AND(GU87&gt;0.051,GU87&lt;0.1),0.1,IF(AND(GU87&gt;0.001,GU87&lt;0.05),0.05,GU87)))</f>
        <v>0</v>
      </c>
      <c r="GW87" s="23">
        <f>GS87+GT87+GV87</f>
        <v>0</v>
      </c>
      <c r="GX87">
        <f>IF(HB86&gt;0,GX86,0)</f>
        <v>0</v>
      </c>
      <c r="GY87" s="7">
        <f>ROUND(GD87+GJ87+GW87+GX87,2)</f>
        <v>0</v>
      </c>
      <c r="GZ87" s="7">
        <f>IF(AND(GY87&gt;0,GY88=0),GY87,0)</f>
        <v>0</v>
      </c>
      <c r="HA87" s="7">
        <f>IF(HB86&gt;0,HA86,0)</f>
        <v>0</v>
      </c>
      <c r="HB87" s="7">
        <f>IF(ROUND(GY87-HA87,2)&gt;0,ROUND(GY87-HA87,2),0)</f>
        <v>0</v>
      </c>
    </row>
    <row r="88" spans="1:235">
      <c r="D88" s="4" t="str">
        <f>IF($B$7="","",$B$7)</f>
        <v/>
      </c>
      <c r="I88" s="105">
        <f>IF($AB$242=TRUE,IF(MIN(G45,G64,G65)+I87&gt;K86,K86-I87,IF(G46&gt;0,MIN(G45,G46,G64,G65),MIN(G45,G64,G65))),IF(G45+I87&gt;K86,K86-I87,IF(G46&gt;0, MIN(G45,G46),G45)))</f>
        <v>0</v>
      </c>
      <c r="AA88" s="4" t="s">
        <v>38</v>
      </c>
      <c r="AB88" s="104" t="str">
        <f>F15</f>
        <v>CONDOMINIUM</v>
      </c>
      <c r="AC88" s="83">
        <f>IF(F14=AA88,F16,450000)</f>
        <v>750000</v>
      </c>
      <c r="BB88">
        <v>86</v>
      </c>
      <c r="BC88" s="7">
        <f>IF(BW87&gt;0,BC87-1000,BC87)</f>
        <v>0</v>
      </c>
      <c r="BD88" s="20">
        <f>IF(BW87&gt;0,ROUND(PMT($F$92/12,$F$96*12,-BC88),5),0)</f>
        <v>0</v>
      </c>
      <c r="BE88" s="15">
        <f>IF(BW87&gt;0,ROUND(BC88*$E$1/1000,2),0)</f>
        <v>0</v>
      </c>
      <c r="BF88" s="15">
        <f>IF(BW87&gt;0,ROUND(MIN(BC88,$F$168)*$BF$1,2),0)</f>
        <v>0</v>
      </c>
      <c r="BG88" s="22">
        <v>0</v>
      </c>
      <c r="BH88" s="22">
        <f>IF(BW87&gt;0,ROUND(MIN(BC88,$F$168)*$BH$1,0),0)</f>
        <v>0</v>
      </c>
      <c r="BI88" s="22">
        <f>IF(BW87&gt;0,ROUND(MIN(BC88,$F$168)*$BI$1,2),0)</f>
        <v>0</v>
      </c>
      <c r="BJ88" s="22">
        <f>IF(BW87&gt;0,ROUND(MIN(BC88,$F$168)*$BJ$1,2),0)</f>
        <v>0</v>
      </c>
      <c r="BK88" s="22">
        <f>IF(BW87&gt;0,ROUND(MIN(BC88,$F$168)*$BK$1,2),0)</f>
        <v>0</v>
      </c>
      <c r="BL88" s="15">
        <f>IF(BW87&gt;0,BF88+SUM(BH88:BK88),0)</f>
        <v>0</v>
      </c>
      <c r="BM88" s="22">
        <f>IF(BW87&gt;0,ROUND(BL88/12,2),0)</f>
        <v>0</v>
      </c>
      <c r="BN88" s="9">
        <f>INT(BM88)</f>
        <v>0</v>
      </c>
      <c r="BO88" s="23">
        <f>INT((BM88-BN88)*10)/10</f>
        <v>0</v>
      </c>
      <c r="BP88" s="17">
        <f>BM88-BN88-BO88</f>
        <v>0</v>
      </c>
      <c r="BQ88" s="23">
        <f>IF(OR(BP88=0.05,BP88=0),BP88,IF(AND(BP88&gt;0.051,BP88&lt;0.1),0.1,IF(AND(BP88&gt;0.001,BP88&lt;0.05),0.05,BP88)))</f>
        <v>0</v>
      </c>
      <c r="BR88" s="23">
        <f>BN88+BO88+BQ88</f>
        <v>0</v>
      </c>
      <c r="BS88">
        <f>IF(BW87&gt;0,BS87,0)</f>
        <v>0</v>
      </c>
      <c r="BT88" s="7">
        <f>SUM(BD88:BE88)+BR88+BS88</f>
        <v>0</v>
      </c>
      <c r="BU88" s="7">
        <f>IF(AND(BT88&gt;0,BT89=0),BT88,0)</f>
        <v>0</v>
      </c>
      <c r="BV88" s="7">
        <f>IF(BW87&gt;0,BV87,0)</f>
        <v>0</v>
      </c>
      <c r="BW88" s="7">
        <f>IF(ROUND(BT88-BV88,2)&gt;0,ROUND(BT88-BV88,2),0)</f>
        <v>0</v>
      </c>
      <c r="CB88">
        <v>86</v>
      </c>
      <c r="CC88" s="7">
        <f>IF(DB87&gt;0,CC87-1000,CC87)</f>
        <v>0</v>
      </c>
      <c r="CD88" s="20">
        <f>IF(DB87&gt;0,ROUND(PMT($F$92/12,$F$96*12,-CC88),5),0)</f>
        <v>0</v>
      </c>
      <c r="CE88" s="15">
        <f>IF(DB87&gt;0,ROUND(CC88*$CE$1/1000,2),0)</f>
        <v>0</v>
      </c>
      <c r="CF88" s="9">
        <f>INT(CE88)</f>
        <v>0</v>
      </c>
      <c r="CG88" s="23">
        <f>INT((CE88-CF88)*10)/10</f>
        <v>0</v>
      </c>
      <c r="CH88" s="17">
        <f>CE88-CF88-CG88</f>
        <v>0</v>
      </c>
      <c r="CI88" s="23">
        <f>IF(OR(CH88=0.05,CH88=0),CH88,IF(AND(CH88&gt;0.051,CH88&lt;0.1),0.1,IF(AND(CH88&gt;0.001,CH88&lt;0.05),0.05,CH88)))</f>
        <v>0</v>
      </c>
      <c r="CJ88" s="23">
        <f>CF88+CG88+CI88</f>
        <v>0</v>
      </c>
      <c r="CK88" s="15">
        <f>IF(DB87&gt;0,ROUND($CD$1*$CK$1,2),0)</f>
        <v>0</v>
      </c>
      <c r="CL88" s="22">
        <v>0</v>
      </c>
      <c r="CM88" s="22">
        <f>IF(DB87&gt;0,ROUND($CD$1*$CM$1,2),0)</f>
        <v>0</v>
      </c>
      <c r="CN88" s="22">
        <f>IF(DB87&gt;0,ROUND($CD$1*$CN$1,2),0)</f>
        <v>0</v>
      </c>
      <c r="CO88" s="22">
        <f>IF(DB87&gt;0,ROUND($CD$1*$CO$1,2),0)</f>
        <v>0</v>
      </c>
      <c r="CP88" s="22">
        <f>IF(DB87&gt;0,ROUND($CD$1*$CP$1,2),0)</f>
        <v>0</v>
      </c>
      <c r="CQ88" s="15">
        <f>IF(DB87&gt;0,CK88+SUM(CM88:CP88),0)</f>
        <v>0</v>
      </c>
      <c r="CR88" s="22">
        <f>IF(DB87&gt;0,ROUND(CQ88/12,2),0)</f>
        <v>0</v>
      </c>
      <c r="CS88" s="9">
        <f>INT(CR88)</f>
        <v>0</v>
      </c>
      <c r="CT88" s="23">
        <f>INT((CR88-CS88)*10)/10</f>
        <v>0</v>
      </c>
      <c r="CU88" s="17">
        <f>CR88-CS88-CT88</f>
        <v>0</v>
      </c>
      <c r="CV88" s="23">
        <f>IF(OR(CU88=0.05,CU88=0),CU88,IF(AND(CU88&gt;0.051,CU88&lt;0.1),0.1,IF(AND(CU88&gt;0.001,CU88&lt;0.05),0.05,CU88)))</f>
        <v>0</v>
      </c>
      <c r="CW88" s="23">
        <f>CS88+CT88+CV88</f>
        <v>0</v>
      </c>
      <c r="CX88">
        <f>IF(DB87&gt;0,CX87,0)</f>
        <v>0</v>
      </c>
      <c r="CY88" s="7">
        <f>ROUND(CD88+CJ88+CW88+CX88,2)</f>
        <v>0</v>
      </c>
      <c r="CZ88" s="7">
        <f>IF(AND(CY88&gt;0,CY89=0),CY88,0)</f>
        <v>0</v>
      </c>
      <c r="DA88" s="7">
        <f>IF(DB87&gt;0,DA87,0)</f>
        <v>0</v>
      </c>
      <c r="DB88" s="7">
        <f>IF(ROUND(CY88-DA88,2)&gt;0,ROUND(CY88-DA88,2),0)</f>
        <v>0</v>
      </c>
      <c r="EB88">
        <v>86</v>
      </c>
      <c r="EC88" s="7">
        <f>IF(FB87&gt;0,EC87-1000,EC87)</f>
        <v>0</v>
      </c>
      <c r="ED88" s="20">
        <f>IF(FB87&gt;0,ROUND(PMT($F$92/12,$F$96*12,-EC88),5),0)</f>
        <v>0</v>
      </c>
      <c r="EE88" s="15">
        <f>IF(FB87&gt;0,ROUND(EC88*$EE$1/1000,2),0)</f>
        <v>0</v>
      </c>
      <c r="EF88" s="9">
        <f>INT(EE88)</f>
        <v>0</v>
      </c>
      <c r="EG88" s="23">
        <f>INT((EE88-EF88)*10)/10</f>
        <v>0</v>
      </c>
      <c r="EH88" s="17">
        <f>EE88-EF88-EG88</f>
        <v>0</v>
      </c>
      <c r="EI88" s="23">
        <f>IF(OR(EH88=0.05,EH88=0),EH88,IF(AND(EH88&gt;0.051,EH88&lt;0.1),0.1,IF(AND(EH88&gt;0.001,EH88&lt;0.05),0.05,EH88)))</f>
        <v>0</v>
      </c>
      <c r="EJ88" s="23">
        <f>EF88+EG88+EI88</f>
        <v>0</v>
      </c>
      <c r="EK88" s="15">
        <f>IF(FB87&gt;0,ROUND($ED$1*$EK$1,2),0)</f>
        <v>0</v>
      </c>
      <c r="EL88" s="22">
        <v>0</v>
      </c>
      <c r="EM88" s="22">
        <f>IF(FB87&gt;0,ROUND($ED$1*$EM$1,0),0)</f>
        <v>0</v>
      </c>
      <c r="EN88" s="22">
        <f>IF(FB87&gt;0,ROUND($ED$1*$EN$1,2),0)</f>
        <v>0</v>
      </c>
      <c r="EO88" s="22">
        <f>IF(FB87&gt;0,ROUND($ED$1*$EO$1,2),0)</f>
        <v>0</v>
      </c>
      <c r="EP88" s="22">
        <f>IF(FB87&gt;0,ROUND($ED$1*$EP$1,2),0)</f>
        <v>0</v>
      </c>
      <c r="EQ88" s="15">
        <f>IF(FB87&gt;0,EK88+SUM(EM88:EP88),0)</f>
        <v>0</v>
      </c>
      <c r="ER88" s="22">
        <f>IF(FB87&gt;0,ROUND(EQ88/12,2),0)</f>
        <v>0</v>
      </c>
      <c r="ES88" s="9">
        <f>INT(ER88)</f>
        <v>0</v>
      </c>
      <c r="ET88" s="23">
        <f>INT((ER88-ES88)*10)/10</f>
        <v>0</v>
      </c>
      <c r="EU88" s="17">
        <f>ER88-ES88-ET88</f>
        <v>0</v>
      </c>
      <c r="EV88" s="23">
        <f>IF(OR(EU88=0.05,EU88=0),EU88,IF(AND(EU88&gt;0.051,EU88&lt;0.1),0.1,IF(AND(EU88&gt;0.001,EU88&lt;0.05),0.05,EU88)))</f>
        <v>0</v>
      </c>
      <c r="EW88" s="23">
        <f>ES88+ET88+EV88</f>
        <v>0</v>
      </c>
      <c r="EX88">
        <f>IF(FB87&gt;0,EX87,0)</f>
        <v>0</v>
      </c>
      <c r="EY88" s="7">
        <f>ROUND(ED88+EJ88+EW88+EX88,2)</f>
        <v>0</v>
      </c>
      <c r="EZ88" s="7">
        <f>IF(AND(EY88&gt;0,EY89=0),EY88,0)</f>
        <v>0</v>
      </c>
      <c r="FA88" s="7">
        <f>IF(FB87&gt;0,FA87,0)</f>
        <v>0</v>
      </c>
      <c r="FB88" s="7">
        <f>IF(ROUND(EY88-FA88,2)&gt;0,ROUND(EY88-FA88,2),0)</f>
        <v>0</v>
      </c>
      <c r="GB88">
        <v>86</v>
      </c>
      <c r="GC88" s="7">
        <f>IF(HB87&gt;0,GC87-1000,GC87)</f>
        <v>0</v>
      </c>
      <c r="GD88" s="20">
        <f>IF(HB87&gt;0,ROUND(PMT($F$92/12,$F$96*12,-GC88),5),0)</f>
        <v>0</v>
      </c>
      <c r="GE88" s="15">
        <f>IF(HB87&gt;0,ROUND(GC88*$GE$1/1000,2),0)</f>
        <v>0</v>
      </c>
      <c r="GF88" s="9">
        <f>INT(GE88)</f>
        <v>0</v>
      </c>
      <c r="GG88" s="23">
        <f>INT((GE88-GF88)*10)/10</f>
        <v>0</v>
      </c>
      <c r="GH88" s="17">
        <f>GE88-GF88-GG88</f>
        <v>0</v>
      </c>
      <c r="GI88" s="23">
        <f>IF(OR(GH88=0.05,GH88=0),GH88,IF(AND(GH88&gt;0.051,GH88&lt;0.1),0.1,IF(AND(GH88&gt;0.001,GH88&lt;0.05),0.05,GH88)))</f>
        <v>0</v>
      </c>
      <c r="GJ88" s="23">
        <f>GF88+GG88+GI88</f>
        <v>0</v>
      </c>
      <c r="GK88" s="15">
        <f>IF(HB87&gt;0,ROUND($GD$1*$GK$1,2),0)</f>
        <v>0</v>
      </c>
      <c r="GL88" s="22">
        <v>0</v>
      </c>
      <c r="GM88" s="22">
        <f>IF(HB87&gt;0,ROUND($GD$1*$GM$1,0),0)</f>
        <v>0</v>
      </c>
      <c r="GN88" s="22">
        <f>IF(HB87&gt;0,ROUND($GD$1*$GN$1,2),0)</f>
        <v>0</v>
      </c>
      <c r="GO88" s="22">
        <f>IF(HB87&gt;0,ROUND($GD$1*$GO$1,2),0)</f>
        <v>0</v>
      </c>
      <c r="GP88" s="22">
        <f>IF(HB87&gt;0,ROUND($GD$1*$GP$1,2),0)</f>
        <v>0</v>
      </c>
      <c r="GQ88" s="15">
        <f>IF(HB87&gt;0,GK88+SUM(GM88:GP88),0)</f>
        <v>0</v>
      </c>
      <c r="GR88" s="22">
        <f>IF(HB87&gt;0,ROUND(GQ88/12,2),0)</f>
        <v>0</v>
      </c>
      <c r="GS88" s="9">
        <f>INT(GR88)</f>
        <v>0</v>
      </c>
      <c r="GT88" s="23">
        <f>INT((GR88-GS88)*10)/10</f>
        <v>0</v>
      </c>
      <c r="GU88" s="17">
        <f>GR88-GS88-GT88</f>
        <v>0</v>
      </c>
      <c r="GV88" s="23">
        <f>IF(OR(GU88=0.05,GU88=0),GU88,IF(AND(GU88&gt;0.051,GU88&lt;0.1),0.1,IF(AND(GU88&gt;0.001,GU88&lt;0.05),0.05,GU88)))</f>
        <v>0</v>
      </c>
      <c r="GW88" s="23">
        <f>GS88+GT88+GV88</f>
        <v>0</v>
      </c>
      <c r="GX88">
        <f>IF(HB87&gt;0,GX87,0)</f>
        <v>0</v>
      </c>
      <c r="GY88" s="7">
        <f>ROUND(GD88+GJ88+GW88+GX88,2)</f>
        <v>0</v>
      </c>
      <c r="GZ88" s="7">
        <f>IF(AND(GY88&gt;0,GY89=0),GY88,0)</f>
        <v>0</v>
      </c>
      <c r="HA88" s="7">
        <f>IF(HB87&gt;0,HA87,0)</f>
        <v>0</v>
      </c>
      <c r="HB88" s="7">
        <f>IF(ROUND(GY88-HA88,2)&gt;0,ROUND(GY88-HA88,2),0)</f>
        <v>0</v>
      </c>
    </row>
    <row r="89" spans="1:235">
      <c r="D89" s="4" t="str">
        <f>IF($B$8="","",$B$8)</f>
        <v>COBORROWER2</v>
      </c>
      <c r="I89" s="105">
        <f>IF($AB$242=TRUE,IF(MIN(G51,G69,G70)+I87+I88&gt;K86,K86-I87-I88,IF(G52&gt;0,MIN(G51,G52,G69,G70),MIN(G51,G69,G70))),IF(G51+I87+I88&gt;K86,K86-I87-I88,IF(G52&gt;0,MIN(G51,G52),G51)))</f>
        <v>0</v>
      </c>
      <c r="BB89">
        <v>87</v>
      </c>
      <c r="BC89" s="7">
        <f>IF(BW88&gt;0,BC88-1000,BC88)</f>
        <v>0</v>
      </c>
      <c r="BD89" s="20">
        <f>IF(BW88&gt;0,ROUND(PMT($F$92/12,$F$96*12,-BC89),5),0)</f>
        <v>0</v>
      </c>
      <c r="BE89" s="15">
        <f>IF(BW88&gt;0,ROUND(BC89*$E$1/1000,2),0)</f>
        <v>0</v>
      </c>
      <c r="BF89" s="15">
        <f>IF(BW88&gt;0,ROUND(MIN(BC89,$F$168)*$BF$1,2),0)</f>
        <v>0</v>
      </c>
      <c r="BG89" s="22">
        <v>0</v>
      </c>
      <c r="BH89" s="22">
        <f>IF(BW88&gt;0,ROUND(MIN(BC89,$F$168)*$BH$1,0),0)</f>
        <v>0</v>
      </c>
      <c r="BI89" s="22">
        <f>IF(BW88&gt;0,ROUND(MIN(BC89,$F$168)*$BI$1,2),0)</f>
        <v>0</v>
      </c>
      <c r="BJ89" s="22">
        <f>IF(BW88&gt;0,ROUND(MIN(BC89,$F$168)*$BJ$1,2),0)</f>
        <v>0</v>
      </c>
      <c r="BK89" s="22">
        <f>IF(BW88&gt;0,ROUND(MIN(BC89,$F$168)*$BK$1,2),0)</f>
        <v>0</v>
      </c>
      <c r="BL89" s="15">
        <f>IF(BW88&gt;0,BF89+SUM(BH89:BK89),0)</f>
        <v>0</v>
      </c>
      <c r="BM89" s="22">
        <f>IF(BW88&gt;0,ROUND(BL89/12,2),0)</f>
        <v>0</v>
      </c>
      <c r="BN89" s="9">
        <f>INT(BM89)</f>
        <v>0</v>
      </c>
      <c r="BO89" s="23">
        <f>INT((BM89-BN89)*10)/10</f>
        <v>0</v>
      </c>
      <c r="BP89" s="17">
        <f>BM89-BN89-BO89</f>
        <v>0</v>
      </c>
      <c r="BQ89" s="23">
        <f>IF(OR(BP89=0.05,BP89=0),BP89,IF(AND(BP89&gt;0.051,BP89&lt;0.1),0.1,IF(AND(BP89&gt;0.001,BP89&lt;0.05),0.05,BP89)))</f>
        <v>0</v>
      </c>
      <c r="BR89" s="23">
        <f>BN89+BO89+BQ89</f>
        <v>0</v>
      </c>
      <c r="BS89">
        <f>IF(BW88&gt;0,BS88,0)</f>
        <v>0</v>
      </c>
      <c r="BT89" s="7">
        <f>SUM(BD89:BE89)+BR89+BS89</f>
        <v>0</v>
      </c>
      <c r="BU89" s="7">
        <f>IF(AND(BT89&gt;0,BT90=0),BT89,0)</f>
        <v>0</v>
      </c>
      <c r="BV89" s="7">
        <f>IF(BW88&gt;0,BV88,0)</f>
        <v>0</v>
      </c>
      <c r="BW89" s="7">
        <f>IF(ROUND(BT89-BV89,2)&gt;0,ROUND(BT89-BV89,2),0)</f>
        <v>0</v>
      </c>
      <c r="CB89">
        <v>87</v>
      </c>
      <c r="CC89" s="7">
        <f>IF(DB88&gt;0,CC88-1000,CC88)</f>
        <v>0</v>
      </c>
      <c r="CD89" s="20">
        <f>IF(DB88&gt;0,ROUND(PMT($F$92/12,$F$96*12,-CC89),5),0)</f>
        <v>0</v>
      </c>
      <c r="CE89" s="15">
        <f>IF(DB88&gt;0,ROUND(CC89*$CE$1/1000,2),0)</f>
        <v>0</v>
      </c>
      <c r="CF89" s="9">
        <f>INT(CE89)</f>
        <v>0</v>
      </c>
      <c r="CG89" s="23">
        <f>INT((CE89-CF89)*10)/10</f>
        <v>0</v>
      </c>
      <c r="CH89" s="17">
        <f>CE89-CF89-CG89</f>
        <v>0</v>
      </c>
      <c r="CI89" s="23">
        <f>IF(OR(CH89=0.05,CH89=0),CH89,IF(AND(CH89&gt;0.051,CH89&lt;0.1),0.1,IF(AND(CH89&gt;0.001,CH89&lt;0.05),0.05,CH89)))</f>
        <v>0</v>
      </c>
      <c r="CJ89" s="23">
        <f>CF89+CG89+CI89</f>
        <v>0</v>
      </c>
      <c r="CK89" s="15">
        <f>IF(DB88&gt;0,ROUND($CD$1*$CK$1,2),0)</f>
        <v>0</v>
      </c>
      <c r="CL89" s="22">
        <v>0</v>
      </c>
      <c r="CM89" s="22">
        <f>IF(DB88&gt;0,ROUND($CD$1*$CM$1,2),0)</f>
        <v>0</v>
      </c>
      <c r="CN89" s="22">
        <f>IF(DB88&gt;0,ROUND($CD$1*$CN$1,2),0)</f>
        <v>0</v>
      </c>
      <c r="CO89" s="22">
        <f>IF(DB88&gt;0,ROUND($CD$1*$CO$1,2),0)</f>
        <v>0</v>
      </c>
      <c r="CP89" s="22">
        <f>IF(DB88&gt;0,ROUND($CD$1*$CP$1,2),0)</f>
        <v>0</v>
      </c>
      <c r="CQ89" s="15">
        <f>IF(DB88&gt;0,CK89+SUM(CM89:CP89),0)</f>
        <v>0</v>
      </c>
      <c r="CR89" s="22">
        <f>IF(DB88&gt;0,ROUND(CQ89/12,2),0)</f>
        <v>0</v>
      </c>
      <c r="CS89" s="9">
        <f>INT(CR89)</f>
        <v>0</v>
      </c>
      <c r="CT89" s="23">
        <f>INT((CR89-CS89)*10)/10</f>
        <v>0</v>
      </c>
      <c r="CU89" s="17">
        <f>CR89-CS89-CT89</f>
        <v>0</v>
      </c>
      <c r="CV89" s="23">
        <f>IF(OR(CU89=0.05,CU89=0),CU89,IF(AND(CU89&gt;0.051,CU89&lt;0.1),0.1,IF(AND(CU89&gt;0.001,CU89&lt;0.05),0.05,CU89)))</f>
        <v>0</v>
      </c>
      <c r="CW89" s="23">
        <f>CS89+CT89+CV89</f>
        <v>0</v>
      </c>
      <c r="CX89">
        <f>IF(DB88&gt;0,CX88,0)</f>
        <v>0</v>
      </c>
      <c r="CY89" s="7">
        <f>ROUND(CD89+CJ89+CW89+CX89,2)</f>
        <v>0</v>
      </c>
      <c r="CZ89" s="7">
        <f>IF(AND(CY89&gt;0,CY90=0),CY89,0)</f>
        <v>0</v>
      </c>
      <c r="DA89" s="7">
        <f>IF(DB88&gt;0,DA88,0)</f>
        <v>0</v>
      </c>
      <c r="DB89" s="7">
        <f>IF(ROUND(CY89-DA89,2)&gt;0,ROUND(CY89-DA89,2),0)</f>
        <v>0</v>
      </c>
      <c r="EB89">
        <v>87</v>
      </c>
      <c r="EC89" s="7">
        <f>IF(FB88&gt;0,EC88-1000,EC88)</f>
        <v>0</v>
      </c>
      <c r="ED89" s="20">
        <f>IF(FB88&gt;0,ROUND(PMT($F$92/12,$F$96*12,-EC89),5),0)</f>
        <v>0</v>
      </c>
      <c r="EE89" s="15">
        <f>IF(FB88&gt;0,ROUND(EC89*$EE$1/1000,2),0)</f>
        <v>0</v>
      </c>
      <c r="EF89" s="9">
        <f>INT(EE89)</f>
        <v>0</v>
      </c>
      <c r="EG89" s="23">
        <f>INT((EE89-EF89)*10)/10</f>
        <v>0</v>
      </c>
      <c r="EH89" s="17">
        <f>EE89-EF89-EG89</f>
        <v>0</v>
      </c>
      <c r="EI89" s="23">
        <f>IF(OR(EH89=0.05,EH89=0),EH89,IF(AND(EH89&gt;0.051,EH89&lt;0.1),0.1,IF(AND(EH89&gt;0.001,EH89&lt;0.05),0.05,EH89)))</f>
        <v>0</v>
      </c>
      <c r="EJ89" s="23">
        <f>EF89+EG89+EI89</f>
        <v>0</v>
      </c>
      <c r="EK89" s="15">
        <f>IF(FB88&gt;0,ROUND($ED$1*$EK$1,2),0)</f>
        <v>0</v>
      </c>
      <c r="EL89" s="22">
        <v>0</v>
      </c>
      <c r="EM89" s="22">
        <f>IF(FB88&gt;0,ROUND($ED$1*$EM$1,0),0)</f>
        <v>0</v>
      </c>
      <c r="EN89" s="22">
        <f>IF(FB88&gt;0,ROUND($ED$1*$EN$1,2),0)</f>
        <v>0</v>
      </c>
      <c r="EO89" s="22">
        <f>IF(FB88&gt;0,ROUND($ED$1*$EO$1,2),0)</f>
        <v>0</v>
      </c>
      <c r="EP89" s="22">
        <f>IF(FB88&gt;0,ROUND($ED$1*$EP$1,2),0)</f>
        <v>0</v>
      </c>
      <c r="EQ89" s="15">
        <f>IF(FB88&gt;0,EK89+SUM(EM89:EP89),0)</f>
        <v>0</v>
      </c>
      <c r="ER89" s="22">
        <f>IF(FB88&gt;0,ROUND(EQ89/12,2),0)</f>
        <v>0</v>
      </c>
      <c r="ES89" s="9">
        <f>INT(ER89)</f>
        <v>0</v>
      </c>
      <c r="ET89" s="23">
        <f>INT((ER89-ES89)*10)/10</f>
        <v>0</v>
      </c>
      <c r="EU89" s="17">
        <f>ER89-ES89-ET89</f>
        <v>0</v>
      </c>
      <c r="EV89" s="23">
        <f>IF(OR(EU89=0.05,EU89=0),EU89,IF(AND(EU89&gt;0.051,EU89&lt;0.1),0.1,IF(AND(EU89&gt;0.001,EU89&lt;0.05),0.05,EU89)))</f>
        <v>0</v>
      </c>
      <c r="EW89" s="23">
        <f>ES89+ET89+EV89</f>
        <v>0</v>
      </c>
      <c r="EX89">
        <f>IF(FB88&gt;0,EX88,0)</f>
        <v>0</v>
      </c>
      <c r="EY89" s="7">
        <f>ROUND(ED89+EJ89+EW89+EX89,2)</f>
        <v>0</v>
      </c>
      <c r="EZ89" s="7">
        <f>IF(AND(EY89&gt;0,EY90=0),EY89,0)</f>
        <v>0</v>
      </c>
      <c r="FA89" s="7">
        <f>IF(FB88&gt;0,FA88,0)</f>
        <v>0</v>
      </c>
      <c r="FB89" s="7">
        <f>IF(ROUND(EY89-FA89,2)&gt;0,ROUND(EY89-FA89,2),0)</f>
        <v>0</v>
      </c>
      <c r="GB89">
        <v>87</v>
      </c>
      <c r="GC89" s="7">
        <f>IF(HB88&gt;0,GC88-1000,GC88)</f>
        <v>0</v>
      </c>
      <c r="GD89" s="20">
        <f>IF(HB88&gt;0,ROUND(PMT($F$92/12,$F$96*12,-GC89),5),0)</f>
        <v>0</v>
      </c>
      <c r="GE89" s="15">
        <f>IF(HB88&gt;0,ROUND(GC89*$GE$1/1000,2),0)</f>
        <v>0</v>
      </c>
      <c r="GF89" s="9">
        <f>INT(GE89)</f>
        <v>0</v>
      </c>
      <c r="GG89" s="23">
        <f>INT((GE89-GF89)*10)/10</f>
        <v>0</v>
      </c>
      <c r="GH89" s="17">
        <f>GE89-GF89-GG89</f>
        <v>0</v>
      </c>
      <c r="GI89" s="23">
        <f>IF(OR(GH89=0.05,GH89=0),GH89,IF(AND(GH89&gt;0.051,GH89&lt;0.1),0.1,IF(AND(GH89&gt;0.001,GH89&lt;0.05),0.05,GH89)))</f>
        <v>0</v>
      </c>
      <c r="GJ89" s="23">
        <f>GF89+GG89+GI89</f>
        <v>0</v>
      </c>
      <c r="GK89" s="15">
        <f>IF(HB88&gt;0,ROUND($GD$1*$GK$1,2),0)</f>
        <v>0</v>
      </c>
      <c r="GL89" s="22">
        <v>0</v>
      </c>
      <c r="GM89" s="22">
        <f>IF(HB88&gt;0,ROUND($GD$1*$GM$1,0),0)</f>
        <v>0</v>
      </c>
      <c r="GN89" s="22">
        <f>IF(HB88&gt;0,ROUND($GD$1*$GN$1,2),0)</f>
        <v>0</v>
      </c>
      <c r="GO89" s="22">
        <f>IF(HB88&gt;0,ROUND($GD$1*$GO$1,2),0)</f>
        <v>0</v>
      </c>
      <c r="GP89" s="22">
        <f>IF(HB88&gt;0,ROUND($GD$1*$GP$1,2),0)</f>
        <v>0</v>
      </c>
      <c r="GQ89" s="15">
        <f>IF(HB88&gt;0,GK89+SUM(GM89:GP89),0)</f>
        <v>0</v>
      </c>
      <c r="GR89" s="22">
        <f>IF(HB88&gt;0,ROUND(GQ89/12,2),0)</f>
        <v>0</v>
      </c>
      <c r="GS89" s="9">
        <f>INT(GR89)</f>
        <v>0</v>
      </c>
      <c r="GT89" s="23">
        <f>INT((GR89-GS89)*10)/10</f>
        <v>0</v>
      </c>
      <c r="GU89" s="17">
        <f>GR89-GS89-GT89</f>
        <v>0</v>
      </c>
      <c r="GV89" s="23">
        <f>IF(OR(GU89=0.05,GU89=0),GU89,IF(AND(GU89&gt;0.051,GU89&lt;0.1),0.1,IF(AND(GU89&gt;0.001,GU89&lt;0.05),0.05,GU89)))</f>
        <v>0</v>
      </c>
      <c r="GW89" s="23">
        <f>GS89+GT89+GV89</f>
        <v>0</v>
      </c>
      <c r="GX89">
        <f>IF(HB88&gt;0,GX88,0)</f>
        <v>0</v>
      </c>
      <c r="GY89" s="7">
        <f>ROUND(GD89+GJ89+GW89+GX89,2)</f>
        <v>0</v>
      </c>
      <c r="GZ89" s="7">
        <f>IF(AND(GY89&gt;0,GY90=0),GY89,0)</f>
        <v>0</v>
      </c>
      <c r="HA89" s="7">
        <f>IF(HB88&gt;0,HA88,0)</f>
        <v>0</v>
      </c>
      <c r="HB89" s="7">
        <f>IF(ROUND(GY89-HA89,2)&gt;0,ROUND(GY89-HA89,2),0)</f>
        <v>0</v>
      </c>
    </row>
    <row r="90" spans="1:235" customHeight="1" ht="15">
      <c r="I90" s="107">
        <f>SUM(I87:I89)</f>
        <v>0</v>
      </c>
      <c r="BB90">
        <v>88</v>
      </c>
      <c r="BC90" s="7">
        <f>IF(BW89&gt;0,BC89-1000,BC89)</f>
        <v>0</v>
      </c>
      <c r="BD90" s="20">
        <f>IF(BW89&gt;0,ROUND(PMT($F$92/12,$F$96*12,-BC90),5),0)</f>
        <v>0</v>
      </c>
      <c r="BE90" s="15">
        <f>IF(BW89&gt;0,ROUND(BC90*$E$1/1000,2),0)</f>
        <v>0</v>
      </c>
      <c r="BF90" s="15">
        <f>IF(BW89&gt;0,ROUND(MIN(BC90,$F$168)*$BF$1,2),0)</f>
        <v>0</v>
      </c>
      <c r="BG90" s="22">
        <v>0</v>
      </c>
      <c r="BH90" s="22">
        <f>IF(BW89&gt;0,ROUND(MIN(BC90,$F$168)*$BH$1,0),0)</f>
        <v>0</v>
      </c>
      <c r="BI90" s="22">
        <f>IF(BW89&gt;0,ROUND(MIN(BC90,$F$168)*$BI$1,2),0)</f>
        <v>0</v>
      </c>
      <c r="BJ90" s="22">
        <f>IF(BW89&gt;0,ROUND(MIN(BC90,$F$168)*$BJ$1,2),0)</f>
        <v>0</v>
      </c>
      <c r="BK90" s="22">
        <f>IF(BW89&gt;0,ROUND(MIN(BC90,$F$168)*$BK$1,2),0)</f>
        <v>0</v>
      </c>
      <c r="BL90" s="15">
        <f>IF(BW89&gt;0,BF90+SUM(BH90:BK90),0)</f>
        <v>0</v>
      </c>
      <c r="BM90" s="22">
        <f>IF(BW89&gt;0,ROUND(BL90/12,2),0)</f>
        <v>0</v>
      </c>
      <c r="BN90" s="9">
        <f>INT(BM90)</f>
        <v>0</v>
      </c>
      <c r="BO90" s="23">
        <f>INT((BM90-BN90)*10)/10</f>
        <v>0</v>
      </c>
      <c r="BP90" s="17">
        <f>BM90-BN90-BO90</f>
        <v>0</v>
      </c>
      <c r="BQ90" s="23">
        <f>IF(OR(BP90=0.05,BP90=0),BP90,IF(AND(BP90&gt;0.051,BP90&lt;0.1),0.1,IF(AND(BP90&gt;0.001,BP90&lt;0.05),0.05,BP90)))</f>
        <v>0</v>
      </c>
      <c r="BR90" s="23">
        <f>BN90+BO90+BQ90</f>
        <v>0</v>
      </c>
      <c r="BS90">
        <f>IF(BW89&gt;0,BS89,0)</f>
        <v>0</v>
      </c>
      <c r="BT90" s="7">
        <f>SUM(BD90:BE90)+BR90+BS90</f>
        <v>0</v>
      </c>
      <c r="BU90" s="7">
        <f>IF(AND(BT90&gt;0,BT91=0),BT90,0)</f>
        <v>0</v>
      </c>
      <c r="BV90" s="7">
        <f>IF(BW89&gt;0,BV89,0)</f>
        <v>0</v>
      </c>
      <c r="BW90" s="7">
        <f>IF(ROUND(BT90-BV90,2)&gt;0,ROUND(BT90-BV90,2),0)</f>
        <v>0</v>
      </c>
      <c r="CB90">
        <v>88</v>
      </c>
      <c r="CC90" s="7">
        <f>IF(DB89&gt;0,CC89-1000,CC89)</f>
        <v>0</v>
      </c>
      <c r="CD90" s="20">
        <f>IF(DB89&gt;0,ROUND(PMT($F$92/12,$F$96*12,-CC90),5),0)</f>
        <v>0</v>
      </c>
      <c r="CE90" s="15">
        <f>IF(DB89&gt;0,ROUND(CC90*$CE$1/1000,2),0)</f>
        <v>0</v>
      </c>
      <c r="CF90" s="9">
        <f>INT(CE90)</f>
        <v>0</v>
      </c>
      <c r="CG90" s="23">
        <f>INT((CE90-CF90)*10)/10</f>
        <v>0</v>
      </c>
      <c r="CH90" s="17">
        <f>CE90-CF90-CG90</f>
        <v>0</v>
      </c>
      <c r="CI90" s="23">
        <f>IF(OR(CH90=0.05,CH90=0),CH90,IF(AND(CH90&gt;0.051,CH90&lt;0.1),0.1,IF(AND(CH90&gt;0.001,CH90&lt;0.05),0.05,CH90)))</f>
        <v>0</v>
      </c>
      <c r="CJ90" s="23">
        <f>CF90+CG90+CI90</f>
        <v>0</v>
      </c>
      <c r="CK90" s="15">
        <f>IF(DB89&gt;0,ROUND($CD$1*$CK$1,2),0)</f>
        <v>0</v>
      </c>
      <c r="CL90" s="22">
        <v>0</v>
      </c>
      <c r="CM90" s="22">
        <f>IF(DB89&gt;0,ROUND($CD$1*$CM$1,2),0)</f>
        <v>0</v>
      </c>
      <c r="CN90" s="22">
        <f>IF(DB89&gt;0,ROUND($CD$1*$CN$1,2),0)</f>
        <v>0</v>
      </c>
      <c r="CO90" s="22">
        <f>IF(DB89&gt;0,ROUND($CD$1*$CO$1,2),0)</f>
        <v>0</v>
      </c>
      <c r="CP90" s="22">
        <f>IF(DB89&gt;0,ROUND($CD$1*$CP$1,2),0)</f>
        <v>0</v>
      </c>
      <c r="CQ90" s="15">
        <f>IF(DB89&gt;0,CK90+SUM(CM90:CP90),0)</f>
        <v>0</v>
      </c>
      <c r="CR90" s="22">
        <f>IF(DB89&gt;0,ROUND(CQ90/12,2),0)</f>
        <v>0</v>
      </c>
      <c r="CS90" s="9">
        <f>INT(CR90)</f>
        <v>0</v>
      </c>
      <c r="CT90" s="23">
        <f>INT((CR90-CS90)*10)/10</f>
        <v>0</v>
      </c>
      <c r="CU90" s="17">
        <f>CR90-CS90-CT90</f>
        <v>0</v>
      </c>
      <c r="CV90" s="23">
        <f>IF(OR(CU90=0.05,CU90=0),CU90,IF(AND(CU90&gt;0.051,CU90&lt;0.1),0.1,IF(AND(CU90&gt;0.001,CU90&lt;0.05),0.05,CU90)))</f>
        <v>0</v>
      </c>
      <c r="CW90" s="23">
        <f>CS90+CT90+CV90</f>
        <v>0</v>
      </c>
      <c r="CX90">
        <f>IF(DB89&gt;0,CX89,0)</f>
        <v>0</v>
      </c>
      <c r="CY90" s="7">
        <f>ROUND(CD90+CJ90+CW90+CX90,2)</f>
        <v>0</v>
      </c>
      <c r="CZ90" s="7">
        <f>IF(AND(CY90&gt;0,CY91=0),CY90,0)</f>
        <v>0</v>
      </c>
      <c r="DA90" s="7">
        <f>IF(DB89&gt;0,DA89,0)</f>
        <v>0</v>
      </c>
      <c r="DB90" s="7">
        <f>IF(ROUND(CY90-DA90,2)&gt;0,ROUND(CY90-DA90,2),0)</f>
        <v>0</v>
      </c>
      <c r="EB90">
        <v>88</v>
      </c>
      <c r="EC90" s="7">
        <f>IF(FB89&gt;0,EC89-1000,EC89)</f>
        <v>0</v>
      </c>
      <c r="ED90" s="20">
        <f>IF(FB89&gt;0,ROUND(PMT($F$92/12,$F$96*12,-EC90),5),0)</f>
        <v>0</v>
      </c>
      <c r="EE90" s="15">
        <f>IF(FB89&gt;0,ROUND(EC90*$EE$1/1000,2),0)</f>
        <v>0</v>
      </c>
      <c r="EF90" s="9">
        <f>INT(EE90)</f>
        <v>0</v>
      </c>
      <c r="EG90" s="23">
        <f>INT((EE90-EF90)*10)/10</f>
        <v>0</v>
      </c>
      <c r="EH90" s="17">
        <f>EE90-EF90-EG90</f>
        <v>0</v>
      </c>
      <c r="EI90" s="23">
        <f>IF(OR(EH90=0.05,EH90=0),EH90,IF(AND(EH90&gt;0.051,EH90&lt;0.1),0.1,IF(AND(EH90&gt;0.001,EH90&lt;0.05),0.05,EH90)))</f>
        <v>0</v>
      </c>
      <c r="EJ90" s="23">
        <f>EF90+EG90+EI90</f>
        <v>0</v>
      </c>
      <c r="EK90" s="15">
        <f>IF(FB89&gt;0,ROUND($ED$1*$EK$1,2),0)</f>
        <v>0</v>
      </c>
      <c r="EL90" s="22">
        <v>0</v>
      </c>
      <c r="EM90" s="22">
        <f>IF(FB89&gt;0,ROUND($ED$1*$EM$1,0),0)</f>
        <v>0</v>
      </c>
      <c r="EN90" s="22">
        <f>IF(FB89&gt;0,ROUND($ED$1*$EN$1,2),0)</f>
        <v>0</v>
      </c>
      <c r="EO90" s="22">
        <f>IF(FB89&gt;0,ROUND($ED$1*$EO$1,2),0)</f>
        <v>0</v>
      </c>
      <c r="EP90" s="22">
        <f>IF(FB89&gt;0,ROUND($ED$1*$EP$1,2),0)</f>
        <v>0</v>
      </c>
      <c r="EQ90" s="15">
        <f>IF(FB89&gt;0,EK90+SUM(EM90:EP90),0)</f>
        <v>0</v>
      </c>
      <c r="ER90" s="22">
        <f>IF(FB89&gt;0,ROUND(EQ90/12,2),0)</f>
        <v>0</v>
      </c>
      <c r="ES90" s="9">
        <f>INT(ER90)</f>
        <v>0</v>
      </c>
      <c r="ET90" s="23">
        <f>INT((ER90-ES90)*10)/10</f>
        <v>0</v>
      </c>
      <c r="EU90" s="17">
        <f>ER90-ES90-ET90</f>
        <v>0</v>
      </c>
      <c r="EV90" s="23">
        <f>IF(OR(EU90=0.05,EU90=0),EU90,IF(AND(EU90&gt;0.051,EU90&lt;0.1),0.1,IF(AND(EU90&gt;0.001,EU90&lt;0.05),0.05,EU90)))</f>
        <v>0</v>
      </c>
      <c r="EW90" s="23">
        <f>ES90+ET90+EV90</f>
        <v>0</v>
      </c>
      <c r="EX90">
        <f>IF(FB89&gt;0,EX89,0)</f>
        <v>0</v>
      </c>
      <c r="EY90" s="7">
        <f>ROUND(ED90+EJ90+EW90+EX90,2)</f>
        <v>0</v>
      </c>
      <c r="EZ90" s="7">
        <f>IF(AND(EY90&gt;0,EY91=0),EY90,0)</f>
        <v>0</v>
      </c>
      <c r="FA90" s="7">
        <f>IF(FB89&gt;0,FA89,0)</f>
        <v>0</v>
      </c>
      <c r="FB90" s="7">
        <f>IF(ROUND(EY90-FA90,2)&gt;0,ROUND(EY90-FA90,2),0)</f>
        <v>0</v>
      </c>
      <c r="GB90">
        <v>88</v>
      </c>
      <c r="GC90" s="7">
        <f>IF(HB89&gt;0,GC89-1000,GC89)</f>
        <v>0</v>
      </c>
      <c r="GD90" s="20">
        <f>IF(HB89&gt;0,ROUND(PMT($F$92/12,$F$96*12,-GC90),5),0)</f>
        <v>0</v>
      </c>
      <c r="GE90" s="15">
        <f>IF(HB89&gt;0,ROUND(GC90*$GE$1/1000,2),0)</f>
        <v>0</v>
      </c>
      <c r="GF90" s="9">
        <f>INT(GE90)</f>
        <v>0</v>
      </c>
      <c r="GG90" s="23">
        <f>INT((GE90-GF90)*10)/10</f>
        <v>0</v>
      </c>
      <c r="GH90" s="17">
        <f>GE90-GF90-GG90</f>
        <v>0</v>
      </c>
      <c r="GI90" s="23">
        <f>IF(OR(GH90=0.05,GH90=0),GH90,IF(AND(GH90&gt;0.051,GH90&lt;0.1),0.1,IF(AND(GH90&gt;0.001,GH90&lt;0.05),0.05,GH90)))</f>
        <v>0</v>
      </c>
      <c r="GJ90" s="23">
        <f>GF90+GG90+GI90</f>
        <v>0</v>
      </c>
      <c r="GK90" s="15">
        <f>IF(HB89&gt;0,ROUND($GD$1*$GK$1,2),0)</f>
        <v>0</v>
      </c>
      <c r="GL90" s="22">
        <v>0</v>
      </c>
      <c r="GM90" s="22">
        <f>IF(HB89&gt;0,ROUND($GD$1*$GM$1,0),0)</f>
        <v>0</v>
      </c>
      <c r="GN90" s="22">
        <f>IF(HB89&gt;0,ROUND($GD$1*$GN$1,2),0)</f>
        <v>0</v>
      </c>
      <c r="GO90" s="22">
        <f>IF(HB89&gt;0,ROUND($GD$1*$GO$1,2),0)</f>
        <v>0</v>
      </c>
      <c r="GP90" s="22">
        <f>IF(HB89&gt;0,ROUND($GD$1*$GP$1,2),0)</f>
        <v>0</v>
      </c>
      <c r="GQ90" s="15">
        <f>IF(HB89&gt;0,GK90+SUM(GM90:GP90),0)</f>
        <v>0</v>
      </c>
      <c r="GR90" s="22">
        <f>IF(HB89&gt;0,ROUND(GQ90/12,2),0)</f>
        <v>0</v>
      </c>
      <c r="GS90" s="9">
        <f>INT(GR90)</f>
        <v>0</v>
      </c>
      <c r="GT90" s="23">
        <f>INT((GR90-GS90)*10)/10</f>
        <v>0</v>
      </c>
      <c r="GU90" s="17">
        <f>GR90-GS90-GT90</f>
        <v>0</v>
      </c>
      <c r="GV90" s="23">
        <f>IF(OR(GU90=0.05,GU90=0),GU90,IF(AND(GU90&gt;0.051,GU90&lt;0.1),0.1,IF(AND(GU90&gt;0.001,GU90&lt;0.05),0.05,GU90)))</f>
        <v>0</v>
      </c>
      <c r="GW90" s="23">
        <f>GS90+GT90+GV90</f>
        <v>0</v>
      </c>
      <c r="GX90">
        <f>IF(HB89&gt;0,GX89,0)</f>
        <v>0</v>
      </c>
      <c r="GY90" s="7">
        <f>ROUND(GD90+GJ90+GW90+GX90,2)</f>
        <v>0</v>
      </c>
      <c r="GZ90" s="7">
        <f>IF(AND(GY90&gt;0,GY91=0),GY90,0)</f>
        <v>0</v>
      </c>
      <c r="HA90" s="7">
        <f>IF(HB89&gt;0,HA89,0)</f>
        <v>0</v>
      </c>
      <c r="HB90" s="7">
        <f>IF(ROUND(GY90-HA90,2)&gt;0,ROUND(GY90-HA90,2),0)</f>
        <v>0</v>
      </c>
    </row>
    <row r="91" spans="1:235" customHeight="1" ht="15">
      <c r="BB91">
        <v>89</v>
      </c>
      <c r="BC91" s="7">
        <f>IF(BW90&gt;0,BC90-1000,BC90)</f>
        <v>0</v>
      </c>
      <c r="BD91" s="20">
        <f>IF(BW90&gt;0,ROUND(PMT($F$92/12,$F$96*12,-BC91),5),0)</f>
        <v>0</v>
      </c>
      <c r="BE91" s="15">
        <f>IF(BW90&gt;0,ROUND(BC91*$E$1/1000,2),0)</f>
        <v>0</v>
      </c>
      <c r="BF91" s="15">
        <f>IF(BW90&gt;0,ROUND(MIN(BC91,$F$168)*$BF$1,2),0)</f>
        <v>0</v>
      </c>
      <c r="BG91" s="22">
        <v>0</v>
      </c>
      <c r="BH91" s="22">
        <f>IF(BW90&gt;0,ROUND(MIN(BC91,$F$168)*$BH$1,0),0)</f>
        <v>0</v>
      </c>
      <c r="BI91" s="22">
        <f>IF(BW90&gt;0,ROUND(MIN(BC91,$F$168)*$BI$1,2),0)</f>
        <v>0</v>
      </c>
      <c r="BJ91" s="22">
        <f>IF(BW90&gt;0,ROUND(MIN(BC91,$F$168)*$BJ$1,2),0)</f>
        <v>0</v>
      </c>
      <c r="BK91" s="22">
        <f>IF(BW90&gt;0,ROUND(MIN(BC91,$F$168)*$BK$1,2),0)</f>
        <v>0</v>
      </c>
      <c r="BL91" s="15">
        <f>IF(BW90&gt;0,BF91+SUM(BH91:BK91),0)</f>
        <v>0</v>
      </c>
      <c r="BM91" s="22">
        <f>IF(BW90&gt;0,ROUND(BL91/12,2),0)</f>
        <v>0</v>
      </c>
      <c r="BN91" s="9">
        <f>INT(BM91)</f>
        <v>0</v>
      </c>
      <c r="BO91" s="23">
        <f>INT((BM91-BN91)*10)/10</f>
        <v>0</v>
      </c>
      <c r="BP91" s="17">
        <f>BM91-BN91-BO91</f>
        <v>0</v>
      </c>
      <c r="BQ91" s="23">
        <f>IF(OR(BP91=0.05,BP91=0),BP91,IF(AND(BP91&gt;0.051,BP91&lt;0.1),0.1,IF(AND(BP91&gt;0.001,BP91&lt;0.05),0.05,BP91)))</f>
        <v>0</v>
      </c>
      <c r="BR91" s="23">
        <f>BN91+BO91+BQ91</f>
        <v>0</v>
      </c>
      <c r="BS91">
        <f>IF(BW90&gt;0,BS90,0)</f>
        <v>0</v>
      </c>
      <c r="BT91" s="7">
        <f>SUM(BD91:BE91)+BR91+BS91</f>
        <v>0</v>
      </c>
      <c r="BU91" s="7">
        <f>IF(AND(BT91&gt;0,BT92=0),BT91,0)</f>
        <v>0</v>
      </c>
      <c r="BV91" s="7">
        <f>IF(BW90&gt;0,BV90,0)</f>
        <v>0</v>
      </c>
      <c r="BW91" s="7">
        <f>IF(ROUND(BT91-BV91,2)&gt;0,ROUND(BT91-BV91,2),0)</f>
        <v>0</v>
      </c>
      <c r="CB91">
        <v>89</v>
      </c>
      <c r="CC91" s="7">
        <f>IF(DB90&gt;0,CC90-1000,CC90)</f>
        <v>0</v>
      </c>
      <c r="CD91" s="20">
        <f>IF(DB90&gt;0,ROUND(PMT($F$92/12,$F$96*12,-CC91),5),0)</f>
        <v>0</v>
      </c>
      <c r="CE91" s="15">
        <f>IF(DB90&gt;0,ROUND(CC91*$CE$1/1000,2),0)</f>
        <v>0</v>
      </c>
      <c r="CF91" s="9">
        <f>INT(CE91)</f>
        <v>0</v>
      </c>
      <c r="CG91" s="23">
        <f>INT((CE91-CF91)*10)/10</f>
        <v>0</v>
      </c>
      <c r="CH91" s="17">
        <f>CE91-CF91-CG91</f>
        <v>0</v>
      </c>
      <c r="CI91" s="23">
        <f>IF(OR(CH91=0.05,CH91=0),CH91,IF(AND(CH91&gt;0.051,CH91&lt;0.1),0.1,IF(AND(CH91&gt;0.001,CH91&lt;0.05),0.05,CH91)))</f>
        <v>0</v>
      </c>
      <c r="CJ91" s="23">
        <f>CF91+CG91+CI91</f>
        <v>0</v>
      </c>
      <c r="CK91" s="15">
        <f>IF(DB90&gt;0,ROUND($CD$1*$CK$1,2),0)</f>
        <v>0</v>
      </c>
      <c r="CL91" s="22">
        <v>0</v>
      </c>
      <c r="CM91" s="22">
        <f>IF(DB90&gt;0,ROUND($CD$1*$CM$1,2),0)</f>
        <v>0</v>
      </c>
      <c r="CN91" s="22">
        <f>IF(DB90&gt;0,ROUND($CD$1*$CN$1,2),0)</f>
        <v>0</v>
      </c>
      <c r="CO91" s="22">
        <f>IF(DB90&gt;0,ROUND($CD$1*$CO$1,2),0)</f>
        <v>0</v>
      </c>
      <c r="CP91" s="22">
        <f>IF(DB90&gt;0,ROUND($CD$1*$CP$1,2),0)</f>
        <v>0</v>
      </c>
      <c r="CQ91" s="15">
        <f>IF(DB90&gt;0,CK91+SUM(CM91:CP91),0)</f>
        <v>0</v>
      </c>
      <c r="CR91" s="22">
        <f>IF(DB90&gt;0,ROUND(CQ91/12,2),0)</f>
        <v>0</v>
      </c>
      <c r="CS91" s="9">
        <f>INT(CR91)</f>
        <v>0</v>
      </c>
      <c r="CT91" s="23">
        <f>INT((CR91-CS91)*10)/10</f>
        <v>0</v>
      </c>
      <c r="CU91" s="17">
        <f>CR91-CS91-CT91</f>
        <v>0</v>
      </c>
      <c r="CV91" s="23">
        <f>IF(OR(CU91=0.05,CU91=0),CU91,IF(AND(CU91&gt;0.051,CU91&lt;0.1),0.1,IF(AND(CU91&gt;0.001,CU91&lt;0.05),0.05,CU91)))</f>
        <v>0</v>
      </c>
      <c r="CW91" s="23">
        <f>CS91+CT91+CV91</f>
        <v>0</v>
      </c>
      <c r="CX91">
        <f>IF(DB90&gt;0,CX90,0)</f>
        <v>0</v>
      </c>
      <c r="CY91" s="7">
        <f>ROUND(CD91+CJ91+CW91+CX91,2)</f>
        <v>0</v>
      </c>
      <c r="CZ91" s="7">
        <f>IF(AND(CY91&gt;0,CY92=0),CY91,0)</f>
        <v>0</v>
      </c>
      <c r="DA91" s="7">
        <f>IF(DB90&gt;0,DA90,0)</f>
        <v>0</v>
      </c>
      <c r="DB91" s="7">
        <f>IF(ROUND(CY91-DA91,2)&gt;0,ROUND(CY91-DA91,2),0)</f>
        <v>0</v>
      </c>
      <c r="EB91">
        <v>89</v>
      </c>
      <c r="EC91" s="7">
        <f>IF(FB90&gt;0,EC90-1000,EC90)</f>
        <v>0</v>
      </c>
      <c r="ED91" s="20">
        <f>IF(FB90&gt;0,ROUND(PMT($F$92/12,$F$96*12,-EC91),5),0)</f>
        <v>0</v>
      </c>
      <c r="EE91" s="15">
        <f>IF(FB90&gt;0,ROUND(EC91*$EE$1/1000,2),0)</f>
        <v>0</v>
      </c>
      <c r="EF91" s="9">
        <f>INT(EE91)</f>
        <v>0</v>
      </c>
      <c r="EG91" s="23">
        <f>INT((EE91-EF91)*10)/10</f>
        <v>0</v>
      </c>
      <c r="EH91" s="17">
        <f>EE91-EF91-EG91</f>
        <v>0</v>
      </c>
      <c r="EI91" s="23">
        <f>IF(OR(EH91=0.05,EH91=0),EH91,IF(AND(EH91&gt;0.051,EH91&lt;0.1),0.1,IF(AND(EH91&gt;0.001,EH91&lt;0.05),0.05,EH91)))</f>
        <v>0</v>
      </c>
      <c r="EJ91" s="23">
        <f>EF91+EG91+EI91</f>
        <v>0</v>
      </c>
      <c r="EK91" s="15">
        <f>IF(FB90&gt;0,ROUND($ED$1*$EK$1,2),0)</f>
        <v>0</v>
      </c>
      <c r="EL91" s="22">
        <v>0</v>
      </c>
      <c r="EM91" s="22">
        <f>IF(FB90&gt;0,ROUND($ED$1*$EM$1,0),0)</f>
        <v>0</v>
      </c>
      <c r="EN91" s="22">
        <f>IF(FB90&gt;0,ROUND($ED$1*$EN$1,2),0)</f>
        <v>0</v>
      </c>
      <c r="EO91" s="22">
        <f>IF(FB90&gt;0,ROUND($ED$1*$EO$1,2),0)</f>
        <v>0</v>
      </c>
      <c r="EP91" s="22">
        <f>IF(FB90&gt;0,ROUND($ED$1*$EP$1,2),0)</f>
        <v>0</v>
      </c>
      <c r="EQ91" s="15">
        <f>IF(FB90&gt;0,EK91+SUM(EM91:EP91),0)</f>
        <v>0</v>
      </c>
      <c r="ER91" s="22">
        <f>IF(FB90&gt;0,ROUND(EQ91/12,2),0)</f>
        <v>0</v>
      </c>
      <c r="ES91" s="9">
        <f>INT(ER91)</f>
        <v>0</v>
      </c>
      <c r="ET91" s="23">
        <f>INT((ER91-ES91)*10)/10</f>
        <v>0</v>
      </c>
      <c r="EU91" s="17">
        <f>ER91-ES91-ET91</f>
        <v>0</v>
      </c>
      <c r="EV91" s="23">
        <f>IF(OR(EU91=0.05,EU91=0),EU91,IF(AND(EU91&gt;0.051,EU91&lt;0.1),0.1,IF(AND(EU91&gt;0.001,EU91&lt;0.05),0.05,EU91)))</f>
        <v>0</v>
      </c>
      <c r="EW91" s="23">
        <f>ES91+ET91+EV91</f>
        <v>0</v>
      </c>
      <c r="EX91">
        <f>IF(FB90&gt;0,EX90,0)</f>
        <v>0</v>
      </c>
      <c r="EY91" s="7">
        <f>ROUND(ED91+EJ91+EW91+EX91,2)</f>
        <v>0</v>
      </c>
      <c r="EZ91" s="7">
        <f>IF(AND(EY91&gt;0,EY92=0),EY91,0)</f>
        <v>0</v>
      </c>
      <c r="FA91" s="7">
        <f>IF(FB90&gt;0,FA90,0)</f>
        <v>0</v>
      </c>
      <c r="FB91" s="7">
        <f>IF(ROUND(EY91-FA91,2)&gt;0,ROUND(EY91-FA91,2),0)</f>
        <v>0</v>
      </c>
      <c r="GB91">
        <v>89</v>
      </c>
      <c r="GC91" s="7">
        <f>IF(HB90&gt;0,GC90-1000,GC90)</f>
        <v>0</v>
      </c>
      <c r="GD91" s="20">
        <f>IF(HB90&gt;0,ROUND(PMT($F$92/12,$F$96*12,-GC91),5),0)</f>
        <v>0</v>
      </c>
      <c r="GE91" s="15">
        <f>IF(HB90&gt;0,ROUND(GC91*$GE$1/1000,2),0)</f>
        <v>0</v>
      </c>
      <c r="GF91" s="9">
        <f>INT(GE91)</f>
        <v>0</v>
      </c>
      <c r="GG91" s="23">
        <f>INT((GE91-GF91)*10)/10</f>
        <v>0</v>
      </c>
      <c r="GH91" s="17">
        <f>GE91-GF91-GG91</f>
        <v>0</v>
      </c>
      <c r="GI91" s="23">
        <f>IF(OR(GH91=0.05,GH91=0),GH91,IF(AND(GH91&gt;0.051,GH91&lt;0.1),0.1,IF(AND(GH91&gt;0.001,GH91&lt;0.05),0.05,GH91)))</f>
        <v>0</v>
      </c>
      <c r="GJ91" s="23">
        <f>GF91+GG91+GI91</f>
        <v>0</v>
      </c>
      <c r="GK91" s="15">
        <f>IF(HB90&gt;0,ROUND($GD$1*$GK$1,2),0)</f>
        <v>0</v>
      </c>
      <c r="GL91" s="22">
        <v>0</v>
      </c>
      <c r="GM91" s="22">
        <f>IF(HB90&gt;0,ROUND($GD$1*$GM$1,0),0)</f>
        <v>0</v>
      </c>
      <c r="GN91" s="22">
        <f>IF(HB90&gt;0,ROUND($GD$1*$GN$1,2),0)</f>
        <v>0</v>
      </c>
      <c r="GO91" s="22">
        <f>IF(HB90&gt;0,ROUND($GD$1*$GO$1,2),0)</f>
        <v>0</v>
      </c>
      <c r="GP91" s="22">
        <f>IF(HB90&gt;0,ROUND($GD$1*$GP$1,2),0)</f>
        <v>0</v>
      </c>
      <c r="GQ91" s="15">
        <f>IF(HB90&gt;0,GK91+SUM(GM91:GP91),0)</f>
        <v>0</v>
      </c>
      <c r="GR91" s="22">
        <f>IF(HB90&gt;0,ROUND(GQ91/12,2),0)</f>
        <v>0</v>
      </c>
      <c r="GS91" s="9">
        <f>INT(GR91)</f>
        <v>0</v>
      </c>
      <c r="GT91" s="23">
        <f>INT((GR91-GS91)*10)/10</f>
        <v>0</v>
      </c>
      <c r="GU91" s="17">
        <f>GR91-GS91-GT91</f>
        <v>0</v>
      </c>
      <c r="GV91" s="23">
        <f>IF(OR(GU91=0.05,GU91=0),GU91,IF(AND(GU91&gt;0.051,GU91&lt;0.1),0.1,IF(AND(GU91&gt;0.001,GU91&lt;0.05),0.05,GU91)))</f>
        <v>0</v>
      </c>
      <c r="GW91" s="23">
        <f>GS91+GT91+GV91</f>
        <v>0</v>
      </c>
      <c r="GX91">
        <f>IF(HB90&gt;0,GX90,0)</f>
        <v>0</v>
      </c>
      <c r="GY91" s="7">
        <f>ROUND(GD91+GJ91+GW91+GX91,2)</f>
        <v>0</v>
      </c>
      <c r="GZ91" s="7">
        <f>IF(AND(GY91&gt;0,GY92=0),GY91,0)</f>
        <v>0</v>
      </c>
      <c r="HA91" s="7">
        <f>IF(HB90&gt;0,HA90,0)</f>
        <v>0</v>
      </c>
      <c r="HB91" s="7">
        <f>IF(ROUND(GY91-HA91,2)&gt;0,ROUND(GY91-HA91,2),0)</f>
        <v>0</v>
      </c>
    </row>
    <row r="92" spans="1:235">
      <c r="A92" s="10" t="s">
        <v>148</v>
      </c>
      <c r="B92" s="4" t="s">
        <v>149</v>
      </c>
      <c r="E92" s="4" t="s">
        <v>45</v>
      </c>
      <c r="F92" s="108">
        <f>$AC$231</f>
        <v>0</v>
      </c>
      <c r="BB92">
        <v>90</v>
      </c>
      <c r="BC92" s="7">
        <f>IF(BW91&gt;0,BC91-1000,BC91)</f>
        <v>0</v>
      </c>
      <c r="BD92" s="20">
        <f>IF(BW91&gt;0,ROUND(PMT($F$92/12,$F$96*12,-BC92),5),0)</f>
        <v>0</v>
      </c>
      <c r="BE92" s="15">
        <f>IF(BW91&gt;0,ROUND(BC92*$E$1/1000,2),0)</f>
        <v>0</v>
      </c>
      <c r="BF92" s="15">
        <f>IF(BW91&gt;0,ROUND(MIN(BC92,$F$168)*$BF$1,2),0)</f>
        <v>0</v>
      </c>
      <c r="BG92" s="22">
        <v>0</v>
      </c>
      <c r="BH92" s="22">
        <f>IF(BW91&gt;0,ROUND(MIN(BC92,$F$168)*$BH$1,0),0)</f>
        <v>0</v>
      </c>
      <c r="BI92" s="22">
        <f>IF(BW91&gt;0,ROUND(MIN(BC92,$F$168)*$BI$1,2),0)</f>
        <v>0</v>
      </c>
      <c r="BJ92" s="22">
        <f>IF(BW91&gt;0,ROUND(MIN(BC92,$F$168)*$BJ$1,2),0)</f>
        <v>0</v>
      </c>
      <c r="BK92" s="22">
        <f>IF(BW91&gt;0,ROUND(MIN(BC92,$F$168)*$BK$1,2),0)</f>
        <v>0</v>
      </c>
      <c r="BL92" s="15">
        <f>IF(BW91&gt;0,BF92+SUM(BH92:BK92),0)</f>
        <v>0</v>
      </c>
      <c r="BM92" s="22">
        <f>IF(BW91&gt;0,ROUND(BL92/12,2),0)</f>
        <v>0</v>
      </c>
      <c r="BN92" s="9">
        <f>INT(BM92)</f>
        <v>0</v>
      </c>
      <c r="BO92" s="23">
        <f>INT((BM92-BN92)*10)/10</f>
        <v>0</v>
      </c>
      <c r="BP92" s="17">
        <f>BM92-BN92-BO92</f>
        <v>0</v>
      </c>
      <c r="BQ92" s="23">
        <f>IF(OR(BP92=0.05,BP92=0),BP92,IF(AND(BP92&gt;0.051,BP92&lt;0.1),0.1,IF(AND(BP92&gt;0.001,BP92&lt;0.05),0.05,BP92)))</f>
        <v>0</v>
      </c>
      <c r="BR92" s="23">
        <f>BN92+BO92+BQ92</f>
        <v>0</v>
      </c>
      <c r="BS92">
        <f>IF(BW91&gt;0,BS91,0)</f>
        <v>0</v>
      </c>
      <c r="BT92" s="7">
        <f>SUM(BD92:BE92)+BR92+BS92</f>
        <v>0</v>
      </c>
      <c r="BU92" s="7">
        <f>IF(AND(BT92&gt;0,BT93=0),BT92,0)</f>
        <v>0</v>
      </c>
      <c r="BV92" s="7">
        <f>IF(BW91&gt;0,BV91,0)</f>
        <v>0</v>
      </c>
      <c r="BW92" s="7">
        <f>IF(ROUND(BT92-BV92,2)&gt;0,ROUND(BT92-BV92,2),0)</f>
        <v>0</v>
      </c>
      <c r="CB92">
        <v>90</v>
      </c>
      <c r="CC92" s="7">
        <f>IF(DB91&gt;0,CC91-1000,CC91)</f>
        <v>0</v>
      </c>
      <c r="CD92" s="20">
        <f>IF(DB91&gt;0,ROUND(PMT($F$92/12,$F$96*12,-CC92),5),0)</f>
        <v>0</v>
      </c>
      <c r="CE92" s="15">
        <f>IF(DB91&gt;0,ROUND(CC92*$CE$1/1000,2),0)</f>
        <v>0</v>
      </c>
      <c r="CF92" s="9">
        <f>INT(CE92)</f>
        <v>0</v>
      </c>
      <c r="CG92" s="23">
        <f>INT((CE92-CF92)*10)/10</f>
        <v>0</v>
      </c>
      <c r="CH92" s="17">
        <f>CE92-CF92-CG92</f>
        <v>0</v>
      </c>
      <c r="CI92" s="23">
        <f>IF(OR(CH92=0.05,CH92=0),CH92,IF(AND(CH92&gt;0.051,CH92&lt;0.1),0.1,IF(AND(CH92&gt;0.001,CH92&lt;0.05),0.05,CH92)))</f>
        <v>0</v>
      </c>
      <c r="CJ92" s="23">
        <f>CF92+CG92+CI92</f>
        <v>0</v>
      </c>
      <c r="CK92" s="15">
        <f>IF(DB91&gt;0,ROUND($CD$1*$CK$1,2),0)</f>
        <v>0</v>
      </c>
      <c r="CL92" s="22">
        <v>0</v>
      </c>
      <c r="CM92" s="22">
        <f>IF(DB91&gt;0,ROUND($CD$1*$CM$1,2),0)</f>
        <v>0</v>
      </c>
      <c r="CN92" s="22">
        <f>IF(DB91&gt;0,ROUND($CD$1*$CN$1,2),0)</f>
        <v>0</v>
      </c>
      <c r="CO92" s="22">
        <f>IF(DB91&gt;0,ROUND($CD$1*$CO$1,2),0)</f>
        <v>0</v>
      </c>
      <c r="CP92" s="22">
        <f>IF(DB91&gt;0,ROUND($CD$1*$CP$1,2),0)</f>
        <v>0</v>
      </c>
      <c r="CQ92" s="15">
        <f>IF(DB91&gt;0,CK92+SUM(CM92:CP92),0)</f>
        <v>0</v>
      </c>
      <c r="CR92" s="22">
        <f>IF(DB91&gt;0,ROUND(CQ92/12,2),0)</f>
        <v>0</v>
      </c>
      <c r="CS92" s="9">
        <f>INT(CR92)</f>
        <v>0</v>
      </c>
      <c r="CT92" s="23">
        <f>INT((CR92-CS92)*10)/10</f>
        <v>0</v>
      </c>
      <c r="CU92" s="17">
        <f>CR92-CS92-CT92</f>
        <v>0</v>
      </c>
      <c r="CV92" s="23">
        <f>IF(OR(CU92=0.05,CU92=0),CU92,IF(AND(CU92&gt;0.051,CU92&lt;0.1),0.1,IF(AND(CU92&gt;0.001,CU92&lt;0.05),0.05,CU92)))</f>
        <v>0</v>
      </c>
      <c r="CW92" s="23">
        <f>CS92+CT92+CV92</f>
        <v>0</v>
      </c>
      <c r="CX92">
        <f>IF(DB91&gt;0,CX91,0)</f>
        <v>0</v>
      </c>
      <c r="CY92" s="7">
        <f>ROUND(CD92+CJ92+CW92+CX92,2)</f>
        <v>0</v>
      </c>
      <c r="CZ92" s="7">
        <f>IF(AND(CY92&gt;0,CY93=0),CY92,0)</f>
        <v>0</v>
      </c>
      <c r="DA92" s="7">
        <f>IF(DB91&gt;0,DA91,0)</f>
        <v>0</v>
      </c>
      <c r="DB92" s="7">
        <f>IF(ROUND(CY92-DA92,2)&gt;0,ROUND(CY92-DA92,2),0)</f>
        <v>0</v>
      </c>
      <c r="EB92">
        <v>90</v>
      </c>
      <c r="EC92" s="7">
        <f>IF(FB91&gt;0,EC91-1000,EC91)</f>
        <v>0</v>
      </c>
      <c r="ED92" s="20">
        <f>IF(FB91&gt;0,ROUND(PMT($F$92/12,$F$96*12,-EC92),5),0)</f>
        <v>0</v>
      </c>
      <c r="EE92" s="15">
        <f>IF(FB91&gt;0,ROUND(EC92*$EE$1/1000,2),0)</f>
        <v>0</v>
      </c>
      <c r="EF92" s="9">
        <f>INT(EE92)</f>
        <v>0</v>
      </c>
      <c r="EG92" s="23">
        <f>INT((EE92-EF92)*10)/10</f>
        <v>0</v>
      </c>
      <c r="EH92" s="17">
        <f>EE92-EF92-EG92</f>
        <v>0</v>
      </c>
      <c r="EI92" s="23">
        <f>IF(OR(EH92=0.05,EH92=0),EH92,IF(AND(EH92&gt;0.051,EH92&lt;0.1),0.1,IF(AND(EH92&gt;0.001,EH92&lt;0.05),0.05,EH92)))</f>
        <v>0</v>
      </c>
      <c r="EJ92" s="23">
        <f>EF92+EG92+EI92</f>
        <v>0</v>
      </c>
      <c r="EK92" s="15">
        <f>IF(FB91&gt;0,ROUND($ED$1*$EK$1,2),0)</f>
        <v>0</v>
      </c>
      <c r="EL92" s="22">
        <v>0</v>
      </c>
      <c r="EM92" s="22">
        <f>IF(FB91&gt;0,ROUND($ED$1*$EM$1,0),0)</f>
        <v>0</v>
      </c>
      <c r="EN92" s="22">
        <f>IF(FB91&gt;0,ROUND($ED$1*$EN$1,2),0)</f>
        <v>0</v>
      </c>
      <c r="EO92" s="22">
        <f>IF(FB91&gt;0,ROUND($ED$1*$EO$1,2),0)</f>
        <v>0</v>
      </c>
      <c r="EP92" s="22">
        <f>IF(FB91&gt;0,ROUND($ED$1*$EP$1,2),0)</f>
        <v>0</v>
      </c>
      <c r="EQ92" s="15">
        <f>IF(FB91&gt;0,EK92+SUM(EM92:EP92),0)</f>
        <v>0</v>
      </c>
      <c r="ER92" s="22">
        <f>IF(FB91&gt;0,ROUND(EQ92/12,2),0)</f>
        <v>0</v>
      </c>
      <c r="ES92" s="9">
        <f>INT(ER92)</f>
        <v>0</v>
      </c>
      <c r="ET92" s="23">
        <f>INT((ER92-ES92)*10)/10</f>
        <v>0</v>
      </c>
      <c r="EU92" s="17">
        <f>ER92-ES92-ET92</f>
        <v>0</v>
      </c>
      <c r="EV92" s="23">
        <f>IF(OR(EU92=0.05,EU92=0),EU92,IF(AND(EU92&gt;0.051,EU92&lt;0.1),0.1,IF(AND(EU92&gt;0.001,EU92&lt;0.05),0.05,EU92)))</f>
        <v>0</v>
      </c>
      <c r="EW92" s="23">
        <f>ES92+ET92+EV92</f>
        <v>0</v>
      </c>
      <c r="EX92">
        <f>IF(FB91&gt;0,EX91,0)</f>
        <v>0</v>
      </c>
      <c r="EY92" s="7">
        <f>ROUND(ED92+EJ92+EW92+EX92,2)</f>
        <v>0</v>
      </c>
      <c r="EZ92" s="7">
        <f>IF(AND(EY92&gt;0,EY93=0),EY92,0)</f>
        <v>0</v>
      </c>
      <c r="FA92" s="7">
        <f>IF(FB91&gt;0,FA91,0)</f>
        <v>0</v>
      </c>
      <c r="FB92" s="7">
        <f>IF(ROUND(EY92-FA92,2)&gt;0,ROUND(EY92-FA92,2),0)</f>
        <v>0</v>
      </c>
      <c r="GB92">
        <v>90</v>
      </c>
      <c r="GC92" s="7">
        <f>IF(HB91&gt;0,GC91-1000,GC91)</f>
        <v>0</v>
      </c>
      <c r="GD92" s="20">
        <f>IF(HB91&gt;0,ROUND(PMT($F$92/12,$F$96*12,-GC92),5),0)</f>
        <v>0</v>
      </c>
      <c r="GE92" s="15">
        <f>IF(HB91&gt;0,ROUND(GC92*$GE$1/1000,2),0)</f>
        <v>0</v>
      </c>
      <c r="GF92" s="9">
        <f>INT(GE92)</f>
        <v>0</v>
      </c>
      <c r="GG92" s="23">
        <f>INT((GE92-GF92)*10)/10</f>
        <v>0</v>
      </c>
      <c r="GH92" s="17">
        <f>GE92-GF92-GG92</f>
        <v>0</v>
      </c>
      <c r="GI92" s="23">
        <f>IF(OR(GH92=0.05,GH92=0),GH92,IF(AND(GH92&gt;0.051,GH92&lt;0.1),0.1,IF(AND(GH92&gt;0.001,GH92&lt;0.05),0.05,GH92)))</f>
        <v>0</v>
      </c>
      <c r="GJ92" s="23">
        <f>GF92+GG92+GI92</f>
        <v>0</v>
      </c>
      <c r="GK92" s="15">
        <f>IF(HB91&gt;0,ROUND($GD$1*$GK$1,2),0)</f>
        <v>0</v>
      </c>
      <c r="GL92" s="22">
        <v>0</v>
      </c>
      <c r="GM92" s="22">
        <f>IF(HB91&gt;0,ROUND($GD$1*$GM$1,0),0)</f>
        <v>0</v>
      </c>
      <c r="GN92" s="22">
        <f>IF(HB91&gt;0,ROUND($GD$1*$GN$1,2),0)</f>
        <v>0</v>
      </c>
      <c r="GO92" s="22">
        <f>IF(HB91&gt;0,ROUND($GD$1*$GO$1,2),0)</f>
        <v>0</v>
      </c>
      <c r="GP92" s="22">
        <f>IF(HB91&gt;0,ROUND($GD$1*$GP$1,2),0)</f>
        <v>0</v>
      </c>
      <c r="GQ92" s="15">
        <f>IF(HB91&gt;0,GK92+SUM(GM92:GP92),0)</f>
        <v>0</v>
      </c>
      <c r="GR92" s="22">
        <f>IF(HB91&gt;0,ROUND(GQ92/12,2),0)</f>
        <v>0</v>
      </c>
      <c r="GS92" s="9">
        <f>INT(GR92)</f>
        <v>0</v>
      </c>
      <c r="GT92" s="23">
        <f>INT((GR92-GS92)*10)/10</f>
        <v>0</v>
      </c>
      <c r="GU92" s="17">
        <f>GR92-GS92-GT92</f>
        <v>0</v>
      </c>
      <c r="GV92" s="23">
        <f>IF(OR(GU92=0.05,GU92=0),GU92,IF(AND(GU92&gt;0.051,GU92&lt;0.1),0.1,IF(AND(GU92&gt;0.001,GU92&lt;0.05),0.05,GU92)))</f>
        <v>0</v>
      </c>
      <c r="GW92" s="23">
        <f>GS92+GT92+GV92</f>
        <v>0</v>
      </c>
      <c r="GX92">
        <f>IF(HB91&gt;0,GX91,0)</f>
        <v>0</v>
      </c>
      <c r="GY92" s="7">
        <f>ROUND(GD92+GJ92+GW92+GX92,2)</f>
        <v>0</v>
      </c>
      <c r="GZ92" s="7">
        <f>IF(AND(GY92&gt;0,GY93=0),GY92,0)</f>
        <v>0</v>
      </c>
      <c r="HA92" s="7">
        <f>IF(HB91&gt;0,HA91,0)</f>
        <v>0</v>
      </c>
      <c r="HB92" s="7">
        <f>IF(ROUND(GY92-HA92,2)&gt;0,ROUND(GY92-HA92,2),0)</f>
        <v>0</v>
      </c>
    </row>
    <row r="93" spans="1:235">
      <c r="BB93">
        <v>91</v>
      </c>
      <c r="BC93" s="7">
        <f>IF(BW92&gt;0,BC92-1000,BC92)</f>
        <v>0</v>
      </c>
      <c r="BD93" s="20">
        <f>IF(BW92&gt;0,ROUND(PMT($F$92/12,$F$96*12,-BC93),5),0)</f>
        <v>0</v>
      </c>
      <c r="BE93" s="15">
        <f>IF(BW92&gt;0,ROUND(BC93*$E$1/1000,2),0)</f>
        <v>0</v>
      </c>
      <c r="BF93" s="15">
        <f>IF(BW92&gt;0,ROUND(MIN(BC93,$F$168)*$BF$1,2),0)</f>
        <v>0</v>
      </c>
      <c r="BG93" s="22">
        <v>0</v>
      </c>
      <c r="BH93" s="22">
        <f>IF(BW92&gt;0,ROUND(MIN(BC93,$F$168)*$BH$1,0),0)</f>
        <v>0</v>
      </c>
      <c r="BI93" s="22">
        <f>IF(BW92&gt;0,ROUND(MIN(BC93,$F$168)*$BI$1,2),0)</f>
        <v>0</v>
      </c>
      <c r="BJ93" s="22">
        <f>IF(BW92&gt;0,ROUND(MIN(BC93,$F$168)*$BJ$1,2),0)</f>
        <v>0</v>
      </c>
      <c r="BK93" s="22">
        <f>IF(BW92&gt;0,ROUND(MIN(BC93,$F$168)*$BK$1,2),0)</f>
        <v>0</v>
      </c>
      <c r="BL93" s="15">
        <f>IF(BW92&gt;0,BF93+SUM(BH93:BK93),0)</f>
        <v>0</v>
      </c>
      <c r="BM93" s="22">
        <f>IF(BW92&gt;0,ROUND(BL93/12,2),0)</f>
        <v>0</v>
      </c>
      <c r="BN93" s="9">
        <f>INT(BM93)</f>
        <v>0</v>
      </c>
      <c r="BO93" s="23">
        <f>INT((BM93-BN93)*10)/10</f>
        <v>0</v>
      </c>
      <c r="BP93" s="17">
        <f>BM93-BN93-BO93</f>
        <v>0</v>
      </c>
      <c r="BQ93" s="23">
        <f>IF(OR(BP93=0.05,BP93=0),BP93,IF(AND(BP93&gt;0.051,BP93&lt;0.1),0.1,IF(AND(BP93&gt;0.001,BP93&lt;0.05),0.05,BP93)))</f>
        <v>0</v>
      </c>
      <c r="BR93" s="23">
        <f>BN93+BO93+BQ93</f>
        <v>0</v>
      </c>
      <c r="BS93">
        <f>IF(BW92&gt;0,BS92,0)</f>
        <v>0</v>
      </c>
      <c r="BT93" s="7">
        <f>SUM(BD93:BE93)+BR93+BS93</f>
        <v>0</v>
      </c>
      <c r="BU93" s="7">
        <f>IF(AND(BT93&gt;0,BT94=0),BT93,0)</f>
        <v>0</v>
      </c>
      <c r="BV93" s="7">
        <f>IF(BW92&gt;0,BV92,0)</f>
        <v>0</v>
      </c>
      <c r="BW93" s="7">
        <f>IF(ROUND(BT93-BV93,2)&gt;0,ROUND(BT93-BV93,2),0)</f>
        <v>0</v>
      </c>
      <c r="CB93">
        <v>91</v>
      </c>
      <c r="CC93" s="7">
        <f>IF(DB92&gt;0,CC92-1000,CC92)</f>
        <v>0</v>
      </c>
      <c r="CD93" s="20">
        <f>IF(DB92&gt;0,ROUND(PMT($F$92/12,$F$96*12,-CC93),5),0)</f>
        <v>0</v>
      </c>
      <c r="CE93" s="15">
        <f>IF(DB92&gt;0,ROUND(CC93*$CE$1/1000,2),0)</f>
        <v>0</v>
      </c>
      <c r="CF93" s="9">
        <f>INT(CE93)</f>
        <v>0</v>
      </c>
      <c r="CG93" s="23">
        <f>INT((CE93-CF93)*10)/10</f>
        <v>0</v>
      </c>
      <c r="CH93" s="17">
        <f>CE93-CF93-CG93</f>
        <v>0</v>
      </c>
      <c r="CI93" s="23">
        <f>IF(OR(CH93=0.05,CH93=0),CH93,IF(AND(CH93&gt;0.051,CH93&lt;0.1),0.1,IF(AND(CH93&gt;0.001,CH93&lt;0.05),0.05,CH93)))</f>
        <v>0</v>
      </c>
      <c r="CJ93" s="23">
        <f>CF93+CG93+CI93</f>
        <v>0</v>
      </c>
      <c r="CK93" s="15">
        <f>IF(DB92&gt;0,ROUND($CD$1*$CK$1,2),0)</f>
        <v>0</v>
      </c>
      <c r="CL93" s="22">
        <v>0</v>
      </c>
      <c r="CM93" s="22">
        <f>IF(DB92&gt;0,ROUND($CD$1*$CM$1,2),0)</f>
        <v>0</v>
      </c>
      <c r="CN93" s="22">
        <f>IF(DB92&gt;0,ROUND($CD$1*$CN$1,2),0)</f>
        <v>0</v>
      </c>
      <c r="CO93" s="22">
        <f>IF(DB92&gt;0,ROUND($CD$1*$CO$1,2),0)</f>
        <v>0</v>
      </c>
      <c r="CP93" s="22">
        <f>IF(DB92&gt;0,ROUND($CD$1*$CP$1,2),0)</f>
        <v>0</v>
      </c>
      <c r="CQ93" s="15">
        <f>IF(DB92&gt;0,CK93+SUM(CM93:CP93),0)</f>
        <v>0</v>
      </c>
      <c r="CR93" s="22">
        <f>IF(DB92&gt;0,ROUND(CQ93/12,2),0)</f>
        <v>0</v>
      </c>
      <c r="CS93" s="9">
        <f>INT(CR93)</f>
        <v>0</v>
      </c>
      <c r="CT93" s="23">
        <f>INT((CR93-CS93)*10)/10</f>
        <v>0</v>
      </c>
      <c r="CU93" s="17">
        <f>CR93-CS93-CT93</f>
        <v>0</v>
      </c>
      <c r="CV93" s="23">
        <f>IF(OR(CU93=0.05,CU93=0),CU93,IF(AND(CU93&gt;0.051,CU93&lt;0.1),0.1,IF(AND(CU93&gt;0.001,CU93&lt;0.05),0.05,CU93)))</f>
        <v>0</v>
      </c>
      <c r="CW93" s="23">
        <f>CS93+CT93+CV93</f>
        <v>0</v>
      </c>
      <c r="CX93">
        <f>IF(DB92&gt;0,CX92,0)</f>
        <v>0</v>
      </c>
      <c r="CY93" s="7">
        <f>ROUND(CD93+CJ93+CW93+CX93,2)</f>
        <v>0</v>
      </c>
      <c r="CZ93" s="7">
        <f>IF(AND(CY93&gt;0,CY94=0),CY93,0)</f>
        <v>0</v>
      </c>
      <c r="DA93" s="7">
        <f>IF(DB92&gt;0,DA92,0)</f>
        <v>0</v>
      </c>
      <c r="DB93" s="7">
        <f>IF(ROUND(CY93-DA93,2)&gt;0,ROUND(CY93-DA93,2),0)</f>
        <v>0</v>
      </c>
      <c r="EB93">
        <v>91</v>
      </c>
      <c r="EC93" s="7">
        <f>IF(FB92&gt;0,EC92-1000,EC92)</f>
        <v>0</v>
      </c>
      <c r="ED93" s="20">
        <f>IF(FB92&gt;0,ROUND(PMT($F$92/12,$F$96*12,-EC93),5),0)</f>
        <v>0</v>
      </c>
      <c r="EE93" s="15">
        <f>IF(FB92&gt;0,ROUND(EC93*$EE$1/1000,2),0)</f>
        <v>0</v>
      </c>
      <c r="EF93" s="9">
        <f>INT(EE93)</f>
        <v>0</v>
      </c>
      <c r="EG93" s="23">
        <f>INT((EE93-EF93)*10)/10</f>
        <v>0</v>
      </c>
      <c r="EH93" s="17">
        <f>EE93-EF93-EG93</f>
        <v>0</v>
      </c>
      <c r="EI93" s="23">
        <f>IF(OR(EH93=0.05,EH93=0),EH93,IF(AND(EH93&gt;0.051,EH93&lt;0.1),0.1,IF(AND(EH93&gt;0.001,EH93&lt;0.05),0.05,EH93)))</f>
        <v>0</v>
      </c>
      <c r="EJ93" s="23">
        <f>EF93+EG93+EI93</f>
        <v>0</v>
      </c>
      <c r="EK93" s="15">
        <f>IF(FB92&gt;0,ROUND($ED$1*$EK$1,2),0)</f>
        <v>0</v>
      </c>
      <c r="EL93" s="22">
        <v>0</v>
      </c>
      <c r="EM93" s="22">
        <f>IF(FB92&gt;0,ROUND($ED$1*$EM$1,0),0)</f>
        <v>0</v>
      </c>
      <c r="EN93" s="22">
        <f>IF(FB92&gt;0,ROUND($ED$1*$EN$1,2),0)</f>
        <v>0</v>
      </c>
      <c r="EO93" s="22">
        <f>IF(FB92&gt;0,ROUND($ED$1*$EO$1,2),0)</f>
        <v>0</v>
      </c>
      <c r="EP93" s="22">
        <f>IF(FB92&gt;0,ROUND($ED$1*$EP$1,2),0)</f>
        <v>0</v>
      </c>
      <c r="EQ93" s="15">
        <f>IF(FB92&gt;0,EK93+SUM(EM93:EP93),0)</f>
        <v>0</v>
      </c>
      <c r="ER93" s="22">
        <f>IF(FB92&gt;0,ROUND(EQ93/12,2),0)</f>
        <v>0</v>
      </c>
      <c r="ES93" s="9">
        <f>INT(ER93)</f>
        <v>0</v>
      </c>
      <c r="ET93" s="23">
        <f>INT((ER93-ES93)*10)/10</f>
        <v>0</v>
      </c>
      <c r="EU93" s="17">
        <f>ER93-ES93-ET93</f>
        <v>0</v>
      </c>
      <c r="EV93" s="23">
        <f>IF(OR(EU93=0.05,EU93=0),EU93,IF(AND(EU93&gt;0.051,EU93&lt;0.1),0.1,IF(AND(EU93&gt;0.001,EU93&lt;0.05),0.05,EU93)))</f>
        <v>0</v>
      </c>
      <c r="EW93" s="23">
        <f>ES93+ET93+EV93</f>
        <v>0</v>
      </c>
      <c r="EX93">
        <f>IF(FB92&gt;0,EX92,0)</f>
        <v>0</v>
      </c>
      <c r="EY93" s="7">
        <f>ROUND(ED93+EJ93+EW93+EX93,2)</f>
        <v>0</v>
      </c>
      <c r="EZ93" s="7">
        <f>IF(AND(EY93&gt;0,EY94=0),EY93,0)</f>
        <v>0</v>
      </c>
      <c r="FA93" s="7">
        <f>IF(FB92&gt;0,FA92,0)</f>
        <v>0</v>
      </c>
      <c r="FB93" s="7">
        <f>IF(ROUND(EY93-FA93,2)&gt;0,ROUND(EY93-FA93,2),0)</f>
        <v>0</v>
      </c>
      <c r="GB93">
        <v>91</v>
      </c>
      <c r="GC93" s="7">
        <f>IF(HB92&gt;0,GC92-1000,GC92)</f>
        <v>0</v>
      </c>
      <c r="GD93" s="20">
        <f>IF(HB92&gt;0,ROUND(PMT($F$92/12,$F$96*12,-GC93),5),0)</f>
        <v>0</v>
      </c>
      <c r="GE93" s="15">
        <f>IF(HB92&gt;0,ROUND(GC93*$GE$1/1000,2),0)</f>
        <v>0</v>
      </c>
      <c r="GF93" s="9">
        <f>INT(GE93)</f>
        <v>0</v>
      </c>
      <c r="GG93" s="23">
        <f>INT((GE93-GF93)*10)/10</f>
        <v>0</v>
      </c>
      <c r="GH93" s="17">
        <f>GE93-GF93-GG93</f>
        <v>0</v>
      </c>
      <c r="GI93" s="23">
        <f>IF(OR(GH93=0.05,GH93=0),GH93,IF(AND(GH93&gt;0.051,GH93&lt;0.1),0.1,IF(AND(GH93&gt;0.001,GH93&lt;0.05),0.05,GH93)))</f>
        <v>0</v>
      </c>
      <c r="GJ93" s="23">
        <f>GF93+GG93+GI93</f>
        <v>0</v>
      </c>
      <c r="GK93" s="15">
        <f>IF(HB92&gt;0,ROUND($GD$1*$GK$1,2),0)</f>
        <v>0</v>
      </c>
      <c r="GL93" s="22">
        <v>0</v>
      </c>
      <c r="GM93" s="22">
        <f>IF(HB92&gt;0,ROUND($GD$1*$GM$1,0),0)</f>
        <v>0</v>
      </c>
      <c r="GN93" s="22">
        <f>IF(HB92&gt;0,ROUND($GD$1*$GN$1,2),0)</f>
        <v>0</v>
      </c>
      <c r="GO93" s="22">
        <f>IF(HB92&gt;0,ROUND($GD$1*$GO$1,2),0)</f>
        <v>0</v>
      </c>
      <c r="GP93" s="22">
        <f>IF(HB92&gt;0,ROUND($GD$1*$GP$1,2),0)</f>
        <v>0</v>
      </c>
      <c r="GQ93" s="15">
        <f>IF(HB92&gt;0,GK93+SUM(GM93:GP93),0)</f>
        <v>0</v>
      </c>
      <c r="GR93" s="22">
        <f>IF(HB92&gt;0,ROUND(GQ93/12,2),0)</f>
        <v>0</v>
      </c>
      <c r="GS93" s="9">
        <f>INT(GR93)</f>
        <v>0</v>
      </c>
      <c r="GT93" s="23">
        <f>INT((GR93-GS93)*10)/10</f>
        <v>0</v>
      </c>
      <c r="GU93" s="17">
        <f>GR93-GS93-GT93</f>
        <v>0</v>
      </c>
      <c r="GV93" s="23">
        <f>IF(OR(GU93=0.05,GU93=0),GU93,IF(AND(GU93&gt;0.051,GU93&lt;0.1),0.1,IF(AND(GU93&gt;0.001,GU93&lt;0.05),0.05,GU93)))</f>
        <v>0</v>
      </c>
      <c r="GW93" s="23">
        <f>GS93+GT93+GV93</f>
        <v>0</v>
      </c>
      <c r="GX93">
        <f>IF(HB92&gt;0,GX92,0)</f>
        <v>0</v>
      </c>
      <c r="GY93" s="7">
        <f>ROUND(GD93+GJ93+GW93+GX93,2)</f>
        <v>0</v>
      </c>
      <c r="GZ93" s="7">
        <f>IF(AND(GY93&gt;0,GY94=0),GY93,0)</f>
        <v>0</v>
      </c>
      <c r="HA93" s="7">
        <f>IF(HB92&gt;0,HA92,0)</f>
        <v>0</v>
      </c>
      <c r="HB93" s="7">
        <f>IF(ROUND(GY93-HA93,2)&gt;0,ROUND(GY93-HA93,2),0)</f>
        <v>0</v>
      </c>
    </row>
    <row r="94" spans="1:235">
      <c r="A94" s="10" t="s">
        <v>150</v>
      </c>
      <c r="B94" s="4" t="s">
        <v>151</v>
      </c>
      <c r="E94" s="4" t="s">
        <v>45</v>
      </c>
      <c r="F94" s="110" t="s">
        <v>152</v>
      </c>
      <c r="BB94">
        <v>92</v>
      </c>
      <c r="BC94" s="7">
        <f>IF(BW93&gt;0,BC93-1000,BC93)</f>
        <v>0</v>
      </c>
      <c r="BD94" s="20">
        <f>IF(BW93&gt;0,ROUND(PMT($F$92/12,$F$96*12,-BC94),5),0)</f>
        <v>0</v>
      </c>
      <c r="BE94" s="15">
        <f>IF(BW93&gt;0,ROUND(BC94*$E$1/1000,2),0)</f>
        <v>0</v>
      </c>
      <c r="BF94" s="15">
        <f>IF(BW93&gt;0,ROUND(MIN(BC94,$F$168)*$BF$1,2),0)</f>
        <v>0</v>
      </c>
      <c r="BG94" s="22">
        <v>0</v>
      </c>
      <c r="BH94" s="22">
        <f>IF(BW93&gt;0,ROUND(MIN(BC94,$F$168)*$BH$1,0),0)</f>
        <v>0</v>
      </c>
      <c r="BI94" s="22">
        <f>IF(BW93&gt;0,ROUND(MIN(BC94,$F$168)*$BI$1,2),0)</f>
        <v>0</v>
      </c>
      <c r="BJ94" s="22">
        <f>IF(BW93&gt;0,ROUND(MIN(BC94,$F$168)*$BJ$1,2),0)</f>
        <v>0</v>
      </c>
      <c r="BK94" s="22">
        <f>IF(BW93&gt;0,ROUND(MIN(BC94,$F$168)*$BK$1,2),0)</f>
        <v>0</v>
      </c>
      <c r="BL94" s="15">
        <f>IF(BW93&gt;0,BF94+SUM(BH94:BK94),0)</f>
        <v>0</v>
      </c>
      <c r="BM94" s="22">
        <f>IF(BW93&gt;0,ROUND(BL94/12,2),0)</f>
        <v>0</v>
      </c>
      <c r="BN94" s="9">
        <f>INT(BM94)</f>
        <v>0</v>
      </c>
      <c r="BO94" s="23">
        <f>INT((BM94-BN94)*10)/10</f>
        <v>0</v>
      </c>
      <c r="BP94" s="17">
        <f>BM94-BN94-BO94</f>
        <v>0</v>
      </c>
      <c r="BQ94" s="23">
        <f>IF(OR(BP94=0.05,BP94=0),BP94,IF(AND(BP94&gt;0.051,BP94&lt;0.1),0.1,IF(AND(BP94&gt;0.001,BP94&lt;0.05),0.05,BP94)))</f>
        <v>0</v>
      </c>
      <c r="BR94" s="23">
        <f>BN94+BO94+BQ94</f>
        <v>0</v>
      </c>
      <c r="BS94">
        <f>IF(BW93&gt;0,BS93,0)</f>
        <v>0</v>
      </c>
      <c r="BT94" s="7">
        <f>SUM(BD94:BE94)+BR94+BS94</f>
        <v>0</v>
      </c>
      <c r="BU94" s="7">
        <f>IF(AND(BT94&gt;0,BT95=0),BT94,0)</f>
        <v>0</v>
      </c>
      <c r="BV94" s="7">
        <f>IF(BW93&gt;0,BV93,0)</f>
        <v>0</v>
      </c>
      <c r="BW94" s="7">
        <f>IF(ROUND(BT94-BV94,2)&gt;0,ROUND(BT94-BV94,2),0)</f>
        <v>0</v>
      </c>
      <c r="CB94">
        <v>92</v>
      </c>
      <c r="CC94" s="7">
        <f>IF(DB93&gt;0,CC93-1000,CC93)</f>
        <v>0</v>
      </c>
      <c r="CD94" s="20">
        <f>IF(DB93&gt;0,ROUND(PMT($F$92/12,$F$96*12,-CC94),5),0)</f>
        <v>0</v>
      </c>
      <c r="CE94" s="15">
        <f>IF(DB93&gt;0,ROUND(CC94*$CE$1/1000,2),0)</f>
        <v>0</v>
      </c>
      <c r="CF94" s="9">
        <f>INT(CE94)</f>
        <v>0</v>
      </c>
      <c r="CG94" s="23">
        <f>INT((CE94-CF94)*10)/10</f>
        <v>0</v>
      </c>
      <c r="CH94" s="17">
        <f>CE94-CF94-CG94</f>
        <v>0</v>
      </c>
      <c r="CI94" s="23">
        <f>IF(OR(CH94=0.05,CH94=0),CH94,IF(AND(CH94&gt;0.051,CH94&lt;0.1),0.1,IF(AND(CH94&gt;0.001,CH94&lt;0.05),0.05,CH94)))</f>
        <v>0</v>
      </c>
      <c r="CJ94" s="23">
        <f>CF94+CG94+CI94</f>
        <v>0</v>
      </c>
      <c r="CK94" s="15">
        <f>IF(DB93&gt;0,ROUND($CD$1*$CK$1,2),0)</f>
        <v>0</v>
      </c>
      <c r="CL94" s="22">
        <v>0</v>
      </c>
      <c r="CM94" s="22">
        <f>IF(DB93&gt;0,ROUND($CD$1*$CM$1,2),0)</f>
        <v>0</v>
      </c>
      <c r="CN94" s="22">
        <f>IF(DB93&gt;0,ROUND($CD$1*$CN$1,2),0)</f>
        <v>0</v>
      </c>
      <c r="CO94" s="22">
        <f>IF(DB93&gt;0,ROUND($CD$1*$CO$1,2),0)</f>
        <v>0</v>
      </c>
      <c r="CP94" s="22">
        <f>IF(DB93&gt;0,ROUND($CD$1*$CP$1,2),0)</f>
        <v>0</v>
      </c>
      <c r="CQ94" s="15">
        <f>IF(DB93&gt;0,CK94+SUM(CM94:CP94),0)</f>
        <v>0</v>
      </c>
      <c r="CR94" s="22">
        <f>IF(DB93&gt;0,ROUND(CQ94/12,2),0)</f>
        <v>0</v>
      </c>
      <c r="CS94" s="9">
        <f>INT(CR94)</f>
        <v>0</v>
      </c>
      <c r="CT94" s="23">
        <f>INT((CR94-CS94)*10)/10</f>
        <v>0</v>
      </c>
      <c r="CU94" s="17">
        <f>CR94-CS94-CT94</f>
        <v>0</v>
      </c>
      <c r="CV94" s="23">
        <f>IF(OR(CU94=0.05,CU94=0),CU94,IF(AND(CU94&gt;0.051,CU94&lt;0.1),0.1,IF(AND(CU94&gt;0.001,CU94&lt;0.05),0.05,CU94)))</f>
        <v>0</v>
      </c>
      <c r="CW94" s="23">
        <f>CS94+CT94+CV94</f>
        <v>0</v>
      </c>
      <c r="CX94">
        <f>IF(DB93&gt;0,CX93,0)</f>
        <v>0</v>
      </c>
      <c r="CY94" s="7">
        <f>ROUND(CD94+CJ94+CW94+CX94,2)</f>
        <v>0</v>
      </c>
      <c r="CZ94" s="7">
        <f>IF(AND(CY94&gt;0,CY95=0),CY94,0)</f>
        <v>0</v>
      </c>
      <c r="DA94" s="7">
        <f>IF(DB93&gt;0,DA93,0)</f>
        <v>0</v>
      </c>
      <c r="DB94" s="7">
        <f>IF(ROUND(CY94-DA94,2)&gt;0,ROUND(CY94-DA94,2),0)</f>
        <v>0</v>
      </c>
      <c r="EB94">
        <v>92</v>
      </c>
      <c r="EC94" s="7">
        <f>IF(FB93&gt;0,EC93-1000,EC93)</f>
        <v>0</v>
      </c>
      <c r="ED94" s="20">
        <f>IF(FB93&gt;0,ROUND(PMT($F$92/12,$F$96*12,-EC94),5),0)</f>
        <v>0</v>
      </c>
      <c r="EE94" s="15">
        <f>IF(FB93&gt;0,ROUND(EC94*$EE$1/1000,2),0)</f>
        <v>0</v>
      </c>
      <c r="EF94" s="9">
        <f>INT(EE94)</f>
        <v>0</v>
      </c>
      <c r="EG94" s="23">
        <f>INT((EE94-EF94)*10)/10</f>
        <v>0</v>
      </c>
      <c r="EH94" s="17">
        <f>EE94-EF94-EG94</f>
        <v>0</v>
      </c>
      <c r="EI94" s="23">
        <f>IF(OR(EH94=0.05,EH94=0),EH94,IF(AND(EH94&gt;0.051,EH94&lt;0.1),0.1,IF(AND(EH94&gt;0.001,EH94&lt;0.05),0.05,EH94)))</f>
        <v>0</v>
      </c>
      <c r="EJ94" s="23">
        <f>EF94+EG94+EI94</f>
        <v>0</v>
      </c>
      <c r="EK94" s="15">
        <f>IF(FB93&gt;0,ROUND($ED$1*$EK$1,2),0)</f>
        <v>0</v>
      </c>
      <c r="EL94" s="22">
        <v>0</v>
      </c>
      <c r="EM94" s="22">
        <f>IF(FB93&gt;0,ROUND($ED$1*$EM$1,0),0)</f>
        <v>0</v>
      </c>
      <c r="EN94" s="22">
        <f>IF(FB93&gt;0,ROUND($ED$1*$EN$1,2),0)</f>
        <v>0</v>
      </c>
      <c r="EO94" s="22">
        <f>IF(FB93&gt;0,ROUND($ED$1*$EO$1,2),0)</f>
        <v>0</v>
      </c>
      <c r="EP94" s="22">
        <f>IF(FB93&gt;0,ROUND($ED$1*$EP$1,2),0)</f>
        <v>0</v>
      </c>
      <c r="EQ94" s="15">
        <f>IF(FB93&gt;0,EK94+SUM(EM94:EP94),0)</f>
        <v>0</v>
      </c>
      <c r="ER94" s="22">
        <f>IF(FB93&gt;0,ROUND(EQ94/12,2),0)</f>
        <v>0</v>
      </c>
      <c r="ES94" s="9">
        <f>INT(ER94)</f>
        <v>0</v>
      </c>
      <c r="ET94" s="23">
        <f>INT((ER94-ES94)*10)/10</f>
        <v>0</v>
      </c>
      <c r="EU94" s="17">
        <f>ER94-ES94-ET94</f>
        <v>0</v>
      </c>
      <c r="EV94" s="23">
        <f>IF(OR(EU94=0.05,EU94=0),EU94,IF(AND(EU94&gt;0.051,EU94&lt;0.1),0.1,IF(AND(EU94&gt;0.001,EU94&lt;0.05),0.05,EU94)))</f>
        <v>0</v>
      </c>
      <c r="EW94" s="23">
        <f>ES94+ET94+EV94</f>
        <v>0</v>
      </c>
      <c r="EX94">
        <f>IF(FB93&gt;0,EX93,0)</f>
        <v>0</v>
      </c>
      <c r="EY94" s="7">
        <f>ROUND(ED94+EJ94+EW94+EX94,2)</f>
        <v>0</v>
      </c>
      <c r="EZ94" s="7">
        <f>IF(AND(EY94&gt;0,EY95=0),EY94,0)</f>
        <v>0</v>
      </c>
      <c r="FA94" s="7">
        <f>IF(FB93&gt;0,FA93,0)</f>
        <v>0</v>
      </c>
      <c r="FB94" s="7">
        <f>IF(ROUND(EY94-FA94,2)&gt;0,ROUND(EY94-FA94,2),0)</f>
        <v>0</v>
      </c>
      <c r="GB94">
        <v>92</v>
      </c>
      <c r="GC94" s="7">
        <f>IF(HB93&gt;0,GC93-1000,GC93)</f>
        <v>0</v>
      </c>
      <c r="GD94" s="20">
        <f>IF(HB93&gt;0,ROUND(PMT($F$92/12,$F$96*12,-GC94),5),0)</f>
        <v>0</v>
      </c>
      <c r="GE94" s="15">
        <f>IF(HB93&gt;0,ROUND(GC94*$GE$1/1000,2),0)</f>
        <v>0</v>
      </c>
      <c r="GF94" s="9">
        <f>INT(GE94)</f>
        <v>0</v>
      </c>
      <c r="GG94" s="23">
        <f>INT((GE94-GF94)*10)/10</f>
        <v>0</v>
      </c>
      <c r="GH94" s="17">
        <f>GE94-GF94-GG94</f>
        <v>0</v>
      </c>
      <c r="GI94" s="23">
        <f>IF(OR(GH94=0.05,GH94=0),GH94,IF(AND(GH94&gt;0.051,GH94&lt;0.1),0.1,IF(AND(GH94&gt;0.001,GH94&lt;0.05),0.05,GH94)))</f>
        <v>0</v>
      </c>
      <c r="GJ94" s="23">
        <f>GF94+GG94+GI94</f>
        <v>0</v>
      </c>
      <c r="GK94" s="15">
        <f>IF(HB93&gt;0,ROUND($GD$1*$GK$1,2),0)</f>
        <v>0</v>
      </c>
      <c r="GL94" s="22">
        <v>0</v>
      </c>
      <c r="GM94" s="22">
        <f>IF(HB93&gt;0,ROUND($GD$1*$GM$1,0),0)</f>
        <v>0</v>
      </c>
      <c r="GN94" s="22">
        <f>IF(HB93&gt;0,ROUND($GD$1*$GN$1,2),0)</f>
        <v>0</v>
      </c>
      <c r="GO94" s="22">
        <f>IF(HB93&gt;0,ROUND($GD$1*$GO$1,2),0)</f>
        <v>0</v>
      </c>
      <c r="GP94" s="22">
        <f>IF(HB93&gt;0,ROUND($GD$1*$GP$1,2),0)</f>
        <v>0</v>
      </c>
      <c r="GQ94" s="15">
        <f>IF(HB93&gt;0,GK94+SUM(GM94:GP94),0)</f>
        <v>0</v>
      </c>
      <c r="GR94" s="22">
        <f>IF(HB93&gt;0,ROUND(GQ94/12,2),0)</f>
        <v>0</v>
      </c>
      <c r="GS94" s="9">
        <f>INT(GR94)</f>
        <v>0</v>
      </c>
      <c r="GT94" s="23">
        <f>INT((GR94-GS94)*10)/10</f>
        <v>0</v>
      </c>
      <c r="GU94" s="17">
        <f>GR94-GS94-GT94</f>
        <v>0</v>
      </c>
      <c r="GV94" s="23">
        <f>IF(OR(GU94=0.05,GU94=0),GU94,IF(AND(GU94&gt;0.051,GU94&lt;0.1),0.1,IF(AND(GU94&gt;0.001,GU94&lt;0.05),0.05,GU94)))</f>
        <v>0</v>
      </c>
      <c r="GW94" s="23">
        <f>GS94+GT94+GV94</f>
        <v>0</v>
      </c>
      <c r="GX94">
        <f>IF(HB93&gt;0,GX93,0)</f>
        <v>0</v>
      </c>
      <c r="GY94" s="7">
        <f>ROUND(GD94+GJ94+GW94+GX94,2)</f>
        <v>0</v>
      </c>
      <c r="GZ94" s="7">
        <f>IF(AND(GY94&gt;0,GY95=0),GY94,0)</f>
        <v>0</v>
      </c>
      <c r="HA94" s="7">
        <f>IF(HB93&gt;0,HA93,0)</f>
        <v>0</v>
      </c>
      <c r="HB94" s="7">
        <f>IF(ROUND(GY94-HA94,2)&gt;0,ROUND(GY94-HA94,2),0)</f>
        <v>0</v>
      </c>
    </row>
    <row r="95" spans="1:235">
      <c r="L95" s="48" t="s">
        <v>153</v>
      </c>
      <c r="BB95">
        <v>93</v>
      </c>
      <c r="BC95" s="7">
        <f>IF(BW94&gt;0,BC94-1000,BC94)</f>
        <v>0</v>
      </c>
      <c r="BD95" s="20">
        <f>IF(BW94&gt;0,ROUND(PMT($F$92/12,$F$96*12,-BC95),5),0)</f>
        <v>0</v>
      </c>
      <c r="BE95" s="15">
        <f>IF(BW94&gt;0,ROUND(BC95*$E$1/1000,2),0)</f>
        <v>0</v>
      </c>
      <c r="BF95" s="15">
        <f>IF(BW94&gt;0,ROUND(MIN(BC95,$F$168)*$BF$1,2),0)</f>
        <v>0</v>
      </c>
      <c r="BG95" s="22">
        <v>0</v>
      </c>
      <c r="BH95" s="22">
        <f>IF(BW94&gt;0,ROUND(MIN(BC95,$F$168)*$BH$1,0),0)</f>
        <v>0</v>
      </c>
      <c r="BI95" s="22">
        <f>IF(BW94&gt;0,ROUND(MIN(BC95,$F$168)*$BI$1,2),0)</f>
        <v>0</v>
      </c>
      <c r="BJ95" s="22">
        <f>IF(BW94&gt;0,ROUND(MIN(BC95,$F$168)*$BJ$1,2),0)</f>
        <v>0</v>
      </c>
      <c r="BK95" s="22">
        <f>IF(BW94&gt;0,ROUND(MIN(BC95,$F$168)*$BK$1,2),0)</f>
        <v>0</v>
      </c>
      <c r="BL95" s="15">
        <f>IF(BW94&gt;0,BF95+SUM(BH95:BK95),0)</f>
        <v>0</v>
      </c>
      <c r="BM95" s="22">
        <f>IF(BW94&gt;0,ROUND(BL95/12,2),0)</f>
        <v>0</v>
      </c>
      <c r="BN95" s="9">
        <f>INT(BM95)</f>
        <v>0</v>
      </c>
      <c r="BO95" s="23">
        <f>INT((BM95-BN95)*10)/10</f>
        <v>0</v>
      </c>
      <c r="BP95" s="17">
        <f>BM95-BN95-BO95</f>
        <v>0</v>
      </c>
      <c r="BQ95" s="23">
        <f>IF(OR(BP95=0.05,BP95=0),BP95,IF(AND(BP95&gt;0.051,BP95&lt;0.1),0.1,IF(AND(BP95&gt;0.001,BP95&lt;0.05),0.05,BP95)))</f>
        <v>0</v>
      </c>
      <c r="BR95" s="23">
        <f>BN95+BO95+BQ95</f>
        <v>0</v>
      </c>
      <c r="BS95">
        <f>IF(BW94&gt;0,BS94,0)</f>
        <v>0</v>
      </c>
      <c r="BT95" s="7">
        <f>SUM(BD95:BE95)+BR95+BS95</f>
        <v>0</v>
      </c>
      <c r="BU95" s="7">
        <f>IF(AND(BT95&gt;0,BT96=0),BT95,0)</f>
        <v>0</v>
      </c>
      <c r="BV95" s="7">
        <f>IF(BW94&gt;0,BV94,0)</f>
        <v>0</v>
      </c>
      <c r="BW95" s="7">
        <f>IF(ROUND(BT95-BV95,2)&gt;0,ROUND(BT95-BV95,2),0)</f>
        <v>0</v>
      </c>
      <c r="CB95">
        <v>93</v>
      </c>
      <c r="CC95" s="7">
        <f>IF(DB94&gt;0,CC94-1000,CC94)</f>
        <v>0</v>
      </c>
      <c r="CD95" s="20">
        <f>IF(DB94&gt;0,ROUND(PMT($F$92/12,$F$96*12,-CC95),5),0)</f>
        <v>0</v>
      </c>
      <c r="CE95" s="15">
        <f>IF(DB94&gt;0,ROUND(CC95*$CE$1/1000,2),0)</f>
        <v>0</v>
      </c>
      <c r="CF95" s="9">
        <f>INT(CE95)</f>
        <v>0</v>
      </c>
      <c r="CG95" s="23">
        <f>INT((CE95-CF95)*10)/10</f>
        <v>0</v>
      </c>
      <c r="CH95" s="17">
        <f>CE95-CF95-CG95</f>
        <v>0</v>
      </c>
      <c r="CI95" s="23">
        <f>IF(OR(CH95=0.05,CH95=0),CH95,IF(AND(CH95&gt;0.051,CH95&lt;0.1),0.1,IF(AND(CH95&gt;0.001,CH95&lt;0.05),0.05,CH95)))</f>
        <v>0</v>
      </c>
      <c r="CJ95" s="23">
        <f>CF95+CG95+CI95</f>
        <v>0</v>
      </c>
      <c r="CK95" s="15">
        <f>IF(DB94&gt;0,ROUND($CD$1*$CK$1,2),0)</f>
        <v>0</v>
      </c>
      <c r="CL95" s="22">
        <v>0</v>
      </c>
      <c r="CM95" s="22">
        <f>IF(DB94&gt;0,ROUND($CD$1*$CM$1,2),0)</f>
        <v>0</v>
      </c>
      <c r="CN95" s="22">
        <f>IF(DB94&gt;0,ROUND($CD$1*$CN$1,2),0)</f>
        <v>0</v>
      </c>
      <c r="CO95" s="22">
        <f>IF(DB94&gt;0,ROUND($CD$1*$CO$1,2),0)</f>
        <v>0</v>
      </c>
      <c r="CP95" s="22">
        <f>IF(DB94&gt;0,ROUND($CD$1*$CP$1,2),0)</f>
        <v>0</v>
      </c>
      <c r="CQ95" s="15">
        <f>IF(DB94&gt;0,CK95+SUM(CM95:CP95),0)</f>
        <v>0</v>
      </c>
      <c r="CR95" s="22">
        <f>IF(DB94&gt;0,ROUND(CQ95/12,2),0)</f>
        <v>0</v>
      </c>
      <c r="CS95" s="9">
        <f>INT(CR95)</f>
        <v>0</v>
      </c>
      <c r="CT95" s="23">
        <f>INT((CR95-CS95)*10)/10</f>
        <v>0</v>
      </c>
      <c r="CU95" s="17">
        <f>CR95-CS95-CT95</f>
        <v>0</v>
      </c>
      <c r="CV95" s="23">
        <f>IF(OR(CU95=0.05,CU95=0),CU95,IF(AND(CU95&gt;0.051,CU95&lt;0.1),0.1,IF(AND(CU95&gt;0.001,CU95&lt;0.05),0.05,CU95)))</f>
        <v>0</v>
      </c>
      <c r="CW95" s="23">
        <f>CS95+CT95+CV95</f>
        <v>0</v>
      </c>
      <c r="CX95">
        <f>IF(DB94&gt;0,CX94,0)</f>
        <v>0</v>
      </c>
      <c r="CY95" s="7">
        <f>ROUND(CD95+CJ95+CW95+CX95,2)</f>
        <v>0</v>
      </c>
      <c r="CZ95" s="7">
        <f>IF(AND(CY95&gt;0,CY96=0),CY95,0)</f>
        <v>0</v>
      </c>
      <c r="DA95" s="7">
        <f>IF(DB94&gt;0,DA94,0)</f>
        <v>0</v>
      </c>
      <c r="DB95" s="7">
        <f>IF(ROUND(CY95-DA95,2)&gt;0,ROUND(CY95-DA95,2),0)</f>
        <v>0</v>
      </c>
      <c r="EB95">
        <v>93</v>
      </c>
      <c r="EC95" s="7">
        <f>IF(FB94&gt;0,EC94-1000,EC94)</f>
        <v>0</v>
      </c>
      <c r="ED95" s="20">
        <f>IF(FB94&gt;0,ROUND(PMT($F$92/12,$F$96*12,-EC95),5),0)</f>
        <v>0</v>
      </c>
      <c r="EE95" s="15">
        <f>IF(FB94&gt;0,ROUND(EC95*$EE$1/1000,2),0)</f>
        <v>0</v>
      </c>
      <c r="EF95" s="9">
        <f>INT(EE95)</f>
        <v>0</v>
      </c>
      <c r="EG95" s="23">
        <f>INT((EE95-EF95)*10)/10</f>
        <v>0</v>
      </c>
      <c r="EH95" s="17">
        <f>EE95-EF95-EG95</f>
        <v>0</v>
      </c>
      <c r="EI95" s="23">
        <f>IF(OR(EH95=0.05,EH95=0),EH95,IF(AND(EH95&gt;0.051,EH95&lt;0.1),0.1,IF(AND(EH95&gt;0.001,EH95&lt;0.05),0.05,EH95)))</f>
        <v>0</v>
      </c>
      <c r="EJ95" s="23">
        <f>EF95+EG95+EI95</f>
        <v>0</v>
      </c>
      <c r="EK95" s="15">
        <f>IF(FB94&gt;0,ROUND($ED$1*$EK$1,2),0)</f>
        <v>0</v>
      </c>
      <c r="EL95" s="22">
        <v>0</v>
      </c>
      <c r="EM95" s="22">
        <f>IF(FB94&gt;0,ROUND($ED$1*$EM$1,0),0)</f>
        <v>0</v>
      </c>
      <c r="EN95" s="22">
        <f>IF(FB94&gt;0,ROUND($ED$1*$EN$1,2),0)</f>
        <v>0</v>
      </c>
      <c r="EO95" s="22">
        <f>IF(FB94&gt;0,ROUND($ED$1*$EO$1,2),0)</f>
        <v>0</v>
      </c>
      <c r="EP95" s="22">
        <f>IF(FB94&gt;0,ROUND($ED$1*$EP$1,2),0)</f>
        <v>0</v>
      </c>
      <c r="EQ95" s="15">
        <f>IF(FB94&gt;0,EK95+SUM(EM95:EP95),0)</f>
        <v>0</v>
      </c>
      <c r="ER95" s="22">
        <f>IF(FB94&gt;0,ROUND(EQ95/12,2),0)</f>
        <v>0</v>
      </c>
      <c r="ES95" s="9">
        <f>INT(ER95)</f>
        <v>0</v>
      </c>
      <c r="ET95" s="23">
        <f>INT((ER95-ES95)*10)/10</f>
        <v>0</v>
      </c>
      <c r="EU95" s="17">
        <f>ER95-ES95-ET95</f>
        <v>0</v>
      </c>
      <c r="EV95" s="23">
        <f>IF(OR(EU95=0.05,EU95=0),EU95,IF(AND(EU95&gt;0.051,EU95&lt;0.1),0.1,IF(AND(EU95&gt;0.001,EU95&lt;0.05),0.05,EU95)))</f>
        <v>0</v>
      </c>
      <c r="EW95" s="23">
        <f>ES95+ET95+EV95</f>
        <v>0</v>
      </c>
      <c r="EX95">
        <f>IF(FB94&gt;0,EX94,0)</f>
        <v>0</v>
      </c>
      <c r="EY95" s="7">
        <f>ROUND(ED95+EJ95+EW95+EX95,2)</f>
        <v>0</v>
      </c>
      <c r="EZ95" s="7">
        <f>IF(AND(EY95&gt;0,EY96=0),EY95,0)</f>
        <v>0</v>
      </c>
      <c r="FA95" s="7">
        <f>IF(FB94&gt;0,FA94,0)</f>
        <v>0</v>
      </c>
      <c r="FB95" s="7">
        <f>IF(ROUND(EY95-FA95,2)&gt;0,ROUND(EY95-FA95,2),0)</f>
        <v>0</v>
      </c>
      <c r="GB95">
        <v>93</v>
      </c>
      <c r="GC95" s="7">
        <f>IF(HB94&gt;0,GC94-1000,GC94)</f>
        <v>0</v>
      </c>
      <c r="GD95" s="20">
        <f>IF(HB94&gt;0,ROUND(PMT($F$92/12,$F$96*12,-GC95),5),0)</f>
        <v>0</v>
      </c>
      <c r="GE95" s="15">
        <f>IF(HB94&gt;0,ROUND(GC95*$GE$1/1000,2),0)</f>
        <v>0</v>
      </c>
      <c r="GF95" s="9">
        <f>INT(GE95)</f>
        <v>0</v>
      </c>
      <c r="GG95" s="23">
        <f>INT((GE95-GF95)*10)/10</f>
        <v>0</v>
      </c>
      <c r="GH95" s="17">
        <f>GE95-GF95-GG95</f>
        <v>0</v>
      </c>
      <c r="GI95" s="23">
        <f>IF(OR(GH95=0.05,GH95=0),GH95,IF(AND(GH95&gt;0.051,GH95&lt;0.1),0.1,IF(AND(GH95&gt;0.001,GH95&lt;0.05),0.05,GH95)))</f>
        <v>0</v>
      </c>
      <c r="GJ95" s="23">
        <f>GF95+GG95+GI95</f>
        <v>0</v>
      </c>
      <c r="GK95" s="15">
        <f>IF(HB94&gt;0,ROUND($GD$1*$GK$1,2),0)</f>
        <v>0</v>
      </c>
      <c r="GL95" s="22">
        <v>0</v>
      </c>
      <c r="GM95" s="22">
        <f>IF(HB94&gt;0,ROUND($GD$1*$GM$1,0),0)</f>
        <v>0</v>
      </c>
      <c r="GN95" s="22">
        <f>IF(HB94&gt;0,ROUND($GD$1*$GN$1,2),0)</f>
        <v>0</v>
      </c>
      <c r="GO95" s="22">
        <f>IF(HB94&gt;0,ROUND($GD$1*$GO$1,2),0)</f>
        <v>0</v>
      </c>
      <c r="GP95" s="22">
        <f>IF(HB94&gt;0,ROUND($GD$1*$GP$1,2),0)</f>
        <v>0</v>
      </c>
      <c r="GQ95" s="15">
        <f>IF(HB94&gt;0,GK95+SUM(GM95:GP95),0)</f>
        <v>0</v>
      </c>
      <c r="GR95" s="22">
        <f>IF(HB94&gt;0,ROUND(GQ95/12,2),0)</f>
        <v>0</v>
      </c>
      <c r="GS95" s="9">
        <f>INT(GR95)</f>
        <v>0</v>
      </c>
      <c r="GT95" s="23">
        <f>INT((GR95-GS95)*10)/10</f>
        <v>0</v>
      </c>
      <c r="GU95" s="17">
        <f>GR95-GS95-GT95</f>
        <v>0</v>
      </c>
      <c r="GV95" s="23">
        <f>IF(OR(GU95=0.05,GU95=0),GU95,IF(AND(GU95&gt;0.051,GU95&lt;0.1),0.1,IF(AND(GU95&gt;0.001,GU95&lt;0.05),0.05,GU95)))</f>
        <v>0</v>
      </c>
      <c r="GW95" s="23">
        <f>GS95+GT95+GV95</f>
        <v>0</v>
      </c>
      <c r="GX95">
        <f>IF(HB94&gt;0,GX94,0)</f>
        <v>0</v>
      </c>
      <c r="GY95" s="7">
        <f>ROUND(GD95+GJ95+GW95+GX95,2)</f>
        <v>0</v>
      </c>
      <c r="GZ95" s="7">
        <f>IF(AND(GY95&gt;0,GY96=0),GY95,0)</f>
        <v>0</v>
      </c>
      <c r="HA95" s="7">
        <f>IF(HB94&gt;0,HA94,0)</f>
        <v>0</v>
      </c>
      <c r="HB95" s="7">
        <f>IF(ROUND(GY95-HA95,2)&gt;0,ROUND(GY95-HA95,2),0)</f>
        <v>0</v>
      </c>
    </row>
    <row r="96" spans="1:235">
      <c r="A96" s="10" t="s">
        <v>154</v>
      </c>
      <c r="B96" s="4" t="s">
        <v>155</v>
      </c>
      <c r="E96" s="4" t="s">
        <v>45</v>
      </c>
      <c r="F96" s="112">
        <v>30</v>
      </c>
      <c r="G96" s="113" t="s">
        <v>111</v>
      </c>
      <c r="L96" s="49" t="e">
        <f>IF(G96="Year",AB79,AC79)</f>
        <v>#NUM!</v>
      </c>
      <c r="BB96">
        <v>94</v>
      </c>
      <c r="BC96" s="7">
        <f>IF(BW95&gt;0,BC95-1000,BC95)</f>
        <v>0</v>
      </c>
      <c r="BD96" s="20">
        <f>IF(BW95&gt;0,ROUND(PMT($F$92/12,$F$96*12,-BC96),5),0)</f>
        <v>0</v>
      </c>
      <c r="BE96" s="15">
        <f>IF(BW95&gt;0,ROUND(BC96*$E$1/1000,2),0)</f>
        <v>0</v>
      </c>
      <c r="BF96" s="15">
        <f>IF(BW95&gt;0,ROUND(MIN(BC96,$F$168)*$BF$1,2),0)</f>
        <v>0</v>
      </c>
      <c r="BG96" s="22">
        <v>0</v>
      </c>
      <c r="BH96" s="22">
        <f>IF(BW95&gt;0,ROUND(MIN(BC96,$F$168)*$BH$1,0),0)</f>
        <v>0</v>
      </c>
      <c r="BI96" s="22">
        <f>IF(BW95&gt;0,ROUND(MIN(BC96,$F$168)*$BI$1,2),0)</f>
        <v>0</v>
      </c>
      <c r="BJ96" s="22">
        <f>IF(BW95&gt;0,ROUND(MIN(BC96,$F$168)*$BJ$1,2),0)</f>
        <v>0</v>
      </c>
      <c r="BK96" s="22">
        <f>IF(BW95&gt;0,ROUND(MIN(BC96,$F$168)*$BK$1,2),0)</f>
        <v>0</v>
      </c>
      <c r="BL96" s="15">
        <f>IF(BW95&gt;0,BF96+SUM(BH96:BK96),0)</f>
        <v>0</v>
      </c>
      <c r="BM96" s="22">
        <f>IF(BW95&gt;0,ROUND(BL96/12,2),0)</f>
        <v>0</v>
      </c>
      <c r="BN96" s="9">
        <f>INT(BM96)</f>
        <v>0</v>
      </c>
      <c r="BO96" s="23">
        <f>INT((BM96-BN96)*10)/10</f>
        <v>0</v>
      </c>
      <c r="BP96" s="17">
        <f>BM96-BN96-BO96</f>
        <v>0</v>
      </c>
      <c r="BQ96" s="23">
        <f>IF(OR(BP96=0.05,BP96=0),BP96,IF(AND(BP96&gt;0.051,BP96&lt;0.1),0.1,IF(AND(BP96&gt;0.001,BP96&lt;0.05),0.05,BP96)))</f>
        <v>0</v>
      </c>
      <c r="BR96" s="23">
        <f>BN96+BO96+BQ96</f>
        <v>0</v>
      </c>
      <c r="BS96">
        <f>IF(BW95&gt;0,BS95,0)</f>
        <v>0</v>
      </c>
      <c r="BT96" s="7">
        <f>SUM(BD96:BE96)+BR96+BS96</f>
        <v>0</v>
      </c>
      <c r="BU96" s="7">
        <f>IF(AND(BT96&gt;0,BT97=0),BT96,0)</f>
        <v>0</v>
      </c>
      <c r="BV96" s="7">
        <f>IF(BW95&gt;0,BV95,0)</f>
        <v>0</v>
      </c>
      <c r="BW96" s="7">
        <f>IF(ROUND(BT96-BV96,2)&gt;0,ROUND(BT96-BV96,2),0)</f>
        <v>0</v>
      </c>
      <c r="CB96">
        <v>94</v>
      </c>
      <c r="CC96" s="7">
        <f>IF(DB95&gt;0,CC95-1000,CC95)</f>
        <v>0</v>
      </c>
      <c r="CD96" s="20">
        <f>IF(DB95&gt;0,ROUND(PMT($F$92/12,$F$96*12,-CC96),5),0)</f>
        <v>0</v>
      </c>
      <c r="CE96" s="15">
        <f>IF(DB95&gt;0,ROUND(CC96*$CE$1/1000,2),0)</f>
        <v>0</v>
      </c>
      <c r="CF96" s="9">
        <f>INT(CE96)</f>
        <v>0</v>
      </c>
      <c r="CG96" s="23">
        <f>INT((CE96-CF96)*10)/10</f>
        <v>0</v>
      </c>
      <c r="CH96" s="17">
        <f>CE96-CF96-CG96</f>
        <v>0</v>
      </c>
      <c r="CI96" s="23">
        <f>IF(OR(CH96=0.05,CH96=0),CH96,IF(AND(CH96&gt;0.051,CH96&lt;0.1),0.1,IF(AND(CH96&gt;0.001,CH96&lt;0.05),0.05,CH96)))</f>
        <v>0</v>
      </c>
      <c r="CJ96" s="23">
        <f>CF96+CG96+CI96</f>
        <v>0</v>
      </c>
      <c r="CK96" s="15">
        <f>IF(DB95&gt;0,ROUND($CD$1*$CK$1,2),0)</f>
        <v>0</v>
      </c>
      <c r="CL96" s="22">
        <v>0</v>
      </c>
      <c r="CM96" s="22">
        <f>IF(DB95&gt;0,ROUND($CD$1*$CM$1,2),0)</f>
        <v>0</v>
      </c>
      <c r="CN96" s="22">
        <f>IF(DB95&gt;0,ROUND($CD$1*$CN$1,2),0)</f>
        <v>0</v>
      </c>
      <c r="CO96" s="22">
        <f>IF(DB95&gt;0,ROUND($CD$1*$CO$1,2),0)</f>
        <v>0</v>
      </c>
      <c r="CP96" s="22">
        <f>IF(DB95&gt;0,ROUND($CD$1*$CP$1,2),0)</f>
        <v>0</v>
      </c>
      <c r="CQ96" s="15">
        <f>IF(DB95&gt;0,CK96+SUM(CM96:CP96),0)</f>
        <v>0</v>
      </c>
      <c r="CR96" s="22">
        <f>IF(DB95&gt;0,ROUND(CQ96/12,2),0)</f>
        <v>0</v>
      </c>
      <c r="CS96" s="9">
        <f>INT(CR96)</f>
        <v>0</v>
      </c>
      <c r="CT96" s="23">
        <f>INT((CR96-CS96)*10)/10</f>
        <v>0</v>
      </c>
      <c r="CU96" s="17">
        <f>CR96-CS96-CT96</f>
        <v>0</v>
      </c>
      <c r="CV96" s="23">
        <f>IF(OR(CU96=0.05,CU96=0),CU96,IF(AND(CU96&gt;0.051,CU96&lt;0.1),0.1,IF(AND(CU96&gt;0.001,CU96&lt;0.05),0.05,CU96)))</f>
        <v>0</v>
      </c>
      <c r="CW96" s="23">
        <f>CS96+CT96+CV96</f>
        <v>0</v>
      </c>
      <c r="CX96">
        <f>IF(DB95&gt;0,CX95,0)</f>
        <v>0</v>
      </c>
      <c r="CY96" s="7">
        <f>ROUND(CD96+CJ96+CW96+CX96,2)</f>
        <v>0</v>
      </c>
      <c r="CZ96" s="7">
        <f>IF(AND(CY96&gt;0,CY97=0),CY96,0)</f>
        <v>0</v>
      </c>
      <c r="DA96" s="7">
        <f>IF(DB95&gt;0,DA95,0)</f>
        <v>0</v>
      </c>
      <c r="DB96" s="7">
        <f>IF(ROUND(CY96-DA96,2)&gt;0,ROUND(CY96-DA96,2),0)</f>
        <v>0</v>
      </c>
      <c r="EB96">
        <v>94</v>
      </c>
      <c r="EC96" s="7">
        <f>IF(FB95&gt;0,EC95-1000,EC95)</f>
        <v>0</v>
      </c>
      <c r="ED96" s="20">
        <f>IF(FB95&gt;0,ROUND(PMT($F$92/12,$F$96*12,-EC96),5),0)</f>
        <v>0</v>
      </c>
      <c r="EE96" s="15">
        <f>IF(FB95&gt;0,ROUND(EC96*$EE$1/1000,2),0)</f>
        <v>0</v>
      </c>
      <c r="EF96" s="9">
        <f>INT(EE96)</f>
        <v>0</v>
      </c>
      <c r="EG96" s="23">
        <f>INT((EE96-EF96)*10)/10</f>
        <v>0</v>
      </c>
      <c r="EH96" s="17">
        <f>EE96-EF96-EG96</f>
        <v>0</v>
      </c>
      <c r="EI96" s="23">
        <f>IF(OR(EH96=0.05,EH96=0),EH96,IF(AND(EH96&gt;0.051,EH96&lt;0.1),0.1,IF(AND(EH96&gt;0.001,EH96&lt;0.05),0.05,EH96)))</f>
        <v>0</v>
      </c>
      <c r="EJ96" s="23">
        <f>EF96+EG96+EI96</f>
        <v>0</v>
      </c>
      <c r="EK96" s="15">
        <f>IF(FB95&gt;0,ROUND($ED$1*$EK$1,2),0)</f>
        <v>0</v>
      </c>
      <c r="EL96" s="22">
        <v>0</v>
      </c>
      <c r="EM96" s="22">
        <f>IF(FB95&gt;0,ROUND($ED$1*$EM$1,0),0)</f>
        <v>0</v>
      </c>
      <c r="EN96" s="22">
        <f>IF(FB95&gt;0,ROUND($ED$1*$EN$1,2),0)</f>
        <v>0</v>
      </c>
      <c r="EO96" s="22">
        <f>IF(FB95&gt;0,ROUND($ED$1*$EO$1,2),0)</f>
        <v>0</v>
      </c>
      <c r="EP96" s="22">
        <f>IF(FB95&gt;0,ROUND($ED$1*$EP$1,2),0)</f>
        <v>0</v>
      </c>
      <c r="EQ96" s="15">
        <f>IF(FB95&gt;0,EK96+SUM(EM96:EP96),0)</f>
        <v>0</v>
      </c>
      <c r="ER96" s="22">
        <f>IF(FB95&gt;0,ROUND(EQ96/12,2),0)</f>
        <v>0</v>
      </c>
      <c r="ES96" s="9">
        <f>INT(ER96)</f>
        <v>0</v>
      </c>
      <c r="ET96" s="23">
        <f>INT((ER96-ES96)*10)/10</f>
        <v>0</v>
      </c>
      <c r="EU96" s="17">
        <f>ER96-ES96-ET96</f>
        <v>0</v>
      </c>
      <c r="EV96" s="23">
        <f>IF(OR(EU96=0.05,EU96=0),EU96,IF(AND(EU96&gt;0.051,EU96&lt;0.1),0.1,IF(AND(EU96&gt;0.001,EU96&lt;0.05),0.05,EU96)))</f>
        <v>0</v>
      </c>
      <c r="EW96" s="23">
        <f>ES96+ET96+EV96</f>
        <v>0</v>
      </c>
      <c r="EX96">
        <f>IF(FB95&gt;0,EX95,0)</f>
        <v>0</v>
      </c>
      <c r="EY96" s="7">
        <f>ROUND(ED96+EJ96+EW96+EX96,2)</f>
        <v>0</v>
      </c>
      <c r="EZ96" s="7">
        <f>IF(AND(EY96&gt;0,EY97=0),EY96,0)</f>
        <v>0</v>
      </c>
      <c r="FA96" s="7">
        <f>IF(FB95&gt;0,FA95,0)</f>
        <v>0</v>
      </c>
      <c r="FB96" s="7">
        <f>IF(ROUND(EY96-FA96,2)&gt;0,ROUND(EY96-FA96,2),0)</f>
        <v>0</v>
      </c>
      <c r="GB96">
        <v>94</v>
      </c>
      <c r="GC96" s="7">
        <f>IF(HB95&gt;0,GC95-1000,GC95)</f>
        <v>0</v>
      </c>
      <c r="GD96" s="20">
        <f>IF(HB95&gt;0,ROUND(PMT($F$92/12,$F$96*12,-GC96),5),0)</f>
        <v>0</v>
      </c>
      <c r="GE96" s="15">
        <f>IF(HB95&gt;0,ROUND(GC96*$GE$1/1000,2),0)</f>
        <v>0</v>
      </c>
      <c r="GF96" s="9">
        <f>INT(GE96)</f>
        <v>0</v>
      </c>
      <c r="GG96" s="23">
        <f>INT((GE96-GF96)*10)/10</f>
        <v>0</v>
      </c>
      <c r="GH96" s="17">
        <f>GE96-GF96-GG96</f>
        <v>0</v>
      </c>
      <c r="GI96" s="23">
        <f>IF(OR(GH96=0.05,GH96=0),GH96,IF(AND(GH96&gt;0.051,GH96&lt;0.1),0.1,IF(AND(GH96&gt;0.001,GH96&lt;0.05),0.05,GH96)))</f>
        <v>0</v>
      </c>
      <c r="GJ96" s="23">
        <f>GF96+GG96+GI96</f>
        <v>0</v>
      </c>
      <c r="GK96" s="15">
        <f>IF(HB95&gt;0,ROUND($GD$1*$GK$1,2),0)</f>
        <v>0</v>
      </c>
      <c r="GL96" s="22">
        <v>0</v>
      </c>
      <c r="GM96" s="22">
        <f>IF(HB95&gt;0,ROUND($GD$1*$GM$1,0),0)</f>
        <v>0</v>
      </c>
      <c r="GN96" s="22">
        <f>IF(HB95&gt;0,ROUND($GD$1*$GN$1,2),0)</f>
        <v>0</v>
      </c>
      <c r="GO96" s="22">
        <f>IF(HB95&gt;0,ROUND($GD$1*$GO$1,2),0)</f>
        <v>0</v>
      </c>
      <c r="GP96" s="22">
        <f>IF(HB95&gt;0,ROUND($GD$1*$GP$1,2),0)</f>
        <v>0</v>
      </c>
      <c r="GQ96" s="15">
        <f>IF(HB95&gt;0,GK96+SUM(GM96:GP96),0)</f>
        <v>0</v>
      </c>
      <c r="GR96" s="22">
        <f>IF(HB95&gt;0,ROUND(GQ96/12,2),0)</f>
        <v>0</v>
      </c>
      <c r="GS96" s="9">
        <f>INT(GR96)</f>
        <v>0</v>
      </c>
      <c r="GT96" s="23">
        <f>INT((GR96-GS96)*10)/10</f>
        <v>0</v>
      </c>
      <c r="GU96" s="17">
        <f>GR96-GS96-GT96</f>
        <v>0</v>
      </c>
      <c r="GV96" s="23">
        <f>IF(OR(GU96=0.05,GU96=0),GU96,IF(AND(GU96&gt;0.051,GU96&lt;0.1),0.1,IF(AND(GU96&gt;0.001,GU96&lt;0.05),0.05,GU96)))</f>
        <v>0</v>
      </c>
      <c r="GW96" s="23">
        <f>GS96+GT96+GV96</f>
        <v>0</v>
      </c>
      <c r="GX96">
        <f>IF(HB95&gt;0,GX95,0)</f>
        <v>0</v>
      </c>
      <c r="GY96" s="7">
        <f>ROUND(GD96+GJ96+GW96+GX96,2)</f>
        <v>0</v>
      </c>
      <c r="GZ96" s="7">
        <f>IF(AND(GY96&gt;0,GY97=0),GY96,0)</f>
        <v>0</v>
      </c>
      <c r="HA96" s="7">
        <f>IF(HB95&gt;0,HA95,0)</f>
        <v>0</v>
      </c>
      <c r="HB96" s="7">
        <f>IF(ROUND(GY96-HA96,2)&gt;0,ROUND(GY96-HA96,2),0)</f>
        <v>0</v>
      </c>
    </row>
    <row r="97" spans="1:235">
      <c r="BB97">
        <v>95</v>
      </c>
      <c r="BC97" s="7">
        <f>IF(BW96&gt;0,BC96-1000,BC96)</f>
        <v>0</v>
      </c>
      <c r="BD97" s="20">
        <f>IF(BW96&gt;0,ROUND(PMT($F$92/12,$F$96*12,-BC97),5),0)</f>
        <v>0</v>
      </c>
      <c r="BE97" s="15">
        <f>IF(BW96&gt;0,ROUND(BC97*$E$1/1000,2),0)</f>
        <v>0</v>
      </c>
      <c r="BF97" s="15">
        <f>IF(BW96&gt;0,ROUND(MIN(BC97,$F$168)*$BF$1,2),0)</f>
        <v>0</v>
      </c>
      <c r="BG97" s="22">
        <v>0</v>
      </c>
      <c r="BH97" s="22">
        <f>IF(BW96&gt;0,ROUND(MIN(BC97,$F$168)*$BH$1,0),0)</f>
        <v>0</v>
      </c>
      <c r="BI97" s="22">
        <f>IF(BW96&gt;0,ROUND(MIN(BC97,$F$168)*$BI$1,2),0)</f>
        <v>0</v>
      </c>
      <c r="BJ97" s="22">
        <f>IF(BW96&gt;0,ROUND(MIN(BC97,$F$168)*$BJ$1,2),0)</f>
        <v>0</v>
      </c>
      <c r="BK97" s="22">
        <f>IF(BW96&gt;0,ROUND(MIN(BC97,$F$168)*$BK$1,2),0)</f>
        <v>0</v>
      </c>
      <c r="BL97" s="15">
        <f>IF(BW96&gt;0,BF97+SUM(BH97:BK97),0)</f>
        <v>0</v>
      </c>
      <c r="BM97" s="22">
        <f>IF(BW96&gt;0,ROUND(BL97/12,2),0)</f>
        <v>0</v>
      </c>
      <c r="BN97" s="9">
        <f>INT(BM97)</f>
        <v>0</v>
      </c>
      <c r="BO97" s="23">
        <f>INT((BM97-BN97)*10)/10</f>
        <v>0</v>
      </c>
      <c r="BP97" s="17">
        <f>BM97-BN97-BO97</f>
        <v>0</v>
      </c>
      <c r="BQ97" s="23">
        <f>IF(OR(BP97=0.05,BP97=0),BP97,IF(AND(BP97&gt;0.051,BP97&lt;0.1),0.1,IF(AND(BP97&gt;0.001,BP97&lt;0.05),0.05,BP97)))</f>
        <v>0</v>
      </c>
      <c r="BR97" s="23">
        <f>BN97+BO97+BQ97</f>
        <v>0</v>
      </c>
      <c r="BS97">
        <f>IF(BW96&gt;0,BS96,0)</f>
        <v>0</v>
      </c>
      <c r="BT97" s="7">
        <f>SUM(BD97:BE97)+BR97+BS97</f>
        <v>0</v>
      </c>
      <c r="BU97" s="7">
        <f>IF(AND(BT97&gt;0,BT98=0),BT97,0)</f>
        <v>0</v>
      </c>
      <c r="BV97" s="7">
        <f>IF(BW96&gt;0,BV96,0)</f>
        <v>0</v>
      </c>
      <c r="BW97" s="7">
        <f>IF(ROUND(BT97-BV97,2)&gt;0,ROUND(BT97-BV97,2),0)</f>
        <v>0</v>
      </c>
      <c r="CB97">
        <v>95</v>
      </c>
      <c r="CC97" s="7">
        <f>IF(DB96&gt;0,CC96-1000,CC96)</f>
        <v>0</v>
      </c>
      <c r="CD97" s="20">
        <f>IF(DB96&gt;0,ROUND(PMT($F$92/12,$F$96*12,-CC97),5),0)</f>
        <v>0</v>
      </c>
      <c r="CE97" s="15">
        <f>IF(DB96&gt;0,ROUND(CC97*$CE$1/1000,2),0)</f>
        <v>0</v>
      </c>
      <c r="CF97" s="9">
        <f>INT(CE97)</f>
        <v>0</v>
      </c>
      <c r="CG97" s="23">
        <f>INT((CE97-CF97)*10)/10</f>
        <v>0</v>
      </c>
      <c r="CH97" s="17">
        <f>CE97-CF97-CG97</f>
        <v>0</v>
      </c>
      <c r="CI97" s="23">
        <f>IF(OR(CH97=0.05,CH97=0),CH97,IF(AND(CH97&gt;0.051,CH97&lt;0.1),0.1,IF(AND(CH97&gt;0.001,CH97&lt;0.05),0.05,CH97)))</f>
        <v>0</v>
      </c>
      <c r="CJ97" s="23">
        <f>CF97+CG97+CI97</f>
        <v>0</v>
      </c>
      <c r="CK97" s="15">
        <f>IF(DB96&gt;0,ROUND($CD$1*$CK$1,2),0)</f>
        <v>0</v>
      </c>
      <c r="CL97" s="22">
        <v>0</v>
      </c>
      <c r="CM97" s="22">
        <f>IF(DB96&gt;0,ROUND($CD$1*$CM$1,2),0)</f>
        <v>0</v>
      </c>
      <c r="CN97" s="22">
        <f>IF(DB96&gt;0,ROUND($CD$1*$CN$1,2),0)</f>
        <v>0</v>
      </c>
      <c r="CO97" s="22">
        <f>IF(DB96&gt;0,ROUND($CD$1*$CO$1,2),0)</f>
        <v>0</v>
      </c>
      <c r="CP97" s="22">
        <f>IF(DB96&gt;0,ROUND($CD$1*$CP$1,2),0)</f>
        <v>0</v>
      </c>
      <c r="CQ97" s="15">
        <f>IF(DB96&gt;0,CK97+SUM(CM97:CP97),0)</f>
        <v>0</v>
      </c>
      <c r="CR97" s="22">
        <f>IF(DB96&gt;0,ROUND(CQ97/12,2),0)</f>
        <v>0</v>
      </c>
      <c r="CS97" s="9">
        <f>INT(CR97)</f>
        <v>0</v>
      </c>
      <c r="CT97" s="23">
        <f>INT((CR97-CS97)*10)/10</f>
        <v>0</v>
      </c>
      <c r="CU97" s="17">
        <f>CR97-CS97-CT97</f>
        <v>0</v>
      </c>
      <c r="CV97" s="23">
        <f>IF(OR(CU97=0.05,CU97=0),CU97,IF(AND(CU97&gt;0.051,CU97&lt;0.1),0.1,IF(AND(CU97&gt;0.001,CU97&lt;0.05),0.05,CU97)))</f>
        <v>0</v>
      </c>
      <c r="CW97" s="23">
        <f>CS97+CT97+CV97</f>
        <v>0</v>
      </c>
      <c r="CX97">
        <f>IF(DB96&gt;0,CX96,0)</f>
        <v>0</v>
      </c>
      <c r="CY97" s="7">
        <f>ROUND(CD97+CJ97+CW97+CX97,2)</f>
        <v>0</v>
      </c>
      <c r="CZ97" s="7">
        <f>IF(AND(CY97&gt;0,CY98=0),CY97,0)</f>
        <v>0</v>
      </c>
      <c r="DA97" s="7">
        <f>IF(DB96&gt;0,DA96,0)</f>
        <v>0</v>
      </c>
      <c r="DB97" s="7">
        <f>IF(ROUND(CY97-DA97,2)&gt;0,ROUND(CY97-DA97,2),0)</f>
        <v>0</v>
      </c>
      <c r="EB97">
        <v>95</v>
      </c>
      <c r="EC97" s="7">
        <f>IF(FB96&gt;0,EC96-1000,EC96)</f>
        <v>0</v>
      </c>
      <c r="ED97" s="20">
        <f>IF(FB96&gt;0,ROUND(PMT($F$92/12,$F$96*12,-EC97),5),0)</f>
        <v>0</v>
      </c>
      <c r="EE97" s="15">
        <f>IF(FB96&gt;0,ROUND(EC97*$EE$1/1000,2),0)</f>
        <v>0</v>
      </c>
      <c r="EF97" s="9">
        <f>INT(EE97)</f>
        <v>0</v>
      </c>
      <c r="EG97" s="23">
        <f>INT((EE97-EF97)*10)/10</f>
        <v>0</v>
      </c>
      <c r="EH97" s="17">
        <f>EE97-EF97-EG97</f>
        <v>0</v>
      </c>
      <c r="EI97" s="23">
        <f>IF(OR(EH97=0.05,EH97=0),EH97,IF(AND(EH97&gt;0.051,EH97&lt;0.1),0.1,IF(AND(EH97&gt;0.001,EH97&lt;0.05),0.05,EH97)))</f>
        <v>0</v>
      </c>
      <c r="EJ97" s="23">
        <f>EF97+EG97+EI97</f>
        <v>0</v>
      </c>
      <c r="EK97" s="15">
        <f>IF(FB96&gt;0,ROUND($ED$1*$EK$1,2),0)</f>
        <v>0</v>
      </c>
      <c r="EL97" s="22">
        <v>0</v>
      </c>
      <c r="EM97" s="22">
        <f>IF(FB96&gt;0,ROUND($ED$1*$EM$1,0),0)</f>
        <v>0</v>
      </c>
      <c r="EN97" s="22">
        <f>IF(FB96&gt;0,ROUND($ED$1*$EN$1,2),0)</f>
        <v>0</v>
      </c>
      <c r="EO97" s="22">
        <f>IF(FB96&gt;0,ROUND($ED$1*$EO$1,2),0)</f>
        <v>0</v>
      </c>
      <c r="EP97" s="22">
        <f>IF(FB96&gt;0,ROUND($ED$1*$EP$1,2),0)</f>
        <v>0</v>
      </c>
      <c r="EQ97" s="15">
        <f>IF(FB96&gt;0,EK97+SUM(EM97:EP97),0)</f>
        <v>0</v>
      </c>
      <c r="ER97" s="22">
        <f>IF(FB96&gt;0,ROUND(EQ97/12,2),0)</f>
        <v>0</v>
      </c>
      <c r="ES97" s="9">
        <f>INT(ER97)</f>
        <v>0</v>
      </c>
      <c r="ET97" s="23">
        <f>INT((ER97-ES97)*10)/10</f>
        <v>0</v>
      </c>
      <c r="EU97" s="17">
        <f>ER97-ES97-ET97</f>
        <v>0</v>
      </c>
      <c r="EV97" s="23">
        <f>IF(OR(EU97=0.05,EU97=0),EU97,IF(AND(EU97&gt;0.051,EU97&lt;0.1),0.1,IF(AND(EU97&gt;0.001,EU97&lt;0.05),0.05,EU97)))</f>
        <v>0</v>
      </c>
      <c r="EW97" s="23">
        <f>ES97+ET97+EV97</f>
        <v>0</v>
      </c>
      <c r="EX97">
        <f>IF(FB96&gt;0,EX96,0)</f>
        <v>0</v>
      </c>
      <c r="EY97" s="7">
        <f>ROUND(ED97+EJ97+EW97+EX97,2)</f>
        <v>0</v>
      </c>
      <c r="EZ97" s="7">
        <f>IF(AND(EY97&gt;0,EY98=0),EY97,0)</f>
        <v>0</v>
      </c>
      <c r="FA97" s="7">
        <f>IF(FB96&gt;0,FA96,0)</f>
        <v>0</v>
      </c>
      <c r="FB97" s="7">
        <f>IF(ROUND(EY97-FA97,2)&gt;0,ROUND(EY97-FA97,2),0)</f>
        <v>0</v>
      </c>
      <c r="GB97">
        <v>95</v>
      </c>
      <c r="GC97" s="7">
        <f>IF(HB96&gt;0,GC96-1000,GC96)</f>
        <v>0</v>
      </c>
      <c r="GD97" s="20">
        <f>IF(HB96&gt;0,ROUND(PMT($F$92/12,$F$96*12,-GC97),5),0)</f>
        <v>0</v>
      </c>
      <c r="GE97" s="15">
        <f>IF(HB96&gt;0,ROUND(GC97*$GE$1/1000,2),0)</f>
        <v>0</v>
      </c>
      <c r="GF97" s="9">
        <f>INT(GE97)</f>
        <v>0</v>
      </c>
      <c r="GG97" s="23">
        <f>INT((GE97-GF97)*10)/10</f>
        <v>0</v>
      </c>
      <c r="GH97" s="17">
        <f>GE97-GF97-GG97</f>
        <v>0</v>
      </c>
      <c r="GI97" s="23">
        <f>IF(OR(GH97=0.05,GH97=0),GH97,IF(AND(GH97&gt;0.051,GH97&lt;0.1),0.1,IF(AND(GH97&gt;0.001,GH97&lt;0.05),0.05,GH97)))</f>
        <v>0</v>
      </c>
      <c r="GJ97" s="23">
        <f>GF97+GG97+GI97</f>
        <v>0</v>
      </c>
      <c r="GK97" s="15">
        <f>IF(HB96&gt;0,ROUND($GD$1*$GK$1,2),0)</f>
        <v>0</v>
      </c>
      <c r="GL97" s="22">
        <v>0</v>
      </c>
      <c r="GM97" s="22">
        <f>IF(HB96&gt;0,ROUND($GD$1*$GM$1,0),0)</f>
        <v>0</v>
      </c>
      <c r="GN97" s="22">
        <f>IF(HB96&gt;0,ROUND($GD$1*$GN$1,2),0)</f>
        <v>0</v>
      </c>
      <c r="GO97" s="22">
        <f>IF(HB96&gt;0,ROUND($GD$1*$GO$1,2),0)</f>
        <v>0</v>
      </c>
      <c r="GP97" s="22">
        <f>IF(HB96&gt;0,ROUND($GD$1*$GP$1,2),0)</f>
        <v>0</v>
      </c>
      <c r="GQ97" s="15">
        <f>IF(HB96&gt;0,GK97+SUM(GM97:GP97),0)</f>
        <v>0</v>
      </c>
      <c r="GR97" s="22">
        <f>IF(HB96&gt;0,ROUND(GQ97/12,2),0)</f>
        <v>0</v>
      </c>
      <c r="GS97" s="9">
        <f>INT(GR97)</f>
        <v>0</v>
      </c>
      <c r="GT97" s="23">
        <f>INT((GR97-GS97)*10)/10</f>
        <v>0</v>
      </c>
      <c r="GU97" s="17">
        <f>GR97-GS97-GT97</f>
        <v>0</v>
      </c>
      <c r="GV97" s="23">
        <f>IF(OR(GU97=0.05,GU97=0),GU97,IF(AND(GU97&gt;0.051,GU97&lt;0.1),0.1,IF(AND(GU97&gt;0.001,GU97&lt;0.05),0.05,GU97)))</f>
        <v>0</v>
      </c>
      <c r="GW97" s="23">
        <f>GS97+GT97+GV97</f>
        <v>0</v>
      </c>
      <c r="GX97">
        <f>IF(HB96&gt;0,GX96,0)</f>
        <v>0</v>
      </c>
      <c r="GY97" s="7">
        <f>ROUND(GD97+GJ97+GW97+GX97,2)</f>
        <v>0</v>
      </c>
      <c r="GZ97" s="7">
        <f>IF(AND(GY97&gt;0,GY98=0),GY97,0)</f>
        <v>0</v>
      </c>
      <c r="HA97" s="7">
        <f>IF(HB96&gt;0,HA96,0)</f>
        <v>0</v>
      </c>
      <c r="HB97" s="7">
        <f>IF(ROUND(GY97-HA97,2)&gt;0,ROUND(GY97-HA97,2),0)</f>
        <v>0</v>
      </c>
    </row>
    <row r="98" spans="1:235" customHeight="1" ht="15.6">
      <c r="A98" s="10" t="s">
        <v>156</v>
      </c>
      <c r="B98" s="4" t="s">
        <v>157</v>
      </c>
      <c r="L98" s="48" t="s">
        <v>158</v>
      </c>
      <c r="BB98">
        <v>96</v>
      </c>
      <c r="BC98" s="7">
        <f>IF(BW97&gt;0,BC97-1000,BC97)</f>
        <v>0</v>
      </c>
      <c r="BD98" s="20">
        <f>IF(BW97&gt;0,ROUND(PMT($F$92/12,$F$96*12,-BC98),5),0)</f>
        <v>0</v>
      </c>
      <c r="BE98" s="15">
        <f>IF(BW97&gt;0,ROUND(BC98*$E$1/1000,2),0)</f>
        <v>0</v>
      </c>
      <c r="BF98" s="15">
        <f>IF(BW97&gt;0,ROUND(MIN(BC98,$F$168)*$BF$1,2),0)</f>
        <v>0</v>
      </c>
      <c r="BG98" s="22">
        <v>0</v>
      </c>
      <c r="BH98" s="22">
        <f>IF(BW97&gt;0,ROUND(MIN(BC98,$F$168)*$BH$1,0),0)</f>
        <v>0</v>
      </c>
      <c r="BI98" s="22">
        <f>IF(BW97&gt;0,ROUND(MIN(BC98,$F$168)*$BI$1,2),0)</f>
        <v>0</v>
      </c>
      <c r="BJ98" s="22">
        <f>IF(BW97&gt;0,ROUND(MIN(BC98,$F$168)*$BJ$1,2),0)</f>
        <v>0</v>
      </c>
      <c r="BK98" s="22">
        <f>IF(BW97&gt;0,ROUND(MIN(BC98,$F$168)*$BK$1,2),0)</f>
        <v>0</v>
      </c>
      <c r="BL98" s="15">
        <f>IF(BW97&gt;0,BF98+SUM(BH98:BK98),0)</f>
        <v>0</v>
      </c>
      <c r="BM98" s="22">
        <f>IF(BW97&gt;0,ROUND(BL98/12,2),0)</f>
        <v>0</v>
      </c>
      <c r="BN98" s="9">
        <f>INT(BM98)</f>
        <v>0</v>
      </c>
      <c r="BO98" s="23">
        <f>INT((BM98-BN98)*10)/10</f>
        <v>0</v>
      </c>
      <c r="BP98" s="17">
        <f>BM98-BN98-BO98</f>
        <v>0</v>
      </c>
      <c r="BQ98" s="23">
        <f>IF(OR(BP98=0.05,BP98=0),BP98,IF(AND(BP98&gt;0.051,BP98&lt;0.1),0.1,IF(AND(BP98&gt;0.001,BP98&lt;0.05),0.05,BP98)))</f>
        <v>0</v>
      </c>
      <c r="BR98" s="23">
        <f>BN98+BO98+BQ98</f>
        <v>0</v>
      </c>
      <c r="BS98">
        <f>IF(BW97&gt;0,BS97,0)</f>
        <v>0</v>
      </c>
      <c r="BT98" s="7">
        <f>SUM(BD98:BE98)+BR98+BS98</f>
        <v>0</v>
      </c>
      <c r="BU98" s="7">
        <f>IF(AND(BT98&gt;0,BT99=0),BT98,0)</f>
        <v>0</v>
      </c>
      <c r="BV98" s="7">
        <f>IF(BW97&gt;0,BV97,0)</f>
        <v>0</v>
      </c>
      <c r="BW98" s="7">
        <f>IF(ROUND(BT98-BV98,2)&gt;0,ROUND(BT98-BV98,2),0)</f>
        <v>0</v>
      </c>
      <c r="CB98">
        <v>96</v>
      </c>
      <c r="CC98" s="7">
        <f>IF(DB97&gt;0,CC97-1000,CC97)</f>
        <v>0</v>
      </c>
      <c r="CD98" s="20">
        <f>IF(DB97&gt;0,ROUND(PMT($F$92/12,$F$96*12,-CC98),5),0)</f>
        <v>0</v>
      </c>
      <c r="CE98" s="15">
        <f>IF(DB97&gt;0,ROUND(CC98*$CE$1/1000,2),0)</f>
        <v>0</v>
      </c>
      <c r="CF98" s="9">
        <f>INT(CE98)</f>
        <v>0</v>
      </c>
      <c r="CG98" s="23">
        <f>INT((CE98-CF98)*10)/10</f>
        <v>0</v>
      </c>
      <c r="CH98" s="17">
        <f>CE98-CF98-CG98</f>
        <v>0</v>
      </c>
      <c r="CI98" s="23">
        <f>IF(OR(CH98=0.05,CH98=0),CH98,IF(AND(CH98&gt;0.051,CH98&lt;0.1),0.1,IF(AND(CH98&gt;0.001,CH98&lt;0.05),0.05,CH98)))</f>
        <v>0</v>
      </c>
      <c r="CJ98" s="23">
        <f>CF98+CG98+CI98</f>
        <v>0</v>
      </c>
      <c r="CK98" s="15">
        <f>IF(DB97&gt;0,ROUND($CD$1*$CK$1,2),0)</f>
        <v>0</v>
      </c>
      <c r="CL98" s="22">
        <v>0</v>
      </c>
      <c r="CM98" s="22">
        <f>IF(DB97&gt;0,ROUND($CD$1*$CM$1,2),0)</f>
        <v>0</v>
      </c>
      <c r="CN98" s="22">
        <f>IF(DB97&gt;0,ROUND($CD$1*$CN$1,2),0)</f>
        <v>0</v>
      </c>
      <c r="CO98" s="22">
        <f>IF(DB97&gt;0,ROUND($CD$1*$CO$1,2),0)</f>
        <v>0</v>
      </c>
      <c r="CP98" s="22">
        <f>IF(DB97&gt;0,ROUND($CD$1*$CP$1,2),0)</f>
        <v>0</v>
      </c>
      <c r="CQ98" s="15">
        <f>IF(DB97&gt;0,CK98+SUM(CM98:CP98),0)</f>
        <v>0</v>
      </c>
      <c r="CR98" s="22">
        <f>IF(DB97&gt;0,ROUND(CQ98/12,2),0)</f>
        <v>0</v>
      </c>
      <c r="CS98" s="9">
        <f>INT(CR98)</f>
        <v>0</v>
      </c>
      <c r="CT98" s="23">
        <f>INT((CR98-CS98)*10)/10</f>
        <v>0</v>
      </c>
      <c r="CU98" s="17">
        <f>CR98-CS98-CT98</f>
        <v>0</v>
      </c>
      <c r="CV98" s="23">
        <f>IF(OR(CU98=0.05,CU98=0),CU98,IF(AND(CU98&gt;0.051,CU98&lt;0.1),0.1,IF(AND(CU98&gt;0.001,CU98&lt;0.05),0.05,CU98)))</f>
        <v>0</v>
      </c>
      <c r="CW98" s="23">
        <f>CS98+CT98+CV98</f>
        <v>0</v>
      </c>
      <c r="CX98">
        <f>IF(DB97&gt;0,CX97,0)</f>
        <v>0</v>
      </c>
      <c r="CY98" s="7">
        <f>ROUND(CD98+CJ98+CW98+CX98,2)</f>
        <v>0</v>
      </c>
      <c r="CZ98" s="7">
        <f>IF(AND(CY98&gt;0,CY99=0),CY98,0)</f>
        <v>0</v>
      </c>
      <c r="DA98" s="7">
        <f>IF(DB97&gt;0,DA97,0)</f>
        <v>0</v>
      </c>
      <c r="DB98" s="7">
        <f>IF(ROUND(CY98-DA98,2)&gt;0,ROUND(CY98-DA98,2),0)</f>
        <v>0</v>
      </c>
      <c r="EB98">
        <v>96</v>
      </c>
      <c r="EC98" s="7">
        <f>IF(FB97&gt;0,EC97-1000,EC97)</f>
        <v>0</v>
      </c>
      <c r="ED98" s="20">
        <f>IF(FB97&gt;0,ROUND(PMT($F$92/12,$F$96*12,-EC98),5),0)</f>
        <v>0</v>
      </c>
      <c r="EE98" s="15">
        <f>IF(FB97&gt;0,ROUND(EC98*$EE$1/1000,2),0)</f>
        <v>0</v>
      </c>
      <c r="EF98" s="9">
        <f>INT(EE98)</f>
        <v>0</v>
      </c>
      <c r="EG98" s="23">
        <f>INT((EE98-EF98)*10)/10</f>
        <v>0</v>
      </c>
      <c r="EH98" s="17">
        <f>EE98-EF98-EG98</f>
        <v>0</v>
      </c>
      <c r="EI98" s="23">
        <f>IF(OR(EH98=0.05,EH98=0),EH98,IF(AND(EH98&gt;0.051,EH98&lt;0.1),0.1,IF(AND(EH98&gt;0.001,EH98&lt;0.05),0.05,EH98)))</f>
        <v>0</v>
      </c>
      <c r="EJ98" s="23">
        <f>EF98+EG98+EI98</f>
        <v>0</v>
      </c>
      <c r="EK98" s="15">
        <f>IF(FB97&gt;0,ROUND($ED$1*$EK$1,2),0)</f>
        <v>0</v>
      </c>
      <c r="EL98" s="22">
        <v>0</v>
      </c>
      <c r="EM98" s="22">
        <f>IF(FB97&gt;0,ROUND($ED$1*$EM$1,0),0)</f>
        <v>0</v>
      </c>
      <c r="EN98" s="22">
        <f>IF(FB97&gt;0,ROUND($ED$1*$EN$1,2),0)</f>
        <v>0</v>
      </c>
      <c r="EO98" s="22">
        <f>IF(FB97&gt;0,ROUND($ED$1*$EO$1,2),0)</f>
        <v>0</v>
      </c>
      <c r="EP98" s="22">
        <f>IF(FB97&gt;0,ROUND($ED$1*$EP$1,2),0)</f>
        <v>0</v>
      </c>
      <c r="EQ98" s="15">
        <f>IF(FB97&gt;0,EK98+SUM(EM98:EP98),0)</f>
        <v>0</v>
      </c>
      <c r="ER98" s="22">
        <f>IF(FB97&gt;0,ROUND(EQ98/12,2),0)</f>
        <v>0</v>
      </c>
      <c r="ES98" s="9">
        <f>INT(ER98)</f>
        <v>0</v>
      </c>
      <c r="ET98" s="23">
        <f>INT((ER98-ES98)*10)/10</f>
        <v>0</v>
      </c>
      <c r="EU98" s="17">
        <f>ER98-ES98-ET98</f>
        <v>0</v>
      </c>
      <c r="EV98" s="23">
        <f>IF(OR(EU98=0.05,EU98=0),EU98,IF(AND(EU98&gt;0.051,EU98&lt;0.1),0.1,IF(AND(EU98&gt;0.001,EU98&lt;0.05),0.05,EU98)))</f>
        <v>0</v>
      </c>
      <c r="EW98" s="23">
        <f>ES98+ET98+EV98</f>
        <v>0</v>
      </c>
      <c r="EX98">
        <f>IF(FB97&gt;0,EX97,0)</f>
        <v>0</v>
      </c>
      <c r="EY98" s="7">
        <f>ROUND(ED98+EJ98+EW98+EX98,2)</f>
        <v>0</v>
      </c>
      <c r="EZ98" s="7">
        <f>IF(AND(EY98&gt;0,EY99=0),EY98,0)</f>
        <v>0</v>
      </c>
      <c r="FA98" s="7">
        <f>IF(FB97&gt;0,FA97,0)</f>
        <v>0</v>
      </c>
      <c r="FB98" s="7">
        <f>IF(ROUND(EY98-FA98,2)&gt;0,ROUND(EY98-FA98,2),0)</f>
        <v>0</v>
      </c>
      <c r="GB98">
        <v>96</v>
      </c>
      <c r="GC98" s="7">
        <f>IF(HB97&gt;0,GC97-1000,GC97)</f>
        <v>0</v>
      </c>
      <c r="GD98" s="20">
        <f>IF(HB97&gt;0,ROUND(PMT($F$92/12,$F$96*12,-GC98),5),0)</f>
        <v>0</v>
      </c>
      <c r="GE98" s="15">
        <f>IF(HB97&gt;0,ROUND(GC98*$GE$1/1000,2),0)</f>
        <v>0</v>
      </c>
      <c r="GF98" s="9">
        <f>INT(GE98)</f>
        <v>0</v>
      </c>
      <c r="GG98" s="23">
        <f>INT((GE98-GF98)*10)/10</f>
        <v>0</v>
      </c>
      <c r="GH98" s="17">
        <f>GE98-GF98-GG98</f>
        <v>0</v>
      </c>
      <c r="GI98" s="23">
        <f>IF(OR(GH98=0.05,GH98=0),GH98,IF(AND(GH98&gt;0.051,GH98&lt;0.1),0.1,IF(AND(GH98&gt;0.001,GH98&lt;0.05),0.05,GH98)))</f>
        <v>0</v>
      </c>
      <c r="GJ98" s="23">
        <f>GF98+GG98+GI98</f>
        <v>0</v>
      </c>
      <c r="GK98" s="15">
        <f>IF(HB97&gt;0,ROUND($GD$1*$GK$1,2),0)</f>
        <v>0</v>
      </c>
      <c r="GL98" s="22">
        <v>0</v>
      </c>
      <c r="GM98" s="22">
        <f>IF(HB97&gt;0,ROUND($GD$1*$GM$1,0),0)</f>
        <v>0</v>
      </c>
      <c r="GN98" s="22">
        <f>IF(HB97&gt;0,ROUND($GD$1*$GN$1,2),0)</f>
        <v>0</v>
      </c>
      <c r="GO98" s="22">
        <f>IF(HB97&gt;0,ROUND($GD$1*$GO$1,2),0)</f>
        <v>0</v>
      </c>
      <c r="GP98" s="22">
        <f>IF(HB97&gt;0,ROUND($GD$1*$GP$1,2),0)</f>
        <v>0</v>
      </c>
      <c r="GQ98" s="15">
        <f>IF(HB97&gt;0,GK98+SUM(GM98:GP98),0)</f>
        <v>0</v>
      </c>
      <c r="GR98" s="22">
        <f>IF(HB97&gt;0,ROUND(GQ98/12,2),0)</f>
        <v>0</v>
      </c>
      <c r="GS98" s="9">
        <f>INT(GR98)</f>
        <v>0</v>
      </c>
      <c r="GT98" s="23">
        <f>INT((GR98-GS98)*10)/10</f>
        <v>0</v>
      </c>
      <c r="GU98" s="17">
        <f>GR98-GS98-GT98</f>
        <v>0</v>
      </c>
      <c r="GV98" s="23">
        <f>IF(OR(GU98=0.05,GU98=0),GU98,IF(AND(GU98&gt;0.051,GU98&lt;0.1),0.1,IF(AND(GU98&gt;0.001,GU98&lt;0.05),0.05,GU98)))</f>
        <v>0</v>
      </c>
      <c r="GW98" s="23">
        <f>GS98+GT98+GV98</f>
        <v>0</v>
      </c>
      <c r="GX98">
        <f>IF(HB97&gt;0,GX97,0)</f>
        <v>0</v>
      </c>
      <c r="GY98" s="7">
        <f>ROUND(GD98+GJ98+GW98+GX98,2)</f>
        <v>0</v>
      </c>
      <c r="GZ98" s="7">
        <f>IF(AND(GY98&gt;0,GY99=0),GY98,0)</f>
        <v>0</v>
      </c>
      <c r="HA98" s="7">
        <f>IF(HB97&gt;0,HA97,0)</f>
        <v>0</v>
      </c>
      <c r="HB98" s="7">
        <f>IF(ROUND(GY98-HA98,2)&gt;0,ROUND(GY98-HA98,2),0)</f>
        <v>0</v>
      </c>
    </row>
    <row r="99" spans="1:235">
      <c r="B99" s="4" t="str">
        <f>$B$6</f>
        <v>Renzo Carianga</v>
      </c>
      <c r="G99" s="114" t="str">
        <f>$AB$108</f>
        <v>1st - 3rd year</v>
      </c>
      <c r="I99" s="114" t="str">
        <f>$AC$108</f>
        <v/>
      </c>
      <c r="L99" s="111">
        <f>AC20</f>
        <v>12</v>
      </c>
      <c r="AA99" s="4" t="s">
        <v>159</v>
      </c>
      <c r="BB99">
        <v>97</v>
      </c>
      <c r="BC99" s="7">
        <f>IF(BW98&gt;0,BC98-1000,BC98)</f>
        <v>0</v>
      </c>
      <c r="BD99" s="20">
        <f>IF(BW98&gt;0,ROUND(PMT($F$92/12,$F$96*12,-BC99),5),0)</f>
        <v>0</v>
      </c>
      <c r="BE99" s="15">
        <f>IF(BW98&gt;0,ROUND(BC99*$E$1/1000,2),0)</f>
        <v>0</v>
      </c>
      <c r="BF99" s="15">
        <f>IF(BW98&gt;0,ROUND(MIN(BC99,$F$168)*$BF$1,2),0)</f>
        <v>0</v>
      </c>
      <c r="BG99" s="22">
        <v>0</v>
      </c>
      <c r="BH99" s="22">
        <f>IF(BW98&gt;0,ROUND(MIN(BC99,$F$168)*$BH$1,0),0)</f>
        <v>0</v>
      </c>
      <c r="BI99" s="22">
        <f>IF(BW98&gt;0,ROUND(MIN(BC99,$F$168)*$BI$1,2),0)</f>
        <v>0</v>
      </c>
      <c r="BJ99" s="22">
        <f>IF(BW98&gt;0,ROUND(MIN(BC99,$F$168)*$BJ$1,2),0)</f>
        <v>0</v>
      </c>
      <c r="BK99" s="22">
        <f>IF(BW98&gt;0,ROUND(MIN(BC99,$F$168)*$BK$1,2),0)</f>
        <v>0</v>
      </c>
      <c r="BL99" s="15">
        <f>IF(BW98&gt;0,BF99+SUM(BH99:BK99),0)</f>
        <v>0</v>
      </c>
      <c r="BM99" s="22">
        <f>IF(BW98&gt;0,ROUND(BL99/12,2),0)</f>
        <v>0</v>
      </c>
      <c r="BN99" s="9">
        <f>INT(BM99)</f>
        <v>0</v>
      </c>
      <c r="BO99" s="23">
        <f>INT((BM99-BN99)*10)/10</f>
        <v>0</v>
      </c>
      <c r="BP99" s="17">
        <f>BM99-BN99-BO99</f>
        <v>0</v>
      </c>
      <c r="BQ99" s="23">
        <f>IF(OR(BP99=0.05,BP99=0),BP99,IF(AND(BP99&gt;0.051,BP99&lt;0.1),0.1,IF(AND(BP99&gt;0.001,BP99&lt;0.05),0.05,BP99)))</f>
        <v>0</v>
      </c>
      <c r="BR99" s="23">
        <f>BN99+BO99+BQ99</f>
        <v>0</v>
      </c>
      <c r="BS99">
        <f>IF(BW98&gt;0,BS98,0)</f>
        <v>0</v>
      </c>
      <c r="BT99" s="7">
        <f>SUM(BD99:BE99)+BR99+BS99</f>
        <v>0</v>
      </c>
      <c r="BU99" s="7">
        <f>IF(AND(BT99&gt;0,BT100=0),BT99,0)</f>
        <v>0</v>
      </c>
      <c r="BV99" s="7">
        <f>IF(BW98&gt;0,BV98,0)</f>
        <v>0</v>
      </c>
      <c r="BW99" s="7">
        <f>IF(ROUND(BT99-BV99,2)&gt;0,ROUND(BT99-BV99,2),0)</f>
        <v>0</v>
      </c>
      <c r="CB99">
        <v>97</v>
      </c>
      <c r="CC99" s="7">
        <f>IF(DB98&gt;0,CC98-1000,CC98)</f>
        <v>0</v>
      </c>
      <c r="CD99" s="20">
        <f>IF(DB98&gt;0,ROUND(PMT($F$92/12,$F$96*12,-CC99),5),0)</f>
        <v>0</v>
      </c>
      <c r="CE99" s="15">
        <f>IF(DB98&gt;0,ROUND(CC99*$CE$1/1000,2),0)</f>
        <v>0</v>
      </c>
      <c r="CF99" s="9">
        <f>INT(CE99)</f>
        <v>0</v>
      </c>
      <c r="CG99" s="23">
        <f>INT((CE99-CF99)*10)/10</f>
        <v>0</v>
      </c>
      <c r="CH99" s="17">
        <f>CE99-CF99-CG99</f>
        <v>0</v>
      </c>
      <c r="CI99" s="23">
        <f>IF(OR(CH99=0.05,CH99=0),CH99,IF(AND(CH99&gt;0.051,CH99&lt;0.1),0.1,IF(AND(CH99&gt;0.001,CH99&lt;0.05),0.05,CH99)))</f>
        <v>0</v>
      </c>
      <c r="CJ99" s="23">
        <f>CF99+CG99+CI99</f>
        <v>0</v>
      </c>
      <c r="CK99" s="15">
        <f>IF(DB98&gt;0,ROUND($CD$1*$CK$1,2),0)</f>
        <v>0</v>
      </c>
      <c r="CL99" s="22">
        <v>0</v>
      </c>
      <c r="CM99" s="22">
        <f>IF(DB98&gt;0,ROUND($CD$1*$CM$1,2),0)</f>
        <v>0</v>
      </c>
      <c r="CN99" s="22">
        <f>IF(DB98&gt;0,ROUND($CD$1*$CN$1,2),0)</f>
        <v>0</v>
      </c>
      <c r="CO99" s="22">
        <f>IF(DB98&gt;0,ROUND($CD$1*$CO$1,2),0)</f>
        <v>0</v>
      </c>
      <c r="CP99" s="22">
        <f>IF(DB98&gt;0,ROUND($CD$1*$CP$1,2),0)</f>
        <v>0</v>
      </c>
      <c r="CQ99" s="15">
        <f>IF(DB98&gt;0,CK99+SUM(CM99:CP99),0)</f>
        <v>0</v>
      </c>
      <c r="CR99" s="22">
        <f>IF(DB98&gt;0,ROUND(CQ99/12,2),0)</f>
        <v>0</v>
      </c>
      <c r="CS99" s="9">
        <f>INT(CR99)</f>
        <v>0</v>
      </c>
      <c r="CT99" s="23">
        <f>INT((CR99-CS99)*10)/10</f>
        <v>0</v>
      </c>
      <c r="CU99" s="17">
        <f>CR99-CS99-CT99</f>
        <v>0</v>
      </c>
      <c r="CV99" s="23">
        <f>IF(OR(CU99=0.05,CU99=0),CU99,IF(AND(CU99&gt;0.051,CU99&lt;0.1),0.1,IF(AND(CU99&gt;0.001,CU99&lt;0.05),0.05,CU99)))</f>
        <v>0</v>
      </c>
      <c r="CW99" s="23">
        <f>CS99+CT99+CV99</f>
        <v>0</v>
      </c>
      <c r="CX99">
        <f>IF(DB98&gt;0,CX98,0)</f>
        <v>0</v>
      </c>
      <c r="CY99" s="7">
        <f>ROUND(CD99+CJ99+CW99+CX99,2)</f>
        <v>0</v>
      </c>
      <c r="CZ99" s="7">
        <f>IF(AND(CY99&gt;0,CY100=0),CY99,0)</f>
        <v>0</v>
      </c>
      <c r="DA99" s="7">
        <f>IF(DB98&gt;0,DA98,0)</f>
        <v>0</v>
      </c>
      <c r="DB99" s="7">
        <f>IF(ROUND(CY99-DA99,2)&gt;0,ROUND(CY99-DA99,2),0)</f>
        <v>0</v>
      </c>
      <c r="EB99">
        <v>97</v>
      </c>
      <c r="EC99" s="7">
        <f>IF(FB98&gt;0,EC98-1000,EC98)</f>
        <v>0</v>
      </c>
      <c r="ED99" s="20">
        <f>IF(FB98&gt;0,ROUND(PMT($F$92/12,$F$96*12,-EC99),5),0)</f>
        <v>0</v>
      </c>
      <c r="EE99" s="15">
        <f>IF(FB98&gt;0,ROUND(EC99*$EE$1/1000,2),0)</f>
        <v>0</v>
      </c>
      <c r="EF99" s="9">
        <f>INT(EE99)</f>
        <v>0</v>
      </c>
      <c r="EG99" s="23">
        <f>INT((EE99-EF99)*10)/10</f>
        <v>0</v>
      </c>
      <c r="EH99" s="17">
        <f>EE99-EF99-EG99</f>
        <v>0</v>
      </c>
      <c r="EI99" s="23">
        <f>IF(OR(EH99=0.05,EH99=0),EH99,IF(AND(EH99&gt;0.051,EH99&lt;0.1),0.1,IF(AND(EH99&gt;0.001,EH99&lt;0.05),0.05,EH99)))</f>
        <v>0</v>
      </c>
      <c r="EJ99" s="23">
        <f>EF99+EG99+EI99</f>
        <v>0</v>
      </c>
      <c r="EK99" s="15">
        <f>IF(FB98&gt;0,ROUND($ED$1*$EK$1,2),0)</f>
        <v>0</v>
      </c>
      <c r="EL99" s="22">
        <v>0</v>
      </c>
      <c r="EM99" s="22">
        <f>IF(FB98&gt;0,ROUND($ED$1*$EM$1,0),0)</f>
        <v>0</v>
      </c>
      <c r="EN99" s="22">
        <f>IF(FB98&gt;0,ROUND($ED$1*$EN$1,2),0)</f>
        <v>0</v>
      </c>
      <c r="EO99" s="22">
        <f>IF(FB98&gt;0,ROUND($ED$1*$EO$1,2),0)</f>
        <v>0</v>
      </c>
      <c r="EP99" s="22">
        <f>IF(FB98&gt;0,ROUND($ED$1*$EP$1,2),0)</f>
        <v>0</v>
      </c>
      <c r="EQ99" s="15">
        <f>IF(FB98&gt;0,EK99+SUM(EM99:EP99),0)</f>
        <v>0</v>
      </c>
      <c r="ER99" s="22">
        <f>IF(FB98&gt;0,ROUND(EQ99/12,2),0)</f>
        <v>0</v>
      </c>
      <c r="ES99" s="9">
        <f>INT(ER99)</f>
        <v>0</v>
      </c>
      <c r="ET99" s="23">
        <f>INT((ER99-ES99)*10)/10</f>
        <v>0</v>
      </c>
      <c r="EU99" s="17">
        <f>ER99-ES99-ET99</f>
        <v>0</v>
      </c>
      <c r="EV99" s="23">
        <f>IF(OR(EU99=0.05,EU99=0),EU99,IF(AND(EU99&gt;0.051,EU99&lt;0.1),0.1,IF(AND(EU99&gt;0.001,EU99&lt;0.05),0.05,EU99)))</f>
        <v>0</v>
      </c>
      <c r="EW99" s="23">
        <f>ES99+ET99+EV99</f>
        <v>0</v>
      </c>
      <c r="EX99">
        <f>IF(FB98&gt;0,EX98,0)</f>
        <v>0</v>
      </c>
      <c r="EY99" s="7">
        <f>ROUND(ED99+EJ99+EW99+EX99,2)</f>
        <v>0</v>
      </c>
      <c r="EZ99" s="7">
        <f>IF(AND(EY99&gt;0,EY100=0),EY99,0)</f>
        <v>0</v>
      </c>
      <c r="FA99" s="7">
        <f>IF(FB98&gt;0,FA98,0)</f>
        <v>0</v>
      </c>
      <c r="FB99" s="7">
        <f>IF(ROUND(EY99-FA99,2)&gt;0,ROUND(EY99-FA99,2),0)</f>
        <v>0</v>
      </c>
      <c r="GB99">
        <v>97</v>
      </c>
      <c r="GC99" s="7">
        <f>IF(HB98&gt;0,GC98-1000,GC98)</f>
        <v>0</v>
      </c>
      <c r="GD99" s="20">
        <f>IF(HB98&gt;0,ROUND(PMT($F$92/12,$F$96*12,-GC99),5),0)</f>
        <v>0</v>
      </c>
      <c r="GE99" s="15">
        <f>IF(HB98&gt;0,ROUND(GC99*$GE$1/1000,2),0)</f>
        <v>0</v>
      </c>
      <c r="GF99" s="9">
        <f>INT(GE99)</f>
        <v>0</v>
      </c>
      <c r="GG99" s="23">
        <f>INT((GE99-GF99)*10)/10</f>
        <v>0</v>
      </c>
      <c r="GH99" s="17">
        <f>GE99-GF99-GG99</f>
        <v>0</v>
      </c>
      <c r="GI99" s="23">
        <f>IF(OR(GH99=0.05,GH99=0),GH99,IF(AND(GH99&gt;0.051,GH99&lt;0.1),0.1,IF(AND(GH99&gt;0.001,GH99&lt;0.05),0.05,GH99)))</f>
        <v>0</v>
      </c>
      <c r="GJ99" s="23">
        <f>GF99+GG99+GI99</f>
        <v>0</v>
      </c>
      <c r="GK99" s="15">
        <f>IF(HB98&gt;0,ROUND($GD$1*$GK$1,2),0)</f>
        <v>0</v>
      </c>
      <c r="GL99" s="22">
        <v>0</v>
      </c>
      <c r="GM99" s="22">
        <f>IF(HB98&gt;0,ROUND($GD$1*$GM$1,0),0)</f>
        <v>0</v>
      </c>
      <c r="GN99" s="22">
        <f>IF(HB98&gt;0,ROUND($GD$1*$GN$1,2),0)</f>
        <v>0</v>
      </c>
      <c r="GO99" s="22">
        <f>IF(HB98&gt;0,ROUND($GD$1*$GO$1,2),0)</f>
        <v>0</v>
      </c>
      <c r="GP99" s="22">
        <f>IF(HB98&gt;0,ROUND($GD$1*$GP$1,2),0)</f>
        <v>0</v>
      </c>
      <c r="GQ99" s="15">
        <f>IF(HB98&gt;0,GK99+SUM(GM99:GP99),0)</f>
        <v>0</v>
      </c>
      <c r="GR99" s="22">
        <f>IF(HB98&gt;0,ROUND(GQ99/12,2),0)</f>
        <v>0</v>
      </c>
      <c r="GS99" s="9">
        <f>INT(GR99)</f>
        <v>0</v>
      </c>
      <c r="GT99" s="23">
        <f>INT((GR99-GS99)*10)/10</f>
        <v>0</v>
      </c>
      <c r="GU99" s="17">
        <f>GR99-GS99-GT99</f>
        <v>0</v>
      </c>
      <c r="GV99" s="23">
        <f>IF(OR(GU99=0.05,GU99=0),GU99,IF(AND(GU99&gt;0.051,GU99&lt;0.1),0.1,IF(AND(GU99&gt;0.001,GU99&lt;0.05),0.05,GU99)))</f>
        <v>0</v>
      </c>
      <c r="GW99" s="23">
        <f>GS99+GT99+GV99</f>
        <v>0</v>
      </c>
      <c r="GX99">
        <f>IF(HB98&gt;0,GX98,0)</f>
        <v>0</v>
      </c>
      <c r="GY99" s="7">
        <f>ROUND(GD99+GJ99+GW99+GX99,2)</f>
        <v>0</v>
      </c>
      <c r="GZ99" s="7">
        <f>IF(AND(GY99&gt;0,GY100=0),GY99,0)</f>
        <v>0</v>
      </c>
      <c r="HA99" s="7">
        <f>IF(HB98&gt;0,HA98,0)</f>
        <v>0</v>
      </c>
      <c r="HB99" s="7">
        <f>IF(ROUND(GY99-HA99,2)&gt;0,ROUND(GY99-HA99,2),0)</f>
        <v>0</v>
      </c>
    </row>
    <row r="100" spans="1:235">
      <c r="B100" s="109" t="s">
        <v>160</v>
      </c>
      <c r="G100" s="115">
        <f>F132</f>
        <v>0</v>
      </c>
      <c r="I100" s="115" t="str">
        <f>IF($I$99&lt;&gt;"",G100,"")</f>
        <v/>
      </c>
      <c r="AA100" s="4" t="s">
        <v>161</v>
      </c>
      <c r="BB100">
        <v>98</v>
      </c>
      <c r="BC100" s="7">
        <f>IF(BW99&gt;0,BC99-1000,BC99)</f>
        <v>0</v>
      </c>
      <c r="BD100" s="20">
        <f>IF(BW99&gt;0,ROUND(PMT($F$92/12,$F$96*12,-BC100),5),0)</f>
        <v>0</v>
      </c>
      <c r="BE100" s="15">
        <f>IF(BW99&gt;0,ROUND(BC100*$E$1/1000,2),0)</f>
        <v>0</v>
      </c>
      <c r="BF100" s="15">
        <f>IF(BW99&gt;0,ROUND(MIN(BC100,$F$168)*$BF$1,2),0)</f>
        <v>0</v>
      </c>
      <c r="BG100" s="22">
        <v>0</v>
      </c>
      <c r="BH100" s="22">
        <f>IF(BW99&gt;0,ROUND(MIN(BC100,$F$168)*$BH$1,0),0)</f>
        <v>0</v>
      </c>
      <c r="BI100" s="22">
        <f>IF(BW99&gt;0,ROUND(MIN(BC100,$F$168)*$BI$1,2),0)</f>
        <v>0</v>
      </c>
      <c r="BJ100" s="22">
        <f>IF(BW99&gt;0,ROUND(MIN(BC100,$F$168)*$BJ$1,2),0)</f>
        <v>0</v>
      </c>
      <c r="BK100" s="22">
        <f>IF(BW99&gt;0,ROUND(MIN(BC100,$F$168)*$BK$1,2),0)</f>
        <v>0</v>
      </c>
      <c r="BL100" s="15">
        <f>IF(BW99&gt;0,BF100+SUM(BH100:BK100),0)</f>
        <v>0</v>
      </c>
      <c r="BM100" s="22">
        <f>IF(BW99&gt;0,ROUND(BL100/12,2),0)</f>
        <v>0</v>
      </c>
      <c r="BN100" s="9">
        <f>INT(BM100)</f>
        <v>0</v>
      </c>
      <c r="BO100" s="23">
        <f>INT((BM100-BN100)*10)/10</f>
        <v>0</v>
      </c>
      <c r="BP100" s="17">
        <f>BM100-BN100-BO100</f>
        <v>0</v>
      </c>
      <c r="BQ100" s="23">
        <f>IF(OR(BP100=0.05,BP100=0),BP100,IF(AND(BP100&gt;0.051,BP100&lt;0.1),0.1,IF(AND(BP100&gt;0.001,BP100&lt;0.05),0.05,BP100)))</f>
        <v>0</v>
      </c>
      <c r="BR100" s="23">
        <f>BN100+BO100+BQ100</f>
        <v>0</v>
      </c>
      <c r="BS100">
        <f>IF(BW99&gt;0,BS99,0)</f>
        <v>0</v>
      </c>
      <c r="BT100" s="7">
        <f>SUM(BD100:BE100)+BR100+BS100</f>
        <v>0</v>
      </c>
      <c r="BU100" s="7">
        <f>IF(AND(BT100&gt;0,BT101=0),BT100,0)</f>
        <v>0</v>
      </c>
      <c r="BV100" s="7">
        <f>IF(BW99&gt;0,BV99,0)</f>
        <v>0</v>
      </c>
      <c r="BW100" s="7">
        <f>IF(ROUND(BT100-BV100,2)&gt;0,ROUND(BT100-BV100,2),0)</f>
        <v>0</v>
      </c>
      <c r="CB100">
        <v>98</v>
      </c>
      <c r="CC100" s="7">
        <f>IF(DB99&gt;0,CC99-1000,CC99)</f>
        <v>0</v>
      </c>
      <c r="CD100" s="20">
        <f>IF(DB99&gt;0,ROUND(PMT($F$92/12,$F$96*12,-CC100),5),0)</f>
        <v>0</v>
      </c>
      <c r="CE100" s="15">
        <f>IF(DB99&gt;0,ROUND(CC100*$CE$1/1000,2),0)</f>
        <v>0</v>
      </c>
      <c r="CF100" s="9">
        <f>INT(CE100)</f>
        <v>0</v>
      </c>
      <c r="CG100" s="23">
        <f>INT((CE100-CF100)*10)/10</f>
        <v>0</v>
      </c>
      <c r="CH100" s="17">
        <f>CE100-CF100-CG100</f>
        <v>0</v>
      </c>
      <c r="CI100" s="23">
        <f>IF(OR(CH100=0.05,CH100=0),CH100,IF(AND(CH100&gt;0.051,CH100&lt;0.1),0.1,IF(AND(CH100&gt;0.001,CH100&lt;0.05),0.05,CH100)))</f>
        <v>0</v>
      </c>
      <c r="CJ100" s="23">
        <f>CF100+CG100+CI100</f>
        <v>0</v>
      </c>
      <c r="CK100" s="15">
        <f>IF(DB99&gt;0,ROUND($CD$1*$CK$1,2),0)</f>
        <v>0</v>
      </c>
      <c r="CL100" s="22">
        <v>0</v>
      </c>
      <c r="CM100" s="22">
        <f>IF(DB99&gt;0,ROUND($CD$1*$CM$1,2),0)</f>
        <v>0</v>
      </c>
      <c r="CN100" s="22">
        <f>IF(DB99&gt;0,ROUND($CD$1*$CN$1,2),0)</f>
        <v>0</v>
      </c>
      <c r="CO100" s="22">
        <f>IF(DB99&gt;0,ROUND($CD$1*$CO$1,2),0)</f>
        <v>0</v>
      </c>
      <c r="CP100" s="22">
        <f>IF(DB99&gt;0,ROUND($CD$1*$CP$1,2),0)</f>
        <v>0</v>
      </c>
      <c r="CQ100" s="15">
        <f>IF(DB99&gt;0,CK100+SUM(CM100:CP100),0)</f>
        <v>0</v>
      </c>
      <c r="CR100" s="22">
        <f>IF(DB99&gt;0,ROUND(CQ100/12,2),0)</f>
        <v>0</v>
      </c>
      <c r="CS100" s="9">
        <f>INT(CR100)</f>
        <v>0</v>
      </c>
      <c r="CT100" s="23">
        <f>INT((CR100-CS100)*10)/10</f>
        <v>0</v>
      </c>
      <c r="CU100" s="17">
        <f>CR100-CS100-CT100</f>
        <v>0</v>
      </c>
      <c r="CV100" s="23">
        <f>IF(OR(CU100=0.05,CU100=0),CU100,IF(AND(CU100&gt;0.051,CU100&lt;0.1),0.1,IF(AND(CU100&gt;0.001,CU100&lt;0.05),0.05,CU100)))</f>
        <v>0</v>
      </c>
      <c r="CW100" s="23">
        <f>CS100+CT100+CV100</f>
        <v>0</v>
      </c>
      <c r="CX100">
        <f>IF(DB99&gt;0,CX99,0)</f>
        <v>0</v>
      </c>
      <c r="CY100" s="7">
        <f>ROUND(CD100+CJ100+CW100+CX100,2)</f>
        <v>0</v>
      </c>
      <c r="CZ100" s="7">
        <f>IF(AND(CY100&gt;0,CY101=0),CY100,0)</f>
        <v>0</v>
      </c>
      <c r="DA100" s="7">
        <f>IF(DB99&gt;0,DA99,0)</f>
        <v>0</v>
      </c>
      <c r="DB100" s="7">
        <f>IF(ROUND(CY100-DA100,2)&gt;0,ROUND(CY100-DA100,2),0)</f>
        <v>0</v>
      </c>
      <c r="EB100">
        <v>98</v>
      </c>
      <c r="EC100" s="7">
        <f>IF(FB99&gt;0,EC99-1000,EC99)</f>
        <v>0</v>
      </c>
      <c r="ED100" s="20">
        <f>IF(FB99&gt;0,ROUND(PMT($F$92/12,$F$96*12,-EC100),5),0)</f>
        <v>0</v>
      </c>
      <c r="EE100" s="15">
        <f>IF(FB99&gt;0,ROUND(EC100*$EE$1/1000,2),0)</f>
        <v>0</v>
      </c>
      <c r="EF100" s="9">
        <f>INT(EE100)</f>
        <v>0</v>
      </c>
      <c r="EG100" s="23">
        <f>INT((EE100-EF100)*10)/10</f>
        <v>0</v>
      </c>
      <c r="EH100" s="17">
        <f>EE100-EF100-EG100</f>
        <v>0</v>
      </c>
      <c r="EI100" s="23">
        <f>IF(OR(EH100=0.05,EH100=0),EH100,IF(AND(EH100&gt;0.051,EH100&lt;0.1),0.1,IF(AND(EH100&gt;0.001,EH100&lt;0.05),0.05,EH100)))</f>
        <v>0</v>
      </c>
      <c r="EJ100" s="23">
        <f>EF100+EG100+EI100</f>
        <v>0</v>
      </c>
      <c r="EK100" s="15">
        <f>IF(FB99&gt;0,ROUND($ED$1*$EK$1,2),0)</f>
        <v>0</v>
      </c>
      <c r="EL100" s="22">
        <v>0</v>
      </c>
      <c r="EM100" s="22">
        <f>IF(FB99&gt;0,ROUND($ED$1*$EM$1,0),0)</f>
        <v>0</v>
      </c>
      <c r="EN100" s="22">
        <f>IF(FB99&gt;0,ROUND($ED$1*$EN$1,2),0)</f>
        <v>0</v>
      </c>
      <c r="EO100" s="22">
        <f>IF(FB99&gt;0,ROUND($ED$1*$EO$1,2),0)</f>
        <v>0</v>
      </c>
      <c r="EP100" s="22">
        <f>IF(FB99&gt;0,ROUND($ED$1*$EP$1,2),0)</f>
        <v>0</v>
      </c>
      <c r="EQ100" s="15">
        <f>IF(FB99&gt;0,EK100+SUM(EM100:EP100),0)</f>
        <v>0</v>
      </c>
      <c r="ER100" s="22">
        <f>IF(FB99&gt;0,ROUND(EQ100/12,2),0)</f>
        <v>0</v>
      </c>
      <c r="ES100" s="9">
        <f>INT(ER100)</f>
        <v>0</v>
      </c>
      <c r="ET100" s="23">
        <f>INT((ER100-ES100)*10)/10</f>
        <v>0</v>
      </c>
      <c r="EU100" s="17">
        <f>ER100-ES100-ET100</f>
        <v>0</v>
      </c>
      <c r="EV100" s="23">
        <f>IF(OR(EU100=0.05,EU100=0),EU100,IF(AND(EU100&gt;0.051,EU100&lt;0.1),0.1,IF(AND(EU100&gt;0.001,EU100&lt;0.05),0.05,EU100)))</f>
        <v>0</v>
      </c>
      <c r="EW100" s="23">
        <f>ES100+ET100+EV100</f>
        <v>0</v>
      </c>
      <c r="EX100">
        <f>IF(FB99&gt;0,EX99,0)</f>
        <v>0</v>
      </c>
      <c r="EY100" s="7">
        <f>ROUND(ED100+EJ100+EW100+EX100,2)</f>
        <v>0</v>
      </c>
      <c r="EZ100" s="7">
        <f>IF(AND(EY100&gt;0,EY101=0),EY100,0)</f>
        <v>0</v>
      </c>
      <c r="FA100" s="7">
        <f>IF(FB99&gt;0,FA99,0)</f>
        <v>0</v>
      </c>
      <c r="FB100" s="7">
        <f>IF(ROUND(EY100-FA100,2)&gt;0,ROUND(EY100-FA100,2),0)</f>
        <v>0</v>
      </c>
      <c r="GB100">
        <v>98</v>
      </c>
      <c r="GC100" s="7">
        <f>IF(HB99&gt;0,GC99-1000,GC99)</f>
        <v>0</v>
      </c>
      <c r="GD100" s="20">
        <f>IF(HB99&gt;0,ROUND(PMT($F$92/12,$F$96*12,-GC100),5),0)</f>
        <v>0</v>
      </c>
      <c r="GE100" s="15">
        <f>IF(HB99&gt;0,ROUND(GC100*$GE$1/1000,2),0)</f>
        <v>0</v>
      </c>
      <c r="GF100" s="9">
        <f>INT(GE100)</f>
        <v>0</v>
      </c>
      <c r="GG100" s="23">
        <f>INT((GE100-GF100)*10)/10</f>
        <v>0</v>
      </c>
      <c r="GH100" s="17">
        <f>GE100-GF100-GG100</f>
        <v>0</v>
      </c>
      <c r="GI100" s="23">
        <f>IF(OR(GH100=0.05,GH100=0),GH100,IF(AND(GH100&gt;0.051,GH100&lt;0.1),0.1,IF(AND(GH100&gt;0.001,GH100&lt;0.05),0.05,GH100)))</f>
        <v>0</v>
      </c>
      <c r="GJ100" s="23">
        <f>GF100+GG100+GI100</f>
        <v>0</v>
      </c>
      <c r="GK100" s="15">
        <f>IF(HB99&gt;0,ROUND($GD$1*$GK$1,2),0)</f>
        <v>0</v>
      </c>
      <c r="GL100" s="22">
        <v>0</v>
      </c>
      <c r="GM100" s="22">
        <f>IF(HB99&gt;0,ROUND($GD$1*$GM$1,0),0)</f>
        <v>0</v>
      </c>
      <c r="GN100" s="22">
        <f>IF(HB99&gt;0,ROUND($GD$1*$GN$1,2),0)</f>
        <v>0</v>
      </c>
      <c r="GO100" s="22">
        <f>IF(HB99&gt;0,ROUND($GD$1*$GO$1,2),0)</f>
        <v>0</v>
      </c>
      <c r="GP100" s="22">
        <f>IF(HB99&gt;0,ROUND($GD$1*$GP$1,2),0)</f>
        <v>0</v>
      </c>
      <c r="GQ100" s="15">
        <f>IF(HB99&gt;0,GK100+SUM(GM100:GP100),0)</f>
        <v>0</v>
      </c>
      <c r="GR100" s="22">
        <f>IF(HB99&gt;0,ROUND(GQ100/12,2),0)</f>
        <v>0</v>
      </c>
      <c r="GS100" s="9">
        <f>INT(GR100)</f>
        <v>0</v>
      </c>
      <c r="GT100" s="23">
        <f>INT((GR100-GS100)*10)/10</f>
        <v>0</v>
      </c>
      <c r="GU100" s="17">
        <f>GR100-GS100-GT100</f>
        <v>0</v>
      </c>
      <c r="GV100" s="23">
        <f>IF(OR(GU100=0.05,GU100=0),GU100,IF(AND(GU100&gt;0.051,GU100&lt;0.1),0.1,IF(AND(GU100&gt;0.001,GU100&lt;0.05),0.05,GU100)))</f>
        <v>0</v>
      </c>
      <c r="GW100" s="23">
        <f>GS100+GT100+GV100</f>
        <v>0</v>
      </c>
      <c r="GX100">
        <f>IF(HB99&gt;0,GX99,0)</f>
        <v>0</v>
      </c>
      <c r="GY100" s="7">
        <f>ROUND(GD100+GJ100+GW100+GX100,2)</f>
        <v>0</v>
      </c>
      <c r="GZ100" s="7">
        <f>IF(AND(GY100&gt;0,GY101=0),GY100,0)</f>
        <v>0</v>
      </c>
      <c r="HA100" s="7">
        <f>IF(HB99&gt;0,HA99,0)</f>
        <v>0</v>
      </c>
      <c r="HB100" s="7">
        <f>IF(ROUND(GY100-HA100,2)&gt;0,ROUND(GY100-HA100,2),0)</f>
        <v>0</v>
      </c>
    </row>
    <row r="101" spans="1:235">
      <c r="B101" s="109" t="s">
        <v>162</v>
      </c>
      <c r="G101" s="15">
        <f>F135</f>
        <v>0</v>
      </c>
      <c r="I101" s="15" t="str">
        <f>IF($I$99&lt;&gt;"",0,"")</f>
        <v/>
      </c>
      <c r="AA101" s="3" t="s">
        <v>163</v>
      </c>
      <c r="AC101" t="s">
        <v>164</v>
      </c>
      <c r="BB101">
        <v>99</v>
      </c>
      <c r="BC101" s="7">
        <f>IF(BW100&gt;0,BC100-1000,BC100)</f>
        <v>0</v>
      </c>
      <c r="BD101" s="20">
        <f>IF(BW100&gt;0,ROUND(PMT($F$92/12,$F$96*12,-BC101),5),0)</f>
        <v>0</v>
      </c>
      <c r="BE101" s="15">
        <f>IF(BW100&gt;0,ROUND(BC101*$E$1/1000,2),0)</f>
        <v>0</v>
      </c>
      <c r="BF101" s="15">
        <f>IF(BW100&gt;0,ROUND(MIN(BC101,$F$168)*$BF$1,2),0)</f>
        <v>0</v>
      </c>
      <c r="BG101" s="22">
        <v>0</v>
      </c>
      <c r="BH101" s="22">
        <f>IF(BW100&gt;0,ROUND(MIN(BC101,$F$168)*$BH$1,0),0)</f>
        <v>0</v>
      </c>
      <c r="BI101" s="22">
        <f>IF(BW100&gt;0,ROUND(MIN(BC101,$F$168)*$BI$1,2),0)</f>
        <v>0</v>
      </c>
      <c r="BJ101" s="22">
        <f>IF(BW100&gt;0,ROUND(MIN(BC101,$F$168)*$BJ$1,2),0)</f>
        <v>0</v>
      </c>
      <c r="BK101" s="22">
        <f>IF(BW100&gt;0,ROUND(MIN(BC101,$F$168)*$BK$1,2),0)</f>
        <v>0</v>
      </c>
      <c r="BL101" s="15">
        <f>IF(BW100&gt;0,BF101+SUM(BH101:BK101),0)</f>
        <v>0</v>
      </c>
      <c r="BM101" s="22">
        <f>IF(BW100&gt;0,ROUND(BL101/12,2),0)</f>
        <v>0</v>
      </c>
      <c r="BN101" s="9">
        <f>INT(BM101)</f>
        <v>0</v>
      </c>
      <c r="BO101" s="23">
        <f>INT((BM101-BN101)*10)/10</f>
        <v>0</v>
      </c>
      <c r="BP101" s="17">
        <f>BM101-BN101-BO101</f>
        <v>0</v>
      </c>
      <c r="BQ101" s="23">
        <f>IF(OR(BP101=0.05,BP101=0),BP101,IF(AND(BP101&gt;0.051,BP101&lt;0.1),0.1,IF(AND(BP101&gt;0.001,BP101&lt;0.05),0.05,BP101)))</f>
        <v>0</v>
      </c>
      <c r="BR101" s="23">
        <f>BN101+BO101+BQ101</f>
        <v>0</v>
      </c>
      <c r="BS101">
        <f>IF(BW100&gt;0,BS100,0)</f>
        <v>0</v>
      </c>
      <c r="BT101" s="7">
        <f>SUM(BD101:BE101)+BR101+BS101</f>
        <v>0</v>
      </c>
      <c r="BU101" s="7">
        <f>IF(AND(BT101&gt;0,BT102=0),BT101,0)</f>
        <v>0</v>
      </c>
      <c r="BV101" s="7">
        <f>IF(BW100&gt;0,BV100,0)</f>
        <v>0</v>
      </c>
      <c r="BW101" s="7">
        <f>IF(ROUND(BT101-BV101,2)&gt;0,ROUND(BT101-BV101,2),0)</f>
        <v>0</v>
      </c>
      <c r="CB101">
        <v>99</v>
      </c>
      <c r="CC101" s="7">
        <f>IF(DB100&gt;0,CC100-1000,CC100)</f>
        <v>0</v>
      </c>
      <c r="CD101" s="20">
        <f>IF(DB100&gt;0,ROUND(PMT($F$92/12,$F$96*12,-CC101),5),0)</f>
        <v>0</v>
      </c>
      <c r="CE101" s="15">
        <f>IF(DB100&gt;0,ROUND(CC101*$CE$1/1000,2),0)</f>
        <v>0</v>
      </c>
      <c r="CF101" s="9">
        <f>INT(CE101)</f>
        <v>0</v>
      </c>
      <c r="CG101" s="23">
        <f>INT((CE101-CF101)*10)/10</f>
        <v>0</v>
      </c>
      <c r="CH101" s="17">
        <f>CE101-CF101-CG101</f>
        <v>0</v>
      </c>
      <c r="CI101" s="23">
        <f>IF(OR(CH101=0.05,CH101=0),CH101,IF(AND(CH101&gt;0.051,CH101&lt;0.1),0.1,IF(AND(CH101&gt;0.001,CH101&lt;0.05),0.05,CH101)))</f>
        <v>0</v>
      </c>
      <c r="CJ101" s="23">
        <f>CF101+CG101+CI101</f>
        <v>0</v>
      </c>
      <c r="CK101" s="15">
        <f>IF(DB100&gt;0,ROUND($CD$1*$CK$1,2),0)</f>
        <v>0</v>
      </c>
      <c r="CL101" s="22">
        <v>0</v>
      </c>
      <c r="CM101" s="22">
        <f>IF(DB100&gt;0,ROUND($CD$1*$CM$1,2),0)</f>
        <v>0</v>
      </c>
      <c r="CN101" s="22">
        <f>IF(DB100&gt;0,ROUND($CD$1*$CN$1,2),0)</f>
        <v>0</v>
      </c>
      <c r="CO101" s="22">
        <f>IF(DB100&gt;0,ROUND($CD$1*$CO$1,2),0)</f>
        <v>0</v>
      </c>
      <c r="CP101" s="22">
        <f>IF(DB100&gt;0,ROUND($CD$1*$CP$1,2),0)</f>
        <v>0</v>
      </c>
      <c r="CQ101" s="15">
        <f>IF(DB100&gt;0,CK101+SUM(CM101:CP101),0)</f>
        <v>0</v>
      </c>
      <c r="CR101" s="22">
        <f>IF(DB100&gt;0,ROUND(CQ101/12,2),0)</f>
        <v>0</v>
      </c>
      <c r="CS101" s="9">
        <f>INT(CR101)</f>
        <v>0</v>
      </c>
      <c r="CT101" s="23">
        <f>INT((CR101-CS101)*10)/10</f>
        <v>0</v>
      </c>
      <c r="CU101" s="17">
        <f>CR101-CS101-CT101</f>
        <v>0</v>
      </c>
      <c r="CV101" s="23">
        <f>IF(OR(CU101=0.05,CU101=0),CU101,IF(AND(CU101&gt;0.051,CU101&lt;0.1),0.1,IF(AND(CU101&gt;0.001,CU101&lt;0.05),0.05,CU101)))</f>
        <v>0</v>
      </c>
      <c r="CW101" s="23">
        <f>CS101+CT101+CV101</f>
        <v>0</v>
      </c>
      <c r="CX101">
        <f>IF(DB100&gt;0,CX100,0)</f>
        <v>0</v>
      </c>
      <c r="CY101" s="7">
        <f>ROUND(CD101+CJ101+CW101+CX101,2)</f>
        <v>0</v>
      </c>
      <c r="CZ101" s="7">
        <f>IF(AND(CY101&gt;0,CY102=0),CY101,0)</f>
        <v>0</v>
      </c>
      <c r="DA101" s="7">
        <f>IF(DB100&gt;0,DA100,0)</f>
        <v>0</v>
      </c>
      <c r="DB101" s="7">
        <f>IF(ROUND(CY101-DA101,2)&gt;0,ROUND(CY101-DA101,2),0)</f>
        <v>0</v>
      </c>
      <c r="EB101">
        <v>99</v>
      </c>
      <c r="EC101" s="7">
        <f>IF(FB100&gt;0,EC100-1000,EC100)</f>
        <v>0</v>
      </c>
      <c r="ED101" s="20">
        <f>IF(FB100&gt;0,ROUND(PMT($F$92/12,$F$96*12,-EC101),5),0)</f>
        <v>0</v>
      </c>
      <c r="EE101" s="15">
        <f>IF(FB100&gt;0,ROUND(EC101*$EE$1/1000,2),0)</f>
        <v>0</v>
      </c>
      <c r="EF101" s="9">
        <f>INT(EE101)</f>
        <v>0</v>
      </c>
      <c r="EG101" s="23">
        <f>INT((EE101-EF101)*10)/10</f>
        <v>0</v>
      </c>
      <c r="EH101" s="17">
        <f>EE101-EF101-EG101</f>
        <v>0</v>
      </c>
      <c r="EI101" s="23">
        <f>IF(OR(EH101=0.05,EH101=0),EH101,IF(AND(EH101&gt;0.051,EH101&lt;0.1),0.1,IF(AND(EH101&gt;0.001,EH101&lt;0.05),0.05,EH101)))</f>
        <v>0</v>
      </c>
      <c r="EJ101" s="23">
        <f>EF101+EG101+EI101</f>
        <v>0</v>
      </c>
      <c r="EK101" s="15">
        <f>IF(FB100&gt;0,ROUND($ED$1*$EK$1,2),0)</f>
        <v>0</v>
      </c>
      <c r="EL101" s="22">
        <v>0</v>
      </c>
      <c r="EM101" s="22">
        <f>IF(FB100&gt;0,ROUND($ED$1*$EM$1,0),0)</f>
        <v>0</v>
      </c>
      <c r="EN101" s="22">
        <f>IF(FB100&gt;0,ROUND($ED$1*$EN$1,2),0)</f>
        <v>0</v>
      </c>
      <c r="EO101" s="22">
        <f>IF(FB100&gt;0,ROUND($ED$1*$EO$1,2),0)</f>
        <v>0</v>
      </c>
      <c r="EP101" s="22">
        <f>IF(FB100&gt;0,ROUND($ED$1*$EP$1,2),0)</f>
        <v>0</v>
      </c>
      <c r="EQ101" s="15">
        <f>IF(FB100&gt;0,EK101+SUM(EM101:EP101),0)</f>
        <v>0</v>
      </c>
      <c r="ER101" s="22">
        <f>IF(FB100&gt;0,ROUND(EQ101/12,2),0)</f>
        <v>0</v>
      </c>
      <c r="ES101" s="9">
        <f>INT(ER101)</f>
        <v>0</v>
      </c>
      <c r="ET101" s="23">
        <f>INT((ER101-ES101)*10)/10</f>
        <v>0</v>
      </c>
      <c r="EU101" s="17">
        <f>ER101-ES101-ET101</f>
        <v>0</v>
      </c>
      <c r="EV101" s="23">
        <f>IF(OR(EU101=0.05,EU101=0),EU101,IF(AND(EU101&gt;0.051,EU101&lt;0.1),0.1,IF(AND(EU101&gt;0.001,EU101&lt;0.05),0.05,EU101)))</f>
        <v>0</v>
      </c>
      <c r="EW101" s="23">
        <f>ES101+ET101+EV101</f>
        <v>0</v>
      </c>
      <c r="EX101">
        <f>IF(FB100&gt;0,EX100,0)</f>
        <v>0</v>
      </c>
      <c r="EY101" s="7">
        <f>ROUND(ED101+EJ101+EW101+EX101,2)</f>
        <v>0</v>
      </c>
      <c r="EZ101" s="7">
        <f>IF(AND(EY101&gt;0,EY102=0),EY101,0)</f>
        <v>0</v>
      </c>
      <c r="FA101" s="7">
        <f>IF(FB100&gt;0,FA100,0)</f>
        <v>0</v>
      </c>
      <c r="FB101" s="7">
        <f>IF(ROUND(EY101-FA101,2)&gt;0,ROUND(EY101-FA101,2),0)</f>
        <v>0</v>
      </c>
      <c r="GB101">
        <v>99</v>
      </c>
      <c r="GC101" s="7">
        <f>IF(HB100&gt;0,GC100-1000,GC100)</f>
        <v>0</v>
      </c>
      <c r="GD101" s="20">
        <f>IF(HB100&gt;0,ROUND(PMT($F$92/12,$F$96*12,-GC101),5),0)</f>
        <v>0</v>
      </c>
      <c r="GE101" s="15">
        <f>IF(HB100&gt;0,ROUND(GC101*$GE$1/1000,2),0)</f>
        <v>0</v>
      </c>
      <c r="GF101" s="9">
        <f>INT(GE101)</f>
        <v>0</v>
      </c>
      <c r="GG101" s="23">
        <f>INT((GE101-GF101)*10)/10</f>
        <v>0</v>
      </c>
      <c r="GH101" s="17">
        <f>GE101-GF101-GG101</f>
        <v>0</v>
      </c>
      <c r="GI101" s="23">
        <f>IF(OR(GH101=0.05,GH101=0),GH101,IF(AND(GH101&gt;0.051,GH101&lt;0.1),0.1,IF(AND(GH101&gt;0.001,GH101&lt;0.05),0.05,GH101)))</f>
        <v>0</v>
      </c>
      <c r="GJ101" s="23">
        <f>GF101+GG101+GI101</f>
        <v>0</v>
      </c>
      <c r="GK101" s="15">
        <f>IF(HB100&gt;0,ROUND($GD$1*$GK$1,2),0)</f>
        <v>0</v>
      </c>
      <c r="GL101" s="22">
        <v>0</v>
      </c>
      <c r="GM101" s="22">
        <f>IF(HB100&gt;0,ROUND($GD$1*$GM$1,0),0)</f>
        <v>0</v>
      </c>
      <c r="GN101" s="22">
        <f>IF(HB100&gt;0,ROUND($GD$1*$GN$1,2),0)</f>
        <v>0</v>
      </c>
      <c r="GO101" s="22">
        <f>IF(HB100&gt;0,ROUND($GD$1*$GO$1,2),0)</f>
        <v>0</v>
      </c>
      <c r="GP101" s="22">
        <f>IF(HB100&gt;0,ROUND($GD$1*$GP$1,2),0)</f>
        <v>0</v>
      </c>
      <c r="GQ101" s="15">
        <f>IF(HB100&gt;0,GK101+SUM(GM101:GP101),0)</f>
        <v>0</v>
      </c>
      <c r="GR101" s="22">
        <f>IF(HB100&gt;0,ROUND(GQ101/12,2),0)</f>
        <v>0</v>
      </c>
      <c r="GS101" s="9">
        <f>INT(GR101)</f>
        <v>0</v>
      </c>
      <c r="GT101" s="23">
        <f>INT((GR101-GS101)*10)/10</f>
        <v>0</v>
      </c>
      <c r="GU101" s="17">
        <f>GR101-GS101-GT101</f>
        <v>0</v>
      </c>
      <c r="GV101" s="23">
        <f>IF(OR(GU101=0.05,GU101=0),GU101,IF(AND(GU101&gt;0.051,GU101&lt;0.1),0.1,IF(AND(GU101&gt;0.001,GU101&lt;0.05),0.05,GU101)))</f>
        <v>0</v>
      </c>
      <c r="GW101" s="23">
        <f>GS101+GT101+GV101</f>
        <v>0</v>
      </c>
      <c r="GX101">
        <f>IF(HB100&gt;0,GX100,0)</f>
        <v>0</v>
      </c>
      <c r="GY101" s="7">
        <f>ROUND(GD101+GJ101+GW101+GX101,2)</f>
        <v>0</v>
      </c>
      <c r="GZ101" s="7">
        <f>IF(AND(GY101&gt;0,GY102=0),GY101,0)</f>
        <v>0</v>
      </c>
      <c r="HA101" s="7">
        <f>IF(HB100&gt;0,HA100,0)</f>
        <v>0</v>
      </c>
      <c r="HB101" s="7">
        <f>IF(ROUND(GY101-HA101,2)&gt;0,ROUND(GY101-HA101,2),0)</f>
        <v>0</v>
      </c>
    </row>
    <row r="102" spans="1:235">
      <c r="B102" s="109" t="s">
        <v>165</v>
      </c>
      <c r="G102" s="15">
        <f>$F$183</f>
        <v>0</v>
      </c>
      <c r="I102" s="15" t="str">
        <f>IF($I$99&lt;&gt;"",0,"")</f>
        <v/>
      </c>
      <c r="AA102" s="4" t="e">
        <f>IF(AB76+$AA$105&gt;$AB$100,$AB$100-AB76,$AA$105)</f>
        <v>#NUM!</v>
      </c>
      <c r="AB102" s="116">
        <f>$K$2</f>
        <v>44622</v>
      </c>
      <c r="AC102" s="116">
        <f>DATE(YEAR(AB102)+$F$96,MONTH(AB102),DAY(AB102))</f>
        <v>55580</v>
      </c>
      <c r="AD102">
        <f>DATEDIF($F$6,$AC$102,"Y")</f>
        <v>27</v>
      </c>
      <c r="AE102">
        <f>DATEDIF($F$6,$AC$102,"M")</f>
        <v>328</v>
      </c>
      <c r="AF102">
        <f>AE102/12</f>
        <v>27.333333333333</v>
      </c>
      <c r="AG102" s="5">
        <f>AE102-(AD102*12)</f>
        <v>4</v>
      </c>
      <c r="BB102">
        <v>100</v>
      </c>
      <c r="BC102" s="7">
        <f>IF(BW101&gt;0,BC101-1000,BC101)</f>
        <v>0</v>
      </c>
      <c r="BD102" s="20">
        <f>IF(BW101&gt;0,ROUND(PMT($F$92/12,$F$96*12,-BC102),5),0)</f>
        <v>0</v>
      </c>
      <c r="BE102" s="15">
        <f>IF(BW101&gt;0,ROUND(BC102*$E$1/1000,2),0)</f>
        <v>0</v>
      </c>
      <c r="BF102" s="15">
        <f>IF(BW101&gt;0,ROUND(MIN(BC102,$F$168)*$BF$1,2),0)</f>
        <v>0</v>
      </c>
      <c r="BG102" s="22">
        <v>0</v>
      </c>
      <c r="BH102" s="22">
        <f>IF(BW101&gt;0,ROUND(MIN(BC102,$F$168)*$BH$1,0),0)</f>
        <v>0</v>
      </c>
      <c r="BI102" s="22">
        <f>IF(BW101&gt;0,ROUND(MIN(BC102,$F$168)*$BI$1,2),0)</f>
        <v>0</v>
      </c>
      <c r="BJ102" s="22">
        <f>IF(BW101&gt;0,ROUND(MIN(BC102,$F$168)*$BJ$1,2),0)</f>
        <v>0</v>
      </c>
      <c r="BK102" s="22">
        <f>IF(BW101&gt;0,ROUND(MIN(BC102,$F$168)*$BK$1,2),0)</f>
        <v>0</v>
      </c>
      <c r="BL102" s="15">
        <f>IF(BW101&gt;0,BF102+SUM(BH102:BK102),0)</f>
        <v>0</v>
      </c>
      <c r="BM102" s="22">
        <f>IF(BW101&gt;0,ROUND(BL102/12,2),0)</f>
        <v>0</v>
      </c>
      <c r="BN102" s="9">
        <f>INT(BM102)</f>
        <v>0</v>
      </c>
      <c r="BO102" s="23">
        <f>INT((BM102-BN102)*10)/10</f>
        <v>0</v>
      </c>
      <c r="BP102" s="17">
        <f>BM102-BN102-BO102</f>
        <v>0</v>
      </c>
      <c r="BQ102" s="23">
        <f>IF(OR(BP102=0.05,BP102=0),BP102,IF(AND(BP102&gt;0.051,BP102&lt;0.1),0.1,IF(AND(BP102&gt;0.001,BP102&lt;0.05),0.05,BP102)))</f>
        <v>0</v>
      </c>
      <c r="BR102" s="23">
        <f>BN102+BO102+BQ102</f>
        <v>0</v>
      </c>
      <c r="BS102">
        <f>IF(BW101&gt;0,BS101,0)</f>
        <v>0</v>
      </c>
      <c r="BT102" s="7">
        <f>SUM(BD102:BE102)+BR102+BS102</f>
        <v>0</v>
      </c>
      <c r="BU102" s="7">
        <f>IF(AND(BT102&gt;0,BT103=0),BT102,0)</f>
        <v>0</v>
      </c>
      <c r="BV102" s="7">
        <f>IF(BW101&gt;0,BV101,0)</f>
        <v>0</v>
      </c>
      <c r="BW102" s="7">
        <f>IF(ROUND(BT102-BV102,2)&gt;0,ROUND(BT102-BV102,2),0)</f>
        <v>0</v>
      </c>
      <c r="CB102">
        <v>100</v>
      </c>
      <c r="CC102" s="7">
        <f>IF(DB101&gt;0,CC101-1000,CC101)</f>
        <v>0</v>
      </c>
      <c r="CD102" s="20">
        <f>IF(DB101&gt;0,ROUND(PMT($F$92/12,$F$96*12,-CC102),5),0)</f>
        <v>0</v>
      </c>
      <c r="CE102" s="15">
        <f>IF(DB101&gt;0,ROUND(CC102*$CE$1/1000,2),0)</f>
        <v>0</v>
      </c>
      <c r="CF102" s="9">
        <f>INT(CE102)</f>
        <v>0</v>
      </c>
      <c r="CG102" s="23">
        <f>INT((CE102-CF102)*10)/10</f>
        <v>0</v>
      </c>
      <c r="CH102" s="17">
        <f>CE102-CF102-CG102</f>
        <v>0</v>
      </c>
      <c r="CI102" s="23">
        <f>IF(OR(CH102=0.05,CH102=0),CH102,IF(AND(CH102&gt;0.051,CH102&lt;0.1),0.1,IF(AND(CH102&gt;0.001,CH102&lt;0.05),0.05,CH102)))</f>
        <v>0</v>
      </c>
      <c r="CJ102" s="23">
        <f>CF102+CG102+CI102</f>
        <v>0</v>
      </c>
      <c r="CK102" s="15">
        <f>IF(DB101&gt;0,ROUND($CD$1*$CK$1,2),0)</f>
        <v>0</v>
      </c>
      <c r="CL102" s="22">
        <v>0</v>
      </c>
      <c r="CM102" s="22">
        <f>IF(DB101&gt;0,ROUND($CD$1*$CM$1,2),0)</f>
        <v>0</v>
      </c>
      <c r="CN102" s="22">
        <f>IF(DB101&gt;0,ROUND($CD$1*$CN$1,2),0)</f>
        <v>0</v>
      </c>
      <c r="CO102" s="22">
        <f>IF(DB101&gt;0,ROUND($CD$1*$CO$1,2),0)</f>
        <v>0</v>
      </c>
      <c r="CP102" s="22">
        <f>IF(DB101&gt;0,ROUND($CD$1*$CP$1,2),0)</f>
        <v>0</v>
      </c>
      <c r="CQ102" s="15">
        <f>IF(DB101&gt;0,CK102+SUM(CM102:CP102),0)</f>
        <v>0</v>
      </c>
      <c r="CR102" s="22">
        <f>IF(DB101&gt;0,ROUND(CQ102/12,2),0)</f>
        <v>0</v>
      </c>
      <c r="CS102" s="9">
        <f>INT(CR102)</f>
        <v>0</v>
      </c>
      <c r="CT102" s="23">
        <f>INT((CR102-CS102)*10)/10</f>
        <v>0</v>
      </c>
      <c r="CU102" s="17">
        <f>CR102-CS102-CT102</f>
        <v>0</v>
      </c>
      <c r="CV102" s="23">
        <f>IF(OR(CU102=0.05,CU102=0),CU102,IF(AND(CU102&gt;0.051,CU102&lt;0.1),0.1,IF(AND(CU102&gt;0.001,CU102&lt;0.05),0.05,CU102)))</f>
        <v>0</v>
      </c>
      <c r="CW102" s="23">
        <f>CS102+CT102+CV102</f>
        <v>0</v>
      </c>
      <c r="CX102">
        <f>IF(DB101&gt;0,CX101,0)</f>
        <v>0</v>
      </c>
      <c r="CY102" s="7">
        <f>ROUND(CD102+CJ102+CW102+CX102,2)</f>
        <v>0</v>
      </c>
      <c r="CZ102" s="7">
        <f>IF(AND(CY102&gt;0,CY103=0),CY102,0)</f>
        <v>0</v>
      </c>
      <c r="DA102" s="7">
        <f>IF(DB101&gt;0,DA101,0)</f>
        <v>0</v>
      </c>
      <c r="DB102" s="7">
        <f>IF(ROUND(CY102-DA102,2)&gt;0,ROUND(CY102-DA102,2),0)</f>
        <v>0</v>
      </c>
      <c r="EB102">
        <v>100</v>
      </c>
      <c r="EC102" s="7">
        <f>IF(FB101&gt;0,EC101-1000,EC101)</f>
        <v>0</v>
      </c>
      <c r="ED102" s="20">
        <f>IF(FB101&gt;0,ROUND(PMT($F$92/12,$F$96*12,-EC102),5),0)</f>
        <v>0</v>
      </c>
      <c r="EE102" s="15">
        <f>IF(FB101&gt;0,ROUND(EC102*$EE$1/1000,2),0)</f>
        <v>0</v>
      </c>
      <c r="EF102" s="9">
        <f>INT(EE102)</f>
        <v>0</v>
      </c>
      <c r="EG102" s="23">
        <f>INT((EE102-EF102)*10)/10</f>
        <v>0</v>
      </c>
      <c r="EH102" s="17">
        <f>EE102-EF102-EG102</f>
        <v>0</v>
      </c>
      <c r="EI102" s="23">
        <f>IF(OR(EH102=0.05,EH102=0),EH102,IF(AND(EH102&gt;0.051,EH102&lt;0.1),0.1,IF(AND(EH102&gt;0.001,EH102&lt;0.05),0.05,EH102)))</f>
        <v>0</v>
      </c>
      <c r="EJ102" s="23">
        <f>EF102+EG102+EI102</f>
        <v>0</v>
      </c>
      <c r="EK102" s="15">
        <f>IF(FB101&gt;0,ROUND($ED$1*$EK$1,2),0)</f>
        <v>0</v>
      </c>
      <c r="EL102" s="22">
        <v>0</v>
      </c>
      <c r="EM102" s="22">
        <f>IF(FB101&gt;0,ROUND($ED$1*$EM$1,0),0)</f>
        <v>0</v>
      </c>
      <c r="EN102" s="22">
        <f>IF(FB101&gt;0,ROUND($ED$1*$EN$1,2),0)</f>
        <v>0</v>
      </c>
      <c r="EO102" s="22">
        <f>IF(FB101&gt;0,ROUND($ED$1*$EO$1,2),0)</f>
        <v>0</v>
      </c>
      <c r="EP102" s="22">
        <f>IF(FB101&gt;0,ROUND($ED$1*$EP$1,2),0)</f>
        <v>0</v>
      </c>
      <c r="EQ102" s="15">
        <f>IF(FB101&gt;0,EK102+SUM(EM102:EP102),0)</f>
        <v>0</v>
      </c>
      <c r="ER102" s="22">
        <f>IF(FB101&gt;0,ROUND(EQ102/12,2),0)</f>
        <v>0</v>
      </c>
      <c r="ES102" s="9">
        <f>INT(ER102)</f>
        <v>0</v>
      </c>
      <c r="ET102" s="23">
        <f>INT((ER102-ES102)*10)/10</f>
        <v>0</v>
      </c>
      <c r="EU102" s="17">
        <f>ER102-ES102-ET102</f>
        <v>0</v>
      </c>
      <c r="EV102" s="23">
        <f>IF(OR(EU102=0.05,EU102=0),EU102,IF(AND(EU102&gt;0.051,EU102&lt;0.1),0.1,IF(AND(EU102&gt;0.001,EU102&lt;0.05),0.05,EU102)))</f>
        <v>0</v>
      </c>
      <c r="EW102" s="23">
        <f>ES102+ET102+EV102</f>
        <v>0</v>
      </c>
      <c r="EX102">
        <f>IF(FB101&gt;0,EX101,0)</f>
        <v>0</v>
      </c>
      <c r="EY102" s="7">
        <f>ROUND(ED102+EJ102+EW102+EX102,2)</f>
        <v>0</v>
      </c>
      <c r="EZ102" s="7">
        <f>IF(AND(EY102&gt;0,EY103=0),EY102,0)</f>
        <v>0</v>
      </c>
      <c r="FA102" s="7">
        <f>IF(FB101&gt;0,FA101,0)</f>
        <v>0</v>
      </c>
      <c r="FB102" s="7">
        <f>IF(ROUND(EY102-FA102,2)&gt;0,ROUND(EY102-FA102,2),0)</f>
        <v>0</v>
      </c>
      <c r="GB102">
        <v>100</v>
      </c>
      <c r="GC102" s="7">
        <f>IF(HB101&gt;0,GC101-1000,GC101)</f>
        <v>0</v>
      </c>
      <c r="GD102" s="20">
        <f>IF(HB101&gt;0,ROUND(PMT($F$92/12,$F$96*12,-GC102),5),0)</f>
        <v>0</v>
      </c>
      <c r="GE102" s="15">
        <f>IF(HB101&gt;0,ROUND(GC102*$GE$1/1000,2),0)</f>
        <v>0</v>
      </c>
      <c r="GF102" s="9">
        <f>INT(GE102)</f>
        <v>0</v>
      </c>
      <c r="GG102" s="23">
        <f>INT((GE102-GF102)*10)/10</f>
        <v>0</v>
      </c>
      <c r="GH102" s="17">
        <f>GE102-GF102-GG102</f>
        <v>0</v>
      </c>
      <c r="GI102" s="23">
        <f>IF(OR(GH102=0.05,GH102=0),GH102,IF(AND(GH102&gt;0.051,GH102&lt;0.1),0.1,IF(AND(GH102&gt;0.001,GH102&lt;0.05),0.05,GH102)))</f>
        <v>0</v>
      </c>
      <c r="GJ102" s="23">
        <f>GF102+GG102+GI102</f>
        <v>0</v>
      </c>
      <c r="GK102" s="15">
        <f>IF(HB101&gt;0,ROUND($GD$1*$GK$1,2),0)</f>
        <v>0</v>
      </c>
      <c r="GL102" s="22">
        <v>0</v>
      </c>
      <c r="GM102" s="22">
        <f>IF(HB101&gt;0,ROUND($GD$1*$GM$1,0),0)</f>
        <v>0</v>
      </c>
      <c r="GN102" s="22">
        <f>IF(HB101&gt;0,ROUND($GD$1*$GN$1,2),0)</f>
        <v>0</v>
      </c>
      <c r="GO102" s="22">
        <f>IF(HB101&gt;0,ROUND($GD$1*$GO$1,2),0)</f>
        <v>0</v>
      </c>
      <c r="GP102" s="22">
        <f>IF(HB101&gt;0,ROUND($GD$1*$GP$1,2),0)</f>
        <v>0</v>
      </c>
      <c r="GQ102" s="15">
        <f>IF(HB101&gt;0,GK102+SUM(GM102:GP102),0)</f>
        <v>0</v>
      </c>
      <c r="GR102" s="22">
        <f>IF(HB101&gt;0,ROUND(GQ102/12,2),0)</f>
        <v>0</v>
      </c>
      <c r="GS102" s="9">
        <f>INT(GR102)</f>
        <v>0</v>
      </c>
      <c r="GT102" s="23">
        <f>INT((GR102-GS102)*10)/10</f>
        <v>0</v>
      </c>
      <c r="GU102" s="17">
        <f>GR102-GS102-GT102</f>
        <v>0</v>
      </c>
      <c r="GV102" s="23">
        <f>IF(OR(GU102=0.05,GU102=0),GU102,IF(AND(GU102&gt;0.051,GU102&lt;0.1),0.1,IF(AND(GU102&gt;0.001,GU102&lt;0.05),0.05,GU102)))</f>
        <v>0</v>
      </c>
      <c r="GW102" s="23">
        <f>GS102+GT102+GV102</f>
        <v>0</v>
      </c>
      <c r="GX102">
        <f>IF(HB101&gt;0,GX101,0)</f>
        <v>0</v>
      </c>
      <c r="GY102" s="7">
        <f>ROUND(GD102+GJ102+GW102+GX102,2)</f>
        <v>0</v>
      </c>
      <c r="GZ102" s="7">
        <f>IF(AND(GY102&gt;0,GY103=0),GY102,0)</f>
        <v>0</v>
      </c>
      <c r="HA102" s="7">
        <f>IF(HB101&gt;0,HA101,0)</f>
        <v>0</v>
      </c>
      <c r="HB102" s="7">
        <f>IF(ROUND(GY102-HA102,2)&gt;0,ROUND(GY102-HA102,2),0)</f>
        <v>0</v>
      </c>
    </row>
    <row r="103" spans="1:235" customHeight="1" ht="15">
      <c r="B103" s="109" t="s">
        <v>166</v>
      </c>
      <c r="G103" s="117">
        <f>ROUND(SUM(G100:G102),2)</f>
        <v>0</v>
      </c>
      <c r="I103" s="118" t="str">
        <f>IF($I$99&lt;&gt;"",SUM(I100:I102),"")</f>
        <v/>
      </c>
      <c r="AA103" s="4" t="e">
        <f>IF(F7="","",IF(G7+$AA$105&gt;$AB$100,$AB$100-G7,$AA$105))</f>
        <v>#VALUE!</v>
      </c>
      <c r="AB103" s="116">
        <f>$K$2</f>
        <v>44622</v>
      </c>
      <c r="AC103" s="116">
        <f>DATE(YEAR(AB103)+$F$96,MONTH(AB103),DAY(AB103))</f>
        <v>55580</v>
      </c>
      <c r="AD103">
        <f>DATEDIF($F$7,$AC$103,"Y")</f>
        <v>82</v>
      </c>
      <c r="AE103">
        <f>DATEDIF($F$7,$AC$103,"M")</f>
        <v>986</v>
      </c>
      <c r="AF103">
        <f>AE103/12</f>
        <v>82.166666666667</v>
      </c>
      <c r="AG103" s="5">
        <f>AE103-(AD103*12)</f>
        <v>2</v>
      </c>
      <c r="BB103">
        <v>101</v>
      </c>
      <c r="BC103" s="7">
        <f>IF(BW102&gt;0,BC102-1000,BC102)</f>
        <v>0</v>
      </c>
      <c r="BD103" s="20">
        <f>IF(BW102&gt;0,ROUND(PMT($F$92/12,$F$96*12,-BC103),5),0)</f>
        <v>0</v>
      </c>
      <c r="BE103" s="15">
        <f>IF(BW102&gt;0,ROUND(BC103*$E$1/1000,2),0)</f>
        <v>0</v>
      </c>
      <c r="BF103" s="15">
        <f>IF(BW102&gt;0,ROUND(MIN(BC103,$F$168)*$BF$1,2),0)</f>
        <v>0</v>
      </c>
      <c r="BG103" s="22">
        <v>0</v>
      </c>
      <c r="BH103" s="22">
        <f>IF(BW102&gt;0,ROUND(MIN(BC103,$F$168)*$BH$1,0),0)</f>
        <v>0</v>
      </c>
      <c r="BI103" s="22">
        <f>IF(BW102&gt;0,ROUND(MIN(BC103,$F$168)*$BI$1,2),0)</f>
        <v>0</v>
      </c>
      <c r="BJ103" s="22">
        <f>IF(BW102&gt;0,ROUND(MIN(BC103,$F$168)*$BJ$1,2),0)</f>
        <v>0</v>
      </c>
      <c r="BK103" s="22">
        <f>IF(BW102&gt;0,ROUND(MIN(BC103,$F$168)*$BK$1,2),0)</f>
        <v>0</v>
      </c>
      <c r="BL103" s="15">
        <f>IF(BW102&gt;0,BF103+SUM(BH103:BK103),0)</f>
        <v>0</v>
      </c>
      <c r="BM103" s="22">
        <f>IF(BW102&gt;0,ROUND(BL103/12,2),0)</f>
        <v>0</v>
      </c>
      <c r="BN103" s="9">
        <f>INT(BM103)</f>
        <v>0</v>
      </c>
      <c r="BO103" s="23">
        <f>INT((BM103-BN103)*10)/10</f>
        <v>0</v>
      </c>
      <c r="BP103" s="17">
        <f>BM103-BN103-BO103</f>
        <v>0</v>
      </c>
      <c r="BQ103" s="23">
        <f>IF(OR(BP103=0.05,BP103=0),BP103,IF(AND(BP103&gt;0.051,BP103&lt;0.1),0.1,IF(AND(BP103&gt;0.001,BP103&lt;0.05),0.05,BP103)))</f>
        <v>0</v>
      </c>
      <c r="BR103" s="23">
        <f>BN103+BO103+BQ103</f>
        <v>0</v>
      </c>
      <c r="BS103">
        <f>IF(BW102&gt;0,BS102,0)</f>
        <v>0</v>
      </c>
      <c r="BT103" s="7">
        <f>SUM(BD103:BE103)+BR103+BS103</f>
        <v>0</v>
      </c>
      <c r="BU103" s="7">
        <f>IF(AND(BT103&gt;0,BT104=0),BT103,0)</f>
        <v>0</v>
      </c>
      <c r="BV103" s="7">
        <f>IF(BW102&gt;0,BV102,0)</f>
        <v>0</v>
      </c>
      <c r="BW103" s="7">
        <f>IF(ROUND(BT103-BV103,2)&gt;0,ROUND(BT103-BV103,2),0)</f>
        <v>0</v>
      </c>
      <c r="CB103">
        <v>101</v>
      </c>
      <c r="CC103" s="7">
        <f>IF(DB102&gt;0,CC102-1000,CC102)</f>
        <v>0</v>
      </c>
      <c r="CD103" s="20">
        <f>IF(DB102&gt;0,ROUND(PMT($F$92/12,$F$96*12,-CC103),5),0)</f>
        <v>0</v>
      </c>
      <c r="CE103" s="15">
        <f>IF(DB102&gt;0,ROUND(CC103*$CE$1/1000,2),0)</f>
        <v>0</v>
      </c>
      <c r="CF103" s="9">
        <f>INT(CE103)</f>
        <v>0</v>
      </c>
      <c r="CG103" s="23">
        <f>INT((CE103-CF103)*10)/10</f>
        <v>0</v>
      </c>
      <c r="CH103" s="17">
        <f>CE103-CF103-CG103</f>
        <v>0</v>
      </c>
      <c r="CI103" s="23">
        <f>IF(OR(CH103=0.05,CH103=0),CH103,IF(AND(CH103&gt;0.051,CH103&lt;0.1),0.1,IF(AND(CH103&gt;0.001,CH103&lt;0.05),0.05,CH103)))</f>
        <v>0</v>
      </c>
      <c r="CJ103" s="23">
        <f>CF103+CG103+CI103</f>
        <v>0</v>
      </c>
      <c r="CK103" s="15">
        <f>IF(DB102&gt;0,ROUND($CD$1*$CK$1,2),0)</f>
        <v>0</v>
      </c>
      <c r="CL103" s="22">
        <v>0</v>
      </c>
      <c r="CM103" s="22">
        <f>IF(DB102&gt;0,ROUND($CD$1*$CM$1,2),0)</f>
        <v>0</v>
      </c>
      <c r="CN103" s="22">
        <f>IF(DB102&gt;0,ROUND($CD$1*$CN$1,2),0)</f>
        <v>0</v>
      </c>
      <c r="CO103" s="22">
        <f>IF(DB102&gt;0,ROUND($CD$1*$CO$1,2),0)</f>
        <v>0</v>
      </c>
      <c r="CP103" s="22">
        <f>IF(DB102&gt;0,ROUND($CD$1*$CP$1,2),0)</f>
        <v>0</v>
      </c>
      <c r="CQ103" s="15">
        <f>IF(DB102&gt;0,CK103+SUM(CM103:CP103),0)</f>
        <v>0</v>
      </c>
      <c r="CR103" s="22">
        <f>IF(DB102&gt;0,ROUND(CQ103/12,2),0)</f>
        <v>0</v>
      </c>
      <c r="CS103" s="9">
        <f>INT(CR103)</f>
        <v>0</v>
      </c>
      <c r="CT103" s="23">
        <f>INT((CR103-CS103)*10)/10</f>
        <v>0</v>
      </c>
      <c r="CU103" s="17">
        <f>CR103-CS103-CT103</f>
        <v>0</v>
      </c>
      <c r="CV103" s="23">
        <f>IF(OR(CU103=0.05,CU103=0),CU103,IF(AND(CU103&gt;0.051,CU103&lt;0.1),0.1,IF(AND(CU103&gt;0.001,CU103&lt;0.05),0.05,CU103)))</f>
        <v>0</v>
      </c>
      <c r="CW103" s="23">
        <f>CS103+CT103+CV103</f>
        <v>0</v>
      </c>
      <c r="CX103">
        <f>IF(DB102&gt;0,CX102,0)</f>
        <v>0</v>
      </c>
      <c r="CY103" s="7">
        <f>ROUND(CD103+CJ103+CW103+CX103,2)</f>
        <v>0</v>
      </c>
      <c r="CZ103" s="7">
        <f>IF(AND(CY103&gt;0,CY104=0),CY103,0)</f>
        <v>0</v>
      </c>
      <c r="DA103" s="7">
        <f>IF(DB102&gt;0,DA102,0)</f>
        <v>0</v>
      </c>
      <c r="DB103" s="7">
        <f>IF(ROUND(CY103-DA103,2)&gt;0,ROUND(CY103-DA103,2),0)</f>
        <v>0</v>
      </c>
      <c r="EB103">
        <v>101</v>
      </c>
      <c r="EC103" s="7">
        <f>IF(FB102&gt;0,EC102-1000,EC102)</f>
        <v>0</v>
      </c>
      <c r="ED103" s="20">
        <f>IF(FB102&gt;0,ROUND(PMT($F$92/12,$F$96*12,-EC103),5),0)</f>
        <v>0</v>
      </c>
      <c r="EE103" s="15">
        <f>IF(FB102&gt;0,ROUND(EC103*$EE$1/1000,2),0)</f>
        <v>0</v>
      </c>
      <c r="EF103" s="9">
        <f>INT(EE103)</f>
        <v>0</v>
      </c>
      <c r="EG103" s="23">
        <f>INT((EE103-EF103)*10)/10</f>
        <v>0</v>
      </c>
      <c r="EH103" s="17">
        <f>EE103-EF103-EG103</f>
        <v>0</v>
      </c>
      <c r="EI103" s="23">
        <f>IF(OR(EH103=0.05,EH103=0),EH103,IF(AND(EH103&gt;0.051,EH103&lt;0.1),0.1,IF(AND(EH103&gt;0.001,EH103&lt;0.05),0.05,EH103)))</f>
        <v>0</v>
      </c>
      <c r="EJ103" s="23">
        <f>EF103+EG103+EI103</f>
        <v>0</v>
      </c>
      <c r="EK103" s="15">
        <f>IF(FB102&gt;0,ROUND($ED$1*$EK$1,2),0)</f>
        <v>0</v>
      </c>
      <c r="EL103" s="22">
        <v>0</v>
      </c>
      <c r="EM103" s="22">
        <f>IF(FB102&gt;0,ROUND($ED$1*$EM$1,0),0)</f>
        <v>0</v>
      </c>
      <c r="EN103" s="22">
        <f>IF(FB102&gt;0,ROUND($ED$1*$EN$1,2),0)</f>
        <v>0</v>
      </c>
      <c r="EO103" s="22">
        <f>IF(FB102&gt;0,ROUND($ED$1*$EO$1,2),0)</f>
        <v>0</v>
      </c>
      <c r="EP103" s="22">
        <f>IF(FB102&gt;0,ROUND($ED$1*$EP$1,2),0)</f>
        <v>0</v>
      </c>
      <c r="EQ103" s="15">
        <f>IF(FB102&gt;0,EK103+SUM(EM103:EP103),0)</f>
        <v>0</v>
      </c>
      <c r="ER103" s="22">
        <f>IF(FB102&gt;0,ROUND(EQ103/12,2),0)</f>
        <v>0</v>
      </c>
      <c r="ES103" s="9">
        <f>INT(ER103)</f>
        <v>0</v>
      </c>
      <c r="ET103" s="23">
        <f>INT((ER103-ES103)*10)/10</f>
        <v>0</v>
      </c>
      <c r="EU103" s="17">
        <f>ER103-ES103-ET103</f>
        <v>0</v>
      </c>
      <c r="EV103" s="23">
        <f>IF(OR(EU103=0.05,EU103=0),EU103,IF(AND(EU103&gt;0.051,EU103&lt;0.1),0.1,IF(AND(EU103&gt;0.001,EU103&lt;0.05),0.05,EU103)))</f>
        <v>0</v>
      </c>
      <c r="EW103" s="23">
        <f>ES103+ET103+EV103</f>
        <v>0</v>
      </c>
      <c r="EX103">
        <f>IF(FB102&gt;0,EX102,0)</f>
        <v>0</v>
      </c>
      <c r="EY103" s="7">
        <f>ROUND(ED103+EJ103+EW103+EX103,2)</f>
        <v>0</v>
      </c>
      <c r="EZ103" s="7">
        <f>IF(AND(EY103&gt;0,EY104=0),EY103,0)</f>
        <v>0</v>
      </c>
      <c r="FA103" s="7">
        <f>IF(FB102&gt;0,FA102,0)</f>
        <v>0</v>
      </c>
      <c r="FB103" s="7">
        <f>IF(ROUND(EY103-FA103,2)&gt;0,ROUND(EY103-FA103,2),0)</f>
        <v>0</v>
      </c>
      <c r="GB103">
        <v>101</v>
      </c>
      <c r="GC103" s="7">
        <f>IF(HB102&gt;0,GC102-1000,GC102)</f>
        <v>0</v>
      </c>
      <c r="GD103" s="20">
        <f>IF(HB102&gt;0,ROUND(PMT($F$92/12,$F$96*12,-GC103),5),0)</f>
        <v>0</v>
      </c>
      <c r="GE103" s="15">
        <f>IF(HB102&gt;0,ROUND(GC103*$GE$1/1000,2),0)</f>
        <v>0</v>
      </c>
      <c r="GF103" s="9">
        <f>INT(GE103)</f>
        <v>0</v>
      </c>
      <c r="GG103" s="23">
        <f>INT((GE103-GF103)*10)/10</f>
        <v>0</v>
      </c>
      <c r="GH103" s="17">
        <f>GE103-GF103-GG103</f>
        <v>0</v>
      </c>
      <c r="GI103" s="23">
        <f>IF(OR(GH103=0.05,GH103=0),GH103,IF(AND(GH103&gt;0.051,GH103&lt;0.1),0.1,IF(AND(GH103&gt;0.001,GH103&lt;0.05),0.05,GH103)))</f>
        <v>0</v>
      </c>
      <c r="GJ103" s="23">
        <f>GF103+GG103+GI103</f>
        <v>0</v>
      </c>
      <c r="GK103" s="15">
        <f>IF(HB102&gt;0,ROUND($GD$1*$GK$1,2),0)</f>
        <v>0</v>
      </c>
      <c r="GL103" s="22">
        <v>0</v>
      </c>
      <c r="GM103" s="22">
        <f>IF(HB102&gt;0,ROUND($GD$1*$GM$1,0),0)</f>
        <v>0</v>
      </c>
      <c r="GN103" s="22">
        <f>IF(HB102&gt;0,ROUND($GD$1*$GN$1,2),0)</f>
        <v>0</v>
      </c>
      <c r="GO103" s="22">
        <f>IF(HB102&gt;0,ROUND($GD$1*$GO$1,2),0)</f>
        <v>0</v>
      </c>
      <c r="GP103" s="22">
        <f>IF(HB102&gt;0,ROUND($GD$1*$GP$1,2),0)</f>
        <v>0</v>
      </c>
      <c r="GQ103" s="15">
        <f>IF(HB102&gt;0,GK103+SUM(GM103:GP103),0)</f>
        <v>0</v>
      </c>
      <c r="GR103" s="22">
        <f>IF(HB102&gt;0,ROUND(GQ103/12,2),0)</f>
        <v>0</v>
      </c>
      <c r="GS103" s="9">
        <f>INT(GR103)</f>
        <v>0</v>
      </c>
      <c r="GT103" s="23">
        <f>INT((GR103-GS103)*10)/10</f>
        <v>0</v>
      </c>
      <c r="GU103" s="17">
        <f>GR103-GS103-GT103</f>
        <v>0</v>
      </c>
      <c r="GV103" s="23">
        <f>IF(OR(GU103=0.05,GU103=0),GU103,IF(AND(GU103&gt;0.051,GU103&lt;0.1),0.1,IF(AND(GU103&gt;0.001,GU103&lt;0.05),0.05,GU103)))</f>
        <v>0</v>
      </c>
      <c r="GW103" s="23">
        <f>GS103+GT103+GV103</f>
        <v>0</v>
      </c>
      <c r="GX103">
        <f>IF(HB102&gt;0,GX102,0)</f>
        <v>0</v>
      </c>
      <c r="GY103" s="7">
        <f>ROUND(GD103+GJ103+GW103+GX103,2)</f>
        <v>0</v>
      </c>
      <c r="GZ103" s="7">
        <f>IF(AND(GY103&gt;0,GY104=0),GY103,0)</f>
        <v>0</v>
      </c>
      <c r="HA103" s="7">
        <f>IF(HB102&gt;0,HA102,0)</f>
        <v>0</v>
      </c>
      <c r="HB103" s="7">
        <f>IF(ROUND(GY103-HA103,2)&gt;0,ROUND(GY103-HA103,2),0)</f>
        <v>0</v>
      </c>
    </row>
    <row r="104" spans="1:235" customHeight="1" ht="15">
      <c r="B104" s="4" t="str">
        <f>IF($B$7="","",$B$7)</f>
        <v/>
      </c>
      <c r="AA104" s="4" t="e">
        <f>IF(F8="","",IF(G8+$AA$105&gt;$AB$100,$AB$100-G8,$AA$105))</f>
        <v>#VALUE!</v>
      </c>
      <c r="AB104" s="116">
        <f>$K$2</f>
        <v>44622</v>
      </c>
      <c r="AC104" s="116">
        <f>DATE(YEAR(AB104)+$F$96,MONTH(AB104),DAY(AB104))</f>
        <v>55580</v>
      </c>
      <c r="AD104">
        <f>DATEDIF($F$8,$AC$104,"Y")</f>
        <v>73</v>
      </c>
      <c r="AE104">
        <f>DATEDIF($F$8,$AC$104,"M")</f>
        <v>877</v>
      </c>
      <c r="AF104">
        <f>AE104/12</f>
        <v>73.083333333333</v>
      </c>
      <c r="AG104" s="5">
        <f>AE104-(AD104*12)</f>
        <v>1</v>
      </c>
      <c r="BB104">
        <v>102</v>
      </c>
      <c r="BC104" s="7">
        <f>IF(BW103&gt;0,BC103-1000,BC103)</f>
        <v>0</v>
      </c>
      <c r="BD104" s="20">
        <f>IF(BW103&gt;0,ROUND(PMT($F$92/12,$F$96*12,-BC104),5),0)</f>
        <v>0</v>
      </c>
      <c r="BE104" s="15">
        <f>IF(BW103&gt;0,ROUND(BC104*$E$1/1000,2),0)</f>
        <v>0</v>
      </c>
      <c r="BF104" s="15">
        <f>IF(BW103&gt;0,ROUND(MIN(BC104,$F$168)*$BF$1,2),0)</f>
        <v>0</v>
      </c>
      <c r="BG104" s="22">
        <v>0</v>
      </c>
      <c r="BH104" s="22">
        <f>IF(BW103&gt;0,ROUND(MIN(BC104,$F$168)*$BH$1,0),0)</f>
        <v>0</v>
      </c>
      <c r="BI104" s="22">
        <f>IF(BW103&gt;0,ROUND(MIN(BC104,$F$168)*$BI$1,2),0)</f>
        <v>0</v>
      </c>
      <c r="BJ104" s="22">
        <f>IF(BW103&gt;0,ROUND(MIN(BC104,$F$168)*$BJ$1,2),0)</f>
        <v>0</v>
      </c>
      <c r="BK104" s="22">
        <f>IF(BW103&gt;0,ROUND(MIN(BC104,$F$168)*$BK$1,2),0)</f>
        <v>0</v>
      </c>
      <c r="BL104" s="15">
        <f>IF(BW103&gt;0,BF104+SUM(BH104:BK104),0)</f>
        <v>0</v>
      </c>
      <c r="BM104" s="22">
        <f>IF(BW103&gt;0,ROUND(BL104/12,2),0)</f>
        <v>0</v>
      </c>
      <c r="BN104" s="9">
        <f>INT(BM104)</f>
        <v>0</v>
      </c>
      <c r="BO104" s="23">
        <f>INT((BM104-BN104)*10)/10</f>
        <v>0</v>
      </c>
      <c r="BP104" s="17">
        <f>BM104-BN104-BO104</f>
        <v>0</v>
      </c>
      <c r="BQ104" s="23">
        <f>IF(OR(BP104=0.05,BP104=0),BP104,IF(AND(BP104&gt;0.051,BP104&lt;0.1),0.1,IF(AND(BP104&gt;0.001,BP104&lt;0.05),0.05,BP104)))</f>
        <v>0</v>
      </c>
      <c r="BR104" s="23">
        <f>BN104+BO104+BQ104</f>
        <v>0</v>
      </c>
      <c r="BS104">
        <f>IF(BW103&gt;0,BS103,0)</f>
        <v>0</v>
      </c>
      <c r="BT104" s="7">
        <f>SUM(BD104:BE104)+BR104+BS104</f>
        <v>0</v>
      </c>
      <c r="BU104" s="7">
        <f>IF(AND(BT104&gt;0,BT105=0),BT104,0)</f>
        <v>0</v>
      </c>
      <c r="BV104" s="7">
        <f>IF(BW103&gt;0,BV103,0)</f>
        <v>0</v>
      </c>
      <c r="BW104" s="7">
        <f>IF(ROUND(BT104-BV104,2)&gt;0,ROUND(BT104-BV104,2),0)</f>
        <v>0</v>
      </c>
      <c r="CB104">
        <v>102</v>
      </c>
      <c r="CC104" s="7">
        <f>IF(DB103&gt;0,CC103-1000,CC103)</f>
        <v>0</v>
      </c>
      <c r="CD104" s="20">
        <f>IF(DB103&gt;0,ROUND(PMT($F$92/12,$F$96*12,-CC104),5),0)</f>
        <v>0</v>
      </c>
      <c r="CE104" s="15">
        <f>IF(DB103&gt;0,ROUND(CC104*$CE$1/1000,2),0)</f>
        <v>0</v>
      </c>
      <c r="CF104" s="9">
        <f>INT(CE104)</f>
        <v>0</v>
      </c>
      <c r="CG104" s="23">
        <f>INT((CE104-CF104)*10)/10</f>
        <v>0</v>
      </c>
      <c r="CH104" s="17">
        <f>CE104-CF104-CG104</f>
        <v>0</v>
      </c>
      <c r="CI104" s="23">
        <f>IF(OR(CH104=0.05,CH104=0),CH104,IF(AND(CH104&gt;0.051,CH104&lt;0.1),0.1,IF(AND(CH104&gt;0.001,CH104&lt;0.05),0.05,CH104)))</f>
        <v>0</v>
      </c>
      <c r="CJ104" s="23">
        <f>CF104+CG104+CI104</f>
        <v>0</v>
      </c>
      <c r="CK104" s="15">
        <f>IF(DB103&gt;0,ROUND($CD$1*$CK$1,2),0)</f>
        <v>0</v>
      </c>
      <c r="CL104" s="22">
        <v>0</v>
      </c>
      <c r="CM104" s="22">
        <f>IF(DB103&gt;0,ROUND($CD$1*$CM$1,2),0)</f>
        <v>0</v>
      </c>
      <c r="CN104" s="22">
        <f>IF(DB103&gt;0,ROUND($CD$1*$CN$1,2),0)</f>
        <v>0</v>
      </c>
      <c r="CO104" s="22">
        <f>IF(DB103&gt;0,ROUND($CD$1*$CO$1,2),0)</f>
        <v>0</v>
      </c>
      <c r="CP104" s="22">
        <f>IF(DB103&gt;0,ROUND($CD$1*$CP$1,2),0)</f>
        <v>0</v>
      </c>
      <c r="CQ104" s="15">
        <f>IF(DB103&gt;0,CK104+SUM(CM104:CP104),0)</f>
        <v>0</v>
      </c>
      <c r="CR104" s="22">
        <f>IF(DB103&gt;0,ROUND(CQ104/12,2),0)</f>
        <v>0</v>
      </c>
      <c r="CS104" s="9">
        <f>INT(CR104)</f>
        <v>0</v>
      </c>
      <c r="CT104" s="23">
        <f>INT((CR104-CS104)*10)/10</f>
        <v>0</v>
      </c>
      <c r="CU104" s="17">
        <f>CR104-CS104-CT104</f>
        <v>0</v>
      </c>
      <c r="CV104" s="23">
        <f>IF(OR(CU104=0.05,CU104=0),CU104,IF(AND(CU104&gt;0.051,CU104&lt;0.1),0.1,IF(AND(CU104&gt;0.001,CU104&lt;0.05),0.05,CU104)))</f>
        <v>0</v>
      </c>
      <c r="CW104" s="23">
        <f>CS104+CT104+CV104</f>
        <v>0</v>
      </c>
      <c r="CX104">
        <f>IF(DB103&gt;0,CX103,0)</f>
        <v>0</v>
      </c>
      <c r="CY104" s="7">
        <f>ROUND(CD104+CJ104+CW104+CX104,2)</f>
        <v>0</v>
      </c>
      <c r="CZ104" s="7">
        <f>IF(AND(CY104&gt;0,CY105=0),CY104,0)</f>
        <v>0</v>
      </c>
      <c r="DA104" s="7">
        <f>IF(DB103&gt;0,DA103,0)</f>
        <v>0</v>
      </c>
      <c r="DB104" s="7">
        <f>IF(ROUND(CY104-DA104,2)&gt;0,ROUND(CY104-DA104,2),0)</f>
        <v>0</v>
      </c>
      <c r="EB104">
        <v>102</v>
      </c>
      <c r="EC104" s="7">
        <f>IF(FB103&gt;0,EC103-1000,EC103)</f>
        <v>0</v>
      </c>
      <c r="ED104" s="20">
        <f>IF(FB103&gt;0,ROUND(PMT($F$92/12,$F$96*12,-EC104),5),0)</f>
        <v>0</v>
      </c>
      <c r="EE104" s="15">
        <f>IF(FB103&gt;0,ROUND(EC104*$EE$1/1000,2),0)</f>
        <v>0</v>
      </c>
      <c r="EF104" s="9">
        <f>INT(EE104)</f>
        <v>0</v>
      </c>
      <c r="EG104" s="23">
        <f>INT((EE104-EF104)*10)/10</f>
        <v>0</v>
      </c>
      <c r="EH104" s="17">
        <f>EE104-EF104-EG104</f>
        <v>0</v>
      </c>
      <c r="EI104" s="23">
        <f>IF(OR(EH104=0.05,EH104=0),EH104,IF(AND(EH104&gt;0.051,EH104&lt;0.1),0.1,IF(AND(EH104&gt;0.001,EH104&lt;0.05),0.05,EH104)))</f>
        <v>0</v>
      </c>
      <c r="EJ104" s="23">
        <f>EF104+EG104+EI104</f>
        <v>0</v>
      </c>
      <c r="EK104" s="15">
        <f>IF(FB103&gt;0,ROUND($ED$1*$EK$1,2),0)</f>
        <v>0</v>
      </c>
      <c r="EL104" s="22">
        <v>0</v>
      </c>
      <c r="EM104" s="22">
        <f>IF(FB103&gt;0,ROUND($ED$1*$EM$1,0),0)</f>
        <v>0</v>
      </c>
      <c r="EN104" s="22">
        <f>IF(FB103&gt;0,ROUND($ED$1*$EN$1,2),0)</f>
        <v>0</v>
      </c>
      <c r="EO104" s="22">
        <f>IF(FB103&gt;0,ROUND($ED$1*$EO$1,2),0)</f>
        <v>0</v>
      </c>
      <c r="EP104" s="22">
        <f>IF(FB103&gt;0,ROUND($ED$1*$EP$1,2),0)</f>
        <v>0</v>
      </c>
      <c r="EQ104" s="15">
        <f>IF(FB103&gt;0,EK104+SUM(EM104:EP104),0)</f>
        <v>0</v>
      </c>
      <c r="ER104" s="22">
        <f>IF(FB103&gt;0,ROUND(EQ104/12,2),0)</f>
        <v>0</v>
      </c>
      <c r="ES104" s="9">
        <f>INT(ER104)</f>
        <v>0</v>
      </c>
      <c r="ET104" s="23">
        <f>INT((ER104-ES104)*10)/10</f>
        <v>0</v>
      </c>
      <c r="EU104" s="17">
        <f>ER104-ES104-ET104</f>
        <v>0</v>
      </c>
      <c r="EV104" s="23">
        <f>IF(OR(EU104=0.05,EU104=0),EU104,IF(AND(EU104&gt;0.051,EU104&lt;0.1),0.1,IF(AND(EU104&gt;0.001,EU104&lt;0.05),0.05,EU104)))</f>
        <v>0</v>
      </c>
      <c r="EW104" s="23">
        <f>ES104+ET104+EV104</f>
        <v>0</v>
      </c>
      <c r="EX104">
        <f>IF(FB103&gt;0,EX103,0)</f>
        <v>0</v>
      </c>
      <c r="EY104" s="7">
        <f>ROUND(ED104+EJ104+EW104+EX104,2)</f>
        <v>0</v>
      </c>
      <c r="EZ104" s="7">
        <f>IF(AND(EY104&gt;0,EY105=0),EY104,0)</f>
        <v>0</v>
      </c>
      <c r="FA104" s="7">
        <f>IF(FB103&gt;0,FA103,0)</f>
        <v>0</v>
      </c>
      <c r="FB104" s="7">
        <f>IF(ROUND(EY104-FA104,2)&gt;0,ROUND(EY104-FA104,2),0)</f>
        <v>0</v>
      </c>
      <c r="GB104">
        <v>102</v>
      </c>
      <c r="GC104" s="7">
        <f>IF(HB103&gt;0,GC103-1000,GC103)</f>
        <v>0</v>
      </c>
      <c r="GD104" s="20">
        <f>IF(HB103&gt;0,ROUND(PMT($F$92/12,$F$96*12,-GC104),5),0)</f>
        <v>0</v>
      </c>
      <c r="GE104" s="15">
        <f>IF(HB103&gt;0,ROUND(GC104*$GE$1/1000,2),0)</f>
        <v>0</v>
      </c>
      <c r="GF104" s="9">
        <f>INT(GE104)</f>
        <v>0</v>
      </c>
      <c r="GG104" s="23">
        <f>INT((GE104-GF104)*10)/10</f>
        <v>0</v>
      </c>
      <c r="GH104" s="17">
        <f>GE104-GF104-GG104</f>
        <v>0</v>
      </c>
      <c r="GI104" s="23">
        <f>IF(OR(GH104=0.05,GH104=0),GH104,IF(AND(GH104&gt;0.051,GH104&lt;0.1),0.1,IF(AND(GH104&gt;0.001,GH104&lt;0.05),0.05,GH104)))</f>
        <v>0</v>
      </c>
      <c r="GJ104" s="23">
        <f>GF104+GG104+GI104</f>
        <v>0</v>
      </c>
      <c r="GK104" s="15">
        <f>IF(HB103&gt;0,ROUND($GD$1*$GK$1,2),0)</f>
        <v>0</v>
      </c>
      <c r="GL104" s="22">
        <v>0</v>
      </c>
      <c r="GM104" s="22">
        <f>IF(HB103&gt;0,ROUND($GD$1*$GM$1,0),0)</f>
        <v>0</v>
      </c>
      <c r="GN104" s="22">
        <f>IF(HB103&gt;0,ROUND($GD$1*$GN$1,2),0)</f>
        <v>0</v>
      </c>
      <c r="GO104" s="22">
        <f>IF(HB103&gt;0,ROUND($GD$1*$GO$1,2),0)</f>
        <v>0</v>
      </c>
      <c r="GP104" s="22">
        <f>IF(HB103&gt;0,ROUND($GD$1*$GP$1,2),0)</f>
        <v>0</v>
      </c>
      <c r="GQ104" s="15">
        <f>IF(HB103&gt;0,GK104+SUM(GM104:GP104),0)</f>
        <v>0</v>
      </c>
      <c r="GR104" s="22">
        <f>IF(HB103&gt;0,ROUND(GQ104/12,2),0)</f>
        <v>0</v>
      </c>
      <c r="GS104" s="9">
        <f>INT(GR104)</f>
        <v>0</v>
      </c>
      <c r="GT104" s="23">
        <f>INT((GR104-GS104)*10)/10</f>
        <v>0</v>
      </c>
      <c r="GU104" s="17">
        <f>GR104-GS104-GT104</f>
        <v>0</v>
      </c>
      <c r="GV104" s="23">
        <f>IF(OR(GU104=0.05,GU104=0),GU104,IF(AND(GU104&gt;0.051,GU104&lt;0.1),0.1,IF(AND(GU104&gt;0.001,GU104&lt;0.05),0.05,GU104)))</f>
        <v>0</v>
      </c>
      <c r="GW104" s="23">
        <f>GS104+GT104+GV104</f>
        <v>0</v>
      </c>
      <c r="GX104">
        <f>IF(HB103&gt;0,GX103,0)</f>
        <v>0</v>
      </c>
      <c r="GY104" s="7">
        <f>ROUND(GD104+GJ104+GW104+GX104,2)</f>
        <v>0</v>
      </c>
      <c r="GZ104" s="7">
        <f>IF(AND(GY104&gt;0,GY105=0),GY104,0)</f>
        <v>0</v>
      </c>
      <c r="HA104" s="7">
        <f>IF(HB103&gt;0,HA103,0)</f>
        <v>0</v>
      </c>
      <c r="HB104" s="7">
        <f>IF(ROUND(GY104-HA104,2)&gt;0,ROUND(GY104-HA104,2),0)</f>
        <v>0</v>
      </c>
    </row>
    <row r="105" spans="1:235">
      <c r="B105" s="109" t="s">
        <v>160</v>
      </c>
      <c r="G105" s="115">
        <f>F141</f>
        <v>0</v>
      </c>
      <c r="I105" s="115" t="str">
        <f>IF($I$99&lt;&gt;"",G105,"")</f>
        <v/>
      </c>
      <c r="AA105" s="4">
        <v>30</v>
      </c>
      <c r="BB105">
        <v>103</v>
      </c>
      <c r="BC105" s="7">
        <f>IF(BW104&gt;0,BC104-1000,BC104)</f>
        <v>0</v>
      </c>
      <c r="BD105" s="20">
        <f>IF(BW104&gt;0,ROUND(PMT($F$92/12,$F$96*12,-BC105),5),0)</f>
        <v>0</v>
      </c>
      <c r="BE105" s="15">
        <f>IF(BW104&gt;0,ROUND(BC105*$E$1/1000,2),0)</f>
        <v>0</v>
      </c>
      <c r="BF105" s="15">
        <f>IF(BW104&gt;0,ROUND(MIN(BC105,$F$168)*$BF$1,2),0)</f>
        <v>0</v>
      </c>
      <c r="BG105" s="22">
        <v>0</v>
      </c>
      <c r="BH105" s="22">
        <f>IF(BW104&gt;0,ROUND(MIN(BC105,$F$168)*$BH$1,0),0)</f>
        <v>0</v>
      </c>
      <c r="BI105" s="22">
        <f>IF(BW104&gt;0,ROUND(MIN(BC105,$F$168)*$BI$1,2),0)</f>
        <v>0</v>
      </c>
      <c r="BJ105" s="22">
        <f>IF(BW104&gt;0,ROUND(MIN(BC105,$F$168)*$BJ$1,2),0)</f>
        <v>0</v>
      </c>
      <c r="BK105" s="22">
        <f>IF(BW104&gt;0,ROUND(MIN(BC105,$F$168)*$BK$1,2),0)</f>
        <v>0</v>
      </c>
      <c r="BL105" s="15">
        <f>IF(BW104&gt;0,BF105+SUM(BH105:BK105),0)</f>
        <v>0</v>
      </c>
      <c r="BM105" s="22">
        <f>IF(BW104&gt;0,ROUND(BL105/12,2),0)</f>
        <v>0</v>
      </c>
      <c r="BN105" s="9">
        <f>INT(BM105)</f>
        <v>0</v>
      </c>
      <c r="BO105" s="23">
        <f>INT((BM105-BN105)*10)/10</f>
        <v>0</v>
      </c>
      <c r="BP105" s="17">
        <f>BM105-BN105-BO105</f>
        <v>0</v>
      </c>
      <c r="BQ105" s="23">
        <f>IF(OR(BP105=0.05,BP105=0),BP105,IF(AND(BP105&gt;0.051,BP105&lt;0.1),0.1,IF(AND(BP105&gt;0.001,BP105&lt;0.05),0.05,BP105)))</f>
        <v>0</v>
      </c>
      <c r="BR105" s="23">
        <f>BN105+BO105+BQ105</f>
        <v>0</v>
      </c>
      <c r="BS105">
        <f>IF(BW104&gt;0,BS104,0)</f>
        <v>0</v>
      </c>
      <c r="BT105" s="7">
        <f>SUM(BD105:BE105)+BR105+BS105</f>
        <v>0</v>
      </c>
      <c r="BU105" s="7">
        <f>IF(AND(BT105&gt;0,BT106=0),BT105,0)</f>
        <v>0</v>
      </c>
      <c r="BV105" s="7">
        <f>IF(BW104&gt;0,BV104,0)</f>
        <v>0</v>
      </c>
      <c r="BW105" s="7">
        <f>IF(ROUND(BT105-BV105,2)&gt;0,ROUND(BT105-BV105,2),0)</f>
        <v>0</v>
      </c>
      <c r="CB105">
        <v>103</v>
      </c>
      <c r="CC105" s="7">
        <f>IF(DB104&gt;0,CC104-1000,CC104)</f>
        <v>0</v>
      </c>
      <c r="CD105" s="20">
        <f>IF(DB104&gt;0,ROUND(PMT($F$92/12,$F$96*12,-CC105),5),0)</f>
        <v>0</v>
      </c>
      <c r="CE105" s="15">
        <f>IF(DB104&gt;0,ROUND(CC105*$CE$1/1000,2),0)</f>
        <v>0</v>
      </c>
      <c r="CF105" s="9">
        <f>INT(CE105)</f>
        <v>0</v>
      </c>
      <c r="CG105" s="23">
        <f>INT((CE105-CF105)*10)/10</f>
        <v>0</v>
      </c>
      <c r="CH105" s="17">
        <f>CE105-CF105-CG105</f>
        <v>0</v>
      </c>
      <c r="CI105" s="23">
        <f>IF(OR(CH105=0.05,CH105=0),CH105,IF(AND(CH105&gt;0.051,CH105&lt;0.1),0.1,IF(AND(CH105&gt;0.001,CH105&lt;0.05),0.05,CH105)))</f>
        <v>0</v>
      </c>
      <c r="CJ105" s="23">
        <f>CF105+CG105+CI105</f>
        <v>0</v>
      </c>
      <c r="CK105" s="15">
        <f>IF(DB104&gt;0,ROUND($CD$1*$CK$1,2),0)</f>
        <v>0</v>
      </c>
      <c r="CL105" s="22">
        <v>0</v>
      </c>
      <c r="CM105" s="22">
        <f>IF(DB104&gt;0,ROUND($CD$1*$CM$1,2),0)</f>
        <v>0</v>
      </c>
      <c r="CN105" s="22">
        <f>IF(DB104&gt;0,ROUND($CD$1*$CN$1,2),0)</f>
        <v>0</v>
      </c>
      <c r="CO105" s="22">
        <f>IF(DB104&gt;0,ROUND($CD$1*$CO$1,2),0)</f>
        <v>0</v>
      </c>
      <c r="CP105" s="22">
        <f>IF(DB104&gt;0,ROUND($CD$1*$CP$1,2),0)</f>
        <v>0</v>
      </c>
      <c r="CQ105" s="15">
        <f>IF(DB104&gt;0,CK105+SUM(CM105:CP105),0)</f>
        <v>0</v>
      </c>
      <c r="CR105" s="22">
        <f>IF(DB104&gt;0,ROUND(CQ105/12,2),0)</f>
        <v>0</v>
      </c>
      <c r="CS105" s="9">
        <f>INT(CR105)</f>
        <v>0</v>
      </c>
      <c r="CT105" s="23">
        <f>INT((CR105-CS105)*10)/10</f>
        <v>0</v>
      </c>
      <c r="CU105" s="17">
        <f>CR105-CS105-CT105</f>
        <v>0</v>
      </c>
      <c r="CV105" s="23">
        <f>IF(OR(CU105=0.05,CU105=0),CU105,IF(AND(CU105&gt;0.051,CU105&lt;0.1),0.1,IF(AND(CU105&gt;0.001,CU105&lt;0.05),0.05,CU105)))</f>
        <v>0</v>
      </c>
      <c r="CW105" s="23">
        <f>CS105+CT105+CV105</f>
        <v>0</v>
      </c>
      <c r="CX105">
        <f>IF(DB104&gt;0,CX104,0)</f>
        <v>0</v>
      </c>
      <c r="CY105" s="7">
        <f>ROUND(CD105+CJ105+CW105+CX105,2)</f>
        <v>0</v>
      </c>
      <c r="CZ105" s="7">
        <f>IF(AND(CY105&gt;0,CY106=0),CY105,0)</f>
        <v>0</v>
      </c>
      <c r="DA105" s="7">
        <f>IF(DB104&gt;0,DA104,0)</f>
        <v>0</v>
      </c>
      <c r="DB105" s="7">
        <f>IF(ROUND(CY105-DA105,2)&gt;0,ROUND(CY105-DA105,2),0)</f>
        <v>0</v>
      </c>
      <c r="EB105">
        <v>103</v>
      </c>
      <c r="EC105" s="7">
        <f>IF(FB104&gt;0,EC104-1000,EC104)</f>
        <v>0</v>
      </c>
      <c r="ED105" s="20">
        <f>IF(FB104&gt;0,ROUND(PMT($F$92/12,$F$96*12,-EC105),5),0)</f>
        <v>0</v>
      </c>
      <c r="EE105" s="15">
        <f>IF(FB104&gt;0,ROUND(EC105*$EE$1/1000,2),0)</f>
        <v>0</v>
      </c>
      <c r="EF105" s="9">
        <f>INT(EE105)</f>
        <v>0</v>
      </c>
      <c r="EG105" s="23">
        <f>INT((EE105-EF105)*10)/10</f>
        <v>0</v>
      </c>
      <c r="EH105" s="17">
        <f>EE105-EF105-EG105</f>
        <v>0</v>
      </c>
      <c r="EI105" s="23">
        <f>IF(OR(EH105=0.05,EH105=0),EH105,IF(AND(EH105&gt;0.051,EH105&lt;0.1),0.1,IF(AND(EH105&gt;0.001,EH105&lt;0.05),0.05,EH105)))</f>
        <v>0</v>
      </c>
      <c r="EJ105" s="23">
        <f>EF105+EG105+EI105</f>
        <v>0</v>
      </c>
      <c r="EK105" s="15">
        <f>IF(FB104&gt;0,ROUND($ED$1*$EK$1,2),0)</f>
        <v>0</v>
      </c>
      <c r="EL105" s="22">
        <v>0</v>
      </c>
      <c r="EM105" s="22">
        <f>IF(FB104&gt;0,ROUND($ED$1*$EM$1,0),0)</f>
        <v>0</v>
      </c>
      <c r="EN105" s="22">
        <f>IF(FB104&gt;0,ROUND($ED$1*$EN$1,2),0)</f>
        <v>0</v>
      </c>
      <c r="EO105" s="22">
        <f>IF(FB104&gt;0,ROUND($ED$1*$EO$1,2),0)</f>
        <v>0</v>
      </c>
      <c r="EP105" s="22">
        <f>IF(FB104&gt;0,ROUND($ED$1*$EP$1,2),0)</f>
        <v>0</v>
      </c>
      <c r="EQ105" s="15">
        <f>IF(FB104&gt;0,EK105+SUM(EM105:EP105),0)</f>
        <v>0</v>
      </c>
      <c r="ER105" s="22">
        <f>IF(FB104&gt;0,ROUND(EQ105/12,2),0)</f>
        <v>0</v>
      </c>
      <c r="ES105" s="9">
        <f>INT(ER105)</f>
        <v>0</v>
      </c>
      <c r="ET105" s="23">
        <f>INT((ER105-ES105)*10)/10</f>
        <v>0</v>
      </c>
      <c r="EU105" s="17">
        <f>ER105-ES105-ET105</f>
        <v>0</v>
      </c>
      <c r="EV105" s="23">
        <f>IF(OR(EU105=0.05,EU105=0),EU105,IF(AND(EU105&gt;0.051,EU105&lt;0.1),0.1,IF(AND(EU105&gt;0.001,EU105&lt;0.05),0.05,EU105)))</f>
        <v>0</v>
      </c>
      <c r="EW105" s="23">
        <f>ES105+ET105+EV105</f>
        <v>0</v>
      </c>
      <c r="EX105">
        <f>IF(FB104&gt;0,EX104,0)</f>
        <v>0</v>
      </c>
      <c r="EY105" s="7">
        <f>ROUND(ED105+EJ105+EW105+EX105,2)</f>
        <v>0</v>
      </c>
      <c r="EZ105" s="7">
        <f>IF(AND(EY105&gt;0,EY106=0),EY105,0)</f>
        <v>0</v>
      </c>
      <c r="FA105" s="7">
        <f>IF(FB104&gt;0,FA104,0)</f>
        <v>0</v>
      </c>
      <c r="FB105" s="7">
        <f>IF(ROUND(EY105-FA105,2)&gt;0,ROUND(EY105-FA105,2),0)</f>
        <v>0</v>
      </c>
      <c r="GB105">
        <v>103</v>
      </c>
      <c r="GC105" s="7">
        <f>IF(HB104&gt;0,GC104-1000,GC104)</f>
        <v>0</v>
      </c>
      <c r="GD105" s="20">
        <f>IF(HB104&gt;0,ROUND(PMT($F$92/12,$F$96*12,-GC105),5),0)</f>
        <v>0</v>
      </c>
      <c r="GE105" s="15">
        <f>IF(HB104&gt;0,ROUND(GC105*$GE$1/1000,2),0)</f>
        <v>0</v>
      </c>
      <c r="GF105" s="9">
        <f>INT(GE105)</f>
        <v>0</v>
      </c>
      <c r="GG105" s="23">
        <f>INT((GE105-GF105)*10)/10</f>
        <v>0</v>
      </c>
      <c r="GH105" s="17">
        <f>GE105-GF105-GG105</f>
        <v>0</v>
      </c>
      <c r="GI105" s="23">
        <f>IF(OR(GH105=0.05,GH105=0),GH105,IF(AND(GH105&gt;0.051,GH105&lt;0.1),0.1,IF(AND(GH105&gt;0.001,GH105&lt;0.05),0.05,GH105)))</f>
        <v>0</v>
      </c>
      <c r="GJ105" s="23">
        <f>GF105+GG105+GI105</f>
        <v>0</v>
      </c>
      <c r="GK105" s="15">
        <f>IF(HB104&gt;0,ROUND($GD$1*$GK$1,2),0)</f>
        <v>0</v>
      </c>
      <c r="GL105" s="22">
        <v>0</v>
      </c>
      <c r="GM105" s="22">
        <f>IF(HB104&gt;0,ROUND($GD$1*$GM$1,0),0)</f>
        <v>0</v>
      </c>
      <c r="GN105" s="22">
        <f>IF(HB104&gt;0,ROUND($GD$1*$GN$1,2),0)</f>
        <v>0</v>
      </c>
      <c r="GO105" s="22">
        <f>IF(HB104&gt;0,ROUND($GD$1*$GO$1,2),0)</f>
        <v>0</v>
      </c>
      <c r="GP105" s="22">
        <f>IF(HB104&gt;0,ROUND($GD$1*$GP$1,2),0)</f>
        <v>0</v>
      </c>
      <c r="GQ105" s="15">
        <f>IF(HB104&gt;0,GK105+SUM(GM105:GP105),0)</f>
        <v>0</v>
      </c>
      <c r="GR105" s="22">
        <f>IF(HB104&gt;0,ROUND(GQ105/12,2),0)</f>
        <v>0</v>
      </c>
      <c r="GS105" s="9">
        <f>INT(GR105)</f>
        <v>0</v>
      </c>
      <c r="GT105" s="23">
        <f>INT((GR105-GS105)*10)/10</f>
        <v>0</v>
      </c>
      <c r="GU105" s="17">
        <f>GR105-GS105-GT105</f>
        <v>0</v>
      </c>
      <c r="GV105" s="23">
        <f>IF(OR(GU105=0.05,GU105=0),GU105,IF(AND(GU105&gt;0.051,GU105&lt;0.1),0.1,IF(AND(GU105&gt;0.001,GU105&lt;0.05),0.05,GU105)))</f>
        <v>0</v>
      </c>
      <c r="GW105" s="23">
        <f>GS105+GT105+GV105</f>
        <v>0</v>
      </c>
      <c r="GX105">
        <f>IF(HB104&gt;0,GX104,0)</f>
        <v>0</v>
      </c>
      <c r="GY105" s="7">
        <f>ROUND(GD105+GJ105+GW105+GX105,2)</f>
        <v>0</v>
      </c>
      <c r="GZ105" s="7">
        <f>IF(AND(GY105&gt;0,GY106=0),GY105,0)</f>
        <v>0</v>
      </c>
      <c r="HA105" s="7">
        <f>IF(HB104&gt;0,HA104,0)</f>
        <v>0</v>
      </c>
      <c r="HB105" s="7">
        <f>IF(ROUND(GY105-HA105,2)&gt;0,ROUND(GY105-HA105,2),0)</f>
        <v>0</v>
      </c>
    </row>
    <row r="106" spans="1:235">
      <c r="B106" s="109" t="s">
        <v>162</v>
      </c>
      <c r="G106" s="15">
        <f>F144</f>
        <v>0</v>
      </c>
      <c r="I106" s="15" t="str">
        <f>IF($I$99&lt;&gt;"",0,"")</f>
        <v/>
      </c>
      <c r="BB106">
        <v>104</v>
      </c>
      <c r="BC106" s="7">
        <f>IF(BW105&gt;0,BC105-1000,BC105)</f>
        <v>0</v>
      </c>
      <c r="BD106" s="20">
        <f>IF(BW105&gt;0,ROUND(PMT($F$92/12,$F$96*12,-BC106),5),0)</f>
        <v>0</v>
      </c>
      <c r="BE106" s="15">
        <f>IF(BW105&gt;0,ROUND(BC106*$E$1/1000,2),0)</f>
        <v>0</v>
      </c>
      <c r="BF106" s="15">
        <f>IF(BW105&gt;0,ROUND(MIN(BC106,$F$168)*$BF$1,2),0)</f>
        <v>0</v>
      </c>
      <c r="BG106" s="22">
        <v>0</v>
      </c>
      <c r="BH106" s="22">
        <f>IF(BW105&gt;0,ROUND(MIN(BC106,$F$168)*$BH$1,0),0)</f>
        <v>0</v>
      </c>
      <c r="BI106" s="22">
        <f>IF(BW105&gt;0,ROUND(MIN(BC106,$F$168)*$BI$1,2),0)</f>
        <v>0</v>
      </c>
      <c r="BJ106" s="22">
        <f>IF(BW105&gt;0,ROUND(MIN(BC106,$F$168)*$BJ$1,2),0)</f>
        <v>0</v>
      </c>
      <c r="BK106" s="22">
        <f>IF(BW105&gt;0,ROUND(MIN(BC106,$F$168)*$BK$1,2),0)</f>
        <v>0</v>
      </c>
      <c r="BL106" s="15">
        <f>IF(BW105&gt;0,BF106+SUM(BH106:BK106),0)</f>
        <v>0</v>
      </c>
      <c r="BM106" s="22">
        <f>IF(BW105&gt;0,ROUND(BL106/12,2),0)</f>
        <v>0</v>
      </c>
      <c r="BN106" s="9">
        <f>INT(BM106)</f>
        <v>0</v>
      </c>
      <c r="BO106" s="23">
        <f>INT((BM106-BN106)*10)/10</f>
        <v>0</v>
      </c>
      <c r="BP106" s="17">
        <f>BM106-BN106-BO106</f>
        <v>0</v>
      </c>
      <c r="BQ106" s="23">
        <f>IF(OR(BP106=0.05,BP106=0),BP106,IF(AND(BP106&gt;0.051,BP106&lt;0.1),0.1,IF(AND(BP106&gt;0.001,BP106&lt;0.05),0.05,BP106)))</f>
        <v>0</v>
      </c>
      <c r="BR106" s="23">
        <f>BN106+BO106+BQ106</f>
        <v>0</v>
      </c>
      <c r="BS106">
        <f>IF(BW105&gt;0,BS105,0)</f>
        <v>0</v>
      </c>
      <c r="BT106" s="7">
        <f>SUM(BD106:BE106)+BR106+BS106</f>
        <v>0</v>
      </c>
      <c r="BU106" s="7">
        <f>IF(AND(BT106&gt;0,BT107=0),BT106,0)</f>
        <v>0</v>
      </c>
      <c r="BV106" s="7">
        <f>IF(BW105&gt;0,BV105,0)</f>
        <v>0</v>
      </c>
      <c r="BW106" s="7">
        <f>IF(ROUND(BT106-BV106,2)&gt;0,ROUND(BT106-BV106,2),0)</f>
        <v>0</v>
      </c>
      <c r="CB106">
        <v>104</v>
      </c>
      <c r="CC106" s="7">
        <f>IF(DB105&gt;0,CC105-1000,CC105)</f>
        <v>0</v>
      </c>
      <c r="CD106" s="20">
        <f>IF(DB105&gt;0,ROUND(PMT($F$92/12,$F$96*12,-CC106),5),0)</f>
        <v>0</v>
      </c>
      <c r="CE106" s="15">
        <f>IF(DB105&gt;0,ROUND(CC106*$CE$1/1000,2),0)</f>
        <v>0</v>
      </c>
      <c r="CF106" s="9">
        <f>INT(CE106)</f>
        <v>0</v>
      </c>
      <c r="CG106" s="23">
        <f>INT((CE106-CF106)*10)/10</f>
        <v>0</v>
      </c>
      <c r="CH106" s="17">
        <f>CE106-CF106-CG106</f>
        <v>0</v>
      </c>
      <c r="CI106" s="23">
        <f>IF(OR(CH106=0.05,CH106=0),CH106,IF(AND(CH106&gt;0.051,CH106&lt;0.1),0.1,IF(AND(CH106&gt;0.001,CH106&lt;0.05),0.05,CH106)))</f>
        <v>0</v>
      </c>
      <c r="CJ106" s="23">
        <f>CF106+CG106+CI106</f>
        <v>0</v>
      </c>
      <c r="CK106" s="15">
        <f>IF(DB105&gt;0,ROUND($CD$1*$CK$1,2),0)</f>
        <v>0</v>
      </c>
      <c r="CL106" s="22">
        <v>0</v>
      </c>
      <c r="CM106" s="22">
        <f>IF(DB105&gt;0,ROUND($CD$1*$CM$1,2),0)</f>
        <v>0</v>
      </c>
      <c r="CN106" s="22">
        <f>IF(DB105&gt;0,ROUND($CD$1*$CN$1,2),0)</f>
        <v>0</v>
      </c>
      <c r="CO106" s="22">
        <f>IF(DB105&gt;0,ROUND($CD$1*$CO$1,2),0)</f>
        <v>0</v>
      </c>
      <c r="CP106" s="22">
        <f>IF(DB105&gt;0,ROUND($CD$1*$CP$1,2),0)</f>
        <v>0</v>
      </c>
      <c r="CQ106" s="15">
        <f>IF(DB105&gt;0,CK106+SUM(CM106:CP106),0)</f>
        <v>0</v>
      </c>
      <c r="CR106" s="22">
        <f>IF(DB105&gt;0,ROUND(CQ106/12,2),0)</f>
        <v>0</v>
      </c>
      <c r="CS106" s="9">
        <f>INT(CR106)</f>
        <v>0</v>
      </c>
      <c r="CT106" s="23">
        <f>INT((CR106-CS106)*10)/10</f>
        <v>0</v>
      </c>
      <c r="CU106" s="17">
        <f>CR106-CS106-CT106</f>
        <v>0</v>
      </c>
      <c r="CV106" s="23">
        <f>IF(OR(CU106=0.05,CU106=0),CU106,IF(AND(CU106&gt;0.051,CU106&lt;0.1),0.1,IF(AND(CU106&gt;0.001,CU106&lt;0.05),0.05,CU106)))</f>
        <v>0</v>
      </c>
      <c r="CW106" s="23">
        <f>CS106+CT106+CV106</f>
        <v>0</v>
      </c>
      <c r="CX106">
        <f>IF(DB105&gt;0,CX105,0)</f>
        <v>0</v>
      </c>
      <c r="CY106" s="7">
        <f>ROUND(CD106+CJ106+CW106+CX106,2)</f>
        <v>0</v>
      </c>
      <c r="CZ106" s="7">
        <f>IF(AND(CY106&gt;0,CY107=0),CY106,0)</f>
        <v>0</v>
      </c>
      <c r="DA106" s="7">
        <f>IF(DB105&gt;0,DA105,0)</f>
        <v>0</v>
      </c>
      <c r="DB106" s="7">
        <f>IF(ROUND(CY106-DA106,2)&gt;0,ROUND(CY106-DA106,2),0)</f>
        <v>0</v>
      </c>
      <c r="EB106">
        <v>104</v>
      </c>
      <c r="EC106" s="7">
        <f>IF(FB105&gt;0,EC105-1000,EC105)</f>
        <v>0</v>
      </c>
      <c r="ED106" s="20">
        <f>IF(FB105&gt;0,ROUND(PMT($F$92/12,$F$96*12,-EC106),5),0)</f>
        <v>0</v>
      </c>
      <c r="EE106" s="15">
        <f>IF(FB105&gt;0,ROUND(EC106*$EE$1/1000,2),0)</f>
        <v>0</v>
      </c>
      <c r="EF106" s="9">
        <f>INT(EE106)</f>
        <v>0</v>
      </c>
      <c r="EG106" s="23">
        <f>INT((EE106-EF106)*10)/10</f>
        <v>0</v>
      </c>
      <c r="EH106" s="17">
        <f>EE106-EF106-EG106</f>
        <v>0</v>
      </c>
      <c r="EI106" s="23">
        <f>IF(OR(EH106=0.05,EH106=0),EH106,IF(AND(EH106&gt;0.051,EH106&lt;0.1),0.1,IF(AND(EH106&gt;0.001,EH106&lt;0.05),0.05,EH106)))</f>
        <v>0</v>
      </c>
      <c r="EJ106" s="23">
        <f>EF106+EG106+EI106</f>
        <v>0</v>
      </c>
      <c r="EK106" s="15">
        <f>IF(FB105&gt;0,ROUND($ED$1*$EK$1,2),0)</f>
        <v>0</v>
      </c>
      <c r="EL106" s="22">
        <v>0</v>
      </c>
      <c r="EM106" s="22">
        <f>IF(FB105&gt;0,ROUND($ED$1*$EM$1,0),0)</f>
        <v>0</v>
      </c>
      <c r="EN106" s="22">
        <f>IF(FB105&gt;0,ROUND($ED$1*$EN$1,2),0)</f>
        <v>0</v>
      </c>
      <c r="EO106" s="22">
        <f>IF(FB105&gt;0,ROUND($ED$1*$EO$1,2),0)</f>
        <v>0</v>
      </c>
      <c r="EP106" s="22">
        <f>IF(FB105&gt;0,ROUND($ED$1*$EP$1,2),0)</f>
        <v>0</v>
      </c>
      <c r="EQ106" s="15">
        <f>IF(FB105&gt;0,EK106+SUM(EM106:EP106),0)</f>
        <v>0</v>
      </c>
      <c r="ER106" s="22">
        <f>IF(FB105&gt;0,ROUND(EQ106/12,2),0)</f>
        <v>0</v>
      </c>
      <c r="ES106" s="9">
        <f>INT(ER106)</f>
        <v>0</v>
      </c>
      <c r="ET106" s="23">
        <f>INT((ER106-ES106)*10)/10</f>
        <v>0</v>
      </c>
      <c r="EU106" s="17">
        <f>ER106-ES106-ET106</f>
        <v>0</v>
      </c>
      <c r="EV106" s="23">
        <f>IF(OR(EU106=0.05,EU106=0),EU106,IF(AND(EU106&gt;0.051,EU106&lt;0.1),0.1,IF(AND(EU106&gt;0.001,EU106&lt;0.05),0.05,EU106)))</f>
        <v>0</v>
      </c>
      <c r="EW106" s="23">
        <f>ES106+ET106+EV106</f>
        <v>0</v>
      </c>
      <c r="EX106">
        <f>IF(FB105&gt;0,EX105,0)</f>
        <v>0</v>
      </c>
      <c r="EY106" s="7">
        <f>ROUND(ED106+EJ106+EW106+EX106,2)</f>
        <v>0</v>
      </c>
      <c r="EZ106" s="7">
        <f>IF(AND(EY106&gt;0,EY107=0),EY106,0)</f>
        <v>0</v>
      </c>
      <c r="FA106" s="7">
        <f>IF(FB105&gt;0,FA105,0)</f>
        <v>0</v>
      </c>
      <c r="FB106" s="7">
        <f>IF(ROUND(EY106-FA106,2)&gt;0,ROUND(EY106-FA106,2),0)</f>
        <v>0</v>
      </c>
      <c r="GB106">
        <v>104</v>
      </c>
      <c r="GC106" s="7">
        <f>IF(HB105&gt;0,GC105-1000,GC105)</f>
        <v>0</v>
      </c>
      <c r="GD106" s="20">
        <f>IF(HB105&gt;0,ROUND(PMT($F$92/12,$F$96*12,-GC106),5),0)</f>
        <v>0</v>
      </c>
      <c r="GE106" s="15">
        <f>IF(HB105&gt;0,ROUND(GC106*$GE$1/1000,2),0)</f>
        <v>0</v>
      </c>
      <c r="GF106" s="9">
        <f>INT(GE106)</f>
        <v>0</v>
      </c>
      <c r="GG106" s="23">
        <f>INT((GE106-GF106)*10)/10</f>
        <v>0</v>
      </c>
      <c r="GH106" s="17">
        <f>GE106-GF106-GG106</f>
        <v>0</v>
      </c>
      <c r="GI106" s="23">
        <f>IF(OR(GH106=0.05,GH106=0),GH106,IF(AND(GH106&gt;0.051,GH106&lt;0.1),0.1,IF(AND(GH106&gt;0.001,GH106&lt;0.05),0.05,GH106)))</f>
        <v>0</v>
      </c>
      <c r="GJ106" s="23">
        <f>GF106+GG106+GI106</f>
        <v>0</v>
      </c>
      <c r="GK106" s="15">
        <f>IF(HB105&gt;0,ROUND($GD$1*$GK$1,2),0)</f>
        <v>0</v>
      </c>
      <c r="GL106" s="22">
        <v>0</v>
      </c>
      <c r="GM106" s="22">
        <f>IF(HB105&gt;0,ROUND($GD$1*$GM$1,0),0)</f>
        <v>0</v>
      </c>
      <c r="GN106" s="22">
        <f>IF(HB105&gt;0,ROUND($GD$1*$GN$1,2),0)</f>
        <v>0</v>
      </c>
      <c r="GO106" s="22">
        <f>IF(HB105&gt;0,ROUND($GD$1*$GO$1,2),0)</f>
        <v>0</v>
      </c>
      <c r="GP106" s="22">
        <f>IF(HB105&gt;0,ROUND($GD$1*$GP$1,2),0)</f>
        <v>0</v>
      </c>
      <c r="GQ106" s="15">
        <f>IF(HB105&gt;0,GK106+SUM(GM106:GP106),0)</f>
        <v>0</v>
      </c>
      <c r="GR106" s="22">
        <f>IF(HB105&gt;0,ROUND(GQ106/12,2),0)</f>
        <v>0</v>
      </c>
      <c r="GS106" s="9">
        <f>INT(GR106)</f>
        <v>0</v>
      </c>
      <c r="GT106" s="23">
        <f>INT((GR106-GS106)*10)/10</f>
        <v>0</v>
      </c>
      <c r="GU106" s="17">
        <f>GR106-GS106-GT106</f>
        <v>0</v>
      </c>
      <c r="GV106" s="23">
        <f>IF(OR(GU106=0.05,GU106=0),GU106,IF(AND(GU106&gt;0.051,GU106&lt;0.1),0.1,IF(AND(GU106&gt;0.001,GU106&lt;0.05),0.05,GU106)))</f>
        <v>0</v>
      </c>
      <c r="GW106" s="23">
        <f>GS106+GT106+GV106</f>
        <v>0</v>
      </c>
      <c r="GX106">
        <f>IF(HB105&gt;0,GX105,0)</f>
        <v>0</v>
      </c>
      <c r="GY106" s="7">
        <f>ROUND(GD106+GJ106+GW106+GX106,2)</f>
        <v>0</v>
      </c>
      <c r="GZ106" s="7">
        <f>IF(AND(GY106&gt;0,GY107=0),GY106,0)</f>
        <v>0</v>
      </c>
      <c r="HA106" s="7">
        <f>IF(HB105&gt;0,HA105,0)</f>
        <v>0</v>
      </c>
      <c r="HB106" s="7">
        <f>IF(ROUND(GY106-HA106,2)&gt;0,ROUND(GY106-HA106,2),0)</f>
        <v>0</v>
      </c>
    </row>
    <row r="107" spans="1:235">
      <c r="B107" s="109" t="s">
        <v>165</v>
      </c>
      <c r="G107" s="15">
        <v>0</v>
      </c>
      <c r="I107" s="15" t="str">
        <f>IF($I$99&lt;&gt;"",0,"")</f>
        <v/>
      </c>
      <c r="AA107" s="4" t="str">
        <f>$F$94</f>
        <v>3 yr</v>
      </c>
      <c r="AB107">
        <f>MIN(AA108:AA109)</f>
        <v>3</v>
      </c>
      <c r="BB107">
        <v>105</v>
      </c>
      <c r="BC107" s="7">
        <f>IF(BW106&gt;0,BC106-1000,BC106)</f>
        <v>0</v>
      </c>
      <c r="BD107" s="20">
        <f>IF(BW106&gt;0,ROUND(PMT($F$92/12,$F$96*12,-BC107),5),0)</f>
        <v>0</v>
      </c>
      <c r="BE107" s="15">
        <f>IF(BW106&gt;0,ROUND(BC107*$E$1/1000,2),0)</f>
        <v>0</v>
      </c>
      <c r="BF107" s="15">
        <f>IF(BW106&gt;0,ROUND(MIN(BC107,$F$168)*$BF$1,2),0)</f>
        <v>0</v>
      </c>
      <c r="BG107" s="22">
        <v>0</v>
      </c>
      <c r="BH107" s="22">
        <f>IF(BW106&gt;0,ROUND(MIN(BC107,$F$168)*$BH$1,0),0)</f>
        <v>0</v>
      </c>
      <c r="BI107" s="22">
        <f>IF(BW106&gt;0,ROUND(MIN(BC107,$F$168)*$BI$1,2),0)</f>
        <v>0</v>
      </c>
      <c r="BJ107" s="22">
        <f>IF(BW106&gt;0,ROUND(MIN(BC107,$F$168)*$BJ$1,2),0)</f>
        <v>0</v>
      </c>
      <c r="BK107" s="22">
        <f>IF(BW106&gt;0,ROUND(MIN(BC107,$F$168)*$BK$1,2),0)</f>
        <v>0</v>
      </c>
      <c r="BL107" s="15">
        <f>IF(BW106&gt;0,BF107+SUM(BH107:BK107),0)</f>
        <v>0</v>
      </c>
      <c r="BM107" s="22">
        <f>IF(BW106&gt;0,ROUND(BL107/12,2),0)</f>
        <v>0</v>
      </c>
      <c r="BN107" s="9">
        <f>INT(BM107)</f>
        <v>0</v>
      </c>
      <c r="BO107" s="23">
        <f>INT((BM107-BN107)*10)/10</f>
        <v>0</v>
      </c>
      <c r="BP107" s="17">
        <f>BM107-BN107-BO107</f>
        <v>0</v>
      </c>
      <c r="BQ107" s="23">
        <f>IF(OR(BP107=0.05,BP107=0),BP107,IF(AND(BP107&gt;0.051,BP107&lt;0.1),0.1,IF(AND(BP107&gt;0.001,BP107&lt;0.05),0.05,BP107)))</f>
        <v>0</v>
      </c>
      <c r="BR107" s="23">
        <f>BN107+BO107+BQ107</f>
        <v>0</v>
      </c>
      <c r="BS107">
        <f>IF(BW106&gt;0,BS106,0)</f>
        <v>0</v>
      </c>
      <c r="BT107" s="7">
        <f>SUM(BD107:BE107)+BR107+BS107</f>
        <v>0</v>
      </c>
      <c r="BU107" s="7">
        <f>IF(AND(BT107&gt;0,BT108=0),BT107,0)</f>
        <v>0</v>
      </c>
      <c r="BV107" s="7">
        <f>IF(BW106&gt;0,BV106,0)</f>
        <v>0</v>
      </c>
      <c r="BW107" s="7">
        <f>IF(ROUND(BT107-BV107,2)&gt;0,ROUND(BT107-BV107,2),0)</f>
        <v>0</v>
      </c>
      <c r="CB107">
        <v>105</v>
      </c>
      <c r="CC107" s="7">
        <f>IF(DB106&gt;0,CC106-1000,CC106)</f>
        <v>0</v>
      </c>
      <c r="CD107" s="20">
        <f>IF(DB106&gt;0,ROUND(PMT($F$92/12,$F$96*12,-CC107),5),0)</f>
        <v>0</v>
      </c>
      <c r="CE107" s="15">
        <f>IF(DB106&gt;0,ROUND(CC107*$CE$1/1000,2),0)</f>
        <v>0</v>
      </c>
      <c r="CF107" s="9">
        <f>INT(CE107)</f>
        <v>0</v>
      </c>
      <c r="CG107" s="23">
        <f>INT((CE107-CF107)*10)/10</f>
        <v>0</v>
      </c>
      <c r="CH107" s="17">
        <f>CE107-CF107-CG107</f>
        <v>0</v>
      </c>
      <c r="CI107" s="23">
        <f>IF(OR(CH107=0.05,CH107=0),CH107,IF(AND(CH107&gt;0.051,CH107&lt;0.1),0.1,IF(AND(CH107&gt;0.001,CH107&lt;0.05),0.05,CH107)))</f>
        <v>0</v>
      </c>
      <c r="CJ107" s="23">
        <f>CF107+CG107+CI107</f>
        <v>0</v>
      </c>
      <c r="CK107" s="15">
        <f>IF(DB106&gt;0,ROUND($CD$1*$CK$1,2),0)</f>
        <v>0</v>
      </c>
      <c r="CL107" s="22">
        <v>0</v>
      </c>
      <c r="CM107" s="22">
        <f>IF(DB106&gt;0,ROUND($CD$1*$CM$1,2),0)</f>
        <v>0</v>
      </c>
      <c r="CN107" s="22">
        <f>IF(DB106&gt;0,ROUND($CD$1*$CN$1,2),0)</f>
        <v>0</v>
      </c>
      <c r="CO107" s="22">
        <f>IF(DB106&gt;0,ROUND($CD$1*$CO$1,2),0)</f>
        <v>0</v>
      </c>
      <c r="CP107" s="22">
        <f>IF(DB106&gt;0,ROUND($CD$1*$CP$1,2),0)</f>
        <v>0</v>
      </c>
      <c r="CQ107" s="15">
        <f>IF(DB106&gt;0,CK107+SUM(CM107:CP107),0)</f>
        <v>0</v>
      </c>
      <c r="CR107" s="22">
        <f>IF(DB106&gt;0,ROUND(CQ107/12,2),0)</f>
        <v>0</v>
      </c>
      <c r="CS107" s="9">
        <f>INT(CR107)</f>
        <v>0</v>
      </c>
      <c r="CT107" s="23">
        <f>INT((CR107-CS107)*10)/10</f>
        <v>0</v>
      </c>
      <c r="CU107" s="17">
        <f>CR107-CS107-CT107</f>
        <v>0</v>
      </c>
      <c r="CV107" s="23">
        <f>IF(OR(CU107=0.05,CU107=0),CU107,IF(AND(CU107&gt;0.051,CU107&lt;0.1),0.1,IF(AND(CU107&gt;0.001,CU107&lt;0.05),0.05,CU107)))</f>
        <v>0</v>
      </c>
      <c r="CW107" s="23">
        <f>CS107+CT107+CV107</f>
        <v>0</v>
      </c>
      <c r="CX107">
        <f>IF(DB106&gt;0,CX106,0)</f>
        <v>0</v>
      </c>
      <c r="CY107" s="7">
        <f>ROUND(CD107+CJ107+CW107+CX107,2)</f>
        <v>0</v>
      </c>
      <c r="CZ107" s="7">
        <f>IF(AND(CY107&gt;0,CY108=0),CY107,0)</f>
        <v>0</v>
      </c>
      <c r="DA107" s="7">
        <f>IF(DB106&gt;0,DA106,0)</f>
        <v>0</v>
      </c>
      <c r="DB107" s="7">
        <f>IF(ROUND(CY107-DA107,2)&gt;0,ROUND(CY107-DA107,2),0)</f>
        <v>0</v>
      </c>
      <c r="EB107">
        <v>105</v>
      </c>
      <c r="EC107" s="7">
        <f>IF(FB106&gt;0,EC106-1000,EC106)</f>
        <v>0</v>
      </c>
      <c r="ED107" s="20">
        <f>IF(FB106&gt;0,ROUND(PMT($F$92/12,$F$96*12,-EC107),5),0)</f>
        <v>0</v>
      </c>
      <c r="EE107" s="15">
        <f>IF(FB106&gt;0,ROUND(EC107*$EE$1/1000,2),0)</f>
        <v>0</v>
      </c>
      <c r="EF107" s="9">
        <f>INT(EE107)</f>
        <v>0</v>
      </c>
      <c r="EG107" s="23">
        <f>INT((EE107-EF107)*10)/10</f>
        <v>0</v>
      </c>
      <c r="EH107" s="17">
        <f>EE107-EF107-EG107</f>
        <v>0</v>
      </c>
      <c r="EI107" s="23">
        <f>IF(OR(EH107=0.05,EH107=0),EH107,IF(AND(EH107&gt;0.051,EH107&lt;0.1),0.1,IF(AND(EH107&gt;0.001,EH107&lt;0.05),0.05,EH107)))</f>
        <v>0</v>
      </c>
      <c r="EJ107" s="23">
        <f>EF107+EG107+EI107</f>
        <v>0</v>
      </c>
      <c r="EK107" s="15">
        <f>IF(FB106&gt;0,ROUND($ED$1*$EK$1,2),0)</f>
        <v>0</v>
      </c>
      <c r="EL107" s="22">
        <v>0</v>
      </c>
      <c r="EM107" s="22">
        <f>IF(FB106&gt;0,ROUND($ED$1*$EM$1,0),0)</f>
        <v>0</v>
      </c>
      <c r="EN107" s="22">
        <f>IF(FB106&gt;0,ROUND($ED$1*$EN$1,2),0)</f>
        <v>0</v>
      </c>
      <c r="EO107" s="22">
        <f>IF(FB106&gt;0,ROUND($ED$1*$EO$1,2),0)</f>
        <v>0</v>
      </c>
      <c r="EP107" s="22">
        <f>IF(FB106&gt;0,ROUND($ED$1*$EP$1,2),0)</f>
        <v>0</v>
      </c>
      <c r="EQ107" s="15">
        <f>IF(FB106&gt;0,EK107+SUM(EM107:EP107),0)</f>
        <v>0</v>
      </c>
      <c r="ER107" s="22">
        <f>IF(FB106&gt;0,ROUND(EQ107/12,2),0)</f>
        <v>0</v>
      </c>
      <c r="ES107" s="9">
        <f>INT(ER107)</f>
        <v>0</v>
      </c>
      <c r="ET107" s="23">
        <f>INT((ER107-ES107)*10)/10</f>
        <v>0</v>
      </c>
      <c r="EU107" s="17">
        <f>ER107-ES107-ET107</f>
        <v>0</v>
      </c>
      <c r="EV107" s="23">
        <f>IF(OR(EU107=0.05,EU107=0),EU107,IF(AND(EU107&gt;0.051,EU107&lt;0.1),0.1,IF(AND(EU107&gt;0.001,EU107&lt;0.05),0.05,EU107)))</f>
        <v>0</v>
      </c>
      <c r="EW107" s="23">
        <f>ES107+ET107+EV107</f>
        <v>0</v>
      </c>
      <c r="EX107">
        <f>IF(FB106&gt;0,EX106,0)</f>
        <v>0</v>
      </c>
      <c r="EY107" s="7">
        <f>ROUND(ED107+EJ107+EW107+EX107,2)</f>
        <v>0</v>
      </c>
      <c r="EZ107" s="7">
        <f>IF(AND(EY107&gt;0,EY108=0),EY107,0)</f>
        <v>0</v>
      </c>
      <c r="FA107" s="7">
        <f>IF(FB106&gt;0,FA106,0)</f>
        <v>0</v>
      </c>
      <c r="FB107" s="7">
        <f>IF(ROUND(EY107-FA107,2)&gt;0,ROUND(EY107-FA107,2),0)</f>
        <v>0</v>
      </c>
      <c r="GB107">
        <v>105</v>
      </c>
      <c r="GC107" s="7">
        <f>IF(HB106&gt;0,GC106-1000,GC106)</f>
        <v>0</v>
      </c>
      <c r="GD107" s="20">
        <f>IF(HB106&gt;0,ROUND(PMT($F$92/12,$F$96*12,-GC107),5),0)</f>
        <v>0</v>
      </c>
      <c r="GE107" s="15">
        <f>IF(HB106&gt;0,ROUND(GC107*$GE$1/1000,2),0)</f>
        <v>0</v>
      </c>
      <c r="GF107" s="9">
        <f>INT(GE107)</f>
        <v>0</v>
      </c>
      <c r="GG107" s="23">
        <f>INT((GE107-GF107)*10)/10</f>
        <v>0</v>
      </c>
      <c r="GH107" s="17">
        <f>GE107-GF107-GG107</f>
        <v>0</v>
      </c>
      <c r="GI107" s="23">
        <f>IF(OR(GH107=0.05,GH107=0),GH107,IF(AND(GH107&gt;0.051,GH107&lt;0.1),0.1,IF(AND(GH107&gt;0.001,GH107&lt;0.05),0.05,GH107)))</f>
        <v>0</v>
      </c>
      <c r="GJ107" s="23">
        <f>GF107+GG107+GI107</f>
        <v>0</v>
      </c>
      <c r="GK107" s="15">
        <f>IF(HB106&gt;0,ROUND($GD$1*$GK$1,2),0)</f>
        <v>0</v>
      </c>
      <c r="GL107" s="22">
        <v>0</v>
      </c>
      <c r="GM107" s="22">
        <f>IF(HB106&gt;0,ROUND($GD$1*$GM$1,0),0)</f>
        <v>0</v>
      </c>
      <c r="GN107" s="22">
        <f>IF(HB106&gt;0,ROUND($GD$1*$GN$1,2),0)</f>
        <v>0</v>
      </c>
      <c r="GO107" s="22">
        <f>IF(HB106&gt;0,ROUND($GD$1*$GO$1,2),0)</f>
        <v>0</v>
      </c>
      <c r="GP107" s="22">
        <f>IF(HB106&gt;0,ROUND($GD$1*$GP$1,2),0)</f>
        <v>0</v>
      </c>
      <c r="GQ107" s="15">
        <f>IF(HB106&gt;0,GK107+SUM(GM107:GP107),0)</f>
        <v>0</v>
      </c>
      <c r="GR107" s="22">
        <f>IF(HB106&gt;0,ROUND(GQ107/12,2),0)</f>
        <v>0</v>
      </c>
      <c r="GS107" s="9">
        <f>INT(GR107)</f>
        <v>0</v>
      </c>
      <c r="GT107" s="23">
        <f>INT((GR107-GS107)*10)/10</f>
        <v>0</v>
      </c>
      <c r="GU107" s="17">
        <f>GR107-GS107-GT107</f>
        <v>0</v>
      </c>
      <c r="GV107" s="23">
        <f>IF(OR(GU107=0.05,GU107=0),GU107,IF(AND(GU107&gt;0.051,GU107&lt;0.1),0.1,IF(AND(GU107&gt;0.001,GU107&lt;0.05),0.05,GU107)))</f>
        <v>0</v>
      </c>
      <c r="GW107" s="23">
        <f>GS107+GT107+GV107</f>
        <v>0</v>
      </c>
      <c r="GX107">
        <f>IF(HB106&gt;0,GX106,0)</f>
        <v>0</v>
      </c>
      <c r="GY107" s="7">
        <f>ROUND(GD107+GJ107+GW107+GX107,2)</f>
        <v>0</v>
      </c>
      <c r="GZ107" s="7">
        <f>IF(AND(GY107&gt;0,GY108=0),GY107,0)</f>
        <v>0</v>
      </c>
      <c r="HA107" s="7">
        <f>IF(HB106&gt;0,HA106,0)</f>
        <v>0</v>
      </c>
      <c r="HB107" s="7">
        <f>IF(ROUND(GY107-HA107,2)&gt;0,ROUND(GY107-HA107,2),0)</f>
        <v>0</v>
      </c>
    </row>
    <row r="108" spans="1:235" customHeight="1" ht="15">
      <c r="B108" s="109" t="s">
        <v>166</v>
      </c>
      <c r="G108" s="117">
        <f>ROUND(SUM(G105:G107),2)</f>
        <v>0</v>
      </c>
      <c r="I108" s="118" t="str">
        <f>IF($I$99&lt;&gt;"",SUM(I105:I107),"")</f>
        <v/>
      </c>
      <c r="AA108">
        <f>VALUE(LEFT(AA107,2))</f>
        <v>3</v>
      </c>
      <c r="AB108" s="114" t="str">
        <f>"1st"&amp;IF(AB107=AA109,IF(OR($AB$107-1=0,$AB$107-1=1),"",IF(OR($AB$107-1=11,$AB$107-1=12,$AB$107-1=13)," - "&amp;TEXT($AB$107-1,0)&amp;"th",IF(RIGHT(TEXT($AB$107-1,0),1)="1"," - "&amp;TEXT($AB$107-1,0)&amp;"st",IF(RIGHT(TEXT($AB$107-1,0),1)="2"," - "&amp;TEXT($AB$107-1,0)&amp;"nd",IF(RIGHT(TEXT($AB$107-1,0),1)="3"," - "&amp;TEXT($AB$107-1,0)&amp;"rd"," - "&amp;TEXT($AB$107-1,0)&amp;"th"))))),IF(RIGHT(TEXT($AB$107,0),1)="3"," - "&amp;TEXT($AB$107,0)&amp;"rd"," - "&amp;TEXT($AB$107,0)&amp;"th"))&amp;" year"</f>
        <v>1st - 3rd year</v>
      </c>
      <c r="AC108" s="114" t="str">
        <f>IF(AB107=AA109,IF($B$107=1,"",IF(OR($B$107=11,$B$107=12,$B$107=13),TEXT($B$107,0)&amp;"th"&amp;" year",IF(RIGHT(TEXT($B$107,0),1)="1",TEXT($B$107,0)&amp;"st",IF(RIGHT(TEXT($B$107,0),1)="2",TEXT($B$107,0)&amp;"nd"&amp;" year",IF(RIGHT(TEXT($B$107,0),1)="3",TEXT($B$107,0)&amp;"rd"&amp;" year",TEXT($B$107,0)&amp;"th"&amp;" year"))))),"")</f>
        <v/>
      </c>
      <c r="BB108">
        <v>106</v>
      </c>
      <c r="BC108" s="7">
        <f>IF(BW107&gt;0,BC107-1000,BC107)</f>
        <v>0</v>
      </c>
      <c r="BD108" s="20">
        <f>IF(BW107&gt;0,ROUND(PMT($F$92/12,$F$96*12,-BC108),5),0)</f>
        <v>0</v>
      </c>
      <c r="BE108" s="15">
        <f>IF(BW107&gt;0,ROUND(BC108*$E$1/1000,2),0)</f>
        <v>0</v>
      </c>
      <c r="BF108" s="15">
        <f>IF(BW107&gt;0,ROUND(MIN(BC108,$F$168)*$BF$1,2),0)</f>
        <v>0</v>
      </c>
      <c r="BG108" s="22">
        <v>0</v>
      </c>
      <c r="BH108" s="22">
        <f>IF(BW107&gt;0,ROUND(MIN(BC108,$F$168)*$BH$1,0),0)</f>
        <v>0</v>
      </c>
      <c r="BI108" s="22">
        <f>IF(BW107&gt;0,ROUND(MIN(BC108,$F$168)*$BI$1,2),0)</f>
        <v>0</v>
      </c>
      <c r="BJ108" s="22">
        <f>IF(BW107&gt;0,ROUND(MIN(BC108,$F$168)*$BJ$1,2),0)</f>
        <v>0</v>
      </c>
      <c r="BK108" s="22">
        <f>IF(BW107&gt;0,ROUND(MIN(BC108,$F$168)*$BK$1,2),0)</f>
        <v>0</v>
      </c>
      <c r="BL108" s="15">
        <f>IF(BW107&gt;0,BF108+SUM(BH108:BK108),0)</f>
        <v>0</v>
      </c>
      <c r="BM108" s="22">
        <f>IF(BW107&gt;0,ROUND(BL108/12,2),0)</f>
        <v>0</v>
      </c>
      <c r="BN108" s="9">
        <f>INT(BM108)</f>
        <v>0</v>
      </c>
      <c r="BO108" s="23">
        <f>INT((BM108-BN108)*10)/10</f>
        <v>0</v>
      </c>
      <c r="BP108" s="17">
        <f>BM108-BN108-BO108</f>
        <v>0</v>
      </c>
      <c r="BQ108" s="23">
        <f>IF(OR(BP108=0.05,BP108=0),BP108,IF(AND(BP108&gt;0.051,BP108&lt;0.1),0.1,IF(AND(BP108&gt;0.001,BP108&lt;0.05),0.05,BP108)))</f>
        <v>0</v>
      </c>
      <c r="BR108" s="23">
        <f>BN108+BO108+BQ108</f>
        <v>0</v>
      </c>
      <c r="BS108">
        <f>IF(BW107&gt;0,BS107,0)</f>
        <v>0</v>
      </c>
      <c r="BT108" s="7">
        <f>SUM(BD108:BE108)+BR108+BS108</f>
        <v>0</v>
      </c>
      <c r="BU108" s="7">
        <f>IF(AND(BT108&gt;0,BT109=0),BT108,0)</f>
        <v>0</v>
      </c>
      <c r="BV108" s="7">
        <f>IF(BW107&gt;0,BV107,0)</f>
        <v>0</v>
      </c>
      <c r="BW108" s="7">
        <f>IF(ROUND(BT108-BV108,2)&gt;0,ROUND(BT108-BV108,2),0)</f>
        <v>0</v>
      </c>
      <c r="CB108">
        <v>106</v>
      </c>
      <c r="CC108" s="7">
        <f>IF(DB107&gt;0,CC107-1000,CC107)</f>
        <v>0</v>
      </c>
      <c r="CD108" s="20">
        <f>IF(DB107&gt;0,ROUND(PMT($F$92/12,$F$96*12,-CC108),5),0)</f>
        <v>0</v>
      </c>
      <c r="CE108" s="15">
        <f>IF(DB107&gt;0,ROUND(CC108*$CE$1/1000,2),0)</f>
        <v>0</v>
      </c>
      <c r="CF108" s="9">
        <f>INT(CE108)</f>
        <v>0</v>
      </c>
      <c r="CG108" s="23">
        <f>INT((CE108-CF108)*10)/10</f>
        <v>0</v>
      </c>
      <c r="CH108" s="17">
        <f>CE108-CF108-CG108</f>
        <v>0</v>
      </c>
      <c r="CI108" s="23">
        <f>IF(OR(CH108=0.05,CH108=0),CH108,IF(AND(CH108&gt;0.051,CH108&lt;0.1),0.1,IF(AND(CH108&gt;0.001,CH108&lt;0.05),0.05,CH108)))</f>
        <v>0</v>
      </c>
      <c r="CJ108" s="23">
        <f>CF108+CG108+CI108</f>
        <v>0</v>
      </c>
      <c r="CK108" s="15">
        <f>IF(DB107&gt;0,ROUND($CD$1*$CK$1,2),0)</f>
        <v>0</v>
      </c>
      <c r="CL108" s="22">
        <v>0</v>
      </c>
      <c r="CM108" s="22">
        <f>IF(DB107&gt;0,ROUND($CD$1*$CM$1,2),0)</f>
        <v>0</v>
      </c>
      <c r="CN108" s="22">
        <f>IF(DB107&gt;0,ROUND($CD$1*$CN$1,2),0)</f>
        <v>0</v>
      </c>
      <c r="CO108" s="22">
        <f>IF(DB107&gt;0,ROUND($CD$1*$CO$1,2),0)</f>
        <v>0</v>
      </c>
      <c r="CP108" s="22">
        <f>IF(DB107&gt;0,ROUND($CD$1*$CP$1,2),0)</f>
        <v>0</v>
      </c>
      <c r="CQ108" s="15">
        <f>IF(DB107&gt;0,CK108+SUM(CM108:CP108),0)</f>
        <v>0</v>
      </c>
      <c r="CR108" s="22">
        <f>IF(DB107&gt;0,ROUND(CQ108/12,2),0)</f>
        <v>0</v>
      </c>
      <c r="CS108" s="9">
        <f>INT(CR108)</f>
        <v>0</v>
      </c>
      <c r="CT108" s="23">
        <f>INT((CR108-CS108)*10)/10</f>
        <v>0</v>
      </c>
      <c r="CU108" s="17">
        <f>CR108-CS108-CT108</f>
        <v>0</v>
      </c>
      <c r="CV108" s="23">
        <f>IF(OR(CU108=0.05,CU108=0),CU108,IF(AND(CU108&gt;0.051,CU108&lt;0.1),0.1,IF(AND(CU108&gt;0.001,CU108&lt;0.05),0.05,CU108)))</f>
        <v>0</v>
      </c>
      <c r="CW108" s="23">
        <f>CS108+CT108+CV108</f>
        <v>0</v>
      </c>
      <c r="CX108">
        <f>IF(DB107&gt;0,CX107,0)</f>
        <v>0</v>
      </c>
      <c r="CY108" s="7">
        <f>ROUND(CD108+CJ108+CW108+CX108,2)</f>
        <v>0</v>
      </c>
      <c r="CZ108" s="7">
        <f>IF(AND(CY108&gt;0,CY109=0),CY108,0)</f>
        <v>0</v>
      </c>
      <c r="DA108" s="7">
        <f>IF(DB107&gt;0,DA107,0)</f>
        <v>0</v>
      </c>
      <c r="DB108" s="7">
        <f>IF(ROUND(CY108-DA108,2)&gt;0,ROUND(CY108-DA108,2),0)</f>
        <v>0</v>
      </c>
      <c r="EB108">
        <v>106</v>
      </c>
      <c r="EC108" s="7">
        <f>IF(FB107&gt;0,EC107-1000,EC107)</f>
        <v>0</v>
      </c>
      <c r="ED108" s="20">
        <f>IF(FB107&gt;0,ROUND(PMT($F$92/12,$F$96*12,-EC108),5),0)</f>
        <v>0</v>
      </c>
      <c r="EE108" s="15">
        <f>IF(FB107&gt;0,ROUND(EC108*$EE$1/1000,2),0)</f>
        <v>0</v>
      </c>
      <c r="EF108" s="9">
        <f>INT(EE108)</f>
        <v>0</v>
      </c>
      <c r="EG108" s="23">
        <f>INT((EE108-EF108)*10)/10</f>
        <v>0</v>
      </c>
      <c r="EH108" s="17">
        <f>EE108-EF108-EG108</f>
        <v>0</v>
      </c>
      <c r="EI108" s="23">
        <f>IF(OR(EH108=0.05,EH108=0),EH108,IF(AND(EH108&gt;0.051,EH108&lt;0.1),0.1,IF(AND(EH108&gt;0.001,EH108&lt;0.05),0.05,EH108)))</f>
        <v>0</v>
      </c>
      <c r="EJ108" s="23">
        <f>EF108+EG108+EI108</f>
        <v>0</v>
      </c>
      <c r="EK108" s="15">
        <f>IF(FB107&gt;0,ROUND($ED$1*$EK$1,2),0)</f>
        <v>0</v>
      </c>
      <c r="EL108" s="22">
        <v>0</v>
      </c>
      <c r="EM108" s="22">
        <f>IF(FB107&gt;0,ROUND($ED$1*$EM$1,0),0)</f>
        <v>0</v>
      </c>
      <c r="EN108" s="22">
        <f>IF(FB107&gt;0,ROUND($ED$1*$EN$1,2),0)</f>
        <v>0</v>
      </c>
      <c r="EO108" s="22">
        <f>IF(FB107&gt;0,ROUND($ED$1*$EO$1,2),0)</f>
        <v>0</v>
      </c>
      <c r="EP108" s="22">
        <f>IF(FB107&gt;0,ROUND($ED$1*$EP$1,2),0)</f>
        <v>0</v>
      </c>
      <c r="EQ108" s="15">
        <f>IF(FB107&gt;0,EK108+SUM(EM108:EP108),0)</f>
        <v>0</v>
      </c>
      <c r="ER108" s="22">
        <f>IF(FB107&gt;0,ROUND(EQ108/12,2),0)</f>
        <v>0</v>
      </c>
      <c r="ES108" s="9">
        <f>INT(ER108)</f>
        <v>0</v>
      </c>
      <c r="ET108" s="23">
        <f>INT((ER108-ES108)*10)/10</f>
        <v>0</v>
      </c>
      <c r="EU108" s="17">
        <f>ER108-ES108-ET108</f>
        <v>0</v>
      </c>
      <c r="EV108" s="23">
        <f>IF(OR(EU108=0.05,EU108=0),EU108,IF(AND(EU108&gt;0.051,EU108&lt;0.1),0.1,IF(AND(EU108&gt;0.001,EU108&lt;0.05),0.05,EU108)))</f>
        <v>0</v>
      </c>
      <c r="EW108" s="23">
        <f>ES108+ET108+EV108</f>
        <v>0</v>
      </c>
      <c r="EX108">
        <f>IF(FB107&gt;0,EX107,0)</f>
        <v>0</v>
      </c>
      <c r="EY108" s="7">
        <f>ROUND(ED108+EJ108+EW108+EX108,2)</f>
        <v>0</v>
      </c>
      <c r="EZ108" s="7">
        <f>IF(AND(EY108&gt;0,EY109=0),EY108,0)</f>
        <v>0</v>
      </c>
      <c r="FA108" s="7">
        <f>IF(FB107&gt;0,FA107,0)</f>
        <v>0</v>
      </c>
      <c r="FB108" s="7">
        <f>IF(ROUND(EY108-FA108,2)&gt;0,ROUND(EY108-FA108,2),0)</f>
        <v>0</v>
      </c>
      <c r="GB108">
        <v>106</v>
      </c>
      <c r="GC108" s="7">
        <f>IF(HB107&gt;0,GC107-1000,GC107)</f>
        <v>0</v>
      </c>
      <c r="GD108" s="20">
        <f>IF(HB107&gt;0,ROUND(PMT($F$92/12,$F$96*12,-GC108),5),0)</f>
        <v>0</v>
      </c>
      <c r="GE108" s="15">
        <f>IF(HB107&gt;0,ROUND(GC108*$GE$1/1000,2),0)</f>
        <v>0</v>
      </c>
      <c r="GF108" s="9">
        <f>INT(GE108)</f>
        <v>0</v>
      </c>
      <c r="GG108" s="23">
        <f>INT((GE108-GF108)*10)/10</f>
        <v>0</v>
      </c>
      <c r="GH108" s="17">
        <f>GE108-GF108-GG108</f>
        <v>0</v>
      </c>
      <c r="GI108" s="23">
        <f>IF(OR(GH108=0.05,GH108=0),GH108,IF(AND(GH108&gt;0.051,GH108&lt;0.1),0.1,IF(AND(GH108&gt;0.001,GH108&lt;0.05),0.05,GH108)))</f>
        <v>0</v>
      </c>
      <c r="GJ108" s="23">
        <f>GF108+GG108+GI108</f>
        <v>0</v>
      </c>
      <c r="GK108" s="15">
        <f>IF(HB107&gt;0,ROUND($GD$1*$GK$1,2),0)</f>
        <v>0</v>
      </c>
      <c r="GL108" s="22">
        <v>0</v>
      </c>
      <c r="GM108" s="22">
        <f>IF(HB107&gt;0,ROUND($GD$1*$GM$1,0),0)</f>
        <v>0</v>
      </c>
      <c r="GN108" s="22">
        <f>IF(HB107&gt;0,ROUND($GD$1*$GN$1,2),0)</f>
        <v>0</v>
      </c>
      <c r="GO108" s="22">
        <f>IF(HB107&gt;0,ROUND($GD$1*$GO$1,2),0)</f>
        <v>0</v>
      </c>
      <c r="GP108" s="22">
        <f>IF(HB107&gt;0,ROUND($GD$1*$GP$1,2),0)</f>
        <v>0</v>
      </c>
      <c r="GQ108" s="15">
        <f>IF(HB107&gt;0,GK108+SUM(GM108:GP108),0)</f>
        <v>0</v>
      </c>
      <c r="GR108" s="22">
        <f>IF(HB107&gt;0,ROUND(GQ108/12,2),0)</f>
        <v>0</v>
      </c>
      <c r="GS108" s="9">
        <f>INT(GR108)</f>
        <v>0</v>
      </c>
      <c r="GT108" s="23">
        <f>INT((GR108-GS108)*10)/10</f>
        <v>0</v>
      </c>
      <c r="GU108" s="17">
        <f>GR108-GS108-GT108</f>
        <v>0</v>
      </c>
      <c r="GV108" s="23">
        <f>IF(OR(GU108=0.05,GU108=0),GU108,IF(AND(GU108&gt;0.051,GU108&lt;0.1),0.1,IF(AND(GU108&gt;0.001,GU108&lt;0.05),0.05,GU108)))</f>
        <v>0</v>
      </c>
      <c r="GW108" s="23">
        <f>GS108+GT108+GV108</f>
        <v>0</v>
      </c>
      <c r="GX108">
        <f>IF(HB107&gt;0,GX107,0)</f>
        <v>0</v>
      </c>
      <c r="GY108" s="7">
        <f>ROUND(GD108+GJ108+GW108+GX108,2)</f>
        <v>0</v>
      </c>
      <c r="GZ108" s="7">
        <f>IF(AND(GY108&gt;0,GY109=0),GY108,0)</f>
        <v>0</v>
      </c>
      <c r="HA108" s="7">
        <f>IF(HB107&gt;0,HA107,0)</f>
        <v>0</v>
      </c>
      <c r="HB108" s="7">
        <f>IF(ROUND(GY108-HA108,2)&gt;0,ROUND(GY108-HA108,2),0)</f>
        <v>0</v>
      </c>
    </row>
    <row r="109" spans="1:235" customHeight="1" ht="15">
      <c r="B109" s="4" t="str">
        <f>IF($B$8="","",$B$8)</f>
        <v>COBORROWER2</v>
      </c>
      <c r="AA109" s="4">
        <f>$F$96</f>
        <v>30</v>
      </c>
      <c r="BB109">
        <v>107</v>
      </c>
      <c r="BC109" s="7">
        <f>IF(BW108&gt;0,BC108-1000,BC108)</f>
        <v>0</v>
      </c>
      <c r="BD109" s="20">
        <f>IF(BW108&gt;0,ROUND(PMT($F$92/12,$F$96*12,-BC109),5),0)</f>
        <v>0</v>
      </c>
      <c r="BE109" s="15">
        <f>IF(BW108&gt;0,ROUND(BC109*$E$1/1000,2),0)</f>
        <v>0</v>
      </c>
      <c r="BF109" s="15">
        <f>IF(BW108&gt;0,ROUND(MIN(BC109,$F$168)*$BF$1,2),0)</f>
        <v>0</v>
      </c>
      <c r="BG109" s="22">
        <v>0</v>
      </c>
      <c r="BH109" s="22">
        <f>IF(BW108&gt;0,ROUND(MIN(BC109,$F$168)*$BH$1,0),0)</f>
        <v>0</v>
      </c>
      <c r="BI109" s="22">
        <f>IF(BW108&gt;0,ROUND(MIN(BC109,$F$168)*$BI$1,2),0)</f>
        <v>0</v>
      </c>
      <c r="BJ109" s="22">
        <f>IF(BW108&gt;0,ROUND(MIN(BC109,$F$168)*$BJ$1,2),0)</f>
        <v>0</v>
      </c>
      <c r="BK109" s="22">
        <f>IF(BW108&gt;0,ROUND(MIN(BC109,$F$168)*$BK$1,2),0)</f>
        <v>0</v>
      </c>
      <c r="BL109" s="15">
        <f>IF(BW108&gt;0,BF109+SUM(BH109:BK109),0)</f>
        <v>0</v>
      </c>
      <c r="BM109" s="22">
        <f>IF(BW108&gt;0,ROUND(BL109/12,2),0)</f>
        <v>0</v>
      </c>
      <c r="BN109" s="9">
        <f>INT(BM109)</f>
        <v>0</v>
      </c>
      <c r="BO109" s="23">
        <f>INT((BM109-BN109)*10)/10</f>
        <v>0</v>
      </c>
      <c r="BP109" s="17">
        <f>BM109-BN109-BO109</f>
        <v>0</v>
      </c>
      <c r="BQ109" s="23">
        <f>IF(OR(BP109=0.05,BP109=0),BP109,IF(AND(BP109&gt;0.051,BP109&lt;0.1),0.1,IF(AND(BP109&gt;0.001,BP109&lt;0.05),0.05,BP109)))</f>
        <v>0</v>
      </c>
      <c r="BR109" s="23">
        <f>BN109+BO109+BQ109</f>
        <v>0</v>
      </c>
      <c r="BS109">
        <f>IF(BW108&gt;0,BS108,0)</f>
        <v>0</v>
      </c>
      <c r="BT109" s="7">
        <f>SUM(BD109:BE109)+BR109+BS109</f>
        <v>0</v>
      </c>
      <c r="BU109" s="7">
        <f>IF(AND(BT109&gt;0,BT110=0),BT109,0)</f>
        <v>0</v>
      </c>
      <c r="BV109" s="7">
        <f>IF(BW108&gt;0,BV108,0)</f>
        <v>0</v>
      </c>
      <c r="BW109" s="7">
        <f>IF(ROUND(BT109-BV109,2)&gt;0,ROUND(BT109-BV109,2),0)</f>
        <v>0</v>
      </c>
      <c r="CB109">
        <v>107</v>
      </c>
      <c r="CC109" s="7">
        <f>IF(DB108&gt;0,CC108-1000,CC108)</f>
        <v>0</v>
      </c>
      <c r="CD109" s="20">
        <f>IF(DB108&gt;0,ROUND(PMT($F$92/12,$F$96*12,-CC109),5),0)</f>
        <v>0</v>
      </c>
      <c r="CE109" s="15">
        <f>IF(DB108&gt;0,ROUND(CC109*$CE$1/1000,2),0)</f>
        <v>0</v>
      </c>
      <c r="CF109" s="9">
        <f>INT(CE109)</f>
        <v>0</v>
      </c>
      <c r="CG109" s="23">
        <f>INT((CE109-CF109)*10)/10</f>
        <v>0</v>
      </c>
      <c r="CH109" s="17">
        <f>CE109-CF109-CG109</f>
        <v>0</v>
      </c>
      <c r="CI109" s="23">
        <f>IF(OR(CH109=0.05,CH109=0),CH109,IF(AND(CH109&gt;0.051,CH109&lt;0.1),0.1,IF(AND(CH109&gt;0.001,CH109&lt;0.05),0.05,CH109)))</f>
        <v>0</v>
      </c>
      <c r="CJ109" s="23">
        <f>CF109+CG109+CI109</f>
        <v>0</v>
      </c>
      <c r="CK109" s="15">
        <f>IF(DB108&gt;0,ROUND($CD$1*$CK$1,2),0)</f>
        <v>0</v>
      </c>
      <c r="CL109" s="22">
        <v>0</v>
      </c>
      <c r="CM109" s="22">
        <f>IF(DB108&gt;0,ROUND($CD$1*$CM$1,2),0)</f>
        <v>0</v>
      </c>
      <c r="CN109" s="22">
        <f>IF(DB108&gt;0,ROUND($CD$1*$CN$1,2),0)</f>
        <v>0</v>
      </c>
      <c r="CO109" s="22">
        <f>IF(DB108&gt;0,ROUND($CD$1*$CO$1,2),0)</f>
        <v>0</v>
      </c>
      <c r="CP109" s="22">
        <f>IF(DB108&gt;0,ROUND($CD$1*$CP$1,2),0)</f>
        <v>0</v>
      </c>
      <c r="CQ109" s="15">
        <f>IF(DB108&gt;0,CK109+SUM(CM109:CP109),0)</f>
        <v>0</v>
      </c>
      <c r="CR109" s="22">
        <f>IF(DB108&gt;0,ROUND(CQ109/12,2),0)</f>
        <v>0</v>
      </c>
      <c r="CS109" s="9">
        <f>INT(CR109)</f>
        <v>0</v>
      </c>
      <c r="CT109" s="23">
        <f>INT((CR109-CS109)*10)/10</f>
        <v>0</v>
      </c>
      <c r="CU109" s="17">
        <f>CR109-CS109-CT109</f>
        <v>0</v>
      </c>
      <c r="CV109" s="23">
        <f>IF(OR(CU109=0.05,CU109=0),CU109,IF(AND(CU109&gt;0.051,CU109&lt;0.1),0.1,IF(AND(CU109&gt;0.001,CU109&lt;0.05),0.05,CU109)))</f>
        <v>0</v>
      </c>
      <c r="CW109" s="23">
        <f>CS109+CT109+CV109</f>
        <v>0</v>
      </c>
      <c r="CX109">
        <f>IF(DB108&gt;0,CX108,0)</f>
        <v>0</v>
      </c>
      <c r="CY109" s="7">
        <f>ROUND(CD109+CJ109+CW109+CX109,2)</f>
        <v>0</v>
      </c>
      <c r="CZ109" s="7">
        <f>IF(AND(CY109&gt;0,CY110=0),CY109,0)</f>
        <v>0</v>
      </c>
      <c r="DA109" s="7">
        <f>IF(DB108&gt;0,DA108,0)</f>
        <v>0</v>
      </c>
      <c r="DB109" s="7">
        <f>IF(ROUND(CY109-DA109,2)&gt;0,ROUND(CY109-DA109,2),0)</f>
        <v>0</v>
      </c>
      <c r="EB109">
        <v>107</v>
      </c>
      <c r="EC109" s="7">
        <f>IF(FB108&gt;0,EC108-1000,EC108)</f>
        <v>0</v>
      </c>
      <c r="ED109" s="20">
        <f>IF(FB108&gt;0,ROUND(PMT($F$92/12,$F$96*12,-EC109),5),0)</f>
        <v>0</v>
      </c>
      <c r="EE109" s="15">
        <f>IF(FB108&gt;0,ROUND(EC109*$EE$1/1000,2),0)</f>
        <v>0</v>
      </c>
      <c r="EF109" s="9">
        <f>INT(EE109)</f>
        <v>0</v>
      </c>
      <c r="EG109" s="23">
        <f>INT((EE109-EF109)*10)/10</f>
        <v>0</v>
      </c>
      <c r="EH109" s="17">
        <f>EE109-EF109-EG109</f>
        <v>0</v>
      </c>
      <c r="EI109" s="23">
        <f>IF(OR(EH109=0.05,EH109=0),EH109,IF(AND(EH109&gt;0.051,EH109&lt;0.1),0.1,IF(AND(EH109&gt;0.001,EH109&lt;0.05),0.05,EH109)))</f>
        <v>0</v>
      </c>
      <c r="EJ109" s="23">
        <f>EF109+EG109+EI109</f>
        <v>0</v>
      </c>
      <c r="EK109" s="15">
        <f>IF(FB108&gt;0,ROUND($ED$1*$EK$1,2),0)</f>
        <v>0</v>
      </c>
      <c r="EL109" s="22">
        <v>0</v>
      </c>
      <c r="EM109" s="22">
        <f>IF(FB108&gt;0,ROUND($ED$1*$EM$1,0),0)</f>
        <v>0</v>
      </c>
      <c r="EN109" s="22">
        <f>IF(FB108&gt;0,ROUND($ED$1*$EN$1,2),0)</f>
        <v>0</v>
      </c>
      <c r="EO109" s="22">
        <f>IF(FB108&gt;0,ROUND($ED$1*$EO$1,2),0)</f>
        <v>0</v>
      </c>
      <c r="EP109" s="22">
        <f>IF(FB108&gt;0,ROUND($ED$1*$EP$1,2),0)</f>
        <v>0</v>
      </c>
      <c r="EQ109" s="15">
        <f>IF(FB108&gt;0,EK109+SUM(EM109:EP109),0)</f>
        <v>0</v>
      </c>
      <c r="ER109" s="22">
        <f>IF(FB108&gt;0,ROUND(EQ109/12,2),0)</f>
        <v>0</v>
      </c>
      <c r="ES109" s="9">
        <f>INT(ER109)</f>
        <v>0</v>
      </c>
      <c r="ET109" s="23">
        <f>INT((ER109-ES109)*10)/10</f>
        <v>0</v>
      </c>
      <c r="EU109" s="17">
        <f>ER109-ES109-ET109</f>
        <v>0</v>
      </c>
      <c r="EV109" s="23">
        <f>IF(OR(EU109=0.05,EU109=0),EU109,IF(AND(EU109&gt;0.051,EU109&lt;0.1),0.1,IF(AND(EU109&gt;0.001,EU109&lt;0.05),0.05,EU109)))</f>
        <v>0</v>
      </c>
      <c r="EW109" s="23">
        <f>ES109+ET109+EV109</f>
        <v>0</v>
      </c>
      <c r="EX109">
        <f>IF(FB108&gt;0,EX108,0)</f>
        <v>0</v>
      </c>
      <c r="EY109" s="7">
        <f>ROUND(ED109+EJ109+EW109+EX109,2)</f>
        <v>0</v>
      </c>
      <c r="EZ109" s="7">
        <f>IF(AND(EY109&gt;0,EY110=0),EY109,0)</f>
        <v>0</v>
      </c>
      <c r="FA109" s="7">
        <f>IF(FB108&gt;0,FA108,0)</f>
        <v>0</v>
      </c>
      <c r="FB109" s="7">
        <f>IF(ROUND(EY109-FA109,2)&gt;0,ROUND(EY109-FA109,2),0)</f>
        <v>0</v>
      </c>
      <c r="GB109">
        <v>107</v>
      </c>
      <c r="GC109" s="7">
        <f>IF(HB108&gt;0,GC108-1000,GC108)</f>
        <v>0</v>
      </c>
      <c r="GD109" s="20">
        <f>IF(HB108&gt;0,ROUND(PMT($F$92/12,$F$96*12,-GC109),5),0)</f>
        <v>0</v>
      </c>
      <c r="GE109" s="15">
        <f>IF(HB108&gt;0,ROUND(GC109*$GE$1/1000,2),0)</f>
        <v>0</v>
      </c>
      <c r="GF109" s="9">
        <f>INT(GE109)</f>
        <v>0</v>
      </c>
      <c r="GG109" s="23">
        <f>INT((GE109-GF109)*10)/10</f>
        <v>0</v>
      </c>
      <c r="GH109" s="17">
        <f>GE109-GF109-GG109</f>
        <v>0</v>
      </c>
      <c r="GI109" s="23">
        <f>IF(OR(GH109=0.05,GH109=0),GH109,IF(AND(GH109&gt;0.051,GH109&lt;0.1),0.1,IF(AND(GH109&gt;0.001,GH109&lt;0.05),0.05,GH109)))</f>
        <v>0</v>
      </c>
      <c r="GJ109" s="23">
        <f>GF109+GG109+GI109</f>
        <v>0</v>
      </c>
      <c r="GK109" s="15">
        <f>IF(HB108&gt;0,ROUND($GD$1*$GK$1,2),0)</f>
        <v>0</v>
      </c>
      <c r="GL109" s="22">
        <v>0</v>
      </c>
      <c r="GM109" s="22">
        <f>IF(HB108&gt;0,ROUND($GD$1*$GM$1,0),0)</f>
        <v>0</v>
      </c>
      <c r="GN109" s="22">
        <f>IF(HB108&gt;0,ROUND($GD$1*$GN$1,2),0)</f>
        <v>0</v>
      </c>
      <c r="GO109" s="22">
        <f>IF(HB108&gt;0,ROUND($GD$1*$GO$1,2),0)</f>
        <v>0</v>
      </c>
      <c r="GP109" s="22">
        <f>IF(HB108&gt;0,ROUND($GD$1*$GP$1,2),0)</f>
        <v>0</v>
      </c>
      <c r="GQ109" s="15">
        <f>IF(HB108&gt;0,GK109+SUM(GM109:GP109),0)</f>
        <v>0</v>
      </c>
      <c r="GR109" s="22">
        <f>IF(HB108&gt;0,ROUND(GQ109/12,2),0)</f>
        <v>0</v>
      </c>
      <c r="GS109" s="9">
        <f>INT(GR109)</f>
        <v>0</v>
      </c>
      <c r="GT109" s="23">
        <f>INT((GR109-GS109)*10)/10</f>
        <v>0</v>
      </c>
      <c r="GU109" s="17">
        <f>GR109-GS109-GT109</f>
        <v>0</v>
      </c>
      <c r="GV109" s="23">
        <f>IF(OR(GU109=0.05,GU109=0),GU109,IF(AND(GU109&gt;0.051,GU109&lt;0.1),0.1,IF(AND(GU109&gt;0.001,GU109&lt;0.05),0.05,GU109)))</f>
        <v>0</v>
      </c>
      <c r="GW109" s="23">
        <f>GS109+GT109+GV109</f>
        <v>0</v>
      </c>
      <c r="GX109">
        <f>IF(HB108&gt;0,GX108,0)</f>
        <v>0</v>
      </c>
      <c r="GY109" s="7">
        <f>ROUND(GD109+GJ109+GW109+GX109,2)</f>
        <v>0</v>
      </c>
      <c r="GZ109" s="7">
        <f>IF(AND(GY109&gt;0,GY110=0),GY109,0)</f>
        <v>0</v>
      </c>
      <c r="HA109" s="7">
        <f>IF(HB108&gt;0,HA108,0)</f>
        <v>0</v>
      </c>
      <c r="HB109" s="7">
        <f>IF(ROUND(GY109-HA109,2)&gt;0,ROUND(GY109-HA109,2),0)</f>
        <v>0</v>
      </c>
    </row>
    <row r="110" spans="1:235">
      <c r="B110" s="109" t="s">
        <v>160</v>
      </c>
      <c r="G110" s="115">
        <f>F150</f>
        <v>0</v>
      </c>
      <c r="I110" s="115" t="str">
        <f>IF($I$99&lt;&gt;"",G110,"")</f>
        <v/>
      </c>
      <c r="BB110">
        <v>108</v>
      </c>
      <c r="BC110" s="7">
        <f>IF(BW109&gt;0,BC109-1000,BC109)</f>
        <v>0</v>
      </c>
      <c r="BD110" s="20">
        <f>IF(BW109&gt;0,ROUND(PMT($F$92/12,$F$96*12,-BC110),5),0)</f>
        <v>0</v>
      </c>
      <c r="BE110" s="15">
        <f>IF(BW109&gt;0,ROUND(BC110*$E$1/1000,2),0)</f>
        <v>0</v>
      </c>
      <c r="BF110" s="15">
        <f>IF(BW109&gt;0,ROUND(MIN(BC110,$F$168)*$BF$1,2),0)</f>
        <v>0</v>
      </c>
      <c r="BG110" s="22">
        <v>0</v>
      </c>
      <c r="BH110" s="22">
        <f>IF(BW109&gt;0,ROUND(MIN(BC110,$F$168)*$BH$1,0),0)</f>
        <v>0</v>
      </c>
      <c r="BI110" s="22">
        <f>IF(BW109&gt;0,ROUND(MIN(BC110,$F$168)*$BI$1,2),0)</f>
        <v>0</v>
      </c>
      <c r="BJ110" s="22">
        <f>IF(BW109&gt;0,ROUND(MIN(BC110,$F$168)*$BJ$1,2),0)</f>
        <v>0</v>
      </c>
      <c r="BK110" s="22">
        <f>IF(BW109&gt;0,ROUND(MIN(BC110,$F$168)*$BK$1,2),0)</f>
        <v>0</v>
      </c>
      <c r="BL110" s="15">
        <f>IF(BW109&gt;0,BF110+SUM(BH110:BK110),0)</f>
        <v>0</v>
      </c>
      <c r="BM110" s="22">
        <f>IF(BW109&gt;0,ROUND(BL110/12,2),0)</f>
        <v>0</v>
      </c>
      <c r="BN110" s="9">
        <f>INT(BM110)</f>
        <v>0</v>
      </c>
      <c r="BO110" s="23">
        <f>INT((BM110-BN110)*10)/10</f>
        <v>0</v>
      </c>
      <c r="BP110" s="17">
        <f>BM110-BN110-BO110</f>
        <v>0</v>
      </c>
      <c r="BQ110" s="23">
        <f>IF(OR(BP110=0.05,BP110=0),BP110,IF(AND(BP110&gt;0.051,BP110&lt;0.1),0.1,IF(AND(BP110&gt;0.001,BP110&lt;0.05),0.05,BP110)))</f>
        <v>0</v>
      </c>
      <c r="BR110" s="23">
        <f>BN110+BO110+BQ110</f>
        <v>0</v>
      </c>
      <c r="BS110">
        <f>IF(BW109&gt;0,BS109,0)</f>
        <v>0</v>
      </c>
      <c r="BT110" s="7">
        <f>SUM(BD110:BE110)+BR110+BS110</f>
        <v>0</v>
      </c>
      <c r="BU110" s="7">
        <f>IF(AND(BT110&gt;0,BT111=0),BT110,0)</f>
        <v>0</v>
      </c>
      <c r="BV110" s="7">
        <f>IF(BW109&gt;0,BV109,0)</f>
        <v>0</v>
      </c>
      <c r="BW110" s="7">
        <f>IF(ROUND(BT110-BV110,2)&gt;0,ROUND(BT110-BV110,2),0)</f>
        <v>0</v>
      </c>
      <c r="CB110">
        <v>108</v>
      </c>
      <c r="CC110" s="7">
        <f>IF(DB109&gt;0,CC109-1000,CC109)</f>
        <v>0</v>
      </c>
      <c r="CD110" s="20">
        <f>IF(DB109&gt;0,ROUND(PMT($F$92/12,$F$96*12,-CC110),5),0)</f>
        <v>0</v>
      </c>
      <c r="CE110" s="15">
        <f>IF(DB109&gt;0,ROUND(CC110*$CE$1/1000,2),0)</f>
        <v>0</v>
      </c>
      <c r="CF110" s="9">
        <f>INT(CE110)</f>
        <v>0</v>
      </c>
      <c r="CG110" s="23">
        <f>INT((CE110-CF110)*10)/10</f>
        <v>0</v>
      </c>
      <c r="CH110" s="17">
        <f>CE110-CF110-CG110</f>
        <v>0</v>
      </c>
      <c r="CI110" s="23">
        <f>IF(OR(CH110=0.05,CH110=0),CH110,IF(AND(CH110&gt;0.051,CH110&lt;0.1),0.1,IF(AND(CH110&gt;0.001,CH110&lt;0.05),0.05,CH110)))</f>
        <v>0</v>
      </c>
      <c r="CJ110" s="23">
        <f>CF110+CG110+CI110</f>
        <v>0</v>
      </c>
      <c r="CK110" s="15">
        <f>IF(DB109&gt;0,ROUND($CD$1*$CK$1,2),0)</f>
        <v>0</v>
      </c>
      <c r="CL110" s="22">
        <v>0</v>
      </c>
      <c r="CM110" s="22">
        <f>IF(DB109&gt;0,ROUND($CD$1*$CM$1,2),0)</f>
        <v>0</v>
      </c>
      <c r="CN110" s="22">
        <f>IF(DB109&gt;0,ROUND($CD$1*$CN$1,2),0)</f>
        <v>0</v>
      </c>
      <c r="CO110" s="22">
        <f>IF(DB109&gt;0,ROUND($CD$1*$CO$1,2),0)</f>
        <v>0</v>
      </c>
      <c r="CP110" s="22">
        <f>IF(DB109&gt;0,ROUND($CD$1*$CP$1,2),0)</f>
        <v>0</v>
      </c>
      <c r="CQ110" s="15">
        <f>IF(DB109&gt;0,CK110+SUM(CM110:CP110),0)</f>
        <v>0</v>
      </c>
      <c r="CR110" s="22">
        <f>IF(DB109&gt;0,ROUND(CQ110/12,2),0)</f>
        <v>0</v>
      </c>
      <c r="CS110" s="9">
        <f>INT(CR110)</f>
        <v>0</v>
      </c>
      <c r="CT110" s="23">
        <f>INT((CR110-CS110)*10)/10</f>
        <v>0</v>
      </c>
      <c r="CU110" s="17">
        <f>CR110-CS110-CT110</f>
        <v>0</v>
      </c>
      <c r="CV110" s="23">
        <f>IF(OR(CU110=0.05,CU110=0),CU110,IF(AND(CU110&gt;0.051,CU110&lt;0.1),0.1,IF(AND(CU110&gt;0.001,CU110&lt;0.05),0.05,CU110)))</f>
        <v>0</v>
      </c>
      <c r="CW110" s="23">
        <f>CS110+CT110+CV110</f>
        <v>0</v>
      </c>
      <c r="CX110">
        <f>IF(DB109&gt;0,CX109,0)</f>
        <v>0</v>
      </c>
      <c r="CY110" s="7">
        <f>ROUND(CD110+CJ110+CW110+CX110,2)</f>
        <v>0</v>
      </c>
      <c r="CZ110" s="7">
        <f>IF(AND(CY110&gt;0,CY111=0),CY110,0)</f>
        <v>0</v>
      </c>
      <c r="DA110" s="7">
        <f>IF(DB109&gt;0,DA109,0)</f>
        <v>0</v>
      </c>
      <c r="DB110" s="7">
        <f>IF(ROUND(CY110-DA110,2)&gt;0,ROUND(CY110-DA110,2),0)</f>
        <v>0</v>
      </c>
      <c r="EB110">
        <v>108</v>
      </c>
      <c r="EC110" s="7">
        <f>IF(FB109&gt;0,EC109-1000,EC109)</f>
        <v>0</v>
      </c>
      <c r="ED110" s="20">
        <f>IF(FB109&gt;0,ROUND(PMT($F$92/12,$F$96*12,-EC110),5),0)</f>
        <v>0</v>
      </c>
      <c r="EE110" s="15">
        <f>IF(FB109&gt;0,ROUND(EC110*$EE$1/1000,2),0)</f>
        <v>0</v>
      </c>
      <c r="EF110" s="9">
        <f>INT(EE110)</f>
        <v>0</v>
      </c>
      <c r="EG110" s="23">
        <f>INT((EE110-EF110)*10)/10</f>
        <v>0</v>
      </c>
      <c r="EH110" s="17">
        <f>EE110-EF110-EG110</f>
        <v>0</v>
      </c>
      <c r="EI110" s="23">
        <f>IF(OR(EH110=0.05,EH110=0),EH110,IF(AND(EH110&gt;0.051,EH110&lt;0.1),0.1,IF(AND(EH110&gt;0.001,EH110&lt;0.05),0.05,EH110)))</f>
        <v>0</v>
      </c>
      <c r="EJ110" s="23">
        <f>EF110+EG110+EI110</f>
        <v>0</v>
      </c>
      <c r="EK110" s="15">
        <f>IF(FB109&gt;0,ROUND($ED$1*$EK$1,2),0)</f>
        <v>0</v>
      </c>
      <c r="EL110" s="22">
        <v>0</v>
      </c>
      <c r="EM110" s="22">
        <f>IF(FB109&gt;0,ROUND($ED$1*$EM$1,0),0)</f>
        <v>0</v>
      </c>
      <c r="EN110" s="22">
        <f>IF(FB109&gt;0,ROUND($ED$1*$EN$1,2),0)</f>
        <v>0</v>
      </c>
      <c r="EO110" s="22">
        <f>IF(FB109&gt;0,ROUND($ED$1*$EO$1,2),0)</f>
        <v>0</v>
      </c>
      <c r="EP110" s="22">
        <f>IF(FB109&gt;0,ROUND($ED$1*$EP$1,2),0)</f>
        <v>0</v>
      </c>
      <c r="EQ110" s="15">
        <f>IF(FB109&gt;0,EK110+SUM(EM110:EP110),0)</f>
        <v>0</v>
      </c>
      <c r="ER110" s="22">
        <f>IF(FB109&gt;0,ROUND(EQ110/12,2),0)</f>
        <v>0</v>
      </c>
      <c r="ES110" s="9">
        <f>INT(ER110)</f>
        <v>0</v>
      </c>
      <c r="ET110" s="23">
        <f>INT((ER110-ES110)*10)/10</f>
        <v>0</v>
      </c>
      <c r="EU110" s="17">
        <f>ER110-ES110-ET110</f>
        <v>0</v>
      </c>
      <c r="EV110" s="23">
        <f>IF(OR(EU110=0.05,EU110=0),EU110,IF(AND(EU110&gt;0.051,EU110&lt;0.1),0.1,IF(AND(EU110&gt;0.001,EU110&lt;0.05),0.05,EU110)))</f>
        <v>0</v>
      </c>
      <c r="EW110" s="23">
        <f>ES110+ET110+EV110</f>
        <v>0</v>
      </c>
      <c r="EX110">
        <f>IF(FB109&gt;0,EX109,0)</f>
        <v>0</v>
      </c>
      <c r="EY110" s="7">
        <f>ROUND(ED110+EJ110+EW110+EX110,2)</f>
        <v>0</v>
      </c>
      <c r="EZ110" s="7">
        <f>IF(AND(EY110&gt;0,EY111=0),EY110,0)</f>
        <v>0</v>
      </c>
      <c r="FA110" s="7">
        <f>IF(FB109&gt;0,FA109,0)</f>
        <v>0</v>
      </c>
      <c r="FB110" s="7">
        <f>IF(ROUND(EY110-FA110,2)&gt;0,ROUND(EY110-FA110,2),0)</f>
        <v>0</v>
      </c>
      <c r="GB110">
        <v>108</v>
      </c>
      <c r="GC110" s="7">
        <f>IF(HB109&gt;0,GC109-1000,GC109)</f>
        <v>0</v>
      </c>
      <c r="GD110" s="20">
        <f>IF(HB109&gt;0,ROUND(PMT($F$92/12,$F$96*12,-GC110),5),0)</f>
        <v>0</v>
      </c>
      <c r="GE110" s="15">
        <f>IF(HB109&gt;0,ROUND(GC110*$GE$1/1000,2),0)</f>
        <v>0</v>
      </c>
      <c r="GF110" s="9">
        <f>INT(GE110)</f>
        <v>0</v>
      </c>
      <c r="GG110" s="23">
        <f>INT((GE110-GF110)*10)/10</f>
        <v>0</v>
      </c>
      <c r="GH110" s="17">
        <f>GE110-GF110-GG110</f>
        <v>0</v>
      </c>
      <c r="GI110" s="23">
        <f>IF(OR(GH110=0.05,GH110=0),GH110,IF(AND(GH110&gt;0.051,GH110&lt;0.1),0.1,IF(AND(GH110&gt;0.001,GH110&lt;0.05),0.05,GH110)))</f>
        <v>0</v>
      </c>
      <c r="GJ110" s="23">
        <f>GF110+GG110+GI110</f>
        <v>0</v>
      </c>
      <c r="GK110" s="15">
        <f>IF(HB109&gt;0,ROUND($GD$1*$GK$1,2),0)</f>
        <v>0</v>
      </c>
      <c r="GL110" s="22">
        <v>0</v>
      </c>
      <c r="GM110" s="22">
        <f>IF(HB109&gt;0,ROUND($GD$1*$GM$1,0),0)</f>
        <v>0</v>
      </c>
      <c r="GN110" s="22">
        <f>IF(HB109&gt;0,ROUND($GD$1*$GN$1,2),0)</f>
        <v>0</v>
      </c>
      <c r="GO110" s="22">
        <f>IF(HB109&gt;0,ROUND($GD$1*$GO$1,2),0)</f>
        <v>0</v>
      </c>
      <c r="GP110" s="22">
        <f>IF(HB109&gt;0,ROUND($GD$1*$GP$1,2),0)</f>
        <v>0</v>
      </c>
      <c r="GQ110" s="15">
        <f>IF(HB109&gt;0,GK110+SUM(GM110:GP110),0)</f>
        <v>0</v>
      </c>
      <c r="GR110" s="22">
        <f>IF(HB109&gt;0,ROUND(GQ110/12,2),0)</f>
        <v>0</v>
      </c>
      <c r="GS110" s="9">
        <f>INT(GR110)</f>
        <v>0</v>
      </c>
      <c r="GT110" s="23">
        <f>INT((GR110-GS110)*10)/10</f>
        <v>0</v>
      </c>
      <c r="GU110" s="17">
        <f>GR110-GS110-GT110</f>
        <v>0</v>
      </c>
      <c r="GV110" s="23">
        <f>IF(OR(GU110=0.05,GU110=0),GU110,IF(AND(GU110&gt;0.051,GU110&lt;0.1),0.1,IF(AND(GU110&gt;0.001,GU110&lt;0.05),0.05,GU110)))</f>
        <v>0</v>
      </c>
      <c r="GW110" s="23">
        <f>GS110+GT110+GV110</f>
        <v>0</v>
      </c>
      <c r="GX110">
        <f>IF(HB109&gt;0,GX109,0)</f>
        <v>0</v>
      </c>
      <c r="GY110" s="7">
        <f>ROUND(GD110+GJ110+GW110+GX110,2)</f>
        <v>0</v>
      </c>
      <c r="GZ110" s="7">
        <f>IF(AND(GY110&gt;0,GY111=0),GY110,0)</f>
        <v>0</v>
      </c>
      <c r="HA110" s="7">
        <f>IF(HB109&gt;0,HA109,0)</f>
        <v>0</v>
      </c>
      <c r="HB110" s="7">
        <f>IF(ROUND(GY110-HA110,2)&gt;0,ROUND(GY110-HA110,2),0)</f>
        <v>0</v>
      </c>
    </row>
    <row r="111" spans="1:235">
      <c r="B111" s="109" t="s">
        <v>162</v>
      </c>
      <c r="G111" s="15">
        <f>F153</f>
        <v>0</v>
      </c>
      <c r="I111" s="15" t="str">
        <f>IF($I$99&lt;&gt;"",0,"")</f>
        <v/>
      </c>
      <c r="AC111" t="s">
        <v>167</v>
      </c>
      <c r="AD111" s="7">
        <f>$I$21</f>
        <v>750000</v>
      </c>
      <c r="BB111">
        <v>109</v>
      </c>
      <c r="BC111" s="7">
        <f>IF(BW110&gt;0,BC110-1000,BC110)</f>
        <v>0</v>
      </c>
      <c r="BD111" s="20">
        <f>IF(BW110&gt;0,ROUND(PMT($F$92/12,$F$96*12,-BC111),5),0)</f>
        <v>0</v>
      </c>
      <c r="BE111" s="15">
        <f>IF(BW110&gt;0,ROUND(BC111*$E$1/1000,2),0)</f>
        <v>0</v>
      </c>
      <c r="BF111" s="15">
        <f>IF(BW110&gt;0,ROUND(MIN(BC111,$F$168)*$BF$1,2),0)</f>
        <v>0</v>
      </c>
      <c r="BG111" s="22">
        <v>0</v>
      </c>
      <c r="BH111" s="22">
        <f>IF(BW110&gt;0,ROUND(MIN(BC111,$F$168)*$BH$1,0),0)</f>
        <v>0</v>
      </c>
      <c r="BI111" s="22">
        <f>IF(BW110&gt;0,ROUND(MIN(BC111,$F$168)*$BI$1,2),0)</f>
        <v>0</v>
      </c>
      <c r="BJ111" s="22">
        <f>IF(BW110&gt;0,ROUND(MIN(BC111,$F$168)*$BJ$1,2),0)</f>
        <v>0</v>
      </c>
      <c r="BK111" s="22">
        <f>IF(BW110&gt;0,ROUND(MIN(BC111,$F$168)*$BK$1,2),0)</f>
        <v>0</v>
      </c>
      <c r="BL111" s="15">
        <f>IF(BW110&gt;0,BF111+SUM(BH111:BK111),0)</f>
        <v>0</v>
      </c>
      <c r="BM111" s="22">
        <f>IF(BW110&gt;0,ROUND(BL111/12,2),0)</f>
        <v>0</v>
      </c>
      <c r="BN111" s="9">
        <f>INT(BM111)</f>
        <v>0</v>
      </c>
      <c r="BO111" s="23">
        <f>INT((BM111-BN111)*10)/10</f>
        <v>0</v>
      </c>
      <c r="BP111" s="17">
        <f>BM111-BN111-BO111</f>
        <v>0</v>
      </c>
      <c r="BQ111" s="23">
        <f>IF(OR(BP111=0.05,BP111=0),BP111,IF(AND(BP111&gt;0.051,BP111&lt;0.1),0.1,IF(AND(BP111&gt;0.001,BP111&lt;0.05),0.05,BP111)))</f>
        <v>0</v>
      </c>
      <c r="BR111" s="23">
        <f>BN111+BO111+BQ111</f>
        <v>0</v>
      </c>
      <c r="BS111">
        <f>IF(BW110&gt;0,BS110,0)</f>
        <v>0</v>
      </c>
      <c r="BT111" s="7">
        <f>SUM(BD111:BE111)+BR111+BS111</f>
        <v>0</v>
      </c>
      <c r="BU111" s="7">
        <f>IF(AND(BT111&gt;0,BT112=0),BT111,0)</f>
        <v>0</v>
      </c>
      <c r="BV111" s="7">
        <f>IF(BW110&gt;0,BV110,0)</f>
        <v>0</v>
      </c>
      <c r="BW111" s="7">
        <f>IF(ROUND(BT111-BV111,2)&gt;0,ROUND(BT111-BV111,2),0)</f>
        <v>0</v>
      </c>
      <c r="CB111">
        <v>109</v>
      </c>
      <c r="CC111" s="7">
        <f>IF(DB110&gt;0,CC110-1000,CC110)</f>
        <v>0</v>
      </c>
      <c r="CD111" s="20">
        <f>IF(DB110&gt;0,ROUND(PMT($F$92/12,$F$96*12,-CC111),5),0)</f>
        <v>0</v>
      </c>
      <c r="CE111" s="15">
        <f>IF(DB110&gt;0,ROUND(CC111*$CE$1/1000,2),0)</f>
        <v>0</v>
      </c>
      <c r="CF111" s="9">
        <f>INT(CE111)</f>
        <v>0</v>
      </c>
      <c r="CG111" s="23">
        <f>INT((CE111-CF111)*10)/10</f>
        <v>0</v>
      </c>
      <c r="CH111" s="17">
        <f>CE111-CF111-CG111</f>
        <v>0</v>
      </c>
      <c r="CI111" s="23">
        <f>IF(OR(CH111=0.05,CH111=0),CH111,IF(AND(CH111&gt;0.051,CH111&lt;0.1),0.1,IF(AND(CH111&gt;0.001,CH111&lt;0.05),0.05,CH111)))</f>
        <v>0</v>
      </c>
      <c r="CJ111" s="23">
        <f>CF111+CG111+CI111</f>
        <v>0</v>
      </c>
      <c r="CK111" s="15">
        <f>IF(DB110&gt;0,ROUND($CD$1*$CK$1,2),0)</f>
        <v>0</v>
      </c>
      <c r="CL111" s="22">
        <v>0</v>
      </c>
      <c r="CM111" s="22">
        <f>IF(DB110&gt;0,ROUND($CD$1*$CM$1,2),0)</f>
        <v>0</v>
      </c>
      <c r="CN111" s="22">
        <f>IF(DB110&gt;0,ROUND($CD$1*$CN$1,2),0)</f>
        <v>0</v>
      </c>
      <c r="CO111" s="22">
        <f>IF(DB110&gt;0,ROUND($CD$1*$CO$1,2),0)</f>
        <v>0</v>
      </c>
      <c r="CP111" s="22">
        <f>IF(DB110&gt;0,ROUND($CD$1*$CP$1,2),0)</f>
        <v>0</v>
      </c>
      <c r="CQ111" s="15">
        <f>IF(DB110&gt;0,CK111+SUM(CM111:CP111),0)</f>
        <v>0</v>
      </c>
      <c r="CR111" s="22">
        <f>IF(DB110&gt;0,ROUND(CQ111/12,2),0)</f>
        <v>0</v>
      </c>
      <c r="CS111" s="9">
        <f>INT(CR111)</f>
        <v>0</v>
      </c>
      <c r="CT111" s="23">
        <f>INT((CR111-CS111)*10)/10</f>
        <v>0</v>
      </c>
      <c r="CU111" s="17">
        <f>CR111-CS111-CT111</f>
        <v>0</v>
      </c>
      <c r="CV111" s="23">
        <f>IF(OR(CU111=0.05,CU111=0),CU111,IF(AND(CU111&gt;0.051,CU111&lt;0.1),0.1,IF(AND(CU111&gt;0.001,CU111&lt;0.05),0.05,CU111)))</f>
        <v>0</v>
      </c>
      <c r="CW111" s="23">
        <f>CS111+CT111+CV111</f>
        <v>0</v>
      </c>
      <c r="CX111">
        <f>IF(DB110&gt;0,CX110,0)</f>
        <v>0</v>
      </c>
      <c r="CY111" s="7">
        <f>ROUND(CD111+CJ111+CW111+CX111,2)</f>
        <v>0</v>
      </c>
      <c r="CZ111" s="7">
        <f>IF(AND(CY111&gt;0,CY112=0),CY111,0)</f>
        <v>0</v>
      </c>
      <c r="DA111" s="7">
        <f>IF(DB110&gt;0,DA110,0)</f>
        <v>0</v>
      </c>
      <c r="DB111" s="7">
        <f>IF(ROUND(CY111-DA111,2)&gt;0,ROUND(CY111-DA111,2),0)</f>
        <v>0</v>
      </c>
      <c r="EB111">
        <v>109</v>
      </c>
      <c r="EC111" s="7">
        <f>IF(FB110&gt;0,EC110-1000,EC110)</f>
        <v>0</v>
      </c>
      <c r="ED111" s="20">
        <f>IF(FB110&gt;0,ROUND(PMT($F$92/12,$F$96*12,-EC111),5),0)</f>
        <v>0</v>
      </c>
      <c r="EE111" s="15">
        <f>IF(FB110&gt;0,ROUND(EC111*$EE$1/1000,2),0)</f>
        <v>0</v>
      </c>
      <c r="EF111" s="9">
        <f>INT(EE111)</f>
        <v>0</v>
      </c>
      <c r="EG111" s="23">
        <f>INT((EE111-EF111)*10)/10</f>
        <v>0</v>
      </c>
      <c r="EH111" s="17">
        <f>EE111-EF111-EG111</f>
        <v>0</v>
      </c>
      <c r="EI111" s="23">
        <f>IF(OR(EH111=0.05,EH111=0),EH111,IF(AND(EH111&gt;0.051,EH111&lt;0.1),0.1,IF(AND(EH111&gt;0.001,EH111&lt;0.05),0.05,EH111)))</f>
        <v>0</v>
      </c>
      <c r="EJ111" s="23">
        <f>EF111+EG111+EI111</f>
        <v>0</v>
      </c>
      <c r="EK111" s="15">
        <f>IF(FB110&gt;0,ROUND($ED$1*$EK$1,2),0)</f>
        <v>0</v>
      </c>
      <c r="EL111" s="22">
        <v>0</v>
      </c>
      <c r="EM111" s="22">
        <f>IF(FB110&gt;0,ROUND($ED$1*$EM$1,0),0)</f>
        <v>0</v>
      </c>
      <c r="EN111" s="22">
        <f>IF(FB110&gt;0,ROUND($ED$1*$EN$1,2),0)</f>
        <v>0</v>
      </c>
      <c r="EO111" s="22">
        <f>IF(FB110&gt;0,ROUND($ED$1*$EO$1,2),0)</f>
        <v>0</v>
      </c>
      <c r="EP111" s="22">
        <f>IF(FB110&gt;0,ROUND($ED$1*$EP$1,2),0)</f>
        <v>0</v>
      </c>
      <c r="EQ111" s="15">
        <f>IF(FB110&gt;0,EK111+SUM(EM111:EP111),0)</f>
        <v>0</v>
      </c>
      <c r="ER111" s="22">
        <f>IF(FB110&gt;0,ROUND(EQ111/12,2),0)</f>
        <v>0</v>
      </c>
      <c r="ES111" s="9">
        <f>INT(ER111)</f>
        <v>0</v>
      </c>
      <c r="ET111" s="23">
        <f>INT((ER111-ES111)*10)/10</f>
        <v>0</v>
      </c>
      <c r="EU111" s="17">
        <f>ER111-ES111-ET111</f>
        <v>0</v>
      </c>
      <c r="EV111" s="23">
        <f>IF(OR(EU111=0.05,EU111=0),EU111,IF(AND(EU111&gt;0.051,EU111&lt;0.1),0.1,IF(AND(EU111&gt;0.001,EU111&lt;0.05),0.05,EU111)))</f>
        <v>0</v>
      </c>
      <c r="EW111" s="23">
        <f>ES111+ET111+EV111</f>
        <v>0</v>
      </c>
      <c r="EX111">
        <f>IF(FB110&gt;0,EX110,0)</f>
        <v>0</v>
      </c>
      <c r="EY111" s="7">
        <f>ROUND(ED111+EJ111+EW111+EX111,2)</f>
        <v>0</v>
      </c>
      <c r="EZ111" s="7">
        <f>IF(AND(EY111&gt;0,EY112=0),EY111,0)</f>
        <v>0</v>
      </c>
      <c r="FA111" s="7">
        <f>IF(FB110&gt;0,FA110,0)</f>
        <v>0</v>
      </c>
      <c r="FB111" s="7">
        <f>IF(ROUND(EY111-FA111,2)&gt;0,ROUND(EY111-FA111,2),0)</f>
        <v>0</v>
      </c>
      <c r="GB111">
        <v>109</v>
      </c>
      <c r="GC111" s="7">
        <f>IF(HB110&gt;0,GC110-1000,GC110)</f>
        <v>0</v>
      </c>
      <c r="GD111" s="20">
        <f>IF(HB110&gt;0,ROUND(PMT($F$92/12,$F$96*12,-GC111),5),0)</f>
        <v>0</v>
      </c>
      <c r="GE111" s="15">
        <f>IF(HB110&gt;0,ROUND(GC111*$GE$1/1000,2),0)</f>
        <v>0</v>
      </c>
      <c r="GF111" s="9">
        <f>INT(GE111)</f>
        <v>0</v>
      </c>
      <c r="GG111" s="23">
        <f>INT((GE111-GF111)*10)/10</f>
        <v>0</v>
      </c>
      <c r="GH111" s="17">
        <f>GE111-GF111-GG111</f>
        <v>0</v>
      </c>
      <c r="GI111" s="23">
        <f>IF(OR(GH111=0.05,GH111=0),GH111,IF(AND(GH111&gt;0.051,GH111&lt;0.1),0.1,IF(AND(GH111&gt;0.001,GH111&lt;0.05),0.05,GH111)))</f>
        <v>0</v>
      </c>
      <c r="GJ111" s="23">
        <f>GF111+GG111+GI111</f>
        <v>0</v>
      </c>
      <c r="GK111" s="15">
        <f>IF(HB110&gt;0,ROUND($GD$1*$GK$1,2),0)</f>
        <v>0</v>
      </c>
      <c r="GL111" s="22">
        <v>0</v>
      </c>
      <c r="GM111" s="22">
        <f>IF(HB110&gt;0,ROUND($GD$1*$GM$1,0),0)</f>
        <v>0</v>
      </c>
      <c r="GN111" s="22">
        <f>IF(HB110&gt;0,ROUND($GD$1*$GN$1,2),0)</f>
        <v>0</v>
      </c>
      <c r="GO111" s="22">
        <f>IF(HB110&gt;0,ROUND($GD$1*$GO$1,2),0)</f>
        <v>0</v>
      </c>
      <c r="GP111" s="22">
        <f>IF(HB110&gt;0,ROUND($GD$1*$GP$1,2),0)</f>
        <v>0</v>
      </c>
      <c r="GQ111" s="15">
        <f>IF(HB110&gt;0,GK111+SUM(GM111:GP111),0)</f>
        <v>0</v>
      </c>
      <c r="GR111" s="22">
        <f>IF(HB110&gt;0,ROUND(GQ111/12,2),0)</f>
        <v>0</v>
      </c>
      <c r="GS111" s="9">
        <f>INT(GR111)</f>
        <v>0</v>
      </c>
      <c r="GT111" s="23">
        <f>INT((GR111-GS111)*10)/10</f>
        <v>0</v>
      </c>
      <c r="GU111" s="17">
        <f>GR111-GS111-GT111</f>
        <v>0</v>
      </c>
      <c r="GV111" s="23">
        <f>IF(OR(GU111=0.05,GU111=0),GU111,IF(AND(GU111&gt;0.051,GU111&lt;0.1),0.1,IF(AND(GU111&gt;0.001,GU111&lt;0.05),0.05,GU111)))</f>
        <v>0</v>
      </c>
      <c r="GW111" s="23">
        <f>GS111+GT111+GV111</f>
        <v>0</v>
      </c>
      <c r="GX111">
        <f>IF(HB110&gt;0,GX110,0)</f>
        <v>0</v>
      </c>
      <c r="GY111" s="7">
        <f>ROUND(GD111+GJ111+GW111+GX111,2)</f>
        <v>0</v>
      </c>
      <c r="GZ111" s="7">
        <f>IF(AND(GY111&gt;0,GY112=0),GY111,0)</f>
        <v>0</v>
      </c>
      <c r="HA111" s="7">
        <f>IF(HB110&gt;0,HA110,0)</f>
        <v>0</v>
      </c>
      <c r="HB111" s="7">
        <f>IF(ROUND(GY111-HA111,2)&gt;0,ROUND(GY111-HA111,2),0)</f>
        <v>0</v>
      </c>
    </row>
    <row r="112" spans="1:235">
      <c r="B112" s="109" t="s">
        <v>165</v>
      </c>
      <c r="G112" s="15">
        <v>0</v>
      </c>
      <c r="I112" s="15" t="str">
        <f>IF($I$99&lt;&gt;"",0,"")</f>
        <v/>
      </c>
      <c r="AC112" t="s">
        <v>168</v>
      </c>
      <c r="AD112" s="7">
        <f>$F$27</f>
        <v>802900</v>
      </c>
      <c r="BB112">
        <v>110</v>
      </c>
      <c r="BC112" s="7">
        <f>IF(BW111&gt;0,BC111-1000,BC111)</f>
        <v>0</v>
      </c>
      <c r="BD112" s="20">
        <f>IF(BW111&gt;0,ROUND(PMT($F$92/12,$F$96*12,-BC112),5),0)</f>
        <v>0</v>
      </c>
      <c r="BE112" s="15">
        <f>IF(BW111&gt;0,ROUND(BC112*$E$1/1000,2),0)</f>
        <v>0</v>
      </c>
      <c r="BF112" s="15">
        <f>IF(BW111&gt;0,ROUND(MIN(BC112,$F$168)*$BF$1,2),0)</f>
        <v>0</v>
      </c>
      <c r="BG112" s="22">
        <v>0</v>
      </c>
      <c r="BH112" s="22">
        <f>IF(BW111&gt;0,ROUND(MIN(BC112,$F$168)*$BH$1,0),0)</f>
        <v>0</v>
      </c>
      <c r="BI112" s="22">
        <f>IF(BW111&gt;0,ROUND(MIN(BC112,$F$168)*$BI$1,2),0)</f>
        <v>0</v>
      </c>
      <c r="BJ112" s="22">
        <f>IF(BW111&gt;0,ROUND(MIN(BC112,$F$168)*$BJ$1,2),0)</f>
        <v>0</v>
      </c>
      <c r="BK112" s="22">
        <f>IF(BW111&gt;0,ROUND(MIN(BC112,$F$168)*$BK$1,2),0)</f>
        <v>0</v>
      </c>
      <c r="BL112" s="15">
        <f>IF(BW111&gt;0,BF112+SUM(BH112:BK112),0)</f>
        <v>0</v>
      </c>
      <c r="BM112" s="22">
        <f>IF(BW111&gt;0,ROUND(BL112/12,2),0)</f>
        <v>0</v>
      </c>
      <c r="BN112" s="9">
        <f>INT(BM112)</f>
        <v>0</v>
      </c>
      <c r="BO112" s="23">
        <f>INT((BM112-BN112)*10)/10</f>
        <v>0</v>
      </c>
      <c r="BP112" s="17">
        <f>BM112-BN112-BO112</f>
        <v>0</v>
      </c>
      <c r="BQ112" s="23">
        <f>IF(OR(BP112=0.05,BP112=0),BP112,IF(AND(BP112&gt;0.051,BP112&lt;0.1),0.1,IF(AND(BP112&gt;0.001,BP112&lt;0.05),0.05,BP112)))</f>
        <v>0</v>
      </c>
      <c r="BR112" s="23">
        <f>BN112+BO112+BQ112</f>
        <v>0</v>
      </c>
      <c r="BS112">
        <f>IF(BW111&gt;0,BS111,0)</f>
        <v>0</v>
      </c>
      <c r="BT112" s="7">
        <f>SUM(BD112:BE112)+BR112+BS112</f>
        <v>0</v>
      </c>
      <c r="BU112" s="7">
        <f>IF(AND(BT112&gt;0,BT113=0),BT112,0)</f>
        <v>0</v>
      </c>
      <c r="BV112" s="7">
        <f>IF(BW111&gt;0,BV111,0)</f>
        <v>0</v>
      </c>
      <c r="BW112" s="7">
        <f>IF(ROUND(BT112-BV112,2)&gt;0,ROUND(BT112-BV112,2),0)</f>
        <v>0</v>
      </c>
      <c r="CB112">
        <v>110</v>
      </c>
      <c r="CC112" s="7">
        <f>IF(DB111&gt;0,CC111-1000,CC111)</f>
        <v>0</v>
      </c>
      <c r="CD112" s="20">
        <f>IF(DB111&gt;0,ROUND(PMT($F$92/12,$F$96*12,-CC112),5),0)</f>
        <v>0</v>
      </c>
      <c r="CE112" s="15">
        <f>IF(DB111&gt;0,ROUND(CC112*$CE$1/1000,2),0)</f>
        <v>0</v>
      </c>
      <c r="CF112" s="9">
        <f>INT(CE112)</f>
        <v>0</v>
      </c>
      <c r="CG112" s="23">
        <f>INT((CE112-CF112)*10)/10</f>
        <v>0</v>
      </c>
      <c r="CH112" s="17">
        <f>CE112-CF112-CG112</f>
        <v>0</v>
      </c>
      <c r="CI112" s="23">
        <f>IF(OR(CH112=0.05,CH112=0),CH112,IF(AND(CH112&gt;0.051,CH112&lt;0.1),0.1,IF(AND(CH112&gt;0.001,CH112&lt;0.05),0.05,CH112)))</f>
        <v>0</v>
      </c>
      <c r="CJ112" s="23">
        <f>CF112+CG112+CI112</f>
        <v>0</v>
      </c>
      <c r="CK112" s="15">
        <f>IF(DB111&gt;0,ROUND($CD$1*$CK$1,2),0)</f>
        <v>0</v>
      </c>
      <c r="CL112" s="22">
        <v>0</v>
      </c>
      <c r="CM112" s="22">
        <f>IF(DB111&gt;0,ROUND($CD$1*$CM$1,2),0)</f>
        <v>0</v>
      </c>
      <c r="CN112" s="22">
        <f>IF(DB111&gt;0,ROUND($CD$1*$CN$1,2),0)</f>
        <v>0</v>
      </c>
      <c r="CO112" s="22">
        <f>IF(DB111&gt;0,ROUND($CD$1*$CO$1,2),0)</f>
        <v>0</v>
      </c>
      <c r="CP112" s="22">
        <f>IF(DB111&gt;0,ROUND($CD$1*$CP$1,2),0)</f>
        <v>0</v>
      </c>
      <c r="CQ112" s="15">
        <f>IF(DB111&gt;0,CK112+SUM(CM112:CP112),0)</f>
        <v>0</v>
      </c>
      <c r="CR112" s="22">
        <f>IF(DB111&gt;0,ROUND(CQ112/12,2),0)</f>
        <v>0</v>
      </c>
      <c r="CS112" s="9">
        <f>INT(CR112)</f>
        <v>0</v>
      </c>
      <c r="CT112" s="23">
        <f>INT((CR112-CS112)*10)/10</f>
        <v>0</v>
      </c>
      <c r="CU112" s="17">
        <f>CR112-CS112-CT112</f>
        <v>0</v>
      </c>
      <c r="CV112" s="23">
        <f>IF(OR(CU112=0.05,CU112=0),CU112,IF(AND(CU112&gt;0.051,CU112&lt;0.1),0.1,IF(AND(CU112&gt;0.001,CU112&lt;0.05),0.05,CU112)))</f>
        <v>0</v>
      </c>
      <c r="CW112" s="23">
        <f>CS112+CT112+CV112</f>
        <v>0</v>
      </c>
      <c r="CX112">
        <f>IF(DB111&gt;0,CX111,0)</f>
        <v>0</v>
      </c>
      <c r="CY112" s="7">
        <f>ROUND(CD112+CJ112+CW112+CX112,2)</f>
        <v>0</v>
      </c>
      <c r="CZ112" s="7">
        <f>IF(AND(CY112&gt;0,CY113=0),CY112,0)</f>
        <v>0</v>
      </c>
      <c r="DA112" s="7">
        <f>IF(DB111&gt;0,DA111,0)</f>
        <v>0</v>
      </c>
      <c r="DB112" s="7">
        <f>IF(ROUND(CY112-DA112,2)&gt;0,ROUND(CY112-DA112,2),0)</f>
        <v>0</v>
      </c>
      <c r="EB112">
        <v>110</v>
      </c>
      <c r="EC112" s="7">
        <f>IF(FB111&gt;0,EC111-1000,EC111)</f>
        <v>0</v>
      </c>
      <c r="ED112" s="20">
        <f>IF(FB111&gt;0,ROUND(PMT($F$92/12,$F$96*12,-EC112),5),0)</f>
        <v>0</v>
      </c>
      <c r="EE112" s="15">
        <f>IF(FB111&gt;0,ROUND(EC112*$EE$1/1000,2),0)</f>
        <v>0</v>
      </c>
      <c r="EF112" s="9">
        <f>INT(EE112)</f>
        <v>0</v>
      </c>
      <c r="EG112" s="23">
        <f>INT((EE112-EF112)*10)/10</f>
        <v>0</v>
      </c>
      <c r="EH112" s="17">
        <f>EE112-EF112-EG112</f>
        <v>0</v>
      </c>
      <c r="EI112" s="23">
        <f>IF(OR(EH112=0.05,EH112=0),EH112,IF(AND(EH112&gt;0.051,EH112&lt;0.1),0.1,IF(AND(EH112&gt;0.001,EH112&lt;0.05),0.05,EH112)))</f>
        <v>0</v>
      </c>
      <c r="EJ112" s="23">
        <f>EF112+EG112+EI112</f>
        <v>0</v>
      </c>
      <c r="EK112" s="15">
        <f>IF(FB111&gt;0,ROUND($ED$1*$EK$1,2),0)</f>
        <v>0</v>
      </c>
      <c r="EL112" s="22">
        <v>0</v>
      </c>
      <c r="EM112" s="22">
        <f>IF(FB111&gt;0,ROUND($ED$1*$EM$1,0),0)</f>
        <v>0</v>
      </c>
      <c r="EN112" s="22">
        <f>IF(FB111&gt;0,ROUND($ED$1*$EN$1,2),0)</f>
        <v>0</v>
      </c>
      <c r="EO112" s="22">
        <f>IF(FB111&gt;0,ROUND($ED$1*$EO$1,2),0)</f>
        <v>0</v>
      </c>
      <c r="EP112" s="22">
        <f>IF(FB111&gt;0,ROUND($ED$1*$EP$1,2),0)</f>
        <v>0</v>
      </c>
      <c r="EQ112" s="15">
        <f>IF(FB111&gt;0,EK112+SUM(EM112:EP112),0)</f>
        <v>0</v>
      </c>
      <c r="ER112" s="22">
        <f>IF(FB111&gt;0,ROUND(EQ112/12,2),0)</f>
        <v>0</v>
      </c>
      <c r="ES112" s="9">
        <f>INT(ER112)</f>
        <v>0</v>
      </c>
      <c r="ET112" s="23">
        <f>INT((ER112-ES112)*10)/10</f>
        <v>0</v>
      </c>
      <c r="EU112" s="17">
        <f>ER112-ES112-ET112</f>
        <v>0</v>
      </c>
      <c r="EV112" s="23">
        <f>IF(OR(EU112=0.05,EU112=0),EU112,IF(AND(EU112&gt;0.051,EU112&lt;0.1),0.1,IF(AND(EU112&gt;0.001,EU112&lt;0.05),0.05,EU112)))</f>
        <v>0</v>
      </c>
      <c r="EW112" s="23">
        <f>ES112+ET112+EV112</f>
        <v>0</v>
      </c>
      <c r="EX112">
        <f>IF(FB111&gt;0,EX111,0)</f>
        <v>0</v>
      </c>
      <c r="EY112" s="7">
        <f>ROUND(ED112+EJ112+EW112+EX112,2)</f>
        <v>0</v>
      </c>
      <c r="EZ112" s="7">
        <f>IF(AND(EY112&gt;0,EY113=0),EY112,0)</f>
        <v>0</v>
      </c>
      <c r="FA112" s="7">
        <f>IF(FB111&gt;0,FA111,0)</f>
        <v>0</v>
      </c>
      <c r="FB112" s="7">
        <f>IF(ROUND(EY112-FA112,2)&gt;0,ROUND(EY112-FA112,2),0)</f>
        <v>0</v>
      </c>
      <c r="GB112">
        <v>110</v>
      </c>
      <c r="GC112" s="7">
        <f>IF(HB111&gt;0,GC111-1000,GC111)</f>
        <v>0</v>
      </c>
      <c r="GD112" s="20">
        <f>IF(HB111&gt;0,ROUND(PMT($F$92/12,$F$96*12,-GC112),5),0)</f>
        <v>0</v>
      </c>
      <c r="GE112" s="15">
        <f>IF(HB111&gt;0,ROUND(GC112*$GE$1/1000,2),0)</f>
        <v>0</v>
      </c>
      <c r="GF112" s="9">
        <f>INT(GE112)</f>
        <v>0</v>
      </c>
      <c r="GG112" s="23">
        <f>INT((GE112-GF112)*10)/10</f>
        <v>0</v>
      </c>
      <c r="GH112" s="17">
        <f>GE112-GF112-GG112</f>
        <v>0</v>
      </c>
      <c r="GI112" s="23">
        <f>IF(OR(GH112=0.05,GH112=0),GH112,IF(AND(GH112&gt;0.051,GH112&lt;0.1),0.1,IF(AND(GH112&gt;0.001,GH112&lt;0.05),0.05,GH112)))</f>
        <v>0</v>
      </c>
      <c r="GJ112" s="23">
        <f>GF112+GG112+GI112</f>
        <v>0</v>
      </c>
      <c r="GK112" s="15">
        <f>IF(HB111&gt;0,ROUND($GD$1*$GK$1,2),0)</f>
        <v>0</v>
      </c>
      <c r="GL112" s="22">
        <v>0</v>
      </c>
      <c r="GM112" s="22">
        <f>IF(HB111&gt;0,ROUND($GD$1*$GM$1,0),0)</f>
        <v>0</v>
      </c>
      <c r="GN112" s="22">
        <f>IF(HB111&gt;0,ROUND($GD$1*$GN$1,2),0)</f>
        <v>0</v>
      </c>
      <c r="GO112" s="22">
        <f>IF(HB111&gt;0,ROUND($GD$1*$GO$1,2),0)</f>
        <v>0</v>
      </c>
      <c r="GP112" s="22">
        <f>IF(HB111&gt;0,ROUND($GD$1*$GP$1,2),0)</f>
        <v>0</v>
      </c>
      <c r="GQ112" s="15">
        <f>IF(HB111&gt;0,GK112+SUM(GM112:GP112),0)</f>
        <v>0</v>
      </c>
      <c r="GR112" s="22">
        <f>IF(HB111&gt;0,ROUND(GQ112/12,2),0)</f>
        <v>0</v>
      </c>
      <c r="GS112" s="9">
        <f>INT(GR112)</f>
        <v>0</v>
      </c>
      <c r="GT112" s="23">
        <f>INT((GR112-GS112)*10)/10</f>
        <v>0</v>
      </c>
      <c r="GU112" s="17">
        <f>GR112-GS112-GT112</f>
        <v>0</v>
      </c>
      <c r="GV112" s="23">
        <f>IF(OR(GU112=0.05,GU112=0),GU112,IF(AND(GU112&gt;0.051,GU112&lt;0.1),0.1,IF(AND(GU112&gt;0.001,GU112&lt;0.05),0.05,GU112)))</f>
        <v>0</v>
      </c>
      <c r="GW112" s="23">
        <f>GS112+GT112+GV112</f>
        <v>0</v>
      </c>
      <c r="GX112">
        <f>IF(HB111&gt;0,GX111,0)</f>
        <v>0</v>
      </c>
      <c r="GY112" s="7">
        <f>ROUND(GD112+GJ112+GW112+GX112,2)</f>
        <v>0</v>
      </c>
      <c r="GZ112" s="7">
        <f>IF(AND(GY112&gt;0,GY113=0),GY112,0)</f>
        <v>0</v>
      </c>
      <c r="HA112" s="7">
        <f>IF(HB111&gt;0,HA111,0)</f>
        <v>0</v>
      </c>
      <c r="HB112" s="7">
        <f>IF(ROUND(GY112-HA112,2)&gt;0,ROUND(GY112-HA112,2),0)</f>
        <v>0</v>
      </c>
    </row>
    <row r="113" spans="1:235" customHeight="1" ht="15">
      <c r="B113" s="109" t="s">
        <v>166</v>
      </c>
      <c r="G113" s="117">
        <f>ROUND(SUM(G110:G112),2)</f>
        <v>0</v>
      </c>
      <c r="I113" s="118" t="str">
        <f>IF($I$99&lt;&gt;"",SUM(I110:I112),"")</f>
        <v/>
      </c>
      <c r="AC113" t="s">
        <v>169</v>
      </c>
      <c r="AD113" s="7">
        <f>$I$31</f>
        <v>750000</v>
      </c>
      <c r="BB113">
        <v>111</v>
      </c>
      <c r="BC113" s="7">
        <f>IF(BW112&gt;0,BC112-1000,BC112)</f>
        <v>0</v>
      </c>
      <c r="BD113" s="20">
        <f>IF(BW112&gt;0,ROUND(PMT($F$92/12,$F$96*12,-BC113),5),0)</f>
        <v>0</v>
      </c>
      <c r="BE113" s="15">
        <f>IF(BW112&gt;0,ROUND(BC113*$E$1/1000,2),0)</f>
        <v>0</v>
      </c>
      <c r="BF113" s="15">
        <f>IF(BW112&gt;0,ROUND(MIN(BC113,$F$168)*$BF$1,2),0)</f>
        <v>0</v>
      </c>
      <c r="BG113" s="22">
        <v>0</v>
      </c>
      <c r="BH113" s="22">
        <f>IF(BW112&gt;0,ROUND(MIN(BC113,$F$168)*$BH$1,0),0)</f>
        <v>0</v>
      </c>
      <c r="BI113" s="22">
        <f>IF(BW112&gt;0,ROUND(MIN(BC113,$F$168)*$BI$1,2),0)</f>
        <v>0</v>
      </c>
      <c r="BJ113" s="22">
        <f>IF(BW112&gt;0,ROUND(MIN(BC113,$F$168)*$BJ$1,2),0)</f>
        <v>0</v>
      </c>
      <c r="BK113" s="22">
        <f>IF(BW112&gt;0,ROUND(MIN(BC113,$F$168)*$BK$1,2),0)</f>
        <v>0</v>
      </c>
      <c r="BL113" s="15">
        <f>IF(BW112&gt;0,BF113+SUM(BH113:BK113),0)</f>
        <v>0</v>
      </c>
      <c r="BM113" s="22">
        <f>IF(BW112&gt;0,ROUND(BL113/12,2),0)</f>
        <v>0</v>
      </c>
      <c r="BN113" s="9">
        <f>INT(BM113)</f>
        <v>0</v>
      </c>
      <c r="BO113" s="23">
        <f>INT((BM113-BN113)*10)/10</f>
        <v>0</v>
      </c>
      <c r="BP113" s="17">
        <f>BM113-BN113-BO113</f>
        <v>0</v>
      </c>
      <c r="BQ113" s="23">
        <f>IF(OR(BP113=0.05,BP113=0),BP113,IF(AND(BP113&gt;0.051,BP113&lt;0.1),0.1,IF(AND(BP113&gt;0.001,BP113&lt;0.05),0.05,BP113)))</f>
        <v>0</v>
      </c>
      <c r="BR113" s="23">
        <f>BN113+BO113+BQ113</f>
        <v>0</v>
      </c>
      <c r="BS113">
        <f>IF(BW112&gt;0,BS112,0)</f>
        <v>0</v>
      </c>
      <c r="BT113" s="7">
        <f>SUM(BD113:BE113)+BR113+BS113</f>
        <v>0</v>
      </c>
      <c r="BU113" s="7">
        <f>IF(AND(BT113&gt;0,BT114=0),BT113,0)</f>
        <v>0</v>
      </c>
      <c r="BV113" s="7">
        <f>IF(BW112&gt;0,BV112,0)</f>
        <v>0</v>
      </c>
      <c r="BW113" s="7">
        <f>IF(ROUND(BT113-BV113,2)&gt;0,ROUND(BT113-BV113,2),0)</f>
        <v>0</v>
      </c>
      <c r="CB113">
        <v>111</v>
      </c>
      <c r="CC113" s="7">
        <f>IF(DB112&gt;0,CC112-1000,CC112)</f>
        <v>0</v>
      </c>
      <c r="CD113" s="20">
        <f>IF(DB112&gt;0,ROUND(PMT($F$92/12,$F$96*12,-CC113),5),0)</f>
        <v>0</v>
      </c>
      <c r="CE113" s="15">
        <f>IF(DB112&gt;0,ROUND(CC113*$CE$1/1000,2),0)</f>
        <v>0</v>
      </c>
      <c r="CF113" s="9">
        <f>INT(CE113)</f>
        <v>0</v>
      </c>
      <c r="CG113" s="23">
        <f>INT((CE113-CF113)*10)/10</f>
        <v>0</v>
      </c>
      <c r="CH113" s="17">
        <f>CE113-CF113-CG113</f>
        <v>0</v>
      </c>
      <c r="CI113" s="23">
        <f>IF(OR(CH113=0.05,CH113=0),CH113,IF(AND(CH113&gt;0.051,CH113&lt;0.1),0.1,IF(AND(CH113&gt;0.001,CH113&lt;0.05),0.05,CH113)))</f>
        <v>0</v>
      </c>
      <c r="CJ113" s="23">
        <f>CF113+CG113+CI113</f>
        <v>0</v>
      </c>
      <c r="CK113" s="15">
        <f>IF(DB112&gt;0,ROUND($CD$1*$CK$1,2),0)</f>
        <v>0</v>
      </c>
      <c r="CL113" s="22">
        <v>0</v>
      </c>
      <c r="CM113" s="22">
        <f>IF(DB112&gt;0,ROUND($CD$1*$CM$1,2),0)</f>
        <v>0</v>
      </c>
      <c r="CN113" s="22">
        <f>IF(DB112&gt;0,ROUND($CD$1*$CN$1,2),0)</f>
        <v>0</v>
      </c>
      <c r="CO113" s="22">
        <f>IF(DB112&gt;0,ROUND($CD$1*$CO$1,2),0)</f>
        <v>0</v>
      </c>
      <c r="CP113" s="22">
        <f>IF(DB112&gt;0,ROUND($CD$1*$CP$1,2),0)</f>
        <v>0</v>
      </c>
      <c r="CQ113" s="15">
        <f>IF(DB112&gt;0,CK113+SUM(CM113:CP113),0)</f>
        <v>0</v>
      </c>
      <c r="CR113" s="22">
        <f>IF(DB112&gt;0,ROUND(CQ113/12,2),0)</f>
        <v>0</v>
      </c>
      <c r="CS113" s="9">
        <f>INT(CR113)</f>
        <v>0</v>
      </c>
      <c r="CT113" s="23">
        <f>INT((CR113-CS113)*10)/10</f>
        <v>0</v>
      </c>
      <c r="CU113" s="17">
        <f>CR113-CS113-CT113</f>
        <v>0</v>
      </c>
      <c r="CV113" s="23">
        <f>IF(OR(CU113=0.05,CU113=0),CU113,IF(AND(CU113&gt;0.051,CU113&lt;0.1),0.1,IF(AND(CU113&gt;0.001,CU113&lt;0.05),0.05,CU113)))</f>
        <v>0</v>
      </c>
      <c r="CW113" s="23">
        <f>CS113+CT113+CV113</f>
        <v>0</v>
      </c>
      <c r="CX113">
        <f>IF(DB112&gt;0,CX112,0)</f>
        <v>0</v>
      </c>
      <c r="CY113" s="7">
        <f>ROUND(CD113+CJ113+CW113+CX113,2)</f>
        <v>0</v>
      </c>
      <c r="CZ113" s="7">
        <f>IF(AND(CY113&gt;0,CY114=0),CY113,0)</f>
        <v>0</v>
      </c>
      <c r="DA113" s="7">
        <f>IF(DB112&gt;0,DA112,0)</f>
        <v>0</v>
      </c>
      <c r="DB113" s="7">
        <f>IF(ROUND(CY113-DA113,2)&gt;0,ROUND(CY113-DA113,2),0)</f>
        <v>0</v>
      </c>
      <c r="EB113">
        <v>111</v>
      </c>
      <c r="EC113" s="7">
        <f>IF(FB112&gt;0,EC112-1000,EC112)</f>
        <v>0</v>
      </c>
      <c r="ED113" s="20">
        <f>IF(FB112&gt;0,ROUND(PMT($F$92/12,$F$96*12,-EC113),5),0)</f>
        <v>0</v>
      </c>
      <c r="EE113" s="15">
        <f>IF(FB112&gt;0,ROUND(EC113*$EE$1/1000,2),0)</f>
        <v>0</v>
      </c>
      <c r="EF113" s="9">
        <f>INT(EE113)</f>
        <v>0</v>
      </c>
      <c r="EG113" s="23">
        <f>INT((EE113-EF113)*10)/10</f>
        <v>0</v>
      </c>
      <c r="EH113" s="17">
        <f>EE113-EF113-EG113</f>
        <v>0</v>
      </c>
      <c r="EI113" s="23">
        <f>IF(OR(EH113=0.05,EH113=0),EH113,IF(AND(EH113&gt;0.051,EH113&lt;0.1),0.1,IF(AND(EH113&gt;0.001,EH113&lt;0.05),0.05,EH113)))</f>
        <v>0</v>
      </c>
      <c r="EJ113" s="23">
        <f>EF113+EG113+EI113</f>
        <v>0</v>
      </c>
      <c r="EK113" s="15">
        <f>IF(FB112&gt;0,ROUND($ED$1*$EK$1,2),0)</f>
        <v>0</v>
      </c>
      <c r="EL113" s="22">
        <v>0</v>
      </c>
      <c r="EM113" s="22">
        <f>IF(FB112&gt;0,ROUND($ED$1*$EM$1,0),0)</f>
        <v>0</v>
      </c>
      <c r="EN113" s="22">
        <f>IF(FB112&gt;0,ROUND($ED$1*$EN$1,2),0)</f>
        <v>0</v>
      </c>
      <c r="EO113" s="22">
        <f>IF(FB112&gt;0,ROUND($ED$1*$EO$1,2),0)</f>
        <v>0</v>
      </c>
      <c r="EP113" s="22">
        <f>IF(FB112&gt;0,ROUND($ED$1*$EP$1,2),0)</f>
        <v>0</v>
      </c>
      <c r="EQ113" s="15">
        <f>IF(FB112&gt;0,EK113+SUM(EM113:EP113),0)</f>
        <v>0</v>
      </c>
      <c r="ER113" s="22">
        <f>IF(FB112&gt;0,ROUND(EQ113/12,2),0)</f>
        <v>0</v>
      </c>
      <c r="ES113" s="9">
        <f>INT(ER113)</f>
        <v>0</v>
      </c>
      <c r="ET113" s="23">
        <f>INT((ER113-ES113)*10)/10</f>
        <v>0</v>
      </c>
      <c r="EU113" s="17">
        <f>ER113-ES113-ET113</f>
        <v>0</v>
      </c>
      <c r="EV113" s="23">
        <f>IF(OR(EU113=0.05,EU113=0),EU113,IF(AND(EU113&gt;0.051,EU113&lt;0.1),0.1,IF(AND(EU113&gt;0.001,EU113&lt;0.05),0.05,EU113)))</f>
        <v>0</v>
      </c>
      <c r="EW113" s="23">
        <f>ES113+ET113+EV113</f>
        <v>0</v>
      </c>
      <c r="EX113">
        <f>IF(FB112&gt;0,EX112,0)</f>
        <v>0</v>
      </c>
      <c r="EY113" s="7">
        <f>ROUND(ED113+EJ113+EW113+EX113,2)</f>
        <v>0</v>
      </c>
      <c r="EZ113" s="7">
        <f>IF(AND(EY113&gt;0,EY114=0),EY113,0)</f>
        <v>0</v>
      </c>
      <c r="FA113" s="7">
        <f>IF(FB112&gt;0,FA112,0)</f>
        <v>0</v>
      </c>
      <c r="FB113" s="7">
        <f>IF(ROUND(EY113-FA113,2)&gt;0,ROUND(EY113-FA113,2),0)</f>
        <v>0</v>
      </c>
      <c r="GB113">
        <v>111</v>
      </c>
      <c r="GC113" s="7">
        <f>IF(HB112&gt;0,GC112-1000,GC112)</f>
        <v>0</v>
      </c>
      <c r="GD113" s="20">
        <f>IF(HB112&gt;0,ROUND(PMT($F$92/12,$F$96*12,-GC113),5),0)</f>
        <v>0</v>
      </c>
      <c r="GE113" s="15">
        <f>IF(HB112&gt;0,ROUND(GC113*$GE$1/1000,2),0)</f>
        <v>0</v>
      </c>
      <c r="GF113" s="9">
        <f>INT(GE113)</f>
        <v>0</v>
      </c>
      <c r="GG113" s="23">
        <f>INT((GE113-GF113)*10)/10</f>
        <v>0</v>
      </c>
      <c r="GH113" s="17">
        <f>GE113-GF113-GG113</f>
        <v>0</v>
      </c>
      <c r="GI113" s="23">
        <f>IF(OR(GH113=0.05,GH113=0),GH113,IF(AND(GH113&gt;0.051,GH113&lt;0.1),0.1,IF(AND(GH113&gt;0.001,GH113&lt;0.05),0.05,GH113)))</f>
        <v>0</v>
      </c>
      <c r="GJ113" s="23">
        <f>GF113+GG113+GI113</f>
        <v>0</v>
      </c>
      <c r="GK113" s="15">
        <f>IF(HB112&gt;0,ROUND($GD$1*$GK$1,2),0)</f>
        <v>0</v>
      </c>
      <c r="GL113" s="22">
        <v>0</v>
      </c>
      <c r="GM113" s="22">
        <f>IF(HB112&gt;0,ROUND($GD$1*$GM$1,0),0)</f>
        <v>0</v>
      </c>
      <c r="GN113" s="22">
        <f>IF(HB112&gt;0,ROUND($GD$1*$GN$1,2),0)</f>
        <v>0</v>
      </c>
      <c r="GO113" s="22">
        <f>IF(HB112&gt;0,ROUND($GD$1*$GO$1,2),0)</f>
        <v>0</v>
      </c>
      <c r="GP113" s="22">
        <f>IF(HB112&gt;0,ROUND($GD$1*$GP$1,2),0)</f>
        <v>0</v>
      </c>
      <c r="GQ113" s="15">
        <f>IF(HB112&gt;0,GK113+SUM(GM113:GP113),0)</f>
        <v>0</v>
      </c>
      <c r="GR113" s="22">
        <f>IF(HB112&gt;0,ROUND(GQ113/12,2),0)</f>
        <v>0</v>
      </c>
      <c r="GS113" s="9">
        <f>INT(GR113)</f>
        <v>0</v>
      </c>
      <c r="GT113" s="23">
        <f>INT((GR113-GS113)*10)/10</f>
        <v>0</v>
      </c>
      <c r="GU113" s="17">
        <f>GR113-GS113-GT113</f>
        <v>0</v>
      </c>
      <c r="GV113" s="23">
        <f>IF(OR(GU113=0.05,GU113=0),GU113,IF(AND(GU113&gt;0.051,GU113&lt;0.1),0.1,IF(AND(GU113&gt;0.001,GU113&lt;0.05),0.05,GU113)))</f>
        <v>0</v>
      </c>
      <c r="GW113" s="23">
        <f>GS113+GT113+GV113</f>
        <v>0</v>
      </c>
      <c r="GX113">
        <f>IF(HB112&gt;0,GX112,0)</f>
        <v>0</v>
      </c>
      <c r="GY113" s="7">
        <f>ROUND(GD113+GJ113+GW113+GX113,2)</f>
        <v>0</v>
      </c>
      <c r="GZ113" s="7">
        <f>IF(AND(GY113&gt;0,GY114=0),GY113,0)</f>
        <v>0</v>
      </c>
      <c r="HA113" s="7">
        <f>IF(HB112&gt;0,HA112,0)</f>
        <v>0</v>
      </c>
      <c r="HB113" s="7">
        <f>IF(ROUND(GY113-HA113,2)&gt;0,ROUND(GY113-HA113,2),0)</f>
        <v>0</v>
      </c>
    </row>
    <row r="114" spans="1:235" customHeight="1" ht="15">
      <c r="B114" s="4" t="s">
        <v>170</v>
      </c>
      <c r="AC114" t="s">
        <v>171</v>
      </c>
      <c r="AD114" s="7">
        <f>$I$51</f>
        <v>0</v>
      </c>
      <c r="BB114">
        <v>112</v>
      </c>
      <c r="BC114" s="7">
        <f>IF(BW113&gt;0,BC113-1000,BC113)</f>
        <v>0</v>
      </c>
      <c r="BD114" s="20">
        <f>IF(BW113&gt;0,ROUND(PMT($F$92/12,$F$96*12,-BC114),5),0)</f>
        <v>0</v>
      </c>
      <c r="BE114" s="15">
        <f>IF(BW113&gt;0,ROUND(BC114*$E$1/1000,2),0)</f>
        <v>0</v>
      </c>
      <c r="BF114" s="15">
        <f>IF(BW113&gt;0,ROUND(MIN(BC114,$F$168)*$BF$1,2),0)</f>
        <v>0</v>
      </c>
      <c r="BG114" s="22">
        <v>0</v>
      </c>
      <c r="BH114" s="22">
        <f>IF(BW113&gt;0,ROUND(MIN(BC114,$F$168)*$BH$1,0),0)</f>
        <v>0</v>
      </c>
      <c r="BI114" s="22">
        <f>IF(BW113&gt;0,ROUND(MIN(BC114,$F$168)*$BI$1,2),0)</f>
        <v>0</v>
      </c>
      <c r="BJ114" s="22">
        <f>IF(BW113&gt;0,ROUND(MIN(BC114,$F$168)*$BJ$1,2),0)</f>
        <v>0</v>
      </c>
      <c r="BK114" s="22">
        <f>IF(BW113&gt;0,ROUND(MIN(BC114,$F$168)*$BK$1,2),0)</f>
        <v>0</v>
      </c>
      <c r="BL114" s="15">
        <f>IF(BW113&gt;0,BF114+SUM(BH114:BK114),0)</f>
        <v>0</v>
      </c>
      <c r="BM114" s="22">
        <f>IF(BW113&gt;0,ROUND(BL114/12,2),0)</f>
        <v>0</v>
      </c>
      <c r="BN114" s="9">
        <f>INT(BM114)</f>
        <v>0</v>
      </c>
      <c r="BO114" s="23">
        <f>INT((BM114-BN114)*10)/10</f>
        <v>0</v>
      </c>
      <c r="BP114" s="17">
        <f>BM114-BN114-BO114</f>
        <v>0</v>
      </c>
      <c r="BQ114" s="23">
        <f>IF(OR(BP114=0.05,BP114=0),BP114,IF(AND(BP114&gt;0.051,BP114&lt;0.1),0.1,IF(AND(BP114&gt;0.001,BP114&lt;0.05),0.05,BP114)))</f>
        <v>0</v>
      </c>
      <c r="BR114" s="23">
        <f>BN114+BO114+BQ114</f>
        <v>0</v>
      </c>
      <c r="BS114">
        <f>IF(BW113&gt;0,BS113,0)</f>
        <v>0</v>
      </c>
      <c r="BT114" s="7">
        <f>SUM(BD114:BE114)+BR114+BS114</f>
        <v>0</v>
      </c>
      <c r="BU114" s="7">
        <f>IF(AND(BT114&gt;0,BT115=0),BT114,0)</f>
        <v>0</v>
      </c>
      <c r="BV114" s="7">
        <f>IF(BW113&gt;0,BV113,0)</f>
        <v>0</v>
      </c>
      <c r="BW114" s="7">
        <f>IF(ROUND(BT114-BV114,2)&gt;0,ROUND(BT114-BV114,2),0)</f>
        <v>0</v>
      </c>
      <c r="CB114">
        <v>112</v>
      </c>
      <c r="CC114" s="7">
        <f>IF(DB113&gt;0,CC113-1000,CC113)</f>
        <v>0</v>
      </c>
      <c r="CD114" s="20">
        <f>IF(DB113&gt;0,ROUND(PMT($F$92/12,$F$96*12,-CC114),5),0)</f>
        <v>0</v>
      </c>
      <c r="CE114" s="15">
        <f>IF(DB113&gt;0,ROUND(CC114*$CE$1/1000,2),0)</f>
        <v>0</v>
      </c>
      <c r="CF114" s="9">
        <f>INT(CE114)</f>
        <v>0</v>
      </c>
      <c r="CG114" s="23">
        <f>INT((CE114-CF114)*10)/10</f>
        <v>0</v>
      </c>
      <c r="CH114" s="17">
        <f>CE114-CF114-CG114</f>
        <v>0</v>
      </c>
      <c r="CI114" s="23">
        <f>IF(OR(CH114=0.05,CH114=0),CH114,IF(AND(CH114&gt;0.051,CH114&lt;0.1),0.1,IF(AND(CH114&gt;0.001,CH114&lt;0.05),0.05,CH114)))</f>
        <v>0</v>
      </c>
      <c r="CJ114" s="23">
        <f>CF114+CG114+CI114</f>
        <v>0</v>
      </c>
      <c r="CK114" s="15">
        <f>IF(DB113&gt;0,ROUND($CD$1*$CK$1,2),0)</f>
        <v>0</v>
      </c>
      <c r="CL114" s="22">
        <v>0</v>
      </c>
      <c r="CM114" s="22">
        <f>IF(DB113&gt;0,ROUND($CD$1*$CM$1,2),0)</f>
        <v>0</v>
      </c>
      <c r="CN114" s="22">
        <f>IF(DB113&gt;0,ROUND($CD$1*$CN$1,2),0)</f>
        <v>0</v>
      </c>
      <c r="CO114" s="22">
        <f>IF(DB113&gt;0,ROUND($CD$1*$CO$1,2),0)</f>
        <v>0</v>
      </c>
      <c r="CP114" s="22">
        <f>IF(DB113&gt;0,ROUND($CD$1*$CP$1,2),0)</f>
        <v>0</v>
      </c>
      <c r="CQ114" s="15">
        <f>IF(DB113&gt;0,CK114+SUM(CM114:CP114),0)</f>
        <v>0</v>
      </c>
      <c r="CR114" s="22">
        <f>IF(DB113&gt;0,ROUND(CQ114/12,2),0)</f>
        <v>0</v>
      </c>
      <c r="CS114" s="9">
        <f>INT(CR114)</f>
        <v>0</v>
      </c>
      <c r="CT114" s="23">
        <f>INT((CR114-CS114)*10)/10</f>
        <v>0</v>
      </c>
      <c r="CU114" s="17">
        <f>CR114-CS114-CT114</f>
        <v>0</v>
      </c>
      <c r="CV114" s="23">
        <f>IF(OR(CU114=0.05,CU114=0),CU114,IF(AND(CU114&gt;0.051,CU114&lt;0.1),0.1,IF(AND(CU114&gt;0.001,CU114&lt;0.05),0.05,CU114)))</f>
        <v>0</v>
      </c>
      <c r="CW114" s="23">
        <f>CS114+CT114+CV114</f>
        <v>0</v>
      </c>
      <c r="CX114">
        <f>IF(DB113&gt;0,CX113,0)</f>
        <v>0</v>
      </c>
      <c r="CY114" s="7">
        <f>ROUND(CD114+CJ114+CW114+CX114,2)</f>
        <v>0</v>
      </c>
      <c r="CZ114" s="7">
        <f>IF(AND(CY114&gt;0,CY115=0),CY114,0)</f>
        <v>0</v>
      </c>
      <c r="DA114" s="7">
        <f>IF(DB113&gt;0,DA113,0)</f>
        <v>0</v>
      </c>
      <c r="DB114" s="7">
        <f>IF(ROUND(CY114-DA114,2)&gt;0,ROUND(CY114-DA114,2),0)</f>
        <v>0</v>
      </c>
      <c r="EB114">
        <v>112</v>
      </c>
      <c r="EC114" s="7">
        <f>IF(FB113&gt;0,EC113-1000,EC113)</f>
        <v>0</v>
      </c>
      <c r="ED114" s="20">
        <f>IF(FB113&gt;0,ROUND(PMT($F$92/12,$F$96*12,-EC114),5),0)</f>
        <v>0</v>
      </c>
      <c r="EE114" s="15">
        <f>IF(FB113&gt;0,ROUND(EC114*$EE$1/1000,2),0)</f>
        <v>0</v>
      </c>
      <c r="EF114" s="9">
        <f>INT(EE114)</f>
        <v>0</v>
      </c>
      <c r="EG114" s="23">
        <f>INT((EE114-EF114)*10)/10</f>
        <v>0</v>
      </c>
      <c r="EH114" s="17">
        <f>EE114-EF114-EG114</f>
        <v>0</v>
      </c>
      <c r="EI114" s="23">
        <f>IF(OR(EH114=0.05,EH114=0),EH114,IF(AND(EH114&gt;0.051,EH114&lt;0.1),0.1,IF(AND(EH114&gt;0.001,EH114&lt;0.05),0.05,EH114)))</f>
        <v>0</v>
      </c>
      <c r="EJ114" s="23">
        <f>EF114+EG114+EI114</f>
        <v>0</v>
      </c>
      <c r="EK114" s="15">
        <f>IF(FB113&gt;0,ROUND($ED$1*$EK$1,2),0)</f>
        <v>0</v>
      </c>
      <c r="EL114" s="22">
        <v>0</v>
      </c>
      <c r="EM114" s="22">
        <f>IF(FB113&gt;0,ROUND($ED$1*$EM$1,0),0)</f>
        <v>0</v>
      </c>
      <c r="EN114" s="22">
        <f>IF(FB113&gt;0,ROUND($ED$1*$EN$1,2),0)</f>
        <v>0</v>
      </c>
      <c r="EO114" s="22">
        <f>IF(FB113&gt;0,ROUND($ED$1*$EO$1,2),0)</f>
        <v>0</v>
      </c>
      <c r="EP114" s="22">
        <f>IF(FB113&gt;0,ROUND($ED$1*$EP$1,2),0)</f>
        <v>0</v>
      </c>
      <c r="EQ114" s="15">
        <f>IF(FB113&gt;0,EK114+SUM(EM114:EP114),0)</f>
        <v>0</v>
      </c>
      <c r="ER114" s="22">
        <f>IF(FB113&gt;0,ROUND(EQ114/12,2),0)</f>
        <v>0</v>
      </c>
      <c r="ES114" s="9">
        <f>INT(ER114)</f>
        <v>0</v>
      </c>
      <c r="ET114" s="23">
        <f>INT((ER114-ES114)*10)/10</f>
        <v>0</v>
      </c>
      <c r="EU114" s="17">
        <f>ER114-ES114-ET114</f>
        <v>0</v>
      </c>
      <c r="EV114" s="23">
        <f>IF(OR(EU114=0.05,EU114=0),EU114,IF(AND(EU114&gt;0.051,EU114&lt;0.1),0.1,IF(AND(EU114&gt;0.001,EU114&lt;0.05),0.05,EU114)))</f>
        <v>0</v>
      </c>
      <c r="EW114" s="23">
        <f>ES114+ET114+EV114</f>
        <v>0</v>
      </c>
      <c r="EX114">
        <f>IF(FB113&gt;0,EX113,0)</f>
        <v>0</v>
      </c>
      <c r="EY114" s="7">
        <f>ROUND(ED114+EJ114+EW114+EX114,2)</f>
        <v>0</v>
      </c>
      <c r="EZ114" s="7">
        <f>IF(AND(EY114&gt;0,EY115=0),EY114,0)</f>
        <v>0</v>
      </c>
      <c r="FA114" s="7">
        <f>IF(FB113&gt;0,FA113,0)</f>
        <v>0</v>
      </c>
      <c r="FB114" s="7">
        <f>IF(ROUND(EY114-FA114,2)&gt;0,ROUND(EY114-FA114,2),0)</f>
        <v>0</v>
      </c>
      <c r="GB114">
        <v>112</v>
      </c>
      <c r="GC114" s="7">
        <f>IF(HB113&gt;0,GC113-1000,GC113)</f>
        <v>0</v>
      </c>
      <c r="GD114" s="20">
        <f>IF(HB113&gt;0,ROUND(PMT($F$92/12,$F$96*12,-GC114),5),0)</f>
        <v>0</v>
      </c>
      <c r="GE114" s="15">
        <f>IF(HB113&gt;0,ROUND(GC114*$GE$1/1000,2),0)</f>
        <v>0</v>
      </c>
      <c r="GF114" s="9">
        <f>INT(GE114)</f>
        <v>0</v>
      </c>
      <c r="GG114" s="23">
        <f>INT((GE114-GF114)*10)/10</f>
        <v>0</v>
      </c>
      <c r="GH114" s="17">
        <f>GE114-GF114-GG114</f>
        <v>0</v>
      </c>
      <c r="GI114" s="23">
        <f>IF(OR(GH114=0.05,GH114=0),GH114,IF(AND(GH114&gt;0.051,GH114&lt;0.1),0.1,IF(AND(GH114&gt;0.001,GH114&lt;0.05),0.05,GH114)))</f>
        <v>0</v>
      </c>
      <c r="GJ114" s="23">
        <f>GF114+GG114+GI114</f>
        <v>0</v>
      </c>
      <c r="GK114" s="15">
        <f>IF(HB113&gt;0,ROUND($GD$1*$GK$1,2),0)</f>
        <v>0</v>
      </c>
      <c r="GL114" s="22">
        <v>0</v>
      </c>
      <c r="GM114" s="22">
        <f>IF(HB113&gt;0,ROUND($GD$1*$GM$1,0),0)</f>
        <v>0</v>
      </c>
      <c r="GN114" s="22">
        <f>IF(HB113&gt;0,ROUND($GD$1*$GN$1,2),0)</f>
        <v>0</v>
      </c>
      <c r="GO114" s="22">
        <f>IF(HB113&gt;0,ROUND($GD$1*$GO$1,2),0)</f>
        <v>0</v>
      </c>
      <c r="GP114" s="22">
        <f>IF(HB113&gt;0,ROUND($GD$1*$GP$1,2),0)</f>
        <v>0</v>
      </c>
      <c r="GQ114" s="15">
        <f>IF(HB113&gt;0,GK114+SUM(GM114:GP114),0)</f>
        <v>0</v>
      </c>
      <c r="GR114" s="22">
        <f>IF(HB113&gt;0,ROUND(GQ114/12,2),0)</f>
        <v>0</v>
      </c>
      <c r="GS114" s="9">
        <f>INT(GR114)</f>
        <v>0</v>
      </c>
      <c r="GT114" s="23">
        <f>INT((GR114-GS114)*10)/10</f>
        <v>0</v>
      </c>
      <c r="GU114" s="17">
        <f>GR114-GS114-GT114</f>
        <v>0</v>
      </c>
      <c r="GV114" s="23">
        <f>IF(OR(GU114=0.05,GU114=0),GU114,IF(AND(GU114&gt;0.051,GU114&lt;0.1),0.1,IF(AND(GU114&gt;0.001,GU114&lt;0.05),0.05,GU114)))</f>
        <v>0</v>
      </c>
      <c r="GW114" s="23">
        <f>GS114+GT114+GV114</f>
        <v>0</v>
      </c>
      <c r="GX114">
        <f>IF(HB113&gt;0,GX113,0)</f>
        <v>0</v>
      </c>
      <c r="GY114" s="7">
        <f>ROUND(GD114+GJ114+GW114+GX114,2)</f>
        <v>0</v>
      </c>
      <c r="GZ114" s="7">
        <f>IF(AND(GY114&gt;0,GY115=0),GY114,0)</f>
        <v>0</v>
      </c>
      <c r="HA114" s="7">
        <f>IF(HB113&gt;0,HA113,0)</f>
        <v>0</v>
      </c>
      <c r="HB114" s="7">
        <f>IF(ROUND(GY114-HA114,2)&gt;0,ROUND(GY114-HA114,2),0)</f>
        <v>0</v>
      </c>
    </row>
    <row r="115" spans="1:235">
      <c r="B115" s="109" t="s">
        <v>160</v>
      </c>
      <c r="G115" s="115">
        <f>F159</f>
        <v>0</v>
      </c>
      <c r="I115" s="115" t="str">
        <f>IF($I$99&lt;&gt;"",G115,"")</f>
        <v/>
      </c>
      <c r="AB115" s="150" t="s">
        <v>172</v>
      </c>
      <c r="AD115" s="119">
        <f>MIN(AD111:AD114)</f>
        <v>0</v>
      </c>
      <c r="BB115">
        <v>113</v>
      </c>
      <c r="BC115" s="7">
        <f>IF(BW114&gt;0,BC114-1000,BC114)</f>
        <v>0</v>
      </c>
      <c r="BD115" s="20">
        <f>IF(BW114&gt;0,ROUND(PMT($F$92/12,$F$96*12,-BC115),5),0)</f>
        <v>0</v>
      </c>
      <c r="BE115" s="15">
        <f>IF(BW114&gt;0,ROUND(BC115*$E$1/1000,2),0)</f>
        <v>0</v>
      </c>
      <c r="BF115" s="15">
        <f>IF(BW114&gt;0,ROUND(MIN(BC115,$F$168)*$BF$1,2),0)</f>
        <v>0</v>
      </c>
      <c r="BG115" s="22">
        <v>0</v>
      </c>
      <c r="BH115" s="22">
        <f>IF(BW114&gt;0,ROUND(MIN(BC115,$F$168)*$BH$1,0),0)</f>
        <v>0</v>
      </c>
      <c r="BI115" s="22">
        <f>IF(BW114&gt;0,ROUND(MIN(BC115,$F$168)*$BI$1,2),0)</f>
        <v>0</v>
      </c>
      <c r="BJ115" s="22">
        <f>IF(BW114&gt;0,ROUND(MIN(BC115,$F$168)*$BJ$1,2),0)</f>
        <v>0</v>
      </c>
      <c r="BK115" s="22">
        <f>IF(BW114&gt;0,ROUND(MIN(BC115,$F$168)*$BK$1,2),0)</f>
        <v>0</v>
      </c>
      <c r="BL115" s="15">
        <f>IF(BW114&gt;0,BF115+SUM(BH115:BK115),0)</f>
        <v>0</v>
      </c>
      <c r="BM115" s="22">
        <f>IF(BW114&gt;0,ROUND(BL115/12,2),0)</f>
        <v>0</v>
      </c>
      <c r="BN115" s="9">
        <f>INT(BM115)</f>
        <v>0</v>
      </c>
      <c r="BO115" s="23">
        <f>INT((BM115-BN115)*10)/10</f>
        <v>0</v>
      </c>
      <c r="BP115" s="17">
        <f>BM115-BN115-BO115</f>
        <v>0</v>
      </c>
      <c r="BQ115" s="23">
        <f>IF(OR(BP115=0.05,BP115=0),BP115,IF(AND(BP115&gt;0.051,BP115&lt;0.1),0.1,IF(AND(BP115&gt;0.001,BP115&lt;0.05),0.05,BP115)))</f>
        <v>0</v>
      </c>
      <c r="BR115" s="23">
        <f>BN115+BO115+BQ115</f>
        <v>0</v>
      </c>
      <c r="BS115">
        <f>IF(BW114&gt;0,BS114,0)</f>
        <v>0</v>
      </c>
      <c r="BT115" s="7">
        <f>SUM(BD115:BE115)+BR115+BS115</f>
        <v>0</v>
      </c>
      <c r="BU115" s="7">
        <f>IF(AND(BT115&gt;0,BT116=0),BT115,0)</f>
        <v>0</v>
      </c>
      <c r="BV115" s="7">
        <f>IF(BW114&gt;0,BV114,0)</f>
        <v>0</v>
      </c>
      <c r="BW115" s="7">
        <f>IF(ROUND(BT115-BV115,2)&gt;0,ROUND(BT115-BV115,2),0)</f>
        <v>0</v>
      </c>
      <c r="CB115">
        <v>113</v>
      </c>
      <c r="CC115" s="7">
        <f>IF(DB114&gt;0,CC114-1000,CC114)</f>
        <v>0</v>
      </c>
      <c r="CD115" s="20">
        <f>IF(DB114&gt;0,ROUND(PMT($F$92/12,$F$96*12,-CC115),5),0)</f>
        <v>0</v>
      </c>
      <c r="CE115" s="15">
        <f>IF(DB114&gt;0,ROUND(CC115*$CE$1/1000,2),0)</f>
        <v>0</v>
      </c>
      <c r="CF115" s="9">
        <f>INT(CE115)</f>
        <v>0</v>
      </c>
      <c r="CG115" s="23">
        <f>INT((CE115-CF115)*10)/10</f>
        <v>0</v>
      </c>
      <c r="CH115" s="17">
        <f>CE115-CF115-CG115</f>
        <v>0</v>
      </c>
      <c r="CI115" s="23">
        <f>IF(OR(CH115=0.05,CH115=0),CH115,IF(AND(CH115&gt;0.051,CH115&lt;0.1),0.1,IF(AND(CH115&gt;0.001,CH115&lt;0.05),0.05,CH115)))</f>
        <v>0</v>
      </c>
      <c r="CJ115" s="23">
        <f>CF115+CG115+CI115</f>
        <v>0</v>
      </c>
      <c r="CK115" s="15">
        <f>IF(DB114&gt;0,ROUND($CD$1*$CK$1,2),0)</f>
        <v>0</v>
      </c>
      <c r="CL115" s="22">
        <v>0</v>
      </c>
      <c r="CM115" s="22">
        <f>IF(DB114&gt;0,ROUND($CD$1*$CM$1,2),0)</f>
        <v>0</v>
      </c>
      <c r="CN115" s="22">
        <f>IF(DB114&gt;0,ROUND($CD$1*$CN$1,2),0)</f>
        <v>0</v>
      </c>
      <c r="CO115" s="22">
        <f>IF(DB114&gt;0,ROUND($CD$1*$CO$1,2),0)</f>
        <v>0</v>
      </c>
      <c r="CP115" s="22">
        <f>IF(DB114&gt;0,ROUND($CD$1*$CP$1,2),0)</f>
        <v>0</v>
      </c>
      <c r="CQ115" s="15">
        <f>IF(DB114&gt;0,CK115+SUM(CM115:CP115),0)</f>
        <v>0</v>
      </c>
      <c r="CR115" s="22">
        <f>IF(DB114&gt;0,ROUND(CQ115/12,2),0)</f>
        <v>0</v>
      </c>
      <c r="CS115" s="9">
        <f>INT(CR115)</f>
        <v>0</v>
      </c>
      <c r="CT115" s="23">
        <f>INT((CR115-CS115)*10)/10</f>
        <v>0</v>
      </c>
      <c r="CU115" s="17">
        <f>CR115-CS115-CT115</f>
        <v>0</v>
      </c>
      <c r="CV115" s="23">
        <f>IF(OR(CU115=0.05,CU115=0),CU115,IF(AND(CU115&gt;0.051,CU115&lt;0.1),0.1,IF(AND(CU115&gt;0.001,CU115&lt;0.05),0.05,CU115)))</f>
        <v>0</v>
      </c>
      <c r="CW115" s="23">
        <f>CS115+CT115+CV115</f>
        <v>0</v>
      </c>
      <c r="CX115">
        <f>IF(DB114&gt;0,CX114,0)</f>
        <v>0</v>
      </c>
      <c r="CY115" s="7">
        <f>ROUND(CD115+CJ115+CW115+CX115,2)</f>
        <v>0</v>
      </c>
      <c r="CZ115" s="7">
        <f>IF(AND(CY115&gt;0,CY116=0),CY115,0)</f>
        <v>0</v>
      </c>
      <c r="DA115" s="7">
        <f>IF(DB114&gt;0,DA114,0)</f>
        <v>0</v>
      </c>
      <c r="DB115" s="7">
        <f>IF(ROUND(CY115-DA115,2)&gt;0,ROUND(CY115-DA115,2),0)</f>
        <v>0</v>
      </c>
      <c r="EB115">
        <v>113</v>
      </c>
      <c r="EC115" s="7">
        <f>IF(FB114&gt;0,EC114-1000,EC114)</f>
        <v>0</v>
      </c>
      <c r="ED115" s="20">
        <f>IF(FB114&gt;0,ROUND(PMT($F$92/12,$F$96*12,-EC115),5),0)</f>
        <v>0</v>
      </c>
      <c r="EE115" s="15">
        <f>IF(FB114&gt;0,ROUND(EC115*$EE$1/1000,2),0)</f>
        <v>0</v>
      </c>
      <c r="EF115" s="9">
        <f>INT(EE115)</f>
        <v>0</v>
      </c>
      <c r="EG115" s="23">
        <f>INT((EE115-EF115)*10)/10</f>
        <v>0</v>
      </c>
      <c r="EH115" s="17">
        <f>EE115-EF115-EG115</f>
        <v>0</v>
      </c>
      <c r="EI115" s="23">
        <f>IF(OR(EH115=0.05,EH115=0),EH115,IF(AND(EH115&gt;0.051,EH115&lt;0.1),0.1,IF(AND(EH115&gt;0.001,EH115&lt;0.05),0.05,EH115)))</f>
        <v>0</v>
      </c>
      <c r="EJ115" s="23">
        <f>EF115+EG115+EI115</f>
        <v>0</v>
      </c>
      <c r="EK115" s="15">
        <f>IF(FB114&gt;0,ROUND($ED$1*$EK$1,2),0)</f>
        <v>0</v>
      </c>
      <c r="EL115" s="22">
        <v>0</v>
      </c>
      <c r="EM115" s="22">
        <f>IF(FB114&gt;0,ROUND($ED$1*$EM$1,0),0)</f>
        <v>0</v>
      </c>
      <c r="EN115" s="22">
        <f>IF(FB114&gt;0,ROUND($ED$1*$EN$1,2),0)</f>
        <v>0</v>
      </c>
      <c r="EO115" s="22">
        <f>IF(FB114&gt;0,ROUND($ED$1*$EO$1,2),0)</f>
        <v>0</v>
      </c>
      <c r="EP115" s="22">
        <f>IF(FB114&gt;0,ROUND($ED$1*$EP$1,2),0)</f>
        <v>0</v>
      </c>
      <c r="EQ115" s="15">
        <f>IF(FB114&gt;0,EK115+SUM(EM115:EP115),0)</f>
        <v>0</v>
      </c>
      <c r="ER115" s="22">
        <f>IF(FB114&gt;0,ROUND(EQ115/12,2),0)</f>
        <v>0</v>
      </c>
      <c r="ES115" s="9">
        <f>INT(ER115)</f>
        <v>0</v>
      </c>
      <c r="ET115" s="23">
        <f>INT((ER115-ES115)*10)/10</f>
        <v>0</v>
      </c>
      <c r="EU115" s="17">
        <f>ER115-ES115-ET115</f>
        <v>0</v>
      </c>
      <c r="EV115" s="23">
        <f>IF(OR(EU115=0.05,EU115=0),EU115,IF(AND(EU115&gt;0.051,EU115&lt;0.1),0.1,IF(AND(EU115&gt;0.001,EU115&lt;0.05),0.05,EU115)))</f>
        <v>0</v>
      </c>
      <c r="EW115" s="23">
        <f>ES115+ET115+EV115</f>
        <v>0</v>
      </c>
      <c r="EX115">
        <f>IF(FB114&gt;0,EX114,0)</f>
        <v>0</v>
      </c>
      <c r="EY115" s="7">
        <f>ROUND(ED115+EJ115+EW115+EX115,2)</f>
        <v>0</v>
      </c>
      <c r="EZ115" s="7">
        <f>IF(AND(EY115&gt;0,EY116=0),EY115,0)</f>
        <v>0</v>
      </c>
      <c r="FA115" s="7">
        <f>IF(FB114&gt;0,FA114,0)</f>
        <v>0</v>
      </c>
      <c r="FB115" s="7">
        <f>IF(ROUND(EY115-FA115,2)&gt;0,ROUND(EY115-FA115,2),0)</f>
        <v>0</v>
      </c>
      <c r="GB115">
        <v>113</v>
      </c>
      <c r="GC115" s="7">
        <f>IF(HB114&gt;0,GC114-1000,GC114)</f>
        <v>0</v>
      </c>
      <c r="GD115" s="20">
        <f>IF(HB114&gt;0,ROUND(PMT($F$92/12,$F$96*12,-GC115),5),0)</f>
        <v>0</v>
      </c>
      <c r="GE115" s="15">
        <f>IF(HB114&gt;0,ROUND(GC115*$GE$1/1000,2),0)</f>
        <v>0</v>
      </c>
      <c r="GF115" s="9">
        <f>INT(GE115)</f>
        <v>0</v>
      </c>
      <c r="GG115" s="23">
        <f>INT((GE115-GF115)*10)/10</f>
        <v>0</v>
      </c>
      <c r="GH115" s="17">
        <f>GE115-GF115-GG115</f>
        <v>0</v>
      </c>
      <c r="GI115" s="23">
        <f>IF(OR(GH115=0.05,GH115=0),GH115,IF(AND(GH115&gt;0.051,GH115&lt;0.1),0.1,IF(AND(GH115&gt;0.001,GH115&lt;0.05),0.05,GH115)))</f>
        <v>0</v>
      </c>
      <c r="GJ115" s="23">
        <f>GF115+GG115+GI115</f>
        <v>0</v>
      </c>
      <c r="GK115" s="15">
        <f>IF(HB114&gt;0,ROUND($GD$1*$GK$1,2),0)</f>
        <v>0</v>
      </c>
      <c r="GL115" s="22">
        <v>0</v>
      </c>
      <c r="GM115" s="22">
        <f>IF(HB114&gt;0,ROUND($GD$1*$GM$1,0),0)</f>
        <v>0</v>
      </c>
      <c r="GN115" s="22">
        <f>IF(HB114&gt;0,ROUND($GD$1*$GN$1,2),0)</f>
        <v>0</v>
      </c>
      <c r="GO115" s="22">
        <f>IF(HB114&gt;0,ROUND($GD$1*$GO$1,2),0)</f>
        <v>0</v>
      </c>
      <c r="GP115" s="22">
        <f>IF(HB114&gt;0,ROUND($GD$1*$GP$1,2),0)</f>
        <v>0</v>
      </c>
      <c r="GQ115" s="15">
        <f>IF(HB114&gt;0,GK115+SUM(GM115:GP115),0)</f>
        <v>0</v>
      </c>
      <c r="GR115" s="22">
        <f>IF(HB114&gt;0,ROUND(GQ115/12,2),0)</f>
        <v>0</v>
      </c>
      <c r="GS115" s="9">
        <f>INT(GR115)</f>
        <v>0</v>
      </c>
      <c r="GT115" s="23">
        <f>INT((GR115-GS115)*10)/10</f>
        <v>0</v>
      </c>
      <c r="GU115" s="17">
        <f>GR115-GS115-GT115</f>
        <v>0</v>
      </c>
      <c r="GV115" s="23">
        <f>IF(OR(GU115=0.05,GU115=0),GU115,IF(AND(GU115&gt;0.051,GU115&lt;0.1),0.1,IF(AND(GU115&gt;0.001,GU115&lt;0.05),0.05,GU115)))</f>
        <v>0</v>
      </c>
      <c r="GW115" s="23">
        <f>GS115+GT115+GV115</f>
        <v>0</v>
      </c>
      <c r="GX115">
        <f>IF(HB114&gt;0,GX114,0)</f>
        <v>0</v>
      </c>
      <c r="GY115" s="7">
        <f>ROUND(GD115+GJ115+GW115+GX115,2)</f>
        <v>0</v>
      </c>
      <c r="GZ115" s="7">
        <f>IF(AND(GY115&gt;0,GY116=0),GY115,0)</f>
        <v>0</v>
      </c>
      <c r="HA115" s="7">
        <f>IF(HB114&gt;0,HA114,0)</f>
        <v>0</v>
      </c>
      <c r="HB115" s="7">
        <f>IF(ROUND(GY115-HA115,2)&gt;0,ROUND(GY115-HA115,2),0)</f>
        <v>0</v>
      </c>
    </row>
    <row r="116" spans="1:235">
      <c r="B116" s="109" t="s">
        <v>162</v>
      </c>
      <c r="G116" s="15">
        <f>F162</f>
        <v>0</v>
      </c>
      <c r="I116" s="15" t="str">
        <f>IF($I$99&lt;&gt;"",0,"")</f>
        <v/>
      </c>
      <c r="BB116">
        <v>114</v>
      </c>
      <c r="BC116" s="7">
        <f>IF(BW115&gt;0,BC115-1000,BC115)</f>
        <v>0</v>
      </c>
      <c r="BD116" s="20">
        <f>IF(BW115&gt;0,ROUND(PMT($F$92/12,$F$96*12,-BC116),5),0)</f>
        <v>0</v>
      </c>
      <c r="BE116" s="15">
        <f>IF(BW115&gt;0,ROUND(BC116*$E$1/1000,2),0)</f>
        <v>0</v>
      </c>
      <c r="BF116" s="15">
        <f>IF(BW115&gt;0,ROUND(MIN(BC116,$F$168)*$BF$1,2),0)</f>
        <v>0</v>
      </c>
      <c r="BG116" s="22">
        <v>0</v>
      </c>
      <c r="BH116" s="22">
        <f>IF(BW115&gt;0,ROUND(MIN(BC116,$F$168)*$BH$1,0),0)</f>
        <v>0</v>
      </c>
      <c r="BI116" s="22">
        <f>IF(BW115&gt;0,ROUND(MIN(BC116,$F$168)*$BI$1,2),0)</f>
        <v>0</v>
      </c>
      <c r="BJ116" s="22">
        <f>IF(BW115&gt;0,ROUND(MIN(BC116,$F$168)*$BJ$1,2),0)</f>
        <v>0</v>
      </c>
      <c r="BK116" s="22">
        <f>IF(BW115&gt;0,ROUND(MIN(BC116,$F$168)*$BK$1,2),0)</f>
        <v>0</v>
      </c>
      <c r="BL116" s="15">
        <f>IF(BW115&gt;0,BF116+SUM(BH116:BK116),0)</f>
        <v>0</v>
      </c>
      <c r="BM116" s="22">
        <f>IF(BW115&gt;0,ROUND(BL116/12,2),0)</f>
        <v>0</v>
      </c>
      <c r="BN116" s="9">
        <f>INT(BM116)</f>
        <v>0</v>
      </c>
      <c r="BO116" s="23">
        <f>INT((BM116-BN116)*10)/10</f>
        <v>0</v>
      </c>
      <c r="BP116" s="17">
        <f>BM116-BN116-BO116</f>
        <v>0</v>
      </c>
      <c r="BQ116" s="23">
        <f>IF(OR(BP116=0.05,BP116=0),BP116,IF(AND(BP116&gt;0.051,BP116&lt;0.1),0.1,IF(AND(BP116&gt;0.001,BP116&lt;0.05),0.05,BP116)))</f>
        <v>0</v>
      </c>
      <c r="BR116" s="23">
        <f>BN116+BO116+BQ116</f>
        <v>0</v>
      </c>
      <c r="BS116">
        <f>IF(BW115&gt;0,BS115,0)</f>
        <v>0</v>
      </c>
      <c r="BT116" s="7">
        <f>SUM(BD116:BE116)+BR116+BS116</f>
        <v>0</v>
      </c>
      <c r="BU116" s="7">
        <f>IF(AND(BT116&gt;0,BT117=0),BT116,0)</f>
        <v>0</v>
      </c>
      <c r="BV116" s="7">
        <f>IF(BW115&gt;0,BV115,0)</f>
        <v>0</v>
      </c>
      <c r="BW116" s="7">
        <f>IF(ROUND(BT116-BV116,2)&gt;0,ROUND(BT116-BV116,2),0)</f>
        <v>0</v>
      </c>
      <c r="CB116">
        <v>114</v>
      </c>
      <c r="CC116" s="7">
        <f>IF(DB115&gt;0,CC115-1000,CC115)</f>
        <v>0</v>
      </c>
      <c r="CD116" s="20">
        <f>IF(DB115&gt;0,ROUND(PMT($F$92/12,$F$96*12,-CC116),5),0)</f>
        <v>0</v>
      </c>
      <c r="CE116" s="15">
        <f>IF(DB115&gt;0,ROUND(CC116*$CE$1/1000,2),0)</f>
        <v>0</v>
      </c>
      <c r="CF116" s="9">
        <f>INT(CE116)</f>
        <v>0</v>
      </c>
      <c r="CG116" s="23">
        <f>INT((CE116-CF116)*10)/10</f>
        <v>0</v>
      </c>
      <c r="CH116" s="17">
        <f>CE116-CF116-CG116</f>
        <v>0</v>
      </c>
      <c r="CI116" s="23">
        <f>IF(OR(CH116=0.05,CH116=0),CH116,IF(AND(CH116&gt;0.051,CH116&lt;0.1),0.1,IF(AND(CH116&gt;0.001,CH116&lt;0.05),0.05,CH116)))</f>
        <v>0</v>
      </c>
      <c r="CJ116" s="23">
        <f>CF116+CG116+CI116</f>
        <v>0</v>
      </c>
      <c r="CK116" s="15">
        <f>IF(DB115&gt;0,ROUND($CD$1*$CK$1,2),0)</f>
        <v>0</v>
      </c>
      <c r="CL116" s="22">
        <v>0</v>
      </c>
      <c r="CM116" s="22">
        <f>IF(DB115&gt;0,ROUND($CD$1*$CM$1,2),0)</f>
        <v>0</v>
      </c>
      <c r="CN116" s="22">
        <f>IF(DB115&gt;0,ROUND($CD$1*$CN$1,2),0)</f>
        <v>0</v>
      </c>
      <c r="CO116" s="22">
        <f>IF(DB115&gt;0,ROUND($CD$1*$CO$1,2),0)</f>
        <v>0</v>
      </c>
      <c r="CP116" s="22">
        <f>IF(DB115&gt;0,ROUND($CD$1*$CP$1,2),0)</f>
        <v>0</v>
      </c>
      <c r="CQ116" s="15">
        <f>IF(DB115&gt;0,CK116+SUM(CM116:CP116),0)</f>
        <v>0</v>
      </c>
      <c r="CR116" s="22">
        <f>IF(DB115&gt;0,ROUND(CQ116/12,2),0)</f>
        <v>0</v>
      </c>
      <c r="CS116" s="9">
        <f>INT(CR116)</f>
        <v>0</v>
      </c>
      <c r="CT116" s="23">
        <f>INT((CR116-CS116)*10)/10</f>
        <v>0</v>
      </c>
      <c r="CU116" s="17">
        <f>CR116-CS116-CT116</f>
        <v>0</v>
      </c>
      <c r="CV116" s="23">
        <f>IF(OR(CU116=0.05,CU116=0),CU116,IF(AND(CU116&gt;0.051,CU116&lt;0.1),0.1,IF(AND(CU116&gt;0.001,CU116&lt;0.05),0.05,CU116)))</f>
        <v>0</v>
      </c>
      <c r="CW116" s="23">
        <f>CS116+CT116+CV116</f>
        <v>0</v>
      </c>
      <c r="CX116">
        <f>IF(DB115&gt;0,CX115,0)</f>
        <v>0</v>
      </c>
      <c r="CY116" s="7">
        <f>ROUND(CD116+CJ116+CW116+CX116,2)</f>
        <v>0</v>
      </c>
      <c r="CZ116" s="7">
        <f>IF(AND(CY116&gt;0,CY117=0),CY116,0)</f>
        <v>0</v>
      </c>
      <c r="DA116" s="7">
        <f>IF(DB115&gt;0,DA115,0)</f>
        <v>0</v>
      </c>
      <c r="DB116" s="7">
        <f>IF(ROUND(CY116-DA116,2)&gt;0,ROUND(CY116-DA116,2),0)</f>
        <v>0</v>
      </c>
      <c r="EB116">
        <v>114</v>
      </c>
      <c r="EC116" s="7">
        <f>IF(FB115&gt;0,EC115-1000,EC115)</f>
        <v>0</v>
      </c>
      <c r="ED116" s="20">
        <f>IF(FB115&gt;0,ROUND(PMT($F$92/12,$F$96*12,-EC116),5),0)</f>
        <v>0</v>
      </c>
      <c r="EE116" s="15">
        <f>IF(FB115&gt;0,ROUND(EC116*$EE$1/1000,2),0)</f>
        <v>0</v>
      </c>
      <c r="EF116" s="9">
        <f>INT(EE116)</f>
        <v>0</v>
      </c>
      <c r="EG116" s="23">
        <f>INT((EE116-EF116)*10)/10</f>
        <v>0</v>
      </c>
      <c r="EH116" s="17">
        <f>EE116-EF116-EG116</f>
        <v>0</v>
      </c>
      <c r="EI116" s="23">
        <f>IF(OR(EH116=0.05,EH116=0),EH116,IF(AND(EH116&gt;0.051,EH116&lt;0.1),0.1,IF(AND(EH116&gt;0.001,EH116&lt;0.05),0.05,EH116)))</f>
        <v>0</v>
      </c>
      <c r="EJ116" s="23">
        <f>EF116+EG116+EI116</f>
        <v>0</v>
      </c>
      <c r="EK116" s="15">
        <f>IF(FB115&gt;0,ROUND($ED$1*$EK$1,2),0)</f>
        <v>0</v>
      </c>
      <c r="EL116" s="22">
        <v>0</v>
      </c>
      <c r="EM116" s="22">
        <f>IF(FB115&gt;0,ROUND($ED$1*$EM$1,0),0)</f>
        <v>0</v>
      </c>
      <c r="EN116" s="22">
        <f>IF(FB115&gt;0,ROUND($ED$1*$EN$1,2),0)</f>
        <v>0</v>
      </c>
      <c r="EO116" s="22">
        <f>IF(FB115&gt;0,ROUND($ED$1*$EO$1,2),0)</f>
        <v>0</v>
      </c>
      <c r="EP116" s="22">
        <f>IF(FB115&gt;0,ROUND($ED$1*$EP$1,2),0)</f>
        <v>0</v>
      </c>
      <c r="EQ116" s="15">
        <f>IF(FB115&gt;0,EK116+SUM(EM116:EP116),0)</f>
        <v>0</v>
      </c>
      <c r="ER116" s="22">
        <f>IF(FB115&gt;0,ROUND(EQ116/12,2),0)</f>
        <v>0</v>
      </c>
      <c r="ES116" s="9">
        <f>INT(ER116)</f>
        <v>0</v>
      </c>
      <c r="ET116" s="23">
        <f>INT((ER116-ES116)*10)/10</f>
        <v>0</v>
      </c>
      <c r="EU116" s="17">
        <f>ER116-ES116-ET116</f>
        <v>0</v>
      </c>
      <c r="EV116" s="23">
        <f>IF(OR(EU116=0.05,EU116=0),EU116,IF(AND(EU116&gt;0.051,EU116&lt;0.1),0.1,IF(AND(EU116&gt;0.001,EU116&lt;0.05),0.05,EU116)))</f>
        <v>0</v>
      </c>
      <c r="EW116" s="23">
        <f>ES116+ET116+EV116</f>
        <v>0</v>
      </c>
      <c r="EX116">
        <f>IF(FB115&gt;0,EX115,0)</f>
        <v>0</v>
      </c>
      <c r="EY116" s="7">
        <f>ROUND(ED116+EJ116+EW116+EX116,2)</f>
        <v>0</v>
      </c>
      <c r="EZ116" s="7">
        <f>IF(AND(EY116&gt;0,EY117=0),EY116,0)</f>
        <v>0</v>
      </c>
      <c r="FA116" s="7">
        <f>IF(FB115&gt;0,FA115,0)</f>
        <v>0</v>
      </c>
      <c r="FB116" s="7">
        <f>IF(ROUND(EY116-FA116,2)&gt;0,ROUND(EY116-FA116,2),0)</f>
        <v>0</v>
      </c>
      <c r="GB116">
        <v>114</v>
      </c>
      <c r="GC116" s="7">
        <f>IF(HB115&gt;0,GC115-1000,GC115)</f>
        <v>0</v>
      </c>
      <c r="GD116" s="20">
        <f>IF(HB115&gt;0,ROUND(PMT($F$92/12,$F$96*12,-GC116),5),0)</f>
        <v>0</v>
      </c>
      <c r="GE116" s="15">
        <f>IF(HB115&gt;0,ROUND(GC116*$GE$1/1000,2),0)</f>
        <v>0</v>
      </c>
      <c r="GF116" s="9">
        <f>INT(GE116)</f>
        <v>0</v>
      </c>
      <c r="GG116" s="23">
        <f>INT((GE116-GF116)*10)/10</f>
        <v>0</v>
      </c>
      <c r="GH116" s="17">
        <f>GE116-GF116-GG116</f>
        <v>0</v>
      </c>
      <c r="GI116" s="23">
        <f>IF(OR(GH116=0.05,GH116=0),GH116,IF(AND(GH116&gt;0.051,GH116&lt;0.1),0.1,IF(AND(GH116&gt;0.001,GH116&lt;0.05),0.05,GH116)))</f>
        <v>0</v>
      </c>
      <c r="GJ116" s="23">
        <f>GF116+GG116+GI116</f>
        <v>0</v>
      </c>
      <c r="GK116" s="15">
        <f>IF(HB115&gt;0,ROUND($GD$1*$GK$1,2),0)</f>
        <v>0</v>
      </c>
      <c r="GL116" s="22">
        <v>0</v>
      </c>
      <c r="GM116" s="22">
        <f>IF(HB115&gt;0,ROUND($GD$1*$GM$1,0),0)</f>
        <v>0</v>
      </c>
      <c r="GN116" s="22">
        <f>IF(HB115&gt;0,ROUND($GD$1*$GN$1,2),0)</f>
        <v>0</v>
      </c>
      <c r="GO116" s="22">
        <f>IF(HB115&gt;0,ROUND($GD$1*$GO$1,2),0)</f>
        <v>0</v>
      </c>
      <c r="GP116" s="22">
        <f>IF(HB115&gt;0,ROUND($GD$1*$GP$1,2),0)</f>
        <v>0</v>
      </c>
      <c r="GQ116" s="15">
        <f>IF(HB115&gt;0,GK116+SUM(GM116:GP116),0)</f>
        <v>0</v>
      </c>
      <c r="GR116" s="22">
        <f>IF(HB115&gt;0,ROUND(GQ116/12,2),0)</f>
        <v>0</v>
      </c>
      <c r="GS116" s="9">
        <f>INT(GR116)</f>
        <v>0</v>
      </c>
      <c r="GT116" s="23">
        <f>INT((GR116-GS116)*10)/10</f>
        <v>0</v>
      </c>
      <c r="GU116" s="17">
        <f>GR116-GS116-GT116</f>
        <v>0</v>
      </c>
      <c r="GV116" s="23">
        <f>IF(OR(GU116=0.05,GU116=0),GU116,IF(AND(GU116&gt;0.051,GU116&lt;0.1),0.1,IF(AND(GU116&gt;0.001,GU116&lt;0.05),0.05,GU116)))</f>
        <v>0</v>
      </c>
      <c r="GW116" s="23">
        <f>GS116+GT116+GV116</f>
        <v>0</v>
      </c>
      <c r="GX116">
        <f>IF(HB115&gt;0,GX115,0)</f>
        <v>0</v>
      </c>
      <c r="GY116" s="7">
        <f>ROUND(GD116+GJ116+GW116+GX116,2)</f>
        <v>0</v>
      </c>
      <c r="GZ116" s="7">
        <f>IF(AND(GY116&gt;0,GY117=0),GY116,0)</f>
        <v>0</v>
      </c>
      <c r="HA116" s="7">
        <f>IF(HB115&gt;0,HA115,0)</f>
        <v>0</v>
      </c>
      <c r="HB116" s="7">
        <f>IF(ROUND(GY116-HA116,2)&gt;0,ROUND(GY116-HA116,2),0)</f>
        <v>0</v>
      </c>
    </row>
    <row r="117" spans="1:235">
      <c r="B117" s="109" t="s">
        <v>165</v>
      </c>
      <c r="G117" s="15">
        <f>$F$183</f>
        <v>0</v>
      </c>
      <c r="I117" s="15" t="str">
        <f>IF($I$99&lt;&gt;"",0,"")</f>
        <v/>
      </c>
      <c r="AA117" s="150" t="s">
        <v>173</v>
      </c>
      <c r="AF117" s="9" t="str">
        <f>$C$3</f>
        <v>CTS</v>
      </c>
      <c r="BB117">
        <v>115</v>
      </c>
      <c r="BC117" s="7">
        <f>IF(BW116&gt;0,BC116-1000,BC116)</f>
        <v>0</v>
      </c>
      <c r="BD117" s="20">
        <f>IF(BW116&gt;0,ROUND(PMT($F$92/12,$F$96*12,-BC117),5),0)</f>
        <v>0</v>
      </c>
      <c r="BE117" s="15">
        <f>IF(BW116&gt;0,ROUND(BC117*$E$1/1000,2),0)</f>
        <v>0</v>
      </c>
      <c r="BF117" s="15">
        <f>IF(BW116&gt;0,ROUND(MIN(BC117,$F$168)*$BF$1,2),0)</f>
        <v>0</v>
      </c>
      <c r="BG117" s="22">
        <v>0</v>
      </c>
      <c r="BH117" s="22">
        <f>IF(BW116&gt;0,ROUND(MIN(BC117,$F$168)*$BH$1,0),0)</f>
        <v>0</v>
      </c>
      <c r="BI117" s="22">
        <f>IF(BW116&gt;0,ROUND(MIN(BC117,$F$168)*$BI$1,2),0)</f>
        <v>0</v>
      </c>
      <c r="BJ117" s="22">
        <f>IF(BW116&gt;0,ROUND(MIN(BC117,$F$168)*$BJ$1,2),0)</f>
        <v>0</v>
      </c>
      <c r="BK117" s="22">
        <f>IF(BW116&gt;0,ROUND(MIN(BC117,$F$168)*$BK$1,2),0)</f>
        <v>0</v>
      </c>
      <c r="BL117" s="15">
        <f>IF(BW116&gt;0,BF117+SUM(BH117:BK117),0)</f>
        <v>0</v>
      </c>
      <c r="BM117" s="22">
        <f>IF(BW116&gt;0,ROUND(BL117/12,2),0)</f>
        <v>0</v>
      </c>
      <c r="BN117" s="9">
        <f>INT(BM117)</f>
        <v>0</v>
      </c>
      <c r="BO117" s="23">
        <f>INT((BM117-BN117)*10)/10</f>
        <v>0</v>
      </c>
      <c r="BP117" s="17">
        <f>BM117-BN117-BO117</f>
        <v>0</v>
      </c>
      <c r="BQ117" s="23">
        <f>IF(OR(BP117=0.05,BP117=0),BP117,IF(AND(BP117&gt;0.051,BP117&lt;0.1),0.1,IF(AND(BP117&gt;0.001,BP117&lt;0.05),0.05,BP117)))</f>
        <v>0</v>
      </c>
      <c r="BR117" s="23">
        <f>BN117+BO117+BQ117</f>
        <v>0</v>
      </c>
      <c r="BS117">
        <f>IF(BW116&gt;0,BS116,0)</f>
        <v>0</v>
      </c>
      <c r="BT117" s="7">
        <f>SUM(BD117:BE117)+BR117+BS117</f>
        <v>0</v>
      </c>
      <c r="BU117" s="7">
        <f>IF(AND(BT117&gt;0,BT118=0),BT117,0)</f>
        <v>0</v>
      </c>
      <c r="BV117" s="7">
        <f>IF(BW116&gt;0,BV116,0)</f>
        <v>0</v>
      </c>
      <c r="BW117" s="7">
        <f>IF(ROUND(BT117-BV117,2)&gt;0,ROUND(BT117-BV117,2),0)</f>
        <v>0</v>
      </c>
      <c r="CB117">
        <v>115</v>
      </c>
      <c r="CC117" s="7">
        <f>IF(DB116&gt;0,CC116-1000,CC116)</f>
        <v>0</v>
      </c>
      <c r="CD117" s="20">
        <f>IF(DB116&gt;0,ROUND(PMT($F$92/12,$F$96*12,-CC117),5),0)</f>
        <v>0</v>
      </c>
      <c r="CE117" s="15">
        <f>IF(DB116&gt;0,ROUND(CC117*$CE$1/1000,2),0)</f>
        <v>0</v>
      </c>
      <c r="CF117" s="9">
        <f>INT(CE117)</f>
        <v>0</v>
      </c>
      <c r="CG117" s="23">
        <f>INT((CE117-CF117)*10)/10</f>
        <v>0</v>
      </c>
      <c r="CH117" s="17">
        <f>CE117-CF117-CG117</f>
        <v>0</v>
      </c>
      <c r="CI117" s="23">
        <f>IF(OR(CH117=0.05,CH117=0),CH117,IF(AND(CH117&gt;0.051,CH117&lt;0.1),0.1,IF(AND(CH117&gt;0.001,CH117&lt;0.05),0.05,CH117)))</f>
        <v>0</v>
      </c>
      <c r="CJ117" s="23">
        <f>CF117+CG117+CI117</f>
        <v>0</v>
      </c>
      <c r="CK117" s="15">
        <f>IF(DB116&gt;0,ROUND($CD$1*$CK$1,2),0)</f>
        <v>0</v>
      </c>
      <c r="CL117" s="22">
        <v>0</v>
      </c>
      <c r="CM117" s="22">
        <f>IF(DB116&gt;0,ROUND($CD$1*$CM$1,2),0)</f>
        <v>0</v>
      </c>
      <c r="CN117" s="22">
        <f>IF(DB116&gt;0,ROUND($CD$1*$CN$1,2),0)</f>
        <v>0</v>
      </c>
      <c r="CO117" s="22">
        <f>IF(DB116&gt;0,ROUND($CD$1*$CO$1,2),0)</f>
        <v>0</v>
      </c>
      <c r="CP117" s="22">
        <f>IF(DB116&gt;0,ROUND($CD$1*$CP$1,2),0)</f>
        <v>0</v>
      </c>
      <c r="CQ117" s="15">
        <f>IF(DB116&gt;0,CK117+SUM(CM117:CP117),0)</f>
        <v>0</v>
      </c>
      <c r="CR117" s="22">
        <f>IF(DB116&gt;0,ROUND(CQ117/12,2),0)</f>
        <v>0</v>
      </c>
      <c r="CS117" s="9">
        <f>INT(CR117)</f>
        <v>0</v>
      </c>
      <c r="CT117" s="23">
        <f>INT((CR117-CS117)*10)/10</f>
        <v>0</v>
      </c>
      <c r="CU117" s="17">
        <f>CR117-CS117-CT117</f>
        <v>0</v>
      </c>
      <c r="CV117" s="23">
        <f>IF(OR(CU117=0.05,CU117=0),CU117,IF(AND(CU117&gt;0.051,CU117&lt;0.1),0.1,IF(AND(CU117&gt;0.001,CU117&lt;0.05),0.05,CU117)))</f>
        <v>0</v>
      </c>
      <c r="CW117" s="23">
        <f>CS117+CT117+CV117</f>
        <v>0</v>
      </c>
      <c r="CX117">
        <f>IF(DB116&gt;0,CX116,0)</f>
        <v>0</v>
      </c>
      <c r="CY117" s="7">
        <f>ROUND(CD117+CJ117+CW117+CX117,2)</f>
        <v>0</v>
      </c>
      <c r="CZ117" s="7">
        <f>IF(AND(CY117&gt;0,CY118=0),CY117,0)</f>
        <v>0</v>
      </c>
      <c r="DA117" s="7">
        <f>IF(DB116&gt;0,DA116,0)</f>
        <v>0</v>
      </c>
      <c r="DB117" s="7">
        <f>IF(ROUND(CY117-DA117,2)&gt;0,ROUND(CY117-DA117,2),0)</f>
        <v>0</v>
      </c>
      <c r="EB117">
        <v>115</v>
      </c>
      <c r="EC117" s="7">
        <f>IF(FB116&gt;0,EC116-1000,EC116)</f>
        <v>0</v>
      </c>
      <c r="ED117" s="20">
        <f>IF(FB116&gt;0,ROUND(PMT($F$92/12,$F$96*12,-EC117),5),0)</f>
        <v>0</v>
      </c>
      <c r="EE117" s="15">
        <f>IF(FB116&gt;0,ROUND(EC117*$EE$1/1000,2),0)</f>
        <v>0</v>
      </c>
      <c r="EF117" s="9">
        <f>INT(EE117)</f>
        <v>0</v>
      </c>
      <c r="EG117" s="23">
        <f>INT((EE117-EF117)*10)/10</f>
        <v>0</v>
      </c>
      <c r="EH117" s="17">
        <f>EE117-EF117-EG117</f>
        <v>0</v>
      </c>
      <c r="EI117" s="23">
        <f>IF(OR(EH117=0.05,EH117=0),EH117,IF(AND(EH117&gt;0.051,EH117&lt;0.1),0.1,IF(AND(EH117&gt;0.001,EH117&lt;0.05),0.05,EH117)))</f>
        <v>0</v>
      </c>
      <c r="EJ117" s="23">
        <f>EF117+EG117+EI117</f>
        <v>0</v>
      </c>
      <c r="EK117" s="15">
        <f>IF(FB116&gt;0,ROUND($ED$1*$EK$1,2),0)</f>
        <v>0</v>
      </c>
      <c r="EL117" s="22">
        <v>0</v>
      </c>
      <c r="EM117" s="22">
        <f>IF(FB116&gt;0,ROUND($ED$1*$EM$1,0),0)</f>
        <v>0</v>
      </c>
      <c r="EN117" s="22">
        <f>IF(FB116&gt;0,ROUND($ED$1*$EN$1,2),0)</f>
        <v>0</v>
      </c>
      <c r="EO117" s="22">
        <f>IF(FB116&gt;0,ROUND($ED$1*$EO$1,2),0)</f>
        <v>0</v>
      </c>
      <c r="EP117" s="22">
        <f>IF(FB116&gt;0,ROUND($ED$1*$EP$1,2),0)</f>
        <v>0</v>
      </c>
      <c r="EQ117" s="15">
        <f>IF(FB116&gt;0,EK117+SUM(EM117:EP117),0)</f>
        <v>0</v>
      </c>
      <c r="ER117" s="22">
        <f>IF(FB116&gt;0,ROUND(EQ117/12,2),0)</f>
        <v>0</v>
      </c>
      <c r="ES117" s="9">
        <f>INT(ER117)</f>
        <v>0</v>
      </c>
      <c r="ET117" s="23">
        <f>INT((ER117-ES117)*10)/10</f>
        <v>0</v>
      </c>
      <c r="EU117" s="17">
        <f>ER117-ES117-ET117</f>
        <v>0</v>
      </c>
      <c r="EV117" s="23">
        <f>IF(OR(EU117=0.05,EU117=0),EU117,IF(AND(EU117&gt;0.051,EU117&lt;0.1),0.1,IF(AND(EU117&gt;0.001,EU117&lt;0.05),0.05,EU117)))</f>
        <v>0</v>
      </c>
      <c r="EW117" s="23">
        <f>ES117+ET117+EV117</f>
        <v>0</v>
      </c>
      <c r="EX117">
        <f>IF(FB116&gt;0,EX116,0)</f>
        <v>0</v>
      </c>
      <c r="EY117" s="7">
        <f>ROUND(ED117+EJ117+EW117+EX117,2)</f>
        <v>0</v>
      </c>
      <c r="EZ117" s="7">
        <f>IF(AND(EY117&gt;0,EY118=0),EY117,0)</f>
        <v>0</v>
      </c>
      <c r="FA117" s="7">
        <f>IF(FB116&gt;0,FA116,0)</f>
        <v>0</v>
      </c>
      <c r="FB117" s="7">
        <f>IF(ROUND(EY117-FA117,2)&gt;0,ROUND(EY117-FA117,2),0)</f>
        <v>0</v>
      </c>
      <c r="GB117">
        <v>115</v>
      </c>
      <c r="GC117" s="7">
        <f>IF(HB116&gt;0,GC116-1000,GC116)</f>
        <v>0</v>
      </c>
      <c r="GD117" s="20">
        <f>IF(HB116&gt;0,ROUND(PMT($F$92/12,$F$96*12,-GC117),5),0)</f>
        <v>0</v>
      </c>
      <c r="GE117" s="15">
        <f>IF(HB116&gt;0,ROUND(GC117*$GE$1/1000,2),0)</f>
        <v>0</v>
      </c>
      <c r="GF117" s="9">
        <f>INT(GE117)</f>
        <v>0</v>
      </c>
      <c r="GG117" s="23">
        <f>INT((GE117-GF117)*10)/10</f>
        <v>0</v>
      </c>
      <c r="GH117" s="17">
        <f>GE117-GF117-GG117</f>
        <v>0</v>
      </c>
      <c r="GI117" s="23">
        <f>IF(OR(GH117=0.05,GH117=0),GH117,IF(AND(GH117&gt;0.051,GH117&lt;0.1),0.1,IF(AND(GH117&gt;0.001,GH117&lt;0.05),0.05,GH117)))</f>
        <v>0</v>
      </c>
      <c r="GJ117" s="23">
        <f>GF117+GG117+GI117</f>
        <v>0</v>
      </c>
      <c r="GK117" s="15">
        <f>IF(HB116&gt;0,ROUND($GD$1*$GK$1,2),0)</f>
        <v>0</v>
      </c>
      <c r="GL117" s="22">
        <v>0</v>
      </c>
      <c r="GM117" s="22">
        <f>IF(HB116&gt;0,ROUND($GD$1*$GM$1,0),0)</f>
        <v>0</v>
      </c>
      <c r="GN117" s="22">
        <f>IF(HB116&gt;0,ROUND($GD$1*$GN$1,2),0)</f>
        <v>0</v>
      </c>
      <c r="GO117" s="22">
        <f>IF(HB116&gt;0,ROUND($GD$1*$GO$1,2),0)</f>
        <v>0</v>
      </c>
      <c r="GP117" s="22">
        <f>IF(HB116&gt;0,ROUND($GD$1*$GP$1,2),0)</f>
        <v>0</v>
      </c>
      <c r="GQ117" s="15">
        <f>IF(HB116&gt;0,GK117+SUM(GM117:GP117),0)</f>
        <v>0</v>
      </c>
      <c r="GR117" s="22">
        <f>IF(HB116&gt;0,ROUND(GQ117/12,2),0)</f>
        <v>0</v>
      </c>
      <c r="GS117" s="9">
        <f>INT(GR117)</f>
        <v>0</v>
      </c>
      <c r="GT117" s="23">
        <f>INT((GR117-GS117)*10)/10</f>
        <v>0</v>
      </c>
      <c r="GU117" s="17">
        <f>GR117-GS117-GT117</f>
        <v>0</v>
      </c>
      <c r="GV117" s="23">
        <f>IF(OR(GU117=0.05,GU117=0),GU117,IF(AND(GU117&gt;0.051,GU117&lt;0.1),0.1,IF(AND(GU117&gt;0.001,GU117&lt;0.05),0.05,GU117)))</f>
        <v>0</v>
      </c>
      <c r="GW117" s="23">
        <f>GS117+GT117+GV117</f>
        <v>0</v>
      </c>
      <c r="GX117">
        <f>IF(HB116&gt;0,GX116,0)</f>
        <v>0</v>
      </c>
      <c r="GY117" s="7">
        <f>ROUND(GD117+GJ117+GW117+GX117,2)</f>
        <v>0</v>
      </c>
      <c r="GZ117" s="7">
        <f>IF(AND(GY117&gt;0,GY118=0),GY117,0)</f>
        <v>0</v>
      </c>
      <c r="HA117" s="7">
        <f>IF(HB116&gt;0,HA116,0)</f>
        <v>0</v>
      </c>
      <c r="HB117" s="7">
        <f>IF(ROUND(GY117-HA117,2)&gt;0,ROUND(GY117-HA117,2),0)</f>
        <v>0</v>
      </c>
    </row>
    <row r="118" spans="1:235" customHeight="1" ht="15">
      <c r="B118" s="109" t="s">
        <v>166</v>
      </c>
      <c r="G118" s="117">
        <f>ROUND(SUM(G115:G117),2)</f>
        <v>0</v>
      </c>
      <c r="I118" s="118" t="str">
        <f>IF($I$99&lt;&gt;"",SUM(I115:I117),"")</f>
        <v/>
      </c>
      <c r="AA118" s="151" t="s">
        <v>174</v>
      </c>
      <c r="AC118" s="120" t="s">
        <v>175</v>
      </c>
      <c r="AD118" s="120" t="s">
        <v>176</v>
      </c>
      <c r="AF118" s="9" t="str">
        <f>F14</f>
        <v>SOCIALIZED</v>
      </c>
      <c r="BB118">
        <v>116</v>
      </c>
      <c r="BC118" s="7">
        <f>IF(BW117&gt;0,BC117-1000,BC117)</f>
        <v>0</v>
      </c>
      <c r="BD118" s="20">
        <f>IF(BW117&gt;0,ROUND(PMT($F$92/12,$F$96*12,-BC118),5),0)</f>
        <v>0</v>
      </c>
      <c r="BE118" s="15">
        <f>IF(BW117&gt;0,ROUND(BC118*$E$1/1000,2),0)</f>
        <v>0</v>
      </c>
      <c r="BF118" s="15">
        <f>IF(BW117&gt;0,ROUND(MIN(BC118,$F$168)*$BF$1,2),0)</f>
        <v>0</v>
      </c>
      <c r="BG118" s="22">
        <v>0</v>
      </c>
      <c r="BH118" s="22">
        <f>IF(BW117&gt;0,ROUND(MIN(BC118,$F$168)*$BH$1,0),0)</f>
        <v>0</v>
      </c>
      <c r="BI118" s="22">
        <f>IF(BW117&gt;0,ROUND(MIN(BC118,$F$168)*$BI$1,2),0)</f>
        <v>0</v>
      </c>
      <c r="BJ118" s="22">
        <f>IF(BW117&gt;0,ROUND(MIN(BC118,$F$168)*$BJ$1,2),0)</f>
        <v>0</v>
      </c>
      <c r="BK118" s="22">
        <f>IF(BW117&gt;0,ROUND(MIN(BC118,$F$168)*$BK$1,2),0)</f>
        <v>0</v>
      </c>
      <c r="BL118" s="15">
        <f>IF(BW117&gt;0,BF118+SUM(BH118:BK118),0)</f>
        <v>0</v>
      </c>
      <c r="BM118" s="22">
        <f>IF(BW117&gt;0,ROUND(BL118/12,2),0)</f>
        <v>0</v>
      </c>
      <c r="BN118" s="9">
        <f>INT(BM118)</f>
        <v>0</v>
      </c>
      <c r="BO118" s="23">
        <f>INT((BM118-BN118)*10)/10</f>
        <v>0</v>
      </c>
      <c r="BP118" s="17">
        <f>BM118-BN118-BO118</f>
        <v>0</v>
      </c>
      <c r="BQ118" s="23">
        <f>IF(OR(BP118=0.05,BP118=0),BP118,IF(AND(BP118&gt;0.051,BP118&lt;0.1),0.1,IF(AND(BP118&gt;0.001,BP118&lt;0.05),0.05,BP118)))</f>
        <v>0</v>
      </c>
      <c r="BR118" s="23">
        <f>BN118+BO118+BQ118</f>
        <v>0</v>
      </c>
      <c r="BS118">
        <f>IF(BW117&gt;0,BS117,0)</f>
        <v>0</v>
      </c>
      <c r="BT118" s="7">
        <f>SUM(BD118:BE118)+BR118+BS118</f>
        <v>0</v>
      </c>
      <c r="BU118" s="7">
        <f>IF(AND(BT118&gt;0,BT119=0),BT118,0)</f>
        <v>0</v>
      </c>
      <c r="BV118" s="7">
        <f>IF(BW117&gt;0,BV117,0)</f>
        <v>0</v>
      </c>
      <c r="BW118" s="7">
        <f>IF(ROUND(BT118-BV118,2)&gt;0,ROUND(BT118-BV118,2),0)</f>
        <v>0</v>
      </c>
      <c r="CB118">
        <v>116</v>
      </c>
      <c r="CC118" s="7">
        <f>IF(DB117&gt;0,CC117-1000,CC117)</f>
        <v>0</v>
      </c>
      <c r="CD118" s="20">
        <f>IF(DB117&gt;0,ROUND(PMT($F$92/12,$F$96*12,-CC118),5),0)</f>
        <v>0</v>
      </c>
      <c r="CE118" s="15">
        <f>IF(DB117&gt;0,ROUND(CC118*$CE$1/1000,2),0)</f>
        <v>0</v>
      </c>
      <c r="CF118" s="9">
        <f>INT(CE118)</f>
        <v>0</v>
      </c>
      <c r="CG118" s="23">
        <f>INT((CE118-CF118)*10)/10</f>
        <v>0</v>
      </c>
      <c r="CH118" s="17">
        <f>CE118-CF118-CG118</f>
        <v>0</v>
      </c>
      <c r="CI118" s="23">
        <f>IF(OR(CH118=0.05,CH118=0),CH118,IF(AND(CH118&gt;0.051,CH118&lt;0.1),0.1,IF(AND(CH118&gt;0.001,CH118&lt;0.05),0.05,CH118)))</f>
        <v>0</v>
      </c>
      <c r="CJ118" s="23">
        <f>CF118+CG118+CI118</f>
        <v>0</v>
      </c>
      <c r="CK118" s="15">
        <f>IF(DB117&gt;0,ROUND($CD$1*$CK$1,2),0)</f>
        <v>0</v>
      </c>
      <c r="CL118" s="22">
        <v>0</v>
      </c>
      <c r="CM118" s="22">
        <f>IF(DB117&gt;0,ROUND($CD$1*$CM$1,2),0)</f>
        <v>0</v>
      </c>
      <c r="CN118" s="22">
        <f>IF(DB117&gt;0,ROUND($CD$1*$CN$1,2),0)</f>
        <v>0</v>
      </c>
      <c r="CO118" s="22">
        <f>IF(DB117&gt;0,ROUND($CD$1*$CO$1,2),0)</f>
        <v>0</v>
      </c>
      <c r="CP118" s="22">
        <f>IF(DB117&gt;0,ROUND($CD$1*$CP$1,2),0)</f>
        <v>0</v>
      </c>
      <c r="CQ118" s="15">
        <f>IF(DB117&gt;0,CK118+SUM(CM118:CP118),0)</f>
        <v>0</v>
      </c>
      <c r="CR118" s="22">
        <f>IF(DB117&gt;0,ROUND(CQ118/12,2),0)</f>
        <v>0</v>
      </c>
      <c r="CS118" s="9">
        <f>INT(CR118)</f>
        <v>0</v>
      </c>
      <c r="CT118" s="23">
        <f>INT((CR118-CS118)*10)/10</f>
        <v>0</v>
      </c>
      <c r="CU118" s="17">
        <f>CR118-CS118-CT118</f>
        <v>0</v>
      </c>
      <c r="CV118" s="23">
        <f>IF(OR(CU118=0.05,CU118=0),CU118,IF(AND(CU118&gt;0.051,CU118&lt;0.1),0.1,IF(AND(CU118&gt;0.001,CU118&lt;0.05),0.05,CU118)))</f>
        <v>0</v>
      </c>
      <c r="CW118" s="23">
        <f>CS118+CT118+CV118</f>
        <v>0</v>
      </c>
      <c r="CX118">
        <f>IF(DB117&gt;0,CX117,0)</f>
        <v>0</v>
      </c>
      <c r="CY118" s="7">
        <f>ROUND(CD118+CJ118+CW118+CX118,2)</f>
        <v>0</v>
      </c>
      <c r="CZ118" s="7">
        <f>IF(AND(CY118&gt;0,CY119=0),CY118,0)</f>
        <v>0</v>
      </c>
      <c r="DA118" s="7">
        <f>IF(DB117&gt;0,DA117,0)</f>
        <v>0</v>
      </c>
      <c r="DB118" s="7">
        <f>IF(ROUND(CY118-DA118,2)&gt;0,ROUND(CY118-DA118,2),0)</f>
        <v>0</v>
      </c>
      <c r="EB118">
        <v>116</v>
      </c>
      <c r="EC118" s="7">
        <f>IF(FB117&gt;0,EC117-1000,EC117)</f>
        <v>0</v>
      </c>
      <c r="ED118" s="20">
        <f>IF(FB117&gt;0,ROUND(PMT($F$92/12,$F$96*12,-EC118),5),0)</f>
        <v>0</v>
      </c>
      <c r="EE118" s="15">
        <f>IF(FB117&gt;0,ROUND(EC118*$EE$1/1000,2),0)</f>
        <v>0</v>
      </c>
      <c r="EF118" s="9">
        <f>INT(EE118)</f>
        <v>0</v>
      </c>
      <c r="EG118" s="23">
        <f>INT((EE118-EF118)*10)/10</f>
        <v>0</v>
      </c>
      <c r="EH118" s="17">
        <f>EE118-EF118-EG118</f>
        <v>0</v>
      </c>
      <c r="EI118" s="23">
        <f>IF(OR(EH118=0.05,EH118=0),EH118,IF(AND(EH118&gt;0.051,EH118&lt;0.1),0.1,IF(AND(EH118&gt;0.001,EH118&lt;0.05),0.05,EH118)))</f>
        <v>0</v>
      </c>
      <c r="EJ118" s="23">
        <f>EF118+EG118+EI118</f>
        <v>0</v>
      </c>
      <c r="EK118" s="15">
        <f>IF(FB117&gt;0,ROUND($ED$1*$EK$1,2),0)</f>
        <v>0</v>
      </c>
      <c r="EL118" s="22">
        <v>0</v>
      </c>
      <c r="EM118" s="22">
        <f>IF(FB117&gt;0,ROUND($ED$1*$EM$1,0),0)</f>
        <v>0</v>
      </c>
      <c r="EN118" s="22">
        <f>IF(FB117&gt;0,ROUND($ED$1*$EN$1,2),0)</f>
        <v>0</v>
      </c>
      <c r="EO118" s="22">
        <f>IF(FB117&gt;0,ROUND($ED$1*$EO$1,2),0)</f>
        <v>0</v>
      </c>
      <c r="EP118" s="22">
        <f>IF(FB117&gt;0,ROUND($ED$1*$EP$1,2),0)</f>
        <v>0</v>
      </c>
      <c r="EQ118" s="15">
        <f>IF(FB117&gt;0,EK118+SUM(EM118:EP118),0)</f>
        <v>0</v>
      </c>
      <c r="ER118" s="22">
        <f>IF(FB117&gt;0,ROUND(EQ118/12,2),0)</f>
        <v>0</v>
      </c>
      <c r="ES118" s="9">
        <f>INT(ER118)</f>
        <v>0</v>
      </c>
      <c r="ET118" s="23">
        <f>INT((ER118-ES118)*10)/10</f>
        <v>0</v>
      </c>
      <c r="EU118" s="17">
        <f>ER118-ES118-ET118</f>
        <v>0</v>
      </c>
      <c r="EV118" s="23">
        <f>IF(OR(EU118=0.05,EU118=0),EU118,IF(AND(EU118&gt;0.051,EU118&lt;0.1),0.1,IF(AND(EU118&gt;0.001,EU118&lt;0.05),0.05,EU118)))</f>
        <v>0</v>
      </c>
      <c r="EW118" s="23">
        <f>ES118+ET118+EV118</f>
        <v>0</v>
      </c>
      <c r="EX118">
        <f>IF(FB117&gt;0,EX117,0)</f>
        <v>0</v>
      </c>
      <c r="EY118" s="7">
        <f>ROUND(ED118+EJ118+EW118+EX118,2)</f>
        <v>0</v>
      </c>
      <c r="EZ118" s="7">
        <f>IF(AND(EY118&gt;0,EY119=0),EY118,0)</f>
        <v>0</v>
      </c>
      <c r="FA118" s="7">
        <f>IF(FB117&gt;0,FA117,0)</f>
        <v>0</v>
      </c>
      <c r="FB118" s="7">
        <f>IF(ROUND(EY118-FA118,2)&gt;0,ROUND(EY118-FA118,2),0)</f>
        <v>0</v>
      </c>
      <c r="GB118">
        <v>116</v>
      </c>
      <c r="GC118" s="7">
        <f>IF(HB117&gt;0,GC117-1000,GC117)</f>
        <v>0</v>
      </c>
      <c r="GD118" s="20">
        <f>IF(HB117&gt;0,ROUND(PMT($F$92/12,$F$96*12,-GC118),5),0)</f>
        <v>0</v>
      </c>
      <c r="GE118" s="15">
        <f>IF(HB117&gt;0,ROUND(GC118*$GE$1/1000,2),0)</f>
        <v>0</v>
      </c>
      <c r="GF118" s="9">
        <f>INT(GE118)</f>
        <v>0</v>
      </c>
      <c r="GG118" s="23">
        <f>INT((GE118-GF118)*10)/10</f>
        <v>0</v>
      </c>
      <c r="GH118" s="17">
        <f>GE118-GF118-GG118</f>
        <v>0</v>
      </c>
      <c r="GI118" s="23">
        <f>IF(OR(GH118=0.05,GH118=0),GH118,IF(AND(GH118&gt;0.051,GH118&lt;0.1),0.1,IF(AND(GH118&gt;0.001,GH118&lt;0.05),0.05,GH118)))</f>
        <v>0</v>
      </c>
      <c r="GJ118" s="23">
        <f>GF118+GG118+GI118</f>
        <v>0</v>
      </c>
      <c r="GK118" s="15">
        <f>IF(HB117&gt;0,ROUND($GD$1*$GK$1,2),0)</f>
        <v>0</v>
      </c>
      <c r="GL118" s="22">
        <v>0</v>
      </c>
      <c r="GM118" s="22">
        <f>IF(HB117&gt;0,ROUND($GD$1*$GM$1,0),0)</f>
        <v>0</v>
      </c>
      <c r="GN118" s="22">
        <f>IF(HB117&gt;0,ROUND($GD$1*$GN$1,2),0)</f>
        <v>0</v>
      </c>
      <c r="GO118" s="22">
        <f>IF(HB117&gt;0,ROUND($GD$1*$GO$1,2),0)</f>
        <v>0</v>
      </c>
      <c r="GP118" s="22">
        <f>IF(HB117&gt;0,ROUND($GD$1*$GP$1,2),0)</f>
        <v>0</v>
      </c>
      <c r="GQ118" s="15">
        <f>IF(HB117&gt;0,GK118+SUM(GM118:GP118),0)</f>
        <v>0</v>
      </c>
      <c r="GR118" s="22">
        <f>IF(HB117&gt;0,ROUND(GQ118/12,2),0)</f>
        <v>0</v>
      </c>
      <c r="GS118" s="9">
        <f>INT(GR118)</f>
        <v>0</v>
      </c>
      <c r="GT118" s="23">
        <f>INT((GR118-GS118)*10)/10</f>
        <v>0</v>
      </c>
      <c r="GU118" s="17">
        <f>GR118-GS118-GT118</f>
        <v>0</v>
      </c>
      <c r="GV118" s="23">
        <f>IF(OR(GU118=0.05,GU118=0),GU118,IF(AND(GU118&gt;0.051,GU118&lt;0.1),0.1,IF(AND(GU118&gt;0.001,GU118&lt;0.05),0.05,GU118)))</f>
        <v>0</v>
      </c>
      <c r="GW118" s="23">
        <f>GS118+GT118+GV118</f>
        <v>0</v>
      </c>
      <c r="GX118">
        <f>IF(HB117&gt;0,GX117,0)</f>
        <v>0</v>
      </c>
      <c r="GY118" s="7">
        <f>ROUND(GD118+GJ118+GW118+GX118,2)</f>
        <v>0</v>
      </c>
      <c r="GZ118" s="7">
        <f>IF(AND(GY118&gt;0,GY119=0),GY118,0)</f>
        <v>0</v>
      </c>
      <c r="HA118" s="7">
        <f>IF(HB117&gt;0,HA117,0)</f>
        <v>0</v>
      </c>
      <c r="HB118" s="7">
        <f>IF(ROUND(GY118-HA118,2)&gt;0,ROUND(GY118-HA118,2),0)</f>
        <v>0</v>
      </c>
    </row>
    <row r="119" spans="1:235" customHeight="1" ht="15">
      <c r="AA119" s="121">
        <v>1</v>
      </c>
      <c r="AB119" s="79">
        <f>IF(AC88&gt;0,AC88,450000)</f>
        <v>750000</v>
      </c>
      <c r="AC119" s="123">
        <v>1</v>
      </c>
      <c r="AD119" s="123">
        <v>1</v>
      </c>
      <c r="AE119" s="124">
        <f>IF($C$3="CTS-EL",AC119,AD119)</f>
        <v>1</v>
      </c>
      <c r="AF119" s="125">
        <f>IF(AND($AF$118="SOCIALIZED",IF($AD$242&gt;0,AND($AD$242&gt;AA119,$AD$242&lt;=AB119),AND($AC$242&gt;AA119,$AC$242&lt;=AB119))),AD119,0)</f>
        <v>0</v>
      </c>
      <c r="AH119" s="124">
        <f>IF(AND($AF$118="SOCIALIZED",IF($AD$242&gt;0,AND($AD$242&gt;AA119,$AD$242&lt;=AB119),AND($AC$242&gt;AA119,$AC$242&lt;=AB119))),AD119,0)</f>
        <v>0</v>
      </c>
      <c r="BB119">
        <v>117</v>
      </c>
      <c r="BC119" s="7">
        <f>IF(BW118&gt;0,BC118-1000,BC118)</f>
        <v>0</v>
      </c>
      <c r="BD119" s="20">
        <f>IF(BW118&gt;0,ROUND(PMT($F$92/12,$F$96*12,-BC119),5),0)</f>
        <v>0</v>
      </c>
      <c r="BE119" s="15">
        <f>IF(BW118&gt;0,ROUND(BC119*$E$1/1000,2),0)</f>
        <v>0</v>
      </c>
      <c r="BF119" s="15">
        <f>IF(BW118&gt;0,ROUND(MIN(BC119,$F$168)*$BF$1,2),0)</f>
        <v>0</v>
      </c>
      <c r="BG119" s="22">
        <v>0</v>
      </c>
      <c r="BH119" s="22">
        <f>IF(BW118&gt;0,ROUND(MIN(BC119,$F$168)*$BH$1,0),0)</f>
        <v>0</v>
      </c>
      <c r="BI119" s="22">
        <f>IF(BW118&gt;0,ROUND(MIN(BC119,$F$168)*$BI$1,2),0)</f>
        <v>0</v>
      </c>
      <c r="BJ119" s="22">
        <f>IF(BW118&gt;0,ROUND(MIN(BC119,$F$168)*$BJ$1,2),0)</f>
        <v>0</v>
      </c>
      <c r="BK119" s="22">
        <f>IF(BW118&gt;0,ROUND(MIN(BC119,$F$168)*$BK$1,2),0)</f>
        <v>0</v>
      </c>
      <c r="BL119" s="15">
        <f>IF(BW118&gt;0,BF119+SUM(BH119:BK119),0)</f>
        <v>0</v>
      </c>
      <c r="BM119" s="22">
        <f>IF(BW118&gt;0,ROUND(BL119/12,2),0)</f>
        <v>0</v>
      </c>
      <c r="BN119" s="9">
        <f>INT(BM119)</f>
        <v>0</v>
      </c>
      <c r="BO119" s="23">
        <f>INT((BM119-BN119)*10)/10</f>
        <v>0</v>
      </c>
      <c r="BP119" s="17">
        <f>BM119-BN119-BO119</f>
        <v>0</v>
      </c>
      <c r="BQ119" s="23">
        <f>IF(OR(BP119=0.05,BP119=0),BP119,IF(AND(BP119&gt;0.051,BP119&lt;0.1),0.1,IF(AND(BP119&gt;0.001,BP119&lt;0.05),0.05,BP119)))</f>
        <v>0</v>
      </c>
      <c r="BR119" s="23">
        <f>BN119+BO119+BQ119</f>
        <v>0</v>
      </c>
      <c r="BS119">
        <f>IF(BW118&gt;0,BS118,0)</f>
        <v>0</v>
      </c>
      <c r="BT119" s="7">
        <f>SUM(BD119:BE119)+BR119+BS119</f>
        <v>0</v>
      </c>
      <c r="BU119" s="7">
        <f>IF(AND(BT119&gt;0,BT120=0),BT119,0)</f>
        <v>0</v>
      </c>
      <c r="BV119" s="7">
        <f>IF(BW118&gt;0,BV118,0)</f>
        <v>0</v>
      </c>
      <c r="BW119" s="7">
        <f>IF(ROUND(BT119-BV119,2)&gt;0,ROUND(BT119-BV119,2),0)</f>
        <v>0</v>
      </c>
      <c r="CB119">
        <v>117</v>
      </c>
      <c r="CC119" s="7">
        <f>IF(DB118&gt;0,CC118-1000,CC118)</f>
        <v>0</v>
      </c>
      <c r="CD119" s="20">
        <f>IF(DB118&gt;0,ROUND(PMT($F$92/12,$F$96*12,-CC119),5),0)</f>
        <v>0</v>
      </c>
      <c r="CE119" s="15">
        <f>IF(DB118&gt;0,ROUND(CC119*$CE$1/1000,2),0)</f>
        <v>0</v>
      </c>
      <c r="CF119" s="9">
        <f>INT(CE119)</f>
        <v>0</v>
      </c>
      <c r="CG119" s="23">
        <f>INT((CE119-CF119)*10)/10</f>
        <v>0</v>
      </c>
      <c r="CH119" s="17">
        <f>CE119-CF119-CG119</f>
        <v>0</v>
      </c>
      <c r="CI119" s="23">
        <f>IF(OR(CH119=0.05,CH119=0),CH119,IF(AND(CH119&gt;0.051,CH119&lt;0.1),0.1,IF(AND(CH119&gt;0.001,CH119&lt;0.05),0.05,CH119)))</f>
        <v>0</v>
      </c>
      <c r="CJ119" s="23">
        <f>CF119+CG119+CI119</f>
        <v>0</v>
      </c>
      <c r="CK119" s="15">
        <f>IF(DB118&gt;0,ROUND($CD$1*$CK$1,2),0)</f>
        <v>0</v>
      </c>
      <c r="CL119" s="22">
        <v>0</v>
      </c>
      <c r="CM119" s="22">
        <f>IF(DB118&gt;0,ROUND($CD$1*$CM$1,2),0)</f>
        <v>0</v>
      </c>
      <c r="CN119" s="22">
        <f>IF(DB118&gt;0,ROUND($CD$1*$CN$1,2),0)</f>
        <v>0</v>
      </c>
      <c r="CO119" s="22">
        <f>IF(DB118&gt;0,ROUND($CD$1*$CO$1,2),0)</f>
        <v>0</v>
      </c>
      <c r="CP119" s="22">
        <f>IF(DB118&gt;0,ROUND($CD$1*$CP$1,2),0)</f>
        <v>0</v>
      </c>
      <c r="CQ119" s="15">
        <f>IF(DB118&gt;0,CK119+SUM(CM119:CP119),0)</f>
        <v>0</v>
      </c>
      <c r="CR119" s="22">
        <f>IF(DB118&gt;0,ROUND(CQ119/12,2),0)</f>
        <v>0</v>
      </c>
      <c r="CS119" s="9">
        <f>INT(CR119)</f>
        <v>0</v>
      </c>
      <c r="CT119" s="23">
        <f>INT((CR119-CS119)*10)/10</f>
        <v>0</v>
      </c>
      <c r="CU119" s="17">
        <f>CR119-CS119-CT119</f>
        <v>0</v>
      </c>
      <c r="CV119" s="23">
        <f>IF(OR(CU119=0.05,CU119=0),CU119,IF(AND(CU119&gt;0.051,CU119&lt;0.1),0.1,IF(AND(CU119&gt;0.001,CU119&lt;0.05),0.05,CU119)))</f>
        <v>0</v>
      </c>
      <c r="CW119" s="23">
        <f>CS119+CT119+CV119</f>
        <v>0</v>
      </c>
      <c r="CX119">
        <f>IF(DB118&gt;0,CX118,0)</f>
        <v>0</v>
      </c>
      <c r="CY119" s="7">
        <f>ROUND(CD119+CJ119+CW119+CX119,2)</f>
        <v>0</v>
      </c>
      <c r="CZ119" s="7">
        <f>IF(AND(CY119&gt;0,CY120=0),CY119,0)</f>
        <v>0</v>
      </c>
      <c r="DA119" s="7">
        <f>IF(DB118&gt;0,DA118,0)</f>
        <v>0</v>
      </c>
      <c r="DB119" s="7">
        <f>IF(ROUND(CY119-DA119,2)&gt;0,ROUND(CY119-DA119,2),0)</f>
        <v>0</v>
      </c>
      <c r="EB119">
        <v>117</v>
      </c>
      <c r="EC119" s="7">
        <f>IF(FB118&gt;0,EC118-1000,EC118)</f>
        <v>0</v>
      </c>
      <c r="ED119" s="20">
        <f>IF(FB118&gt;0,ROUND(PMT($F$92/12,$F$96*12,-EC119),5),0)</f>
        <v>0</v>
      </c>
      <c r="EE119" s="15">
        <f>IF(FB118&gt;0,ROUND(EC119*$EE$1/1000,2),0)</f>
        <v>0</v>
      </c>
      <c r="EF119" s="9">
        <f>INT(EE119)</f>
        <v>0</v>
      </c>
      <c r="EG119" s="23">
        <f>INT((EE119-EF119)*10)/10</f>
        <v>0</v>
      </c>
      <c r="EH119" s="17">
        <f>EE119-EF119-EG119</f>
        <v>0</v>
      </c>
      <c r="EI119" s="23">
        <f>IF(OR(EH119=0.05,EH119=0),EH119,IF(AND(EH119&gt;0.051,EH119&lt;0.1),0.1,IF(AND(EH119&gt;0.001,EH119&lt;0.05),0.05,EH119)))</f>
        <v>0</v>
      </c>
      <c r="EJ119" s="23">
        <f>EF119+EG119+EI119</f>
        <v>0</v>
      </c>
      <c r="EK119" s="15">
        <f>IF(FB118&gt;0,ROUND($ED$1*$EK$1,2),0)</f>
        <v>0</v>
      </c>
      <c r="EL119" s="22">
        <v>0</v>
      </c>
      <c r="EM119" s="22">
        <f>IF(FB118&gt;0,ROUND($ED$1*$EM$1,0),0)</f>
        <v>0</v>
      </c>
      <c r="EN119" s="22">
        <f>IF(FB118&gt;0,ROUND($ED$1*$EN$1,2),0)</f>
        <v>0</v>
      </c>
      <c r="EO119" s="22">
        <f>IF(FB118&gt;0,ROUND($ED$1*$EO$1,2),0)</f>
        <v>0</v>
      </c>
      <c r="EP119" s="22">
        <f>IF(FB118&gt;0,ROUND($ED$1*$EP$1,2),0)</f>
        <v>0</v>
      </c>
      <c r="EQ119" s="15">
        <f>IF(FB118&gt;0,EK119+SUM(EM119:EP119),0)</f>
        <v>0</v>
      </c>
      <c r="ER119" s="22">
        <f>IF(FB118&gt;0,ROUND(EQ119/12,2),0)</f>
        <v>0</v>
      </c>
      <c r="ES119" s="9">
        <f>INT(ER119)</f>
        <v>0</v>
      </c>
      <c r="ET119" s="23">
        <f>INT((ER119-ES119)*10)/10</f>
        <v>0</v>
      </c>
      <c r="EU119" s="17">
        <f>ER119-ES119-ET119</f>
        <v>0</v>
      </c>
      <c r="EV119" s="23">
        <f>IF(OR(EU119=0.05,EU119=0),EU119,IF(AND(EU119&gt;0.051,EU119&lt;0.1),0.1,IF(AND(EU119&gt;0.001,EU119&lt;0.05),0.05,EU119)))</f>
        <v>0</v>
      </c>
      <c r="EW119" s="23">
        <f>ES119+ET119+EV119</f>
        <v>0</v>
      </c>
      <c r="EX119">
        <f>IF(FB118&gt;0,EX118,0)</f>
        <v>0</v>
      </c>
      <c r="EY119" s="7">
        <f>ROUND(ED119+EJ119+EW119+EX119,2)</f>
        <v>0</v>
      </c>
      <c r="EZ119" s="7">
        <f>IF(AND(EY119&gt;0,EY120=0),EY119,0)</f>
        <v>0</v>
      </c>
      <c r="FA119" s="7">
        <f>IF(FB118&gt;0,FA118,0)</f>
        <v>0</v>
      </c>
      <c r="FB119" s="7">
        <f>IF(ROUND(EY119-FA119,2)&gt;0,ROUND(EY119-FA119,2),0)</f>
        <v>0</v>
      </c>
      <c r="GB119">
        <v>117</v>
      </c>
      <c r="GC119" s="7">
        <f>IF(HB118&gt;0,GC118-1000,GC118)</f>
        <v>0</v>
      </c>
      <c r="GD119" s="20">
        <f>IF(HB118&gt;0,ROUND(PMT($F$92/12,$F$96*12,-GC119),5),0)</f>
        <v>0</v>
      </c>
      <c r="GE119" s="15">
        <f>IF(HB118&gt;0,ROUND(GC119*$GE$1/1000,2),0)</f>
        <v>0</v>
      </c>
      <c r="GF119" s="9">
        <f>INT(GE119)</f>
        <v>0</v>
      </c>
      <c r="GG119" s="23">
        <f>INT((GE119-GF119)*10)/10</f>
        <v>0</v>
      </c>
      <c r="GH119" s="17">
        <f>GE119-GF119-GG119</f>
        <v>0</v>
      </c>
      <c r="GI119" s="23">
        <f>IF(OR(GH119=0.05,GH119=0),GH119,IF(AND(GH119&gt;0.051,GH119&lt;0.1),0.1,IF(AND(GH119&gt;0.001,GH119&lt;0.05),0.05,GH119)))</f>
        <v>0</v>
      </c>
      <c r="GJ119" s="23">
        <f>GF119+GG119+GI119</f>
        <v>0</v>
      </c>
      <c r="GK119" s="15">
        <f>IF(HB118&gt;0,ROUND($GD$1*$GK$1,2),0)</f>
        <v>0</v>
      </c>
      <c r="GL119" s="22">
        <v>0</v>
      </c>
      <c r="GM119" s="22">
        <f>IF(HB118&gt;0,ROUND($GD$1*$GM$1,0),0)</f>
        <v>0</v>
      </c>
      <c r="GN119" s="22">
        <f>IF(HB118&gt;0,ROUND($GD$1*$GN$1,2),0)</f>
        <v>0</v>
      </c>
      <c r="GO119" s="22">
        <f>IF(HB118&gt;0,ROUND($GD$1*$GO$1,2),0)</f>
        <v>0</v>
      </c>
      <c r="GP119" s="22">
        <f>IF(HB118&gt;0,ROUND($GD$1*$GP$1,2),0)</f>
        <v>0</v>
      </c>
      <c r="GQ119" s="15">
        <f>IF(HB118&gt;0,GK119+SUM(GM119:GP119),0)</f>
        <v>0</v>
      </c>
      <c r="GR119" s="22">
        <f>IF(HB118&gt;0,ROUND(GQ119/12,2),0)</f>
        <v>0</v>
      </c>
      <c r="GS119" s="9">
        <f>INT(GR119)</f>
        <v>0</v>
      </c>
      <c r="GT119" s="23">
        <f>INT((GR119-GS119)*10)/10</f>
        <v>0</v>
      </c>
      <c r="GU119" s="17">
        <f>GR119-GS119-GT119</f>
        <v>0</v>
      </c>
      <c r="GV119" s="23">
        <f>IF(OR(GU119=0.05,GU119=0),GU119,IF(AND(GU119&gt;0.051,GU119&lt;0.1),0.1,IF(AND(GU119&gt;0.001,GU119&lt;0.05),0.05,GU119)))</f>
        <v>0</v>
      </c>
      <c r="GW119" s="23">
        <f>GS119+GT119+GV119</f>
        <v>0</v>
      </c>
      <c r="GX119">
        <f>IF(HB118&gt;0,GX118,0)</f>
        <v>0</v>
      </c>
      <c r="GY119" s="7">
        <f>ROUND(GD119+GJ119+GW119+GX119,2)</f>
        <v>0</v>
      </c>
      <c r="GZ119" s="7">
        <f>IF(AND(GY119&gt;0,GY120=0),GY119,0)</f>
        <v>0</v>
      </c>
      <c r="HA119" s="7">
        <f>IF(HB118&gt;0,HA118,0)</f>
        <v>0</v>
      </c>
      <c r="HB119" s="7">
        <f>IF(ROUND(GY119-HA119,2)&gt;0,ROUND(GY119-HA119,2),0)</f>
        <v>0</v>
      </c>
    </row>
    <row r="120" spans="1:235" customHeight="1" ht="15.6">
      <c r="A120" s="10" t="s">
        <v>177</v>
      </c>
      <c r="B120" s="4" t="s">
        <v>178</v>
      </c>
      <c r="AA120" s="121">
        <v>1</v>
      </c>
      <c r="AB120" s="121">
        <v>2777777.78</v>
      </c>
      <c r="AC120" s="123">
        <v>0.95</v>
      </c>
      <c r="AD120" s="123">
        <v>0.95</v>
      </c>
      <c r="AE120" s="124">
        <f>IF($C$3="CTS-EL",AC120,AD120)</f>
        <v>0.95</v>
      </c>
      <c r="AF120" s="125">
        <f>IF(AND($AF$119=0,$AA$123&lt;=AB120),AE120,0)</f>
        <v>0.95</v>
      </c>
      <c r="BB120">
        <v>118</v>
      </c>
      <c r="BC120" s="7">
        <f>IF(BW119&gt;0,BC119-1000,BC119)</f>
        <v>0</v>
      </c>
      <c r="BD120" s="20">
        <f>IF(BW119&gt;0,ROUND(PMT($F$92/12,$F$96*12,-BC120),5),0)</f>
        <v>0</v>
      </c>
      <c r="BE120" s="15">
        <f>IF(BW119&gt;0,ROUND(BC120*$E$1/1000,2),0)</f>
        <v>0</v>
      </c>
      <c r="BF120" s="15">
        <f>IF(BW119&gt;0,ROUND(MIN(BC120,$F$168)*$BF$1,2),0)</f>
        <v>0</v>
      </c>
      <c r="BG120" s="22">
        <v>0</v>
      </c>
      <c r="BH120" s="22">
        <f>IF(BW119&gt;0,ROUND(MIN(BC120,$F$168)*$BH$1,0),0)</f>
        <v>0</v>
      </c>
      <c r="BI120" s="22">
        <f>IF(BW119&gt;0,ROUND(MIN(BC120,$F$168)*$BI$1,2),0)</f>
        <v>0</v>
      </c>
      <c r="BJ120" s="22">
        <f>IF(BW119&gt;0,ROUND(MIN(BC120,$F$168)*$BJ$1,2),0)</f>
        <v>0</v>
      </c>
      <c r="BK120" s="22">
        <f>IF(BW119&gt;0,ROUND(MIN(BC120,$F$168)*$BK$1,2),0)</f>
        <v>0</v>
      </c>
      <c r="BL120" s="15">
        <f>IF(BW119&gt;0,BF120+SUM(BH120:BK120),0)</f>
        <v>0</v>
      </c>
      <c r="BM120" s="22">
        <f>IF(BW119&gt;0,ROUND(BL120/12,2),0)</f>
        <v>0</v>
      </c>
      <c r="BN120" s="9">
        <f>INT(BM120)</f>
        <v>0</v>
      </c>
      <c r="BO120" s="23">
        <f>INT((BM120-BN120)*10)/10</f>
        <v>0</v>
      </c>
      <c r="BP120" s="17">
        <f>BM120-BN120-BO120</f>
        <v>0</v>
      </c>
      <c r="BQ120" s="23">
        <f>IF(OR(BP120=0.05,BP120=0),BP120,IF(AND(BP120&gt;0.051,BP120&lt;0.1),0.1,IF(AND(BP120&gt;0.001,BP120&lt;0.05),0.05,BP120)))</f>
        <v>0</v>
      </c>
      <c r="BR120" s="23">
        <f>BN120+BO120+BQ120</f>
        <v>0</v>
      </c>
      <c r="BS120">
        <f>IF(BW119&gt;0,BS119,0)</f>
        <v>0</v>
      </c>
      <c r="BT120" s="7">
        <f>SUM(BD120:BE120)+BR120+BS120</f>
        <v>0</v>
      </c>
      <c r="BU120" s="7">
        <f>IF(AND(BT120&gt;0,BT121=0),BT120,0)</f>
        <v>0</v>
      </c>
      <c r="BV120" s="7">
        <f>IF(BW119&gt;0,BV119,0)</f>
        <v>0</v>
      </c>
      <c r="BW120" s="7">
        <f>IF(ROUND(BT120-BV120,2)&gt;0,ROUND(BT120-BV120,2),0)</f>
        <v>0</v>
      </c>
      <c r="CB120">
        <v>118</v>
      </c>
      <c r="CC120" s="7">
        <f>IF(DB119&gt;0,CC119-1000,CC119)</f>
        <v>0</v>
      </c>
      <c r="CD120" s="20">
        <f>IF(DB119&gt;0,ROUND(PMT($F$92/12,$F$96*12,-CC120),5),0)</f>
        <v>0</v>
      </c>
      <c r="CE120" s="15">
        <f>IF(DB119&gt;0,ROUND(CC120*$CE$1/1000,2),0)</f>
        <v>0</v>
      </c>
      <c r="CF120" s="9">
        <f>INT(CE120)</f>
        <v>0</v>
      </c>
      <c r="CG120" s="23">
        <f>INT((CE120-CF120)*10)/10</f>
        <v>0</v>
      </c>
      <c r="CH120" s="17">
        <f>CE120-CF120-CG120</f>
        <v>0</v>
      </c>
      <c r="CI120" s="23">
        <f>IF(OR(CH120=0.05,CH120=0),CH120,IF(AND(CH120&gt;0.051,CH120&lt;0.1),0.1,IF(AND(CH120&gt;0.001,CH120&lt;0.05),0.05,CH120)))</f>
        <v>0</v>
      </c>
      <c r="CJ120" s="23">
        <f>CF120+CG120+CI120</f>
        <v>0</v>
      </c>
      <c r="CK120" s="15">
        <f>IF(DB119&gt;0,ROUND($CD$1*$CK$1,2),0)</f>
        <v>0</v>
      </c>
      <c r="CL120" s="22">
        <v>0</v>
      </c>
      <c r="CM120" s="22">
        <f>IF(DB119&gt;0,ROUND($CD$1*$CM$1,2),0)</f>
        <v>0</v>
      </c>
      <c r="CN120" s="22">
        <f>IF(DB119&gt;0,ROUND($CD$1*$CN$1,2),0)</f>
        <v>0</v>
      </c>
      <c r="CO120" s="22">
        <f>IF(DB119&gt;0,ROUND($CD$1*$CO$1,2),0)</f>
        <v>0</v>
      </c>
      <c r="CP120" s="22">
        <f>IF(DB119&gt;0,ROUND($CD$1*$CP$1,2),0)</f>
        <v>0</v>
      </c>
      <c r="CQ120" s="15">
        <f>IF(DB119&gt;0,CK120+SUM(CM120:CP120),0)</f>
        <v>0</v>
      </c>
      <c r="CR120" s="22">
        <f>IF(DB119&gt;0,ROUND(CQ120/12,2),0)</f>
        <v>0</v>
      </c>
      <c r="CS120" s="9">
        <f>INT(CR120)</f>
        <v>0</v>
      </c>
      <c r="CT120" s="23">
        <f>INT((CR120-CS120)*10)/10</f>
        <v>0</v>
      </c>
      <c r="CU120" s="17">
        <f>CR120-CS120-CT120</f>
        <v>0</v>
      </c>
      <c r="CV120" s="23">
        <f>IF(OR(CU120=0.05,CU120=0),CU120,IF(AND(CU120&gt;0.051,CU120&lt;0.1),0.1,IF(AND(CU120&gt;0.001,CU120&lt;0.05),0.05,CU120)))</f>
        <v>0</v>
      </c>
      <c r="CW120" s="23">
        <f>CS120+CT120+CV120</f>
        <v>0</v>
      </c>
      <c r="CX120">
        <f>IF(DB119&gt;0,CX119,0)</f>
        <v>0</v>
      </c>
      <c r="CY120" s="7">
        <f>ROUND(CD120+CJ120+CW120+CX120,2)</f>
        <v>0</v>
      </c>
      <c r="CZ120" s="7">
        <f>IF(AND(CY120&gt;0,CY121=0),CY120,0)</f>
        <v>0</v>
      </c>
      <c r="DA120" s="7">
        <f>IF(DB119&gt;0,DA119,0)</f>
        <v>0</v>
      </c>
      <c r="DB120" s="7">
        <f>IF(ROUND(CY120-DA120,2)&gt;0,ROUND(CY120-DA120,2),0)</f>
        <v>0</v>
      </c>
      <c r="EB120">
        <v>118</v>
      </c>
      <c r="EC120" s="7">
        <f>IF(FB119&gt;0,EC119-1000,EC119)</f>
        <v>0</v>
      </c>
      <c r="ED120" s="20">
        <f>IF(FB119&gt;0,ROUND(PMT($F$92/12,$F$96*12,-EC120),5),0)</f>
        <v>0</v>
      </c>
      <c r="EE120" s="15">
        <f>IF(FB119&gt;0,ROUND(EC120*$EE$1/1000,2),0)</f>
        <v>0</v>
      </c>
      <c r="EF120" s="9">
        <f>INT(EE120)</f>
        <v>0</v>
      </c>
      <c r="EG120" s="23">
        <f>INT((EE120-EF120)*10)/10</f>
        <v>0</v>
      </c>
      <c r="EH120" s="17">
        <f>EE120-EF120-EG120</f>
        <v>0</v>
      </c>
      <c r="EI120" s="23">
        <f>IF(OR(EH120=0.05,EH120=0),EH120,IF(AND(EH120&gt;0.051,EH120&lt;0.1),0.1,IF(AND(EH120&gt;0.001,EH120&lt;0.05),0.05,EH120)))</f>
        <v>0</v>
      </c>
      <c r="EJ120" s="23">
        <f>EF120+EG120+EI120</f>
        <v>0</v>
      </c>
      <c r="EK120" s="15">
        <f>IF(FB119&gt;0,ROUND($ED$1*$EK$1,2),0)</f>
        <v>0</v>
      </c>
      <c r="EL120" s="22">
        <v>0</v>
      </c>
      <c r="EM120" s="22">
        <f>IF(FB119&gt;0,ROUND($ED$1*$EM$1,0),0)</f>
        <v>0</v>
      </c>
      <c r="EN120" s="22">
        <f>IF(FB119&gt;0,ROUND($ED$1*$EN$1,2),0)</f>
        <v>0</v>
      </c>
      <c r="EO120" s="22">
        <f>IF(FB119&gt;0,ROUND($ED$1*$EO$1,2),0)</f>
        <v>0</v>
      </c>
      <c r="EP120" s="22">
        <f>IF(FB119&gt;0,ROUND($ED$1*$EP$1,2),0)</f>
        <v>0</v>
      </c>
      <c r="EQ120" s="15">
        <f>IF(FB119&gt;0,EK120+SUM(EM120:EP120),0)</f>
        <v>0</v>
      </c>
      <c r="ER120" s="22">
        <f>IF(FB119&gt;0,ROUND(EQ120/12,2),0)</f>
        <v>0</v>
      </c>
      <c r="ES120" s="9">
        <f>INT(ER120)</f>
        <v>0</v>
      </c>
      <c r="ET120" s="23">
        <f>INT((ER120-ES120)*10)/10</f>
        <v>0</v>
      </c>
      <c r="EU120" s="17">
        <f>ER120-ES120-ET120</f>
        <v>0</v>
      </c>
      <c r="EV120" s="23">
        <f>IF(OR(EU120=0.05,EU120=0),EU120,IF(AND(EU120&gt;0.051,EU120&lt;0.1),0.1,IF(AND(EU120&gt;0.001,EU120&lt;0.05),0.05,EU120)))</f>
        <v>0</v>
      </c>
      <c r="EW120" s="23">
        <f>ES120+ET120+EV120</f>
        <v>0</v>
      </c>
      <c r="EX120">
        <f>IF(FB119&gt;0,EX119,0)</f>
        <v>0</v>
      </c>
      <c r="EY120" s="7">
        <f>ROUND(ED120+EJ120+EW120+EX120,2)</f>
        <v>0</v>
      </c>
      <c r="EZ120" s="7">
        <f>IF(AND(EY120&gt;0,EY121=0),EY120,0)</f>
        <v>0</v>
      </c>
      <c r="FA120" s="7">
        <f>IF(FB119&gt;0,FA119,0)</f>
        <v>0</v>
      </c>
      <c r="FB120" s="7">
        <f>IF(ROUND(EY120-FA120,2)&gt;0,ROUND(EY120-FA120,2),0)</f>
        <v>0</v>
      </c>
      <c r="GB120">
        <v>118</v>
      </c>
      <c r="GC120" s="7">
        <f>IF(HB119&gt;0,GC119-1000,GC119)</f>
        <v>0</v>
      </c>
      <c r="GD120" s="20">
        <f>IF(HB119&gt;0,ROUND(PMT($F$92/12,$F$96*12,-GC120),5),0)</f>
        <v>0</v>
      </c>
      <c r="GE120" s="15">
        <f>IF(HB119&gt;0,ROUND(GC120*$GE$1/1000,2),0)</f>
        <v>0</v>
      </c>
      <c r="GF120" s="9">
        <f>INT(GE120)</f>
        <v>0</v>
      </c>
      <c r="GG120" s="23">
        <f>INT((GE120-GF120)*10)/10</f>
        <v>0</v>
      </c>
      <c r="GH120" s="17">
        <f>GE120-GF120-GG120</f>
        <v>0</v>
      </c>
      <c r="GI120" s="23">
        <f>IF(OR(GH120=0.05,GH120=0),GH120,IF(AND(GH120&gt;0.051,GH120&lt;0.1),0.1,IF(AND(GH120&gt;0.001,GH120&lt;0.05),0.05,GH120)))</f>
        <v>0</v>
      </c>
      <c r="GJ120" s="23">
        <f>GF120+GG120+GI120</f>
        <v>0</v>
      </c>
      <c r="GK120" s="15">
        <f>IF(HB119&gt;0,ROUND($GD$1*$GK$1,2),0)</f>
        <v>0</v>
      </c>
      <c r="GL120" s="22">
        <v>0</v>
      </c>
      <c r="GM120" s="22">
        <f>IF(HB119&gt;0,ROUND($GD$1*$GM$1,0),0)</f>
        <v>0</v>
      </c>
      <c r="GN120" s="22">
        <f>IF(HB119&gt;0,ROUND($GD$1*$GN$1,2),0)</f>
        <v>0</v>
      </c>
      <c r="GO120" s="22">
        <f>IF(HB119&gt;0,ROUND($GD$1*$GO$1,2),0)</f>
        <v>0</v>
      </c>
      <c r="GP120" s="22">
        <f>IF(HB119&gt;0,ROUND($GD$1*$GP$1,2),0)</f>
        <v>0</v>
      </c>
      <c r="GQ120" s="15">
        <f>IF(HB119&gt;0,GK120+SUM(GM120:GP120),0)</f>
        <v>0</v>
      </c>
      <c r="GR120" s="22">
        <f>IF(HB119&gt;0,ROUND(GQ120/12,2),0)</f>
        <v>0</v>
      </c>
      <c r="GS120" s="9">
        <f>INT(GR120)</f>
        <v>0</v>
      </c>
      <c r="GT120" s="23">
        <f>INT((GR120-GS120)*10)/10</f>
        <v>0</v>
      </c>
      <c r="GU120" s="17">
        <f>GR120-GS120-GT120</f>
        <v>0</v>
      </c>
      <c r="GV120" s="23">
        <f>IF(OR(GU120=0.05,GU120=0),GU120,IF(AND(GU120&gt;0.051,GU120&lt;0.1),0.1,IF(AND(GU120&gt;0.001,GU120&lt;0.05),0.05,GU120)))</f>
        <v>0</v>
      </c>
      <c r="GW120" s="23">
        <f>GS120+GT120+GV120</f>
        <v>0</v>
      </c>
      <c r="GX120">
        <f>IF(HB119&gt;0,GX119,0)</f>
        <v>0</v>
      </c>
      <c r="GY120" s="7">
        <f>ROUND(GD120+GJ120+GW120+GX120,2)</f>
        <v>0</v>
      </c>
      <c r="GZ120" s="7">
        <f>IF(AND(GY120&gt;0,GY121=0),GY120,0)</f>
        <v>0</v>
      </c>
      <c r="HA120" s="7">
        <f>IF(HB119&gt;0,HA119,0)</f>
        <v>0</v>
      </c>
      <c r="HB120" s="7">
        <f>IF(ROUND(GY120-HA120,2)&gt;0,ROUND(GY120-HA120,2),0)</f>
        <v>0</v>
      </c>
    </row>
    <row r="121" spans="1:235" customHeight="1" ht="15.6">
      <c r="B121" t="s">
        <v>162</v>
      </c>
      <c r="F121" s="115">
        <f>$F$163</f>
        <v>0</v>
      </c>
      <c r="AA121" s="121">
        <v>2777777.78</v>
      </c>
      <c r="AB121" s="122">
        <v>6000000</v>
      </c>
      <c r="AC121" s="123">
        <v>0.9</v>
      </c>
      <c r="AD121" s="123">
        <v>0.9</v>
      </c>
      <c r="AE121" s="124">
        <f>IF($C$3="CTS-EL",AC121,AD121)</f>
        <v>0.9</v>
      </c>
      <c r="AF121" s="125">
        <f>IF(AND($AF$119=0,$AA$123&gt;$AA$121),AE121,0)</f>
        <v>0</v>
      </c>
      <c r="BB121">
        <v>119</v>
      </c>
      <c r="BC121" s="7">
        <f>IF(BW120&gt;0,BC120-1000,BC120)</f>
        <v>0</v>
      </c>
      <c r="BD121" s="20">
        <f>IF(BW120&gt;0,ROUND(PMT($F$92/12,$F$96*12,-BC121),5),0)</f>
        <v>0</v>
      </c>
      <c r="BE121" s="15">
        <f>IF(BW120&gt;0,ROUND(BC121*$E$1/1000,2),0)</f>
        <v>0</v>
      </c>
      <c r="BF121" s="15">
        <f>IF(BW120&gt;0,ROUND(MIN(BC121,$F$168)*$BF$1,2),0)</f>
        <v>0</v>
      </c>
      <c r="BG121" s="22">
        <v>0</v>
      </c>
      <c r="BH121" s="22">
        <f>IF(BW120&gt;0,ROUND(MIN(BC121,$F$168)*$BH$1,0),0)</f>
        <v>0</v>
      </c>
      <c r="BI121" s="22">
        <f>IF(BW120&gt;0,ROUND(MIN(BC121,$F$168)*$BI$1,2),0)</f>
        <v>0</v>
      </c>
      <c r="BJ121" s="22">
        <f>IF(BW120&gt;0,ROUND(MIN(BC121,$F$168)*$BJ$1,2),0)</f>
        <v>0</v>
      </c>
      <c r="BK121" s="22">
        <f>IF(BW120&gt;0,ROUND(MIN(BC121,$F$168)*$BK$1,2),0)</f>
        <v>0</v>
      </c>
      <c r="BL121" s="15">
        <f>IF(BW120&gt;0,BF121+SUM(BH121:BK121),0)</f>
        <v>0</v>
      </c>
      <c r="BM121" s="22">
        <f>IF(BW120&gt;0,ROUND(BL121/12,2),0)</f>
        <v>0</v>
      </c>
      <c r="BN121" s="9">
        <f>INT(BM121)</f>
        <v>0</v>
      </c>
      <c r="BO121" s="23">
        <f>INT((BM121-BN121)*10)/10</f>
        <v>0</v>
      </c>
      <c r="BP121" s="17">
        <f>BM121-BN121-BO121</f>
        <v>0</v>
      </c>
      <c r="BQ121" s="23">
        <f>IF(OR(BP121=0.05,BP121=0),BP121,IF(AND(BP121&gt;0.051,BP121&lt;0.1),0.1,IF(AND(BP121&gt;0.001,BP121&lt;0.05),0.05,BP121)))</f>
        <v>0</v>
      </c>
      <c r="BR121" s="23">
        <f>BN121+BO121+BQ121</f>
        <v>0</v>
      </c>
      <c r="BS121">
        <f>IF(BW120&gt;0,BS120,0)</f>
        <v>0</v>
      </c>
      <c r="BT121" s="7">
        <f>SUM(BD121:BE121)+BR121+BS121</f>
        <v>0</v>
      </c>
      <c r="BU121" s="7">
        <f>IF(AND(BT121&gt;0,BT122=0),BT121,0)</f>
        <v>0</v>
      </c>
      <c r="BV121" s="7">
        <f>IF(BW120&gt;0,BV120,0)</f>
        <v>0</v>
      </c>
      <c r="BW121" s="7">
        <f>IF(ROUND(BT121-BV121,2)&gt;0,ROUND(BT121-BV121,2),0)</f>
        <v>0</v>
      </c>
      <c r="CB121">
        <v>119</v>
      </c>
      <c r="CC121" s="7">
        <f>IF(DB120&gt;0,CC120-1000,CC120)</f>
        <v>0</v>
      </c>
      <c r="CD121" s="20">
        <f>IF(DB120&gt;0,ROUND(PMT($F$92/12,$F$96*12,-CC121),5),0)</f>
        <v>0</v>
      </c>
      <c r="CE121" s="15">
        <f>IF(DB120&gt;0,ROUND(CC121*$CE$1/1000,2),0)</f>
        <v>0</v>
      </c>
      <c r="CF121" s="9">
        <f>INT(CE121)</f>
        <v>0</v>
      </c>
      <c r="CG121" s="23">
        <f>INT((CE121-CF121)*10)/10</f>
        <v>0</v>
      </c>
      <c r="CH121" s="17">
        <f>CE121-CF121-CG121</f>
        <v>0</v>
      </c>
      <c r="CI121" s="23">
        <f>IF(OR(CH121=0.05,CH121=0),CH121,IF(AND(CH121&gt;0.051,CH121&lt;0.1),0.1,IF(AND(CH121&gt;0.001,CH121&lt;0.05),0.05,CH121)))</f>
        <v>0</v>
      </c>
      <c r="CJ121" s="23">
        <f>CF121+CG121+CI121</f>
        <v>0</v>
      </c>
      <c r="CK121" s="15">
        <f>IF(DB120&gt;0,ROUND($CD$1*$CK$1,2),0)</f>
        <v>0</v>
      </c>
      <c r="CL121" s="22">
        <v>0</v>
      </c>
      <c r="CM121" s="22">
        <f>IF(DB120&gt;0,ROUND($CD$1*$CM$1,2),0)</f>
        <v>0</v>
      </c>
      <c r="CN121" s="22">
        <f>IF(DB120&gt;0,ROUND($CD$1*$CN$1,2),0)</f>
        <v>0</v>
      </c>
      <c r="CO121" s="22">
        <f>IF(DB120&gt;0,ROUND($CD$1*$CO$1,2),0)</f>
        <v>0</v>
      </c>
      <c r="CP121" s="22">
        <f>IF(DB120&gt;0,ROUND($CD$1*$CP$1,2),0)</f>
        <v>0</v>
      </c>
      <c r="CQ121" s="15">
        <f>IF(DB120&gt;0,CK121+SUM(CM121:CP121),0)</f>
        <v>0</v>
      </c>
      <c r="CR121" s="22">
        <f>IF(DB120&gt;0,ROUND(CQ121/12,2),0)</f>
        <v>0</v>
      </c>
      <c r="CS121" s="9">
        <f>INT(CR121)</f>
        <v>0</v>
      </c>
      <c r="CT121" s="23">
        <f>INT((CR121-CS121)*10)/10</f>
        <v>0</v>
      </c>
      <c r="CU121" s="17">
        <f>CR121-CS121-CT121</f>
        <v>0</v>
      </c>
      <c r="CV121" s="23">
        <f>IF(OR(CU121=0.05,CU121=0),CU121,IF(AND(CU121&gt;0.051,CU121&lt;0.1),0.1,IF(AND(CU121&gt;0.001,CU121&lt;0.05),0.05,CU121)))</f>
        <v>0</v>
      </c>
      <c r="CW121" s="23">
        <f>CS121+CT121+CV121</f>
        <v>0</v>
      </c>
      <c r="CX121">
        <f>IF(DB120&gt;0,CX120,0)</f>
        <v>0</v>
      </c>
      <c r="CY121" s="7">
        <f>ROUND(CD121+CJ121+CW121+CX121,2)</f>
        <v>0</v>
      </c>
      <c r="CZ121" s="7">
        <f>IF(AND(CY121&gt;0,CY122=0),CY121,0)</f>
        <v>0</v>
      </c>
      <c r="DA121" s="7">
        <f>IF(DB120&gt;0,DA120,0)</f>
        <v>0</v>
      </c>
      <c r="DB121" s="7">
        <f>IF(ROUND(CY121-DA121,2)&gt;0,ROUND(CY121-DA121,2),0)</f>
        <v>0</v>
      </c>
      <c r="EB121">
        <v>119</v>
      </c>
      <c r="EC121" s="7">
        <f>IF(FB120&gt;0,EC120-1000,EC120)</f>
        <v>0</v>
      </c>
      <c r="ED121" s="20">
        <f>IF(FB120&gt;0,ROUND(PMT($F$92/12,$F$96*12,-EC121),5),0)</f>
        <v>0</v>
      </c>
      <c r="EE121" s="15">
        <f>IF(FB120&gt;0,ROUND(EC121*$EE$1/1000,2),0)</f>
        <v>0</v>
      </c>
      <c r="EF121" s="9">
        <f>INT(EE121)</f>
        <v>0</v>
      </c>
      <c r="EG121" s="23">
        <f>INT((EE121-EF121)*10)/10</f>
        <v>0</v>
      </c>
      <c r="EH121" s="17">
        <f>EE121-EF121-EG121</f>
        <v>0</v>
      </c>
      <c r="EI121" s="23">
        <f>IF(OR(EH121=0.05,EH121=0),EH121,IF(AND(EH121&gt;0.051,EH121&lt;0.1),0.1,IF(AND(EH121&gt;0.001,EH121&lt;0.05),0.05,EH121)))</f>
        <v>0</v>
      </c>
      <c r="EJ121" s="23">
        <f>EF121+EG121+EI121</f>
        <v>0</v>
      </c>
      <c r="EK121" s="15">
        <f>IF(FB120&gt;0,ROUND($ED$1*$EK$1,2),0)</f>
        <v>0</v>
      </c>
      <c r="EL121" s="22">
        <v>0</v>
      </c>
      <c r="EM121" s="22">
        <f>IF(FB120&gt;0,ROUND($ED$1*$EM$1,0),0)</f>
        <v>0</v>
      </c>
      <c r="EN121" s="22">
        <f>IF(FB120&gt;0,ROUND($ED$1*$EN$1,2),0)</f>
        <v>0</v>
      </c>
      <c r="EO121" s="22">
        <f>IF(FB120&gt;0,ROUND($ED$1*$EO$1,2),0)</f>
        <v>0</v>
      </c>
      <c r="EP121" s="22">
        <f>IF(FB120&gt;0,ROUND($ED$1*$EP$1,2),0)</f>
        <v>0</v>
      </c>
      <c r="EQ121" s="15">
        <f>IF(FB120&gt;0,EK121+SUM(EM121:EP121),0)</f>
        <v>0</v>
      </c>
      <c r="ER121" s="22">
        <f>IF(FB120&gt;0,ROUND(EQ121/12,2),0)</f>
        <v>0</v>
      </c>
      <c r="ES121" s="9">
        <f>INT(ER121)</f>
        <v>0</v>
      </c>
      <c r="ET121" s="23">
        <f>INT((ER121-ES121)*10)/10</f>
        <v>0</v>
      </c>
      <c r="EU121" s="17">
        <f>ER121-ES121-ET121</f>
        <v>0</v>
      </c>
      <c r="EV121" s="23">
        <f>IF(OR(EU121=0.05,EU121=0),EU121,IF(AND(EU121&gt;0.051,EU121&lt;0.1),0.1,IF(AND(EU121&gt;0.001,EU121&lt;0.05),0.05,EU121)))</f>
        <v>0</v>
      </c>
      <c r="EW121" s="23">
        <f>ES121+ET121+EV121</f>
        <v>0</v>
      </c>
      <c r="EX121">
        <f>IF(FB120&gt;0,EX120,0)</f>
        <v>0</v>
      </c>
      <c r="EY121" s="7">
        <f>ROUND(ED121+EJ121+EW121+EX121,2)</f>
        <v>0</v>
      </c>
      <c r="EZ121" s="7">
        <f>IF(AND(EY121&gt;0,EY122=0),EY121,0)</f>
        <v>0</v>
      </c>
      <c r="FA121" s="7">
        <f>IF(FB120&gt;0,FA120,0)</f>
        <v>0</v>
      </c>
      <c r="FB121" s="7">
        <f>IF(ROUND(EY121-FA121,2)&gt;0,ROUND(EY121-FA121,2),0)</f>
        <v>0</v>
      </c>
      <c r="GB121">
        <v>119</v>
      </c>
      <c r="GC121" s="7">
        <f>IF(HB120&gt;0,GC120-1000,GC120)</f>
        <v>0</v>
      </c>
      <c r="GD121" s="20">
        <f>IF(HB120&gt;0,ROUND(PMT($F$92/12,$F$96*12,-GC121),5),0)</f>
        <v>0</v>
      </c>
      <c r="GE121" s="15">
        <f>IF(HB120&gt;0,ROUND(GC121*$GE$1/1000,2),0)</f>
        <v>0</v>
      </c>
      <c r="GF121" s="9">
        <f>INT(GE121)</f>
        <v>0</v>
      </c>
      <c r="GG121" s="23">
        <f>INT((GE121-GF121)*10)/10</f>
        <v>0</v>
      </c>
      <c r="GH121" s="17">
        <f>GE121-GF121-GG121</f>
        <v>0</v>
      </c>
      <c r="GI121" s="23">
        <f>IF(OR(GH121=0.05,GH121=0),GH121,IF(AND(GH121&gt;0.051,GH121&lt;0.1),0.1,IF(AND(GH121&gt;0.001,GH121&lt;0.05),0.05,GH121)))</f>
        <v>0</v>
      </c>
      <c r="GJ121" s="23">
        <f>GF121+GG121+GI121</f>
        <v>0</v>
      </c>
      <c r="GK121" s="15">
        <f>IF(HB120&gt;0,ROUND($GD$1*$GK$1,2),0)</f>
        <v>0</v>
      </c>
      <c r="GL121" s="22">
        <v>0</v>
      </c>
      <c r="GM121" s="22">
        <f>IF(HB120&gt;0,ROUND($GD$1*$GM$1,0),0)</f>
        <v>0</v>
      </c>
      <c r="GN121" s="22">
        <f>IF(HB120&gt;0,ROUND($GD$1*$GN$1,2),0)</f>
        <v>0</v>
      </c>
      <c r="GO121" s="22">
        <f>IF(HB120&gt;0,ROUND($GD$1*$GO$1,2),0)</f>
        <v>0</v>
      </c>
      <c r="GP121" s="22">
        <f>IF(HB120&gt;0,ROUND($GD$1*$GP$1,2),0)</f>
        <v>0</v>
      </c>
      <c r="GQ121" s="15">
        <f>IF(HB120&gt;0,GK121+SUM(GM121:GP121),0)</f>
        <v>0</v>
      </c>
      <c r="GR121" s="22">
        <f>IF(HB120&gt;0,ROUND(GQ121/12,2),0)</f>
        <v>0</v>
      </c>
      <c r="GS121" s="9">
        <f>INT(GR121)</f>
        <v>0</v>
      </c>
      <c r="GT121" s="23">
        <f>INT((GR121-GS121)*10)/10</f>
        <v>0</v>
      </c>
      <c r="GU121" s="17">
        <f>GR121-GS121-GT121</f>
        <v>0</v>
      </c>
      <c r="GV121" s="23">
        <f>IF(OR(GU121=0.05,GU121=0),GU121,IF(AND(GU121&gt;0.051,GU121&lt;0.1),0.1,IF(AND(GU121&gt;0.001,GU121&lt;0.05),0.05,GU121)))</f>
        <v>0</v>
      </c>
      <c r="GW121" s="23">
        <f>GS121+GT121+GV121</f>
        <v>0</v>
      </c>
      <c r="GX121">
        <f>IF(HB120&gt;0,GX120,0)</f>
        <v>0</v>
      </c>
      <c r="GY121" s="7">
        <f>ROUND(GD121+GJ121+GW121+GX121,2)</f>
        <v>0</v>
      </c>
      <c r="GZ121" s="7">
        <f>IF(AND(GY121&gt;0,GY122=0),GY121,0)</f>
        <v>0</v>
      </c>
      <c r="HA121" s="7">
        <f>IF(HB120&gt;0,HA120,0)</f>
        <v>0</v>
      </c>
      <c r="HB121" s="7">
        <f>IF(ROUND(GY121-HA121,2)&gt;0,ROUND(GY121-HA121,2),0)</f>
        <v>0</v>
      </c>
    </row>
    <row r="122" spans="1:235" customHeight="1" ht="15.6">
      <c r="B122" t="s">
        <v>179</v>
      </c>
      <c r="F122" s="15">
        <f>$F$164</f>
        <v>0</v>
      </c>
      <c r="AA122" s="7">
        <f>$K$86</f>
        <v>0</v>
      </c>
      <c r="AF122" s="125">
        <f>SUM(AF119:AF121)</f>
        <v>0.95</v>
      </c>
      <c r="BB122">
        <v>120</v>
      </c>
      <c r="BC122" s="7">
        <f>IF(BW121&gt;0,BC121-1000,BC121)</f>
        <v>0</v>
      </c>
      <c r="BD122" s="20">
        <f>IF(BW121&gt;0,ROUND(PMT($F$92/12,$F$96*12,-BC122),5),0)</f>
        <v>0</v>
      </c>
      <c r="BE122" s="15">
        <f>IF(BW121&gt;0,ROUND(BC122*$E$1/1000,2),0)</f>
        <v>0</v>
      </c>
      <c r="BF122" s="15">
        <f>IF(BW121&gt;0,ROUND(MIN(BC122,$F$168)*$BF$1,2),0)</f>
        <v>0</v>
      </c>
      <c r="BG122" s="22">
        <v>0</v>
      </c>
      <c r="BH122" s="22">
        <f>IF(BW121&gt;0,ROUND(MIN(BC122,$F$168)*$BH$1,0),0)</f>
        <v>0</v>
      </c>
      <c r="BI122" s="22">
        <f>IF(BW121&gt;0,ROUND(MIN(BC122,$F$168)*$BI$1,2),0)</f>
        <v>0</v>
      </c>
      <c r="BJ122" s="22">
        <f>IF(BW121&gt;0,ROUND(MIN(BC122,$F$168)*$BJ$1,2),0)</f>
        <v>0</v>
      </c>
      <c r="BK122" s="22">
        <f>IF(BW121&gt;0,ROUND(MIN(BC122,$F$168)*$BK$1,2),0)</f>
        <v>0</v>
      </c>
      <c r="BL122" s="15">
        <f>IF(BW121&gt;0,BF122+SUM(BH122:BK122),0)</f>
        <v>0</v>
      </c>
      <c r="BM122" s="22">
        <f>IF(BW121&gt;0,ROUND(BL122/12,2),0)</f>
        <v>0</v>
      </c>
      <c r="BN122" s="9">
        <f>INT(BM122)</f>
        <v>0</v>
      </c>
      <c r="BO122" s="23">
        <f>INT((BM122-BN122)*10)/10</f>
        <v>0</v>
      </c>
      <c r="BP122" s="17">
        <f>BM122-BN122-BO122</f>
        <v>0</v>
      </c>
      <c r="BQ122" s="23">
        <f>IF(OR(BP122=0.05,BP122=0),BP122,IF(AND(BP122&gt;0.051,BP122&lt;0.1),0.1,IF(AND(BP122&gt;0.001,BP122&lt;0.05),0.05,BP122)))</f>
        <v>0</v>
      </c>
      <c r="BR122" s="23">
        <f>BN122+BO122+BQ122</f>
        <v>0</v>
      </c>
      <c r="BS122">
        <f>IF(BW121&gt;0,BS121,0)</f>
        <v>0</v>
      </c>
      <c r="BT122" s="7">
        <f>SUM(BD122:BE122)+BR122+BS122</f>
        <v>0</v>
      </c>
      <c r="BU122" s="7">
        <f>IF(AND(BT122&gt;0,BT123=0),BT122,0)</f>
        <v>0</v>
      </c>
      <c r="BV122" s="7">
        <f>IF(BW121&gt;0,BV121,0)</f>
        <v>0</v>
      </c>
      <c r="BW122" s="7">
        <f>IF(ROUND(BT122-BV122,2)&gt;0,ROUND(BT122-BV122,2),0)</f>
        <v>0</v>
      </c>
      <c r="CB122">
        <v>120</v>
      </c>
      <c r="CC122" s="7">
        <f>IF(DB121&gt;0,CC121-1000,CC121)</f>
        <v>0</v>
      </c>
      <c r="CD122" s="20">
        <f>IF(DB121&gt;0,ROUND(PMT($F$92/12,$F$96*12,-CC122),5),0)</f>
        <v>0</v>
      </c>
      <c r="CE122" s="15">
        <f>IF(DB121&gt;0,ROUND(CC122*$CE$1/1000,2),0)</f>
        <v>0</v>
      </c>
      <c r="CF122" s="9">
        <f>INT(CE122)</f>
        <v>0</v>
      </c>
      <c r="CG122" s="23">
        <f>INT((CE122-CF122)*10)/10</f>
        <v>0</v>
      </c>
      <c r="CH122" s="17">
        <f>CE122-CF122-CG122</f>
        <v>0</v>
      </c>
      <c r="CI122" s="23">
        <f>IF(OR(CH122=0.05,CH122=0),CH122,IF(AND(CH122&gt;0.051,CH122&lt;0.1),0.1,IF(AND(CH122&gt;0.001,CH122&lt;0.05),0.05,CH122)))</f>
        <v>0</v>
      </c>
      <c r="CJ122" s="23">
        <f>CF122+CG122+CI122</f>
        <v>0</v>
      </c>
      <c r="CK122" s="15">
        <f>IF(DB121&gt;0,ROUND($CD$1*$CK$1,2),0)</f>
        <v>0</v>
      </c>
      <c r="CL122" s="22">
        <v>0</v>
      </c>
      <c r="CM122" s="22">
        <f>IF(DB121&gt;0,ROUND($CD$1*$CM$1,2),0)</f>
        <v>0</v>
      </c>
      <c r="CN122" s="22">
        <f>IF(DB121&gt;0,ROUND($CD$1*$CN$1,2),0)</f>
        <v>0</v>
      </c>
      <c r="CO122" s="22">
        <f>IF(DB121&gt;0,ROUND($CD$1*$CO$1,2),0)</f>
        <v>0</v>
      </c>
      <c r="CP122" s="22">
        <f>IF(DB121&gt;0,ROUND($CD$1*$CP$1,2),0)</f>
        <v>0</v>
      </c>
      <c r="CQ122" s="15">
        <f>IF(DB121&gt;0,CK122+SUM(CM122:CP122),0)</f>
        <v>0</v>
      </c>
      <c r="CR122" s="22">
        <f>IF(DB121&gt;0,ROUND(CQ122/12,2),0)</f>
        <v>0</v>
      </c>
      <c r="CS122" s="9">
        <f>INT(CR122)</f>
        <v>0</v>
      </c>
      <c r="CT122" s="23">
        <f>INT((CR122-CS122)*10)/10</f>
        <v>0</v>
      </c>
      <c r="CU122" s="17">
        <f>CR122-CS122-CT122</f>
        <v>0</v>
      </c>
      <c r="CV122" s="23">
        <f>IF(OR(CU122=0.05,CU122=0),CU122,IF(AND(CU122&gt;0.051,CU122&lt;0.1),0.1,IF(AND(CU122&gt;0.001,CU122&lt;0.05),0.05,CU122)))</f>
        <v>0</v>
      </c>
      <c r="CW122" s="23">
        <f>CS122+CT122+CV122</f>
        <v>0</v>
      </c>
      <c r="CX122">
        <f>IF(DB121&gt;0,CX121,0)</f>
        <v>0</v>
      </c>
      <c r="CY122" s="7">
        <f>ROUND(CD122+CJ122+CW122+CX122,2)</f>
        <v>0</v>
      </c>
      <c r="CZ122" s="7">
        <f>IF(AND(CY122&gt;0,CY123=0),CY122,0)</f>
        <v>0</v>
      </c>
      <c r="DA122" s="7">
        <f>IF(DB121&gt;0,DA121,0)</f>
        <v>0</v>
      </c>
      <c r="DB122" s="7">
        <f>IF(ROUND(CY122-DA122,2)&gt;0,ROUND(CY122-DA122,2),0)</f>
        <v>0</v>
      </c>
      <c r="EB122">
        <v>120</v>
      </c>
      <c r="EC122" s="7">
        <f>IF(FB121&gt;0,EC121-1000,EC121)</f>
        <v>0</v>
      </c>
      <c r="ED122" s="20">
        <f>IF(FB121&gt;0,ROUND(PMT($F$92/12,$F$96*12,-EC122),5),0)</f>
        <v>0</v>
      </c>
      <c r="EE122" s="15">
        <f>IF(FB121&gt;0,ROUND(EC122*$EE$1/1000,2),0)</f>
        <v>0</v>
      </c>
      <c r="EF122" s="9">
        <f>INT(EE122)</f>
        <v>0</v>
      </c>
      <c r="EG122" s="23">
        <f>INT((EE122-EF122)*10)/10</f>
        <v>0</v>
      </c>
      <c r="EH122" s="17">
        <f>EE122-EF122-EG122</f>
        <v>0</v>
      </c>
      <c r="EI122" s="23">
        <f>IF(OR(EH122=0.05,EH122=0),EH122,IF(AND(EH122&gt;0.051,EH122&lt;0.1),0.1,IF(AND(EH122&gt;0.001,EH122&lt;0.05),0.05,EH122)))</f>
        <v>0</v>
      </c>
      <c r="EJ122" s="23">
        <f>EF122+EG122+EI122</f>
        <v>0</v>
      </c>
      <c r="EK122" s="15">
        <f>IF(FB121&gt;0,ROUND($ED$1*$EK$1,2),0)</f>
        <v>0</v>
      </c>
      <c r="EL122" s="22">
        <v>0</v>
      </c>
      <c r="EM122" s="22">
        <f>IF(FB121&gt;0,ROUND($ED$1*$EM$1,0),0)</f>
        <v>0</v>
      </c>
      <c r="EN122" s="22">
        <f>IF(FB121&gt;0,ROUND($ED$1*$EN$1,2),0)</f>
        <v>0</v>
      </c>
      <c r="EO122" s="22">
        <f>IF(FB121&gt;0,ROUND($ED$1*$EO$1,2),0)</f>
        <v>0</v>
      </c>
      <c r="EP122" s="22">
        <f>IF(FB121&gt;0,ROUND($ED$1*$EP$1,2),0)</f>
        <v>0</v>
      </c>
      <c r="EQ122" s="15">
        <f>IF(FB121&gt;0,EK122+SUM(EM122:EP122),0)</f>
        <v>0</v>
      </c>
      <c r="ER122" s="22">
        <f>IF(FB121&gt;0,ROUND(EQ122/12,2),0)</f>
        <v>0</v>
      </c>
      <c r="ES122" s="9">
        <f>INT(ER122)</f>
        <v>0</v>
      </c>
      <c r="ET122" s="23">
        <f>INT((ER122-ES122)*10)/10</f>
        <v>0</v>
      </c>
      <c r="EU122" s="17">
        <f>ER122-ES122-ET122</f>
        <v>0</v>
      </c>
      <c r="EV122" s="23">
        <f>IF(OR(EU122=0.05,EU122=0),EU122,IF(AND(EU122&gt;0.051,EU122&lt;0.1),0.1,IF(AND(EU122&gt;0.001,EU122&lt;0.05),0.05,EU122)))</f>
        <v>0</v>
      </c>
      <c r="EW122" s="23">
        <f>ES122+ET122+EV122</f>
        <v>0</v>
      </c>
      <c r="EX122">
        <f>IF(FB121&gt;0,EX121,0)</f>
        <v>0</v>
      </c>
      <c r="EY122" s="7">
        <f>ROUND(ED122+EJ122+EW122+EX122,2)</f>
        <v>0</v>
      </c>
      <c r="EZ122" s="7">
        <f>IF(AND(EY122&gt;0,EY123=0),EY122,0)</f>
        <v>0</v>
      </c>
      <c r="FA122" s="7">
        <f>IF(FB121&gt;0,FA121,0)</f>
        <v>0</v>
      </c>
      <c r="FB122" s="7">
        <f>IF(ROUND(EY122-FA122,2)&gt;0,ROUND(EY122-FA122,2),0)</f>
        <v>0</v>
      </c>
      <c r="GB122">
        <v>120</v>
      </c>
      <c r="GC122" s="7">
        <f>IF(HB121&gt;0,GC121-1000,GC121)</f>
        <v>0</v>
      </c>
      <c r="GD122" s="20">
        <f>IF(HB121&gt;0,ROUND(PMT($F$92/12,$F$96*12,-GC122),5),0)</f>
        <v>0</v>
      </c>
      <c r="GE122" s="15">
        <f>IF(HB121&gt;0,ROUND(GC122*$GE$1/1000,2),0)</f>
        <v>0</v>
      </c>
      <c r="GF122" s="9">
        <f>INT(GE122)</f>
        <v>0</v>
      </c>
      <c r="GG122" s="23">
        <f>INT((GE122-GF122)*10)/10</f>
        <v>0</v>
      </c>
      <c r="GH122" s="17">
        <f>GE122-GF122-GG122</f>
        <v>0</v>
      </c>
      <c r="GI122" s="23">
        <f>IF(OR(GH122=0.05,GH122=0),GH122,IF(AND(GH122&gt;0.051,GH122&lt;0.1),0.1,IF(AND(GH122&gt;0.001,GH122&lt;0.05),0.05,GH122)))</f>
        <v>0</v>
      </c>
      <c r="GJ122" s="23">
        <f>GF122+GG122+GI122</f>
        <v>0</v>
      </c>
      <c r="GK122" s="15">
        <f>IF(HB121&gt;0,ROUND($GD$1*$GK$1,2),0)</f>
        <v>0</v>
      </c>
      <c r="GL122" s="22">
        <v>0</v>
      </c>
      <c r="GM122" s="22">
        <f>IF(HB121&gt;0,ROUND($GD$1*$GM$1,0),0)</f>
        <v>0</v>
      </c>
      <c r="GN122" s="22">
        <f>IF(HB121&gt;0,ROUND($GD$1*$GN$1,2),0)</f>
        <v>0</v>
      </c>
      <c r="GO122" s="22">
        <f>IF(HB121&gt;0,ROUND($GD$1*$GO$1,2),0)</f>
        <v>0</v>
      </c>
      <c r="GP122" s="22">
        <f>IF(HB121&gt;0,ROUND($GD$1*$GP$1,2),0)</f>
        <v>0</v>
      </c>
      <c r="GQ122" s="15">
        <f>IF(HB121&gt;0,GK122+SUM(GM122:GP122),0)</f>
        <v>0</v>
      </c>
      <c r="GR122" s="22">
        <f>IF(HB121&gt;0,ROUND(GQ122/12,2),0)</f>
        <v>0</v>
      </c>
      <c r="GS122" s="9">
        <f>INT(GR122)</f>
        <v>0</v>
      </c>
      <c r="GT122" s="23">
        <f>INT((GR122-GS122)*10)/10</f>
        <v>0</v>
      </c>
      <c r="GU122" s="17">
        <f>GR122-GS122-GT122</f>
        <v>0</v>
      </c>
      <c r="GV122" s="23">
        <f>IF(OR(GU122=0.05,GU122=0),GU122,IF(AND(GU122&gt;0.051,GU122&lt;0.1),0.1,IF(AND(GU122&gt;0.001,GU122&lt;0.05),0.05,GU122)))</f>
        <v>0</v>
      </c>
      <c r="GW122" s="23">
        <f>GS122+GT122+GV122</f>
        <v>0</v>
      </c>
      <c r="GX122">
        <f>IF(HB121&gt;0,GX121,0)</f>
        <v>0</v>
      </c>
      <c r="GY122" s="7">
        <f>ROUND(GD122+GJ122+GW122+GX122,2)</f>
        <v>0</v>
      </c>
      <c r="GZ122" s="7">
        <f>IF(AND(GY122&gt;0,GY123=0),GY122,0)</f>
        <v>0</v>
      </c>
      <c r="HA122" s="7">
        <f>IF(HB121&gt;0,HA121,0)</f>
        <v>0</v>
      </c>
      <c r="HB122" s="7">
        <f>IF(ROUND(GY122-HA122,2)&gt;0,ROUND(GY122-HA122,2),0)</f>
        <v>0</v>
      </c>
    </row>
    <row r="123" spans="1:235" customHeight="1" ht="16.2">
      <c r="B123" t="s">
        <v>180</v>
      </c>
      <c r="F123" s="117">
        <f>SUM(F121:F122)</f>
        <v>0</v>
      </c>
      <c r="L123" s="109" t="s">
        <v>181</v>
      </c>
      <c r="AA123" s="7">
        <f>$F$27</f>
        <v>802900</v>
      </c>
      <c r="BB123">
        <v>121</v>
      </c>
      <c r="BC123" s="7">
        <f>IF(BW122&gt;0,BC122-1000,BC122)</f>
        <v>0</v>
      </c>
      <c r="BD123" s="20">
        <f>IF(BW122&gt;0,ROUND(PMT($F$92/12,$F$96*12,-BC123),5),0)</f>
        <v>0</v>
      </c>
      <c r="BE123" s="15">
        <f>IF(BW122&gt;0,ROUND(BC123*$E$1/1000,2),0)</f>
        <v>0</v>
      </c>
      <c r="BF123" s="15">
        <f>IF(BW122&gt;0,ROUND(MIN(BC123,$F$168)*$BF$1,2),0)</f>
        <v>0</v>
      </c>
      <c r="BG123" s="22">
        <v>0</v>
      </c>
      <c r="BH123" s="22">
        <f>IF(BW122&gt;0,ROUND(MIN(BC123,$F$168)*$BH$1,0),0)</f>
        <v>0</v>
      </c>
      <c r="BI123" s="22">
        <f>IF(BW122&gt;0,ROUND(MIN(BC123,$F$168)*$BI$1,2),0)</f>
        <v>0</v>
      </c>
      <c r="BJ123" s="22">
        <f>IF(BW122&gt;0,ROUND(MIN(BC123,$F$168)*$BJ$1,2),0)</f>
        <v>0</v>
      </c>
      <c r="BK123" s="22">
        <f>IF(BW122&gt;0,ROUND(MIN(BC123,$F$168)*$BK$1,2),0)</f>
        <v>0</v>
      </c>
      <c r="BL123" s="15">
        <f>IF(BW122&gt;0,BF123+SUM(BH123:BK123),0)</f>
        <v>0</v>
      </c>
      <c r="BM123" s="22">
        <f>IF(BW122&gt;0,ROUND(BL123/12,2),0)</f>
        <v>0</v>
      </c>
      <c r="BN123" s="9">
        <f>INT(BM123)</f>
        <v>0</v>
      </c>
      <c r="BO123" s="23">
        <f>INT((BM123-BN123)*10)/10</f>
        <v>0</v>
      </c>
      <c r="BP123" s="17">
        <f>BM123-BN123-BO123</f>
        <v>0</v>
      </c>
      <c r="BQ123" s="23">
        <f>IF(OR(BP123=0.05,BP123=0),BP123,IF(AND(BP123&gt;0.051,BP123&lt;0.1),0.1,IF(AND(BP123&gt;0.001,BP123&lt;0.05),0.05,BP123)))</f>
        <v>0</v>
      </c>
      <c r="BR123" s="23">
        <f>BN123+BO123+BQ123</f>
        <v>0</v>
      </c>
      <c r="BS123">
        <f>IF(BW122&gt;0,BS122,0)</f>
        <v>0</v>
      </c>
      <c r="BT123" s="7">
        <f>SUM(BD123:BE123)+BR123+BS123</f>
        <v>0</v>
      </c>
      <c r="BU123" s="7">
        <f>IF(AND(BT123&gt;0,BT124=0),BT123,0)</f>
        <v>0</v>
      </c>
      <c r="BV123" s="7">
        <f>IF(BW122&gt;0,BV122,0)</f>
        <v>0</v>
      </c>
      <c r="BW123" s="7">
        <f>IF(ROUND(BT123-BV123,2)&gt;0,ROUND(BT123-BV123,2),0)</f>
        <v>0</v>
      </c>
      <c r="CB123">
        <v>121</v>
      </c>
      <c r="CC123" s="7">
        <f>IF(DB122&gt;0,CC122-1000,CC122)</f>
        <v>0</v>
      </c>
      <c r="CD123" s="20">
        <f>IF(DB122&gt;0,ROUND(PMT($F$92/12,$F$96*12,-CC123),5),0)</f>
        <v>0</v>
      </c>
      <c r="CE123" s="15">
        <f>IF(DB122&gt;0,ROUND(CC123*$CE$1/1000,2),0)</f>
        <v>0</v>
      </c>
      <c r="CF123" s="9">
        <f>INT(CE123)</f>
        <v>0</v>
      </c>
      <c r="CG123" s="23">
        <f>INT((CE123-CF123)*10)/10</f>
        <v>0</v>
      </c>
      <c r="CH123" s="17">
        <f>CE123-CF123-CG123</f>
        <v>0</v>
      </c>
      <c r="CI123" s="23">
        <f>IF(OR(CH123=0.05,CH123=0),CH123,IF(AND(CH123&gt;0.051,CH123&lt;0.1),0.1,IF(AND(CH123&gt;0.001,CH123&lt;0.05),0.05,CH123)))</f>
        <v>0</v>
      </c>
      <c r="CJ123" s="23">
        <f>CF123+CG123+CI123</f>
        <v>0</v>
      </c>
      <c r="CK123" s="15">
        <f>IF(DB122&gt;0,ROUND($CD$1*$CK$1,2),0)</f>
        <v>0</v>
      </c>
      <c r="CL123" s="22">
        <v>0</v>
      </c>
      <c r="CM123" s="22">
        <f>IF(DB122&gt;0,ROUND($CD$1*$CM$1,2),0)</f>
        <v>0</v>
      </c>
      <c r="CN123" s="22">
        <f>IF(DB122&gt;0,ROUND($CD$1*$CN$1,2),0)</f>
        <v>0</v>
      </c>
      <c r="CO123" s="22">
        <f>IF(DB122&gt;0,ROUND($CD$1*$CO$1,2),0)</f>
        <v>0</v>
      </c>
      <c r="CP123" s="22">
        <f>IF(DB122&gt;0,ROUND($CD$1*$CP$1,2),0)</f>
        <v>0</v>
      </c>
      <c r="CQ123" s="15">
        <f>IF(DB122&gt;0,CK123+SUM(CM123:CP123),0)</f>
        <v>0</v>
      </c>
      <c r="CR123" s="22">
        <f>IF(DB122&gt;0,ROUND(CQ123/12,2),0)</f>
        <v>0</v>
      </c>
      <c r="CS123" s="9">
        <f>INT(CR123)</f>
        <v>0</v>
      </c>
      <c r="CT123" s="23">
        <f>INT((CR123-CS123)*10)/10</f>
        <v>0</v>
      </c>
      <c r="CU123" s="17">
        <f>CR123-CS123-CT123</f>
        <v>0</v>
      </c>
      <c r="CV123" s="23">
        <f>IF(OR(CU123=0.05,CU123=0),CU123,IF(AND(CU123&gt;0.051,CU123&lt;0.1),0.1,IF(AND(CU123&gt;0.001,CU123&lt;0.05),0.05,CU123)))</f>
        <v>0</v>
      </c>
      <c r="CW123" s="23">
        <f>CS123+CT123+CV123</f>
        <v>0</v>
      </c>
      <c r="CX123">
        <f>IF(DB122&gt;0,CX122,0)</f>
        <v>0</v>
      </c>
      <c r="CY123" s="7">
        <f>ROUND(CD123+CJ123+CW123+CX123,2)</f>
        <v>0</v>
      </c>
      <c r="CZ123" s="7">
        <f>IF(AND(CY123&gt;0,CY124=0),CY123,0)</f>
        <v>0</v>
      </c>
      <c r="DA123" s="7">
        <f>IF(DB122&gt;0,DA122,0)</f>
        <v>0</v>
      </c>
      <c r="DB123" s="7">
        <f>IF(ROUND(CY123-DA123,2)&gt;0,ROUND(CY123-DA123,2),0)</f>
        <v>0</v>
      </c>
      <c r="EB123">
        <v>121</v>
      </c>
      <c r="EC123" s="7">
        <f>IF(FB122&gt;0,EC122-1000,EC122)</f>
        <v>0</v>
      </c>
      <c r="ED123" s="20">
        <f>IF(FB122&gt;0,ROUND(PMT($F$92/12,$F$96*12,-EC123),5),0)</f>
        <v>0</v>
      </c>
      <c r="EE123" s="15">
        <f>IF(FB122&gt;0,ROUND(EC123*$EE$1/1000,2),0)</f>
        <v>0</v>
      </c>
      <c r="EF123" s="9">
        <f>INT(EE123)</f>
        <v>0</v>
      </c>
      <c r="EG123" s="23">
        <f>INT((EE123-EF123)*10)/10</f>
        <v>0</v>
      </c>
      <c r="EH123" s="17">
        <f>EE123-EF123-EG123</f>
        <v>0</v>
      </c>
      <c r="EI123" s="23">
        <f>IF(OR(EH123=0.05,EH123=0),EH123,IF(AND(EH123&gt;0.051,EH123&lt;0.1),0.1,IF(AND(EH123&gt;0.001,EH123&lt;0.05),0.05,EH123)))</f>
        <v>0</v>
      </c>
      <c r="EJ123" s="23">
        <f>EF123+EG123+EI123</f>
        <v>0</v>
      </c>
      <c r="EK123" s="15">
        <f>IF(FB122&gt;0,ROUND($ED$1*$EK$1,2),0)</f>
        <v>0</v>
      </c>
      <c r="EL123" s="22">
        <v>0</v>
      </c>
      <c r="EM123" s="22">
        <f>IF(FB122&gt;0,ROUND($ED$1*$EM$1,0),0)</f>
        <v>0</v>
      </c>
      <c r="EN123" s="22">
        <f>IF(FB122&gt;0,ROUND($ED$1*$EN$1,2),0)</f>
        <v>0</v>
      </c>
      <c r="EO123" s="22">
        <f>IF(FB122&gt;0,ROUND($ED$1*$EO$1,2),0)</f>
        <v>0</v>
      </c>
      <c r="EP123" s="22">
        <f>IF(FB122&gt;0,ROUND($ED$1*$EP$1,2),0)</f>
        <v>0</v>
      </c>
      <c r="EQ123" s="15">
        <f>IF(FB122&gt;0,EK123+SUM(EM123:EP123),0)</f>
        <v>0</v>
      </c>
      <c r="ER123" s="22">
        <f>IF(FB122&gt;0,ROUND(EQ123/12,2),0)</f>
        <v>0</v>
      </c>
      <c r="ES123" s="9">
        <f>INT(ER123)</f>
        <v>0</v>
      </c>
      <c r="ET123" s="23">
        <f>INT((ER123-ES123)*10)/10</f>
        <v>0</v>
      </c>
      <c r="EU123" s="17">
        <f>ER123-ES123-ET123</f>
        <v>0</v>
      </c>
      <c r="EV123" s="23">
        <f>IF(OR(EU123=0.05,EU123=0),EU123,IF(AND(EU123&gt;0.051,EU123&lt;0.1),0.1,IF(AND(EU123&gt;0.001,EU123&lt;0.05),0.05,EU123)))</f>
        <v>0</v>
      </c>
      <c r="EW123" s="23">
        <f>ES123+ET123+EV123</f>
        <v>0</v>
      </c>
      <c r="EX123">
        <f>IF(FB122&gt;0,EX122,0)</f>
        <v>0</v>
      </c>
      <c r="EY123" s="7">
        <f>ROUND(ED123+EJ123+EW123+EX123,2)</f>
        <v>0</v>
      </c>
      <c r="EZ123" s="7">
        <f>IF(AND(EY123&gt;0,EY124=0),EY123,0)</f>
        <v>0</v>
      </c>
      <c r="FA123" s="7">
        <f>IF(FB122&gt;0,FA122,0)</f>
        <v>0</v>
      </c>
      <c r="FB123" s="7">
        <f>IF(ROUND(EY123-FA123,2)&gt;0,ROUND(EY123-FA123,2),0)</f>
        <v>0</v>
      </c>
      <c r="GB123">
        <v>121</v>
      </c>
      <c r="GC123" s="7">
        <f>IF(HB122&gt;0,GC122-1000,GC122)</f>
        <v>0</v>
      </c>
      <c r="GD123" s="20">
        <f>IF(HB122&gt;0,ROUND(PMT($F$92/12,$F$96*12,-GC123),5),0)</f>
        <v>0</v>
      </c>
      <c r="GE123" s="15">
        <f>IF(HB122&gt;0,ROUND(GC123*$GE$1/1000,2),0)</f>
        <v>0</v>
      </c>
      <c r="GF123" s="9">
        <f>INT(GE123)</f>
        <v>0</v>
      </c>
      <c r="GG123" s="23">
        <f>INT((GE123-GF123)*10)/10</f>
        <v>0</v>
      </c>
      <c r="GH123" s="17">
        <f>GE123-GF123-GG123</f>
        <v>0</v>
      </c>
      <c r="GI123" s="23">
        <f>IF(OR(GH123=0.05,GH123=0),GH123,IF(AND(GH123&gt;0.051,GH123&lt;0.1),0.1,IF(AND(GH123&gt;0.001,GH123&lt;0.05),0.05,GH123)))</f>
        <v>0</v>
      </c>
      <c r="GJ123" s="23">
        <f>GF123+GG123+GI123</f>
        <v>0</v>
      </c>
      <c r="GK123" s="15">
        <f>IF(HB122&gt;0,ROUND($GD$1*$GK$1,2),0)</f>
        <v>0</v>
      </c>
      <c r="GL123" s="22">
        <v>0</v>
      </c>
      <c r="GM123" s="22">
        <f>IF(HB122&gt;0,ROUND($GD$1*$GM$1,0),0)</f>
        <v>0</v>
      </c>
      <c r="GN123" s="22">
        <f>IF(HB122&gt;0,ROUND($GD$1*$GN$1,2),0)</f>
        <v>0</v>
      </c>
      <c r="GO123" s="22">
        <f>IF(HB122&gt;0,ROUND($GD$1*$GO$1,2),0)</f>
        <v>0</v>
      </c>
      <c r="GP123" s="22">
        <f>IF(HB122&gt;0,ROUND($GD$1*$GP$1,2),0)</f>
        <v>0</v>
      </c>
      <c r="GQ123" s="15">
        <f>IF(HB122&gt;0,GK123+SUM(GM123:GP123),0)</f>
        <v>0</v>
      </c>
      <c r="GR123" s="22">
        <f>IF(HB122&gt;0,ROUND(GQ123/12,2),0)</f>
        <v>0</v>
      </c>
      <c r="GS123" s="9">
        <f>INT(GR123)</f>
        <v>0</v>
      </c>
      <c r="GT123" s="23">
        <f>INT((GR123-GS123)*10)/10</f>
        <v>0</v>
      </c>
      <c r="GU123" s="17">
        <f>GR123-GS123-GT123</f>
        <v>0</v>
      </c>
      <c r="GV123" s="23">
        <f>IF(OR(GU123=0.05,GU123=0),GU123,IF(AND(GU123&gt;0.051,GU123&lt;0.1),0.1,IF(AND(GU123&gt;0.001,GU123&lt;0.05),0.05,GU123)))</f>
        <v>0</v>
      </c>
      <c r="GW123" s="23">
        <f>GS123+GT123+GV123</f>
        <v>0</v>
      </c>
      <c r="GX123">
        <f>IF(HB122&gt;0,GX122,0)</f>
        <v>0</v>
      </c>
      <c r="GY123" s="7">
        <f>ROUND(GD123+GJ123+GW123+GX123,2)</f>
        <v>0</v>
      </c>
      <c r="GZ123" s="7">
        <f>IF(AND(GY123&gt;0,GY124=0),GY123,0)</f>
        <v>0</v>
      </c>
      <c r="HA123" s="7">
        <f>IF(HB122&gt;0,HA122,0)</f>
        <v>0</v>
      </c>
      <c r="HB123" s="7">
        <f>IF(ROUND(GY123-HA123,2)&gt;0,ROUND(GY123-HA123,2),0)</f>
        <v>0</v>
      </c>
    </row>
    <row r="124" spans="1:235" customHeight="1" ht="16.8">
      <c r="B124" t="s">
        <v>165</v>
      </c>
      <c r="F124" s="117">
        <f>$F$184</f>
        <v>0</v>
      </c>
      <c r="L124" s="127" t="s">
        <v>182</v>
      </c>
      <c r="AB124" s="52">
        <f>$AA$123*AD119</f>
        <v>802900</v>
      </c>
      <c r="BB124">
        <v>122</v>
      </c>
      <c r="BC124" s="7">
        <f>IF(BW123&gt;0,BC123-1000,BC123)</f>
        <v>0</v>
      </c>
      <c r="BD124" s="20">
        <f>IF(BW123&gt;0,ROUND(PMT($F$92/12,$F$96*12,-BC124),5),0)</f>
        <v>0</v>
      </c>
      <c r="BE124" s="15">
        <f>IF(BW123&gt;0,ROUND(BC124*$E$1/1000,2),0)</f>
        <v>0</v>
      </c>
      <c r="BF124" s="15">
        <f>IF(BW123&gt;0,ROUND(MIN(BC124,$F$168)*$BF$1,2),0)</f>
        <v>0</v>
      </c>
      <c r="BG124" s="22">
        <v>0</v>
      </c>
      <c r="BH124" s="22">
        <f>IF(BW123&gt;0,ROUND(MIN(BC124,$F$168)*$BH$1,0),0)</f>
        <v>0</v>
      </c>
      <c r="BI124" s="22">
        <f>IF(BW123&gt;0,ROUND(MIN(BC124,$F$168)*$BI$1,2),0)</f>
        <v>0</v>
      </c>
      <c r="BJ124" s="22">
        <f>IF(BW123&gt;0,ROUND(MIN(BC124,$F$168)*$BJ$1,2),0)</f>
        <v>0</v>
      </c>
      <c r="BK124" s="22">
        <f>IF(BW123&gt;0,ROUND(MIN(BC124,$F$168)*$BK$1,2),0)</f>
        <v>0</v>
      </c>
      <c r="BL124" s="15">
        <f>IF(BW123&gt;0,BF124+SUM(BH124:BK124),0)</f>
        <v>0</v>
      </c>
      <c r="BM124" s="22">
        <f>IF(BW123&gt;0,ROUND(BL124/12,2),0)</f>
        <v>0</v>
      </c>
      <c r="BN124" s="9">
        <f>INT(BM124)</f>
        <v>0</v>
      </c>
      <c r="BO124" s="23">
        <f>INT((BM124-BN124)*10)/10</f>
        <v>0</v>
      </c>
      <c r="BP124" s="17">
        <f>BM124-BN124-BO124</f>
        <v>0</v>
      </c>
      <c r="BQ124" s="23">
        <f>IF(OR(BP124=0.05,BP124=0),BP124,IF(AND(BP124&gt;0.051,BP124&lt;0.1),0.1,IF(AND(BP124&gt;0.001,BP124&lt;0.05),0.05,BP124)))</f>
        <v>0</v>
      </c>
      <c r="BR124" s="23">
        <f>BN124+BO124+BQ124</f>
        <v>0</v>
      </c>
      <c r="BS124">
        <f>IF(BW123&gt;0,BS123,0)</f>
        <v>0</v>
      </c>
      <c r="BT124" s="7">
        <f>SUM(BD124:BE124)+BR124+BS124</f>
        <v>0</v>
      </c>
      <c r="BU124" s="7">
        <f>IF(AND(BT124&gt;0,BT125=0),BT124,0)</f>
        <v>0</v>
      </c>
      <c r="BV124" s="7">
        <f>IF(BW123&gt;0,BV123,0)</f>
        <v>0</v>
      </c>
      <c r="BW124" s="7">
        <f>IF(ROUND(BT124-BV124,2)&gt;0,ROUND(BT124-BV124,2),0)</f>
        <v>0</v>
      </c>
      <c r="CB124">
        <v>122</v>
      </c>
      <c r="CC124" s="7">
        <f>IF(DB123&gt;0,CC123-1000,CC123)</f>
        <v>0</v>
      </c>
      <c r="CD124" s="20">
        <f>IF(DB123&gt;0,ROUND(PMT($F$92/12,$F$96*12,-CC124),5),0)</f>
        <v>0</v>
      </c>
      <c r="CE124" s="15">
        <f>IF(DB123&gt;0,ROUND(CC124*$CE$1/1000,2),0)</f>
        <v>0</v>
      </c>
      <c r="CF124" s="9">
        <f>INT(CE124)</f>
        <v>0</v>
      </c>
      <c r="CG124" s="23">
        <f>INT((CE124-CF124)*10)/10</f>
        <v>0</v>
      </c>
      <c r="CH124" s="17">
        <f>CE124-CF124-CG124</f>
        <v>0</v>
      </c>
      <c r="CI124" s="23">
        <f>IF(OR(CH124=0.05,CH124=0),CH124,IF(AND(CH124&gt;0.051,CH124&lt;0.1),0.1,IF(AND(CH124&gt;0.001,CH124&lt;0.05),0.05,CH124)))</f>
        <v>0</v>
      </c>
      <c r="CJ124" s="23">
        <f>CF124+CG124+CI124</f>
        <v>0</v>
      </c>
      <c r="CK124" s="15">
        <f>IF(DB123&gt;0,ROUND($CD$1*$CK$1,2),0)</f>
        <v>0</v>
      </c>
      <c r="CL124" s="22">
        <v>0</v>
      </c>
      <c r="CM124" s="22">
        <f>IF(DB123&gt;0,ROUND($CD$1*$CM$1,2),0)</f>
        <v>0</v>
      </c>
      <c r="CN124" s="22">
        <f>IF(DB123&gt;0,ROUND($CD$1*$CN$1,2),0)</f>
        <v>0</v>
      </c>
      <c r="CO124" s="22">
        <f>IF(DB123&gt;0,ROUND($CD$1*$CO$1,2),0)</f>
        <v>0</v>
      </c>
      <c r="CP124" s="22">
        <f>IF(DB123&gt;0,ROUND($CD$1*$CP$1,2),0)</f>
        <v>0</v>
      </c>
      <c r="CQ124" s="15">
        <f>IF(DB123&gt;0,CK124+SUM(CM124:CP124),0)</f>
        <v>0</v>
      </c>
      <c r="CR124" s="22">
        <f>IF(DB123&gt;0,ROUND(CQ124/12,2),0)</f>
        <v>0</v>
      </c>
      <c r="CS124" s="9">
        <f>INT(CR124)</f>
        <v>0</v>
      </c>
      <c r="CT124" s="23">
        <f>INT((CR124-CS124)*10)/10</f>
        <v>0</v>
      </c>
      <c r="CU124" s="17">
        <f>CR124-CS124-CT124</f>
        <v>0</v>
      </c>
      <c r="CV124" s="23">
        <f>IF(OR(CU124=0.05,CU124=0),CU124,IF(AND(CU124&gt;0.051,CU124&lt;0.1),0.1,IF(AND(CU124&gt;0.001,CU124&lt;0.05),0.05,CU124)))</f>
        <v>0</v>
      </c>
      <c r="CW124" s="23">
        <f>CS124+CT124+CV124</f>
        <v>0</v>
      </c>
      <c r="CX124">
        <f>IF(DB123&gt;0,CX123,0)</f>
        <v>0</v>
      </c>
      <c r="CY124" s="7">
        <f>ROUND(CD124+CJ124+CW124+CX124,2)</f>
        <v>0</v>
      </c>
      <c r="CZ124" s="7">
        <f>IF(AND(CY124&gt;0,CY125=0),CY124,0)</f>
        <v>0</v>
      </c>
      <c r="DA124" s="7">
        <f>IF(DB123&gt;0,DA123,0)</f>
        <v>0</v>
      </c>
      <c r="DB124" s="7">
        <f>IF(ROUND(CY124-DA124,2)&gt;0,ROUND(CY124-DA124,2),0)</f>
        <v>0</v>
      </c>
      <c r="EB124">
        <v>122</v>
      </c>
      <c r="EC124" s="7">
        <f>IF(FB123&gt;0,EC123-1000,EC123)</f>
        <v>0</v>
      </c>
      <c r="ED124" s="20">
        <f>IF(FB123&gt;0,ROUND(PMT($F$92/12,$F$96*12,-EC124),5),0)</f>
        <v>0</v>
      </c>
      <c r="EE124" s="15">
        <f>IF(FB123&gt;0,ROUND(EC124*$EE$1/1000,2),0)</f>
        <v>0</v>
      </c>
      <c r="EF124" s="9">
        <f>INT(EE124)</f>
        <v>0</v>
      </c>
      <c r="EG124" s="23">
        <f>INT((EE124-EF124)*10)/10</f>
        <v>0</v>
      </c>
      <c r="EH124" s="17">
        <f>EE124-EF124-EG124</f>
        <v>0</v>
      </c>
      <c r="EI124" s="23">
        <f>IF(OR(EH124=0.05,EH124=0),EH124,IF(AND(EH124&gt;0.051,EH124&lt;0.1),0.1,IF(AND(EH124&gt;0.001,EH124&lt;0.05),0.05,EH124)))</f>
        <v>0</v>
      </c>
      <c r="EJ124" s="23">
        <f>EF124+EG124+EI124</f>
        <v>0</v>
      </c>
      <c r="EK124" s="15">
        <f>IF(FB123&gt;0,ROUND($ED$1*$EK$1,2),0)</f>
        <v>0</v>
      </c>
      <c r="EL124" s="22">
        <v>0</v>
      </c>
      <c r="EM124" s="22">
        <f>IF(FB123&gt;0,ROUND($ED$1*$EM$1,0),0)</f>
        <v>0</v>
      </c>
      <c r="EN124" s="22">
        <f>IF(FB123&gt;0,ROUND($ED$1*$EN$1,2),0)</f>
        <v>0</v>
      </c>
      <c r="EO124" s="22">
        <f>IF(FB123&gt;0,ROUND($ED$1*$EO$1,2),0)</f>
        <v>0</v>
      </c>
      <c r="EP124" s="22">
        <f>IF(FB123&gt;0,ROUND($ED$1*$EP$1,2),0)</f>
        <v>0</v>
      </c>
      <c r="EQ124" s="15">
        <f>IF(FB123&gt;0,EK124+SUM(EM124:EP124),0)</f>
        <v>0</v>
      </c>
      <c r="ER124" s="22">
        <f>IF(FB123&gt;0,ROUND(EQ124/12,2),0)</f>
        <v>0</v>
      </c>
      <c r="ES124" s="9">
        <f>INT(ER124)</f>
        <v>0</v>
      </c>
      <c r="ET124" s="23">
        <f>INT((ER124-ES124)*10)/10</f>
        <v>0</v>
      </c>
      <c r="EU124" s="17">
        <f>ER124-ES124-ET124</f>
        <v>0</v>
      </c>
      <c r="EV124" s="23">
        <f>IF(OR(EU124=0.05,EU124=0),EU124,IF(AND(EU124&gt;0.051,EU124&lt;0.1),0.1,IF(AND(EU124&gt;0.001,EU124&lt;0.05),0.05,EU124)))</f>
        <v>0</v>
      </c>
      <c r="EW124" s="23">
        <f>ES124+ET124+EV124</f>
        <v>0</v>
      </c>
      <c r="EX124">
        <f>IF(FB123&gt;0,EX123,0)</f>
        <v>0</v>
      </c>
      <c r="EY124" s="7">
        <f>ROUND(ED124+EJ124+EW124+EX124,2)</f>
        <v>0</v>
      </c>
      <c r="EZ124" s="7">
        <f>IF(AND(EY124&gt;0,EY125=0),EY124,0)</f>
        <v>0</v>
      </c>
      <c r="FA124" s="7">
        <f>IF(FB123&gt;0,FA123,0)</f>
        <v>0</v>
      </c>
      <c r="FB124" s="7">
        <f>IF(ROUND(EY124-FA124,2)&gt;0,ROUND(EY124-FA124,2),0)</f>
        <v>0</v>
      </c>
      <c r="GB124">
        <v>122</v>
      </c>
      <c r="GC124" s="7">
        <f>IF(HB123&gt;0,GC123-1000,GC123)</f>
        <v>0</v>
      </c>
      <c r="GD124" s="20">
        <f>IF(HB123&gt;0,ROUND(PMT($F$92/12,$F$96*12,-GC124),5),0)</f>
        <v>0</v>
      </c>
      <c r="GE124" s="15">
        <f>IF(HB123&gt;0,ROUND(GC124*$GE$1/1000,2),0)</f>
        <v>0</v>
      </c>
      <c r="GF124" s="9">
        <f>INT(GE124)</f>
        <v>0</v>
      </c>
      <c r="GG124" s="23">
        <f>INT((GE124-GF124)*10)/10</f>
        <v>0</v>
      </c>
      <c r="GH124" s="17">
        <f>GE124-GF124-GG124</f>
        <v>0</v>
      </c>
      <c r="GI124" s="23">
        <f>IF(OR(GH124=0.05,GH124=0),GH124,IF(AND(GH124&gt;0.051,GH124&lt;0.1),0.1,IF(AND(GH124&gt;0.001,GH124&lt;0.05),0.05,GH124)))</f>
        <v>0</v>
      </c>
      <c r="GJ124" s="23">
        <f>GF124+GG124+GI124</f>
        <v>0</v>
      </c>
      <c r="GK124" s="15">
        <f>IF(HB123&gt;0,ROUND($GD$1*$GK$1,2),0)</f>
        <v>0</v>
      </c>
      <c r="GL124" s="22">
        <v>0</v>
      </c>
      <c r="GM124" s="22">
        <f>IF(HB123&gt;0,ROUND($GD$1*$GM$1,0),0)</f>
        <v>0</v>
      </c>
      <c r="GN124" s="22">
        <f>IF(HB123&gt;0,ROUND($GD$1*$GN$1,2),0)</f>
        <v>0</v>
      </c>
      <c r="GO124" s="22">
        <f>IF(HB123&gt;0,ROUND($GD$1*$GO$1,2),0)</f>
        <v>0</v>
      </c>
      <c r="GP124" s="22">
        <f>IF(HB123&gt;0,ROUND($GD$1*$GP$1,2),0)</f>
        <v>0</v>
      </c>
      <c r="GQ124" s="15">
        <f>IF(HB123&gt;0,GK124+SUM(GM124:GP124),0)</f>
        <v>0</v>
      </c>
      <c r="GR124" s="22">
        <f>IF(HB123&gt;0,ROUND(GQ124/12,2),0)</f>
        <v>0</v>
      </c>
      <c r="GS124" s="9">
        <f>INT(GR124)</f>
        <v>0</v>
      </c>
      <c r="GT124" s="23">
        <f>INT((GR124-GS124)*10)/10</f>
        <v>0</v>
      </c>
      <c r="GU124" s="17">
        <f>GR124-GS124-GT124</f>
        <v>0</v>
      </c>
      <c r="GV124" s="23">
        <f>IF(OR(GU124=0.05,GU124=0),GU124,IF(AND(GU124&gt;0.051,GU124&lt;0.1),0.1,IF(AND(GU124&gt;0.001,GU124&lt;0.05),0.05,GU124)))</f>
        <v>0</v>
      </c>
      <c r="GW124" s="23">
        <f>GS124+GT124+GV124</f>
        <v>0</v>
      </c>
      <c r="GX124">
        <f>IF(HB123&gt;0,GX123,0)</f>
        <v>0</v>
      </c>
      <c r="GY124" s="7">
        <f>ROUND(GD124+GJ124+GW124+GX124,2)</f>
        <v>0</v>
      </c>
      <c r="GZ124" s="7">
        <f>IF(AND(GY124&gt;0,GY125=0),GY124,0)</f>
        <v>0</v>
      </c>
      <c r="HA124" s="7">
        <f>IF(HB123&gt;0,HA123,0)</f>
        <v>0</v>
      </c>
      <c r="HB124" s="7">
        <f>IF(ROUND(GY124-HA124,2)&gt;0,ROUND(GY124-HA124,2),0)</f>
        <v>0</v>
      </c>
    </row>
    <row r="125" spans="1:235" customHeight="1" ht="15">
      <c r="L125" s="127" t="s">
        <v>183</v>
      </c>
      <c r="AB125" s="52">
        <f>$AA$123*AD120</f>
        <v>762755</v>
      </c>
      <c r="AC125" s="52">
        <f>IF(AND(AB125&gt;AB120,AB126&lt;=AA121),AB120,0)</f>
        <v>0</v>
      </c>
      <c r="BB125">
        <v>123</v>
      </c>
      <c r="BC125" s="7">
        <f>IF(BW124&gt;0,BC124-1000,BC124)</f>
        <v>0</v>
      </c>
      <c r="BD125" s="20">
        <f>IF(BW124&gt;0,ROUND(PMT($F$92/12,$F$96*12,-BC125),5),0)</f>
        <v>0</v>
      </c>
      <c r="BE125" s="15">
        <f>IF(BW124&gt;0,ROUND(BC125*$E$1/1000,2),0)</f>
        <v>0</v>
      </c>
      <c r="BF125" s="15">
        <f>IF(BW124&gt;0,ROUND(MIN(BC125,$F$168)*$BF$1,2),0)</f>
        <v>0</v>
      </c>
      <c r="BG125" s="22">
        <v>0</v>
      </c>
      <c r="BH125" s="22">
        <f>IF(BW124&gt;0,ROUND(MIN(BC125,$F$168)*$BH$1,0),0)</f>
        <v>0</v>
      </c>
      <c r="BI125" s="22">
        <f>IF(BW124&gt;0,ROUND(MIN(BC125,$F$168)*$BI$1,2),0)</f>
        <v>0</v>
      </c>
      <c r="BJ125" s="22">
        <f>IF(BW124&gt;0,ROUND(MIN(BC125,$F$168)*$BJ$1,2),0)</f>
        <v>0</v>
      </c>
      <c r="BK125" s="22">
        <f>IF(BW124&gt;0,ROUND(MIN(BC125,$F$168)*$BK$1,2),0)</f>
        <v>0</v>
      </c>
      <c r="BL125" s="15">
        <f>IF(BW124&gt;0,BF125+SUM(BH125:BK125),0)</f>
        <v>0</v>
      </c>
      <c r="BM125" s="22">
        <f>IF(BW124&gt;0,ROUND(BL125/12,2),0)</f>
        <v>0</v>
      </c>
      <c r="BN125" s="9">
        <f>INT(BM125)</f>
        <v>0</v>
      </c>
      <c r="BO125" s="23">
        <f>INT((BM125-BN125)*10)/10</f>
        <v>0</v>
      </c>
      <c r="BP125" s="17">
        <f>BM125-BN125-BO125</f>
        <v>0</v>
      </c>
      <c r="BQ125" s="23">
        <f>IF(OR(BP125=0.05,BP125=0),BP125,IF(AND(BP125&gt;0.051,BP125&lt;0.1),0.1,IF(AND(BP125&gt;0.001,BP125&lt;0.05),0.05,BP125)))</f>
        <v>0</v>
      </c>
      <c r="BR125" s="23">
        <f>BN125+BO125+BQ125</f>
        <v>0</v>
      </c>
      <c r="BS125">
        <f>IF(BW124&gt;0,BS124,0)</f>
        <v>0</v>
      </c>
      <c r="BT125" s="7">
        <f>SUM(BD125:BE125)+BR125+BS125</f>
        <v>0</v>
      </c>
      <c r="BU125" s="7">
        <f>IF(AND(BT125&gt;0,BT126=0),BT125,0)</f>
        <v>0</v>
      </c>
      <c r="BV125" s="7">
        <f>IF(BW124&gt;0,BV124,0)</f>
        <v>0</v>
      </c>
      <c r="BW125" s="7">
        <f>IF(ROUND(BT125-BV125,2)&gt;0,ROUND(BT125-BV125,2),0)</f>
        <v>0</v>
      </c>
      <c r="CB125">
        <v>123</v>
      </c>
      <c r="CC125" s="7">
        <f>IF(DB124&gt;0,CC124-1000,CC124)</f>
        <v>0</v>
      </c>
      <c r="CD125" s="20">
        <f>IF(DB124&gt;0,ROUND(PMT($F$92/12,$F$96*12,-CC125),5),0)</f>
        <v>0</v>
      </c>
      <c r="CE125" s="15">
        <f>IF(DB124&gt;0,ROUND(CC125*$CE$1/1000,2),0)</f>
        <v>0</v>
      </c>
      <c r="CF125" s="9">
        <f>INT(CE125)</f>
        <v>0</v>
      </c>
      <c r="CG125" s="23">
        <f>INT((CE125-CF125)*10)/10</f>
        <v>0</v>
      </c>
      <c r="CH125" s="17">
        <f>CE125-CF125-CG125</f>
        <v>0</v>
      </c>
      <c r="CI125" s="23">
        <f>IF(OR(CH125=0.05,CH125=0),CH125,IF(AND(CH125&gt;0.051,CH125&lt;0.1),0.1,IF(AND(CH125&gt;0.001,CH125&lt;0.05),0.05,CH125)))</f>
        <v>0</v>
      </c>
      <c r="CJ125" s="23">
        <f>CF125+CG125+CI125</f>
        <v>0</v>
      </c>
      <c r="CK125" s="15">
        <f>IF(DB124&gt;0,ROUND($CD$1*$CK$1,2),0)</f>
        <v>0</v>
      </c>
      <c r="CL125" s="22">
        <v>0</v>
      </c>
      <c r="CM125" s="22">
        <f>IF(DB124&gt;0,ROUND($CD$1*$CM$1,2),0)</f>
        <v>0</v>
      </c>
      <c r="CN125" s="22">
        <f>IF(DB124&gt;0,ROUND($CD$1*$CN$1,2),0)</f>
        <v>0</v>
      </c>
      <c r="CO125" s="22">
        <f>IF(DB124&gt;0,ROUND($CD$1*$CO$1,2),0)</f>
        <v>0</v>
      </c>
      <c r="CP125" s="22">
        <f>IF(DB124&gt;0,ROUND($CD$1*$CP$1,2),0)</f>
        <v>0</v>
      </c>
      <c r="CQ125" s="15">
        <f>IF(DB124&gt;0,CK125+SUM(CM125:CP125),0)</f>
        <v>0</v>
      </c>
      <c r="CR125" s="22">
        <f>IF(DB124&gt;0,ROUND(CQ125/12,2),0)</f>
        <v>0</v>
      </c>
      <c r="CS125" s="9">
        <f>INT(CR125)</f>
        <v>0</v>
      </c>
      <c r="CT125" s="23">
        <f>INT((CR125-CS125)*10)/10</f>
        <v>0</v>
      </c>
      <c r="CU125" s="17">
        <f>CR125-CS125-CT125</f>
        <v>0</v>
      </c>
      <c r="CV125" s="23">
        <f>IF(OR(CU125=0.05,CU125=0),CU125,IF(AND(CU125&gt;0.051,CU125&lt;0.1),0.1,IF(AND(CU125&gt;0.001,CU125&lt;0.05),0.05,CU125)))</f>
        <v>0</v>
      </c>
      <c r="CW125" s="23">
        <f>CS125+CT125+CV125</f>
        <v>0</v>
      </c>
      <c r="CX125">
        <f>IF(DB124&gt;0,CX124,0)</f>
        <v>0</v>
      </c>
      <c r="CY125" s="7">
        <f>ROUND(CD125+CJ125+CW125+CX125,2)</f>
        <v>0</v>
      </c>
      <c r="CZ125" s="7">
        <f>IF(AND(CY125&gt;0,CY126=0),CY125,0)</f>
        <v>0</v>
      </c>
      <c r="DA125" s="7">
        <f>IF(DB124&gt;0,DA124,0)</f>
        <v>0</v>
      </c>
      <c r="DB125" s="7">
        <f>IF(ROUND(CY125-DA125,2)&gt;0,ROUND(CY125-DA125,2),0)</f>
        <v>0</v>
      </c>
      <c r="EB125">
        <v>123</v>
      </c>
      <c r="EC125" s="7">
        <f>IF(FB124&gt;0,EC124-1000,EC124)</f>
        <v>0</v>
      </c>
      <c r="ED125" s="20">
        <f>IF(FB124&gt;0,ROUND(PMT($F$92/12,$F$96*12,-EC125),5),0)</f>
        <v>0</v>
      </c>
      <c r="EE125" s="15">
        <f>IF(FB124&gt;0,ROUND(EC125*$EE$1/1000,2),0)</f>
        <v>0</v>
      </c>
      <c r="EF125" s="9">
        <f>INT(EE125)</f>
        <v>0</v>
      </c>
      <c r="EG125" s="23">
        <f>INT((EE125-EF125)*10)/10</f>
        <v>0</v>
      </c>
      <c r="EH125" s="17">
        <f>EE125-EF125-EG125</f>
        <v>0</v>
      </c>
      <c r="EI125" s="23">
        <f>IF(OR(EH125=0.05,EH125=0),EH125,IF(AND(EH125&gt;0.051,EH125&lt;0.1),0.1,IF(AND(EH125&gt;0.001,EH125&lt;0.05),0.05,EH125)))</f>
        <v>0</v>
      </c>
      <c r="EJ125" s="23">
        <f>EF125+EG125+EI125</f>
        <v>0</v>
      </c>
      <c r="EK125" s="15">
        <f>IF(FB124&gt;0,ROUND($ED$1*$EK$1,2),0)</f>
        <v>0</v>
      </c>
      <c r="EL125" s="22">
        <v>0</v>
      </c>
      <c r="EM125" s="22">
        <f>IF(FB124&gt;0,ROUND($ED$1*$EM$1,0),0)</f>
        <v>0</v>
      </c>
      <c r="EN125" s="22">
        <f>IF(FB124&gt;0,ROUND($ED$1*$EN$1,2),0)</f>
        <v>0</v>
      </c>
      <c r="EO125" s="22">
        <f>IF(FB124&gt;0,ROUND($ED$1*$EO$1,2),0)</f>
        <v>0</v>
      </c>
      <c r="EP125" s="22">
        <f>IF(FB124&gt;0,ROUND($ED$1*$EP$1,2),0)</f>
        <v>0</v>
      </c>
      <c r="EQ125" s="15">
        <f>IF(FB124&gt;0,EK125+SUM(EM125:EP125),0)</f>
        <v>0</v>
      </c>
      <c r="ER125" s="22">
        <f>IF(FB124&gt;0,ROUND(EQ125/12,2),0)</f>
        <v>0</v>
      </c>
      <c r="ES125" s="9">
        <f>INT(ER125)</f>
        <v>0</v>
      </c>
      <c r="ET125" s="23">
        <f>INT((ER125-ES125)*10)/10</f>
        <v>0</v>
      </c>
      <c r="EU125" s="17">
        <f>ER125-ES125-ET125</f>
        <v>0</v>
      </c>
      <c r="EV125" s="23">
        <f>IF(OR(EU125=0.05,EU125=0),EU125,IF(AND(EU125&gt;0.051,EU125&lt;0.1),0.1,IF(AND(EU125&gt;0.001,EU125&lt;0.05),0.05,EU125)))</f>
        <v>0</v>
      </c>
      <c r="EW125" s="23">
        <f>ES125+ET125+EV125</f>
        <v>0</v>
      </c>
      <c r="EX125">
        <f>IF(FB124&gt;0,EX124,0)</f>
        <v>0</v>
      </c>
      <c r="EY125" s="7">
        <f>ROUND(ED125+EJ125+EW125+EX125,2)</f>
        <v>0</v>
      </c>
      <c r="EZ125" s="7">
        <f>IF(AND(EY125&gt;0,EY126=0),EY125,0)</f>
        <v>0</v>
      </c>
      <c r="FA125" s="7">
        <f>IF(FB124&gt;0,FA124,0)</f>
        <v>0</v>
      </c>
      <c r="FB125" s="7">
        <f>IF(ROUND(EY125-FA125,2)&gt;0,ROUND(EY125-FA125,2),0)</f>
        <v>0</v>
      </c>
      <c r="GB125">
        <v>123</v>
      </c>
      <c r="GC125" s="7">
        <f>IF(HB124&gt;0,GC124-1000,GC124)</f>
        <v>0</v>
      </c>
      <c r="GD125" s="20">
        <f>IF(HB124&gt;0,ROUND(PMT($F$92/12,$F$96*12,-GC125),5),0)</f>
        <v>0</v>
      </c>
      <c r="GE125" s="15">
        <f>IF(HB124&gt;0,ROUND(GC125*$GE$1/1000,2),0)</f>
        <v>0</v>
      </c>
      <c r="GF125" s="9">
        <f>INT(GE125)</f>
        <v>0</v>
      </c>
      <c r="GG125" s="23">
        <f>INT((GE125-GF125)*10)/10</f>
        <v>0</v>
      </c>
      <c r="GH125" s="17">
        <f>GE125-GF125-GG125</f>
        <v>0</v>
      </c>
      <c r="GI125" s="23">
        <f>IF(OR(GH125=0.05,GH125=0),GH125,IF(AND(GH125&gt;0.051,GH125&lt;0.1),0.1,IF(AND(GH125&gt;0.001,GH125&lt;0.05),0.05,GH125)))</f>
        <v>0</v>
      </c>
      <c r="GJ125" s="23">
        <f>GF125+GG125+GI125</f>
        <v>0</v>
      </c>
      <c r="GK125" s="15">
        <f>IF(HB124&gt;0,ROUND($GD$1*$GK$1,2),0)</f>
        <v>0</v>
      </c>
      <c r="GL125" s="22">
        <v>0</v>
      </c>
      <c r="GM125" s="22">
        <f>IF(HB124&gt;0,ROUND($GD$1*$GM$1,0),0)</f>
        <v>0</v>
      </c>
      <c r="GN125" s="22">
        <f>IF(HB124&gt;0,ROUND($GD$1*$GN$1,2),0)</f>
        <v>0</v>
      </c>
      <c r="GO125" s="22">
        <f>IF(HB124&gt;0,ROUND($GD$1*$GO$1,2),0)</f>
        <v>0</v>
      </c>
      <c r="GP125" s="22">
        <f>IF(HB124&gt;0,ROUND($GD$1*$GP$1,2),0)</f>
        <v>0</v>
      </c>
      <c r="GQ125" s="15">
        <f>IF(HB124&gt;0,GK125+SUM(GM125:GP125),0)</f>
        <v>0</v>
      </c>
      <c r="GR125" s="22">
        <f>IF(HB124&gt;0,ROUND(GQ125/12,2),0)</f>
        <v>0</v>
      </c>
      <c r="GS125" s="9">
        <f>INT(GR125)</f>
        <v>0</v>
      </c>
      <c r="GT125" s="23">
        <f>INT((GR125-GS125)*10)/10</f>
        <v>0</v>
      </c>
      <c r="GU125" s="17">
        <f>GR125-GS125-GT125</f>
        <v>0</v>
      </c>
      <c r="GV125" s="23">
        <f>IF(OR(GU125=0.05,GU125=0),GU125,IF(AND(GU125&gt;0.051,GU125&lt;0.1),0.1,IF(AND(GU125&gt;0.001,GU125&lt;0.05),0.05,GU125)))</f>
        <v>0</v>
      </c>
      <c r="GW125" s="23">
        <f>GS125+GT125+GV125</f>
        <v>0</v>
      </c>
      <c r="GX125">
        <f>IF(HB124&gt;0,GX124,0)</f>
        <v>0</v>
      </c>
      <c r="GY125" s="7">
        <f>ROUND(GD125+GJ125+GW125+GX125,2)</f>
        <v>0</v>
      </c>
      <c r="GZ125" s="7">
        <f>IF(AND(GY125&gt;0,GY126=0),GY125,0)</f>
        <v>0</v>
      </c>
      <c r="HA125" s="7">
        <f>IF(HB124&gt;0,HA124,0)</f>
        <v>0</v>
      </c>
      <c r="HB125" s="7">
        <f>IF(ROUND(GY125-HA125,2)&gt;0,ROUND(GY125-HA125,2),0)</f>
        <v>0</v>
      </c>
    </row>
    <row r="126" spans="1:235">
      <c r="AB126" s="52">
        <f>$AA$123*AD121</f>
        <v>722610</v>
      </c>
      <c r="BB126">
        <v>124</v>
      </c>
      <c r="BC126" s="7">
        <f>IF(BW125&gt;0,BC125-1000,BC125)</f>
        <v>0</v>
      </c>
      <c r="BD126" s="20">
        <f>IF(BW125&gt;0,ROUND(PMT($F$92/12,$F$96*12,-BC126),5),0)</f>
        <v>0</v>
      </c>
      <c r="BE126" s="15">
        <f>IF(BW125&gt;0,ROUND(BC126*$E$1/1000,2),0)</f>
        <v>0</v>
      </c>
      <c r="BF126" s="15">
        <f>IF(BW125&gt;0,ROUND(MIN(BC126,$F$168)*$BF$1,2),0)</f>
        <v>0</v>
      </c>
      <c r="BG126" s="22">
        <v>0</v>
      </c>
      <c r="BH126" s="22">
        <f>IF(BW125&gt;0,ROUND(MIN(BC126,$F$168)*$BH$1,0),0)</f>
        <v>0</v>
      </c>
      <c r="BI126" s="22">
        <f>IF(BW125&gt;0,ROUND(MIN(BC126,$F$168)*$BI$1,2),0)</f>
        <v>0</v>
      </c>
      <c r="BJ126" s="22">
        <f>IF(BW125&gt;0,ROUND(MIN(BC126,$F$168)*$BJ$1,2),0)</f>
        <v>0</v>
      </c>
      <c r="BK126" s="22">
        <f>IF(BW125&gt;0,ROUND(MIN(BC126,$F$168)*$BK$1,2),0)</f>
        <v>0</v>
      </c>
      <c r="BL126" s="15">
        <f>IF(BW125&gt;0,BF126+SUM(BH126:BK126),0)</f>
        <v>0</v>
      </c>
      <c r="BM126" s="22">
        <f>IF(BW125&gt;0,ROUND(BL126/12,2),0)</f>
        <v>0</v>
      </c>
      <c r="BN126" s="9">
        <f>INT(BM126)</f>
        <v>0</v>
      </c>
      <c r="BO126" s="23">
        <f>INT((BM126-BN126)*10)/10</f>
        <v>0</v>
      </c>
      <c r="BP126" s="17">
        <f>BM126-BN126-BO126</f>
        <v>0</v>
      </c>
      <c r="BQ126" s="23">
        <f>IF(OR(BP126=0.05,BP126=0),BP126,IF(AND(BP126&gt;0.051,BP126&lt;0.1),0.1,IF(AND(BP126&gt;0.001,BP126&lt;0.05),0.05,BP126)))</f>
        <v>0</v>
      </c>
      <c r="BR126" s="23">
        <f>BN126+BO126+BQ126</f>
        <v>0</v>
      </c>
      <c r="BS126">
        <f>IF(BW125&gt;0,BS125,0)</f>
        <v>0</v>
      </c>
      <c r="BT126" s="7">
        <f>SUM(BD126:BE126)+BR126+BS126</f>
        <v>0</v>
      </c>
      <c r="BU126" s="7">
        <f>IF(AND(BT126&gt;0,BT127=0),BT126,0)</f>
        <v>0</v>
      </c>
      <c r="BV126" s="7">
        <f>IF(BW125&gt;0,BV125,0)</f>
        <v>0</v>
      </c>
      <c r="BW126" s="7">
        <f>IF(ROUND(BT126-BV126,2)&gt;0,ROUND(BT126-BV126,2),0)</f>
        <v>0</v>
      </c>
      <c r="CB126">
        <v>124</v>
      </c>
      <c r="CC126" s="7">
        <f>IF(DB125&gt;0,CC125-1000,CC125)</f>
        <v>0</v>
      </c>
      <c r="CD126" s="20">
        <f>IF(DB125&gt;0,ROUND(PMT($F$92/12,$F$96*12,-CC126),5),0)</f>
        <v>0</v>
      </c>
      <c r="CE126" s="15">
        <f>IF(DB125&gt;0,ROUND(CC126*$CE$1/1000,2),0)</f>
        <v>0</v>
      </c>
      <c r="CF126" s="9">
        <f>INT(CE126)</f>
        <v>0</v>
      </c>
      <c r="CG126" s="23">
        <f>INT((CE126-CF126)*10)/10</f>
        <v>0</v>
      </c>
      <c r="CH126" s="17">
        <f>CE126-CF126-CG126</f>
        <v>0</v>
      </c>
      <c r="CI126" s="23">
        <f>IF(OR(CH126=0.05,CH126=0),CH126,IF(AND(CH126&gt;0.051,CH126&lt;0.1),0.1,IF(AND(CH126&gt;0.001,CH126&lt;0.05),0.05,CH126)))</f>
        <v>0</v>
      </c>
      <c r="CJ126" s="23">
        <f>CF126+CG126+CI126</f>
        <v>0</v>
      </c>
      <c r="CK126" s="15">
        <f>IF(DB125&gt;0,ROUND($CD$1*$CK$1,2),0)</f>
        <v>0</v>
      </c>
      <c r="CL126" s="22">
        <v>0</v>
      </c>
      <c r="CM126" s="22">
        <f>IF(DB125&gt;0,ROUND($CD$1*$CM$1,2),0)</f>
        <v>0</v>
      </c>
      <c r="CN126" s="22">
        <f>IF(DB125&gt;0,ROUND($CD$1*$CN$1,2),0)</f>
        <v>0</v>
      </c>
      <c r="CO126" s="22">
        <f>IF(DB125&gt;0,ROUND($CD$1*$CO$1,2),0)</f>
        <v>0</v>
      </c>
      <c r="CP126" s="22">
        <f>IF(DB125&gt;0,ROUND($CD$1*$CP$1,2),0)</f>
        <v>0</v>
      </c>
      <c r="CQ126" s="15">
        <f>IF(DB125&gt;0,CK126+SUM(CM126:CP126),0)</f>
        <v>0</v>
      </c>
      <c r="CR126" s="22">
        <f>IF(DB125&gt;0,ROUND(CQ126/12,2),0)</f>
        <v>0</v>
      </c>
      <c r="CS126" s="9">
        <f>INT(CR126)</f>
        <v>0</v>
      </c>
      <c r="CT126" s="23">
        <f>INT((CR126-CS126)*10)/10</f>
        <v>0</v>
      </c>
      <c r="CU126" s="17">
        <f>CR126-CS126-CT126</f>
        <v>0</v>
      </c>
      <c r="CV126" s="23">
        <f>IF(OR(CU126=0.05,CU126=0),CU126,IF(AND(CU126&gt;0.051,CU126&lt;0.1),0.1,IF(AND(CU126&gt;0.001,CU126&lt;0.05),0.05,CU126)))</f>
        <v>0</v>
      </c>
      <c r="CW126" s="23">
        <f>CS126+CT126+CV126</f>
        <v>0</v>
      </c>
      <c r="CX126">
        <f>IF(DB125&gt;0,CX125,0)</f>
        <v>0</v>
      </c>
      <c r="CY126" s="7">
        <f>ROUND(CD126+CJ126+CW126+CX126,2)</f>
        <v>0</v>
      </c>
      <c r="CZ126" s="7">
        <f>IF(AND(CY126&gt;0,CY127=0),CY126,0)</f>
        <v>0</v>
      </c>
      <c r="DA126" s="7">
        <f>IF(DB125&gt;0,DA125,0)</f>
        <v>0</v>
      </c>
      <c r="DB126" s="7">
        <f>IF(ROUND(CY126-DA126,2)&gt;0,ROUND(CY126-DA126,2),0)</f>
        <v>0</v>
      </c>
      <c r="EB126">
        <v>124</v>
      </c>
      <c r="EC126" s="7">
        <f>IF(FB125&gt;0,EC125-1000,EC125)</f>
        <v>0</v>
      </c>
      <c r="ED126" s="20">
        <f>IF(FB125&gt;0,ROUND(PMT($F$92/12,$F$96*12,-EC126),5),0)</f>
        <v>0</v>
      </c>
      <c r="EE126" s="15">
        <f>IF(FB125&gt;0,ROUND(EC126*$EE$1/1000,2),0)</f>
        <v>0</v>
      </c>
      <c r="EF126" s="9">
        <f>INT(EE126)</f>
        <v>0</v>
      </c>
      <c r="EG126" s="23">
        <f>INT((EE126-EF126)*10)/10</f>
        <v>0</v>
      </c>
      <c r="EH126" s="17">
        <f>EE126-EF126-EG126</f>
        <v>0</v>
      </c>
      <c r="EI126" s="23">
        <f>IF(OR(EH126=0.05,EH126=0),EH126,IF(AND(EH126&gt;0.051,EH126&lt;0.1),0.1,IF(AND(EH126&gt;0.001,EH126&lt;0.05),0.05,EH126)))</f>
        <v>0</v>
      </c>
      <c r="EJ126" s="23">
        <f>EF126+EG126+EI126</f>
        <v>0</v>
      </c>
      <c r="EK126" s="15">
        <f>IF(FB125&gt;0,ROUND($ED$1*$EK$1,2),0)</f>
        <v>0</v>
      </c>
      <c r="EL126" s="22">
        <v>0</v>
      </c>
      <c r="EM126" s="22">
        <f>IF(FB125&gt;0,ROUND($ED$1*$EM$1,0),0)</f>
        <v>0</v>
      </c>
      <c r="EN126" s="22">
        <f>IF(FB125&gt;0,ROUND($ED$1*$EN$1,2),0)</f>
        <v>0</v>
      </c>
      <c r="EO126" s="22">
        <f>IF(FB125&gt;0,ROUND($ED$1*$EO$1,2),0)</f>
        <v>0</v>
      </c>
      <c r="EP126" s="22">
        <f>IF(FB125&gt;0,ROUND($ED$1*$EP$1,2),0)</f>
        <v>0</v>
      </c>
      <c r="EQ126" s="15">
        <f>IF(FB125&gt;0,EK126+SUM(EM126:EP126),0)</f>
        <v>0</v>
      </c>
      <c r="ER126" s="22">
        <f>IF(FB125&gt;0,ROUND(EQ126/12,2),0)</f>
        <v>0</v>
      </c>
      <c r="ES126" s="9">
        <f>INT(ER126)</f>
        <v>0</v>
      </c>
      <c r="ET126" s="23">
        <f>INT((ER126-ES126)*10)/10</f>
        <v>0</v>
      </c>
      <c r="EU126" s="17">
        <f>ER126-ES126-ET126</f>
        <v>0</v>
      </c>
      <c r="EV126" s="23">
        <f>IF(OR(EU126=0.05,EU126=0),EU126,IF(AND(EU126&gt;0.051,EU126&lt;0.1),0.1,IF(AND(EU126&gt;0.001,EU126&lt;0.05),0.05,EU126)))</f>
        <v>0</v>
      </c>
      <c r="EW126" s="23">
        <f>ES126+ET126+EV126</f>
        <v>0</v>
      </c>
      <c r="EX126">
        <f>IF(FB125&gt;0,EX125,0)</f>
        <v>0</v>
      </c>
      <c r="EY126" s="7">
        <f>ROUND(ED126+EJ126+EW126+EX126,2)</f>
        <v>0</v>
      </c>
      <c r="EZ126" s="7">
        <f>IF(AND(EY126&gt;0,EY127=0),EY126,0)</f>
        <v>0</v>
      </c>
      <c r="FA126" s="7">
        <f>IF(FB125&gt;0,FA125,0)</f>
        <v>0</v>
      </c>
      <c r="FB126" s="7">
        <f>IF(ROUND(EY126-FA126,2)&gt;0,ROUND(EY126-FA126,2),0)</f>
        <v>0</v>
      </c>
      <c r="GB126">
        <v>124</v>
      </c>
      <c r="GC126" s="7">
        <f>IF(HB125&gt;0,GC125-1000,GC125)</f>
        <v>0</v>
      </c>
      <c r="GD126" s="20">
        <f>IF(HB125&gt;0,ROUND(PMT($F$92/12,$F$96*12,-GC126),5),0)</f>
        <v>0</v>
      </c>
      <c r="GE126" s="15">
        <f>IF(HB125&gt;0,ROUND(GC126*$GE$1/1000,2),0)</f>
        <v>0</v>
      </c>
      <c r="GF126" s="9">
        <f>INT(GE126)</f>
        <v>0</v>
      </c>
      <c r="GG126" s="23">
        <f>INT((GE126-GF126)*10)/10</f>
        <v>0</v>
      </c>
      <c r="GH126" s="17">
        <f>GE126-GF126-GG126</f>
        <v>0</v>
      </c>
      <c r="GI126" s="23">
        <f>IF(OR(GH126=0.05,GH126=0),GH126,IF(AND(GH126&gt;0.051,GH126&lt;0.1),0.1,IF(AND(GH126&gt;0.001,GH126&lt;0.05),0.05,GH126)))</f>
        <v>0</v>
      </c>
      <c r="GJ126" s="23">
        <f>GF126+GG126+GI126</f>
        <v>0</v>
      </c>
      <c r="GK126" s="15">
        <f>IF(HB125&gt;0,ROUND($GD$1*$GK$1,2),0)</f>
        <v>0</v>
      </c>
      <c r="GL126" s="22">
        <v>0</v>
      </c>
      <c r="GM126" s="22">
        <f>IF(HB125&gt;0,ROUND($GD$1*$GM$1,0),0)</f>
        <v>0</v>
      </c>
      <c r="GN126" s="22">
        <f>IF(HB125&gt;0,ROUND($GD$1*$GN$1,2),0)</f>
        <v>0</v>
      </c>
      <c r="GO126" s="22">
        <f>IF(HB125&gt;0,ROUND($GD$1*$GO$1,2),0)</f>
        <v>0</v>
      </c>
      <c r="GP126" s="22">
        <f>IF(HB125&gt;0,ROUND($GD$1*$GP$1,2),0)</f>
        <v>0</v>
      </c>
      <c r="GQ126" s="15">
        <f>IF(HB125&gt;0,GK126+SUM(GM126:GP126),0)</f>
        <v>0</v>
      </c>
      <c r="GR126" s="22">
        <f>IF(HB125&gt;0,ROUND(GQ126/12,2),0)</f>
        <v>0</v>
      </c>
      <c r="GS126" s="9">
        <f>INT(GR126)</f>
        <v>0</v>
      </c>
      <c r="GT126" s="23">
        <f>INT((GR126-GS126)*10)/10</f>
        <v>0</v>
      </c>
      <c r="GU126" s="17">
        <f>GR126-GS126-GT126</f>
        <v>0</v>
      </c>
      <c r="GV126" s="23">
        <f>IF(OR(GU126=0.05,GU126=0),GU126,IF(AND(GU126&gt;0.051,GU126&lt;0.1),0.1,IF(AND(GU126&gt;0.001,GU126&lt;0.05),0.05,GU126)))</f>
        <v>0</v>
      </c>
      <c r="GW126" s="23">
        <f>GS126+GT126+GV126</f>
        <v>0</v>
      </c>
      <c r="GX126">
        <f>IF(HB125&gt;0,GX125,0)</f>
        <v>0</v>
      </c>
      <c r="GY126" s="7">
        <f>ROUND(GD126+GJ126+GW126+GX126,2)</f>
        <v>0</v>
      </c>
      <c r="GZ126" s="7">
        <f>IF(AND(GY126&gt;0,GY127=0),GY126,0)</f>
        <v>0</v>
      </c>
      <c r="HA126" s="7">
        <f>IF(HB125&gt;0,HA125,0)</f>
        <v>0</v>
      </c>
      <c r="HB126" s="7">
        <f>IF(ROUND(GY126-HA126,2)&gt;0,ROUND(GY126-HA126,2),0)</f>
        <v>0</v>
      </c>
    </row>
    <row r="127" spans="1:235">
      <c r="B127" s="4" t="s">
        <v>184</v>
      </c>
      <c r="E127" s="4" t="s">
        <v>45</v>
      </c>
      <c r="L127" s="127" t="s">
        <v>185</v>
      </c>
      <c r="AC127" s="52">
        <v>0</v>
      </c>
      <c r="BB127">
        <v>125</v>
      </c>
      <c r="BC127" s="7">
        <f>IF(BW126&gt;0,BC126-1000,BC126)</f>
        <v>0</v>
      </c>
      <c r="BD127" s="20">
        <f>IF(BW126&gt;0,ROUND(PMT($F$92/12,$F$96*12,-BC127),5),0)</f>
        <v>0</v>
      </c>
      <c r="BE127" s="15">
        <f>IF(BW126&gt;0,ROUND(BC127*$E$1/1000,2),0)</f>
        <v>0</v>
      </c>
      <c r="BF127" s="15">
        <f>IF(BW126&gt;0,ROUND(MIN(BC127,$F$168)*$BF$1,2),0)</f>
        <v>0</v>
      </c>
      <c r="BG127" s="22">
        <v>0</v>
      </c>
      <c r="BH127" s="22">
        <f>IF(BW126&gt;0,ROUND(MIN(BC127,$F$168)*$BH$1,0),0)</f>
        <v>0</v>
      </c>
      <c r="BI127" s="22">
        <f>IF(BW126&gt;0,ROUND(MIN(BC127,$F$168)*$BI$1,2),0)</f>
        <v>0</v>
      </c>
      <c r="BJ127" s="22">
        <f>IF(BW126&gt;0,ROUND(MIN(BC127,$F$168)*$BJ$1,2),0)</f>
        <v>0</v>
      </c>
      <c r="BK127" s="22">
        <f>IF(BW126&gt;0,ROUND(MIN(BC127,$F$168)*$BK$1,2),0)</f>
        <v>0</v>
      </c>
      <c r="BL127" s="15">
        <f>IF(BW126&gt;0,BF127+SUM(BH127:BK127),0)</f>
        <v>0</v>
      </c>
      <c r="BM127" s="22">
        <f>IF(BW126&gt;0,ROUND(BL127/12,2),0)</f>
        <v>0</v>
      </c>
      <c r="BN127" s="9">
        <f>INT(BM127)</f>
        <v>0</v>
      </c>
      <c r="BO127" s="23">
        <f>INT((BM127-BN127)*10)/10</f>
        <v>0</v>
      </c>
      <c r="BP127" s="17">
        <f>BM127-BN127-BO127</f>
        <v>0</v>
      </c>
      <c r="BQ127" s="23">
        <f>IF(OR(BP127=0.05,BP127=0),BP127,IF(AND(BP127&gt;0.051,BP127&lt;0.1),0.1,IF(AND(BP127&gt;0.001,BP127&lt;0.05),0.05,BP127)))</f>
        <v>0</v>
      </c>
      <c r="BR127" s="23">
        <f>BN127+BO127+BQ127</f>
        <v>0</v>
      </c>
      <c r="BS127">
        <f>IF(BW126&gt;0,BS126,0)</f>
        <v>0</v>
      </c>
      <c r="BT127" s="7">
        <f>SUM(BD127:BE127)+BR127+BS127</f>
        <v>0</v>
      </c>
      <c r="BU127" s="7">
        <f>IF(AND(BT127&gt;0,BT128=0),BT127,0)</f>
        <v>0</v>
      </c>
      <c r="BV127" s="7">
        <f>IF(BW126&gt;0,BV126,0)</f>
        <v>0</v>
      </c>
      <c r="BW127" s="7">
        <f>IF(ROUND(BT127-BV127,2)&gt;0,ROUND(BT127-BV127,2),0)</f>
        <v>0</v>
      </c>
      <c r="CB127">
        <v>125</v>
      </c>
      <c r="CC127" s="7">
        <f>IF(DB126&gt;0,CC126-1000,CC126)</f>
        <v>0</v>
      </c>
      <c r="CD127" s="20">
        <f>IF(DB126&gt;0,ROUND(PMT($F$92/12,$F$96*12,-CC127),5),0)</f>
        <v>0</v>
      </c>
      <c r="CE127" s="15">
        <f>IF(DB126&gt;0,ROUND(CC127*$CE$1/1000,2),0)</f>
        <v>0</v>
      </c>
      <c r="CF127" s="9">
        <f>INT(CE127)</f>
        <v>0</v>
      </c>
      <c r="CG127" s="23">
        <f>INT((CE127-CF127)*10)/10</f>
        <v>0</v>
      </c>
      <c r="CH127" s="17">
        <f>CE127-CF127-CG127</f>
        <v>0</v>
      </c>
      <c r="CI127" s="23">
        <f>IF(OR(CH127=0.05,CH127=0),CH127,IF(AND(CH127&gt;0.051,CH127&lt;0.1),0.1,IF(AND(CH127&gt;0.001,CH127&lt;0.05),0.05,CH127)))</f>
        <v>0</v>
      </c>
      <c r="CJ127" s="23">
        <f>CF127+CG127+CI127</f>
        <v>0</v>
      </c>
      <c r="CK127" s="15">
        <f>IF(DB126&gt;0,ROUND($CD$1*$CK$1,2),0)</f>
        <v>0</v>
      </c>
      <c r="CL127" s="22">
        <v>0</v>
      </c>
      <c r="CM127" s="22">
        <f>IF(DB126&gt;0,ROUND($CD$1*$CM$1,2),0)</f>
        <v>0</v>
      </c>
      <c r="CN127" s="22">
        <f>IF(DB126&gt;0,ROUND($CD$1*$CN$1,2),0)</f>
        <v>0</v>
      </c>
      <c r="CO127" s="22">
        <f>IF(DB126&gt;0,ROUND($CD$1*$CO$1,2),0)</f>
        <v>0</v>
      </c>
      <c r="CP127" s="22">
        <f>IF(DB126&gt;0,ROUND($CD$1*$CP$1,2),0)</f>
        <v>0</v>
      </c>
      <c r="CQ127" s="15">
        <f>IF(DB126&gt;0,CK127+SUM(CM127:CP127),0)</f>
        <v>0</v>
      </c>
      <c r="CR127" s="22">
        <f>IF(DB126&gt;0,ROUND(CQ127/12,2),0)</f>
        <v>0</v>
      </c>
      <c r="CS127" s="9">
        <f>INT(CR127)</f>
        <v>0</v>
      </c>
      <c r="CT127" s="23">
        <f>INT((CR127-CS127)*10)/10</f>
        <v>0</v>
      </c>
      <c r="CU127" s="17">
        <f>CR127-CS127-CT127</f>
        <v>0</v>
      </c>
      <c r="CV127" s="23">
        <f>IF(OR(CU127=0.05,CU127=0),CU127,IF(AND(CU127&gt;0.051,CU127&lt;0.1),0.1,IF(AND(CU127&gt;0.001,CU127&lt;0.05),0.05,CU127)))</f>
        <v>0</v>
      </c>
      <c r="CW127" s="23">
        <f>CS127+CT127+CV127</f>
        <v>0</v>
      </c>
      <c r="CX127">
        <f>IF(DB126&gt;0,CX126,0)</f>
        <v>0</v>
      </c>
      <c r="CY127" s="7">
        <f>ROUND(CD127+CJ127+CW127+CX127,2)</f>
        <v>0</v>
      </c>
      <c r="CZ127" s="7">
        <f>IF(AND(CY127&gt;0,CY128=0),CY127,0)</f>
        <v>0</v>
      </c>
      <c r="DA127" s="7">
        <f>IF(DB126&gt;0,DA126,0)</f>
        <v>0</v>
      </c>
      <c r="DB127" s="7">
        <f>IF(ROUND(CY127-DA127,2)&gt;0,ROUND(CY127-DA127,2),0)</f>
        <v>0</v>
      </c>
      <c r="EB127">
        <v>125</v>
      </c>
      <c r="EC127" s="7">
        <f>IF(FB126&gt;0,EC126-1000,EC126)</f>
        <v>0</v>
      </c>
      <c r="ED127" s="20">
        <f>IF(FB126&gt;0,ROUND(PMT($F$92/12,$F$96*12,-EC127),5),0)</f>
        <v>0</v>
      </c>
      <c r="EE127" s="15">
        <f>IF(FB126&gt;0,ROUND(EC127*$EE$1/1000,2),0)</f>
        <v>0</v>
      </c>
      <c r="EF127" s="9">
        <f>INT(EE127)</f>
        <v>0</v>
      </c>
      <c r="EG127" s="23">
        <f>INT((EE127-EF127)*10)/10</f>
        <v>0</v>
      </c>
      <c r="EH127" s="17">
        <f>EE127-EF127-EG127</f>
        <v>0</v>
      </c>
      <c r="EI127" s="23">
        <f>IF(OR(EH127=0.05,EH127=0),EH127,IF(AND(EH127&gt;0.051,EH127&lt;0.1),0.1,IF(AND(EH127&gt;0.001,EH127&lt;0.05),0.05,EH127)))</f>
        <v>0</v>
      </c>
      <c r="EJ127" s="23">
        <f>EF127+EG127+EI127</f>
        <v>0</v>
      </c>
      <c r="EK127" s="15">
        <f>IF(FB126&gt;0,ROUND($ED$1*$EK$1,2),0)</f>
        <v>0</v>
      </c>
      <c r="EL127" s="22">
        <v>0</v>
      </c>
      <c r="EM127" s="22">
        <f>IF(FB126&gt;0,ROUND($ED$1*$EM$1,0),0)</f>
        <v>0</v>
      </c>
      <c r="EN127" s="22">
        <f>IF(FB126&gt;0,ROUND($ED$1*$EN$1,2),0)</f>
        <v>0</v>
      </c>
      <c r="EO127" s="22">
        <f>IF(FB126&gt;0,ROUND($ED$1*$EO$1,2),0)</f>
        <v>0</v>
      </c>
      <c r="EP127" s="22">
        <f>IF(FB126&gt;0,ROUND($ED$1*$EP$1,2),0)</f>
        <v>0</v>
      </c>
      <c r="EQ127" s="15">
        <f>IF(FB126&gt;0,EK127+SUM(EM127:EP127),0)</f>
        <v>0</v>
      </c>
      <c r="ER127" s="22">
        <f>IF(FB126&gt;0,ROUND(EQ127/12,2),0)</f>
        <v>0</v>
      </c>
      <c r="ES127" s="9">
        <f>INT(ER127)</f>
        <v>0</v>
      </c>
      <c r="ET127" s="23">
        <f>INT((ER127-ES127)*10)/10</f>
        <v>0</v>
      </c>
      <c r="EU127" s="17">
        <f>ER127-ES127-ET127</f>
        <v>0</v>
      </c>
      <c r="EV127" s="23">
        <f>IF(OR(EU127=0.05,EU127=0),EU127,IF(AND(EU127&gt;0.051,EU127&lt;0.1),0.1,IF(AND(EU127&gt;0.001,EU127&lt;0.05),0.05,EU127)))</f>
        <v>0</v>
      </c>
      <c r="EW127" s="23">
        <f>ES127+ET127+EV127</f>
        <v>0</v>
      </c>
      <c r="EX127">
        <f>IF(FB126&gt;0,EX126,0)</f>
        <v>0</v>
      </c>
      <c r="EY127" s="7">
        <f>ROUND(ED127+EJ127+EW127+EX127,2)</f>
        <v>0</v>
      </c>
      <c r="EZ127" s="7">
        <f>IF(AND(EY127&gt;0,EY128=0),EY127,0)</f>
        <v>0</v>
      </c>
      <c r="FA127" s="7">
        <f>IF(FB126&gt;0,FA126,0)</f>
        <v>0</v>
      </c>
      <c r="FB127" s="7">
        <f>IF(ROUND(EY127-FA127,2)&gt;0,ROUND(EY127-FA127,2),0)</f>
        <v>0</v>
      </c>
      <c r="GB127">
        <v>125</v>
      </c>
      <c r="GC127" s="7">
        <f>IF(HB126&gt;0,GC126-1000,GC126)</f>
        <v>0</v>
      </c>
      <c r="GD127" s="20">
        <f>IF(HB126&gt;0,ROUND(PMT($F$92/12,$F$96*12,-GC127),5),0)</f>
        <v>0</v>
      </c>
      <c r="GE127" s="15">
        <f>IF(HB126&gt;0,ROUND(GC127*$GE$1/1000,2),0)</f>
        <v>0</v>
      </c>
      <c r="GF127" s="9">
        <f>INT(GE127)</f>
        <v>0</v>
      </c>
      <c r="GG127" s="23">
        <f>INT((GE127-GF127)*10)/10</f>
        <v>0</v>
      </c>
      <c r="GH127" s="17">
        <f>GE127-GF127-GG127</f>
        <v>0</v>
      </c>
      <c r="GI127" s="23">
        <f>IF(OR(GH127=0.05,GH127=0),GH127,IF(AND(GH127&gt;0.051,GH127&lt;0.1),0.1,IF(AND(GH127&gt;0.001,GH127&lt;0.05),0.05,GH127)))</f>
        <v>0</v>
      </c>
      <c r="GJ127" s="23">
        <f>GF127+GG127+GI127</f>
        <v>0</v>
      </c>
      <c r="GK127" s="15">
        <f>IF(HB126&gt;0,ROUND($GD$1*$GK$1,2),0)</f>
        <v>0</v>
      </c>
      <c r="GL127" s="22">
        <v>0</v>
      </c>
      <c r="GM127" s="22">
        <f>IF(HB126&gt;0,ROUND($GD$1*$GM$1,0),0)</f>
        <v>0</v>
      </c>
      <c r="GN127" s="22">
        <f>IF(HB126&gt;0,ROUND($GD$1*$GN$1,2),0)</f>
        <v>0</v>
      </c>
      <c r="GO127" s="22">
        <f>IF(HB126&gt;0,ROUND($GD$1*$GO$1,2),0)</f>
        <v>0</v>
      </c>
      <c r="GP127" s="22">
        <f>IF(HB126&gt;0,ROUND($GD$1*$GP$1,2),0)</f>
        <v>0</v>
      </c>
      <c r="GQ127" s="15">
        <f>IF(HB126&gt;0,GK127+SUM(GM127:GP127),0)</f>
        <v>0</v>
      </c>
      <c r="GR127" s="22">
        <f>IF(HB126&gt;0,ROUND(GQ127/12,2),0)</f>
        <v>0</v>
      </c>
      <c r="GS127" s="9">
        <f>INT(GR127)</f>
        <v>0</v>
      </c>
      <c r="GT127" s="23">
        <f>INT((GR127-GS127)*10)/10</f>
        <v>0</v>
      </c>
      <c r="GU127" s="17">
        <f>GR127-GS127-GT127</f>
        <v>0</v>
      </c>
      <c r="GV127" s="23">
        <f>IF(OR(GU127=0.05,GU127=0),GU127,IF(AND(GU127&gt;0.051,GU127&lt;0.1),0.1,IF(AND(GU127&gt;0.001,GU127&lt;0.05),0.05,GU127)))</f>
        <v>0</v>
      </c>
      <c r="GW127" s="23">
        <f>GS127+GT127+GV127</f>
        <v>0</v>
      </c>
      <c r="GX127">
        <f>IF(HB126&gt;0,GX126,0)</f>
        <v>0</v>
      </c>
      <c r="GY127" s="7">
        <f>ROUND(GD127+GJ127+GW127+GX127,2)</f>
        <v>0</v>
      </c>
      <c r="GZ127" s="7">
        <f>IF(AND(GY127&gt;0,GY128=0),GY127,0)</f>
        <v>0</v>
      </c>
      <c r="HA127" s="7">
        <f>IF(HB126&gt;0,HA126,0)</f>
        <v>0</v>
      </c>
      <c r="HB127" s="7">
        <f>IF(ROUND(GY127-HA127,2)&gt;0,ROUND(GY127-HA127,2),0)</f>
        <v>0</v>
      </c>
    </row>
    <row r="128" spans="1:235">
      <c r="B128" s="4" t="s">
        <v>117</v>
      </c>
      <c r="F128" s="128">
        <f>$AD$142</f>
        <v>0</v>
      </c>
      <c r="L128" s="127" t="s">
        <v>186</v>
      </c>
      <c r="BB128">
        <v>126</v>
      </c>
      <c r="BC128" s="7">
        <f>IF(BW127&gt;0,BC127-1000,BC127)</f>
        <v>0</v>
      </c>
      <c r="BD128" s="20">
        <f>IF(BW127&gt;0,ROUND(PMT($F$92/12,$F$96*12,-BC128),5),0)</f>
        <v>0</v>
      </c>
      <c r="BE128" s="15">
        <f>IF(BW127&gt;0,ROUND(BC128*$E$1/1000,2),0)</f>
        <v>0</v>
      </c>
      <c r="BF128" s="15">
        <f>IF(BW127&gt;0,ROUND(MIN(BC128,$F$168)*$BF$1,2),0)</f>
        <v>0</v>
      </c>
      <c r="BG128" s="22">
        <v>0</v>
      </c>
      <c r="BH128" s="22">
        <f>IF(BW127&gt;0,ROUND(MIN(BC128,$F$168)*$BH$1,0),0)</f>
        <v>0</v>
      </c>
      <c r="BI128" s="22">
        <f>IF(BW127&gt;0,ROUND(MIN(BC128,$F$168)*$BI$1,2),0)</f>
        <v>0</v>
      </c>
      <c r="BJ128" s="22">
        <f>IF(BW127&gt;0,ROUND(MIN(BC128,$F$168)*$BJ$1,2),0)</f>
        <v>0</v>
      </c>
      <c r="BK128" s="22">
        <f>IF(BW127&gt;0,ROUND(MIN(BC128,$F$168)*$BK$1,2),0)</f>
        <v>0</v>
      </c>
      <c r="BL128" s="15">
        <f>IF(BW127&gt;0,BF128+SUM(BH128:BK128),0)</f>
        <v>0</v>
      </c>
      <c r="BM128" s="22">
        <f>IF(BW127&gt;0,ROUND(BL128/12,2),0)</f>
        <v>0</v>
      </c>
      <c r="BN128" s="9">
        <f>INT(BM128)</f>
        <v>0</v>
      </c>
      <c r="BO128" s="23">
        <f>INT((BM128-BN128)*10)/10</f>
        <v>0</v>
      </c>
      <c r="BP128" s="17">
        <f>BM128-BN128-BO128</f>
        <v>0</v>
      </c>
      <c r="BQ128" s="23">
        <f>IF(OR(BP128=0.05,BP128=0),BP128,IF(AND(BP128&gt;0.051,BP128&lt;0.1),0.1,IF(AND(BP128&gt;0.001,BP128&lt;0.05),0.05,BP128)))</f>
        <v>0</v>
      </c>
      <c r="BR128" s="23">
        <f>BN128+BO128+BQ128</f>
        <v>0</v>
      </c>
      <c r="BS128">
        <f>IF(BW127&gt;0,BS127,0)</f>
        <v>0</v>
      </c>
      <c r="BT128" s="7">
        <f>SUM(BD128:BE128)+BR128+BS128</f>
        <v>0</v>
      </c>
      <c r="BU128" s="7">
        <f>IF(AND(BT128&gt;0,BT129=0),BT128,0)</f>
        <v>0</v>
      </c>
      <c r="BV128" s="7">
        <f>IF(BW127&gt;0,BV127,0)</f>
        <v>0</v>
      </c>
      <c r="BW128" s="7">
        <f>IF(ROUND(BT128-BV128,2)&gt;0,ROUND(BT128-BV128,2),0)</f>
        <v>0</v>
      </c>
      <c r="CB128">
        <v>126</v>
      </c>
      <c r="CC128" s="7">
        <f>IF(DB127&gt;0,CC127-1000,CC127)</f>
        <v>0</v>
      </c>
      <c r="CD128" s="20">
        <f>IF(DB127&gt;0,ROUND(PMT($F$92/12,$F$96*12,-CC128),5),0)</f>
        <v>0</v>
      </c>
      <c r="CE128" s="15">
        <f>IF(DB127&gt;0,ROUND(CC128*$CE$1/1000,2),0)</f>
        <v>0</v>
      </c>
      <c r="CF128" s="9">
        <f>INT(CE128)</f>
        <v>0</v>
      </c>
      <c r="CG128" s="23">
        <f>INT((CE128-CF128)*10)/10</f>
        <v>0</v>
      </c>
      <c r="CH128" s="17">
        <f>CE128-CF128-CG128</f>
        <v>0</v>
      </c>
      <c r="CI128" s="23">
        <f>IF(OR(CH128=0.05,CH128=0),CH128,IF(AND(CH128&gt;0.051,CH128&lt;0.1),0.1,IF(AND(CH128&gt;0.001,CH128&lt;0.05),0.05,CH128)))</f>
        <v>0</v>
      </c>
      <c r="CJ128" s="23">
        <f>CF128+CG128+CI128</f>
        <v>0</v>
      </c>
      <c r="CK128" s="15">
        <f>IF(DB127&gt;0,ROUND($CD$1*$CK$1,2),0)</f>
        <v>0</v>
      </c>
      <c r="CL128" s="22">
        <v>0</v>
      </c>
      <c r="CM128" s="22">
        <f>IF(DB127&gt;0,ROUND($CD$1*$CM$1,2),0)</f>
        <v>0</v>
      </c>
      <c r="CN128" s="22">
        <f>IF(DB127&gt;0,ROUND($CD$1*$CN$1,2),0)</f>
        <v>0</v>
      </c>
      <c r="CO128" s="22">
        <f>IF(DB127&gt;0,ROUND($CD$1*$CO$1,2),0)</f>
        <v>0</v>
      </c>
      <c r="CP128" s="22">
        <f>IF(DB127&gt;0,ROUND($CD$1*$CP$1,2),0)</f>
        <v>0</v>
      </c>
      <c r="CQ128" s="15">
        <f>IF(DB127&gt;0,CK128+SUM(CM128:CP128),0)</f>
        <v>0</v>
      </c>
      <c r="CR128" s="22">
        <f>IF(DB127&gt;0,ROUND(CQ128/12,2),0)</f>
        <v>0</v>
      </c>
      <c r="CS128" s="9">
        <f>INT(CR128)</f>
        <v>0</v>
      </c>
      <c r="CT128" s="23">
        <f>INT((CR128-CS128)*10)/10</f>
        <v>0</v>
      </c>
      <c r="CU128" s="17">
        <f>CR128-CS128-CT128</f>
        <v>0</v>
      </c>
      <c r="CV128" s="23">
        <f>IF(OR(CU128=0.05,CU128=0),CU128,IF(AND(CU128&gt;0.051,CU128&lt;0.1),0.1,IF(AND(CU128&gt;0.001,CU128&lt;0.05),0.05,CU128)))</f>
        <v>0</v>
      </c>
      <c r="CW128" s="23">
        <f>CS128+CT128+CV128</f>
        <v>0</v>
      </c>
      <c r="CX128">
        <f>IF(DB127&gt;0,CX127,0)</f>
        <v>0</v>
      </c>
      <c r="CY128" s="7">
        <f>ROUND(CD128+CJ128+CW128+CX128,2)</f>
        <v>0</v>
      </c>
      <c r="CZ128" s="7">
        <f>IF(AND(CY128&gt;0,CY129=0),CY128,0)</f>
        <v>0</v>
      </c>
      <c r="DA128" s="7">
        <f>IF(DB127&gt;0,DA127,0)</f>
        <v>0</v>
      </c>
      <c r="DB128" s="7">
        <f>IF(ROUND(CY128-DA128,2)&gt;0,ROUND(CY128-DA128,2),0)</f>
        <v>0</v>
      </c>
      <c r="EB128">
        <v>126</v>
      </c>
      <c r="EC128" s="7">
        <f>IF(FB127&gt;0,EC127-1000,EC127)</f>
        <v>0</v>
      </c>
      <c r="ED128" s="20">
        <f>IF(FB127&gt;0,ROUND(PMT($F$92/12,$F$96*12,-EC128),5),0)</f>
        <v>0</v>
      </c>
      <c r="EE128" s="15">
        <f>IF(FB127&gt;0,ROUND(EC128*$EE$1/1000,2),0)</f>
        <v>0</v>
      </c>
      <c r="EF128" s="9">
        <f>INT(EE128)</f>
        <v>0</v>
      </c>
      <c r="EG128" s="23">
        <f>INT((EE128-EF128)*10)/10</f>
        <v>0</v>
      </c>
      <c r="EH128" s="17">
        <f>EE128-EF128-EG128</f>
        <v>0</v>
      </c>
      <c r="EI128" s="23">
        <f>IF(OR(EH128=0.05,EH128=0),EH128,IF(AND(EH128&gt;0.051,EH128&lt;0.1),0.1,IF(AND(EH128&gt;0.001,EH128&lt;0.05),0.05,EH128)))</f>
        <v>0</v>
      </c>
      <c r="EJ128" s="23">
        <f>EF128+EG128+EI128</f>
        <v>0</v>
      </c>
      <c r="EK128" s="15">
        <f>IF(FB127&gt;0,ROUND($ED$1*$EK$1,2),0)</f>
        <v>0</v>
      </c>
      <c r="EL128" s="22">
        <v>0</v>
      </c>
      <c r="EM128" s="22">
        <f>IF(FB127&gt;0,ROUND($ED$1*$EM$1,0),0)</f>
        <v>0</v>
      </c>
      <c r="EN128" s="22">
        <f>IF(FB127&gt;0,ROUND($ED$1*$EN$1,2),0)</f>
        <v>0</v>
      </c>
      <c r="EO128" s="22">
        <f>IF(FB127&gt;0,ROUND($ED$1*$EO$1,2),0)</f>
        <v>0</v>
      </c>
      <c r="EP128" s="22">
        <f>IF(FB127&gt;0,ROUND($ED$1*$EP$1,2),0)</f>
        <v>0</v>
      </c>
      <c r="EQ128" s="15">
        <f>IF(FB127&gt;0,EK128+SUM(EM128:EP128),0)</f>
        <v>0</v>
      </c>
      <c r="ER128" s="22">
        <f>IF(FB127&gt;0,ROUND(EQ128/12,2),0)</f>
        <v>0</v>
      </c>
      <c r="ES128" s="9">
        <f>INT(ER128)</f>
        <v>0</v>
      </c>
      <c r="ET128" s="23">
        <f>INT((ER128-ES128)*10)/10</f>
        <v>0</v>
      </c>
      <c r="EU128" s="17">
        <f>ER128-ES128-ET128</f>
        <v>0</v>
      </c>
      <c r="EV128" s="23">
        <f>IF(OR(EU128=0.05,EU128=0),EU128,IF(AND(EU128&gt;0.051,EU128&lt;0.1),0.1,IF(AND(EU128&gt;0.001,EU128&lt;0.05),0.05,EU128)))</f>
        <v>0</v>
      </c>
      <c r="EW128" s="23">
        <f>ES128+ET128+EV128</f>
        <v>0</v>
      </c>
      <c r="EX128">
        <f>IF(FB127&gt;0,EX127,0)</f>
        <v>0</v>
      </c>
      <c r="EY128" s="7">
        <f>ROUND(ED128+EJ128+EW128+EX128,2)</f>
        <v>0</v>
      </c>
      <c r="EZ128" s="7">
        <f>IF(AND(EY128&gt;0,EY129=0),EY128,0)</f>
        <v>0</v>
      </c>
      <c r="FA128" s="7">
        <f>IF(FB127&gt;0,FA127,0)</f>
        <v>0</v>
      </c>
      <c r="FB128" s="7">
        <f>IF(ROUND(EY128-FA128,2)&gt;0,ROUND(EY128-FA128,2),0)</f>
        <v>0</v>
      </c>
      <c r="GB128">
        <v>126</v>
      </c>
      <c r="GC128" s="7">
        <f>IF(HB127&gt;0,GC127-1000,GC127)</f>
        <v>0</v>
      </c>
      <c r="GD128" s="20">
        <f>IF(HB127&gt;0,ROUND(PMT($F$92/12,$F$96*12,-GC128),5),0)</f>
        <v>0</v>
      </c>
      <c r="GE128" s="15">
        <f>IF(HB127&gt;0,ROUND(GC128*$GE$1/1000,2),0)</f>
        <v>0</v>
      </c>
      <c r="GF128" s="9">
        <f>INT(GE128)</f>
        <v>0</v>
      </c>
      <c r="GG128" s="23">
        <f>INT((GE128-GF128)*10)/10</f>
        <v>0</v>
      </c>
      <c r="GH128" s="17">
        <f>GE128-GF128-GG128</f>
        <v>0</v>
      </c>
      <c r="GI128" s="23">
        <f>IF(OR(GH128=0.05,GH128=0),GH128,IF(AND(GH128&gt;0.051,GH128&lt;0.1),0.1,IF(AND(GH128&gt;0.001,GH128&lt;0.05),0.05,GH128)))</f>
        <v>0</v>
      </c>
      <c r="GJ128" s="23">
        <f>GF128+GG128+GI128</f>
        <v>0</v>
      </c>
      <c r="GK128" s="15">
        <f>IF(HB127&gt;0,ROUND($GD$1*$GK$1,2),0)</f>
        <v>0</v>
      </c>
      <c r="GL128" s="22">
        <v>0</v>
      </c>
      <c r="GM128" s="22">
        <f>IF(HB127&gt;0,ROUND($GD$1*$GM$1,0),0)</f>
        <v>0</v>
      </c>
      <c r="GN128" s="22">
        <f>IF(HB127&gt;0,ROUND($GD$1*$GN$1,2),0)</f>
        <v>0</v>
      </c>
      <c r="GO128" s="22">
        <f>IF(HB127&gt;0,ROUND($GD$1*$GO$1,2),0)</f>
        <v>0</v>
      </c>
      <c r="GP128" s="22">
        <f>IF(HB127&gt;0,ROUND($GD$1*$GP$1,2),0)</f>
        <v>0</v>
      </c>
      <c r="GQ128" s="15">
        <f>IF(HB127&gt;0,GK128+SUM(GM128:GP128),0)</f>
        <v>0</v>
      </c>
      <c r="GR128" s="22">
        <f>IF(HB127&gt;0,ROUND(GQ128/12,2),0)</f>
        <v>0</v>
      </c>
      <c r="GS128" s="9">
        <f>INT(GR128)</f>
        <v>0</v>
      </c>
      <c r="GT128" s="23">
        <f>INT((GR128-GS128)*10)/10</f>
        <v>0</v>
      </c>
      <c r="GU128" s="17">
        <f>GR128-GS128-GT128</f>
        <v>0</v>
      </c>
      <c r="GV128" s="23">
        <f>IF(OR(GU128=0.05,GU128=0),GU128,IF(AND(GU128&gt;0.051,GU128&lt;0.1),0.1,IF(AND(GU128&gt;0.001,GU128&lt;0.05),0.05,GU128)))</f>
        <v>0</v>
      </c>
      <c r="GW128" s="23">
        <f>GS128+GT128+GV128</f>
        <v>0</v>
      </c>
      <c r="GX128">
        <f>IF(HB127&gt;0,GX127,0)</f>
        <v>0</v>
      </c>
      <c r="GY128" s="7">
        <f>ROUND(GD128+GJ128+GW128+GX128,2)</f>
        <v>0</v>
      </c>
      <c r="GZ128" s="7">
        <f>IF(AND(GY128&gt;0,GY129=0),GY128,0)</f>
        <v>0</v>
      </c>
      <c r="HA128" s="7">
        <f>IF(HB127&gt;0,HA127,0)</f>
        <v>0</v>
      </c>
      <c r="HB128" s="7">
        <f>IF(ROUND(GY128-HA128,2)&gt;0,ROUND(GY128-HA128,2),0)</f>
        <v>0</v>
      </c>
    </row>
    <row r="129" spans="1:235">
      <c r="AA129" s="124">
        <f>$G$37</f>
        <v>0</v>
      </c>
      <c r="BB129">
        <v>127</v>
      </c>
      <c r="BC129" s="7">
        <f>IF(BW128&gt;0,BC128-1000,BC128)</f>
        <v>0</v>
      </c>
      <c r="BD129" s="20">
        <f>IF(BW128&gt;0,ROUND(PMT($F$92/12,$F$96*12,-BC129),5),0)</f>
        <v>0</v>
      </c>
      <c r="BE129" s="15">
        <f>IF(BW128&gt;0,ROUND(BC129*$E$1/1000,2),0)</f>
        <v>0</v>
      </c>
      <c r="BF129" s="15">
        <f>IF(BW128&gt;0,ROUND(MIN(BC129,$F$168)*$BF$1,2),0)</f>
        <v>0</v>
      </c>
      <c r="BG129" s="22">
        <v>0</v>
      </c>
      <c r="BH129" s="22">
        <f>IF(BW128&gt;0,ROUND(MIN(BC129,$F$168)*$BH$1,0),0)</f>
        <v>0</v>
      </c>
      <c r="BI129" s="22">
        <f>IF(BW128&gt;0,ROUND(MIN(BC129,$F$168)*$BI$1,2),0)</f>
        <v>0</v>
      </c>
      <c r="BJ129" s="22">
        <f>IF(BW128&gt;0,ROUND(MIN(BC129,$F$168)*$BJ$1,2),0)</f>
        <v>0</v>
      </c>
      <c r="BK129" s="22">
        <f>IF(BW128&gt;0,ROUND(MIN(BC129,$F$168)*$BK$1,2),0)</f>
        <v>0</v>
      </c>
      <c r="BL129" s="15">
        <f>IF(BW128&gt;0,BF129+SUM(BH129:BK129),0)</f>
        <v>0</v>
      </c>
      <c r="BM129" s="22">
        <f>IF(BW128&gt;0,ROUND(BL129/12,2),0)</f>
        <v>0</v>
      </c>
      <c r="BN129" s="9">
        <f>INT(BM129)</f>
        <v>0</v>
      </c>
      <c r="BO129" s="23">
        <f>INT((BM129-BN129)*10)/10</f>
        <v>0</v>
      </c>
      <c r="BP129" s="17">
        <f>BM129-BN129-BO129</f>
        <v>0</v>
      </c>
      <c r="BQ129" s="23">
        <f>IF(OR(BP129=0.05,BP129=0),BP129,IF(AND(BP129&gt;0.051,BP129&lt;0.1),0.1,IF(AND(BP129&gt;0.001,BP129&lt;0.05),0.05,BP129)))</f>
        <v>0</v>
      </c>
      <c r="BR129" s="23">
        <f>BN129+BO129+BQ129</f>
        <v>0</v>
      </c>
      <c r="BS129">
        <f>IF(BW128&gt;0,BS128,0)</f>
        <v>0</v>
      </c>
      <c r="BT129" s="7">
        <f>SUM(BD129:BE129)+BR129+BS129</f>
        <v>0</v>
      </c>
      <c r="BU129" s="7">
        <f>IF(AND(BT129&gt;0,BT130=0),BT129,0)</f>
        <v>0</v>
      </c>
      <c r="BV129" s="7">
        <f>IF(BW128&gt;0,BV128,0)</f>
        <v>0</v>
      </c>
      <c r="BW129" s="7">
        <f>IF(ROUND(BT129-BV129,2)&gt;0,ROUND(BT129-BV129,2),0)</f>
        <v>0</v>
      </c>
      <c r="CB129">
        <v>127</v>
      </c>
      <c r="CC129" s="7">
        <f>IF(DB128&gt;0,CC128-1000,CC128)</f>
        <v>0</v>
      </c>
      <c r="CD129" s="20">
        <f>IF(DB128&gt;0,ROUND(PMT($F$92/12,$F$96*12,-CC129),5),0)</f>
        <v>0</v>
      </c>
      <c r="CE129" s="15">
        <f>IF(DB128&gt;0,ROUND(CC129*$CE$1/1000,2),0)</f>
        <v>0</v>
      </c>
      <c r="CF129" s="9">
        <f>INT(CE129)</f>
        <v>0</v>
      </c>
      <c r="CG129" s="23">
        <f>INT((CE129-CF129)*10)/10</f>
        <v>0</v>
      </c>
      <c r="CH129" s="17">
        <f>CE129-CF129-CG129</f>
        <v>0</v>
      </c>
      <c r="CI129" s="23">
        <f>IF(OR(CH129=0.05,CH129=0),CH129,IF(AND(CH129&gt;0.051,CH129&lt;0.1),0.1,IF(AND(CH129&gt;0.001,CH129&lt;0.05),0.05,CH129)))</f>
        <v>0</v>
      </c>
      <c r="CJ129" s="23">
        <f>CF129+CG129+CI129</f>
        <v>0</v>
      </c>
      <c r="CK129" s="15">
        <f>IF(DB128&gt;0,ROUND($CD$1*$CK$1,2),0)</f>
        <v>0</v>
      </c>
      <c r="CL129" s="22">
        <v>0</v>
      </c>
      <c r="CM129" s="22">
        <f>IF(DB128&gt;0,ROUND($CD$1*$CM$1,2),0)</f>
        <v>0</v>
      </c>
      <c r="CN129" s="22">
        <f>IF(DB128&gt;0,ROUND($CD$1*$CN$1,2),0)</f>
        <v>0</v>
      </c>
      <c r="CO129" s="22">
        <f>IF(DB128&gt;0,ROUND($CD$1*$CO$1,2),0)</f>
        <v>0</v>
      </c>
      <c r="CP129" s="22">
        <f>IF(DB128&gt;0,ROUND($CD$1*$CP$1,2),0)</f>
        <v>0</v>
      </c>
      <c r="CQ129" s="15">
        <f>IF(DB128&gt;0,CK129+SUM(CM129:CP129),0)</f>
        <v>0</v>
      </c>
      <c r="CR129" s="22">
        <f>IF(DB128&gt;0,ROUND(CQ129/12,2),0)</f>
        <v>0</v>
      </c>
      <c r="CS129" s="9">
        <f>INT(CR129)</f>
        <v>0</v>
      </c>
      <c r="CT129" s="23">
        <f>INT((CR129-CS129)*10)/10</f>
        <v>0</v>
      </c>
      <c r="CU129" s="17">
        <f>CR129-CS129-CT129</f>
        <v>0</v>
      </c>
      <c r="CV129" s="23">
        <f>IF(OR(CU129=0.05,CU129=0),CU129,IF(AND(CU129&gt;0.051,CU129&lt;0.1),0.1,IF(AND(CU129&gt;0.001,CU129&lt;0.05),0.05,CU129)))</f>
        <v>0</v>
      </c>
      <c r="CW129" s="23">
        <f>CS129+CT129+CV129</f>
        <v>0</v>
      </c>
      <c r="CX129">
        <f>IF(DB128&gt;0,CX128,0)</f>
        <v>0</v>
      </c>
      <c r="CY129" s="7">
        <f>ROUND(CD129+CJ129+CW129+CX129,2)</f>
        <v>0</v>
      </c>
      <c r="CZ129" s="7">
        <f>IF(AND(CY129&gt;0,CY130=0),CY129,0)</f>
        <v>0</v>
      </c>
      <c r="DA129" s="7">
        <f>IF(DB128&gt;0,DA128,0)</f>
        <v>0</v>
      </c>
      <c r="DB129" s="7">
        <f>IF(ROUND(CY129-DA129,2)&gt;0,ROUND(CY129-DA129,2),0)</f>
        <v>0</v>
      </c>
      <c r="EB129">
        <v>127</v>
      </c>
      <c r="EC129" s="7">
        <f>IF(FB128&gt;0,EC128-1000,EC128)</f>
        <v>0</v>
      </c>
      <c r="ED129" s="20">
        <f>IF(FB128&gt;0,ROUND(PMT($F$92/12,$F$96*12,-EC129),5),0)</f>
        <v>0</v>
      </c>
      <c r="EE129" s="15">
        <f>IF(FB128&gt;0,ROUND(EC129*$EE$1/1000,2),0)</f>
        <v>0</v>
      </c>
      <c r="EF129" s="9">
        <f>INT(EE129)</f>
        <v>0</v>
      </c>
      <c r="EG129" s="23">
        <f>INT((EE129-EF129)*10)/10</f>
        <v>0</v>
      </c>
      <c r="EH129" s="17">
        <f>EE129-EF129-EG129</f>
        <v>0</v>
      </c>
      <c r="EI129" s="23">
        <f>IF(OR(EH129=0.05,EH129=0),EH129,IF(AND(EH129&gt;0.051,EH129&lt;0.1),0.1,IF(AND(EH129&gt;0.001,EH129&lt;0.05),0.05,EH129)))</f>
        <v>0</v>
      </c>
      <c r="EJ129" s="23">
        <f>EF129+EG129+EI129</f>
        <v>0</v>
      </c>
      <c r="EK129" s="15">
        <f>IF(FB128&gt;0,ROUND($ED$1*$EK$1,2),0)</f>
        <v>0</v>
      </c>
      <c r="EL129" s="22">
        <v>0</v>
      </c>
      <c r="EM129" s="22">
        <f>IF(FB128&gt;0,ROUND($ED$1*$EM$1,0),0)</f>
        <v>0</v>
      </c>
      <c r="EN129" s="22">
        <f>IF(FB128&gt;0,ROUND($ED$1*$EN$1,2),0)</f>
        <v>0</v>
      </c>
      <c r="EO129" s="22">
        <f>IF(FB128&gt;0,ROUND($ED$1*$EO$1,2),0)</f>
        <v>0</v>
      </c>
      <c r="EP129" s="22">
        <f>IF(FB128&gt;0,ROUND($ED$1*$EP$1,2),0)</f>
        <v>0</v>
      </c>
      <c r="EQ129" s="15">
        <f>IF(FB128&gt;0,EK129+SUM(EM129:EP129),0)</f>
        <v>0</v>
      </c>
      <c r="ER129" s="22">
        <f>IF(FB128&gt;0,ROUND(EQ129/12,2),0)</f>
        <v>0</v>
      </c>
      <c r="ES129" s="9">
        <f>INT(ER129)</f>
        <v>0</v>
      </c>
      <c r="ET129" s="23">
        <f>INT((ER129-ES129)*10)/10</f>
        <v>0</v>
      </c>
      <c r="EU129" s="17">
        <f>ER129-ES129-ET129</f>
        <v>0</v>
      </c>
      <c r="EV129" s="23">
        <f>IF(OR(EU129=0.05,EU129=0),EU129,IF(AND(EU129&gt;0.051,EU129&lt;0.1),0.1,IF(AND(EU129&gt;0.001,EU129&lt;0.05),0.05,EU129)))</f>
        <v>0</v>
      </c>
      <c r="EW129" s="23">
        <f>ES129+ET129+EV129</f>
        <v>0</v>
      </c>
      <c r="EX129">
        <f>IF(FB128&gt;0,EX128,0)</f>
        <v>0</v>
      </c>
      <c r="EY129" s="7">
        <f>ROUND(ED129+EJ129+EW129+EX129,2)</f>
        <v>0</v>
      </c>
      <c r="EZ129" s="7">
        <f>IF(AND(EY129&gt;0,EY130=0),EY129,0)</f>
        <v>0</v>
      </c>
      <c r="FA129" s="7">
        <f>IF(FB128&gt;0,FA128,0)</f>
        <v>0</v>
      </c>
      <c r="FB129" s="7">
        <f>IF(ROUND(EY129-FA129,2)&gt;0,ROUND(EY129-FA129,2),0)</f>
        <v>0</v>
      </c>
      <c r="GB129">
        <v>127</v>
      </c>
      <c r="GC129" s="7">
        <f>IF(HB128&gt;0,GC128-1000,GC128)</f>
        <v>0</v>
      </c>
      <c r="GD129" s="20">
        <f>IF(HB128&gt;0,ROUND(PMT($F$92/12,$F$96*12,-GC129),5),0)</f>
        <v>0</v>
      </c>
      <c r="GE129" s="15">
        <f>IF(HB128&gt;0,ROUND(GC129*$GE$1/1000,2),0)</f>
        <v>0</v>
      </c>
      <c r="GF129" s="9">
        <f>INT(GE129)</f>
        <v>0</v>
      </c>
      <c r="GG129" s="23">
        <f>INT((GE129-GF129)*10)/10</f>
        <v>0</v>
      </c>
      <c r="GH129" s="17">
        <f>GE129-GF129-GG129</f>
        <v>0</v>
      </c>
      <c r="GI129" s="23">
        <f>IF(OR(GH129=0.05,GH129=0),GH129,IF(AND(GH129&gt;0.051,GH129&lt;0.1),0.1,IF(AND(GH129&gt;0.001,GH129&lt;0.05),0.05,GH129)))</f>
        <v>0</v>
      </c>
      <c r="GJ129" s="23">
        <f>GF129+GG129+GI129</f>
        <v>0</v>
      </c>
      <c r="GK129" s="15">
        <f>IF(HB128&gt;0,ROUND($GD$1*$GK$1,2),0)</f>
        <v>0</v>
      </c>
      <c r="GL129" s="22">
        <v>0</v>
      </c>
      <c r="GM129" s="22">
        <f>IF(HB128&gt;0,ROUND($GD$1*$GM$1,0),0)</f>
        <v>0</v>
      </c>
      <c r="GN129" s="22">
        <f>IF(HB128&gt;0,ROUND($GD$1*$GN$1,2),0)</f>
        <v>0</v>
      </c>
      <c r="GO129" s="22">
        <f>IF(HB128&gt;0,ROUND($GD$1*$GO$1,2),0)</f>
        <v>0</v>
      </c>
      <c r="GP129" s="22">
        <f>IF(HB128&gt;0,ROUND($GD$1*$GP$1,2),0)</f>
        <v>0</v>
      </c>
      <c r="GQ129" s="15">
        <f>IF(HB128&gt;0,GK129+SUM(GM129:GP129),0)</f>
        <v>0</v>
      </c>
      <c r="GR129" s="22">
        <f>IF(HB128&gt;0,ROUND(GQ129/12,2),0)</f>
        <v>0</v>
      </c>
      <c r="GS129" s="9">
        <f>INT(GR129)</f>
        <v>0</v>
      </c>
      <c r="GT129" s="23">
        <f>INT((GR129-GS129)*10)/10</f>
        <v>0</v>
      </c>
      <c r="GU129" s="17">
        <f>GR129-GS129-GT129</f>
        <v>0</v>
      </c>
      <c r="GV129" s="23">
        <f>IF(OR(GU129=0.05,GU129=0),GU129,IF(AND(GU129&gt;0.051,GU129&lt;0.1),0.1,IF(AND(GU129&gt;0.001,GU129&lt;0.05),0.05,GU129)))</f>
        <v>0</v>
      </c>
      <c r="GW129" s="23">
        <f>GS129+GT129+GV129</f>
        <v>0</v>
      </c>
      <c r="GX129">
        <f>IF(HB128&gt;0,GX128,0)</f>
        <v>0</v>
      </c>
      <c r="GY129" s="7">
        <f>ROUND(GD129+GJ129+GW129+GX129,2)</f>
        <v>0</v>
      </c>
      <c r="GZ129" s="7">
        <f>IF(AND(GY129&gt;0,GY130=0),GY129,0)</f>
        <v>0</v>
      </c>
      <c r="HA129" s="7">
        <f>IF(HB128&gt;0,HA128,0)</f>
        <v>0</v>
      </c>
      <c r="HB129" s="7">
        <f>IF(ROUND(GY129-HA129,2)&gt;0,ROUND(GY129-HA129,2),0)</f>
        <v>0</v>
      </c>
    </row>
    <row r="130" spans="1:235">
      <c r="B130" s="4" t="str">
        <f>$B$6</f>
        <v>Renzo Carianga</v>
      </c>
      <c r="L130" s="129" t="s">
        <v>187</v>
      </c>
      <c r="AA130" s="3" t="s">
        <v>188</v>
      </c>
      <c r="BB130">
        <v>128</v>
      </c>
      <c r="BC130" s="7">
        <f>IF(BW129&gt;0,BC129-1000,BC129)</f>
        <v>0</v>
      </c>
      <c r="BD130" s="20">
        <f>IF(BW129&gt;0,ROUND(PMT($F$92/12,$F$96*12,-BC130),5),0)</f>
        <v>0</v>
      </c>
      <c r="BE130" s="15">
        <f>IF(BW129&gt;0,ROUND(BC130*$E$1/1000,2),0)</f>
        <v>0</v>
      </c>
      <c r="BF130" s="15">
        <f>IF(BW129&gt;0,ROUND(MIN(BC130,$F$168)*$BF$1,2),0)</f>
        <v>0</v>
      </c>
      <c r="BG130" s="22">
        <v>0</v>
      </c>
      <c r="BH130" s="22">
        <f>IF(BW129&gt;0,ROUND(MIN(BC130,$F$168)*$BH$1,0),0)</f>
        <v>0</v>
      </c>
      <c r="BI130" s="22">
        <f>IF(BW129&gt;0,ROUND(MIN(BC130,$F$168)*$BI$1,2),0)</f>
        <v>0</v>
      </c>
      <c r="BJ130" s="22">
        <f>IF(BW129&gt;0,ROUND(MIN(BC130,$F$168)*$BJ$1,2),0)</f>
        <v>0</v>
      </c>
      <c r="BK130" s="22">
        <f>IF(BW129&gt;0,ROUND(MIN(BC130,$F$168)*$BK$1,2),0)</f>
        <v>0</v>
      </c>
      <c r="BL130" s="15">
        <f>IF(BW129&gt;0,BF130+SUM(BH130:BK130),0)</f>
        <v>0</v>
      </c>
      <c r="BM130" s="22">
        <f>IF(BW129&gt;0,ROUND(BL130/12,2),0)</f>
        <v>0</v>
      </c>
      <c r="BN130" s="9">
        <f>INT(BM130)</f>
        <v>0</v>
      </c>
      <c r="BO130" s="23">
        <f>INT((BM130-BN130)*10)/10</f>
        <v>0</v>
      </c>
      <c r="BP130" s="17">
        <f>BM130-BN130-BO130</f>
        <v>0</v>
      </c>
      <c r="BQ130" s="23">
        <f>IF(OR(BP130=0.05,BP130=0),BP130,IF(AND(BP130&gt;0.051,BP130&lt;0.1),0.1,IF(AND(BP130&gt;0.001,BP130&lt;0.05),0.05,BP130)))</f>
        <v>0</v>
      </c>
      <c r="BR130" s="23">
        <f>BN130+BO130+BQ130</f>
        <v>0</v>
      </c>
      <c r="BS130">
        <f>IF(BW129&gt;0,BS129,0)</f>
        <v>0</v>
      </c>
      <c r="BT130" s="7">
        <f>SUM(BD130:BE130)+BR130+BS130</f>
        <v>0</v>
      </c>
      <c r="BU130" s="7">
        <f>IF(AND(BT130&gt;0,BT131=0),BT130,0)</f>
        <v>0</v>
      </c>
      <c r="BV130" s="7">
        <f>IF(BW129&gt;0,BV129,0)</f>
        <v>0</v>
      </c>
      <c r="BW130" s="7">
        <f>IF(ROUND(BT130-BV130,2)&gt;0,ROUND(BT130-BV130,2),0)</f>
        <v>0</v>
      </c>
      <c r="CB130">
        <v>128</v>
      </c>
      <c r="CC130" s="7">
        <f>IF(DB129&gt;0,CC129-1000,CC129)</f>
        <v>0</v>
      </c>
      <c r="CD130" s="20">
        <f>IF(DB129&gt;0,ROUND(PMT($F$92/12,$F$96*12,-CC130),5),0)</f>
        <v>0</v>
      </c>
      <c r="CE130" s="15">
        <f>IF(DB129&gt;0,ROUND(CC130*$CE$1/1000,2),0)</f>
        <v>0</v>
      </c>
      <c r="CF130" s="9">
        <f>INT(CE130)</f>
        <v>0</v>
      </c>
      <c r="CG130" s="23">
        <f>INT((CE130-CF130)*10)/10</f>
        <v>0</v>
      </c>
      <c r="CH130" s="17">
        <f>CE130-CF130-CG130</f>
        <v>0</v>
      </c>
      <c r="CI130" s="23">
        <f>IF(OR(CH130=0.05,CH130=0),CH130,IF(AND(CH130&gt;0.051,CH130&lt;0.1),0.1,IF(AND(CH130&gt;0.001,CH130&lt;0.05),0.05,CH130)))</f>
        <v>0</v>
      </c>
      <c r="CJ130" s="23">
        <f>CF130+CG130+CI130</f>
        <v>0</v>
      </c>
      <c r="CK130" s="15">
        <f>IF(DB129&gt;0,ROUND($CD$1*$CK$1,2),0)</f>
        <v>0</v>
      </c>
      <c r="CL130" s="22">
        <v>0</v>
      </c>
      <c r="CM130" s="22">
        <f>IF(DB129&gt;0,ROUND($CD$1*$CM$1,2),0)</f>
        <v>0</v>
      </c>
      <c r="CN130" s="22">
        <f>IF(DB129&gt;0,ROUND($CD$1*$CN$1,2),0)</f>
        <v>0</v>
      </c>
      <c r="CO130" s="22">
        <f>IF(DB129&gt;0,ROUND($CD$1*$CO$1,2),0)</f>
        <v>0</v>
      </c>
      <c r="CP130" s="22">
        <f>IF(DB129&gt;0,ROUND($CD$1*$CP$1,2),0)</f>
        <v>0</v>
      </c>
      <c r="CQ130" s="15">
        <f>IF(DB129&gt;0,CK130+SUM(CM130:CP130),0)</f>
        <v>0</v>
      </c>
      <c r="CR130" s="22">
        <f>IF(DB129&gt;0,ROUND(CQ130/12,2),0)</f>
        <v>0</v>
      </c>
      <c r="CS130" s="9">
        <f>INT(CR130)</f>
        <v>0</v>
      </c>
      <c r="CT130" s="23">
        <f>INT((CR130-CS130)*10)/10</f>
        <v>0</v>
      </c>
      <c r="CU130" s="17">
        <f>CR130-CS130-CT130</f>
        <v>0</v>
      </c>
      <c r="CV130" s="23">
        <f>IF(OR(CU130=0.05,CU130=0),CU130,IF(AND(CU130&gt;0.051,CU130&lt;0.1),0.1,IF(AND(CU130&gt;0.001,CU130&lt;0.05),0.05,CU130)))</f>
        <v>0</v>
      </c>
      <c r="CW130" s="23">
        <f>CS130+CT130+CV130</f>
        <v>0</v>
      </c>
      <c r="CX130">
        <f>IF(DB129&gt;0,CX129,0)</f>
        <v>0</v>
      </c>
      <c r="CY130" s="7">
        <f>ROUND(CD130+CJ130+CW130+CX130,2)</f>
        <v>0</v>
      </c>
      <c r="CZ130" s="7">
        <f>IF(AND(CY130&gt;0,CY131=0),CY130,0)</f>
        <v>0</v>
      </c>
      <c r="DA130" s="7">
        <f>IF(DB129&gt;0,DA129,0)</f>
        <v>0</v>
      </c>
      <c r="DB130" s="7">
        <f>IF(ROUND(CY130-DA130,2)&gt;0,ROUND(CY130-DA130,2),0)</f>
        <v>0</v>
      </c>
      <c r="EB130">
        <v>128</v>
      </c>
      <c r="EC130" s="7">
        <f>IF(FB129&gt;0,EC129-1000,EC129)</f>
        <v>0</v>
      </c>
      <c r="ED130" s="20">
        <f>IF(FB129&gt;0,ROUND(PMT($F$92/12,$F$96*12,-EC130),5),0)</f>
        <v>0</v>
      </c>
      <c r="EE130" s="15">
        <f>IF(FB129&gt;0,ROUND(EC130*$EE$1/1000,2),0)</f>
        <v>0</v>
      </c>
      <c r="EF130" s="9">
        <f>INT(EE130)</f>
        <v>0</v>
      </c>
      <c r="EG130" s="23">
        <f>INT((EE130-EF130)*10)/10</f>
        <v>0</v>
      </c>
      <c r="EH130" s="17">
        <f>EE130-EF130-EG130</f>
        <v>0</v>
      </c>
      <c r="EI130" s="23">
        <f>IF(OR(EH130=0.05,EH130=0),EH130,IF(AND(EH130&gt;0.051,EH130&lt;0.1),0.1,IF(AND(EH130&gt;0.001,EH130&lt;0.05),0.05,EH130)))</f>
        <v>0</v>
      </c>
      <c r="EJ130" s="23">
        <f>EF130+EG130+EI130</f>
        <v>0</v>
      </c>
      <c r="EK130" s="15">
        <f>IF(FB129&gt;0,ROUND($ED$1*$EK$1,2),0)</f>
        <v>0</v>
      </c>
      <c r="EL130" s="22">
        <v>0</v>
      </c>
      <c r="EM130" s="22">
        <f>IF(FB129&gt;0,ROUND($ED$1*$EM$1,0),0)</f>
        <v>0</v>
      </c>
      <c r="EN130" s="22">
        <f>IF(FB129&gt;0,ROUND($ED$1*$EN$1,2),0)</f>
        <v>0</v>
      </c>
      <c r="EO130" s="22">
        <f>IF(FB129&gt;0,ROUND($ED$1*$EO$1,2),0)</f>
        <v>0</v>
      </c>
      <c r="EP130" s="22">
        <f>IF(FB129&gt;0,ROUND($ED$1*$EP$1,2),0)</f>
        <v>0</v>
      </c>
      <c r="EQ130" s="15">
        <f>IF(FB129&gt;0,EK130+SUM(EM130:EP130),0)</f>
        <v>0</v>
      </c>
      <c r="ER130" s="22">
        <f>IF(FB129&gt;0,ROUND(EQ130/12,2),0)</f>
        <v>0</v>
      </c>
      <c r="ES130" s="9">
        <f>INT(ER130)</f>
        <v>0</v>
      </c>
      <c r="ET130" s="23">
        <f>INT((ER130-ES130)*10)/10</f>
        <v>0</v>
      </c>
      <c r="EU130" s="17">
        <f>ER130-ES130-ET130</f>
        <v>0</v>
      </c>
      <c r="EV130" s="23">
        <f>IF(OR(EU130=0.05,EU130=0),EU130,IF(AND(EU130&gt;0.051,EU130&lt;0.1),0.1,IF(AND(EU130&gt;0.001,EU130&lt;0.05),0.05,EU130)))</f>
        <v>0</v>
      </c>
      <c r="EW130" s="23">
        <f>ES130+ET130+EV130</f>
        <v>0</v>
      </c>
      <c r="EX130">
        <f>IF(FB129&gt;0,EX129,0)</f>
        <v>0</v>
      </c>
      <c r="EY130" s="7">
        <f>ROUND(ED130+EJ130+EW130+EX130,2)</f>
        <v>0</v>
      </c>
      <c r="EZ130" s="7">
        <f>IF(AND(EY130&gt;0,EY131=0),EY130,0)</f>
        <v>0</v>
      </c>
      <c r="FA130" s="7">
        <f>IF(FB129&gt;0,FA129,0)</f>
        <v>0</v>
      </c>
      <c r="FB130" s="7">
        <f>IF(ROUND(EY130-FA130,2)&gt;0,ROUND(EY130-FA130,2),0)</f>
        <v>0</v>
      </c>
      <c r="GB130">
        <v>128</v>
      </c>
      <c r="GC130" s="7">
        <f>IF(HB129&gt;0,GC129-1000,GC129)</f>
        <v>0</v>
      </c>
      <c r="GD130" s="20">
        <f>IF(HB129&gt;0,ROUND(PMT($F$92/12,$F$96*12,-GC130),5),0)</f>
        <v>0</v>
      </c>
      <c r="GE130" s="15">
        <f>IF(HB129&gt;0,ROUND(GC130*$GE$1/1000,2),0)</f>
        <v>0</v>
      </c>
      <c r="GF130" s="9">
        <f>INT(GE130)</f>
        <v>0</v>
      </c>
      <c r="GG130" s="23">
        <f>INT((GE130-GF130)*10)/10</f>
        <v>0</v>
      </c>
      <c r="GH130" s="17">
        <f>GE130-GF130-GG130</f>
        <v>0</v>
      </c>
      <c r="GI130" s="23">
        <f>IF(OR(GH130=0.05,GH130=0),GH130,IF(AND(GH130&gt;0.051,GH130&lt;0.1),0.1,IF(AND(GH130&gt;0.001,GH130&lt;0.05),0.05,GH130)))</f>
        <v>0</v>
      </c>
      <c r="GJ130" s="23">
        <f>GF130+GG130+GI130</f>
        <v>0</v>
      </c>
      <c r="GK130" s="15">
        <f>IF(HB129&gt;0,ROUND($GD$1*$GK$1,2),0)</f>
        <v>0</v>
      </c>
      <c r="GL130" s="22">
        <v>0</v>
      </c>
      <c r="GM130" s="22">
        <f>IF(HB129&gt;0,ROUND($GD$1*$GM$1,0),0)</f>
        <v>0</v>
      </c>
      <c r="GN130" s="22">
        <f>IF(HB129&gt;0,ROUND($GD$1*$GN$1,2),0)</f>
        <v>0</v>
      </c>
      <c r="GO130" s="22">
        <f>IF(HB129&gt;0,ROUND($GD$1*$GO$1,2),0)</f>
        <v>0</v>
      </c>
      <c r="GP130" s="22">
        <f>IF(HB129&gt;0,ROUND($GD$1*$GP$1,2),0)</f>
        <v>0</v>
      </c>
      <c r="GQ130" s="15">
        <f>IF(HB129&gt;0,GK130+SUM(GM130:GP130),0)</f>
        <v>0</v>
      </c>
      <c r="GR130" s="22">
        <f>IF(HB129&gt;0,ROUND(GQ130/12,2),0)</f>
        <v>0</v>
      </c>
      <c r="GS130" s="9">
        <f>INT(GR130)</f>
        <v>0</v>
      </c>
      <c r="GT130" s="23">
        <f>INT((GR130-GS130)*10)/10</f>
        <v>0</v>
      </c>
      <c r="GU130" s="17">
        <f>GR130-GS130-GT130</f>
        <v>0</v>
      </c>
      <c r="GV130" s="23">
        <f>IF(OR(GU130=0.05,GU130=0),GU130,IF(AND(GU130&gt;0.051,GU130&lt;0.1),0.1,IF(AND(GU130&gt;0.001,GU130&lt;0.05),0.05,GU130)))</f>
        <v>0</v>
      </c>
      <c r="GW130" s="23">
        <f>GS130+GT130+GV130</f>
        <v>0</v>
      </c>
      <c r="GX130">
        <f>IF(HB129&gt;0,GX129,0)</f>
        <v>0</v>
      </c>
      <c r="GY130" s="7">
        <f>ROUND(GD130+GJ130+GW130+GX130,2)</f>
        <v>0</v>
      </c>
      <c r="GZ130" s="7">
        <f>IF(AND(GY130&gt;0,GY131=0),GY130,0)</f>
        <v>0</v>
      </c>
      <c r="HA130" s="7">
        <f>IF(HB129&gt;0,HA129,0)</f>
        <v>0</v>
      </c>
      <c r="HB130" s="7">
        <f>IF(ROUND(GY130-HA130,2)&gt;0,ROUND(GY130-HA130,2),0)</f>
        <v>0</v>
      </c>
    </row>
    <row r="131" spans="1:235">
      <c r="B131" s="4" t="s">
        <v>189</v>
      </c>
      <c r="E131" s="9" t="s">
        <v>190</v>
      </c>
      <c r="F131" s="130">
        <f>I87</f>
        <v>0</v>
      </c>
      <c r="L131" s="129" t="s">
        <v>191</v>
      </c>
      <c r="AA131" s="131">
        <f>$F$36</f>
        <v>45000</v>
      </c>
      <c r="AB131" s="126">
        <v>0.35</v>
      </c>
      <c r="AC131" s="7">
        <f>IF(AA131&gt;0,F38,0)</f>
        <v>0</v>
      </c>
      <c r="AD131" s="132">
        <f>ROUND(AC131/AC141,2)</f>
        <v>0</v>
      </c>
      <c r="AE131" s="7" t="e">
        <f>IF($G$37=$AB$131,0,AD131/$AD$134*$AE$134)</f>
        <v>#DIV/0!</v>
      </c>
      <c r="BB131">
        <v>129</v>
      </c>
      <c r="BC131" s="7">
        <f>IF(BW130&gt;0,BC130-1000,BC130)</f>
        <v>0</v>
      </c>
      <c r="BD131" s="20">
        <f>IF(BW130&gt;0,ROUND(PMT($F$92/12,$F$96*12,-BC131),5),0)</f>
        <v>0</v>
      </c>
      <c r="BE131" s="15">
        <f>IF(BW130&gt;0,ROUND(BC131*$E$1/1000,2),0)</f>
        <v>0</v>
      </c>
      <c r="BF131" s="15">
        <f>IF(BW130&gt;0,ROUND(MIN(BC131,$F$168)*$BF$1,2),0)</f>
        <v>0</v>
      </c>
      <c r="BG131" s="22">
        <v>0</v>
      </c>
      <c r="BH131" s="22">
        <f>IF(BW130&gt;0,ROUND(MIN(BC131,$F$168)*$BH$1,0),0)</f>
        <v>0</v>
      </c>
      <c r="BI131" s="22">
        <f>IF(BW130&gt;0,ROUND(MIN(BC131,$F$168)*$BI$1,2),0)</f>
        <v>0</v>
      </c>
      <c r="BJ131" s="22">
        <f>IF(BW130&gt;0,ROUND(MIN(BC131,$F$168)*$BJ$1,2),0)</f>
        <v>0</v>
      </c>
      <c r="BK131" s="22">
        <f>IF(BW130&gt;0,ROUND(MIN(BC131,$F$168)*$BK$1,2),0)</f>
        <v>0</v>
      </c>
      <c r="BL131" s="15">
        <f>IF(BW130&gt;0,BF131+SUM(BH131:BK131),0)</f>
        <v>0</v>
      </c>
      <c r="BM131" s="22">
        <f>IF(BW130&gt;0,ROUND(BL131/12,2),0)</f>
        <v>0</v>
      </c>
      <c r="BN131" s="9">
        <f>INT(BM131)</f>
        <v>0</v>
      </c>
      <c r="BO131" s="23">
        <f>INT((BM131-BN131)*10)/10</f>
        <v>0</v>
      </c>
      <c r="BP131" s="17">
        <f>BM131-BN131-BO131</f>
        <v>0</v>
      </c>
      <c r="BQ131" s="23">
        <f>IF(OR(BP131=0.05,BP131=0),BP131,IF(AND(BP131&gt;0.051,BP131&lt;0.1),0.1,IF(AND(BP131&gt;0.001,BP131&lt;0.05),0.05,BP131)))</f>
        <v>0</v>
      </c>
      <c r="BR131" s="23">
        <f>BN131+BO131+BQ131</f>
        <v>0</v>
      </c>
      <c r="BS131">
        <f>IF(BW130&gt;0,BS130,0)</f>
        <v>0</v>
      </c>
      <c r="BT131" s="7">
        <f>SUM(BD131:BE131)+BR131+BS131</f>
        <v>0</v>
      </c>
      <c r="BU131" s="7">
        <f>IF(AND(BT131&gt;0,BT132=0),BT131,0)</f>
        <v>0</v>
      </c>
      <c r="BV131" s="7">
        <f>IF(BW130&gt;0,BV130,0)</f>
        <v>0</v>
      </c>
      <c r="BW131" s="7">
        <f>IF(ROUND(BT131-BV131,2)&gt;0,ROUND(BT131-BV131,2),0)</f>
        <v>0</v>
      </c>
      <c r="CB131">
        <v>129</v>
      </c>
      <c r="CC131" s="7">
        <f>IF(DB130&gt;0,CC130-1000,CC130)</f>
        <v>0</v>
      </c>
      <c r="CD131" s="20">
        <f>IF(DB130&gt;0,ROUND(PMT($F$92/12,$F$96*12,-CC131),5),0)</f>
        <v>0</v>
      </c>
      <c r="CE131" s="15">
        <f>IF(DB130&gt;0,ROUND(CC131*$CE$1/1000,2),0)</f>
        <v>0</v>
      </c>
      <c r="CF131" s="9">
        <f>INT(CE131)</f>
        <v>0</v>
      </c>
      <c r="CG131" s="23">
        <f>INT((CE131-CF131)*10)/10</f>
        <v>0</v>
      </c>
      <c r="CH131" s="17">
        <f>CE131-CF131-CG131</f>
        <v>0</v>
      </c>
      <c r="CI131" s="23">
        <f>IF(OR(CH131=0.05,CH131=0),CH131,IF(AND(CH131&gt;0.051,CH131&lt;0.1),0.1,IF(AND(CH131&gt;0.001,CH131&lt;0.05),0.05,CH131)))</f>
        <v>0</v>
      </c>
      <c r="CJ131" s="23">
        <f>CF131+CG131+CI131</f>
        <v>0</v>
      </c>
      <c r="CK131" s="15">
        <f>IF(DB130&gt;0,ROUND($CD$1*$CK$1,2),0)</f>
        <v>0</v>
      </c>
      <c r="CL131" s="22">
        <v>0</v>
      </c>
      <c r="CM131" s="22">
        <f>IF(DB130&gt;0,ROUND($CD$1*$CM$1,2),0)</f>
        <v>0</v>
      </c>
      <c r="CN131" s="22">
        <f>IF(DB130&gt;0,ROUND($CD$1*$CN$1,2),0)</f>
        <v>0</v>
      </c>
      <c r="CO131" s="22">
        <f>IF(DB130&gt;0,ROUND($CD$1*$CO$1,2),0)</f>
        <v>0</v>
      </c>
      <c r="CP131" s="22">
        <f>IF(DB130&gt;0,ROUND($CD$1*$CP$1,2),0)</f>
        <v>0</v>
      </c>
      <c r="CQ131" s="15">
        <f>IF(DB130&gt;0,CK131+SUM(CM131:CP131),0)</f>
        <v>0</v>
      </c>
      <c r="CR131" s="22">
        <f>IF(DB130&gt;0,ROUND(CQ131/12,2),0)</f>
        <v>0</v>
      </c>
      <c r="CS131" s="9">
        <f>INT(CR131)</f>
        <v>0</v>
      </c>
      <c r="CT131" s="23">
        <f>INT((CR131-CS131)*10)/10</f>
        <v>0</v>
      </c>
      <c r="CU131" s="17">
        <f>CR131-CS131-CT131</f>
        <v>0</v>
      </c>
      <c r="CV131" s="23">
        <f>IF(OR(CU131=0.05,CU131=0),CU131,IF(AND(CU131&gt;0.051,CU131&lt;0.1),0.1,IF(AND(CU131&gt;0.001,CU131&lt;0.05),0.05,CU131)))</f>
        <v>0</v>
      </c>
      <c r="CW131" s="23">
        <f>CS131+CT131+CV131</f>
        <v>0</v>
      </c>
      <c r="CX131">
        <f>IF(DB130&gt;0,CX130,0)</f>
        <v>0</v>
      </c>
      <c r="CY131" s="7">
        <f>ROUND(CD131+CJ131+CW131+CX131,2)</f>
        <v>0</v>
      </c>
      <c r="CZ131" s="7">
        <f>IF(AND(CY131&gt;0,CY132=0),CY131,0)</f>
        <v>0</v>
      </c>
      <c r="DA131" s="7">
        <f>IF(DB130&gt;0,DA130,0)</f>
        <v>0</v>
      </c>
      <c r="DB131" s="7">
        <f>IF(ROUND(CY131-DA131,2)&gt;0,ROUND(CY131-DA131,2),0)</f>
        <v>0</v>
      </c>
      <c r="EB131">
        <v>129</v>
      </c>
      <c r="EC131" s="7">
        <f>IF(FB130&gt;0,EC130-1000,EC130)</f>
        <v>0</v>
      </c>
      <c r="ED131" s="20">
        <f>IF(FB130&gt;0,ROUND(PMT($F$92/12,$F$96*12,-EC131),5),0)</f>
        <v>0</v>
      </c>
      <c r="EE131" s="15">
        <f>IF(FB130&gt;0,ROUND(EC131*$EE$1/1000,2),0)</f>
        <v>0</v>
      </c>
      <c r="EF131" s="9">
        <f>INT(EE131)</f>
        <v>0</v>
      </c>
      <c r="EG131" s="23">
        <f>INT((EE131-EF131)*10)/10</f>
        <v>0</v>
      </c>
      <c r="EH131" s="17">
        <f>EE131-EF131-EG131</f>
        <v>0</v>
      </c>
      <c r="EI131" s="23">
        <f>IF(OR(EH131=0.05,EH131=0),EH131,IF(AND(EH131&gt;0.051,EH131&lt;0.1),0.1,IF(AND(EH131&gt;0.001,EH131&lt;0.05),0.05,EH131)))</f>
        <v>0</v>
      </c>
      <c r="EJ131" s="23">
        <f>EF131+EG131+EI131</f>
        <v>0</v>
      </c>
      <c r="EK131" s="15">
        <f>IF(FB130&gt;0,ROUND($ED$1*$EK$1,2),0)</f>
        <v>0</v>
      </c>
      <c r="EL131" s="22">
        <v>0</v>
      </c>
      <c r="EM131" s="22">
        <f>IF(FB130&gt;0,ROUND($ED$1*$EM$1,0),0)</f>
        <v>0</v>
      </c>
      <c r="EN131" s="22">
        <f>IF(FB130&gt;0,ROUND($ED$1*$EN$1,2),0)</f>
        <v>0</v>
      </c>
      <c r="EO131" s="22">
        <f>IF(FB130&gt;0,ROUND($ED$1*$EO$1,2),0)</f>
        <v>0</v>
      </c>
      <c r="EP131" s="22">
        <f>IF(FB130&gt;0,ROUND($ED$1*$EP$1,2),0)</f>
        <v>0</v>
      </c>
      <c r="EQ131" s="15">
        <f>IF(FB130&gt;0,EK131+SUM(EM131:EP131),0)</f>
        <v>0</v>
      </c>
      <c r="ER131" s="22">
        <f>IF(FB130&gt;0,ROUND(EQ131/12,2),0)</f>
        <v>0</v>
      </c>
      <c r="ES131" s="9">
        <f>INT(ER131)</f>
        <v>0</v>
      </c>
      <c r="ET131" s="23">
        <f>INT((ER131-ES131)*10)/10</f>
        <v>0</v>
      </c>
      <c r="EU131" s="17">
        <f>ER131-ES131-ET131</f>
        <v>0</v>
      </c>
      <c r="EV131" s="23">
        <f>IF(OR(EU131=0.05,EU131=0),EU131,IF(AND(EU131&gt;0.051,EU131&lt;0.1),0.1,IF(AND(EU131&gt;0.001,EU131&lt;0.05),0.05,EU131)))</f>
        <v>0</v>
      </c>
      <c r="EW131" s="23">
        <f>ES131+ET131+EV131</f>
        <v>0</v>
      </c>
      <c r="EX131">
        <f>IF(FB130&gt;0,EX130,0)</f>
        <v>0</v>
      </c>
      <c r="EY131" s="7">
        <f>ROUND(ED131+EJ131+EW131+EX131,2)</f>
        <v>0</v>
      </c>
      <c r="EZ131" s="7">
        <f>IF(AND(EY131&gt;0,EY132=0),EY131,0)</f>
        <v>0</v>
      </c>
      <c r="FA131" s="7">
        <f>IF(FB130&gt;0,FA130,0)</f>
        <v>0</v>
      </c>
      <c r="FB131" s="7">
        <f>IF(ROUND(EY131-FA131,2)&gt;0,ROUND(EY131-FA131,2),0)</f>
        <v>0</v>
      </c>
      <c r="GB131">
        <v>129</v>
      </c>
      <c r="GC131" s="7">
        <f>IF(HB130&gt;0,GC130-1000,GC130)</f>
        <v>0</v>
      </c>
      <c r="GD131" s="20">
        <f>IF(HB130&gt;0,ROUND(PMT($F$92/12,$F$96*12,-GC131),5),0)</f>
        <v>0</v>
      </c>
      <c r="GE131" s="15">
        <f>IF(HB130&gt;0,ROUND(GC131*$GE$1/1000,2),0)</f>
        <v>0</v>
      </c>
      <c r="GF131" s="9">
        <f>INT(GE131)</f>
        <v>0</v>
      </c>
      <c r="GG131" s="23">
        <f>INT((GE131-GF131)*10)/10</f>
        <v>0</v>
      </c>
      <c r="GH131" s="17">
        <f>GE131-GF131-GG131</f>
        <v>0</v>
      </c>
      <c r="GI131" s="23">
        <f>IF(OR(GH131=0.05,GH131=0),GH131,IF(AND(GH131&gt;0.051,GH131&lt;0.1),0.1,IF(AND(GH131&gt;0.001,GH131&lt;0.05),0.05,GH131)))</f>
        <v>0</v>
      </c>
      <c r="GJ131" s="23">
        <f>GF131+GG131+GI131</f>
        <v>0</v>
      </c>
      <c r="GK131" s="15">
        <f>IF(HB130&gt;0,ROUND($GD$1*$GK$1,2),0)</f>
        <v>0</v>
      </c>
      <c r="GL131" s="22">
        <v>0</v>
      </c>
      <c r="GM131" s="22">
        <f>IF(HB130&gt;0,ROUND($GD$1*$GM$1,0),0)</f>
        <v>0</v>
      </c>
      <c r="GN131" s="22">
        <f>IF(HB130&gt;0,ROUND($GD$1*$GN$1,2),0)</f>
        <v>0</v>
      </c>
      <c r="GO131" s="22">
        <f>IF(HB130&gt;0,ROUND($GD$1*$GO$1,2),0)</f>
        <v>0</v>
      </c>
      <c r="GP131" s="22">
        <f>IF(HB130&gt;0,ROUND($GD$1*$GP$1,2),0)</f>
        <v>0</v>
      </c>
      <c r="GQ131" s="15">
        <f>IF(HB130&gt;0,GK131+SUM(GM131:GP131),0)</f>
        <v>0</v>
      </c>
      <c r="GR131" s="22">
        <f>IF(HB130&gt;0,ROUND(GQ131/12,2),0)</f>
        <v>0</v>
      </c>
      <c r="GS131" s="9">
        <f>INT(GR131)</f>
        <v>0</v>
      </c>
      <c r="GT131" s="23">
        <f>INT((GR131-GS131)*10)/10</f>
        <v>0</v>
      </c>
      <c r="GU131" s="17">
        <f>GR131-GS131-GT131</f>
        <v>0</v>
      </c>
      <c r="GV131" s="23">
        <f>IF(OR(GU131=0.05,GU131=0),GU131,IF(AND(GU131&gt;0.051,GU131&lt;0.1),0.1,IF(AND(GU131&gt;0.001,GU131&lt;0.05),0.05,GU131)))</f>
        <v>0</v>
      </c>
      <c r="GW131" s="23">
        <f>GS131+GT131+GV131</f>
        <v>0</v>
      </c>
      <c r="GX131">
        <f>IF(HB130&gt;0,GX130,0)</f>
        <v>0</v>
      </c>
      <c r="GY131" s="7">
        <f>ROUND(GD131+GJ131+GW131+GX131,2)</f>
        <v>0</v>
      </c>
      <c r="GZ131" s="7">
        <f>IF(AND(GY131&gt;0,GY132=0),GY131,0)</f>
        <v>0</v>
      </c>
      <c r="HA131" s="7">
        <f>IF(HB130&gt;0,HA130,0)</f>
        <v>0</v>
      </c>
      <c r="HB131" s="7">
        <f>IF(ROUND(GY131-HA131,2)&gt;0,ROUND(GY131-HA131,2),0)</f>
        <v>0</v>
      </c>
    </row>
    <row r="132" spans="1:235">
      <c r="E132" s="9" t="s">
        <v>190</v>
      </c>
      <c r="F132" s="118">
        <f>ROUND(F131*$F$128,2)</f>
        <v>0</v>
      </c>
      <c r="L132" s="127" t="s">
        <v>192</v>
      </c>
      <c r="AA132" s="131">
        <f>IF(N7=FALSE,0,$F$42)</f>
        <v>0</v>
      </c>
      <c r="AB132" s="126">
        <v>0.35</v>
      </c>
      <c r="AC132" s="7">
        <f>IF(AA132&gt;0,F44,0)</f>
        <v>0</v>
      </c>
      <c r="AD132" s="132">
        <f>IF(N7=FALSE,0,ROUND(AC132/AC141,2))</f>
        <v>0</v>
      </c>
      <c r="AE132" s="7" t="e">
        <f>IF($G$43=$AB$132,0,AD132/$AD$134*$AE$134)</f>
        <v>#DIV/0!</v>
      </c>
      <c r="BB132">
        <v>130</v>
      </c>
      <c r="BC132" s="7">
        <f>IF(BW131&gt;0,BC131-1000,BC131)</f>
        <v>0</v>
      </c>
      <c r="BD132" s="20">
        <f>IF(BW131&gt;0,ROUND(PMT($F$92/12,$F$96*12,-BC132),5),0)</f>
        <v>0</v>
      </c>
      <c r="BE132" s="15">
        <f>IF(BW131&gt;0,ROUND(BC132*$E$1/1000,2),0)</f>
        <v>0</v>
      </c>
      <c r="BF132" s="15">
        <f>IF(BW131&gt;0,ROUND(MIN(BC132,$F$168)*$BF$1,2),0)</f>
        <v>0</v>
      </c>
      <c r="BG132" s="22">
        <v>0</v>
      </c>
      <c r="BH132" s="22">
        <f>IF(BW131&gt;0,ROUND(MIN(BC132,$F$168)*$BH$1,0),0)</f>
        <v>0</v>
      </c>
      <c r="BI132" s="22">
        <f>IF(BW131&gt;0,ROUND(MIN(BC132,$F$168)*$BI$1,2),0)</f>
        <v>0</v>
      </c>
      <c r="BJ132" s="22">
        <f>IF(BW131&gt;0,ROUND(MIN(BC132,$F$168)*$BJ$1,2),0)</f>
        <v>0</v>
      </c>
      <c r="BK132" s="22">
        <f>IF(BW131&gt;0,ROUND(MIN(BC132,$F$168)*$BK$1,2),0)</f>
        <v>0</v>
      </c>
      <c r="BL132" s="15">
        <f>IF(BW131&gt;0,BF132+SUM(BH132:BK132),0)</f>
        <v>0</v>
      </c>
      <c r="BM132" s="22">
        <f>IF(BW131&gt;0,ROUND(BL132/12,2),0)</f>
        <v>0</v>
      </c>
      <c r="BN132" s="9">
        <f>INT(BM132)</f>
        <v>0</v>
      </c>
      <c r="BO132" s="23">
        <f>INT((BM132-BN132)*10)/10</f>
        <v>0</v>
      </c>
      <c r="BP132" s="17">
        <f>BM132-BN132-BO132</f>
        <v>0</v>
      </c>
      <c r="BQ132" s="23">
        <f>IF(OR(BP132=0.05,BP132=0),BP132,IF(AND(BP132&gt;0.051,BP132&lt;0.1),0.1,IF(AND(BP132&gt;0.001,BP132&lt;0.05),0.05,BP132)))</f>
        <v>0</v>
      </c>
      <c r="BR132" s="23">
        <f>BN132+BO132+BQ132</f>
        <v>0</v>
      </c>
      <c r="BS132">
        <f>IF(BW131&gt;0,BS131,0)</f>
        <v>0</v>
      </c>
      <c r="BT132" s="7">
        <f>SUM(BD132:BE132)+BR132+BS132</f>
        <v>0</v>
      </c>
      <c r="BU132" s="7">
        <f>IF(AND(BT132&gt;0,BT133=0),BT132,0)</f>
        <v>0</v>
      </c>
      <c r="BV132" s="7">
        <f>IF(BW131&gt;0,BV131,0)</f>
        <v>0</v>
      </c>
      <c r="BW132" s="7">
        <f>IF(ROUND(BT132-BV132,2)&gt;0,ROUND(BT132-BV132,2),0)</f>
        <v>0</v>
      </c>
      <c r="CB132">
        <v>130</v>
      </c>
      <c r="CC132" s="7">
        <f>IF(DB131&gt;0,CC131-1000,CC131)</f>
        <v>0</v>
      </c>
      <c r="CD132" s="20">
        <f>IF(DB131&gt;0,ROUND(PMT($F$92/12,$F$96*12,-CC132),5),0)</f>
        <v>0</v>
      </c>
      <c r="CE132" s="15">
        <f>IF(DB131&gt;0,ROUND(CC132*$CE$1/1000,2),0)</f>
        <v>0</v>
      </c>
      <c r="CF132" s="9">
        <f>INT(CE132)</f>
        <v>0</v>
      </c>
      <c r="CG132" s="23">
        <f>INT((CE132-CF132)*10)/10</f>
        <v>0</v>
      </c>
      <c r="CH132" s="17">
        <f>CE132-CF132-CG132</f>
        <v>0</v>
      </c>
      <c r="CI132" s="23">
        <f>IF(OR(CH132=0.05,CH132=0),CH132,IF(AND(CH132&gt;0.051,CH132&lt;0.1),0.1,IF(AND(CH132&gt;0.001,CH132&lt;0.05),0.05,CH132)))</f>
        <v>0</v>
      </c>
      <c r="CJ132" s="23">
        <f>CF132+CG132+CI132</f>
        <v>0</v>
      </c>
      <c r="CK132" s="15">
        <f>IF(DB131&gt;0,ROUND($CD$1*$CK$1,2),0)</f>
        <v>0</v>
      </c>
      <c r="CL132" s="22">
        <v>0</v>
      </c>
      <c r="CM132" s="22">
        <f>IF(DB131&gt;0,ROUND($CD$1*$CM$1,2),0)</f>
        <v>0</v>
      </c>
      <c r="CN132" s="22">
        <f>IF(DB131&gt;0,ROUND($CD$1*$CN$1,2),0)</f>
        <v>0</v>
      </c>
      <c r="CO132" s="22">
        <f>IF(DB131&gt;0,ROUND($CD$1*$CO$1,2),0)</f>
        <v>0</v>
      </c>
      <c r="CP132" s="22">
        <f>IF(DB131&gt;0,ROUND($CD$1*$CP$1,2),0)</f>
        <v>0</v>
      </c>
      <c r="CQ132" s="15">
        <f>IF(DB131&gt;0,CK132+SUM(CM132:CP132),0)</f>
        <v>0</v>
      </c>
      <c r="CR132" s="22">
        <f>IF(DB131&gt;0,ROUND(CQ132/12,2),0)</f>
        <v>0</v>
      </c>
      <c r="CS132" s="9">
        <f>INT(CR132)</f>
        <v>0</v>
      </c>
      <c r="CT132" s="23">
        <f>INT((CR132-CS132)*10)/10</f>
        <v>0</v>
      </c>
      <c r="CU132" s="17">
        <f>CR132-CS132-CT132</f>
        <v>0</v>
      </c>
      <c r="CV132" s="23">
        <f>IF(OR(CU132=0.05,CU132=0),CU132,IF(AND(CU132&gt;0.051,CU132&lt;0.1),0.1,IF(AND(CU132&gt;0.001,CU132&lt;0.05),0.05,CU132)))</f>
        <v>0</v>
      </c>
      <c r="CW132" s="23">
        <f>CS132+CT132+CV132</f>
        <v>0</v>
      </c>
      <c r="CX132">
        <f>IF(DB131&gt;0,CX131,0)</f>
        <v>0</v>
      </c>
      <c r="CY132" s="7">
        <f>ROUND(CD132+CJ132+CW132+CX132,2)</f>
        <v>0</v>
      </c>
      <c r="CZ132" s="7">
        <f>IF(AND(CY132&gt;0,CY133=0),CY132,0)</f>
        <v>0</v>
      </c>
      <c r="DA132" s="7">
        <f>IF(DB131&gt;0,DA131,0)</f>
        <v>0</v>
      </c>
      <c r="DB132" s="7">
        <f>IF(ROUND(CY132-DA132,2)&gt;0,ROUND(CY132-DA132,2),0)</f>
        <v>0</v>
      </c>
      <c r="EB132">
        <v>130</v>
      </c>
      <c r="EC132" s="7">
        <f>IF(FB131&gt;0,EC131-1000,EC131)</f>
        <v>0</v>
      </c>
      <c r="ED132" s="20">
        <f>IF(FB131&gt;0,ROUND(PMT($F$92/12,$F$96*12,-EC132),5),0)</f>
        <v>0</v>
      </c>
      <c r="EE132" s="15">
        <f>IF(FB131&gt;0,ROUND(EC132*$EE$1/1000,2),0)</f>
        <v>0</v>
      </c>
      <c r="EF132" s="9">
        <f>INT(EE132)</f>
        <v>0</v>
      </c>
      <c r="EG132" s="23">
        <f>INT((EE132-EF132)*10)/10</f>
        <v>0</v>
      </c>
      <c r="EH132" s="17">
        <f>EE132-EF132-EG132</f>
        <v>0</v>
      </c>
      <c r="EI132" s="23">
        <f>IF(OR(EH132=0.05,EH132=0),EH132,IF(AND(EH132&gt;0.051,EH132&lt;0.1),0.1,IF(AND(EH132&gt;0.001,EH132&lt;0.05),0.05,EH132)))</f>
        <v>0</v>
      </c>
      <c r="EJ132" s="23">
        <f>EF132+EG132+EI132</f>
        <v>0</v>
      </c>
      <c r="EK132" s="15">
        <f>IF(FB131&gt;0,ROUND($ED$1*$EK$1,2),0)</f>
        <v>0</v>
      </c>
      <c r="EL132" s="22">
        <v>0</v>
      </c>
      <c r="EM132" s="22">
        <f>IF(FB131&gt;0,ROUND($ED$1*$EM$1,0),0)</f>
        <v>0</v>
      </c>
      <c r="EN132" s="22">
        <f>IF(FB131&gt;0,ROUND($ED$1*$EN$1,2),0)</f>
        <v>0</v>
      </c>
      <c r="EO132" s="22">
        <f>IF(FB131&gt;0,ROUND($ED$1*$EO$1,2),0)</f>
        <v>0</v>
      </c>
      <c r="EP132" s="22">
        <f>IF(FB131&gt;0,ROUND($ED$1*$EP$1,2),0)</f>
        <v>0</v>
      </c>
      <c r="EQ132" s="15">
        <f>IF(FB131&gt;0,EK132+SUM(EM132:EP132),0)</f>
        <v>0</v>
      </c>
      <c r="ER132" s="22">
        <f>IF(FB131&gt;0,ROUND(EQ132/12,2),0)</f>
        <v>0</v>
      </c>
      <c r="ES132" s="9">
        <f>INT(ER132)</f>
        <v>0</v>
      </c>
      <c r="ET132" s="23">
        <f>INT((ER132-ES132)*10)/10</f>
        <v>0</v>
      </c>
      <c r="EU132" s="17">
        <f>ER132-ES132-ET132</f>
        <v>0</v>
      </c>
      <c r="EV132" s="23">
        <f>IF(OR(EU132=0.05,EU132=0),EU132,IF(AND(EU132&gt;0.051,EU132&lt;0.1),0.1,IF(AND(EU132&gt;0.001,EU132&lt;0.05),0.05,EU132)))</f>
        <v>0</v>
      </c>
      <c r="EW132" s="23">
        <f>ES132+ET132+EV132</f>
        <v>0</v>
      </c>
      <c r="EX132">
        <f>IF(FB131&gt;0,EX131,0)</f>
        <v>0</v>
      </c>
      <c r="EY132" s="7">
        <f>ROUND(ED132+EJ132+EW132+EX132,2)</f>
        <v>0</v>
      </c>
      <c r="EZ132" s="7">
        <f>IF(AND(EY132&gt;0,EY133=0),EY132,0)</f>
        <v>0</v>
      </c>
      <c r="FA132" s="7">
        <f>IF(FB131&gt;0,FA131,0)</f>
        <v>0</v>
      </c>
      <c r="FB132" s="7">
        <f>IF(ROUND(EY132-FA132,2)&gt;0,ROUND(EY132-FA132,2),0)</f>
        <v>0</v>
      </c>
      <c r="GB132">
        <v>130</v>
      </c>
      <c r="GC132" s="7">
        <f>IF(HB131&gt;0,GC131-1000,GC131)</f>
        <v>0</v>
      </c>
      <c r="GD132" s="20">
        <f>IF(HB131&gt;0,ROUND(PMT($F$92/12,$F$96*12,-GC132),5),0)</f>
        <v>0</v>
      </c>
      <c r="GE132" s="15">
        <f>IF(HB131&gt;0,ROUND(GC132*$GE$1/1000,2),0)</f>
        <v>0</v>
      </c>
      <c r="GF132" s="9">
        <f>INT(GE132)</f>
        <v>0</v>
      </c>
      <c r="GG132" s="23">
        <f>INT((GE132-GF132)*10)/10</f>
        <v>0</v>
      </c>
      <c r="GH132" s="17">
        <f>GE132-GF132-GG132</f>
        <v>0</v>
      </c>
      <c r="GI132" s="23">
        <f>IF(OR(GH132=0.05,GH132=0),GH132,IF(AND(GH132&gt;0.051,GH132&lt;0.1),0.1,IF(AND(GH132&gt;0.001,GH132&lt;0.05),0.05,GH132)))</f>
        <v>0</v>
      </c>
      <c r="GJ132" s="23">
        <f>GF132+GG132+GI132</f>
        <v>0</v>
      </c>
      <c r="GK132" s="15">
        <f>IF(HB131&gt;0,ROUND($GD$1*$GK$1,2),0)</f>
        <v>0</v>
      </c>
      <c r="GL132" s="22">
        <v>0</v>
      </c>
      <c r="GM132" s="22">
        <f>IF(HB131&gt;0,ROUND($GD$1*$GM$1,0),0)</f>
        <v>0</v>
      </c>
      <c r="GN132" s="22">
        <f>IF(HB131&gt;0,ROUND($GD$1*$GN$1,2),0)</f>
        <v>0</v>
      </c>
      <c r="GO132" s="22">
        <f>IF(HB131&gt;0,ROUND($GD$1*$GO$1,2),0)</f>
        <v>0</v>
      </c>
      <c r="GP132" s="22">
        <f>IF(HB131&gt;0,ROUND($GD$1*$GP$1,2),0)</f>
        <v>0</v>
      </c>
      <c r="GQ132" s="15">
        <f>IF(HB131&gt;0,GK132+SUM(GM132:GP132),0)</f>
        <v>0</v>
      </c>
      <c r="GR132" s="22">
        <f>IF(HB131&gt;0,ROUND(GQ132/12,2),0)</f>
        <v>0</v>
      </c>
      <c r="GS132" s="9">
        <f>INT(GR132)</f>
        <v>0</v>
      </c>
      <c r="GT132" s="23">
        <f>INT((GR132-GS132)*10)/10</f>
        <v>0</v>
      </c>
      <c r="GU132" s="17">
        <f>GR132-GS132-GT132</f>
        <v>0</v>
      </c>
      <c r="GV132" s="23">
        <f>IF(OR(GU132=0.05,GU132=0),GU132,IF(AND(GU132&gt;0.051,GU132&lt;0.1),0.1,IF(AND(GU132&gt;0.001,GU132&lt;0.05),0.05,GU132)))</f>
        <v>0</v>
      </c>
      <c r="GW132" s="23">
        <f>GS132+GT132+GV132</f>
        <v>0</v>
      </c>
      <c r="GX132">
        <f>IF(HB131&gt;0,GX131,0)</f>
        <v>0</v>
      </c>
      <c r="GY132" s="7">
        <f>ROUND(GD132+GJ132+GW132+GX132,2)</f>
        <v>0</v>
      </c>
      <c r="GZ132" s="7">
        <f>IF(AND(GY132&gt;0,GY133=0),GY132,0)</f>
        <v>0</v>
      </c>
      <c r="HA132" s="7">
        <f>IF(HB131&gt;0,HA131,0)</f>
        <v>0</v>
      </c>
      <c r="HB132" s="7">
        <f>IF(ROUND(GY132-HA132,2)&gt;0,ROUND(GY132-HA132,2),0)</f>
        <v>0</v>
      </c>
    </row>
    <row r="133" spans="1:235">
      <c r="AA133" s="131">
        <f>IF(N8=FALSE,0,$F$48)</f>
        <v>0</v>
      </c>
      <c r="AB133" s="126">
        <v>0.35</v>
      </c>
      <c r="AC133" s="7">
        <f>IF(AA133&gt;0,F50,0)</f>
        <v>0</v>
      </c>
      <c r="AD133" s="132">
        <f>IF(N8=FALSE,0,ROUND(AC133/AC141,2))</f>
        <v>0</v>
      </c>
      <c r="AE133" s="7" t="e">
        <f>IF($G$49=$AB$133,0,AD133/$AD$134*$AE$134)</f>
        <v>#DIV/0!</v>
      </c>
      <c r="BB133">
        <v>131</v>
      </c>
      <c r="BC133" s="7">
        <f>IF(BW132&gt;0,BC132-1000,BC132)</f>
        <v>0</v>
      </c>
      <c r="BD133" s="20">
        <f>IF(BW132&gt;0,ROUND(PMT($F$92/12,$F$96*12,-BC133),5),0)</f>
        <v>0</v>
      </c>
      <c r="BE133" s="15">
        <f>IF(BW132&gt;0,ROUND(BC133*$E$1/1000,2),0)</f>
        <v>0</v>
      </c>
      <c r="BF133" s="15">
        <f>IF(BW132&gt;0,ROUND(MIN(BC133,$F$168)*$BF$1,2),0)</f>
        <v>0</v>
      </c>
      <c r="BG133" s="22">
        <v>0</v>
      </c>
      <c r="BH133" s="22">
        <f>IF(BW132&gt;0,ROUND(MIN(BC133,$F$168)*$BH$1,0),0)</f>
        <v>0</v>
      </c>
      <c r="BI133" s="22">
        <f>IF(BW132&gt;0,ROUND(MIN(BC133,$F$168)*$BI$1,2),0)</f>
        <v>0</v>
      </c>
      <c r="BJ133" s="22">
        <f>IF(BW132&gt;0,ROUND(MIN(BC133,$F$168)*$BJ$1,2),0)</f>
        <v>0</v>
      </c>
      <c r="BK133" s="22">
        <f>IF(BW132&gt;0,ROUND(MIN(BC133,$F$168)*$BK$1,2),0)</f>
        <v>0</v>
      </c>
      <c r="BL133" s="15">
        <f>IF(BW132&gt;0,BF133+SUM(BH133:BK133),0)</f>
        <v>0</v>
      </c>
      <c r="BM133" s="22">
        <f>IF(BW132&gt;0,ROUND(BL133/12,2),0)</f>
        <v>0</v>
      </c>
      <c r="BN133" s="9">
        <f>INT(BM133)</f>
        <v>0</v>
      </c>
      <c r="BO133" s="23">
        <f>INT((BM133-BN133)*10)/10</f>
        <v>0</v>
      </c>
      <c r="BP133" s="17">
        <f>BM133-BN133-BO133</f>
        <v>0</v>
      </c>
      <c r="BQ133" s="23">
        <f>IF(OR(BP133=0.05,BP133=0),BP133,IF(AND(BP133&gt;0.051,BP133&lt;0.1),0.1,IF(AND(BP133&gt;0.001,BP133&lt;0.05),0.05,BP133)))</f>
        <v>0</v>
      </c>
      <c r="BR133" s="23">
        <f>BN133+BO133+BQ133</f>
        <v>0</v>
      </c>
      <c r="BS133">
        <f>IF(BW132&gt;0,BS132,0)</f>
        <v>0</v>
      </c>
      <c r="BT133" s="7">
        <f>SUM(BD133:BE133)+BR133+BS133</f>
        <v>0</v>
      </c>
      <c r="BU133" s="7">
        <f>IF(AND(BT133&gt;0,BT134=0),BT133,0)</f>
        <v>0</v>
      </c>
      <c r="BV133" s="7">
        <f>IF(BW132&gt;0,BV132,0)</f>
        <v>0</v>
      </c>
      <c r="BW133" s="7">
        <f>IF(ROUND(BT133-BV133,2)&gt;0,ROUND(BT133-BV133,2),0)</f>
        <v>0</v>
      </c>
      <c r="CB133">
        <v>131</v>
      </c>
      <c r="CC133" s="7">
        <f>IF(DB132&gt;0,CC132-1000,CC132)</f>
        <v>0</v>
      </c>
      <c r="CD133" s="20">
        <f>IF(DB132&gt;0,ROUND(PMT($F$92/12,$F$96*12,-CC133),5),0)</f>
        <v>0</v>
      </c>
      <c r="CE133" s="15">
        <f>IF(DB132&gt;0,ROUND(CC133*$CE$1/1000,2),0)</f>
        <v>0</v>
      </c>
      <c r="CF133" s="9">
        <f>INT(CE133)</f>
        <v>0</v>
      </c>
      <c r="CG133" s="23">
        <f>INT((CE133-CF133)*10)/10</f>
        <v>0</v>
      </c>
      <c r="CH133" s="17">
        <f>CE133-CF133-CG133</f>
        <v>0</v>
      </c>
      <c r="CI133" s="23">
        <f>IF(OR(CH133=0.05,CH133=0),CH133,IF(AND(CH133&gt;0.051,CH133&lt;0.1),0.1,IF(AND(CH133&gt;0.001,CH133&lt;0.05),0.05,CH133)))</f>
        <v>0</v>
      </c>
      <c r="CJ133" s="23">
        <f>CF133+CG133+CI133</f>
        <v>0</v>
      </c>
      <c r="CK133" s="15">
        <f>IF(DB132&gt;0,ROUND($CD$1*$CK$1,2),0)</f>
        <v>0</v>
      </c>
      <c r="CL133" s="22">
        <v>0</v>
      </c>
      <c r="CM133" s="22">
        <f>IF(DB132&gt;0,ROUND($CD$1*$CM$1,2),0)</f>
        <v>0</v>
      </c>
      <c r="CN133" s="22">
        <f>IF(DB132&gt;0,ROUND($CD$1*$CN$1,2),0)</f>
        <v>0</v>
      </c>
      <c r="CO133" s="22">
        <f>IF(DB132&gt;0,ROUND($CD$1*$CO$1,2),0)</f>
        <v>0</v>
      </c>
      <c r="CP133" s="22">
        <f>IF(DB132&gt;0,ROUND($CD$1*$CP$1,2),0)</f>
        <v>0</v>
      </c>
      <c r="CQ133" s="15">
        <f>IF(DB132&gt;0,CK133+SUM(CM133:CP133),0)</f>
        <v>0</v>
      </c>
      <c r="CR133" s="22">
        <f>IF(DB132&gt;0,ROUND(CQ133/12,2),0)</f>
        <v>0</v>
      </c>
      <c r="CS133" s="9">
        <f>INT(CR133)</f>
        <v>0</v>
      </c>
      <c r="CT133" s="23">
        <f>INT((CR133-CS133)*10)/10</f>
        <v>0</v>
      </c>
      <c r="CU133" s="17">
        <f>CR133-CS133-CT133</f>
        <v>0</v>
      </c>
      <c r="CV133" s="23">
        <f>IF(OR(CU133=0.05,CU133=0),CU133,IF(AND(CU133&gt;0.051,CU133&lt;0.1),0.1,IF(AND(CU133&gt;0.001,CU133&lt;0.05),0.05,CU133)))</f>
        <v>0</v>
      </c>
      <c r="CW133" s="23">
        <f>CS133+CT133+CV133</f>
        <v>0</v>
      </c>
      <c r="CX133">
        <f>IF(DB132&gt;0,CX132,0)</f>
        <v>0</v>
      </c>
      <c r="CY133" s="7">
        <f>ROUND(CD133+CJ133+CW133+CX133,2)</f>
        <v>0</v>
      </c>
      <c r="CZ133" s="7">
        <f>IF(AND(CY133&gt;0,CY134=0),CY133,0)</f>
        <v>0</v>
      </c>
      <c r="DA133" s="7">
        <f>IF(DB132&gt;0,DA132,0)</f>
        <v>0</v>
      </c>
      <c r="DB133" s="7">
        <f>IF(ROUND(CY133-DA133,2)&gt;0,ROUND(CY133-DA133,2),0)</f>
        <v>0</v>
      </c>
      <c r="EB133">
        <v>131</v>
      </c>
      <c r="EC133" s="7">
        <f>IF(FB132&gt;0,EC132-1000,EC132)</f>
        <v>0</v>
      </c>
      <c r="ED133" s="20">
        <f>IF(FB132&gt;0,ROUND(PMT($F$92/12,$F$96*12,-EC133),5),0)</f>
        <v>0</v>
      </c>
      <c r="EE133" s="15">
        <f>IF(FB132&gt;0,ROUND(EC133*$EE$1/1000,2),0)</f>
        <v>0</v>
      </c>
      <c r="EF133" s="9">
        <f>INT(EE133)</f>
        <v>0</v>
      </c>
      <c r="EG133" s="23">
        <f>INT((EE133-EF133)*10)/10</f>
        <v>0</v>
      </c>
      <c r="EH133" s="17">
        <f>EE133-EF133-EG133</f>
        <v>0</v>
      </c>
      <c r="EI133" s="23">
        <f>IF(OR(EH133=0.05,EH133=0),EH133,IF(AND(EH133&gt;0.051,EH133&lt;0.1),0.1,IF(AND(EH133&gt;0.001,EH133&lt;0.05),0.05,EH133)))</f>
        <v>0</v>
      </c>
      <c r="EJ133" s="23">
        <f>EF133+EG133+EI133</f>
        <v>0</v>
      </c>
      <c r="EK133" s="15">
        <f>IF(FB132&gt;0,ROUND($ED$1*$EK$1,2),0)</f>
        <v>0</v>
      </c>
      <c r="EL133" s="22">
        <v>0</v>
      </c>
      <c r="EM133" s="22">
        <f>IF(FB132&gt;0,ROUND($ED$1*$EM$1,0),0)</f>
        <v>0</v>
      </c>
      <c r="EN133" s="22">
        <f>IF(FB132&gt;0,ROUND($ED$1*$EN$1,2),0)</f>
        <v>0</v>
      </c>
      <c r="EO133" s="22">
        <f>IF(FB132&gt;0,ROUND($ED$1*$EO$1,2),0)</f>
        <v>0</v>
      </c>
      <c r="EP133" s="22">
        <f>IF(FB132&gt;0,ROUND($ED$1*$EP$1,2),0)</f>
        <v>0</v>
      </c>
      <c r="EQ133" s="15">
        <f>IF(FB132&gt;0,EK133+SUM(EM133:EP133),0)</f>
        <v>0</v>
      </c>
      <c r="ER133" s="22">
        <f>IF(FB132&gt;0,ROUND(EQ133/12,2),0)</f>
        <v>0</v>
      </c>
      <c r="ES133" s="9">
        <f>INT(ER133)</f>
        <v>0</v>
      </c>
      <c r="ET133" s="23">
        <f>INT((ER133-ES133)*10)/10</f>
        <v>0</v>
      </c>
      <c r="EU133" s="17">
        <f>ER133-ES133-ET133</f>
        <v>0</v>
      </c>
      <c r="EV133" s="23">
        <f>IF(OR(EU133=0.05,EU133=0),EU133,IF(AND(EU133&gt;0.051,EU133&lt;0.1),0.1,IF(AND(EU133&gt;0.001,EU133&lt;0.05),0.05,EU133)))</f>
        <v>0</v>
      </c>
      <c r="EW133" s="23">
        <f>ES133+ET133+EV133</f>
        <v>0</v>
      </c>
      <c r="EX133">
        <f>IF(FB132&gt;0,EX132,0)</f>
        <v>0</v>
      </c>
      <c r="EY133" s="7">
        <f>ROUND(ED133+EJ133+EW133+EX133,2)</f>
        <v>0</v>
      </c>
      <c r="EZ133" s="7">
        <f>IF(AND(EY133&gt;0,EY134=0),EY133,0)</f>
        <v>0</v>
      </c>
      <c r="FA133" s="7">
        <f>IF(FB132&gt;0,FA132,0)</f>
        <v>0</v>
      </c>
      <c r="FB133" s="7">
        <f>IF(ROUND(EY133-FA133,2)&gt;0,ROUND(EY133-FA133,2),0)</f>
        <v>0</v>
      </c>
      <c r="GB133">
        <v>131</v>
      </c>
      <c r="GC133" s="7">
        <f>IF(HB132&gt;0,GC132-1000,GC132)</f>
        <v>0</v>
      </c>
      <c r="GD133" s="20">
        <f>IF(HB132&gt;0,ROUND(PMT($F$92/12,$F$96*12,-GC133),5),0)</f>
        <v>0</v>
      </c>
      <c r="GE133" s="15">
        <f>IF(HB132&gt;0,ROUND(GC133*$GE$1/1000,2),0)</f>
        <v>0</v>
      </c>
      <c r="GF133" s="9">
        <f>INT(GE133)</f>
        <v>0</v>
      </c>
      <c r="GG133" s="23">
        <f>INT((GE133-GF133)*10)/10</f>
        <v>0</v>
      </c>
      <c r="GH133" s="17">
        <f>GE133-GF133-GG133</f>
        <v>0</v>
      </c>
      <c r="GI133" s="23">
        <f>IF(OR(GH133=0.05,GH133=0),GH133,IF(AND(GH133&gt;0.051,GH133&lt;0.1),0.1,IF(AND(GH133&gt;0.001,GH133&lt;0.05),0.05,GH133)))</f>
        <v>0</v>
      </c>
      <c r="GJ133" s="23">
        <f>GF133+GG133+GI133</f>
        <v>0</v>
      </c>
      <c r="GK133" s="15">
        <f>IF(HB132&gt;0,ROUND($GD$1*$GK$1,2),0)</f>
        <v>0</v>
      </c>
      <c r="GL133" s="22">
        <v>0</v>
      </c>
      <c r="GM133" s="22">
        <f>IF(HB132&gt;0,ROUND($GD$1*$GM$1,0),0)</f>
        <v>0</v>
      </c>
      <c r="GN133" s="22">
        <f>IF(HB132&gt;0,ROUND($GD$1*$GN$1,2),0)</f>
        <v>0</v>
      </c>
      <c r="GO133" s="22">
        <f>IF(HB132&gt;0,ROUND($GD$1*$GO$1,2),0)</f>
        <v>0</v>
      </c>
      <c r="GP133" s="22">
        <f>IF(HB132&gt;0,ROUND($GD$1*$GP$1,2),0)</f>
        <v>0</v>
      </c>
      <c r="GQ133" s="15">
        <f>IF(HB132&gt;0,GK133+SUM(GM133:GP133),0)</f>
        <v>0</v>
      </c>
      <c r="GR133" s="22">
        <f>IF(HB132&gt;0,ROUND(GQ133/12,2),0)</f>
        <v>0</v>
      </c>
      <c r="GS133" s="9">
        <f>INT(GR133)</f>
        <v>0</v>
      </c>
      <c r="GT133" s="23">
        <f>INT((GR133-GS133)*10)/10</f>
        <v>0</v>
      </c>
      <c r="GU133" s="17">
        <f>GR133-GS133-GT133</f>
        <v>0</v>
      </c>
      <c r="GV133" s="23">
        <f>IF(OR(GU133=0.05,GU133=0),GU133,IF(AND(GU133&gt;0.051,GU133&lt;0.1),0.1,IF(AND(GU133&gt;0.001,GU133&lt;0.05),0.05,GU133)))</f>
        <v>0</v>
      </c>
      <c r="GW133" s="23">
        <f>GS133+GT133+GV133</f>
        <v>0</v>
      </c>
      <c r="GX133">
        <f>IF(HB132&gt;0,GX132,0)</f>
        <v>0</v>
      </c>
      <c r="GY133" s="7">
        <f>ROUND(GD133+GJ133+GW133+GX133,2)</f>
        <v>0</v>
      </c>
      <c r="GZ133" s="7">
        <f>IF(AND(GY133&gt;0,GY134=0),GY133,0)</f>
        <v>0</v>
      </c>
      <c r="HA133" s="7">
        <f>IF(HB132&gt;0,HA132,0)</f>
        <v>0</v>
      </c>
      <c r="HB133" s="7">
        <f>IF(ROUND(GY133-HA133,2)&gt;0,ROUND(GY133-HA133,2),0)</f>
        <v>0</v>
      </c>
    </row>
    <row r="134" spans="1:235">
      <c r="B134" s="4" t="s">
        <v>193</v>
      </c>
      <c r="E134" s="9" t="s">
        <v>190</v>
      </c>
      <c r="F134" s="115">
        <f>IF(TODAY() &gt; DATE(2014, 11, 1),ROUND($F$131*0.225/1000,2),ROUND($F$131*0.41/1000,2))</f>
        <v>0</v>
      </c>
      <c r="L134" s="127" t="s">
        <v>194</v>
      </c>
      <c r="AB134" s="126">
        <v>0.35</v>
      </c>
      <c r="AD134" s="132">
        <f>SUM(AD131:AD133)</f>
        <v>0</v>
      </c>
      <c r="AE134" s="132">
        <f>IF(AND(AD134&gt;1250000,AD138&lt;=1250000),1250000,IF(AA140&lt;=1250000,AD134,0))</f>
        <v>0</v>
      </c>
      <c r="AF134" s="125">
        <f>IF(AE134&gt;0,AB134,0)</f>
        <v>0</v>
      </c>
      <c r="BB134">
        <v>132</v>
      </c>
      <c r="BC134" s="7">
        <f>IF(BW133&gt;0,BC133-1000,BC133)</f>
        <v>0</v>
      </c>
      <c r="BD134" s="20">
        <f>IF(BW133&gt;0,ROUND(PMT($F$92/12,$F$96*12,-BC134),5),0)</f>
        <v>0</v>
      </c>
      <c r="BE134" s="15">
        <f>IF(BW133&gt;0,ROUND(BC134*$E$1/1000,2),0)</f>
        <v>0</v>
      </c>
      <c r="BF134" s="15">
        <f>IF(BW133&gt;0,ROUND(MIN(BC134,$F$168)*$BF$1,2),0)</f>
        <v>0</v>
      </c>
      <c r="BG134" s="22">
        <v>0</v>
      </c>
      <c r="BH134" s="22">
        <f>IF(BW133&gt;0,ROUND(MIN(BC134,$F$168)*$BH$1,0),0)</f>
        <v>0</v>
      </c>
      <c r="BI134" s="22">
        <f>IF(BW133&gt;0,ROUND(MIN(BC134,$F$168)*$BI$1,2),0)</f>
        <v>0</v>
      </c>
      <c r="BJ134" s="22">
        <f>IF(BW133&gt;0,ROUND(MIN(BC134,$F$168)*$BJ$1,2),0)</f>
        <v>0</v>
      </c>
      <c r="BK134" s="22">
        <f>IF(BW133&gt;0,ROUND(MIN(BC134,$F$168)*$BK$1,2),0)</f>
        <v>0</v>
      </c>
      <c r="BL134" s="15">
        <f>IF(BW133&gt;0,BF134+SUM(BH134:BK134),0)</f>
        <v>0</v>
      </c>
      <c r="BM134" s="22">
        <f>IF(BW133&gt;0,ROUND(BL134/12,2),0)</f>
        <v>0</v>
      </c>
      <c r="BN134" s="9">
        <f>INT(BM134)</f>
        <v>0</v>
      </c>
      <c r="BO134" s="23">
        <f>INT((BM134-BN134)*10)/10</f>
        <v>0</v>
      </c>
      <c r="BP134" s="17">
        <f>BM134-BN134-BO134</f>
        <v>0</v>
      </c>
      <c r="BQ134" s="23">
        <f>IF(OR(BP134=0.05,BP134=0),BP134,IF(AND(BP134&gt;0.051,BP134&lt;0.1),0.1,IF(AND(BP134&gt;0.001,BP134&lt;0.05),0.05,BP134)))</f>
        <v>0</v>
      </c>
      <c r="BR134" s="23">
        <f>BN134+BO134+BQ134</f>
        <v>0</v>
      </c>
      <c r="BS134">
        <f>IF(BW133&gt;0,BS133,0)</f>
        <v>0</v>
      </c>
      <c r="BT134" s="7">
        <f>SUM(BD134:BE134)+BR134+BS134</f>
        <v>0</v>
      </c>
      <c r="BU134" s="7">
        <f>IF(AND(BT134&gt;0,BT135=0),BT134,0)</f>
        <v>0</v>
      </c>
      <c r="BV134" s="7">
        <f>IF(BW133&gt;0,BV133,0)</f>
        <v>0</v>
      </c>
      <c r="BW134" s="7">
        <f>IF(ROUND(BT134-BV134,2)&gt;0,ROUND(BT134-BV134,2),0)</f>
        <v>0</v>
      </c>
      <c r="CB134">
        <v>132</v>
      </c>
      <c r="CC134" s="7">
        <f>IF(DB133&gt;0,CC133-1000,CC133)</f>
        <v>0</v>
      </c>
      <c r="CD134" s="20">
        <f>IF(DB133&gt;0,ROUND(PMT($F$92/12,$F$96*12,-CC134),5),0)</f>
        <v>0</v>
      </c>
      <c r="CE134" s="15">
        <f>IF(DB133&gt;0,ROUND(CC134*$CE$1/1000,2),0)</f>
        <v>0</v>
      </c>
      <c r="CF134" s="9">
        <f>INT(CE134)</f>
        <v>0</v>
      </c>
      <c r="CG134" s="23">
        <f>INT((CE134-CF134)*10)/10</f>
        <v>0</v>
      </c>
      <c r="CH134" s="17">
        <f>CE134-CF134-CG134</f>
        <v>0</v>
      </c>
      <c r="CI134" s="23">
        <f>IF(OR(CH134=0.05,CH134=0),CH134,IF(AND(CH134&gt;0.051,CH134&lt;0.1),0.1,IF(AND(CH134&gt;0.001,CH134&lt;0.05),0.05,CH134)))</f>
        <v>0</v>
      </c>
      <c r="CJ134" s="23">
        <f>CF134+CG134+CI134</f>
        <v>0</v>
      </c>
      <c r="CK134" s="15">
        <f>IF(DB133&gt;0,ROUND($CD$1*$CK$1,2),0)</f>
        <v>0</v>
      </c>
      <c r="CL134" s="22">
        <v>0</v>
      </c>
      <c r="CM134" s="22">
        <f>IF(DB133&gt;0,ROUND($CD$1*$CM$1,2),0)</f>
        <v>0</v>
      </c>
      <c r="CN134" s="22">
        <f>IF(DB133&gt;0,ROUND($CD$1*$CN$1,2),0)</f>
        <v>0</v>
      </c>
      <c r="CO134" s="22">
        <f>IF(DB133&gt;0,ROUND($CD$1*$CO$1,2),0)</f>
        <v>0</v>
      </c>
      <c r="CP134" s="22">
        <f>IF(DB133&gt;0,ROUND($CD$1*$CP$1,2),0)</f>
        <v>0</v>
      </c>
      <c r="CQ134" s="15">
        <f>IF(DB133&gt;0,CK134+SUM(CM134:CP134),0)</f>
        <v>0</v>
      </c>
      <c r="CR134" s="22">
        <f>IF(DB133&gt;0,ROUND(CQ134/12,2),0)</f>
        <v>0</v>
      </c>
      <c r="CS134" s="9">
        <f>INT(CR134)</f>
        <v>0</v>
      </c>
      <c r="CT134" s="23">
        <f>INT((CR134-CS134)*10)/10</f>
        <v>0</v>
      </c>
      <c r="CU134" s="17">
        <f>CR134-CS134-CT134</f>
        <v>0</v>
      </c>
      <c r="CV134" s="23">
        <f>IF(OR(CU134=0.05,CU134=0),CU134,IF(AND(CU134&gt;0.051,CU134&lt;0.1),0.1,IF(AND(CU134&gt;0.001,CU134&lt;0.05),0.05,CU134)))</f>
        <v>0</v>
      </c>
      <c r="CW134" s="23">
        <f>CS134+CT134+CV134</f>
        <v>0</v>
      </c>
      <c r="CX134">
        <f>IF(DB133&gt;0,CX133,0)</f>
        <v>0</v>
      </c>
      <c r="CY134" s="7">
        <f>ROUND(CD134+CJ134+CW134+CX134,2)</f>
        <v>0</v>
      </c>
      <c r="CZ134" s="7">
        <f>IF(AND(CY134&gt;0,CY135=0),CY134,0)</f>
        <v>0</v>
      </c>
      <c r="DA134" s="7">
        <f>IF(DB133&gt;0,DA133,0)</f>
        <v>0</v>
      </c>
      <c r="DB134" s="7">
        <f>IF(ROUND(CY134-DA134,2)&gt;0,ROUND(CY134-DA134,2),0)</f>
        <v>0</v>
      </c>
      <c r="EB134">
        <v>132</v>
      </c>
      <c r="EC134" s="7">
        <f>IF(FB133&gt;0,EC133-1000,EC133)</f>
        <v>0</v>
      </c>
      <c r="ED134" s="20">
        <f>IF(FB133&gt;0,ROUND(PMT($F$92/12,$F$96*12,-EC134),5),0)</f>
        <v>0</v>
      </c>
      <c r="EE134" s="15">
        <f>IF(FB133&gt;0,ROUND(EC134*$EE$1/1000,2),0)</f>
        <v>0</v>
      </c>
      <c r="EF134" s="9">
        <f>INT(EE134)</f>
        <v>0</v>
      </c>
      <c r="EG134" s="23">
        <f>INT((EE134-EF134)*10)/10</f>
        <v>0</v>
      </c>
      <c r="EH134" s="17">
        <f>EE134-EF134-EG134</f>
        <v>0</v>
      </c>
      <c r="EI134" s="23">
        <f>IF(OR(EH134=0.05,EH134=0),EH134,IF(AND(EH134&gt;0.051,EH134&lt;0.1),0.1,IF(AND(EH134&gt;0.001,EH134&lt;0.05),0.05,EH134)))</f>
        <v>0</v>
      </c>
      <c r="EJ134" s="23">
        <f>EF134+EG134+EI134</f>
        <v>0</v>
      </c>
      <c r="EK134" s="15">
        <f>IF(FB133&gt;0,ROUND($ED$1*$EK$1,2),0)</f>
        <v>0</v>
      </c>
      <c r="EL134" s="22">
        <v>0</v>
      </c>
      <c r="EM134" s="22">
        <f>IF(FB133&gt;0,ROUND($ED$1*$EM$1,0),0)</f>
        <v>0</v>
      </c>
      <c r="EN134" s="22">
        <f>IF(FB133&gt;0,ROUND($ED$1*$EN$1,2),0)</f>
        <v>0</v>
      </c>
      <c r="EO134" s="22">
        <f>IF(FB133&gt;0,ROUND($ED$1*$EO$1,2),0)</f>
        <v>0</v>
      </c>
      <c r="EP134" s="22">
        <f>IF(FB133&gt;0,ROUND($ED$1*$EP$1,2),0)</f>
        <v>0</v>
      </c>
      <c r="EQ134" s="15">
        <f>IF(FB133&gt;0,EK134+SUM(EM134:EP134),0)</f>
        <v>0</v>
      </c>
      <c r="ER134" s="22">
        <f>IF(FB133&gt;0,ROUND(EQ134/12,2),0)</f>
        <v>0</v>
      </c>
      <c r="ES134" s="9">
        <f>INT(ER134)</f>
        <v>0</v>
      </c>
      <c r="ET134" s="23">
        <f>INT((ER134-ES134)*10)/10</f>
        <v>0</v>
      </c>
      <c r="EU134" s="17">
        <f>ER134-ES134-ET134</f>
        <v>0</v>
      </c>
      <c r="EV134" s="23">
        <f>IF(OR(EU134=0.05,EU134=0),EU134,IF(AND(EU134&gt;0.051,EU134&lt;0.1),0.1,IF(AND(EU134&gt;0.001,EU134&lt;0.05),0.05,EU134)))</f>
        <v>0</v>
      </c>
      <c r="EW134" s="23">
        <f>ES134+ET134+EV134</f>
        <v>0</v>
      </c>
      <c r="EX134">
        <f>IF(FB133&gt;0,EX133,0)</f>
        <v>0</v>
      </c>
      <c r="EY134" s="7">
        <f>ROUND(ED134+EJ134+EW134+EX134,2)</f>
        <v>0</v>
      </c>
      <c r="EZ134" s="7">
        <f>IF(AND(EY134&gt;0,EY135=0),EY134,0)</f>
        <v>0</v>
      </c>
      <c r="FA134" s="7">
        <f>IF(FB133&gt;0,FA133,0)</f>
        <v>0</v>
      </c>
      <c r="FB134" s="7">
        <f>IF(ROUND(EY134-FA134,2)&gt;0,ROUND(EY134-FA134,2),0)</f>
        <v>0</v>
      </c>
      <c r="GB134">
        <v>132</v>
      </c>
      <c r="GC134" s="7">
        <f>IF(HB133&gt;0,GC133-1000,GC133)</f>
        <v>0</v>
      </c>
      <c r="GD134" s="20">
        <f>IF(HB133&gt;0,ROUND(PMT($F$92/12,$F$96*12,-GC134),5),0)</f>
        <v>0</v>
      </c>
      <c r="GE134" s="15">
        <f>IF(HB133&gt;0,ROUND(GC134*$GE$1/1000,2),0)</f>
        <v>0</v>
      </c>
      <c r="GF134" s="9">
        <f>INT(GE134)</f>
        <v>0</v>
      </c>
      <c r="GG134" s="23">
        <f>INT((GE134-GF134)*10)/10</f>
        <v>0</v>
      </c>
      <c r="GH134" s="17">
        <f>GE134-GF134-GG134</f>
        <v>0</v>
      </c>
      <c r="GI134" s="23">
        <f>IF(OR(GH134=0.05,GH134=0),GH134,IF(AND(GH134&gt;0.051,GH134&lt;0.1),0.1,IF(AND(GH134&gt;0.001,GH134&lt;0.05),0.05,GH134)))</f>
        <v>0</v>
      </c>
      <c r="GJ134" s="23">
        <f>GF134+GG134+GI134</f>
        <v>0</v>
      </c>
      <c r="GK134" s="15">
        <f>IF(HB133&gt;0,ROUND($GD$1*$GK$1,2),0)</f>
        <v>0</v>
      </c>
      <c r="GL134" s="22">
        <v>0</v>
      </c>
      <c r="GM134" s="22">
        <f>IF(HB133&gt;0,ROUND($GD$1*$GM$1,0),0)</f>
        <v>0</v>
      </c>
      <c r="GN134" s="22">
        <f>IF(HB133&gt;0,ROUND($GD$1*$GN$1,2),0)</f>
        <v>0</v>
      </c>
      <c r="GO134" s="22">
        <f>IF(HB133&gt;0,ROUND($GD$1*$GO$1,2),0)</f>
        <v>0</v>
      </c>
      <c r="GP134" s="22">
        <f>IF(HB133&gt;0,ROUND($GD$1*$GP$1,2),0)</f>
        <v>0</v>
      </c>
      <c r="GQ134" s="15">
        <f>IF(HB133&gt;0,GK134+SUM(GM134:GP134),0)</f>
        <v>0</v>
      </c>
      <c r="GR134" s="22">
        <f>IF(HB133&gt;0,ROUND(GQ134/12,2),0)</f>
        <v>0</v>
      </c>
      <c r="GS134" s="9">
        <f>INT(GR134)</f>
        <v>0</v>
      </c>
      <c r="GT134" s="23">
        <f>INT((GR134-GS134)*10)/10</f>
        <v>0</v>
      </c>
      <c r="GU134" s="17">
        <f>GR134-GS134-GT134</f>
        <v>0</v>
      </c>
      <c r="GV134" s="23">
        <f>IF(OR(GU134=0.05,GU134=0),GU134,IF(AND(GU134&gt;0.051,GU134&lt;0.1),0.1,IF(AND(GU134&gt;0.001,GU134&lt;0.05),0.05,GU134)))</f>
        <v>0</v>
      </c>
      <c r="GW134" s="23">
        <f>GS134+GT134+GV134</f>
        <v>0</v>
      </c>
      <c r="GX134">
        <f>IF(HB133&gt;0,GX133,0)</f>
        <v>0</v>
      </c>
      <c r="GY134" s="7">
        <f>ROUND(GD134+GJ134+GW134+GX134,2)</f>
        <v>0</v>
      </c>
      <c r="GZ134" s="7">
        <f>IF(AND(GY134&gt;0,GY135=0),GY134,0)</f>
        <v>0</v>
      </c>
      <c r="HA134" s="7">
        <f>IF(HB133&gt;0,HA133,0)</f>
        <v>0</v>
      </c>
      <c r="HB134" s="7">
        <f>IF(ROUND(GY134-HA134,2)&gt;0,ROUND(GY134-HA134,2),0)</f>
        <v>0</v>
      </c>
    </row>
    <row r="135" spans="1:235">
      <c r="F135" s="8">
        <f>$AA$160</f>
        <v>0</v>
      </c>
      <c r="L135" s="127" t="s">
        <v>195</v>
      </c>
      <c r="AA135" s="131">
        <f>AA131</f>
        <v>45000</v>
      </c>
      <c r="AB135" s="126">
        <v>0.35</v>
      </c>
      <c r="AC135" s="7">
        <f>IF(AA135&gt;0,F38,0)</f>
        <v>0</v>
      </c>
      <c r="AD135" s="132">
        <f>ROUND(AC135/AC141,2)</f>
        <v>0</v>
      </c>
      <c r="BB135">
        <v>133</v>
      </c>
      <c r="BC135" s="7">
        <f>IF(BW134&gt;0,BC134-1000,BC134)</f>
        <v>0</v>
      </c>
      <c r="BD135" s="20">
        <f>IF(BW134&gt;0,ROUND(PMT($F$92/12,$F$96*12,-BC135),5),0)</f>
        <v>0</v>
      </c>
      <c r="BE135" s="15">
        <f>IF(BW134&gt;0,ROUND(BC135*$E$1/1000,2),0)</f>
        <v>0</v>
      </c>
      <c r="BF135" s="15">
        <f>IF(BW134&gt;0,ROUND(MIN(BC135,$F$168)*$BF$1,2),0)</f>
        <v>0</v>
      </c>
      <c r="BG135" s="22">
        <v>0</v>
      </c>
      <c r="BH135" s="22">
        <f>IF(BW134&gt;0,ROUND(MIN(BC135,$F$168)*$BH$1,0),0)</f>
        <v>0</v>
      </c>
      <c r="BI135" s="22">
        <f>IF(BW134&gt;0,ROUND(MIN(BC135,$F$168)*$BI$1,2),0)</f>
        <v>0</v>
      </c>
      <c r="BJ135" s="22">
        <f>IF(BW134&gt;0,ROUND(MIN(BC135,$F$168)*$BJ$1,2),0)</f>
        <v>0</v>
      </c>
      <c r="BK135" s="22">
        <f>IF(BW134&gt;0,ROUND(MIN(BC135,$F$168)*$BK$1,2),0)</f>
        <v>0</v>
      </c>
      <c r="BL135" s="15">
        <f>IF(BW134&gt;0,BF135+SUM(BH135:BK135),0)</f>
        <v>0</v>
      </c>
      <c r="BM135" s="22">
        <f>IF(BW134&gt;0,ROUND(BL135/12,2),0)</f>
        <v>0</v>
      </c>
      <c r="BN135" s="9">
        <f>INT(BM135)</f>
        <v>0</v>
      </c>
      <c r="BO135" s="23">
        <f>INT((BM135-BN135)*10)/10</f>
        <v>0</v>
      </c>
      <c r="BP135" s="17">
        <f>BM135-BN135-BO135</f>
        <v>0</v>
      </c>
      <c r="BQ135" s="23">
        <f>IF(OR(BP135=0.05,BP135=0),BP135,IF(AND(BP135&gt;0.051,BP135&lt;0.1),0.1,IF(AND(BP135&gt;0.001,BP135&lt;0.05),0.05,BP135)))</f>
        <v>0</v>
      </c>
      <c r="BR135" s="23">
        <f>BN135+BO135+BQ135</f>
        <v>0</v>
      </c>
      <c r="BS135">
        <f>IF(BW134&gt;0,BS134,0)</f>
        <v>0</v>
      </c>
      <c r="BT135" s="7">
        <f>SUM(BD135:BE135)+BR135+BS135</f>
        <v>0</v>
      </c>
      <c r="BU135" s="7">
        <f>IF(AND(BT135&gt;0,BT136=0),BT135,0)</f>
        <v>0</v>
      </c>
      <c r="BV135" s="7">
        <f>IF(BW134&gt;0,BV134,0)</f>
        <v>0</v>
      </c>
      <c r="BW135" s="7">
        <f>IF(ROUND(BT135-BV135,2)&gt;0,ROUND(BT135-BV135,2),0)</f>
        <v>0</v>
      </c>
      <c r="CB135">
        <v>133</v>
      </c>
      <c r="CC135" s="7">
        <f>IF(DB134&gt;0,CC134-1000,CC134)</f>
        <v>0</v>
      </c>
      <c r="CD135" s="20">
        <f>IF(DB134&gt;0,ROUND(PMT($F$92/12,$F$96*12,-CC135),5),0)</f>
        <v>0</v>
      </c>
      <c r="CE135" s="15">
        <f>IF(DB134&gt;0,ROUND(CC135*$CE$1/1000,2),0)</f>
        <v>0</v>
      </c>
      <c r="CF135" s="9">
        <f>INT(CE135)</f>
        <v>0</v>
      </c>
      <c r="CG135" s="23">
        <f>INT((CE135-CF135)*10)/10</f>
        <v>0</v>
      </c>
      <c r="CH135" s="17">
        <f>CE135-CF135-CG135</f>
        <v>0</v>
      </c>
      <c r="CI135" s="23">
        <f>IF(OR(CH135=0.05,CH135=0),CH135,IF(AND(CH135&gt;0.051,CH135&lt;0.1),0.1,IF(AND(CH135&gt;0.001,CH135&lt;0.05),0.05,CH135)))</f>
        <v>0</v>
      </c>
      <c r="CJ135" s="23">
        <f>CF135+CG135+CI135</f>
        <v>0</v>
      </c>
      <c r="CK135" s="15">
        <f>IF(DB134&gt;0,ROUND($CD$1*$CK$1,2),0)</f>
        <v>0</v>
      </c>
      <c r="CL135" s="22">
        <v>0</v>
      </c>
      <c r="CM135" s="22">
        <f>IF(DB134&gt;0,ROUND($CD$1*$CM$1,2),0)</f>
        <v>0</v>
      </c>
      <c r="CN135" s="22">
        <f>IF(DB134&gt;0,ROUND($CD$1*$CN$1,2),0)</f>
        <v>0</v>
      </c>
      <c r="CO135" s="22">
        <f>IF(DB134&gt;0,ROUND($CD$1*$CO$1,2),0)</f>
        <v>0</v>
      </c>
      <c r="CP135" s="22">
        <f>IF(DB134&gt;0,ROUND($CD$1*$CP$1,2),0)</f>
        <v>0</v>
      </c>
      <c r="CQ135" s="15">
        <f>IF(DB134&gt;0,CK135+SUM(CM135:CP135),0)</f>
        <v>0</v>
      </c>
      <c r="CR135" s="22">
        <f>IF(DB134&gt;0,ROUND(CQ135/12,2),0)</f>
        <v>0</v>
      </c>
      <c r="CS135" s="9">
        <f>INT(CR135)</f>
        <v>0</v>
      </c>
      <c r="CT135" s="23">
        <f>INT((CR135-CS135)*10)/10</f>
        <v>0</v>
      </c>
      <c r="CU135" s="17">
        <f>CR135-CS135-CT135</f>
        <v>0</v>
      </c>
      <c r="CV135" s="23">
        <f>IF(OR(CU135=0.05,CU135=0),CU135,IF(AND(CU135&gt;0.051,CU135&lt;0.1),0.1,IF(AND(CU135&gt;0.001,CU135&lt;0.05),0.05,CU135)))</f>
        <v>0</v>
      </c>
      <c r="CW135" s="23">
        <f>CS135+CT135+CV135</f>
        <v>0</v>
      </c>
      <c r="CX135">
        <f>IF(DB134&gt;0,CX134,0)</f>
        <v>0</v>
      </c>
      <c r="CY135" s="7">
        <f>ROUND(CD135+CJ135+CW135+CX135,2)</f>
        <v>0</v>
      </c>
      <c r="CZ135" s="7">
        <f>IF(AND(CY135&gt;0,CY136=0),CY135,0)</f>
        <v>0</v>
      </c>
      <c r="DA135" s="7">
        <f>IF(DB134&gt;0,DA134,0)</f>
        <v>0</v>
      </c>
      <c r="DB135" s="7">
        <f>IF(ROUND(CY135-DA135,2)&gt;0,ROUND(CY135-DA135,2),0)</f>
        <v>0</v>
      </c>
      <c r="EB135">
        <v>133</v>
      </c>
      <c r="EC135" s="7">
        <f>IF(FB134&gt;0,EC134-1000,EC134)</f>
        <v>0</v>
      </c>
      <c r="ED135" s="20">
        <f>IF(FB134&gt;0,ROUND(PMT($F$92/12,$F$96*12,-EC135),5),0)</f>
        <v>0</v>
      </c>
      <c r="EE135" s="15">
        <f>IF(FB134&gt;0,ROUND(EC135*$EE$1/1000,2),0)</f>
        <v>0</v>
      </c>
      <c r="EF135" s="9">
        <f>INT(EE135)</f>
        <v>0</v>
      </c>
      <c r="EG135" s="23">
        <f>INT((EE135-EF135)*10)/10</f>
        <v>0</v>
      </c>
      <c r="EH135" s="17">
        <f>EE135-EF135-EG135</f>
        <v>0</v>
      </c>
      <c r="EI135" s="23">
        <f>IF(OR(EH135=0.05,EH135=0),EH135,IF(AND(EH135&gt;0.051,EH135&lt;0.1),0.1,IF(AND(EH135&gt;0.001,EH135&lt;0.05),0.05,EH135)))</f>
        <v>0</v>
      </c>
      <c r="EJ135" s="23">
        <f>EF135+EG135+EI135</f>
        <v>0</v>
      </c>
      <c r="EK135" s="15">
        <f>IF(FB134&gt;0,ROUND($ED$1*$EK$1,2),0)</f>
        <v>0</v>
      </c>
      <c r="EL135" s="22">
        <v>0</v>
      </c>
      <c r="EM135" s="22">
        <f>IF(FB134&gt;0,ROUND($ED$1*$EM$1,0),0)</f>
        <v>0</v>
      </c>
      <c r="EN135" s="22">
        <f>IF(FB134&gt;0,ROUND($ED$1*$EN$1,2),0)</f>
        <v>0</v>
      </c>
      <c r="EO135" s="22">
        <f>IF(FB134&gt;0,ROUND($ED$1*$EO$1,2),0)</f>
        <v>0</v>
      </c>
      <c r="EP135" s="22">
        <f>IF(FB134&gt;0,ROUND($ED$1*$EP$1,2),0)</f>
        <v>0</v>
      </c>
      <c r="EQ135" s="15">
        <f>IF(FB134&gt;0,EK135+SUM(EM135:EP135),0)</f>
        <v>0</v>
      </c>
      <c r="ER135" s="22">
        <f>IF(FB134&gt;0,ROUND(EQ135/12,2),0)</f>
        <v>0</v>
      </c>
      <c r="ES135" s="9">
        <f>INT(ER135)</f>
        <v>0</v>
      </c>
      <c r="ET135" s="23">
        <f>INT((ER135-ES135)*10)/10</f>
        <v>0</v>
      </c>
      <c r="EU135" s="17">
        <f>ER135-ES135-ET135</f>
        <v>0</v>
      </c>
      <c r="EV135" s="23">
        <f>IF(OR(EU135=0.05,EU135=0),EU135,IF(AND(EU135&gt;0.051,EU135&lt;0.1),0.1,IF(AND(EU135&gt;0.001,EU135&lt;0.05),0.05,EU135)))</f>
        <v>0</v>
      </c>
      <c r="EW135" s="23">
        <f>ES135+ET135+EV135</f>
        <v>0</v>
      </c>
      <c r="EX135">
        <f>IF(FB134&gt;0,EX134,0)</f>
        <v>0</v>
      </c>
      <c r="EY135" s="7">
        <f>ROUND(ED135+EJ135+EW135+EX135,2)</f>
        <v>0</v>
      </c>
      <c r="EZ135" s="7">
        <f>IF(AND(EY135&gt;0,EY136=0),EY135,0)</f>
        <v>0</v>
      </c>
      <c r="FA135" s="7">
        <f>IF(FB134&gt;0,FA134,0)</f>
        <v>0</v>
      </c>
      <c r="FB135" s="7">
        <f>IF(ROUND(EY135-FA135,2)&gt;0,ROUND(EY135-FA135,2),0)</f>
        <v>0</v>
      </c>
      <c r="GB135">
        <v>133</v>
      </c>
      <c r="GC135" s="7">
        <f>IF(HB134&gt;0,GC134-1000,GC134)</f>
        <v>0</v>
      </c>
      <c r="GD135" s="20">
        <f>IF(HB134&gt;0,ROUND(PMT($F$92/12,$F$96*12,-GC135),5),0)</f>
        <v>0</v>
      </c>
      <c r="GE135" s="15">
        <f>IF(HB134&gt;0,ROUND(GC135*$GE$1/1000,2),0)</f>
        <v>0</v>
      </c>
      <c r="GF135" s="9">
        <f>INT(GE135)</f>
        <v>0</v>
      </c>
      <c r="GG135" s="23">
        <f>INT((GE135-GF135)*10)/10</f>
        <v>0</v>
      </c>
      <c r="GH135" s="17">
        <f>GE135-GF135-GG135</f>
        <v>0</v>
      </c>
      <c r="GI135" s="23">
        <f>IF(OR(GH135=0.05,GH135=0),GH135,IF(AND(GH135&gt;0.051,GH135&lt;0.1),0.1,IF(AND(GH135&gt;0.001,GH135&lt;0.05),0.05,GH135)))</f>
        <v>0</v>
      </c>
      <c r="GJ135" s="23">
        <f>GF135+GG135+GI135</f>
        <v>0</v>
      </c>
      <c r="GK135" s="15">
        <f>IF(HB134&gt;0,ROUND($GD$1*$GK$1,2),0)</f>
        <v>0</v>
      </c>
      <c r="GL135" s="22">
        <v>0</v>
      </c>
      <c r="GM135" s="22">
        <f>IF(HB134&gt;0,ROUND($GD$1*$GM$1,0),0)</f>
        <v>0</v>
      </c>
      <c r="GN135" s="22">
        <f>IF(HB134&gt;0,ROUND($GD$1*$GN$1,2),0)</f>
        <v>0</v>
      </c>
      <c r="GO135" s="22">
        <f>IF(HB134&gt;0,ROUND($GD$1*$GO$1,2),0)</f>
        <v>0</v>
      </c>
      <c r="GP135" s="22">
        <f>IF(HB134&gt;0,ROUND($GD$1*$GP$1,2),0)</f>
        <v>0</v>
      </c>
      <c r="GQ135" s="15">
        <f>IF(HB134&gt;0,GK135+SUM(GM135:GP135),0)</f>
        <v>0</v>
      </c>
      <c r="GR135" s="22">
        <f>IF(HB134&gt;0,ROUND(GQ135/12,2),0)</f>
        <v>0</v>
      </c>
      <c r="GS135" s="9">
        <f>INT(GR135)</f>
        <v>0</v>
      </c>
      <c r="GT135" s="23">
        <f>INT((GR135-GS135)*10)/10</f>
        <v>0</v>
      </c>
      <c r="GU135" s="17">
        <f>GR135-GS135-GT135</f>
        <v>0</v>
      </c>
      <c r="GV135" s="23">
        <f>IF(OR(GU135=0.05,GU135=0),GU135,IF(AND(GU135&gt;0.051,GU135&lt;0.1),0.1,IF(AND(GU135&gt;0.001,GU135&lt;0.05),0.05,GU135)))</f>
        <v>0</v>
      </c>
      <c r="GW135" s="23">
        <f>GS135+GT135+GV135</f>
        <v>0</v>
      </c>
      <c r="GX135">
        <f>IF(HB134&gt;0,GX134,0)</f>
        <v>0</v>
      </c>
      <c r="GY135" s="7">
        <f>ROUND(GD135+GJ135+GW135+GX135,2)</f>
        <v>0</v>
      </c>
      <c r="GZ135" s="7">
        <f>IF(AND(GY135&gt;0,GY136=0),GY135,0)</f>
        <v>0</v>
      </c>
      <c r="HA135" s="7">
        <f>IF(HB134&gt;0,HA134,0)</f>
        <v>0</v>
      </c>
      <c r="HB135" s="7">
        <f>IF(ROUND(GY135-HA135,2)&gt;0,ROUND(GY135-HA135,2),0)</f>
        <v>0</v>
      </c>
    </row>
    <row r="136" spans="1:235">
      <c r="B136" s="9" t="s">
        <v>196</v>
      </c>
      <c r="E136" s="9" t="s">
        <v>190</v>
      </c>
      <c r="F136" s="115">
        <f>ROUND(F135*12,2)</f>
        <v>0</v>
      </c>
      <c r="L136" s="127" t="s">
        <v>197</v>
      </c>
      <c r="AA136" s="131">
        <f>AA132</f>
        <v>0</v>
      </c>
      <c r="AB136" s="126">
        <v>0.35</v>
      </c>
      <c r="AC136" s="7">
        <f>IF(AA136&gt;0,F44,0)</f>
        <v>0</v>
      </c>
      <c r="AD136" s="132">
        <f>IF(N7=FALSE,0,ROUND(AC136/AC141,2))</f>
        <v>0</v>
      </c>
      <c r="BB136">
        <v>134</v>
      </c>
      <c r="BC136" s="7">
        <f>IF(BW135&gt;0,BC135-1000,BC135)</f>
        <v>0</v>
      </c>
      <c r="BD136" s="20">
        <f>IF(BW135&gt;0,ROUND(PMT($F$92/12,$F$96*12,-BC136),5),0)</f>
        <v>0</v>
      </c>
      <c r="BE136" s="15">
        <f>IF(BW135&gt;0,ROUND(BC136*$E$1/1000,2),0)</f>
        <v>0</v>
      </c>
      <c r="BF136" s="15">
        <f>IF(BW135&gt;0,ROUND(MIN(BC136,$F$168)*$BF$1,2),0)</f>
        <v>0</v>
      </c>
      <c r="BG136" s="22">
        <v>0</v>
      </c>
      <c r="BH136" s="22">
        <f>IF(BW135&gt;0,ROUND(MIN(BC136,$F$168)*$BH$1,0),0)</f>
        <v>0</v>
      </c>
      <c r="BI136" s="22">
        <f>IF(BW135&gt;0,ROUND(MIN(BC136,$F$168)*$BI$1,2),0)</f>
        <v>0</v>
      </c>
      <c r="BJ136" s="22">
        <f>IF(BW135&gt;0,ROUND(MIN(BC136,$F$168)*$BJ$1,2),0)</f>
        <v>0</v>
      </c>
      <c r="BK136" s="22">
        <f>IF(BW135&gt;0,ROUND(MIN(BC136,$F$168)*$BK$1,2),0)</f>
        <v>0</v>
      </c>
      <c r="BL136" s="15">
        <f>IF(BW135&gt;0,BF136+SUM(BH136:BK136),0)</f>
        <v>0</v>
      </c>
      <c r="BM136" s="22">
        <f>IF(BW135&gt;0,ROUND(BL136/12,2),0)</f>
        <v>0</v>
      </c>
      <c r="BN136" s="9">
        <f>INT(BM136)</f>
        <v>0</v>
      </c>
      <c r="BO136" s="23">
        <f>INT((BM136-BN136)*10)/10</f>
        <v>0</v>
      </c>
      <c r="BP136" s="17">
        <f>BM136-BN136-BO136</f>
        <v>0</v>
      </c>
      <c r="BQ136" s="23">
        <f>IF(OR(BP136=0.05,BP136=0),BP136,IF(AND(BP136&gt;0.051,BP136&lt;0.1),0.1,IF(AND(BP136&gt;0.001,BP136&lt;0.05),0.05,BP136)))</f>
        <v>0</v>
      </c>
      <c r="BR136" s="23">
        <f>BN136+BO136+BQ136</f>
        <v>0</v>
      </c>
      <c r="BS136">
        <f>IF(BW135&gt;0,BS135,0)</f>
        <v>0</v>
      </c>
      <c r="BT136" s="7">
        <f>SUM(BD136:BE136)+BR136+BS136</f>
        <v>0</v>
      </c>
      <c r="BU136" s="7">
        <f>IF(AND(BT136&gt;0,BT137=0),BT136,0)</f>
        <v>0</v>
      </c>
      <c r="BV136" s="7">
        <f>IF(BW135&gt;0,BV135,0)</f>
        <v>0</v>
      </c>
      <c r="BW136" s="7">
        <f>IF(ROUND(BT136-BV136,2)&gt;0,ROUND(BT136-BV136,2),0)</f>
        <v>0</v>
      </c>
      <c r="CB136">
        <v>134</v>
      </c>
      <c r="CC136" s="7">
        <f>IF(DB135&gt;0,CC135-1000,CC135)</f>
        <v>0</v>
      </c>
      <c r="CD136" s="20">
        <f>IF(DB135&gt;0,ROUND(PMT($F$92/12,$F$96*12,-CC136),5),0)</f>
        <v>0</v>
      </c>
      <c r="CE136" s="15">
        <f>IF(DB135&gt;0,ROUND(CC136*$CE$1/1000,2),0)</f>
        <v>0</v>
      </c>
      <c r="CF136" s="9">
        <f>INT(CE136)</f>
        <v>0</v>
      </c>
      <c r="CG136" s="23">
        <f>INT((CE136-CF136)*10)/10</f>
        <v>0</v>
      </c>
      <c r="CH136" s="17">
        <f>CE136-CF136-CG136</f>
        <v>0</v>
      </c>
      <c r="CI136" s="23">
        <f>IF(OR(CH136=0.05,CH136=0),CH136,IF(AND(CH136&gt;0.051,CH136&lt;0.1),0.1,IF(AND(CH136&gt;0.001,CH136&lt;0.05),0.05,CH136)))</f>
        <v>0</v>
      </c>
      <c r="CJ136" s="23">
        <f>CF136+CG136+CI136</f>
        <v>0</v>
      </c>
      <c r="CK136" s="15">
        <f>IF(DB135&gt;0,ROUND($CD$1*$CK$1,2),0)</f>
        <v>0</v>
      </c>
      <c r="CL136" s="22">
        <v>0</v>
      </c>
      <c r="CM136" s="22">
        <f>IF(DB135&gt;0,ROUND($CD$1*$CM$1,2),0)</f>
        <v>0</v>
      </c>
      <c r="CN136" s="22">
        <f>IF(DB135&gt;0,ROUND($CD$1*$CN$1,2),0)</f>
        <v>0</v>
      </c>
      <c r="CO136" s="22">
        <f>IF(DB135&gt;0,ROUND($CD$1*$CO$1,2),0)</f>
        <v>0</v>
      </c>
      <c r="CP136" s="22">
        <f>IF(DB135&gt;0,ROUND($CD$1*$CP$1,2),0)</f>
        <v>0</v>
      </c>
      <c r="CQ136" s="15">
        <f>IF(DB135&gt;0,CK136+SUM(CM136:CP136),0)</f>
        <v>0</v>
      </c>
      <c r="CR136" s="22">
        <f>IF(DB135&gt;0,ROUND(CQ136/12,2),0)</f>
        <v>0</v>
      </c>
      <c r="CS136" s="9">
        <f>INT(CR136)</f>
        <v>0</v>
      </c>
      <c r="CT136" s="23">
        <f>INT((CR136-CS136)*10)/10</f>
        <v>0</v>
      </c>
      <c r="CU136" s="17">
        <f>CR136-CS136-CT136</f>
        <v>0</v>
      </c>
      <c r="CV136" s="23">
        <f>IF(OR(CU136=0.05,CU136=0),CU136,IF(AND(CU136&gt;0.051,CU136&lt;0.1),0.1,IF(AND(CU136&gt;0.001,CU136&lt;0.05),0.05,CU136)))</f>
        <v>0</v>
      </c>
      <c r="CW136" s="23">
        <f>CS136+CT136+CV136</f>
        <v>0</v>
      </c>
      <c r="CX136">
        <f>IF(DB135&gt;0,CX135,0)</f>
        <v>0</v>
      </c>
      <c r="CY136" s="7">
        <f>ROUND(CD136+CJ136+CW136+CX136,2)</f>
        <v>0</v>
      </c>
      <c r="CZ136" s="7">
        <f>IF(AND(CY136&gt;0,CY137=0),CY136,0)</f>
        <v>0</v>
      </c>
      <c r="DA136" s="7">
        <f>IF(DB135&gt;0,DA135,0)</f>
        <v>0</v>
      </c>
      <c r="DB136" s="7">
        <f>IF(ROUND(CY136-DA136,2)&gt;0,ROUND(CY136-DA136,2),0)</f>
        <v>0</v>
      </c>
      <c r="EB136">
        <v>134</v>
      </c>
      <c r="EC136" s="7">
        <f>IF(FB135&gt;0,EC135-1000,EC135)</f>
        <v>0</v>
      </c>
      <c r="ED136" s="20">
        <f>IF(FB135&gt;0,ROUND(PMT($F$92/12,$F$96*12,-EC136),5),0)</f>
        <v>0</v>
      </c>
      <c r="EE136" s="15">
        <f>IF(FB135&gt;0,ROUND(EC136*$EE$1/1000,2),0)</f>
        <v>0</v>
      </c>
      <c r="EF136" s="9">
        <f>INT(EE136)</f>
        <v>0</v>
      </c>
      <c r="EG136" s="23">
        <f>INT((EE136-EF136)*10)/10</f>
        <v>0</v>
      </c>
      <c r="EH136" s="17">
        <f>EE136-EF136-EG136</f>
        <v>0</v>
      </c>
      <c r="EI136" s="23">
        <f>IF(OR(EH136=0.05,EH136=0),EH136,IF(AND(EH136&gt;0.051,EH136&lt;0.1),0.1,IF(AND(EH136&gt;0.001,EH136&lt;0.05),0.05,EH136)))</f>
        <v>0</v>
      </c>
      <c r="EJ136" s="23">
        <f>EF136+EG136+EI136</f>
        <v>0</v>
      </c>
      <c r="EK136" s="15">
        <f>IF(FB135&gt;0,ROUND($ED$1*$EK$1,2),0)</f>
        <v>0</v>
      </c>
      <c r="EL136" s="22">
        <v>0</v>
      </c>
      <c r="EM136" s="22">
        <f>IF(FB135&gt;0,ROUND($ED$1*$EM$1,0),0)</f>
        <v>0</v>
      </c>
      <c r="EN136" s="22">
        <f>IF(FB135&gt;0,ROUND($ED$1*$EN$1,2),0)</f>
        <v>0</v>
      </c>
      <c r="EO136" s="22">
        <f>IF(FB135&gt;0,ROUND($ED$1*$EO$1,2),0)</f>
        <v>0</v>
      </c>
      <c r="EP136" s="22">
        <f>IF(FB135&gt;0,ROUND($ED$1*$EP$1,2),0)</f>
        <v>0</v>
      </c>
      <c r="EQ136" s="15">
        <f>IF(FB135&gt;0,EK136+SUM(EM136:EP136),0)</f>
        <v>0</v>
      </c>
      <c r="ER136" s="22">
        <f>IF(FB135&gt;0,ROUND(EQ136/12,2),0)</f>
        <v>0</v>
      </c>
      <c r="ES136" s="9">
        <f>INT(ER136)</f>
        <v>0</v>
      </c>
      <c r="ET136" s="23">
        <f>INT((ER136-ES136)*10)/10</f>
        <v>0</v>
      </c>
      <c r="EU136" s="17">
        <f>ER136-ES136-ET136</f>
        <v>0</v>
      </c>
      <c r="EV136" s="23">
        <f>IF(OR(EU136=0.05,EU136=0),EU136,IF(AND(EU136&gt;0.051,EU136&lt;0.1),0.1,IF(AND(EU136&gt;0.001,EU136&lt;0.05),0.05,EU136)))</f>
        <v>0</v>
      </c>
      <c r="EW136" s="23">
        <f>ES136+ET136+EV136</f>
        <v>0</v>
      </c>
      <c r="EX136">
        <f>IF(FB135&gt;0,EX135,0)</f>
        <v>0</v>
      </c>
      <c r="EY136" s="7">
        <f>ROUND(ED136+EJ136+EW136+EX136,2)</f>
        <v>0</v>
      </c>
      <c r="EZ136" s="7">
        <f>IF(AND(EY136&gt;0,EY137=0),EY136,0)</f>
        <v>0</v>
      </c>
      <c r="FA136" s="7">
        <f>IF(FB135&gt;0,FA135,0)</f>
        <v>0</v>
      </c>
      <c r="FB136" s="7">
        <f>IF(ROUND(EY136-FA136,2)&gt;0,ROUND(EY136-FA136,2),0)</f>
        <v>0</v>
      </c>
      <c r="GB136">
        <v>134</v>
      </c>
      <c r="GC136" s="7">
        <f>IF(HB135&gt;0,GC135-1000,GC135)</f>
        <v>0</v>
      </c>
      <c r="GD136" s="20">
        <f>IF(HB135&gt;0,ROUND(PMT($F$92/12,$F$96*12,-GC136),5),0)</f>
        <v>0</v>
      </c>
      <c r="GE136" s="15">
        <f>IF(HB135&gt;0,ROUND(GC136*$GE$1/1000,2),0)</f>
        <v>0</v>
      </c>
      <c r="GF136" s="9">
        <f>INT(GE136)</f>
        <v>0</v>
      </c>
      <c r="GG136" s="23">
        <f>INT((GE136-GF136)*10)/10</f>
        <v>0</v>
      </c>
      <c r="GH136" s="17">
        <f>GE136-GF136-GG136</f>
        <v>0</v>
      </c>
      <c r="GI136" s="23">
        <f>IF(OR(GH136=0.05,GH136=0),GH136,IF(AND(GH136&gt;0.051,GH136&lt;0.1),0.1,IF(AND(GH136&gt;0.001,GH136&lt;0.05),0.05,GH136)))</f>
        <v>0</v>
      </c>
      <c r="GJ136" s="23">
        <f>GF136+GG136+GI136</f>
        <v>0</v>
      </c>
      <c r="GK136" s="15">
        <f>IF(HB135&gt;0,ROUND($GD$1*$GK$1,2),0)</f>
        <v>0</v>
      </c>
      <c r="GL136" s="22">
        <v>0</v>
      </c>
      <c r="GM136" s="22">
        <f>IF(HB135&gt;0,ROUND($GD$1*$GM$1,0),0)</f>
        <v>0</v>
      </c>
      <c r="GN136" s="22">
        <f>IF(HB135&gt;0,ROUND($GD$1*$GN$1,2),0)</f>
        <v>0</v>
      </c>
      <c r="GO136" s="22">
        <f>IF(HB135&gt;0,ROUND($GD$1*$GO$1,2),0)</f>
        <v>0</v>
      </c>
      <c r="GP136" s="22">
        <f>IF(HB135&gt;0,ROUND($GD$1*$GP$1,2),0)</f>
        <v>0</v>
      </c>
      <c r="GQ136" s="15">
        <f>IF(HB135&gt;0,GK136+SUM(GM136:GP136),0)</f>
        <v>0</v>
      </c>
      <c r="GR136" s="22">
        <f>IF(HB135&gt;0,ROUND(GQ136/12,2),0)</f>
        <v>0</v>
      </c>
      <c r="GS136" s="9">
        <f>INT(GR136)</f>
        <v>0</v>
      </c>
      <c r="GT136" s="23">
        <f>INT((GR136-GS136)*10)/10</f>
        <v>0</v>
      </c>
      <c r="GU136" s="17">
        <f>GR136-GS136-GT136</f>
        <v>0</v>
      </c>
      <c r="GV136" s="23">
        <f>IF(OR(GU136=0.05,GU136=0),GU136,IF(AND(GU136&gt;0.051,GU136&lt;0.1),0.1,IF(AND(GU136&gt;0.001,GU136&lt;0.05),0.05,GU136)))</f>
        <v>0</v>
      </c>
      <c r="GW136" s="23">
        <f>GS136+GT136+GV136</f>
        <v>0</v>
      </c>
      <c r="GX136">
        <f>IF(HB135&gt;0,GX135,0)</f>
        <v>0</v>
      </c>
      <c r="GY136" s="7">
        <f>ROUND(GD136+GJ136+GW136+GX136,2)</f>
        <v>0</v>
      </c>
      <c r="GZ136" s="7">
        <f>IF(AND(GY136&gt;0,GY137=0),GY136,0)</f>
        <v>0</v>
      </c>
      <c r="HA136" s="7">
        <f>IF(HB135&gt;0,HA135,0)</f>
        <v>0</v>
      </c>
      <c r="HB136" s="7">
        <f>IF(ROUND(GY136-HA136,2)&gt;0,ROUND(GY136-HA136,2),0)</f>
        <v>0</v>
      </c>
    </row>
    <row r="137" spans="1:235">
      <c r="B137" s="9" t="s">
        <v>198</v>
      </c>
      <c r="E137" s="9" t="s">
        <v>190</v>
      </c>
      <c r="F137" s="115">
        <f>AD193</f>
        <v>0</v>
      </c>
      <c r="L137" s="127" t="s">
        <v>199</v>
      </c>
      <c r="AA137" s="131">
        <f>AA133</f>
        <v>0</v>
      </c>
      <c r="AB137" s="126">
        <v>0.35</v>
      </c>
      <c r="AC137" s="7">
        <f>IF(AA137&gt;0,F50,0)</f>
        <v>0</v>
      </c>
      <c r="AD137" s="132">
        <f>IF(N8=FALSE,0,ROUND(AC137/AC141,2))</f>
        <v>0</v>
      </c>
      <c r="BB137">
        <v>135</v>
      </c>
      <c r="BC137" s="7">
        <f>IF(BW136&gt;0,BC136-1000,BC136)</f>
        <v>0</v>
      </c>
      <c r="BD137" s="20">
        <f>IF(BW136&gt;0,ROUND(PMT($F$92/12,$F$96*12,-BC137),5),0)</f>
        <v>0</v>
      </c>
      <c r="BE137" s="15">
        <f>IF(BW136&gt;0,ROUND(BC137*$E$1/1000,2),0)</f>
        <v>0</v>
      </c>
      <c r="BF137" s="15">
        <f>IF(BW136&gt;0,ROUND(MIN(BC137,$F$168)*$BF$1,2),0)</f>
        <v>0</v>
      </c>
      <c r="BG137" s="22">
        <v>0</v>
      </c>
      <c r="BH137" s="22">
        <f>IF(BW136&gt;0,ROUND(MIN(BC137,$F$168)*$BH$1,0),0)</f>
        <v>0</v>
      </c>
      <c r="BI137" s="22">
        <f>IF(BW136&gt;0,ROUND(MIN(BC137,$F$168)*$BI$1,2),0)</f>
        <v>0</v>
      </c>
      <c r="BJ137" s="22">
        <f>IF(BW136&gt;0,ROUND(MIN(BC137,$F$168)*$BJ$1,2),0)</f>
        <v>0</v>
      </c>
      <c r="BK137" s="22">
        <f>IF(BW136&gt;0,ROUND(MIN(BC137,$F$168)*$BK$1,2),0)</f>
        <v>0</v>
      </c>
      <c r="BL137" s="15">
        <f>IF(BW136&gt;0,BF137+SUM(BH137:BK137),0)</f>
        <v>0</v>
      </c>
      <c r="BM137" s="22">
        <f>IF(BW136&gt;0,ROUND(BL137/12,2),0)</f>
        <v>0</v>
      </c>
      <c r="BN137" s="9">
        <f>INT(BM137)</f>
        <v>0</v>
      </c>
      <c r="BO137" s="23">
        <f>INT((BM137-BN137)*10)/10</f>
        <v>0</v>
      </c>
      <c r="BP137" s="17">
        <f>BM137-BN137-BO137</f>
        <v>0</v>
      </c>
      <c r="BQ137" s="23">
        <f>IF(OR(BP137=0.05,BP137=0),BP137,IF(AND(BP137&gt;0.051,BP137&lt;0.1),0.1,IF(AND(BP137&gt;0.001,BP137&lt;0.05),0.05,BP137)))</f>
        <v>0</v>
      </c>
      <c r="BR137" s="23">
        <f>BN137+BO137+BQ137</f>
        <v>0</v>
      </c>
      <c r="BS137">
        <f>IF(BW136&gt;0,BS136,0)</f>
        <v>0</v>
      </c>
      <c r="BT137" s="7">
        <f>SUM(BD137:BE137)+BR137+BS137</f>
        <v>0</v>
      </c>
      <c r="BU137" s="7">
        <f>IF(AND(BT137&gt;0,BT138=0),BT137,0)</f>
        <v>0</v>
      </c>
      <c r="BV137" s="7">
        <f>IF(BW136&gt;0,BV136,0)</f>
        <v>0</v>
      </c>
      <c r="BW137" s="7">
        <f>IF(ROUND(BT137-BV137,2)&gt;0,ROUND(BT137-BV137,2),0)</f>
        <v>0</v>
      </c>
      <c r="CB137">
        <v>135</v>
      </c>
      <c r="CC137" s="7">
        <f>IF(DB136&gt;0,CC136-1000,CC136)</f>
        <v>0</v>
      </c>
      <c r="CD137" s="20">
        <f>IF(DB136&gt;0,ROUND(PMT($F$92/12,$F$96*12,-CC137),5),0)</f>
        <v>0</v>
      </c>
      <c r="CE137" s="15">
        <f>IF(DB136&gt;0,ROUND(CC137*$CE$1/1000,2),0)</f>
        <v>0</v>
      </c>
      <c r="CF137" s="9">
        <f>INT(CE137)</f>
        <v>0</v>
      </c>
      <c r="CG137" s="23">
        <f>INT((CE137-CF137)*10)/10</f>
        <v>0</v>
      </c>
      <c r="CH137" s="17">
        <f>CE137-CF137-CG137</f>
        <v>0</v>
      </c>
      <c r="CI137" s="23">
        <f>IF(OR(CH137=0.05,CH137=0),CH137,IF(AND(CH137&gt;0.051,CH137&lt;0.1),0.1,IF(AND(CH137&gt;0.001,CH137&lt;0.05),0.05,CH137)))</f>
        <v>0</v>
      </c>
      <c r="CJ137" s="23">
        <f>CF137+CG137+CI137</f>
        <v>0</v>
      </c>
      <c r="CK137" s="15">
        <f>IF(DB136&gt;0,ROUND($CD$1*$CK$1,2),0)</f>
        <v>0</v>
      </c>
      <c r="CL137" s="22">
        <v>0</v>
      </c>
      <c r="CM137" s="22">
        <f>IF(DB136&gt;0,ROUND($CD$1*$CM$1,2),0)</f>
        <v>0</v>
      </c>
      <c r="CN137" s="22">
        <f>IF(DB136&gt;0,ROUND($CD$1*$CN$1,2),0)</f>
        <v>0</v>
      </c>
      <c r="CO137" s="22">
        <f>IF(DB136&gt;0,ROUND($CD$1*$CO$1,2),0)</f>
        <v>0</v>
      </c>
      <c r="CP137" s="22">
        <f>IF(DB136&gt;0,ROUND($CD$1*$CP$1,2),0)</f>
        <v>0</v>
      </c>
      <c r="CQ137" s="15">
        <f>IF(DB136&gt;0,CK137+SUM(CM137:CP137),0)</f>
        <v>0</v>
      </c>
      <c r="CR137" s="22">
        <f>IF(DB136&gt;0,ROUND(CQ137/12,2),0)</f>
        <v>0</v>
      </c>
      <c r="CS137" s="9">
        <f>INT(CR137)</f>
        <v>0</v>
      </c>
      <c r="CT137" s="23">
        <f>INT((CR137-CS137)*10)/10</f>
        <v>0</v>
      </c>
      <c r="CU137" s="17">
        <f>CR137-CS137-CT137</f>
        <v>0</v>
      </c>
      <c r="CV137" s="23">
        <f>IF(OR(CU137=0.05,CU137=0),CU137,IF(AND(CU137&gt;0.051,CU137&lt;0.1),0.1,IF(AND(CU137&gt;0.001,CU137&lt;0.05),0.05,CU137)))</f>
        <v>0</v>
      </c>
      <c r="CW137" s="23">
        <f>CS137+CT137+CV137</f>
        <v>0</v>
      </c>
      <c r="CX137">
        <f>IF(DB136&gt;0,CX136,0)</f>
        <v>0</v>
      </c>
      <c r="CY137" s="7">
        <f>ROUND(CD137+CJ137+CW137+CX137,2)</f>
        <v>0</v>
      </c>
      <c r="CZ137" s="7">
        <f>IF(AND(CY137&gt;0,CY138=0),CY137,0)</f>
        <v>0</v>
      </c>
      <c r="DA137" s="7">
        <f>IF(DB136&gt;0,DA136,0)</f>
        <v>0</v>
      </c>
      <c r="DB137" s="7">
        <f>IF(ROUND(CY137-DA137,2)&gt;0,ROUND(CY137-DA137,2),0)</f>
        <v>0</v>
      </c>
      <c r="EB137">
        <v>135</v>
      </c>
      <c r="EC137" s="7">
        <f>IF(FB136&gt;0,EC136-1000,EC136)</f>
        <v>0</v>
      </c>
      <c r="ED137" s="20">
        <f>IF(FB136&gt;0,ROUND(PMT($F$92/12,$F$96*12,-EC137),5),0)</f>
        <v>0</v>
      </c>
      <c r="EE137" s="15">
        <f>IF(FB136&gt;0,ROUND(EC137*$EE$1/1000,2),0)</f>
        <v>0</v>
      </c>
      <c r="EF137" s="9">
        <f>INT(EE137)</f>
        <v>0</v>
      </c>
      <c r="EG137" s="23">
        <f>INT((EE137-EF137)*10)/10</f>
        <v>0</v>
      </c>
      <c r="EH137" s="17">
        <f>EE137-EF137-EG137</f>
        <v>0</v>
      </c>
      <c r="EI137" s="23">
        <f>IF(OR(EH137=0.05,EH137=0),EH137,IF(AND(EH137&gt;0.051,EH137&lt;0.1),0.1,IF(AND(EH137&gt;0.001,EH137&lt;0.05),0.05,EH137)))</f>
        <v>0</v>
      </c>
      <c r="EJ137" s="23">
        <f>EF137+EG137+EI137</f>
        <v>0</v>
      </c>
      <c r="EK137" s="15">
        <f>IF(FB136&gt;0,ROUND($ED$1*$EK$1,2),0)</f>
        <v>0</v>
      </c>
      <c r="EL137" s="22">
        <v>0</v>
      </c>
      <c r="EM137" s="22">
        <f>IF(FB136&gt;0,ROUND($ED$1*$EM$1,0),0)</f>
        <v>0</v>
      </c>
      <c r="EN137" s="22">
        <f>IF(FB136&gt;0,ROUND($ED$1*$EN$1,2),0)</f>
        <v>0</v>
      </c>
      <c r="EO137" s="22">
        <f>IF(FB136&gt;0,ROUND($ED$1*$EO$1,2),0)</f>
        <v>0</v>
      </c>
      <c r="EP137" s="22">
        <f>IF(FB136&gt;0,ROUND($ED$1*$EP$1,2),0)</f>
        <v>0</v>
      </c>
      <c r="EQ137" s="15">
        <f>IF(FB136&gt;0,EK137+SUM(EM137:EP137),0)</f>
        <v>0</v>
      </c>
      <c r="ER137" s="22">
        <f>IF(FB136&gt;0,ROUND(EQ137/12,2),0)</f>
        <v>0</v>
      </c>
      <c r="ES137" s="9">
        <f>INT(ER137)</f>
        <v>0</v>
      </c>
      <c r="ET137" s="23">
        <f>INT((ER137-ES137)*10)/10</f>
        <v>0</v>
      </c>
      <c r="EU137" s="17">
        <f>ER137-ES137-ET137</f>
        <v>0</v>
      </c>
      <c r="EV137" s="23">
        <f>IF(OR(EU137=0.05,EU137=0),EU137,IF(AND(EU137&gt;0.051,EU137&lt;0.1),0.1,IF(AND(EU137&gt;0.001,EU137&lt;0.05),0.05,EU137)))</f>
        <v>0</v>
      </c>
      <c r="EW137" s="23">
        <f>ES137+ET137+EV137</f>
        <v>0</v>
      </c>
      <c r="EX137">
        <f>IF(FB136&gt;0,EX136,0)</f>
        <v>0</v>
      </c>
      <c r="EY137" s="7">
        <f>ROUND(ED137+EJ137+EW137+EX137,2)</f>
        <v>0</v>
      </c>
      <c r="EZ137" s="7">
        <f>IF(AND(EY137&gt;0,EY138=0),EY137,0)</f>
        <v>0</v>
      </c>
      <c r="FA137" s="7">
        <f>IF(FB136&gt;0,FA136,0)</f>
        <v>0</v>
      </c>
      <c r="FB137" s="7">
        <f>IF(ROUND(EY137-FA137,2)&gt;0,ROUND(EY137-FA137,2),0)</f>
        <v>0</v>
      </c>
      <c r="GB137">
        <v>135</v>
      </c>
      <c r="GC137" s="7">
        <f>IF(HB136&gt;0,GC136-1000,GC136)</f>
        <v>0</v>
      </c>
      <c r="GD137" s="20">
        <f>IF(HB136&gt;0,ROUND(PMT($F$92/12,$F$96*12,-GC137),5),0)</f>
        <v>0</v>
      </c>
      <c r="GE137" s="15">
        <f>IF(HB136&gt;0,ROUND(GC137*$GE$1/1000,2),0)</f>
        <v>0</v>
      </c>
      <c r="GF137" s="9">
        <f>INT(GE137)</f>
        <v>0</v>
      </c>
      <c r="GG137" s="23">
        <f>INT((GE137-GF137)*10)/10</f>
        <v>0</v>
      </c>
      <c r="GH137" s="17">
        <f>GE137-GF137-GG137</f>
        <v>0</v>
      </c>
      <c r="GI137" s="23">
        <f>IF(OR(GH137=0.05,GH137=0),GH137,IF(AND(GH137&gt;0.051,GH137&lt;0.1),0.1,IF(AND(GH137&gt;0.001,GH137&lt;0.05),0.05,GH137)))</f>
        <v>0</v>
      </c>
      <c r="GJ137" s="23">
        <f>GF137+GG137+GI137</f>
        <v>0</v>
      </c>
      <c r="GK137" s="15">
        <f>IF(HB136&gt;0,ROUND($GD$1*$GK$1,2),0)</f>
        <v>0</v>
      </c>
      <c r="GL137" s="22">
        <v>0</v>
      </c>
      <c r="GM137" s="22">
        <f>IF(HB136&gt;0,ROUND($GD$1*$GM$1,0),0)</f>
        <v>0</v>
      </c>
      <c r="GN137" s="22">
        <f>IF(HB136&gt;0,ROUND($GD$1*$GN$1,2),0)</f>
        <v>0</v>
      </c>
      <c r="GO137" s="22">
        <f>IF(HB136&gt;0,ROUND($GD$1*$GO$1,2),0)</f>
        <v>0</v>
      </c>
      <c r="GP137" s="22">
        <f>IF(HB136&gt;0,ROUND($GD$1*$GP$1,2),0)</f>
        <v>0</v>
      </c>
      <c r="GQ137" s="15">
        <f>IF(HB136&gt;0,GK137+SUM(GM137:GP137),0)</f>
        <v>0</v>
      </c>
      <c r="GR137" s="22">
        <f>IF(HB136&gt;0,ROUND(GQ137/12,2),0)</f>
        <v>0</v>
      </c>
      <c r="GS137" s="9">
        <f>INT(GR137)</f>
        <v>0</v>
      </c>
      <c r="GT137" s="23">
        <f>INT((GR137-GS137)*10)/10</f>
        <v>0</v>
      </c>
      <c r="GU137" s="17">
        <f>GR137-GS137-GT137</f>
        <v>0</v>
      </c>
      <c r="GV137" s="23">
        <f>IF(OR(GU137=0.05,GU137=0),GU137,IF(AND(GU137&gt;0.051,GU137&lt;0.1),0.1,IF(AND(GU137&gt;0.001,GU137&lt;0.05),0.05,GU137)))</f>
        <v>0</v>
      </c>
      <c r="GW137" s="23">
        <f>GS137+GT137+GV137</f>
        <v>0</v>
      </c>
      <c r="GX137">
        <f>IF(HB136&gt;0,GX136,0)</f>
        <v>0</v>
      </c>
      <c r="GY137" s="7">
        <f>ROUND(GD137+GJ137+GW137+GX137,2)</f>
        <v>0</v>
      </c>
      <c r="GZ137" s="7">
        <f>IF(AND(GY137&gt;0,GY138=0),GY137,0)</f>
        <v>0</v>
      </c>
      <c r="HA137" s="7">
        <f>IF(HB136&gt;0,HA136,0)</f>
        <v>0</v>
      </c>
      <c r="HB137" s="7">
        <f>IF(ROUND(GY137-HA137,2)&gt;0,ROUND(GY137-HA137,2),0)</f>
        <v>0</v>
      </c>
    </row>
    <row r="138" spans="1:235">
      <c r="B138" s="9" t="s">
        <v>200</v>
      </c>
      <c r="E138" s="9" t="s">
        <v>190</v>
      </c>
      <c r="F138" s="118">
        <f>ROUND(F136+F137,2)</f>
        <v>0</v>
      </c>
      <c r="AB138" s="126">
        <v>0.35</v>
      </c>
      <c r="AD138" s="132">
        <f>SUM(AD135:AD137)</f>
        <v>0</v>
      </c>
      <c r="AE138" s="7">
        <f>IF(AE134=0,AD138,0)</f>
        <v>0</v>
      </c>
      <c r="AF138" s="125">
        <f>IF(AE138&gt;0,AB138,0)</f>
        <v>0</v>
      </c>
      <c r="BB138">
        <v>136</v>
      </c>
      <c r="BC138" s="7">
        <f>IF(BW137&gt;0,BC137-1000,BC137)</f>
        <v>0</v>
      </c>
      <c r="BD138" s="20">
        <f>IF(BW137&gt;0,ROUND(PMT($F$92/12,$F$96*12,-BC138),5),0)</f>
        <v>0</v>
      </c>
      <c r="BE138" s="15">
        <f>IF(BW137&gt;0,ROUND(BC138*$E$1/1000,2),0)</f>
        <v>0</v>
      </c>
      <c r="BF138" s="15">
        <f>IF(BW137&gt;0,ROUND(MIN(BC138,$F$168)*$BF$1,2),0)</f>
        <v>0</v>
      </c>
      <c r="BG138" s="22">
        <v>0</v>
      </c>
      <c r="BH138" s="22">
        <f>IF(BW137&gt;0,ROUND(MIN(BC138,$F$168)*$BH$1,0),0)</f>
        <v>0</v>
      </c>
      <c r="BI138" s="22">
        <f>IF(BW137&gt;0,ROUND(MIN(BC138,$F$168)*$BI$1,2),0)</f>
        <v>0</v>
      </c>
      <c r="BJ138" s="22">
        <f>IF(BW137&gt;0,ROUND(MIN(BC138,$F$168)*$BJ$1,2),0)</f>
        <v>0</v>
      </c>
      <c r="BK138" s="22">
        <f>IF(BW137&gt;0,ROUND(MIN(BC138,$F$168)*$BK$1,2),0)</f>
        <v>0</v>
      </c>
      <c r="BL138" s="15">
        <f>IF(BW137&gt;0,BF138+SUM(BH138:BK138),0)</f>
        <v>0</v>
      </c>
      <c r="BM138" s="22">
        <f>IF(BW137&gt;0,ROUND(BL138/12,2),0)</f>
        <v>0</v>
      </c>
      <c r="BN138" s="9">
        <f>INT(BM138)</f>
        <v>0</v>
      </c>
      <c r="BO138" s="23">
        <f>INT((BM138-BN138)*10)/10</f>
        <v>0</v>
      </c>
      <c r="BP138" s="17">
        <f>BM138-BN138-BO138</f>
        <v>0</v>
      </c>
      <c r="BQ138" s="23">
        <f>IF(OR(BP138=0.05,BP138=0),BP138,IF(AND(BP138&gt;0.051,BP138&lt;0.1),0.1,IF(AND(BP138&gt;0.001,BP138&lt;0.05),0.05,BP138)))</f>
        <v>0</v>
      </c>
      <c r="BR138" s="23">
        <f>BN138+BO138+BQ138</f>
        <v>0</v>
      </c>
      <c r="BS138">
        <f>IF(BW137&gt;0,BS137,0)</f>
        <v>0</v>
      </c>
      <c r="BT138" s="7">
        <f>SUM(BD138:BE138)+BR138+BS138</f>
        <v>0</v>
      </c>
      <c r="BU138" s="7">
        <f>IF(AND(BT138&gt;0,BT139=0),BT138,0)</f>
        <v>0</v>
      </c>
      <c r="BV138" s="7">
        <f>IF(BW137&gt;0,BV137,0)</f>
        <v>0</v>
      </c>
      <c r="BW138" s="7">
        <f>IF(ROUND(BT138-BV138,2)&gt;0,ROUND(BT138-BV138,2),0)</f>
        <v>0</v>
      </c>
      <c r="CB138">
        <v>136</v>
      </c>
      <c r="CC138" s="7">
        <f>IF(DB137&gt;0,CC137-1000,CC137)</f>
        <v>0</v>
      </c>
      <c r="CD138" s="20">
        <f>IF(DB137&gt;0,ROUND(PMT($F$92/12,$F$96*12,-CC138),5),0)</f>
        <v>0</v>
      </c>
      <c r="CE138" s="15">
        <f>IF(DB137&gt;0,ROUND(CC138*$CE$1/1000,2),0)</f>
        <v>0</v>
      </c>
      <c r="CF138" s="9">
        <f>INT(CE138)</f>
        <v>0</v>
      </c>
      <c r="CG138" s="23">
        <f>INT((CE138-CF138)*10)/10</f>
        <v>0</v>
      </c>
      <c r="CH138" s="17">
        <f>CE138-CF138-CG138</f>
        <v>0</v>
      </c>
      <c r="CI138" s="23">
        <f>IF(OR(CH138=0.05,CH138=0),CH138,IF(AND(CH138&gt;0.051,CH138&lt;0.1),0.1,IF(AND(CH138&gt;0.001,CH138&lt;0.05),0.05,CH138)))</f>
        <v>0</v>
      </c>
      <c r="CJ138" s="23">
        <f>CF138+CG138+CI138</f>
        <v>0</v>
      </c>
      <c r="CK138" s="15">
        <f>IF(DB137&gt;0,ROUND($CD$1*$CK$1,2),0)</f>
        <v>0</v>
      </c>
      <c r="CL138" s="22">
        <v>0</v>
      </c>
      <c r="CM138" s="22">
        <f>IF(DB137&gt;0,ROUND($CD$1*$CM$1,2),0)</f>
        <v>0</v>
      </c>
      <c r="CN138" s="22">
        <f>IF(DB137&gt;0,ROUND($CD$1*$CN$1,2),0)</f>
        <v>0</v>
      </c>
      <c r="CO138" s="22">
        <f>IF(DB137&gt;0,ROUND($CD$1*$CO$1,2),0)</f>
        <v>0</v>
      </c>
      <c r="CP138" s="22">
        <f>IF(DB137&gt;0,ROUND($CD$1*$CP$1,2),0)</f>
        <v>0</v>
      </c>
      <c r="CQ138" s="15">
        <f>IF(DB137&gt;0,CK138+SUM(CM138:CP138),0)</f>
        <v>0</v>
      </c>
      <c r="CR138" s="22">
        <f>IF(DB137&gt;0,ROUND(CQ138/12,2),0)</f>
        <v>0</v>
      </c>
      <c r="CS138" s="9">
        <f>INT(CR138)</f>
        <v>0</v>
      </c>
      <c r="CT138" s="23">
        <f>INT((CR138-CS138)*10)/10</f>
        <v>0</v>
      </c>
      <c r="CU138" s="17">
        <f>CR138-CS138-CT138</f>
        <v>0</v>
      </c>
      <c r="CV138" s="23">
        <f>IF(OR(CU138=0.05,CU138=0),CU138,IF(AND(CU138&gt;0.051,CU138&lt;0.1),0.1,IF(AND(CU138&gt;0.001,CU138&lt;0.05),0.05,CU138)))</f>
        <v>0</v>
      </c>
      <c r="CW138" s="23">
        <f>CS138+CT138+CV138</f>
        <v>0</v>
      </c>
      <c r="CX138">
        <f>IF(DB137&gt;0,CX137,0)</f>
        <v>0</v>
      </c>
      <c r="CY138" s="7">
        <f>ROUND(CD138+CJ138+CW138+CX138,2)</f>
        <v>0</v>
      </c>
      <c r="CZ138" s="7">
        <f>IF(AND(CY138&gt;0,CY139=0),CY138,0)</f>
        <v>0</v>
      </c>
      <c r="DA138" s="7">
        <f>IF(DB137&gt;0,DA137,0)</f>
        <v>0</v>
      </c>
      <c r="DB138" s="7">
        <f>IF(ROUND(CY138-DA138,2)&gt;0,ROUND(CY138-DA138,2),0)</f>
        <v>0</v>
      </c>
      <c r="EB138">
        <v>136</v>
      </c>
      <c r="EC138" s="7">
        <f>IF(FB137&gt;0,EC137-1000,EC137)</f>
        <v>0</v>
      </c>
      <c r="ED138" s="20">
        <f>IF(FB137&gt;0,ROUND(PMT($F$92/12,$F$96*12,-EC138),5),0)</f>
        <v>0</v>
      </c>
      <c r="EE138" s="15">
        <f>IF(FB137&gt;0,ROUND(EC138*$EE$1/1000,2),0)</f>
        <v>0</v>
      </c>
      <c r="EF138" s="9">
        <f>INT(EE138)</f>
        <v>0</v>
      </c>
      <c r="EG138" s="23">
        <f>INT((EE138-EF138)*10)/10</f>
        <v>0</v>
      </c>
      <c r="EH138" s="17">
        <f>EE138-EF138-EG138</f>
        <v>0</v>
      </c>
      <c r="EI138" s="23">
        <f>IF(OR(EH138=0.05,EH138=0),EH138,IF(AND(EH138&gt;0.051,EH138&lt;0.1),0.1,IF(AND(EH138&gt;0.001,EH138&lt;0.05),0.05,EH138)))</f>
        <v>0</v>
      </c>
      <c r="EJ138" s="23">
        <f>EF138+EG138+EI138</f>
        <v>0</v>
      </c>
      <c r="EK138" s="15">
        <f>IF(FB137&gt;0,ROUND($ED$1*$EK$1,2),0)</f>
        <v>0</v>
      </c>
      <c r="EL138" s="22">
        <v>0</v>
      </c>
      <c r="EM138" s="22">
        <f>IF(FB137&gt;0,ROUND($ED$1*$EM$1,0),0)</f>
        <v>0</v>
      </c>
      <c r="EN138" s="22">
        <f>IF(FB137&gt;0,ROUND($ED$1*$EN$1,2),0)</f>
        <v>0</v>
      </c>
      <c r="EO138" s="22">
        <f>IF(FB137&gt;0,ROUND($ED$1*$EO$1,2),0)</f>
        <v>0</v>
      </c>
      <c r="EP138" s="22">
        <f>IF(FB137&gt;0,ROUND($ED$1*$EP$1,2),0)</f>
        <v>0</v>
      </c>
      <c r="EQ138" s="15">
        <f>IF(FB137&gt;0,EK138+SUM(EM138:EP138),0)</f>
        <v>0</v>
      </c>
      <c r="ER138" s="22">
        <f>IF(FB137&gt;0,ROUND(EQ138/12,2),0)</f>
        <v>0</v>
      </c>
      <c r="ES138" s="9">
        <f>INT(ER138)</f>
        <v>0</v>
      </c>
      <c r="ET138" s="23">
        <f>INT((ER138-ES138)*10)/10</f>
        <v>0</v>
      </c>
      <c r="EU138" s="17">
        <f>ER138-ES138-ET138</f>
        <v>0</v>
      </c>
      <c r="EV138" s="23">
        <f>IF(OR(EU138=0.05,EU138=0),EU138,IF(AND(EU138&gt;0.051,EU138&lt;0.1),0.1,IF(AND(EU138&gt;0.001,EU138&lt;0.05),0.05,EU138)))</f>
        <v>0</v>
      </c>
      <c r="EW138" s="23">
        <f>ES138+ET138+EV138</f>
        <v>0</v>
      </c>
      <c r="EX138">
        <f>IF(FB137&gt;0,EX137,0)</f>
        <v>0</v>
      </c>
      <c r="EY138" s="7">
        <f>ROUND(ED138+EJ138+EW138+EX138,2)</f>
        <v>0</v>
      </c>
      <c r="EZ138" s="7">
        <f>IF(AND(EY138&gt;0,EY139=0),EY138,0)</f>
        <v>0</v>
      </c>
      <c r="FA138" s="7">
        <f>IF(FB137&gt;0,FA137,0)</f>
        <v>0</v>
      </c>
      <c r="FB138" s="7">
        <f>IF(ROUND(EY138-FA138,2)&gt;0,ROUND(EY138-FA138,2),0)</f>
        <v>0</v>
      </c>
      <c r="GB138">
        <v>136</v>
      </c>
      <c r="GC138" s="7">
        <f>IF(HB137&gt;0,GC137-1000,GC137)</f>
        <v>0</v>
      </c>
      <c r="GD138" s="20">
        <f>IF(HB137&gt;0,ROUND(PMT($F$92/12,$F$96*12,-GC138),5),0)</f>
        <v>0</v>
      </c>
      <c r="GE138" s="15">
        <f>IF(HB137&gt;0,ROUND(GC138*$GE$1/1000,2),0)</f>
        <v>0</v>
      </c>
      <c r="GF138" s="9">
        <f>INT(GE138)</f>
        <v>0</v>
      </c>
      <c r="GG138" s="23">
        <f>INT((GE138-GF138)*10)/10</f>
        <v>0</v>
      </c>
      <c r="GH138" s="17">
        <f>GE138-GF138-GG138</f>
        <v>0</v>
      </c>
      <c r="GI138" s="23">
        <f>IF(OR(GH138=0.05,GH138=0),GH138,IF(AND(GH138&gt;0.051,GH138&lt;0.1),0.1,IF(AND(GH138&gt;0.001,GH138&lt;0.05),0.05,GH138)))</f>
        <v>0</v>
      </c>
      <c r="GJ138" s="23">
        <f>GF138+GG138+GI138</f>
        <v>0</v>
      </c>
      <c r="GK138" s="15">
        <f>IF(HB137&gt;0,ROUND($GD$1*$GK$1,2),0)</f>
        <v>0</v>
      </c>
      <c r="GL138" s="22">
        <v>0</v>
      </c>
      <c r="GM138" s="22">
        <f>IF(HB137&gt;0,ROUND($GD$1*$GM$1,0),0)</f>
        <v>0</v>
      </c>
      <c r="GN138" s="22">
        <f>IF(HB137&gt;0,ROUND($GD$1*$GN$1,2),0)</f>
        <v>0</v>
      </c>
      <c r="GO138" s="22">
        <f>IF(HB137&gt;0,ROUND($GD$1*$GO$1,2),0)</f>
        <v>0</v>
      </c>
      <c r="GP138" s="22">
        <f>IF(HB137&gt;0,ROUND($GD$1*$GP$1,2),0)</f>
        <v>0</v>
      </c>
      <c r="GQ138" s="15">
        <f>IF(HB137&gt;0,GK138+SUM(GM138:GP138),0)</f>
        <v>0</v>
      </c>
      <c r="GR138" s="22">
        <f>IF(HB137&gt;0,ROUND(GQ138/12,2),0)</f>
        <v>0</v>
      </c>
      <c r="GS138" s="9">
        <f>INT(GR138)</f>
        <v>0</v>
      </c>
      <c r="GT138" s="23">
        <f>INT((GR138-GS138)*10)/10</f>
        <v>0</v>
      </c>
      <c r="GU138" s="17">
        <f>GR138-GS138-GT138</f>
        <v>0</v>
      </c>
      <c r="GV138" s="23">
        <f>IF(OR(GU138=0.05,GU138=0),GU138,IF(AND(GU138&gt;0.051,GU138&lt;0.1),0.1,IF(AND(GU138&gt;0.001,GU138&lt;0.05),0.05,GU138)))</f>
        <v>0</v>
      </c>
      <c r="GW138" s="23">
        <f>GS138+GT138+GV138</f>
        <v>0</v>
      </c>
      <c r="GX138">
        <f>IF(HB137&gt;0,GX137,0)</f>
        <v>0</v>
      </c>
      <c r="GY138" s="7">
        <f>ROUND(GD138+GJ138+GW138+GX138,2)</f>
        <v>0</v>
      </c>
      <c r="GZ138" s="7">
        <f>IF(AND(GY138&gt;0,GY139=0),GY138,0)</f>
        <v>0</v>
      </c>
      <c r="HA138" s="7">
        <f>IF(HB137&gt;0,HA137,0)</f>
        <v>0</v>
      </c>
      <c r="HB138" s="7">
        <f>IF(ROUND(GY138-HA138,2)&gt;0,ROUND(GY138-HA138,2),0)</f>
        <v>0</v>
      </c>
    </row>
    <row r="139" spans="1:235">
      <c r="B139" s="4" t="str">
        <f>IF($B$7="","",$B$7)</f>
        <v/>
      </c>
      <c r="L139" s="129" t="s">
        <v>201</v>
      </c>
      <c r="AE139" s="7">
        <f>SUM(AE134:AE138)</f>
        <v>0</v>
      </c>
      <c r="AF139" s="125">
        <f>SUM(AF134:AF138)</f>
        <v>0</v>
      </c>
      <c r="BB139">
        <v>137</v>
      </c>
      <c r="BC139" s="7">
        <f>IF(BW138&gt;0,BC138-1000,BC138)</f>
        <v>0</v>
      </c>
      <c r="BD139" s="20">
        <f>IF(BW138&gt;0,ROUND(PMT($F$92/12,$F$96*12,-BC139),5),0)</f>
        <v>0</v>
      </c>
      <c r="BE139" s="15">
        <f>IF(BW138&gt;0,ROUND(BC139*$E$1/1000,2),0)</f>
        <v>0</v>
      </c>
      <c r="BF139" s="15">
        <f>IF(BW138&gt;0,ROUND(MIN(BC139,$F$168)*$BF$1,2),0)</f>
        <v>0</v>
      </c>
      <c r="BG139" s="22">
        <v>0</v>
      </c>
      <c r="BH139" s="22">
        <f>IF(BW138&gt;0,ROUND(MIN(BC139,$F$168)*$BH$1,0),0)</f>
        <v>0</v>
      </c>
      <c r="BI139" s="22">
        <f>IF(BW138&gt;0,ROUND(MIN(BC139,$F$168)*$BI$1,2),0)</f>
        <v>0</v>
      </c>
      <c r="BJ139" s="22">
        <f>IF(BW138&gt;0,ROUND(MIN(BC139,$F$168)*$BJ$1,2),0)</f>
        <v>0</v>
      </c>
      <c r="BK139" s="22">
        <f>IF(BW138&gt;0,ROUND(MIN(BC139,$F$168)*$BK$1,2),0)</f>
        <v>0</v>
      </c>
      <c r="BL139" s="15">
        <f>IF(BW138&gt;0,BF139+SUM(BH139:BK139),0)</f>
        <v>0</v>
      </c>
      <c r="BM139" s="22">
        <f>IF(BW138&gt;0,ROUND(BL139/12,2),0)</f>
        <v>0</v>
      </c>
      <c r="BN139" s="9">
        <f>INT(BM139)</f>
        <v>0</v>
      </c>
      <c r="BO139" s="23">
        <f>INT((BM139-BN139)*10)/10</f>
        <v>0</v>
      </c>
      <c r="BP139" s="17">
        <f>BM139-BN139-BO139</f>
        <v>0</v>
      </c>
      <c r="BQ139" s="23">
        <f>IF(OR(BP139=0.05,BP139=0),BP139,IF(AND(BP139&gt;0.051,BP139&lt;0.1),0.1,IF(AND(BP139&gt;0.001,BP139&lt;0.05),0.05,BP139)))</f>
        <v>0</v>
      </c>
      <c r="BR139" s="23">
        <f>BN139+BO139+BQ139</f>
        <v>0</v>
      </c>
      <c r="BS139">
        <f>IF(BW138&gt;0,BS138,0)</f>
        <v>0</v>
      </c>
      <c r="BT139" s="7">
        <f>SUM(BD139:BE139)+BR139+BS139</f>
        <v>0</v>
      </c>
      <c r="BU139" s="7">
        <f>IF(AND(BT139&gt;0,BT140=0),BT139,0)</f>
        <v>0</v>
      </c>
      <c r="BV139" s="7">
        <f>IF(BW138&gt;0,BV138,0)</f>
        <v>0</v>
      </c>
      <c r="BW139" s="7">
        <f>IF(ROUND(BT139-BV139,2)&gt;0,ROUND(BT139-BV139,2),0)</f>
        <v>0</v>
      </c>
      <c r="CB139">
        <v>137</v>
      </c>
      <c r="CC139" s="7">
        <f>IF(DB138&gt;0,CC138-1000,CC138)</f>
        <v>0</v>
      </c>
      <c r="CD139" s="20">
        <f>IF(DB138&gt;0,ROUND(PMT($F$92/12,$F$96*12,-CC139),5),0)</f>
        <v>0</v>
      </c>
      <c r="CE139" s="15">
        <f>IF(DB138&gt;0,ROUND(CC139*$CE$1/1000,2),0)</f>
        <v>0</v>
      </c>
      <c r="CF139" s="9">
        <f>INT(CE139)</f>
        <v>0</v>
      </c>
      <c r="CG139" s="23">
        <f>INT((CE139-CF139)*10)/10</f>
        <v>0</v>
      </c>
      <c r="CH139" s="17">
        <f>CE139-CF139-CG139</f>
        <v>0</v>
      </c>
      <c r="CI139" s="23">
        <f>IF(OR(CH139=0.05,CH139=0),CH139,IF(AND(CH139&gt;0.051,CH139&lt;0.1),0.1,IF(AND(CH139&gt;0.001,CH139&lt;0.05),0.05,CH139)))</f>
        <v>0</v>
      </c>
      <c r="CJ139" s="23">
        <f>CF139+CG139+CI139</f>
        <v>0</v>
      </c>
      <c r="CK139" s="15">
        <f>IF(DB138&gt;0,ROUND($CD$1*$CK$1,2),0)</f>
        <v>0</v>
      </c>
      <c r="CL139" s="22">
        <v>0</v>
      </c>
      <c r="CM139" s="22">
        <f>IF(DB138&gt;0,ROUND($CD$1*$CM$1,2),0)</f>
        <v>0</v>
      </c>
      <c r="CN139" s="22">
        <f>IF(DB138&gt;0,ROUND($CD$1*$CN$1,2),0)</f>
        <v>0</v>
      </c>
      <c r="CO139" s="22">
        <f>IF(DB138&gt;0,ROUND($CD$1*$CO$1,2),0)</f>
        <v>0</v>
      </c>
      <c r="CP139" s="22">
        <f>IF(DB138&gt;0,ROUND($CD$1*$CP$1,2),0)</f>
        <v>0</v>
      </c>
      <c r="CQ139" s="15">
        <f>IF(DB138&gt;0,CK139+SUM(CM139:CP139),0)</f>
        <v>0</v>
      </c>
      <c r="CR139" s="22">
        <f>IF(DB138&gt;0,ROUND(CQ139/12,2),0)</f>
        <v>0</v>
      </c>
      <c r="CS139" s="9">
        <f>INT(CR139)</f>
        <v>0</v>
      </c>
      <c r="CT139" s="23">
        <f>INT((CR139-CS139)*10)/10</f>
        <v>0</v>
      </c>
      <c r="CU139" s="17">
        <f>CR139-CS139-CT139</f>
        <v>0</v>
      </c>
      <c r="CV139" s="23">
        <f>IF(OR(CU139=0.05,CU139=0),CU139,IF(AND(CU139&gt;0.051,CU139&lt;0.1),0.1,IF(AND(CU139&gt;0.001,CU139&lt;0.05),0.05,CU139)))</f>
        <v>0</v>
      </c>
      <c r="CW139" s="23">
        <f>CS139+CT139+CV139</f>
        <v>0</v>
      </c>
      <c r="CX139">
        <f>IF(DB138&gt;0,CX138,0)</f>
        <v>0</v>
      </c>
      <c r="CY139" s="7">
        <f>ROUND(CD139+CJ139+CW139+CX139,2)</f>
        <v>0</v>
      </c>
      <c r="CZ139" s="7">
        <f>IF(AND(CY139&gt;0,CY140=0),CY139,0)</f>
        <v>0</v>
      </c>
      <c r="DA139" s="7">
        <f>IF(DB138&gt;0,DA138,0)</f>
        <v>0</v>
      </c>
      <c r="DB139" s="7">
        <f>IF(ROUND(CY139-DA139,2)&gt;0,ROUND(CY139-DA139,2),0)</f>
        <v>0</v>
      </c>
      <c r="EB139">
        <v>137</v>
      </c>
      <c r="EC139" s="7">
        <f>IF(FB138&gt;0,EC138-1000,EC138)</f>
        <v>0</v>
      </c>
      <c r="ED139" s="20">
        <f>IF(FB138&gt;0,ROUND(PMT($F$92/12,$F$96*12,-EC139),5),0)</f>
        <v>0</v>
      </c>
      <c r="EE139" s="15">
        <f>IF(FB138&gt;0,ROUND(EC139*$EE$1/1000,2),0)</f>
        <v>0</v>
      </c>
      <c r="EF139" s="9">
        <f>INT(EE139)</f>
        <v>0</v>
      </c>
      <c r="EG139" s="23">
        <f>INT((EE139-EF139)*10)/10</f>
        <v>0</v>
      </c>
      <c r="EH139" s="17">
        <f>EE139-EF139-EG139</f>
        <v>0</v>
      </c>
      <c r="EI139" s="23">
        <f>IF(OR(EH139=0.05,EH139=0),EH139,IF(AND(EH139&gt;0.051,EH139&lt;0.1),0.1,IF(AND(EH139&gt;0.001,EH139&lt;0.05),0.05,EH139)))</f>
        <v>0</v>
      </c>
      <c r="EJ139" s="23">
        <f>EF139+EG139+EI139</f>
        <v>0</v>
      </c>
      <c r="EK139" s="15">
        <f>IF(FB138&gt;0,ROUND($ED$1*$EK$1,2),0)</f>
        <v>0</v>
      </c>
      <c r="EL139" s="22">
        <v>0</v>
      </c>
      <c r="EM139" s="22">
        <f>IF(FB138&gt;0,ROUND($ED$1*$EM$1,0),0)</f>
        <v>0</v>
      </c>
      <c r="EN139" s="22">
        <f>IF(FB138&gt;0,ROUND($ED$1*$EN$1,2),0)</f>
        <v>0</v>
      </c>
      <c r="EO139" s="22">
        <f>IF(FB138&gt;0,ROUND($ED$1*$EO$1,2),0)</f>
        <v>0</v>
      </c>
      <c r="EP139" s="22">
        <f>IF(FB138&gt;0,ROUND($ED$1*$EP$1,2),0)</f>
        <v>0</v>
      </c>
      <c r="EQ139" s="15">
        <f>IF(FB138&gt;0,EK139+SUM(EM139:EP139),0)</f>
        <v>0</v>
      </c>
      <c r="ER139" s="22">
        <f>IF(FB138&gt;0,ROUND(EQ139/12,2),0)</f>
        <v>0</v>
      </c>
      <c r="ES139" s="9">
        <f>INT(ER139)</f>
        <v>0</v>
      </c>
      <c r="ET139" s="23">
        <f>INT((ER139-ES139)*10)/10</f>
        <v>0</v>
      </c>
      <c r="EU139" s="17">
        <f>ER139-ES139-ET139</f>
        <v>0</v>
      </c>
      <c r="EV139" s="23">
        <f>IF(OR(EU139=0.05,EU139=0),EU139,IF(AND(EU139&gt;0.051,EU139&lt;0.1),0.1,IF(AND(EU139&gt;0.001,EU139&lt;0.05),0.05,EU139)))</f>
        <v>0</v>
      </c>
      <c r="EW139" s="23">
        <f>ES139+ET139+EV139</f>
        <v>0</v>
      </c>
      <c r="EX139">
        <f>IF(FB138&gt;0,EX138,0)</f>
        <v>0</v>
      </c>
      <c r="EY139" s="7">
        <f>ROUND(ED139+EJ139+EW139+EX139,2)</f>
        <v>0</v>
      </c>
      <c r="EZ139" s="7">
        <f>IF(AND(EY139&gt;0,EY140=0),EY139,0)</f>
        <v>0</v>
      </c>
      <c r="FA139" s="7">
        <f>IF(FB138&gt;0,FA138,0)</f>
        <v>0</v>
      </c>
      <c r="FB139" s="7">
        <f>IF(ROUND(EY139-FA139,2)&gt;0,ROUND(EY139-FA139,2),0)</f>
        <v>0</v>
      </c>
      <c r="GB139">
        <v>137</v>
      </c>
      <c r="GC139" s="7">
        <f>IF(HB138&gt;0,GC138-1000,GC138)</f>
        <v>0</v>
      </c>
      <c r="GD139" s="20">
        <f>IF(HB138&gt;0,ROUND(PMT($F$92/12,$F$96*12,-GC139),5),0)</f>
        <v>0</v>
      </c>
      <c r="GE139" s="15">
        <f>IF(HB138&gt;0,ROUND(GC139*$GE$1/1000,2),0)</f>
        <v>0</v>
      </c>
      <c r="GF139" s="9">
        <f>INT(GE139)</f>
        <v>0</v>
      </c>
      <c r="GG139" s="23">
        <f>INT((GE139-GF139)*10)/10</f>
        <v>0</v>
      </c>
      <c r="GH139" s="17">
        <f>GE139-GF139-GG139</f>
        <v>0</v>
      </c>
      <c r="GI139" s="23">
        <f>IF(OR(GH139=0.05,GH139=0),GH139,IF(AND(GH139&gt;0.051,GH139&lt;0.1),0.1,IF(AND(GH139&gt;0.001,GH139&lt;0.05),0.05,GH139)))</f>
        <v>0</v>
      </c>
      <c r="GJ139" s="23">
        <f>GF139+GG139+GI139</f>
        <v>0</v>
      </c>
      <c r="GK139" s="15">
        <f>IF(HB138&gt;0,ROUND($GD$1*$GK$1,2),0)</f>
        <v>0</v>
      </c>
      <c r="GL139" s="22">
        <v>0</v>
      </c>
      <c r="GM139" s="22">
        <f>IF(HB138&gt;0,ROUND($GD$1*$GM$1,0),0)</f>
        <v>0</v>
      </c>
      <c r="GN139" s="22">
        <f>IF(HB138&gt;0,ROUND($GD$1*$GN$1,2),0)</f>
        <v>0</v>
      </c>
      <c r="GO139" s="22">
        <f>IF(HB138&gt;0,ROUND($GD$1*$GO$1,2),0)</f>
        <v>0</v>
      </c>
      <c r="GP139" s="22">
        <f>IF(HB138&gt;0,ROUND($GD$1*$GP$1,2),0)</f>
        <v>0</v>
      </c>
      <c r="GQ139" s="15">
        <f>IF(HB138&gt;0,GK139+SUM(GM139:GP139),0)</f>
        <v>0</v>
      </c>
      <c r="GR139" s="22">
        <f>IF(HB138&gt;0,ROUND(GQ139/12,2),0)</f>
        <v>0</v>
      </c>
      <c r="GS139" s="9">
        <f>INT(GR139)</f>
        <v>0</v>
      </c>
      <c r="GT139" s="23">
        <f>INT((GR139-GS139)*10)/10</f>
        <v>0</v>
      </c>
      <c r="GU139" s="17">
        <f>GR139-GS139-GT139</f>
        <v>0</v>
      </c>
      <c r="GV139" s="23">
        <f>IF(OR(GU139=0.05,GU139=0),GU139,IF(AND(GU139&gt;0.051,GU139&lt;0.1),0.1,IF(AND(GU139&gt;0.001,GU139&lt;0.05),0.05,GU139)))</f>
        <v>0</v>
      </c>
      <c r="GW139" s="23">
        <f>GS139+GT139+GV139</f>
        <v>0</v>
      </c>
      <c r="GX139">
        <f>IF(HB138&gt;0,GX138,0)</f>
        <v>0</v>
      </c>
      <c r="GY139" s="7">
        <f>ROUND(GD139+GJ139+GW139+GX139,2)</f>
        <v>0</v>
      </c>
      <c r="GZ139" s="7">
        <f>IF(AND(GY139&gt;0,GY140=0),GY139,0)</f>
        <v>0</v>
      </c>
      <c r="HA139" s="7">
        <f>IF(HB138&gt;0,HA138,0)</f>
        <v>0</v>
      </c>
      <c r="HB139" s="7">
        <f>IF(ROUND(GY139-HA139,2)&gt;0,ROUND(GY139-HA139,2),0)</f>
        <v>0</v>
      </c>
    </row>
    <row r="140" spans="1:235">
      <c r="B140" s="4" t="s">
        <v>189</v>
      </c>
      <c r="E140" s="9" t="s">
        <v>190</v>
      </c>
      <c r="F140" s="130">
        <f>I88</f>
        <v>0</v>
      </c>
      <c r="L140" s="127" t="s">
        <v>202</v>
      </c>
      <c r="AA140" s="133">
        <f>$K$86</f>
        <v>0</v>
      </c>
      <c r="BB140">
        <v>138</v>
      </c>
      <c r="BC140" s="7">
        <f>IF(BW139&gt;0,BC139-1000,BC139)</f>
        <v>0</v>
      </c>
      <c r="BD140" s="20">
        <f>IF(BW139&gt;0,ROUND(PMT($F$92/12,$F$96*12,-BC140),5),0)</f>
        <v>0</v>
      </c>
      <c r="BE140" s="15">
        <f>IF(BW139&gt;0,ROUND(BC140*$E$1/1000,2),0)</f>
        <v>0</v>
      </c>
      <c r="BF140" s="15">
        <f>IF(BW139&gt;0,ROUND(MIN(BC140,$F$168)*$BF$1,2),0)</f>
        <v>0</v>
      </c>
      <c r="BG140" s="22">
        <v>0</v>
      </c>
      <c r="BH140" s="22">
        <f>IF(BW139&gt;0,ROUND(MIN(BC140,$F$168)*$BH$1,0),0)</f>
        <v>0</v>
      </c>
      <c r="BI140" s="22">
        <f>IF(BW139&gt;0,ROUND(MIN(BC140,$F$168)*$BI$1,2),0)</f>
        <v>0</v>
      </c>
      <c r="BJ140" s="22">
        <f>IF(BW139&gt;0,ROUND(MIN(BC140,$F$168)*$BJ$1,2),0)</f>
        <v>0</v>
      </c>
      <c r="BK140" s="22">
        <f>IF(BW139&gt;0,ROUND(MIN(BC140,$F$168)*$BK$1,2),0)</f>
        <v>0</v>
      </c>
      <c r="BL140" s="15">
        <f>IF(BW139&gt;0,BF140+SUM(BH140:BK140),0)</f>
        <v>0</v>
      </c>
      <c r="BM140" s="22">
        <f>IF(BW139&gt;0,ROUND(BL140/12,2),0)</f>
        <v>0</v>
      </c>
      <c r="BN140" s="9">
        <f>INT(BM140)</f>
        <v>0</v>
      </c>
      <c r="BO140" s="23">
        <f>INT((BM140-BN140)*10)/10</f>
        <v>0</v>
      </c>
      <c r="BP140" s="17">
        <f>BM140-BN140-BO140</f>
        <v>0</v>
      </c>
      <c r="BQ140" s="23">
        <f>IF(OR(BP140=0.05,BP140=0),BP140,IF(AND(BP140&gt;0.051,BP140&lt;0.1),0.1,IF(AND(BP140&gt;0.001,BP140&lt;0.05),0.05,BP140)))</f>
        <v>0</v>
      </c>
      <c r="BR140" s="23">
        <f>BN140+BO140+BQ140</f>
        <v>0</v>
      </c>
      <c r="BS140">
        <f>IF(BW139&gt;0,BS139,0)</f>
        <v>0</v>
      </c>
      <c r="BT140" s="7">
        <f>SUM(BD140:BE140)+BR140+BS140</f>
        <v>0</v>
      </c>
      <c r="BU140" s="7">
        <f>IF(AND(BT140&gt;0,BT141=0),BT140,0)</f>
        <v>0</v>
      </c>
      <c r="BV140" s="7">
        <f>IF(BW139&gt;0,BV139,0)</f>
        <v>0</v>
      </c>
      <c r="BW140" s="7">
        <f>IF(ROUND(BT140-BV140,2)&gt;0,ROUND(BT140-BV140,2),0)</f>
        <v>0</v>
      </c>
      <c r="CB140">
        <v>138</v>
      </c>
      <c r="CC140" s="7">
        <f>IF(DB139&gt;0,CC139-1000,CC139)</f>
        <v>0</v>
      </c>
      <c r="CD140" s="20">
        <f>IF(DB139&gt;0,ROUND(PMT($F$92/12,$F$96*12,-CC140),5),0)</f>
        <v>0</v>
      </c>
      <c r="CE140" s="15">
        <f>IF(DB139&gt;0,ROUND(CC140*$CE$1/1000,2),0)</f>
        <v>0</v>
      </c>
      <c r="CF140" s="9">
        <f>INT(CE140)</f>
        <v>0</v>
      </c>
      <c r="CG140" s="23">
        <f>INT((CE140-CF140)*10)/10</f>
        <v>0</v>
      </c>
      <c r="CH140" s="17">
        <f>CE140-CF140-CG140</f>
        <v>0</v>
      </c>
      <c r="CI140" s="23">
        <f>IF(OR(CH140=0.05,CH140=0),CH140,IF(AND(CH140&gt;0.051,CH140&lt;0.1),0.1,IF(AND(CH140&gt;0.001,CH140&lt;0.05),0.05,CH140)))</f>
        <v>0</v>
      </c>
      <c r="CJ140" s="23">
        <f>CF140+CG140+CI140</f>
        <v>0</v>
      </c>
      <c r="CK140" s="15">
        <f>IF(DB139&gt;0,ROUND($CD$1*$CK$1,2),0)</f>
        <v>0</v>
      </c>
      <c r="CL140" s="22">
        <v>0</v>
      </c>
      <c r="CM140" s="22">
        <f>IF(DB139&gt;0,ROUND($CD$1*$CM$1,2),0)</f>
        <v>0</v>
      </c>
      <c r="CN140" s="22">
        <f>IF(DB139&gt;0,ROUND($CD$1*$CN$1,2),0)</f>
        <v>0</v>
      </c>
      <c r="CO140" s="22">
        <f>IF(DB139&gt;0,ROUND($CD$1*$CO$1,2),0)</f>
        <v>0</v>
      </c>
      <c r="CP140" s="22">
        <f>IF(DB139&gt;0,ROUND($CD$1*$CP$1,2),0)</f>
        <v>0</v>
      </c>
      <c r="CQ140" s="15">
        <f>IF(DB139&gt;0,CK140+SUM(CM140:CP140),0)</f>
        <v>0</v>
      </c>
      <c r="CR140" s="22">
        <f>IF(DB139&gt;0,ROUND(CQ140/12,2),0)</f>
        <v>0</v>
      </c>
      <c r="CS140" s="9">
        <f>INT(CR140)</f>
        <v>0</v>
      </c>
      <c r="CT140" s="23">
        <f>INT((CR140-CS140)*10)/10</f>
        <v>0</v>
      </c>
      <c r="CU140" s="17">
        <f>CR140-CS140-CT140</f>
        <v>0</v>
      </c>
      <c r="CV140" s="23">
        <f>IF(OR(CU140=0.05,CU140=0),CU140,IF(AND(CU140&gt;0.051,CU140&lt;0.1),0.1,IF(AND(CU140&gt;0.001,CU140&lt;0.05),0.05,CU140)))</f>
        <v>0</v>
      </c>
      <c r="CW140" s="23">
        <f>CS140+CT140+CV140</f>
        <v>0</v>
      </c>
      <c r="CX140">
        <f>IF(DB139&gt;0,CX139,0)</f>
        <v>0</v>
      </c>
      <c r="CY140" s="7">
        <f>ROUND(CD140+CJ140+CW140+CX140,2)</f>
        <v>0</v>
      </c>
      <c r="CZ140" s="7">
        <f>IF(AND(CY140&gt;0,CY141=0),CY140,0)</f>
        <v>0</v>
      </c>
      <c r="DA140" s="7">
        <f>IF(DB139&gt;0,DA139,0)</f>
        <v>0</v>
      </c>
      <c r="DB140" s="7">
        <f>IF(ROUND(CY140-DA140,2)&gt;0,ROUND(CY140-DA140,2),0)</f>
        <v>0</v>
      </c>
      <c r="EB140">
        <v>138</v>
      </c>
      <c r="EC140" s="7">
        <f>IF(FB139&gt;0,EC139-1000,EC139)</f>
        <v>0</v>
      </c>
      <c r="ED140" s="20">
        <f>IF(FB139&gt;0,ROUND(PMT($F$92/12,$F$96*12,-EC140),5),0)</f>
        <v>0</v>
      </c>
      <c r="EE140" s="15">
        <f>IF(FB139&gt;0,ROUND(EC140*$EE$1/1000,2),0)</f>
        <v>0</v>
      </c>
      <c r="EF140" s="9">
        <f>INT(EE140)</f>
        <v>0</v>
      </c>
      <c r="EG140" s="23">
        <f>INT((EE140-EF140)*10)/10</f>
        <v>0</v>
      </c>
      <c r="EH140" s="17">
        <f>EE140-EF140-EG140</f>
        <v>0</v>
      </c>
      <c r="EI140" s="23">
        <f>IF(OR(EH140=0.05,EH140=0),EH140,IF(AND(EH140&gt;0.051,EH140&lt;0.1),0.1,IF(AND(EH140&gt;0.001,EH140&lt;0.05),0.05,EH140)))</f>
        <v>0</v>
      </c>
      <c r="EJ140" s="23">
        <f>EF140+EG140+EI140</f>
        <v>0</v>
      </c>
      <c r="EK140" s="15">
        <f>IF(FB139&gt;0,ROUND($ED$1*$EK$1,2),0)</f>
        <v>0</v>
      </c>
      <c r="EL140" s="22">
        <v>0</v>
      </c>
      <c r="EM140" s="22">
        <f>IF(FB139&gt;0,ROUND($ED$1*$EM$1,0),0)</f>
        <v>0</v>
      </c>
      <c r="EN140" s="22">
        <f>IF(FB139&gt;0,ROUND($ED$1*$EN$1,2),0)</f>
        <v>0</v>
      </c>
      <c r="EO140" s="22">
        <f>IF(FB139&gt;0,ROUND($ED$1*$EO$1,2),0)</f>
        <v>0</v>
      </c>
      <c r="EP140" s="22">
        <f>IF(FB139&gt;0,ROUND($ED$1*$EP$1,2),0)</f>
        <v>0</v>
      </c>
      <c r="EQ140" s="15">
        <f>IF(FB139&gt;0,EK140+SUM(EM140:EP140),0)</f>
        <v>0</v>
      </c>
      <c r="ER140" s="22">
        <f>IF(FB139&gt;0,ROUND(EQ140/12,2),0)</f>
        <v>0</v>
      </c>
      <c r="ES140" s="9">
        <f>INT(ER140)</f>
        <v>0</v>
      </c>
      <c r="ET140" s="23">
        <f>INT((ER140-ES140)*10)/10</f>
        <v>0</v>
      </c>
      <c r="EU140" s="17">
        <f>ER140-ES140-ET140</f>
        <v>0</v>
      </c>
      <c r="EV140" s="23">
        <f>IF(OR(EU140=0.05,EU140=0),EU140,IF(AND(EU140&gt;0.051,EU140&lt;0.1),0.1,IF(AND(EU140&gt;0.001,EU140&lt;0.05),0.05,EU140)))</f>
        <v>0</v>
      </c>
      <c r="EW140" s="23">
        <f>ES140+ET140+EV140</f>
        <v>0</v>
      </c>
      <c r="EX140">
        <f>IF(FB139&gt;0,EX139,0)</f>
        <v>0</v>
      </c>
      <c r="EY140" s="7">
        <f>ROUND(ED140+EJ140+EW140+EX140,2)</f>
        <v>0</v>
      </c>
      <c r="EZ140" s="7">
        <f>IF(AND(EY140&gt;0,EY141=0),EY140,0)</f>
        <v>0</v>
      </c>
      <c r="FA140" s="7">
        <f>IF(FB139&gt;0,FA139,0)</f>
        <v>0</v>
      </c>
      <c r="FB140" s="7">
        <f>IF(ROUND(EY140-FA140,2)&gt;0,ROUND(EY140-FA140,2),0)</f>
        <v>0</v>
      </c>
      <c r="GB140">
        <v>138</v>
      </c>
      <c r="GC140" s="7">
        <f>IF(HB139&gt;0,GC139-1000,GC139)</f>
        <v>0</v>
      </c>
      <c r="GD140" s="20">
        <f>IF(HB139&gt;0,ROUND(PMT($F$92/12,$F$96*12,-GC140),5),0)</f>
        <v>0</v>
      </c>
      <c r="GE140" s="15">
        <f>IF(HB139&gt;0,ROUND(GC140*$GE$1/1000,2),0)</f>
        <v>0</v>
      </c>
      <c r="GF140" s="9">
        <f>INT(GE140)</f>
        <v>0</v>
      </c>
      <c r="GG140" s="23">
        <f>INT((GE140-GF140)*10)/10</f>
        <v>0</v>
      </c>
      <c r="GH140" s="17">
        <f>GE140-GF140-GG140</f>
        <v>0</v>
      </c>
      <c r="GI140" s="23">
        <f>IF(OR(GH140=0.05,GH140=0),GH140,IF(AND(GH140&gt;0.051,GH140&lt;0.1),0.1,IF(AND(GH140&gt;0.001,GH140&lt;0.05),0.05,GH140)))</f>
        <v>0</v>
      </c>
      <c r="GJ140" s="23">
        <f>GF140+GG140+GI140</f>
        <v>0</v>
      </c>
      <c r="GK140" s="15">
        <f>IF(HB139&gt;0,ROUND($GD$1*$GK$1,2),0)</f>
        <v>0</v>
      </c>
      <c r="GL140" s="22">
        <v>0</v>
      </c>
      <c r="GM140" s="22">
        <f>IF(HB139&gt;0,ROUND($GD$1*$GM$1,0),0)</f>
        <v>0</v>
      </c>
      <c r="GN140" s="22">
        <f>IF(HB139&gt;0,ROUND($GD$1*$GN$1,2),0)</f>
        <v>0</v>
      </c>
      <c r="GO140" s="22">
        <f>IF(HB139&gt;0,ROUND($GD$1*$GO$1,2),0)</f>
        <v>0</v>
      </c>
      <c r="GP140" s="22">
        <f>IF(HB139&gt;0,ROUND($GD$1*$GP$1,2),0)</f>
        <v>0</v>
      </c>
      <c r="GQ140" s="15">
        <f>IF(HB139&gt;0,GK140+SUM(GM140:GP140),0)</f>
        <v>0</v>
      </c>
      <c r="GR140" s="22">
        <f>IF(HB139&gt;0,ROUND(GQ140/12,2),0)</f>
        <v>0</v>
      </c>
      <c r="GS140" s="9">
        <f>INT(GR140)</f>
        <v>0</v>
      </c>
      <c r="GT140" s="23">
        <f>INT((GR140-GS140)*10)/10</f>
        <v>0</v>
      </c>
      <c r="GU140" s="17">
        <f>GR140-GS140-GT140</f>
        <v>0</v>
      </c>
      <c r="GV140" s="23">
        <f>IF(OR(GU140=0.05,GU140=0),GU140,IF(AND(GU140&gt;0.051,GU140&lt;0.1),0.1,IF(AND(GU140&gt;0.001,GU140&lt;0.05),0.05,GU140)))</f>
        <v>0</v>
      </c>
      <c r="GW140" s="23">
        <f>GS140+GT140+GV140</f>
        <v>0</v>
      </c>
      <c r="GX140">
        <f>IF(HB139&gt;0,GX139,0)</f>
        <v>0</v>
      </c>
      <c r="GY140" s="7">
        <f>ROUND(GD140+GJ140+GW140+GX140,2)</f>
        <v>0</v>
      </c>
      <c r="GZ140" s="7">
        <f>IF(AND(GY140&gt;0,GY141=0),GY140,0)</f>
        <v>0</v>
      </c>
      <c r="HA140" s="7">
        <f>IF(HB139&gt;0,HA139,0)</f>
        <v>0</v>
      </c>
      <c r="HB140" s="7">
        <f>IF(ROUND(GY140-HA140,2)&gt;0,ROUND(GY140-HA140,2),0)</f>
        <v>0</v>
      </c>
    </row>
    <row r="141" spans="1:235">
      <c r="E141" s="9" t="s">
        <v>190</v>
      </c>
      <c r="F141" s="118">
        <f>ROUND(F140*$F$128,2)</f>
        <v>0</v>
      </c>
      <c r="AA141" s="132">
        <f>ROUND($F$38/AC141,2)</f>
        <v>0</v>
      </c>
      <c r="AB141" s="20">
        <f>AA141</f>
        <v>0</v>
      </c>
      <c r="AC141" s="135">
        <f>ROUND(PMT(F$92/12,AC74,-1),9)</f>
        <v>0.002777778</v>
      </c>
      <c r="AD141" s="136">
        <f>IF(AB141&gt;0,AC141,0)</f>
        <v>0</v>
      </c>
      <c r="BB141">
        <v>139</v>
      </c>
      <c r="BC141" s="7">
        <f>IF(BW140&gt;0,BC140-1000,BC140)</f>
        <v>0</v>
      </c>
      <c r="BD141" s="20">
        <f>IF(BW140&gt;0,ROUND(PMT($F$92/12,$F$96*12,-BC141),5),0)</f>
        <v>0</v>
      </c>
      <c r="BE141" s="15">
        <f>IF(BW140&gt;0,ROUND(BC141*$E$1/1000,2),0)</f>
        <v>0</v>
      </c>
      <c r="BF141" s="15">
        <f>IF(BW140&gt;0,ROUND(MIN(BC141,$F$168)*$BF$1,2),0)</f>
        <v>0</v>
      </c>
      <c r="BG141" s="22">
        <v>0</v>
      </c>
      <c r="BH141" s="22">
        <f>IF(BW140&gt;0,ROUND(MIN(BC141,$F$168)*$BH$1,0),0)</f>
        <v>0</v>
      </c>
      <c r="BI141" s="22">
        <f>IF(BW140&gt;0,ROUND(MIN(BC141,$F$168)*$BI$1,2),0)</f>
        <v>0</v>
      </c>
      <c r="BJ141" s="22">
        <f>IF(BW140&gt;0,ROUND(MIN(BC141,$F$168)*$BJ$1,2),0)</f>
        <v>0</v>
      </c>
      <c r="BK141" s="22">
        <f>IF(BW140&gt;0,ROUND(MIN(BC141,$F$168)*$BK$1,2),0)</f>
        <v>0</v>
      </c>
      <c r="BL141" s="15">
        <f>IF(BW140&gt;0,BF141+SUM(BH141:BK141),0)</f>
        <v>0</v>
      </c>
      <c r="BM141" s="22">
        <f>IF(BW140&gt;0,ROUND(BL141/12,2),0)</f>
        <v>0</v>
      </c>
      <c r="BN141" s="9">
        <f>INT(BM141)</f>
        <v>0</v>
      </c>
      <c r="BO141" s="23">
        <f>INT((BM141-BN141)*10)/10</f>
        <v>0</v>
      </c>
      <c r="BP141" s="17">
        <f>BM141-BN141-BO141</f>
        <v>0</v>
      </c>
      <c r="BQ141" s="23">
        <f>IF(OR(BP141=0.05,BP141=0),BP141,IF(AND(BP141&gt;0.051,BP141&lt;0.1),0.1,IF(AND(BP141&gt;0.001,BP141&lt;0.05),0.05,BP141)))</f>
        <v>0</v>
      </c>
      <c r="BR141" s="23">
        <f>BN141+BO141+BQ141</f>
        <v>0</v>
      </c>
      <c r="BS141">
        <f>IF(BW140&gt;0,BS140,0)</f>
        <v>0</v>
      </c>
      <c r="BT141" s="7">
        <f>SUM(BD141:BE141)+BR141+BS141</f>
        <v>0</v>
      </c>
      <c r="BU141" s="7">
        <f>IF(AND(BT141&gt;0,BT142=0),BT141,0)</f>
        <v>0</v>
      </c>
      <c r="BV141" s="7">
        <f>IF(BW140&gt;0,BV140,0)</f>
        <v>0</v>
      </c>
      <c r="BW141" s="7">
        <f>IF(ROUND(BT141-BV141,2)&gt;0,ROUND(BT141-BV141,2),0)</f>
        <v>0</v>
      </c>
      <c r="CB141">
        <v>139</v>
      </c>
      <c r="CC141" s="7">
        <f>IF(DB140&gt;0,CC140-1000,CC140)</f>
        <v>0</v>
      </c>
      <c r="CD141" s="20">
        <f>IF(DB140&gt;0,ROUND(PMT($F$92/12,$F$96*12,-CC141),5),0)</f>
        <v>0</v>
      </c>
      <c r="CE141" s="15">
        <f>IF(DB140&gt;0,ROUND(CC141*$CE$1/1000,2),0)</f>
        <v>0</v>
      </c>
      <c r="CF141" s="9">
        <f>INT(CE141)</f>
        <v>0</v>
      </c>
      <c r="CG141" s="23">
        <f>INT((CE141-CF141)*10)/10</f>
        <v>0</v>
      </c>
      <c r="CH141" s="17">
        <f>CE141-CF141-CG141</f>
        <v>0</v>
      </c>
      <c r="CI141" s="23">
        <f>IF(OR(CH141=0.05,CH141=0),CH141,IF(AND(CH141&gt;0.051,CH141&lt;0.1),0.1,IF(AND(CH141&gt;0.001,CH141&lt;0.05),0.05,CH141)))</f>
        <v>0</v>
      </c>
      <c r="CJ141" s="23">
        <f>CF141+CG141+CI141</f>
        <v>0</v>
      </c>
      <c r="CK141" s="15">
        <f>IF(DB140&gt;0,ROUND($CD$1*$CK$1,2),0)</f>
        <v>0</v>
      </c>
      <c r="CL141" s="22">
        <v>0</v>
      </c>
      <c r="CM141" s="22">
        <f>IF(DB140&gt;0,ROUND($CD$1*$CM$1,2),0)</f>
        <v>0</v>
      </c>
      <c r="CN141" s="22">
        <f>IF(DB140&gt;0,ROUND($CD$1*$CN$1,2),0)</f>
        <v>0</v>
      </c>
      <c r="CO141" s="22">
        <f>IF(DB140&gt;0,ROUND($CD$1*$CO$1,2),0)</f>
        <v>0</v>
      </c>
      <c r="CP141" s="22">
        <f>IF(DB140&gt;0,ROUND($CD$1*$CP$1,2),0)</f>
        <v>0</v>
      </c>
      <c r="CQ141" s="15">
        <f>IF(DB140&gt;0,CK141+SUM(CM141:CP141),0)</f>
        <v>0</v>
      </c>
      <c r="CR141" s="22">
        <f>IF(DB140&gt;0,ROUND(CQ141/12,2),0)</f>
        <v>0</v>
      </c>
      <c r="CS141" s="9">
        <f>INT(CR141)</f>
        <v>0</v>
      </c>
      <c r="CT141" s="23">
        <f>INT((CR141-CS141)*10)/10</f>
        <v>0</v>
      </c>
      <c r="CU141" s="17">
        <f>CR141-CS141-CT141</f>
        <v>0</v>
      </c>
      <c r="CV141" s="23">
        <f>IF(OR(CU141=0.05,CU141=0),CU141,IF(AND(CU141&gt;0.051,CU141&lt;0.1),0.1,IF(AND(CU141&gt;0.001,CU141&lt;0.05),0.05,CU141)))</f>
        <v>0</v>
      </c>
      <c r="CW141" s="23">
        <f>CS141+CT141+CV141</f>
        <v>0</v>
      </c>
      <c r="CX141">
        <f>IF(DB140&gt;0,CX140,0)</f>
        <v>0</v>
      </c>
      <c r="CY141" s="7">
        <f>ROUND(CD141+CJ141+CW141+CX141,2)</f>
        <v>0</v>
      </c>
      <c r="CZ141" s="7">
        <f>IF(AND(CY141&gt;0,CY142=0),CY141,0)</f>
        <v>0</v>
      </c>
      <c r="DA141" s="7">
        <f>IF(DB140&gt;0,DA140,0)</f>
        <v>0</v>
      </c>
      <c r="DB141" s="7">
        <f>IF(ROUND(CY141-DA141,2)&gt;0,ROUND(CY141-DA141,2),0)</f>
        <v>0</v>
      </c>
      <c r="EB141">
        <v>139</v>
      </c>
      <c r="EC141" s="7">
        <f>IF(FB140&gt;0,EC140-1000,EC140)</f>
        <v>0</v>
      </c>
      <c r="ED141" s="20">
        <f>IF(FB140&gt;0,ROUND(PMT($F$92/12,$F$96*12,-EC141),5),0)</f>
        <v>0</v>
      </c>
      <c r="EE141" s="15">
        <f>IF(FB140&gt;0,ROUND(EC141*$EE$1/1000,2),0)</f>
        <v>0</v>
      </c>
      <c r="EF141" s="9">
        <f>INT(EE141)</f>
        <v>0</v>
      </c>
      <c r="EG141" s="23">
        <f>INT((EE141-EF141)*10)/10</f>
        <v>0</v>
      </c>
      <c r="EH141" s="17">
        <f>EE141-EF141-EG141</f>
        <v>0</v>
      </c>
      <c r="EI141" s="23">
        <f>IF(OR(EH141=0.05,EH141=0),EH141,IF(AND(EH141&gt;0.051,EH141&lt;0.1),0.1,IF(AND(EH141&gt;0.001,EH141&lt;0.05),0.05,EH141)))</f>
        <v>0</v>
      </c>
      <c r="EJ141" s="23">
        <f>EF141+EG141+EI141</f>
        <v>0</v>
      </c>
      <c r="EK141" s="15">
        <f>IF(FB140&gt;0,ROUND($ED$1*$EK$1,2),0)</f>
        <v>0</v>
      </c>
      <c r="EL141" s="22">
        <v>0</v>
      </c>
      <c r="EM141" s="22">
        <f>IF(FB140&gt;0,ROUND($ED$1*$EM$1,0),0)</f>
        <v>0</v>
      </c>
      <c r="EN141" s="22">
        <f>IF(FB140&gt;0,ROUND($ED$1*$EN$1,2),0)</f>
        <v>0</v>
      </c>
      <c r="EO141" s="22">
        <f>IF(FB140&gt;0,ROUND($ED$1*$EO$1,2),0)</f>
        <v>0</v>
      </c>
      <c r="EP141" s="22">
        <f>IF(FB140&gt;0,ROUND($ED$1*$EP$1,2),0)</f>
        <v>0</v>
      </c>
      <c r="EQ141" s="15">
        <f>IF(FB140&gt;0,EK141+SUM(EM141:EP141),0)</f>
        <v>0</v>
      </c>
      <c r="ER141" s="22">
        <f>IF(FB140&gt;0,ROUND(EQ141/12,2),0)</f>
        <v>0</v>
      </c>
      <c r="ES141" s="9">
        <f>INT(ER141)</f>
        <v>0</v>
      </c>
      <c r="ET141" s="23">
        <f>INT((ER141-ES141)*10)/10</f>
        <v>0</v>
      </c>
      <c r="EU141" s="17">
        <f>ER141-ES141-ET141</f>
        <v>0</v>
      </c>
      <c r="EV141" s="23">
        <f>IF(OR(EU141=0.05,EU141=0),EU141,IF(AND(EU141&gt;0.051,EU141&lt;0.1),0.1,IF(AND(EU141&gt;0.001,EU141&lt;0.05),0.05,EU141)))</f>
        <v>0</v>
      </c>
      <c r="EW141" s="23">
        <f>ES141+ET141+EV141</f>
        <v>0</v>
      </c>
      <c r="EX141">
        <f>IF(FB140&gt;0,EX140,0)</f>
        <v>0</v>
      </c>
      <c r="EY141" s="7">
        <f>ROUND(ED141+EJ141+EW141+EX141,2)</f>
        <v>0</v>
      </c>
      <c r="EZ141" s="7">
        <f>IF(AND(EY141&gt;0,EY142=0),EY141,0)</f>
        <v>0</v>
      </c>
      <c r="FA141" s="7">
        <f>IF(FB140&gt;0,FA140,0)</f>
        <v>0</v>
      </c>
      <c r="FB141" s="7">
        <f>IF(ROUND(EY141-FA141,2)&gt;0,ROUND(EY141-FA141,2),0)</f>
        <v>0</v>
      </c>
      <c r="GB141">
        <v>139</v>
      </c>
      <c r="GC141" s="7">
        <f>IF(HB140&gt;0,GC140-1000,GC140)</f>
        <v>0</v>
      </c>
      <c r="GD141" s="20">
        <f>IF(HB140&gt;0,ROUND(PMT($F$92/12,$F$96*12,-GC141),5),0)</f>
        <v>0</v>
      </c>
      <c r="GE141" s="15">
        <f>IF(HB140&gt;0,ROUND(GC141*$GE$1/1000,2),0)</f>
        <v>0</v>
      </c>
      <c r="GF141" s="9">
        <f>INT(GE141)</f>
        <v>0</v>
      </c>
      <c r="GG141" s="23">
        <f>INT((GE141-GF141)*10)/10</f>
        <v>0</v>
      </c>
      <c r="GH141" s="17">
        <f>GE141-GF141-GG141</f>
        <v>0</v>
      </c>
      <c r="GI141" s="23">
        <f>IF(OR(GH141=0.05,GH141=0),GH141,IF(AND(GH141&gt;0.051,GH141&lt;0.1),0.1,IF(AND(GH141&gt;0.001,GH141&lt;0.05),0.05,GH141)))</f>
        <v>0</v>
      </c>
      <c r="GJ141" s="23">
        <f>GF141+GG141+GI141</f>
        <v>0</v>
      </c>
      <c r="GK141" s="15">
        <f>IF(HB140&gt;0,ROUND($GD$1*$GK$1,2),0)</f>
        <v>0</v>
      </c>
      <c r="GL141" s="22">
        <v>0</v>
      </c>
      <c r="GM141" s="22">
        <f>IF(HB140&gt;0,ROUND($GD$1*$GM$1,0),0)</f>
        <v>0</v>
      </c>
      <c r="GN141" s="22">
        <f>IF(HB140&gt;0,ROUND($GD$1*$GN$1,2),0)</f>
        <v>0</v>
      </c>
      <c r="GO141" s="22">
        <f>IF(HB140&gt;0,ROUND($GD$1*$GO$1,2),0)</f>
        <v>0</v>
      </c>
      <c r="GP141" s="22">
        <f>IF(HB140&gt;0,ROUND($GD$1*$GP$1,2),0)</f>
        <v>0</v>
      </c>
      <c r="GQ141" s="15">
        <f>IF(HB140&gt;0,GK141+SUM(GM141:GP141),0)</f>
        <v>0</v>
      </c>
      <c r="GR141" s="22">
        <f>IF(HB140&gt;0,ROUND(GQ141/12,2),0)</f>
        <v>0</v>
      </c>
      <c r="GS141" s="9">
        <f>INT(GR141)</f>
        <v>0</v>
      </c>
      <c r="GT141" s="23">
        <f>INT((GR141-GS141)*10)/10</f>
        <v>0</v>
      </c>
      <c r="GU141" s="17">
        <f>GR141-GS141-GT141</f>
        <v>0</v>
      </c>
      <c r="GV141" s="23">
        <f>IF(OR(GU141=0.05,GU141=0),GU141,IF(AND(GU141&gt;0.051,GU141&lt;0.1),0.1,IF(AND(GU141&gt;0.001,GU141&lt;0.05),0.05,GU141)))</f>
        <v>0</v>
      </c>
      <c r="GW141" s="23">
        <f>GS141+GT141+GV141</f>
        <v>0</v>
      </c>
      <c r="GX141">
        <f>IF(HB140&gt;0,GX140,0)</f>
        <v>0</v>
      </c>
      <c r="GY141" s="7">
        <f>ROUND(GD141+GJ141+GW141+GX141,2)</f>
        <v>0</v>
      </c>
      <c r="GZ141" s="7">
        <f>IF(AND(GY141&gt;0,GY142=0),GY141,0)</f>
        <v>0</v>
      </c>
      <c r="HA141" s="7">
        <f>IF(HB140&gt;0,HA140,0)</f>
        <v>0</v>
      </c>
      <c r="HB141" s="7">
        <f>IF(ROUND(GY141-HA141,2)&gt;0,ROUND(GY141-HA141,2),0)</f>
        <v>0</v>
      </c>
    </row>
    <row r="142" spans="1:235">
      <c r="L142" s="129" t="s">
        <v>203</v>
      </c>
      <c r="AB142" s="20">
        <f>SUM(AB141:AB141)</f>
        <v>0</v>
      </c>
      <c r="AD142" s="136">
        <f>SUM(AD141:AD141)</f>
        <v>0</v>
      </c>
      <c r="BB142">
        <v>140</v>
      </c>
      <c r="BC142" s="7">
        <f>IF(BW141&gt;0,BC141-1000,BC141)</f>
        <v>0</v>
      </c>
      <c r="BD142" s="20">
        <f>IF(BW141&gt;0,ROUND(PMT($F$92/12,$F$96*12,-BC142),5),0)</f>
        <v>0</v>
      </c>
      <c r="BE142" s="15">
        <f>IF(BW141&gt;0,ROUND(BC142*$E$1/1000,2),0)</f>
        <v>0</v>
      </c>
      <c r="BF142" s="15">
        <f>IF(BW141&gt;0,ROUND(MIN(BC142,$F$168)*$BF$1,2),0)</f>
        <v>0</v>
      </c>
      <c r="BG142" s="22">
        <v>0</v>
      </c>
      <c r="BH142" s="22">
        <f>IF(BW141&gt;0,ROUND(MIN(BC142,$F$168)*$BH$1,0),0)</f>
        <v>0</v>
      </c>
      <c r="BI142" s="22">
        <f>IF(BW141&gt;0,ROUND(MIN(BC142,$F$168)*$BI$1,2),0)</f>
        <v>0</v>
      </c>
      <c r="BJ142" s="22">
        <f>IF(BW141&gt;0,ROUND(MIN(BC142,$F$168)*$BJ$1,2),0)</f>
        <v>0</v>
      </c>
      <c r="BK142" s="22">
        <f>IF(BW141&gt;0,ROUND(MIN(BC142,$F$168)*$BK$1,2),0)</f>
        <v>0</v>
      </c>
      <c r="BL142" s="15">
        <f>IF(BW141&gt;0,BF142+SUM(BH142:BK142),0)</f>
        <v>0</v>
      </c>
      <c r="BM142" s="22">
        <f>IF(BW141&gt;0,ROUND(BL142/12,2),0)</f>
        <v>0</v>
      </c>
      <c r="BN142" s="9">
        <f>INT(BM142)</f>
        <v>0</v>
      </c>
      <c r="BO142" s="23">
        <f>INT((BM142-BN142)*10)/10</f>
        <v>0</v>
      </c>
      <c r="BP142" s="17">
        <f>BM142-BN142-BO142</f>
        <v>0</v>
      </c>
      <c r="BQ142" s="23">
        <f>IF(OR(BP142=0.05,BP142=0),BP142,IF(AND(BP142&gt;0.051,BP142&lt;0.1),0.1,IF(AND(BP142&gt;0.001,BP142&lt;0.05),0.05,BP142)))</f>
        <v>0</v>
      </c>
      <c r="BR142" s="23">
        <f>BN142+BO142+BQ142</f>
        <v>0</v>
      </c>
      <c r="BS142">
        <f>IF(BW141&gt;0,BS141,0)</f>
        <v>0</v>
      </c>
      <c r="BT142" s="7">
        <f>SUM(BD142:BE142)+BR142+BS142</f>
        <v>0</v>
      </c>
      <c r="BU142" s="7">
        <f>IF(AND(BT142&gt;0,BT143=0),BT142,0)</f>
        <v>0</v>
      </c>
      <c r="BV142" s="7">
        <f>IF(BW141&gt;0,BV141,0)</f>
        <v>0</v>
      </c>
      <c r="BW142" s="7">
        <f>IF(ROUND(BT142-BV142,2)&gt;0,ROUND(BT142-BV142,2),0)</f>
        <v>0</v>
      </c>
      <c r="CB142">
        <v>140</v>
      </c>
      <c r="CC142" s="7">
        <f>IF(DB141&gt;0,CC141-1000,CC141)</f>
        <v>0</v>
      </c>
      <c r="CD142" s="20">
        <f>IF(DB141&gt;0,ROUND(PMT($F$92/12,$F$96*12,-CC142),5),0)</f>
        <v>0</v>
      </c>
      <c r="CE142" s="15">
        <f>IF(DB141&gt;0,ROUND(CC142*$CE$1/1000,2),0)</f>
        <v>0</v>
      </c>
      <c r="CF142" s="9">
        <f>INT(CE142)</f>
        <v>0</v>
      </c>
      <c r="CG142" s="23">
        <f>INT((CE142-CF142)*10)/10</f>
        <v>0</v>
      </c>
      <c r="CH142" s="17">
        <f>CE142-CF142-CG142</f>
        <v>0</v>
      </c>
      <c r="CI142" s="23">
        <f>IF(OR(CH142=0.05,CH142=0),CH142,IF(AND(CH142&gt;0.051,CH142&lt;0.1),0.1,IF(AND(CH142&gt;0.001,CH142&lt;0.05),0.05,CH142)))</f>
        <v>0</v>
      </c>
      <c r="CJ142" s="23">
        <f>CF142+CG142+CI142</f>
        <v>0</v>
      </c>
      <c r="CK142" s="15">
        <f>IF(DB141&gt;0,ROUND($CD$1*$CK$1,2),0)</f>
        <v>0</v>
      </c>
      <c r="CL142" s="22">
        <v>0</v>
      </c>
      <c r="CM142" s="22">
        <f>IF(DB141&gt;0,ROUND($CD$1*$CM$1,2),0)</f>
        <v>0</v>
      </c>
      <c r="CN142" s="22">
        <f>IF(DB141&gt;0,ROUND($CD$1*$CN$1,2),0)</f>
        <v>0</v>
      </c>
      <c r="CO142" s="22">
        <f>IF(DB141&gt;0,ROUND($CD$1*$CO$1,2),0)</f>
        <v>0</v>
      </c>
      <c r="CP142" s="22">
        <f>IF(DB141&gt;0,ROUND($CD$1*$CP$1,2),0)</f>
        <v>0</v>
      </c>
      <c r="CQ142" s="15">
        <f>IF(DB141&gt;0,CK142+SUM(CM142:CP142),0)</f>
        <v>0</v>
      </c>
      <c r="CR142" s="22">
        <f>IF(DB141&gt;0,ROUND(CQ142/12,2),0)</f>
        <v>0</v>
      </c>
      <c r="CS142" s="9">
        <f>INT(CR142)</f>
        <v>0</v>
      </c>
      <c r="CT142" s="23">
        <f>INT((CR142-CS142)*10)/10</f>
        <v>0</v>
      </c>
      <c r="CU142" s="17">
        <f>CR142-CS142-CT142</f>
        <v>0</v>
      </c>
      <c r="CV142" s="23">
        <f>IF(OR(CU142=0.05,CU142=0),CU142,IF(AND(CU142&gt;0.051,CU142&lt;0.1),0.1,IF(AND(CU142&gt;0.001,CU142&lt;0.05),0.05,CU142)))</f>
        <v>0</v>
      </c>
      <c r="CW142" s="23">
        <f>CS142+CT142+CV142</f>
        <v>0</v>
      </c>
      <c r="CX142">
        <f>IF(DB141&gt;0,CX141,0)</f>
        <v>0</v>
      </c>
      <c r="CY142" s="7">
        <f>ROUND(CD142+CJ142+CW142+CX142,2)</f>
        <v>0</v>
      </c>
      <c r="CZ142" s="7">
        <f>IF(AND(CY142&gt;0,CY143=0),CY142,0)</f>
        <v>0</v>
      </c>
      <c r="DA142" s="7">
        <f>IF(DB141&gt;0,DA141,0)</f>
        <v>0</v>
      </c>
      <c r="DB142" s="7">
        <f>IF(ROUND(CY142-DA142,2)&gt;0,ROUND(CY142-DA142,2),0)</f>
        <v>0</v>
      </c>
      <c r="EB142">
        <v>140</v>
      </c>
      <c r="EC142" s="7">
        <f>IF(FB141&gt;0,EC141-1000,EC141)</f>
        <v>0</v>
      </c>
      <c r="ED142" s="20">
        <f>IF(FB141&gt;0,ROUND(PMT($F$92/12,$F$96*12,-EC142),5),0)</f>
        <v>0</v>
      </c>
      <c r="EE142" s="15">
        <f>IF(FB141&gt;0,ROUND(EC142*$EE$1/1000,2),0)</f>
        <v>0</v>
      </c>
      <c r="EF142" s="9">
        <f>INT(EE142)</f>
        <v>0</v>
      </c>
      <c r="EG142" s="23">
        <f>INT((EE142-EF142)*10)/10</f>
        <v>0</v>
      </c>
      <c r="EH142" s="17">
        <f>EE142-EF142-EG142</f>
        <v>0</v>
      </c>
      <c r="EI142" s="23">
        <f>IF(OR(EH142=0.05,EH142=0),EH142,IF(AND(EH142&gt;0.051,EH142&lt;0.1),0.1,IF(AND(EH142&gt;0.001,EH142&lt;0.05),0.05,EH142)))</f>
        <v>0</v>
      </c>
      <c r="EJ142" s="23">
        <f>EF142+EG142+EI142</f>
        <v>0</v>
      </c>
      <c r="EK142" s="15">
        <f>IF(FB141&gt;0,ROUND($ED$1*$EK$1,2),0)</f>
        <v>0</v>
      </c>
      <c r="EL142" s="22">
        <v>0</v>
      </c>
      <c r="EM142" s="22">
        <f>IF(FB141&gt;0,ROUND($ED$1*$EM$1,0),0)</f>
        <v>0</v>
      </c>
      <c r="EN142" s="22">
        <f>IF(FB141&gt;0,ROUND($ED$1*$EN$1,2),0)</f>
        <v>0</v>
      </c>
      <c r="EO142" s="22">
        <f>IF(FB141&gt;0,ROUND($ED$1*$EO$1,2),0)</f>
        <v>0</v>
      </c>
      <c r="EP142" s="22">
        <f>IF(FB141&gt;0,ROUND($ED$1*$EP$1,2),0)</f>
        <v>0</v>
      </c>
      <c r="EQ142" s="15">
        <f>IF(FB141&gt;0,EK142+SUM(EM142:EP142),0)</f>
        <v>0</v>
      </c>
      <c r="ER142" s="22">
        <f>IF(FB141&gt;0,ROUND(EQ142/12,2),0)</f>
        <v>0</v>
      </c>
      <c r="ES142" s="9">
        <f>INT(ER142)</f>
        <v>0</v>
      </c>
      <c r="ET142" s="23">
        <f>INT((ER142-ES142)*10)/10</f>
        <v>0</v>
      </c>
      <c r="EU142" s="17">
        <f>ER142-ES142-ET142</f>
        <v>0</v>
      </c>
      <c r="EV142" s="23">
        <f>IF(OR(EU142=0.05,EU142=0),EU142,IF(AND(EU142&gt;0.051,EU142&lt;0.1),0.1,IF(AND(EU142&gt;0.001,EU142&lt;0.05),0.05,EU142)))</f>
        <v>0</v>
      </c>
      <c r="EW142" s="23">
        <f>ES142+ET142+EV142</f>
        <v>0</v>
      </c>
      <c r="EX142">
        <f>IF(FB141&gt;0,EX141,0)</f>
        <v>0</v>
      </c>
      <c r="EY142" s="7">
        <f>ROUND(ED142+EJ142+EW142+EX142,2)</f>
        <v>0</v>
      </c>
      <c r="EZ142" s="7">
        <f>IF(AND(EY142&gt;0,EY143=0),EY142,0)</f>
        <v>0</v>
      </c>
      <c r="FA142" s="7">
        <f>IF(FB141&gt;0,FA141,0)</f>
        <v>0</v>
      </c>
      <c r="FB142" s="7">
        <f>IF(ROUND(EY142-FA142,2)&gt;0,ROUND(EY142-FA142,2),0)</f>
        <v>0</v>
      </c>
      <c r="GB142">
        <v>140</v>
      </c>
      <c r="GC142" s="7">
        <f>IF(HB141&gt;0,GC141-1000,GC141)</f>
        <v>0</v>
      </c>
      <c r="GD142" s="20">
        <f>IF(HB141&gt;0,ROUND(PMT($F$92/12,$F$96*12,-GC142),5),0)</f>
        <v>0</v>
      </c>
      <c r="GE142" s="15">
        <f>IF(HB141&gt;0,ROUND(GC142*$GE$1/1000,2),0)</f>
        <v>0</v>
      </c>
      <c r="GF142" s="9">
        <f>INT(GE142)</f>
        <v>0</v>
      </c>
      <c r="GG142" s="23">
        <f>INT((GE142-GF142)*10)/10</f>
        <v>0</v>
      </c>
      <c r="GH142" s="17">
        <f>GE142-GF142-GG142</f>
        <v>0</v>
      </c>
      <c r="GI142" s="23">
        <f>IF(OR(GH142=0.05,GH142=0),GH142,IF(AND(GH142&gt;0.051,GH142&lt;0.1),0.1,IF(AND(GH142&gt;0.001,GH142&lt;0.05),0.05,GH142)))</f>
        <v>0</v>
      </c>
      <c r="GJ142" s="23">
        <f>GF142+GG142+GI142</f>
        <v>0</v>
      </c>
      <c r="GK142" s="15">
        <f>IF(HB141&gt;0,ROUND($GD$1*$GK$1,2),0)</f>
        <v>0</v>
      </c>
      <c r="GL142" s="22">
        <v>0</v>
      </c>
      <c r="GM142" s="22">
        <f>IF(HB141&gt;0,ROUND($GD$1*$GM$1,0),0)</f>
        <v>0</v>
      </c>
      <c r="GN142" s="22">
        <f>IF(HB141&gt;0,ROUND($GD$1*$GN$1,2),0)</f>
        <v>0</v>
      </c>
      <c r="GO142" s="22">
        <f>IF(HB141&gt;0,ROUND($GD$1*$GO$1,2),0)</f>
        <v>0</v>
      </c>
      <c r="GP142" s="22">
        <f>IF(HB141&gt;0,ROUND($GD$1*$GP$1,2),0)</f>
        <v>0</v>
      </c>
      <c r="GQ142" s="15">
        <f>IF(HB141&gt;0,GK142+SUM(GM142:GP142),0)</f>
        <v>0</v>
      </c>
      <c r="GR142" s="22">
        <f>IF(HB141&gt;0,ROUND(GQ142/12,2),0)</f>
        <v>0</v>
      </c>
      <c r="GS142" s="9">
        <f>INT(GR142)</f>
        <v>0</v>
      </c>
      <c r="GT142" s="23">
        <f>INT((GR142-GS142)*10)/10</f>
        <v>0</v>
      </c>
      <c r="GU142" s="17">
        <f>GR142-GS142-GT142</f>
        <v>0</v>
      </c>
      <c r="GV142" s="23">
        <f>IF(OR(GU142=0.05,GU142=0),GU142,IF(AND(GU142&gt;0.051,GU142&lt;0.1),0.1,IF(AND(GU142&gt;0.001,GU142&lt;0.05),0.05,GU142)))</f>
        <v>0</v>
      </c>
      <c r="GW142" s="23">
        <f>GS142+GT142+GV142</f>
        <v>0</v>
      </c>
      <c r="GX142">
        <f>IF(HB141&gt;0,GX141,0)</f>
        <v>0</v>
      </c>
      <c r="GY142" s="7">
        <f>ROUND(GD142+GJ142+GW142+GX142,2)</f>
        <v>0</v>
      </c>
      <c r="GZ142" s="7">
        <f>IF(AND(GY142&gt;0,GY143=0),GY142,0)</f>
        <v>0</v>
      </c>
      <c r="HA142" s="7">
        <f>IF(HB141&gt;0,HA141,0)</f>
        <v>0</v>
      </c>
      <c r="HB142" s="7">
        <f>IF(ROUND(GY142-HA142,2)&gt;0,ROUND(GY142-HA142,2),0)</f>
        <v>0</v>
      </c>
    </row>
    <row r="143" spans="1:235">
      <c r="B143" s="4" t="s">
        <v>193</v>
      </c>
      <c r="E143" s="9" t="s">
        <v>190</v>
      </c>
      <c r="F143" s="115">
        <f>IF(TODAY() &gt; DATE(2014, 11, 1),ROUND($F$140*0.225/1000,2),ROUND($F$140*0.41/1000,2))</f>
        <v>0</v>
      </c>
      <c r="AA143" s="132">
        <f>ROUND($F$44/AC143,2)</f>
        <v>0</v>
      </c>
      <c r="AB143" s="20">
        <f>AA143</f>
        <v>0</v>
      </c>
      <c r="AC143" s="135">
        <f>ROUND(PMT($F$92/12,AC74,-1),9)</f>
        <v>0.002777778</v>
      </c>
      <c r="AD143" s="136">
        <f>IF(AB143&gt;0,AC143,0)</f>
        <v>0</v>
      </c>
      <c r="BB143">
        <v>141</v>
      </c>
      <c r="BC143" s="7">
        <f>IF(BW142&gt;0,BC142-1000,BC142)</f>
        <v>0</v>
      </c>
      <c r="BD143" s="20">
        <f>IF(BW142&gt;0,ROUND(PMT($F$92/12,$F$96*12,-BC143),5),0)</f>
        <v>0</v>
      </c>
      <c r="BE143" s="15">
        <f>IF(BW142&gt;0,ROUND(BC143*$E$1/1000,2),0)</f>
        <v>0</v>
      </c>
      <c r="BF143" s="15">
        <f>IF(BW142&gt;0,ROUND(MIN(BC143,$F$168)*$BF$1,2),0)</f>
        <v>0</v>
      </c>
      <c r="BG143" s="22">
        <v>0</v>
      </c>
      <c r="BH143" s="22">
        <f>IF(BW142&gt;0,ROUND(MIN(BC143,$F$168)*$BH$1,0),0)</f>
        <v>0</v>
      </c>
      <c r="BI143" s="22">
        <f>IF(BW142&gt;0,ROUND(MIN(BC143,$F$168)*$BI$1,2),0)</f>
        <v>0</v>
      </c>
      <c r="BJ143" s="22">
        <f>IF(BW142&gt;0,ROUND(MIN(BC143,$F$168)*$BJ$1,2),0)</f>
        <v>0</v>
      </c>
      <c r="BK143" s="22">
        <f>IF(BW142&gt;0,ROUND(MIN(BC143,$F$168)*$BK$1,2),0)</f>
        <v>0</v>
      </c>
      <c r="BL143" s="15">
        <f>IF(BW142&gt;0,BF143+SUM(BH143:BK143),0)</f>
        <v>0</v>
      </c>
      <c r="BM143" s="22">
        <f>IF(BW142&gt;0,ROUND(BL143/12,2),0)</f>
        <v>0</v>
      </c>
      <c r="BN143" s="9">
        <f>INT(BM143)</f>
        <v>0</v>
      </c>
      <c r="BO143" s="23">
        <f>INT((BM143-BN143)*10)/10</f>
        <v>0</v>
      </c>
      <c r="BP143" s="17">
        <f>BM143-BN143-BO143</f>
        <v>0</v>
      </c>
      <c r="BQ143" s="23">
        <f>IF(OR(BP143=0.05,BP143=0),BP143,IF(AND(BP143&gt;0.051,BP143&lt;0.1),0.1,IF(AND(BP143&gt;0.001,BP143&lt;0.05),0.05,BP143)))</f>
        <v>0</v>
      </c>
      <c r="BR143" s="23">
        <f>BN143+BO143+BQ143</f>
        <v>0</v>
      </c>
      <c r="BS143">
        <f>IF(BW142&gt;0,BS142,0)</f>
        <v>0</v>
      </c>
      <c r="BT143" s="7">
        <f>SUM(BD143:BE143)+BR143+BS143</f>
        <v>0</v>
      </c>
      <c r="BU143" s="7">
        <f>IF(AND(BT143&gt;0,BT144=0),BT143,0)</f>
        <v>0</v>
      </c>
      <c r="BV143" s="7">
        <f>IF(BW142&gt;0,BV142,0)</f>
        <v>0</v>
      </c>
      <c r="BW143" s="7">
        <f>IF(ROUND(BT143-BV143,2)&gt;0,ROUND(BT143-BV143,2),0)</f>
        <v>0</v>
      </c>
      <c r="CB143">
        <v>141</v>
      </c>
      <c r="CC143" s="7">
        <f>IF(DB142&gt;0,CC142-1000,CC142)</f>
        <v>0</v>
      </c>
      <c r="CD143" s="20">
        <f>IF(DB142&gt;0,ROUND(PMT($F$92/12,$F$96*12,-CC143),5),0)</f>
        <v>0</v>
      </c>
      <c r="CE143" s="15">
        <f>IF(DB142&gt;0,ROUND(CC143*$CE$1/1000,2),0)</f>
        <v>0</v>
      </c>
      <c r="CF143" s="9">
        <f>INT(CE143)</f>
        <v>0</v>
      </c>
      <c r="CG143" s="23">
        <f>INT((CE143-CF143)*10)/10</f>
        <v>0</v>
      </c>
      <c r="CH143" s="17">
        <f>CE143-CF143-CG143</f>
        <v>0</v>
      </c>
      <c r="CI143" s="23">
        <f>IF(OR(CH143=0.05,CH143=0),CH143,IF(AND(CH143&gt;0.051,CH143&lt;0.1),0.1,IF(AND(CH143&gt;0.001,CH143&lt;0.05),0.05,CH143)))</f>
        <v>0</v>
      </c>
      <c r="CJ143" s="23">
        <f>CF143+CG143+CI143</f>
        <v>0</v>
      </c>
      <c r="CK143" s="15">
        <f>IF(DB142&gt;0,ROUND($CD$1*$CK$1,2),0)</f>
        <v>0</v>
      </c>
      <c r="CL143" s="22">
        <v>0</v>
      </c>
      <c r="CM143" s="22">
        <f>IF(DB142&gt;0,ROUND($CD$1*$CM$1,2),0)</f>
        <v>0</v>
      </c>
      <c r="CN143" s="22">
        <f>IF(DB142&gt;0,ROUND($CD$1*$CN$1,2),0)</f>
        <v>0</v>
      </c>
      <c r="CO143" s="22">
        <f>IF(DB142&gt;0,ROUND($CD$1*$CO$1,2),0)</f>
        <v>0</v>
      </c>
      <c r="CP143" s="22">
        <f>IF(DB142&gt;0,ROUND($CD$1*$CP$1,2),0)</f>
        <v>0</v>
      </c>
      <c r="CQ143" s="15">
        <f>IF(DB142&gt;0,CK143+SUM(CM143:CP143),0)</f>
        <v>0</v>
      </c>
      <c r="CR143" s="22">
        <f>IF(DB142&gt;0,ROUND(CQ143/12,2),0)</f>
        <v>0</v>
      </c>
      <c r="CS143" s="9">
        <f>INT(CR143)</f>
        <v>0</v>
      </c>
      <c r="CT143" s="23">
        <f>INT((CR143-CS143)*10)/10</f>
        <v>0</v>
      </c>
      <c r="CU143" s="17">
        <f>CR143-CS143-CT143</f>
        <v>0</v>
      </c>
      <c r="CV143" s="23">
        <f>IF(OR(CU143=0.05,CU143=0),CU143,IF(AND(CU143&gt;0.051,CU143&lt;0.1),0.1,IF(AND(CU143&gt;0.001,CU143&lt;0.05),0.05,CU143)))</f>
        <v>0</v>
      </c>
      <c r="CW143" s="23">
        <f>CS143+CT143+CV143</f>
        <v>0</v>
      </c>
      <c r="CX143">
        <f>IF(DB142&gt;0,CX142,0)</f>
        <v>0</v>
      </c>
      <c r="CY143" s="7">
        <f>ROUND(CD143+CJ143+CW143+CX143,2)</f>
        <v>0</v>
      </c>
      <c r="CZ143" s="7">
        <f>IF(AND(CY143&gt;0,CY144=0),CY143,0)</f>
        <v>0</v>
      </c>
      <c r="DA143" s="7">
        <f>IF(DB142&gt;0,DA142,0)</f>
        <v>0</v>
      </c>
      <c r="DB143" s="7">
        <f>IF(ROUND(CY143-DA143,2)&gt;0,ROUND(CY143-DA143,2),0)</f>
        <v>0</v>
      </c>
      <c r="EB143">
        <v>141</v>
      </c>
      <c r="EC143" s="7">
        <f>IF(FB142&gt;0,EC142-1000,EC142)</f>
        <v>0</v>
      </c>
      <c r="ED143" s="20">
        <f>IF(FB142&gt;0,ROUND(PMT($F$92/12,$F$96*12,-EC143),5),0)</f>
        <v>0</v>
      </c>
      <c r="EE143" s="15">
        <f>IF(FB142&gt;0,ROUND(EC143*$EE$1/1000,2),0)</f>
        <v>0</v>
      </c>
      <c r="EF143" s="9">
        <f>INT(EE143)</f>
        <v>0</v>
      </c>
      <c r="EG143" s="23">
        <f>INT((EE143-EF143)*10)/10</f>
        <v>0</v>
      </c>
      <c r="EH143" s="17">
        <f>EE143-EF143-EG143</f>
        <v>0</v>
      </c>
      <c r="EI143" s="23">
        <f>IF(OR(EH143=0.05,EH143=0),EH143,IF(AND(EH143&gt;0.051,EH143&lt;0.1),0.1,IF(AND(EH143&gt;0.001,EH143&lt;0.05),0.05,EH143)))</f>
        <v>0</v>
      </c>
      <c r="EJ143" s="23">
        <f>EF143+EG143+EI143</f>
        <v>0</v>
      </c>
      <c r="EK143" s="15">
        <f>IF(FB142&gt;0,ROUND($ED$1*$EK$1,2),0)</f>
        <v>0</v>
      </c>
      <c r="EL143" s="22">
        <v>0</v>
      </c>
      <c r="EM143" s="22">
        <f>IF(FB142&gt;0,ROUND($ED$1*$EM$1,0),0)</f>
        <v>0</v>
      </c>
      <c r="EN143" s="22">
        <f>IF(FB142&gt;0,ROUND($ED$1*$EN$1,2),0)</f>
        <v>0</v>
      </c>
      <c r="EO143" s="22">
        <f>IF(FB142&gt;0,ROUND($ED$1*$EO$1,2),0)</f>
        <v>0</v>
      </c>
      <c r="EP143" s="22">
        <f>IF(FB142&gt;0,ROUND($ED$1*$EP$1,2),0)</f>
        <v>0</v>
      </c>
      <c r="EQ143" s="15">
        <f>IF(FB142&gt;0,EK143+SUM(EM143:EP143),0)</f>
        <v>0</v>
      </c>
      <c r="ER143" s="22">
        <f>IF(FB142&gt;0,ROUND(EQ143/12,2),0)</f>
        <v>0</v>
      </c>
      <c r="ES143" s="9">
        <f>INT(ER143)</f>
        <v>0</v>
      </c>
      <c r="ET143" s="23">
        <f>INT((ER143-ES143)*10)/10</f>
        <v>0</v>
      </c>
      <c r="EU143" s="17">
        <f>ER143-ES143-ET143</f>
        <v>0</v>
      </c>
      <c r="EV143" s="23">
        <f>IF(OR(EU143=0.05,EU143=0),EU143,IF(AND(EU143&gt;0.051,EU143&lt;0.1),0.1,IF(AND(EU143&gt;0.001,EU143&lt;0.05),0.05,EU143)))</f>
        <v>0</v>
      </c>
      <c r="EW143" s="23">
        <f>ES143+ET143+EV143</f>
        <v>0</v>
      </c>
      <c r="EX143">
        <f>IF(FB142&gt;0,EX142,0)</f>
        <v>0</v>
      </c>
      <c r="EY143" s="7">
        <f>ROUND(ED143+EJ143+EW143+EX143,2)</f>
        <v>0</v>
      </c>
      <c r="EZ143" s="7">
        <f>IF(AND(EY143&gt;0,EY144=0),EY143,0)</f>
        <v>0</v>
      </c>
      <c r="FA143" s="7">
        <f>IF(FB142&gt;0,FA142,0)</f>
        <v>0</v>
      </c>
      <c r="FB143" s="7">
        <f>IF(ROUND(EY143-FA143,2)&gt;0,ROUND(EY143-FA143,2),0)</f>
        <v>0</v>
      </c>
      <c r="GB143">
        <v>141</v>
      </c>
      <c r="GC143" s="7">
        <f>IF(HB142&gt;0,GC142-1000,GC142)</f>
        <v>0</v>
      </c>
      <c r="GD143" s="20">
        <f>IF(HB142&gt;0,ROUND(PMT($F$92/12,$F$96*12,-GC143),5),0)</f>
        <v>0</v>
      </c>
      <c r="GE143" s="15">
        <f>IF(HB142&gt;0,ROUND(GC143*$GE$1/1000,2),0)</f>
        <v>0</v>
      </c>
      <c r="GF143" s="9">
        <f>INT(GE143)</f>
        <v>0</v>
      </c>
      <c r="GG143" s="23">
        <f>INT((GE143-GF143)*10)/10</f>
        <v>0</v>
      </c>
      <c r="GH143" s="17">
        <f>GE143-GF143-GG143</f>
        <v>0</v>
      </c>
      <c r="GI143" s="23">
        <f>IF(OR(GH143=0.05,GH143=0),GH143,IF(AND(GH143&gt;0.051,GH143&lt;0.1),0.1,IF(AND(GH143&gt;0.001,GH143&lt;0.05),0.05,GH143)))</f>
        <v>0</v>
      </c>
      <c r="GJ143" s="23">
        <f>GF143+GG143+GI143</f>
        <v>0</v>
      </c>
      <c r="GK143" s="15">
        <f>IF(HB142&gt;0,ROUND($GD$1*$GK$1,2),0)</f>
        <v>0</v>
      </c>
      <c r="GL143" s="22">
        <v>0</v>
      </c>
      <c r="GM143" s="22">
        <f>IF(HB142&gt;0,ROUND($GD$1*$GM$1,0),0)</f>
        <v>0</v>
      </c>
      <c r="GN143" s="22">
        <f>IF(HB142&gt;0,ROUND($GD$1*$GN$1,2),0)</f>
        <v>0</v>
      </c>
      <c r="GO143" s="22">
        <f>IF(HB142&gt;0,ROUND($GD$1*$GO$1,2),0)</f>
        <v>0</v>
      </c>
      <c r="GP143" s="22">
        <f>IF(HB142&gt;0,ROUND($GD$1*$GP$1,2),0)</f>
        <v>0</v>
      </c>
      <c r="GQ143" s="15">
        <f>IF(HB142&gt;0,GK143+SUM(GM143:GP143),0)</f>
        <v>0</v>
      </c>
      <c r="GR143" s="22">
        <f>IF(HB142&gt;0,ROUND(GQ143/12,2),0)</f>
        <v>0</v>
      </c>
      <c r="GS143" s="9">
        <f>INT(GR143)</f>
        <v>0</v>
      </c>
      <c r="GT143" s="23">
        <f>INT((GR143-GS143)*10)/10</f>
        <v>0</v>
      </c>
      <c r="GU143" s="17">
        <f>GR143-GS143-GT143</f>
        <v>0</v>
      </c>
      <c r="GV143" s="23">
        <f>IF(OR(GU143=0.05,GU143=0),GU143,IF(AND(GU143&gt;0.051,GU143&lt;0.1),0.1,IF(AND(GU143&gt;0.001,GU143&lt;0.05),0.05,GU143)))</f>
        <v>0</v>
      </c>
      <c r="GW143" s="23">
        <f>GS143+GT143+GV143</f>
        <v>0</v>
      </c>
      <c r="GX143">
        <f>IF(HB142&gt;0,GX142,0)</f>
        <v>0</v>
      </c>
      <c r="GY143" s="7">
        <f>ROUND(GD143+GJ143+GW143+GX143,2)</f>
        <v>0</v>
      </c>
      <c r="GZ143" s="7">
        <f>IF(AND(GY143&gt;0,GY144=0),GY143,0)</f>
        <v>0</v>
      </c>
      <c r="HA143" s="7">
        <f>IF(HB142&gt;0,HA142,0)</f>
        <v>0</v>
      </c>
      <c r="HB143" s="7">
        <f>IF(ROUND(GY143-HA143,2)&gt;0,ROUND(GY143-HA143,2),0)</f>
        <v>0</v>
      </c>
    </row>
    <row r="144" spans="1:235">
      <c r="F144" s="8">
        <f>$AA$164</f>
        <v>0</v>
      </c>
      <c r="AB144" s="20">
        <f>SUM(AB143:AB143)</f>
        <v>0</v>
      </c>
      <c r="AD144" s="136">
        <f>SUM(AD143:AD143)</f>
        <v>0</v>
      </c>
      <c r="BB144">
        <v>142</v>
      </c>
      <c r="BC144" s="7">
        <f>IF(BW143&gt;0,BC143-1000,BC143)</f>
        <v>0</v>
      </c>
      <c r="BD144" s="20">
        <f>IF(BW143&gt;0,ROUND(PMT($F$92/12,$F$96*12,-BC144),5),0)</f>
        <v>0</v>
      </c>
      <c r="BE144" s="15">
        <f>IF(BW143&gt;0,ROUND(BC144*$E$1/1000,2),0)</f>
        <v>0</v>
      </c>
      <c r="BF144" s="15">
        <f>IF(BW143&gt;0,ROUND(MIN(BC144,$F$168)*$BF$1,2),0)</f>
        <v>0</v>
      </c>
      <c r="BG144" s="22">
        <v>0</v>
      </c>
      <c r="BH144" s="22">
        <f>IF(BW143&gt;0,ROUND(MIN(BC144,$F$168)*$BH$1,0),0)</f>
        <v>0</v>
      </c>
      <c r="BI144" s="22">
        <f>IF(BW143&gt;0,ROUND(MIN(BC144,$F$168)*$BI$1,2),0)</f>
        <v>0</v>
      </c>
      <c r="BJ144" s="22">
        <f>IF(BW143&gt;0,ROUND(MIN(BC144,$F$168)*$BJ$1,2),0)</f>
        <v>0</v>
      </c>
      <c r="BK144" s="22">
        <f>IF(BW143&gt;0,ROUND(MIN(BC144,$F$168)*$BK$1,2),0)</f>
        <v>0</v>
      </c>
      <c r="BL144" s="15">
        <f>IF(BW143&gt;0,BF144+SUM(BH144:BK144),0)</f>
        <v>0</v>
      </c>
      <c r="BM144" s="22">
        <f>IF(BW143&gt;0,ROUND(BL144/12,2),0)</f>
        <v>0</v>
      </c>
      <c r="BN144" s="9">
        <f>INT(BM144)</f>
        <v>0</v>
      </c>
      <c r="BO144" s="23">
        <f>INT((BM144-BN144)*10)/10</f>
        <v>0</v>
      </c>
      <c r="BP144" s="17">
        <f>BM144-BN144-BO144</f>
        <v>0</v>
      </c>
      <c r="BQ144" s="23">
        <f>IF(OR(BP144=0.05,BP144=0),BP144,IF(AND(BP144&gt;0.051,BP144&lt;0.1),0.1,IF(AND(BP144&gt;0.001,BP144&lt;0.05),0.05,BP144)))</f>
        <v>0</v>
      </c>
      <c r="BR144" s="23">
        <f>BN144+BO144+BQ144</f>
        <v>0</v>
      </c>
      <c r="BS144">
        <f>IF(BW143&gt;0,BS143,0)</f>
        <v>0</v>
      </c>
      <c r="BT144" s="7">
        <f>SUM(BD144:BE144)+BR144+BS144</f>
        <v>0</v>
      </c>
      <c r="BU144" s="7">
        <f>IF(AND(BT144&gt;0,BT145=0),BT144,0)</f>
        <v>0</v>
      </c>
      <c r="BV144" s="7">
        <f>IF(BW143&gt;0,BV143,0)</f>
        <v>0</v>
      </c>
      <c r="BW144" s="7">
        <f>IF(ROUND(BT144-BV144,2)&gt;0,ROUND(BT144-BV144,2),0)</f>
        <v>0</v>
      </c>
      <c r="CB144">
        <v>142</v>
      </c>
      <c r="CC144" s="7">
        <f>IF(DB143&gt;0,CC143-1000,CC143)</f>
        <v>0</v>
      </c>
      <c r="CD144" s="20">
        <f>IF(DB143&gt;0,ROUND(PMT($F$92/12,$F$96*12,-CC144),5),0)</f>
        <v>0</v>
      </c>
      <c r="CE144" s="15">
        <f>IF(DB143&gt;0,ROUND(CC144*$CE$1/1000,2),0)</f>
        <v>0</v>
      </c>
      <c r="CF144" s="9">
        <f>INT(CE144)</f>
        <v>0</v>
      </c>
      <c r="CG144" s="23">
        <f>INT((CE144-CF144)*10)/10</f>
        <v>0</v>
      </c>
      <c r="CH144" s="17">
        <f>CE144-CF144-CG144</f>
        <v>0</v>
      </c>
      <c r="CI144" s="23">
        <f>IF(OR(CH144=0.05,CH144=0),CH144,IF(AND(CH144&gt;0.051,CH144&lt;0.1),0.1,IF(AND(CH144&gt;0.001,CH144&lt;0.05),0.05,CH144)))</f>
        <v>0</v>
      </c>
      <c r="CJ144" s="23">
        <f>CF144+CG144+CI144</f>
        <v>0</v>
      </c>
      <c r="CK144" s="15">
        <f>IF(DB143&gt;0,ROUND($CD$1*$CK$1,2),0)</f>
        <v>0</v>
      </c>
      <c r="CL144" s="22">
        <v>0</v>
      </c>
      <c r="CM144" s="22">
        <f>IF(DB143&gt;0,ROUND($CD$1*$CM$1,2),0)</f>
        <v>0</v>
      </c>
      <c r="CN144" s="22">
        <f>IF(DB143&gt;0,ROUND($CD$1*$CN$1,2),0)</f>
        <v>0</v>
      </c>
      <c r="CO144" s="22">
        <f>IF(DB143&gt;0,ROUND($CD$1*$CO$1,2),0)</f>
        <v>0</v>
      </c>
      <c r="CP144" s="22">
        <f>IF(DB143&gt;0,ROUND($CD$1*$CP$1,2),0)</f>
        <v>0</v>
      </c>
      <c r="CQ144" s="15">
        <f>IF(DB143&gt;0,CK144+SUM(CM144:CP144),0)</f>
        <v>0</v>
      </c>
      <c r="CR144" s="22">
        <f>IF(DB143&gt;0,ROUND(CQ144/12,2),0)</f>
        <v>0</v>
      </c>
      <c r="CS144" s="9">
        <f>INT(CR144)</f>
        <v>0</v>
      </c>
      <c r="CT144" s="23">
        <f>INT((CR144-CS144)*10)/10</f>
        <v>0</v>
      </c>
      <c r="CU144" s="17">
        <f>CR144-CS144-CT144</f>
        <v>0</v>
      </c>
      <c r="CV144" s="23">
        <f>IF(OR(CU144=0.05,CU144=0),CU144,IF(AND(CU144&gt;0.051,CU144&lt;0.1),0.1,IF(AND(CU144&gt;0.001,CU144&lt;0.05),0.05,CU144)))</f>
        <v>0</v>
      </c>
      <c r="CW144" s="23">
        <f>CS144+CT144+CV144</f>
        <v>0</v>
      </c>
      <c r="CX144">
        <f>IF(DB143&gt;0,CX143,0)</f>
        <v>0</v>
      </c>
      <c r="CY144" s="7">
        <f>ROUND(CD144+CJ144+CW144+CX144,2)</f>
        <v>0</v>
      </c>
      <c r="CZ144" s="7">
        <f>IF(AND(CY144&gt;0,CY145=0),CY144,0)</f>
        <v>0</v>
      </c>
      <c r="DA144" s="7">
        <f>IF(DB143&gt;0,DA143,0)</f>
        <v>0</v>
      </c>
      <c r="DB144" s="7">
        <f>IF(ROUND(CY144-DA144,2)&gt;0,ROUND(CY144-DA144,2),0)</f>
        <v>0</v>
      </c>
      <c r="EB144">
        <v>142</v>
      </c>
      <c r="EC144" s="7">
        <f>IF(FB143&gt;0,EC143-1000,EC143)</f>
        <v>0</v>
      </c>
      <c r="ED144" s="20">
        <f>IF(FB143&gt;0,ROUND(PMT($F$92/12,$F$96*12,-EC144),5),0)</f>
        <v>0</v>
      </c>
      <c r="EE144" s="15">
        <f>IF(FB143&gt;0,ROUND(EC144*$EE$1/1000,2),0)</f>
        <v>0</v>
      </c>
      <c r="EF144" s="9">
        <f>INT(EE144)</f>
        <v>0</v>
      </c>
      <c r="EG144" s="23">
        <f>INT((EE144-EF144)*10)/10</f>
        <v>0</v>
      </c>
      <c r="EH144" s="17">
        <f>EE144-EF144-EG144</f>
        <v>0</v>
      </c>
      <c r="EI144" s="23">
        <f>IF(OR(EH144=0.05,EH144=0),EH144,IF(AND(EH144&gt;0.051,EH144&lt;0.1),0.1,IF(AND(EH144&gt;0.001,EH144&lt;0.05),0.05,EH144)))</f>
        <v>0</v>
      </c>
      <c r="EJ144" s="23">
        <f>EF144+EG144+EI144</f>
        <v>0</v>
      </c>
      <c r="EK144" s="15">
        <f>IF(FB143&gt;0,ROUND($ED$1*$EK$1,2),0)</f>
        <v>0</v>
      </c>
      <c r="EL144" s="22">
        <v>0</v>
      </c>
      <c r="EM144" s="22">
        <f>IF(FB143&gt;0,ROUND($ED$1*$EM$1,0),0)</f>
        <v>0</v>
      </c>
      <c r="EN144" s="22">
        <f>IF(FB143&gt;0,ROUND($ED$1*$EN$1,2),0)</f>
        <v>0</v>
      </c>
      <c r="EO144" s="22">
        <f>IF(FB143&gt;0,ROUND($ED$1*$EO$1,2),0)</f>
        <v>0</v>
      </c>
      <c r="EP144" s="22">
        <f>IF(FB143&gt;0,ROUND($ED$1*$EP$1,2),0)</f>
        <v>0</v>
      </c>
      <c r="EQ144" s="15">
        <f>IF(FB143&gt;0,EK144+SUM(EM144:EP144),0)</f>
        <v>0</v>
      </c>
      <c r="ER144" s="22">
        <f>IF(FB143&gt;0,ROUND(EQ144/12,2),0)</f>
        <v>0</v>
      </c>
      <c r="ES144" s="9">
        <f>INT(ER144)</f>
        <v>0</v>
      </c>
      <c r="ET144" s="23">
        <f>INT((ER144-ES144)*10)/10</f>
        <v>0</v>
      </c>
      <c r="EU144" s="17">
        <f>ER144-ES144-ET144</f>
        <v>0</v>
      </c>
      <c r="EV144" s="23">
        <f>IF(OR(EU144=0.05,EU144=0),EU144,IF(AND(EU144&gt;0.051,EU144&lt;0.1),0.1,IF(AND(EU144&gt;0.001,EU144&lt;0.05),0.05,EU144)))</f>
        <v>0</v>
      </c>
      <c r="EW144" s="23">
        <f>ES144+ET144+EV144</f>
        <v>0</v>
      </c>
      <c r="EX144">
        <f>IF(FB143&gt;0,EX143,0)</f>
        <v>0</v>
      </c>
      <c r="EY144" s="7">
        <f>ROUND(ED144+EJ144+EW144+EX144,2)</f>
        <v>0</v>
      </c>
      <c r="EZ144" s="7">
        <f>IF(AND(EY144&gt;0,EY145=0),EY144,0)</f>
        <v>0</v>
      </c>
      <c r="FA144" s="7">
        <f>IF(FB143&gt;0,FA143,0)</f>
        <v>0</v>
      </c>
      <c r="FB144" s="7">
        <f>IF(ROUND(EY144-FA144,2)&gt;0,ROUND(EY144-FA144,2),0)</f>
        <v>0</v>
      </c>
      <c r="GB144">
        <v>142</v>
      </c>
      <c r="GC144" s="7">
        <f>IF(HB143&gt;0,GC143-1000,GC143)</f>
        <v>0</v>
      </c>
      <c r="GD144" s="20">
        <f>IF(HB143&gt;0,ROUND(PMT($F$92/12,$F$96*12,-GC144),5),0)</f>
        <v>0</v>
      </c>
      <c r="GE144" s="15">
        <f>IF(HB143&gt;0,ROUND(GC144*$GE$1/1000,2),0)</f>
        <v>0</v>
      </c>
      <c r="GF144" s="9">
        <f>INT(GE144)</f>
        <v>0</v>
      </c>
      <c r="GG144" s="23">
        <f>INT((GE144-GF144)*10)/10</f>
        <v>0</v>
      </c>
      <c r="GH144" s="17">
        <f>GE144-GF144-GG144</f>
        <v>0</v>
      </c>
      <c r="GI144" s="23">
        <f>IF(OR(GH144=0.05,GH144=0),GH144,IF(AND(GH144&gt;0.051,GH144&lt;0.1),0.1,IF(AND(GH144&gt;0.001,GH144&lt;0.05),0.05,GH144)))</f>
        <v>0</v>
      </c>
      <c r="GJ144" s="23">
        <f>GF144+GG144+GI144</f>
        <v>0</v>
      </c>
      <c r="GK144" s="15">
        <f>IF(HB143&gt;0,ROUND($GD$1*$GK$1,2),0)</f>
        <v>0</v>
      </c>
      <c r="GL144" s="22">
        <v>0</v>
      </c>
      <c r="GM144" s="22">
        <f>IF(HB143&gt;0,ROUND($GD$1*$GM$1,0),0)</f>
        <v>0</v>
      </c>
      <c r="GN144" s="22">
        <f>IF(HB143&gt;0,ROUND($GD$1*$GN$1,2),0)</f>
        <v>0</v>
      </c>
      <c r="GO144" s="22">
        <f>IF(HB143&gt;0,ROUND($GD$1*$GO$1,2),0)</f>
        <v>0</v>
      </c>
      <c r="GP144" s="22">
        <f>IF(HB143&gt;0,ROUND($GD$1*$GP$1,2),0)</f>
        <v>0</v>
      </c>
      <c r="GQ144" s="15">
        <f>IF(HB143&gt;0,GK144+SUM(GM144:GP144),0)</f>
        <v>0</v>
      </c>
      <c r="GR144" s="22">
        <f>IF(HB143&gt;0,ROUND(GQ144/12,2),0)</f>
        <v>0</v>
      </c>
      <c r="GS144" s="9">
        <f>INT(GR144)</f>
        <v>0</v>
      </c>
      <c r="GT144" s="23">
        <f>INT((GR144-GS144)*10)/10</f>
        <v>0</v>
      </c>
      <c r="GU144" s="17">
        <f>GR144-GS144-GT144</f>
        <v>0</v>
      </c>
      <c r="GV144" s="23">
        <f>IF(OR(GU144=0.05,GU144=0),GU144,IF(AND(GU144&gt;0.051,GU144&lt;0.1),0.1,IF(AND(GU144&gt;0.001,GU144&lt;0.05),0.05,GU144)))</f>
        <v>0</v>
      </c>
      <c r="GW144" s="23">
        <f>GS144+GT144+GV144</f>
        <v>0</v>
      </c>
      <c r="GX144">
        <f>IF(HB143&gt;0,GX143,0)</f>
        <v>0</v>
      </c>
      <c r="GY144" s="7">
        <f>ROUND(GD144+GJ144+GW144+GX144,2)</f>
        <v>0</v>
      </c>
      <c r="GZ144" s="7">
        <f>IF(AND(GY144&gt;0,GY145=0),GY144,0)</f>
        <v>0</v>
      </c>
      <c r="HA144" s="7">
        <f>IF(HB143&gt;0,HA143,0)</f>
        <v>0</v>
      </c>
      <c r="HB144" s="7">
        <f>IF(ROUND(GY144-HA144,2)&gt;0,ROUND(GY144-HA144,2),0)</f>
        <v>0</v>
      </c>
    </row>
    <row r="145" spans="1:235">
      <c r="B145" s="9" t="s">
        <v>196</v>
      </c>
      <c r="E145" s="9" t="s">
        <v>190</v>
      </c>
      <c r="F145" s="115">
        <f>ROUND(F144*12,2)</f>
        <v>0</v>
      </c>
      <c r="AA145" s="132">
        <f>ROUND($F$50/AC145,2)</f>
        <v>0</v>
      </c>
      <c r="AB145" s="20">
        <f>AA145</f>
        <v>0</v>
      </c>
      <c r="AC145" s="135">
        <f>ROUND(PMT($F$92/12,AC74,-1),9)</f>
        <v>0.002777778</v>
      </c>
      <c r="AD145" s="136">
        <f>IF(AB145&gt;0,AC145,0)</f>
        <v>0</v>
      </c>
      <c r="AG145" s="5">
        <v>2305882.35</v>
      </c>
      <c r="BB145">
        <v>143</v>
      </c>
      <c r="BC145" s="7">
        <f>IF(BW144&gt;0,BC144-1000,BC144)</f>
        <v>0</v>
      </c>
      <c r="BD145" s="20">
        <f>IF(BW144&gt;0,ROUND(PMT($F$92/12,$F$96*12,-BC145),5),0)</f>
        <v>0</v>
      </c>
      <c r="BE145" s="15">
        <f>IF(BW144&gt;0,ROUND(BC145*$E$1/1000,2),0)</f>
        <v>0</v>
      </c>
      <c r="BF145" s="15">
        <f>IF(BW144&gt;0,ROUND(MIN(BC145,$F$168)*$BF$1,2),0)</f>
        <v>0</v>
      </c>
      <c r="BG145" s="22">
        <v>0</v>
      </c>
      <c r="BH145" s="22">
        <f>IF(BW144&gt;0,ROUND(MIN(BC145,$F$168)*$BH$1,0),0)</f>
        <v>0</v>
      </c>
      <c r="BI145" s="22">
        <f>IF(BW144&gt;0,ROUND(MIN(BC145,$F$168)*$BI$1,2),0)</f>
        <v>0</v>
      </c>
      <c r="BJ145" s="22">
        <f>IF(BW144&gt;0,ROUND(MIN(BC145,$F$168)*$BJ$1,2),0)</f>
        <v>0</v>
      </c>
      <c r="BK145" s="22">
        <f>IF(BW144&gt;0,ROUND(MIN(BC145,$F$168)*$BK$1,2),0)</f>
        <v>0</v>
      </c>
      <c r="BL145" s="15">
        <f>IF(BW144&gt;0,BF145+SUM(BH145:BK145),0)</f>
        <v>0</v>
      </c>
      <c r="BM145" s="22">
        <f>IF(BW144&gt;0,ROUND(BL145/12,2),0)</f>
        <v>0</v>
      </c>
      <c r="BN145" s="9">
        <f>INT(BM145)</f>
        <v>0</v>
      </c>
      <c r="BO145" s="23">
        <f>INT((BM145-BN145)*10)/10</f>
        <v>0</v>
      </c>
      <c r="BP145" s="17">
        <f>BM145-BN145-BO145</f>
        <v>0</v>
      </c>
      <c r="BQ145" s="23">
        <f>IF(OR(BP145=0.05,BP145=0),BP145,IF(AND(BP145&gt;0.051,BP145&lt;0.1),0.1,IF(AND(BP145&gt;0.001,BP145&lt;0.05),0.05,BP145)))</f>
        <v>0</v>
      </c>
      <c r="BR145" s="23">
        <f>BN145+BO145+BQ145</f>
        <v>0</v>
      </c>
      <c r="BS145">
        <f>IF(BW144&gt;0,BS144,0)</f>
        <v>0</v>
      </c>
      <c r="BT145" s="7">
        <f>SUM(BD145:BE145)+BR145+BS145</f>
        <v>0</v>
      </c>
      <c r="BU145" s="7">
        <f>IF(AND(BT145&gt;0,BT146=0),BT145,0)</f>
        <v>0</v>
      </c>
      <c r="BV145" s="7">
        <f>IF(BW144&gt;0,BV144,0)</f>
        <v>0</v>
      </c>
      <c r="BW145" s="7">
        <f>IF(ROUND(BT145-BV145,2)&gt;0,ROUND(BT145-BV145,2),0)</f>
        <v>0</v>
      </c>
      <c r="CB145">
        <v>143</v>
      </c>
      <c r="CC145" s="7">
        <f>IF(DB144&gt;0,CC144-1000,CC144)</f>
        <v>0</v>
      </c>
      <c r="CD145" s="20">
        <f>IF(DB144&gt;0,ROUND(PMT($F$92/12,$F$96*12,-CC145),5),0)</f>
        <v>0</v>
      </c>
      <c r="CE145" s="15">
        <f>IF(DB144&gt;0,ROUND(CC145*$CE$1/1000,2),0)</f>
        <v>0</v>
      </c>
      <c r="CF145" s="9">
        <f>INT(CE145)</f>
        <v>0</v>
      </c>
      <c r="CG145" s="23">
        <f>INT((CE145-CF145)*10)/10</f>
        <v>0</v>
      </c>
      <c r="CH145" s="17">
        <f>CE145-CF145-CG145</f>
        <v>0</v>
      </c>
      <c r="CI145" s="23">
        <f>IF(OR(CH145=0.05,CH145=0),CH145,IF(AND(CH145&gt;0.051,CH145&lt;0.1),0.1,IF(AND(CH145&gt;0.001,CH145&lt;0.05),0.05,CH145)))</f>
        <v>0</v>
      </c>
      <c r="CJ145" s="23">
        <f>CF145+CG145+CI145</f>
        <v>0</v>
      </c>
      <c r="CK145" s="15">
        <f>IF(DB144&gt;0,ROUND($CD$1*$CK$1,2),0)</f>
        <v>0</v>
      </c>
      <c r="CL145" s="22">
        <v>0</v>
      </c>
      <c r="CM145" s="22">
        <f>IF(DB144&gt;0,ROUND($CD$1*$CM$1,2),0)</f>
        <v>0</v>
      </c>
      <c r="CN145" s="22">
        <f>IF(DB144&gt;0,ROUND($CD$1*$CN$1,2),0)</f>
        <v>0</v>
      </c>
      <c r="CO145" s="22">
        <f>IF(DB144&gt;0,ROUND($CD$1*$CO$1,2),0)</f>
        <v>0</v>
      </c>
      <c r="CP145" s="22">
        <f>IF(DB144&gt;0,ROUND($CD$1*$CP$1,2),0)</f>
        <v>0</v>
      </c>
      <c r="CQ145" s="15">
        <f>IF(DB144&gt;0,CK145+SUM(CM145:CP145),0)</f>
        <v>0</v>
      </c>
      <c r="CR145" s="22">
        <f>IF(DB144&gt;0,ROUND(CQ145/12,2),0)</f>
        <v>0</v>
      </c>
      <c r="CS145" s="9">
        <f>INT(CR145)</f>
        <v>0</v>
      </c>
      <c r="CT145" s="23">
        <f>INT((CR145-CS145)*10)/10</f>
        <v>0</v>
      </c>
      <c r="CU145" s="17">
        <f>CR145-CS145-CT145</f>
        <v>0</v>
      </c>
      <c r="CV145" s="23">
        <f>IF(OR(CU145=0.05,CU145=0),CU145,IF(AND(CU145&gt;0.051,CU145&lt;0.1),0.1,IF(AND(CU145&gt;0.001,CU145&lt;0.05),0.05,CU145)))</f>
        <v>0</v>
      </c>
      <c r="CW145" s="23">
        <f>CS145+CT145+CV145</f>
        <v>0</v>
      </c>
      <c r="CX145">
        <f>IF(DB144&gt;0,CX144,0)</f>
        <v>0</v>
      </c>
      <c r="CY145" s="7">
        <f>ROUND(CD145+CJ145+CW145+CX145,2)</f>
        <v>0</v>
      </c>
      <c r="CZ145" s="7">
        <f>IF(AND(CY145&gt;0,CY146=0),CY145,0)</f>
        <v>0</v>
      </c>
      <c r="DA145" s="7">
        <f>IF(DB144&gt;0,DA144,0)</f>
        <v>0</v>
      </c>
      <c r="DB145" s="7">
        <f>IF(ROUND(CY145-DA145,2)&gt;0,ROUND(CY145-DA145,2),0)</f>
        <v>0</v>
      </c>
      <c r="EB145">
        <v>143</v>
      </c>
      <c r="EC145" s="7">
        <f>IF(FB144&gt;0,EC144-1000,EC144)</f>
        <v>0</v>
      </c>
      <c r="ED145" s="20">
        <f>IF(FB144&gt;0,ROUND(PMT($F$92/12,$F$96*12,-EC145),5),0)</f>
        <v>0</v>
      </c>
      <c r="EE145" s="15">
        <f>IF(FB144&gt;0,ROUND(EC145*$EE$1/1000,2),0)</f>
        <v>0</v>
      </c>
      <c r="EF145" s="9">
        <f>INT(EE145)</f>
        <v>0</v>
      </c>
      <c r="EG145" s="23">
        <f>INT((EE145-EF145)*10)/10</f>
        <v>0</v>
      </c>
      <c r="EH145" s="17">
        <f>EE145-EF145-EG145</f>
        <v>0</v>
      </c>
      <c r="EI145" s="23">
        <f>IF(OR(EH145=0.05,EH145=0),EH145,IF(AND(EH145&gt;0.051,EH145&lt;0.1),0.1,IF(AND(EH145&gt;0.001,EH145&lt;0.05),0.05,EH145)))</f>
        <v>0</v>
      </c>
      <c r="EJ145" s="23">
        <f>EF145+EG145+EI145</f>
        <v>0</v>
      </c>
      <c r="EK145" s="15">
        <f>IF(FB144&gt;0,ROUND($ED$1*$EK$1,2),0)</f>
        <v>0</v>
      </c>
      <c r="EL145" s="22">
        <v>0</v>
      </c>
      <c r="EM145" s="22">
        <f>IF(FB144&gt;0,ROUND($ED$1*$EM$1,0),0)</f>
        <v>0</v>
      </c>
      <c r="EN145" s="22">
        <f>IF(FB144&gt;0,ROUND($ED$1*$EN$1,2),0)</f>
        <v>0</v>
      </c>
      <c r="EO145" s="22">
        <f>IF(FB144&gt;0,ROUND($ED$1*$EO$1,2),0)</f>
        <v>0</v>
      </c>
      <c r="EP145" s="22">
        <f>IF(FB144&gt;0,ROUND($ED$1*$EP$1,2),0)</f>
        <v>0</v>
      </c>
      <c r="EQ145" s="15">
        <f>IF(FB144&gt;0,EK145+SUM(EM145:EP145),0)</f>
        <v>0</v>
      </c>
      <c r="ER145" s="22">
        <f>IF(FB144&gt;0,ROUND(EQ145/12,2),0)</f>
        <v>0</v>
      </c>
      <c r="ES145" s="9">
        <f>INT(ER145)</f>
        <v>0</v>
      </c>
      <c r="ET145" s="23">
        <f>INT((ER145-ES145)*10)/10</f>
        <v>0</v>
      </c>
      <c r="EU145" s="17">
        <f>ER145-ES145-ET145</f>
        <v>0</v>
      </c>
      <c r="EV145" s="23">
        <f>IF(OR(EU145=0.05,EU145=0),EU145,IF(AND(EU145&gt;0.051,EU145&lt;0.1),0.1,IF(AND(EU145&gt;0.001,EU145&lt;0.05),0.05,EU145)))</f>
        <v>0</v>
      </c>
      <c r="EW145" s="23">
        <f>ES145+ET145+EV145</f>
        <v>0</v>
      </c>
      <c r="EX145">
        <f>IF(FB144&gt;0,EX144,0)</f>
        <v>0</v>
      </c>
      <c r="EY145" s="7">
        <f>ROUND(ED145+EJ145+EW145+EX145,2)</f>
        <v>0</v>
      </c>
      <c r="EZ145" s="7">
        <f>IF(AND(EY145&gt;0,EY146=0),EY145,0)</f>
        <v>0</v>
      </c>
      <c r="FA145" s="7">
        <f>IF(FB144&gt;0,FA144,0)</f>
        <v>0</v>
      </c>
      <c r="FB145" s="7">
        <f>IF(ROUND(EY145-FA145,2)&gt;0,ROUND(EY145-FA145,2),0)</f>
        <v>0</v>
      </c>
      <c r="GB145">
        <v>143</v>
      </c>
      <c r="GC145" s="7">
        <f>IF(HB144&gt;0,GC144-1000,GC144)</f>
        <v>0</v>
      </c>
      <c r="GD145" s="20">
        <f>IF(HB144&gt;0,ROUND(PMT($F$92/12,$F$96*12,-GC145),5),0)</f>
        <v>0</v>
      </c>
      <c r="GE145" s="15">
        <f>IF(HB144&gt;0,ROUND(GC145*$GE$1/1000,2),0)</f>
        <v>0</v>
      </c>
      <c r="GF145" s="9">
        <f>INT(GE145)</f>
        <v>0</v>
      </c>
      <c r="GG145" s="23">
        <f>INT((GE145-GF145)*10)/10</f>
        <v>0</v>
      </c>
      <c r="GH145" s="17">
        <f>GE145-GF145-GG145</f>
        <v>0</v>
      </c>
      <c r="GI145" s="23">
        <f>IF(OR(GH145=0.05,GH145=0),GH145,IF(AND(GH145&gt;0.051,GH145&lt;0.1),0.1,IF(AND(GH145&gt;0.001,GH145&lt;0.05),0.05,GH145)))</f>
        <v>0</v>
      </c>
      <c r="GJ145" s="23">
        <f>GF145+GG145+GI145</f>
        <v>0</v>
      </c>
      <c r="GK145" s="15">
        <f>IF(HB144&gt;0,ROUND($GD$1*$GK$1,2),0)</f>
        <v>0</v>
      </c>
      <c r="GL145" s="22">
        <v>0</v>
      </c>
      <c r="GM145" s="22">
        <f>IF(HB144&gt;0,ROUND($GD$1*$GM$1,0),0)</f>
        <v>0</v>
      </c>
      <c r="GN145" s="22">
        <f>IF(HB144&gt;0,ROUND($GD$1*$GN$1,2),0)</f>
        <v>0</v>
      </c>
      <c r="GO145" s="22">
        <f>IF(HB144&gt;0,ROUND($GD$1*$GO$1,2),0)</f>
        <v>0</v>
      </c>
      <c r="GP145" s="22">
        <f>IF(HB144&gt;0,ROUND($GD$1*$GP$1,2),0)</f>
        <v>0</v>
      </c>
      <c r="GQ145" s="15">
        <f>IF(HB144&gt;0,GK145+SUM(GM145:GP145),0)</f>
        <v>0</v>
      </c>
      <c r="GR145" s="22">
        <f>IF(HB144&gt;0,ROUND(GQ145/12,2),0)</f>
        <v>0</v>
      </c>
      <c r="GS145" s="9">
        <f>INT(GR145)</f>
        <v>0</v>
      </c>
      <c r="GT145" s="23">
        <f>INT((GR145-GS145)*10)/10</f>
        <v>0</v>
      </c>
      <c r="GU145" s="17">
        <f>GR145-GS145-GT145</f>
        <v>0</v>
      </c>
      <c r="GV145" s="23">
        <f>IF(OR(GU145=0.05,GU145=0),GU145,IF(AND(GU145&gt;0.051,GU145&lt;0.1),0.1,IF(AND(GU145&gt;0.001,GU145&lt;0.05),0.05,GU145)))</f>
        <v>0</v>
      </c>
      <c r="GW145" s="23">
        <f>GS145+GT145+GV145</f>
        <v>0</v>
      </c>
      <c r="GX145">
        <f>IF(HB144&gt;0,GX144,0)</f>
        <v>0</v>
      </c>
      <c r="GY145" s="7">
        <f>ROUND(GD145+GJ145+GW145+GX145,2)</f>
        <v>0</v>
      </c>
      <c r="GZ145" s="7">
        <f>IF(AND(GY145&gt;0,GY146=0),GY145,0)</f>
        <v>0</v>
      </c>
      <c r="HA145" s="7">
        <f>IF(HB144&gt;0,HA144,0)</f>
        <v>0</v>
      </c>
      <c r="HB145" s="7">
        <f>IF(ROUND(GY145-HA145,2)&gt;0,ROUND(GY145-HA145,2),0)</f>
        <v>0</v>
      </c>
    </row>
    <row r="146" spans="1:235">
      <c r="B146" s="9" t="s">
        <v>198</v>
      </c>
      <c r="E146" s="9" t="s">
        <v>190</v>
      </c>
      <c r="F146" s="115">
        <f>AD201</f>
        <v>0</v>
      </c>
      <c r="AB146" s="20">
        <f>SUM(AB145:AB145)</f>
        <v>0</v>
      </c>
      <c r="AD146" s="136">
        <f>SUM(AD145:AD145)</f>
        <v>0</v>
      </c>
      <c r="BB146">
        <v>144</v>
      </c>
      <c r="BC146" s="7">
        <f>IF(BW145&gt;0,BC145-1000,BC145)</f>
        <v>0</v>
      </c>
      <c r="BD146" s="20">
        <f>IF(BW145&gt;0,ROUND(PMT($F$92/12,$F$96*12,-BC146),5),0)</f>
        <v>0</v>
      </c>
      <c r="BE146" s="15">
        <f>IF(BW145&gt;0,ROUND(BC146*$E$1/1000,2),0)</f>
        <v>0</v>
      </c>
      <c r="BF146" s="15">
        <f>IF(BW145&gt;0,ROUND(MIN(BC146,$F$168)*$BF$1,2),0)</f>
        <v>0</v>
      </c>
      <c r="BG146" s="22">
        <v>0</v>
      </c>
      <c r="BH146" s="22">
        <f>IF(BW145&gt;0,ROUND(MIN(BC146,$F$168)*$BH$1,0),0)</f>
        <v>0</v>
      </c>
      <c r="BI146" s="22">
        <f>IF(BW145&gt;0,ROUND(MIN(BC146,$F$168)*$BI$1,2),0)</f>
        <v>0</v>
      </c>
      <c r="BJ146" s="22">
        <f>IF(BW145&gt;0,ROUND(MIN(BC146,$F$168)*$BJ$1,2),0)</f>
        <v>0</v>
      </c>
      <c r="BK146" s="22">
        <f>IF(BW145&gt;0,ROUND(MIN(BC146,$F$168)*$BK$1,2),0)</f>
        <v>0</v>
      </c>
      <c r="BL146" s="15">
        <f>IF(BW145&gt;0,BF146+SUM(BH146:BK146),0)</f>
        <v>0</v>
      </c>
      <c r="BM146" s="22">
        <f>IF(BW145&gt;0,ROUND(BL146/12,2),0)</f>
        <v>0</v>
      </c>
      <c r="BN146" s="9">
        <f>INT(BM146)</f>
        <v>0</v>
      </c>
      <c r="BO146" s="23">
        <f>INT((BM146-BN146)*10)/10</f>
        <v>0</v>
      </c>
      <c r="BP146" s="17">
        <f>BM146-BN146-BO146</f>
        <v>0</v>
      </c>
      <c r="BQ146" s="23">
        <f>IF(OR(BP146=0.05,BP146=0),BP146,IF(AND(BP146&gt;0.051,BP146&lt;0.1),0.1,IF(AND(BP146&gt;0.001,BP146&lt;0.05),0.05,BP146)))</f>
        <v>0</v>
      </c>
      <c r="BR146" s="23">
        <f>BN146+BO146+BQ146</f>
        <v>0</v>
      </c>
      <c r="BS146">
        <f>IF(BW145&gt;0,BS145,0)</f>
        <v>0</v>
      </c>
      <c r="BT146" s="7">
        <f>SUM(BD146:BE146)+BR146+BS146</f>
        <v>0</v>
      </c>
      <c r="BU146" s="7">
        <f>IF(AND(BT146&gt;0,BT147=0),BT146,0)</f>
        <v>0</v>
      </c>
      <c r="BV146" s="7">
        <f>IF(BW145&gt;0,BV145,0)</f>
        <v>0</v>
      </c>
      <c r="BW146" s="7">
        <f>IF(ROUND(BT146-BV146,2)&gt;0,ROUND(BT146-BV146,2),0)</f>
        <v>0</v>
      </c>
      <c r="CB146">
        <v>144</v>
      </c>
      <c r="CC146" s="7">
        <f>IF(DB145&gt;0,CC145-1000,CC145)</f>
        <v>0</v>
      </c>
      <c r="CD146" s="20">
        <f>IF(DB145&gt;0,ROUND(PMT($F$92/12,$F$96*12,-CC146),5),0)</f>
        <v>0</v>
      </c>
      <c r="CE146" s="15">
        <f>IF(DB145&gt;0,ROUND(CC146*$CE$1/1000,2),0)</f>
        <v>0</v>
      </c>
      <c r="CF146" s="9">
        <f>INT(CE146)</f>
        <v>0</v>
      </c>
      <c r="CG146" s="23">
        <f>INT((CE146-CF146)*10)/10</f>
        <v>0</v>
      </c>
      <c r="CH146" s="17">
        <f>CE146-CF146-CG146</f>
        <v>0</v>
      </c>
      <c r="CI146" s="23">
        <f>IF(OR(CH146=0.05,CH146=0),CH146,IF(AND(CH146&gt;0.051,CH146&lt;0.1),0.1,IF(AND(CH146&gt;0.001,CH146&lt;0.05),0.05,CH146)))</f>
        <v>0</v>
      </c>
      <c r="CJ146" s="23">
        <f>CF146+CG146+CI146</f>
        <v>0</v>
      </c>
      <c r="CK146" s="15">
        <f>IF(DB145&gt;0,ROUND($CD$1*$CK$1,2),0)</f>
        <v>0</v>
      </c>
      <c r="CL146" s="22">
        <v>0</v>
      </c>
      <c r="CM146" s="22">
        <f>IF(DB145&gt;0,ROUND($CD$1*$CM$1,2),0)</f>
        <v>0</v>
      </c>
      <c r="CN146" s="22">
        <f>IF(DB145&gt;0,ROUND($CD$1*$CN$1,2),0)</f>
        <v>0</v>
      </c>
      <c r="CO146" s="22">
        <f>IF(DB145&gt;0,ROUND($CD$1*$CO$1,2),0)</f>
        <v>0</v>
      </c>
      <c r="CP146" s="22">
        <f>IF(DB145&gt;0,ROUND($CD$1*$CP$1,2),0)</f>
        <v>0</v>
      </c>
      <c r="CQ146" s="15">
        <f>IF(DB145&gt;0,CK146+SUM(CM146:CP146),0)</f>
        <v>0</v>
      </c>
      <c r="CR146" s="22">
        <f>IF(DB145&gt;0,ROUND(CQ146/12,2),0)</f>
        <v>0</v>
      </c>
      <c r="CS146" s="9">
        <f>INT(CR146)</f>
        <v>0</v>
      </c>
      <c r="CT146" s="23">
        <f>INT((CR146-CS146)*10)/10</f>
        <v>0</v>
      </c>
      <c r="CU146" s="17">
        <f>CR146-CS146-CT146</f>
        <v>0</v>
      </c>
      <c r="CV146" s="23">
        <f>IF(OR(CU146=0.05,CU146=0),CU146,IF(AND(CU146&gt;0.051,CU146&lt;0.1),0.1,IF(AND(CU146&gt;0.001,CU146&lt;0.05),0.05,CU146)))</f>
        <v>0</v>
      </c>
      <c r="CW146" s="23">
        <f>CS146+CT146+CV146</f>
        <v>0</v>
      </c>
      <c r="CX146">
        <f>IF(DB145&gt;0,CX145,0)</f>
        <v>0</v>
      </c>
      <c r="CY146" s="7">
        <f>ROUND(CD146+CJ146+CW146+CX146,2)</f>
        <v>0</v>
      </c>
      <c r="CZ146" s="7">
        <f>IF(AND(CY146&gt;0,CY147=0),CY146,0)</f>
        <v>0</v>
      </c>
      <c r="DA146" s="7">
        <f>IF(DB145&gt;0,DA145,0)</f>
        <v>0</v>
      </c>
      <c r="DB146" s="7">
        <f>IF(ROUND(CY146-DA146,2)&gt;0,ROUND(CY146-DA146,2),0)</f>
        <v>0</v>
      </c>
      <c r="EB146">
        <v>144</v>
      </c>
      <c r="EC146" s="7">
        <f>IF(FB145&gt;0,EC145-1000,EC145)</f>
        <v>0</v>
      </c>
      <c r="ED146" s="20">
        <f>IF(FB145&gt;0,ROUND(PMT($F$92/12,$F$96*12,-EC146),5),0)</f>
        <v>0</v>
      </c>
      <c r="EE146" s="15">
        <f>IF(FB145&gt;0,ROUND(EC146*$EE$1/1000,2),0)</f>
        <v>0</v>
      </c>
      <c r="EF146" s="9">
        <f>INT(EE146)</f>
        <v>0</v>
      </c>
      <c r="EG146" s="23">
        <f>INT((EE146-EF146)*10)/10</f>
        <v>0</v>
      </c>
      <c r="EH146" s="17">
        <f>EE146-EF146-EG146</f>
        <v>0</v>
      </c>
      <c r="EI146" s="23">
        <f>IF(OR(EH146=0.05,EH146=0),EH146,IF(AND(EH146&gt;0.051,EH146&lt;0.1),0.1,IF(AND(EH146&gt;0.001,EH146&lt;0.05),0.05,EH146)))</f>
        <v>0</v>
      </c>
      <c r="EJ146" s="23">
        <f>EF146+EG146+EI146</f>
        <v>0</v>
      </c>
      <c r="EK146" s="15">
        <f>IF(FB145&gt;0,ROUND($ED$1*$EK$1,2),0)</f>
        <v>0</v>
      </c>
      <c r="EL146" s="22">
        <v>0</v>
      </c>
      <c r="EM146" s="22">
        <f>IF(FB145&gt;0,ROUND($ED$1*$EM$1,0),0)</f>
        <v>0</v>
      </c>
      <c r="EN146" s="22">
        <f>IF(FB145&gt;0,ROUND($ED$1*$EN$1,2),0)</f>
        <v>0</v>
      </c>
      <c r="EO146" s="22">
        <f>IF(FB145&gt;0,ROUND($ED$1*$EO$1,2),0)</f>
        <v>0</v>
      </c>
      <c r="EP146" s="22">
        <f>IF(FB145&gt;0,ROUND($ED$1*$EP$1,2),0)</f>
        <v>0</v>
      </c>
      <c r="EQ146" s="15">
        <f>IF(FB145&gt;0,EK146+SUM(EM146:EP146),0)</f>
        <v>0</v>
      </c>
      <c r="ER146" s="22">
        <f>IF(FB145&gt;0,ROUND(EQ146/12,2),0)</f>
        <v>0</v>
      </c>
      <c r="ES146" s="9">
        <f>INT(ER146)</f>
        <v>0</v>
      </c>
      <c r="ET146" s="23">
        <f>INT((ER146-ES146)*10)/10</f>
        <v>0</v>
      </c>
      <c r="EU146" s="17">
        <f>ER146-ES146-ET146</f>
        <v>0</v>
      </c>
      <c r="EV146" s="23">
        <f>IF(OR(EU146=0.05,EU146=0),EU146,IF(AND(EU146&gt;0.051,EU146&lt;0.1),0.1,IF(AND(EU146&gt;0.001,EU146&lt;0.05),0.05,EU146)))</f>
        <v>0</v>
      </c>
      <c r="EW146" s="23">
        <f>ES146+ET146+EV146</f>
        <v>0</v>
      </c>
      <c r="EX146">
        <f>IF(FB145&gt;0,EX145,0)</f>
        <v>0</v>
      </c>
      <c r="EY146" s="7">
        <f>ROUND(ED146+EJ146+EW146+EX146,2)</f>
        <v>0</v>
      </c>
      <c r="EZ146" s="7">
        <f>IF(AND(EY146&gt;0,EY147=0),EY146,0)</f>
        <v>0</v>
      </c>
      <c r="FA146" s="7">
        <f>IF(FB145&gt;0,FA145,0)</f>
        <v>0</v>
      </c>
      <c r="FB146" s="7">
        <f>IF(ROUND(EY146-FA146,2)&gt;0,ROUND(EY146-FA146,2),0)</f>
        <v>0</v>
      </c>
      <c r="GB146">
        <v>144</v>
      </c>
      <c r="GC146" s="7">
        <f>IF(HB145&gt;0,GC145-1000,GC145)</f>
        <v>0</v>
      </c>
      <c r="GD146" s="20">
        <f>IF(HB145&gt;0,ROUND(PMT($F$92/12,$F$96*12,-GC146),5),0)</f>
        <v>0</v>
      </c>
      <c r="GE146" s="15">
        <f>IF(HB145&gt;0,ROUND(GC146*$GE$1/1000,2),0)</f>
        <v>0</v>
      </c>
      <c r="GF146" s="9">
        <f>INT(GE146)</f>
        <v>0</v>
      </c>
      <c r="GG146" s="23">
        <f>INT((GE146-GF146)*10)/10</f>
        <v>0</v>
      </c>
      <c r="GH146" s="17">
        <f>GE146-GF146-GG146</f>
        <v>0</v>
      </c>
      <c r="GI146" s="23">
        <f>IF(OR(GH146=0.05,GH146=0),GH146,IF(AND(GH146&gt;0.051,GH146&lt;0.1),0.1,IF(AND(GH146&gt;0.001,GH146&lt;0.05),0.05,GH146)))</f>
        <v>0</v>
      </c>
      <c r="GJ146" s="23">
        <f>GF146+GG146+GI146</f>
        <v>0</v>
      </c>
      <c r="GK146" s="15">
        <f>IF(HB145&gt;0,ROUND($GD$1*$GK$1,2),0)</f>
        <v>0</v>
      </c>
      <c r="GL146" s="22">
        <v>0</v>
      </c>
      <c r="GM146" s="22">
        <f>IF(HB145&gt;0,ROUND($GD$1*$GM$1,0),0)</f>
        <v>0</v>
      </c>
      <c r="GN146" s="22">
        <f>IF(HB145&gt;0,ROUND($GD$1*$GN$1,2),0)</f>
        <v>0</v>
      </c>
      <c r="GO146" s="22">
        <f>IF(HB145&gt;0,ROUND($GD$1*$GO$1,2),0)</f>
        <v>0</v>
      </c>
      <c r="GP146" s="22">
        <f>IF(HB145&gt;0,ROUND($GD$1*$GP$1,2),0)</f>
        <v>0</v>
      </c>
      <c r="GQ146" s="15">
        <f>IF(HB145&gt;0,GK146+SUM(GM146:GP146),0)</f>
        <v>0</v>
      </c>
      <c r="GR146" s="22">
        <f>IF(HB145&gt;0,ROUND(GQ146/12,2),0)</f>
        <v>0</v>
      </c>
      <c r="GS146" s="9">
        <f>INT(GR146)</f>
        <v>0</v>
      </c>
      <c r="GT146" s="23">
        <f>INT((GR146-GS146)*10)/10</f>
        <v>0</v>
      </c>
      <c r="GU146" s="17">
        <f>GR146-GS146-GT146</f>
        <v>0</v>
      </c>
      <c r="GV146" s="23">
        <f>IF(OR(GU146=0.05,GU146=0),GU146,IF(AND(GU146&gt;0.051,GU146&lt;0.1),0.1,IF(AND(GU146&gt;0.001,GU146&lt;0.05),0.05,GU146)))</f>
        <v>0</v>
      </c>
      <c r="GW146" s="23">
        <f>GS146+GT146+GV146</f>
        <v>0</v>
      </c>
      <c r="GX146">
        <f>IF(HB145&gt;0,GX145,0)</f>
        <v>0</v>
      </c>
      <c r="GY146" s="7">
        <f>ROUND(GD146+GJ146+GW146+GX146,2)</f>
        <v>0</v>
      </c>
      <c r="GZ146" s="7">
        <f>IF(AND(GY146&gt;0,GY147=0),GY146,0)</f>
        <v>0</v>
      </c>
      <c r="HA146" s="7">
        <f>IF(HB145&gt;0,HA145,0)</f>
        <v>0</v>
      </c>
      <c r="HB146" s="7">
        <f>IF(ROUND(GY146-HA146,2)&gt;0,ROUND(GY146-HA146,2),0)</f>
        <v>0</v>
      </c>
    </row>
    <row r="147" spans="1:235">
      <c r="B147" s="9" t="s">
        <v>200</v>
      </c>
      <c r="E147" s="9" t="s">
        <v>190</v>
      </c>
      <c r="F147" s="118">
        <f>ROUND(F145+F146,2)</f>
        <v>0</v>
      </c>
      <c r="BB147">
        <v>145</v>
      </c>
      <c r="BC147" s="7">
        <f>IF(BW146&gt;0,BC146-1000,BC146)</f>
        <v>0</v>
      </c>
      <c r="BD147" s="20">
        <f>IF(BW146&gt;0,ROUND(PMT($F$92/12,$F$96*12,-BC147),5),0)</f>
        <v>0</v>
      </c>
      <c r="BE147" s="15">
        <f>IF(BW146&gt;0,ROUND(BC147*$E$1/1000,2),0)</f>
        <v>0</v>
      </c>
      <c r="BF147" s="15">
        <f>IF(BW146&gt;0,ROUND(MIN(BC147,$F$168)*$BF$1,2),0)</f>
        <v>0</v>
      </c>
      <c r="BG147" s="22">
        <v>0</v>
      </c>
      <c r="BH147" s="22">
        <f>IF(BW146&gt;0,ROUND(MIN(BC147,$F$168)*$BH$1,0),0)</f>
        <v>0</v>
      </c>
      <c r="BI147" s="22">
        <f>IF(BW146&gt;0,ROUND(MIN(BC147,$F$168)*$BI$1,2),0)</f>
        <v>0</v>
      </c>
      <c r="BJ147" s="22">
        <f>IF(BW146&gt;0,ROUND(MIN(BC147,$F$168)*$BJ$1,2),0)</f>
        <v>0</v>
      </c>
      <c r="BK147" s="22">
        <f>IF(BW146&gt;0,ROUND(MIN(BC147,$F$168)*$BK$1,2),0)</f>
        <v>0</v>
      </c>
      <c r="BL147" s="15">
        <f>IF(BW146&gt;0,BF147+SUM(BH147:BK147),0)</f>
        <v>0</v>
      </c>
      <c r="BM147" s="22">
        <f>IF(BW146&gt;0,ROUND(BL147/12,2),0)</f>
        <v>0</v>
      </c>
      <c r="BN147" s="9">
        <f>INT(BM147)</f>
        <v>0</v>
      </c>
      <c r="BO147" s="23">
        <f>INT((BM147-BN147)*10)/10</f>
        <v>0</v>
      </c>
      <c r="BP147" s="17">
        <f>BM147-BN147-BO147</f>
        <v>0</v>
      </c>
      <c r="BQ147" s="23">
        <f>IF(OR(BP147=0.05,BP147=0),BP147,IF(AND(BP147&gt;0.051,BP147&lt;0.1),0.1,IF(AND(BP147&gt;0.001,BP147&lt;0.05),0.05,BP147)))</f>
        <v>0</v>
      </c>
      <c r="BR147" s="23">
        <f>BN147+BO147+BQ147</f>
        <v>0</v>
      </c>
      <c r="BS147">
        <f>IF(BW146&gt;0,BS146,0)</f>
        <v>0</v>
      </c>
      <c r="BT147" s="7">
        <f>SUM(BD147:BE147)+BR147+BS147</f>
        <v>0</v>
      </c>
      <c r="BU147" s="7">
        <f>IF(AND(BT147&gt;0,BT148=0),BT147,0)</f>
        <v>0</v>
      </c>
      <c r="BV147" s="7">
        <f>IF(BW146&gt;0,BV146,0)</f>
        <v>0</v>
      </c>
      <c r="BW147" s="7">
        <f>IF(ROUND(BT147-BV147,2)&gt;0,ROUND(BT147-BV147,2),0)</f>
        <v>0</v>
      </c>
      <c r="CB147">
        <v>145</v>
      </c>
      <c r="CC147" s="7">
        <f>IF(DB146&gt;0,CC146-1000,CC146)</f>
        <v>0</v>
      </c>
      <c r="CD147" s="20">
        <f>IF(DB146&gt;0,ROUND(PMT($F$92/12,$F$96*12,-CC147),5),0)</f>
        <v>0</v>
      </c>
      <c r="CE147" s="15">
        <f>IF(DB146&gt;0,ROUND(CC147*$CE$1/1000,2),0)</f>
        <v>0</v>
      </c>
      <c r="CF147" s="9">
        <f>INT(CE147)</f>
        <v>0</v>
      </c>
      <c r="CG147" s="23">
        <f>INT((CE147-CF147)*10)/10</f>
        <v>0</v>
      </c>
      <c r="CH147" s="17">
        <f>CE147-CF147-CG147</f>
        <v>0</v>
      </c>
      <c r="CI147" s="23">
        <f>IF(OR(CH147=0.05,CH147=0),CH147,IF(AND(CH147&gt;0.051,CH147&lt;0.1),0.1,IF(AND(CH147&gt;0.001,CH147&lt;0.05),0.05,CH147)))</f>
        <v>0</v>
      </c>
      <c r="CJ147" s="23">
        <f>CF147+CG147+CI147</f>
        <v>0</v>
      </c>
      <c r="CK147" s="15">
        <f>IF(DB146&gt;0,ROUND($CD$1*$CK$1,2),0)</f>
        <v>0</v>
      </c>
      <c r="CL147" s="22">
        <v>0</v>
      </c>
      <c r="CM147" s="22">
        <f>IF(DB146&gt;0,ROUND($CD$1*$CM$1,2),0)</f>
        <v>0</v>
      </c>
      <c r="CN147" s="22">
        <f>IF(DB146&gt;0,ROUND($CD$1*$CN$1,2),0)</f>
        <v>0</v>
      </c>
      <c r="CO147" s="22">
        <f>IF(DB146&gt;0,ROUND($CD$1*$CO$1,2),0)</f>
        <v>0</v>
      </c>
      <c r="CP147" s="22">
        <f>IF(DB146&gt;0,ROUND($CD$1*$CP$1,2),0)</f>
        <v>0</v>
      </c>
      <c r="CQ147" s="15">
        <f>IF(DB146&gt;0,CK147+SUM(CM147:CP147),0)</f>
        <v>0</v>
      </c>
      <c r="CR147" s="22">
        <f>IF(DB146&gt;0,ROUND(CQ147/12,2),0)</f>
        <v>0</v>
      </c>
      <c r="CS147" s="9">
        <f>INT(CR147)</f>
        <v>0</v>
      </c>
      <c r="CT147" s="23">
        <f>INT((CR147-CS147)*10)/10</f>
        <v>0</v>
      </c>
      <c r="CU147" s="17">
        <f>CR147-CS147-CT147</f>
        <v>0</v>
      </c>
      <c r="CV147" s="23">
        <f>IF(OR(CU147=0.05,CU147=0),CU147,IF(AND(CU147&gt;0.051,CU147&lt;0.1),0.1,IF(AND(CU147&gt;0.001,CU147&lt;0.05),0.05,CU147)))</f>
        <v>0</v>
      </c>
      <c r="CW147" s="23">
        <f>CS147+CT147+CV147</f>
        <v>0</v>
      </c>
      <c r="CX147">
        <f>IF(DB146&gt;0,CX146,0)</f>
        <v>0</v>
      </c>
      <c r="CY147" s="7">
        <f>ROUND(CD147+CJ147+CW147+CX147,2)</f>
        <v>0</v>
      </c>
      <c r="CZ147" s="7">
        <f>IF(AND(CY147&gt;0,CY148=0),CY147,0)</f>
        <v>0</v>
      </c>
      <c r="DA147" s="7">
        <f>IF(DB146&gt;0,DA146,0)</f>
        <v>0</v>
      </c>
      <c r="DB147" s="7">
        <f>IF(ROUND(CY147-DA147,2)&gt;0,ROUND(CY147-DA147,2),0)</f>
        <v>0</v>
      </c>
      <c r="EB147">
        <v>145</v>
      </c>
      <c r="EC147" s="7">
        <f>IF(FB146&gt;0,EC146-1000,EC146)</f>
        <v>0</v>
      </c>
      <c r="ED147" s="20">
        <f>IF(FB146&gt;0,ROUND(PMT($F$92/12,$F$96*12,-EC147),5),0)</f>
        <v>0</v>
      </c>
      <c r="EE147" s="15">
        <f>IF(FB146&gt;0,ROUND(EC147*$EE$1/1000,2),0)</f>
        <v>0</v>
      </c>
      <c r="EF147" s="9">
        <f>INT(EE147)</f>
        <v>0</v>
      </c>
      <c r="EG147" s="23">
        <f>INT((EE147-EF147)*10)/10</f>
        <v>0</v>
      </c>
      <c r="EH147" s="17">
        <f>EE147-EF147-EG147</f>
        <v>0</v>
      </c>
      <c r="EI147" s="23">
        <f>IF(OR(EH147=0.05,EH147=0),EH147,IF(AND(EH147&gt;0.051,EH147&lt;0.1),0.1,IF(AND(EH147&gt;0.001,EH147&lt;0.05),0.05,EH147)))</f>
        <v>0</v>
      </c>
      <c r="EJ147" s="23">
        <f>EF147+EG147+EI147</f>
        <v>0</v>
      </c>
      <c r="EK147" s="15">
        <f>IF(FB146&gt;0,ROUND($ED$1*$EK$1,2),0)</f>
        <v>0</v>
      </c>
      <c r="EL147" s="22">
        <v>0</v>
      </c>
      <c r="EM147" s="22">
        <f>IF(FB146&gt;0,ROUND($ED$1*$EM$1,0),0)</f>
        <v>0</v>
      </c>
      <c r="EN147" s="22">
        <f>IF(FB146&gt;0,ROUND($ED$1*$EN$1,2),0)</f>
        <v>0</v>
      </c>
      <c r="EO147" s="22">
        <f>IF(FB146&gt;0,ROUND($ED$1*$EO$1,2),0)</f>
        <v>0</v>
      </c>
      <c r="EP147" s="22">
        <f>IF(FB146&gt;0,ROUND($ED$1*$EP$1,2),0)</f>
        <v>0</v>
      </c>
      <c r="EQ147" s="15">
        <f>IF(FB146&gt;0,EK147+SUM(EM147:EP147),0)</f>
        <v>0</v>
      </c>
      <c r="ER147" s="22">
        <f>IF(FB146&gt;0,ROUND(EQ147/12,2),0)</f>
        <v>0</v>
      </c>
      <c r="ES147" s="9">
        <f>INT(ER147)</f>
        <v>0</v>
      </c>
      <c r="ET147" s="23">
        <f>INT((ER147-ES147)*10)/10</f>
        <v>0</v>
      </c>
      <c r="EU147" s="17">
        <f>ER147-ES147-ET147</f>
        <v>0</v>
      </c>
      <c r="EV147" s="23">
        <f>IF(OR(EU147=0.05,EU147=0),EU147,IF(AND(EU147&gt;0.051,EU147&lt;0.1),0.1,IF(AND(EU147&gt;0.001,EU147&lt;0.05),0.05,EU147)))</f>
        <v>0</v>
      </c>
      <c r="EW147" s="23">
        <f>ES147+ET147+EV147</f>
        <v>0</v>
      </c>
      <c r="EX147">
        <f>IF(FB146&gt;0,EX146,0)</f>
        <v>0</v>
      </c>
      <c r="EY147" s="7">
        <f>ROUND(ED147+EJ147+EW147+EX147,2)</f>
        <v>0</v>
      </c>
      <c r="EZ147" s="7">
        <f>IF(AND(EY147&gt;0,EY148=0),EY147,0)</f>
        <v>0</v>
      </c>
      <c r="FA147" s="7">
        <f>IF(FB146&gt;0,FA146,0)</f>
        <v>0</v>
      </c>
      <c r="FB147" s="7">
        <f>IF(ROUND(EY147-FA147,2)&gt;0,ROUND(EY147-FA147,2),0)</f>
        <v>0</v>
      </c>
      <c r="GB147">
        <v>145</v>
      </c>
      <c r="GC147" s="7">
        <f>IF(HB146&gt;0,GC146-1000,GC146)</f>
        <v>0</v>
      </c>
      <c r="GD147" s="20">
        <f>IF(HB146&gt;0,ROUND(PMT($F$92/12,$F$96*12,-GC147),5),0)</f>
        <v>0</v>
      </c>
      <c r="GE147" s="15">
        <f>IF(HB146&gt;0,ROUND(GC147*$GE$1/1000,2),0)</f>
        <v>0</v>
      </c>
      <c r="GF147" s="9">
        <f>INT(GE147)</f>
        <v>0</v>
      </c>
      <c r="GG147" s="23">
        <f>INT((GE147-GF147)*10)/10</f>
        <v>0</v>
      </c>
      <c r="GH147" s="17">
        <f>GE147-GF147-GG147</f>
        <v>0</v>
      </c>
      <c r="GI147" s="23">
        <f>IF(OR(GH147=0.05,GH147=0),GH147,IF(AND(GH147&gt;0.051,GH147&lt;0.1),0.1,IF(AND(GH147&gt;0.001,GH147&lt;0.05),0.05,GH147)))</f>
        <v>0</v>
      </c>
      <c r="GJ147" s="23">
        <f>GF147+GG147+GI147</f>
        <v>0</v>
      </c>
      <c r="GK147" s="15">
        <f>IF(HB146&gt;0,ROUND($GD$1*$GK$1,2),0)</f>
        <v>0</v>
      </c>
      <c r="GL147" s="22">
        <v>0</v>
      </c>
      <c r="GM147" s="22">
        <f>IF(HB146&gt;0,ROUND($GD$1*$GM$1,0),0)</f>
        <v>0</v>
      </c>
      <c r="GN147" s="22">
        <f>IF(HB146&gt;0,ROUND($GD$1*$GN$1,2),0)</f>
        <v>0</v>
      </c>
      <c r="GO147" s="22">
        <f>IF(HB146&gt;0,ROUND($GD$1*$GO$1,2),0)</f>
        <v>0</v>
      </c>
      <c r="GP147" s="22">
        <f>IF(HB146&gt;0,ROUND($GD$1*$GP$1,2),0)</f>
        <v>0</v>
      </c>
      <c r="GQ147" s="15">
        <f>IF(HB146&gt;0,GK147+SUM(GM147:GP147),0)</f>
        <v>0</v>
      </c>
      <c r="GR147" s="22">
        <f>IF(HB146&gt;0,ROUND(GQ147/12,2),0)</f>
        <v>0</v>
      </c>
      <c r="GS147" s="9">
        <f>INT(GR147)</f>
        <v>0</v>
      </c>
      <c r="GT147" s="23">
        <f>INT((GR147-GS147)*10)/10</f>
        <v>0</v>
      </c>
      <c r="GU147" s="17">
        <f>GR147-GS147-GT147</f>
        <v>0</v>
      </c>
      <c r="GV147" s="23">
        <f>IF(OR(GU147=0.05,GU147=0),GU147,IF(AND(GU147&gt;0.051,GU147&lt;0.1),0.1,IF(AND(GU147&gt;0.001,GU147&lt;0.05),0.05,GU147)))</f>
        <v>0</v>
      </c>
      <c r="GW147" s="23">
        <f>GS147+GT147+GV147</f>
        <v>0</v>
      </c>
      <c r="GX147">
        <f>IF(HB146&gt;0,GX146,0)</f>
        <v>0</v>
      </c>
      <c r="GY147" s="7">
        <f>ROUND(GD147+GJ147+GW147+GX147,2)</f>
        <v>0</v>
      </c>
      <c r="GZ147" s="7">
        <f>IF(AND(GY147&gt;0,GY148=0),GY147,0)</f>
        <v>0</v>
      </c>
      <c r="HA147" s="7">
        <f>IF(HB146&gt;0,HA146,0)</f>
        <v>0</v>
      </c>
      <c r="HB147" s="7">
        <f>IF(ROUND(GY147-HA147,2)&gt;0,ROUND(GY147-HA147,2),0)</f>
        <v>0</v>
      </c>
    </row>
    <row r="148" spans="1:235">
      <c r="B148" s="4" t="str">
        <f>IF($B$8="","",$B$8)</f>
        <v>COBORROWER2</v>
      </c>
      <c r="AA148" s="3" t="s">
        <v>204</v>
      </c>
      <c r="BB148">
        <v>146</v>
      </c>
      <c r="BC148" s="7">
        <f>IF(BW147&gt;0,BC147-1000,BC147)</f>
        <v>0</v>
      </c>
      <c r="BD148" s="20">
        <f>IF(BW147&gt;0,ROUND(PMT($F$92/12,$F$96*12,-BC148),5),0)</f>
        <v>0</v>
      </c>
      <c r="BE148" s="15">
        <f>IF(BW147&gt;0,ROUND(BC148*$E$1/1000,2),0)</f>
        <v>0</v>
      </c>
      <c r="BF148" s="15">
        <f>IF(BW147&gt;0,ROUND(MIN(BC148,$F$168)*$BF$1,2),0)</f>
        <v>0</v>
      </c>
      <c r="BG148" s="22">
        <v>0</v>
      </c>
      <c r="BH148" s="22">
        <f>IF(BW147&gt;0,ROUND(MIN(BC148,$F$168)*$BH$1,0),0)</f>
        <v>0</v>
      </c>
      <c r="BI148" s="22">
        <f>IF(BW147&gt;0,ROUND(MIN(BC148,$F$168)*$BI$1,2),0)</f>
        <v>0</v>
      </c>
      <c r="BJ148" s="22">
        <f>IF(BW147&gt;0,ROUND(MIN(BC148,$F$168)*$BJ$1,2),0)</f>
        <v>0</v>
      </c>
      <c r="BK148" s="22">
        <f>IF(BW147&gt;0,ROUND(MIN(BC148,$F$168)*$BK$1,2),0)</f>
        <v>0</v>
      </c>
      <c r="BL148" s="15">
        <f>IF(BW147&gt;0,BF148+SUM(BH148:BK148),0)</f>
        <v>0</v>
      </c>
      <c r="BM148" s="22">
        <f>IF(BW147&gt;0,ROUND(BL148/12,2),0)</f>
        <v>0</v>
      </c>
      <c r="BN148" s="9">
        <f>INT(BM148)</f>
        <v>0</v>
      </c>
      <c r="BO148" s="23">
        <f>INT((BM148-BN148)*10)/10</f>
        <v>0</v>
      </c>
      <c r="BP148" s="17">
        <f>BM148-BN148-BO148</f>
        <v>0</v>
      </c>
      <c r="BQ148" s="23">
        <f>IF(OR(BP148=0.05,BP148=0),BP148,IF(AND(BP148&gt;0.051,BP148&lt;0.1),0.1,IF(AND(BP148&gt;0.001,BP148&lt;0.05),0.05,BP148)))</f>
        <v>0</v>
      </c>
      <c r="BR148" s="23">
        <f>BN148+BO148+BQ148</f>
        <v>0</v>
      </c>
      <c r="BS148">
        <f>IF(BW147&gt;0,BS147,0)</f>
        <v>0</v>
      </c>
      <c r="BT148" s="7">
        <f>SUM(BD148:BE148)+BR148+BS148</f>
        <v>0</v>
      </c>
      <c r="BU148" s="7">
        <f>IF(AND(BT148&gt;0,BT149=0),BT148,0)</f>
        <v>0</v>
      </c>
      <c r="BV148" s="7">
        <f>IF(BW147&gt;0,BV147,0)</f>
        <v>0</v>
      </c>
      <c r="BW148" s="7">
        <f>IF(ROUND(BT148-BV148,2)&gt;0,ROUND(BT148-BV148,2),0)</f>
        <v>0</v>
      </c>
      <c r="CB148">
        <v>146</v>
      </c>
      <c r="CC148" s="7">
        <f>IF(DB147&gt;0,CC147-1000,CC147)</f>
        <v>0</v>
      </c>
      <c r="CD148" s="20">
        <f>IF(DB147&gt;0,ROUND(PMT($F$92/12,$F$96*12,-CC148),5),0)</f>
        <v>0</v>
      </c>
      <c r="CE148" s="15">
        <f>IF(DB147&gt;0,ROUND(CC148*$CE$1/1000,2),0)</f>
        <v>0</v>
      </c>
      <c r="CF148" s="9">
        <f>INT(CE148)</f>
        <v>0</v>
      </c>
      <c r="CG148" s="23">
        <f>INT((CE148-CF148)*10)/10</f>
        <v>0</v>
      </c>
      <c r="CH148" s="17">
        <f>CE148-CF148-CG148</f>
        <v>0</v>
      </c>
      <c r="CI148" s="23">
        <f>IF(OR(CH148=0.05,CH148=0),CH148,IF(AND(CH148&gt;0.051,CH148&lt;0.1),0.1,IF(AND(CH148&gt;0.001,CH148&lt;0.05),0.05,CH148)))</f>
        <v>0</v>
      </c>
      <c r="CJ148" s="23">
        <f>CF148+CG148+CI148</f>
        <v>0</v>
      </c>
      <c r="CK148" s="15">
        <f>IF(DB147&gt;0,ROUND($CD$1*$CK$1,2),0)</f>
        <v>0</v>
      </c>
      <c r="CL148" s="22">
        <v>0</v>
      </c>
      <c r="CM148" s="22">
        <f>IF(DB147&gt;0,ROUND($CD$1*$CM$1,2),0)</f>
        <v>0</v>
      </c>
      <c r="CN148" s="22">
        <f>IF(DB147&gt;0,ROUND($CD$1*$CN$1,2),0)</f>
        <v>0</v>
      </c>
      <c r="CO148" s="22">
        <f>IF(DB147&gt;0,ROUND($CD$1*$CO$1,2),0)</f>
        <v>0</v>
      </c>
      <c r="CP148" s="22">
        <f>IF(DB147&gt;0,ROUND($CD$1*$CP$1,2),0)</f>
        <v>0</v>
      </c>
      <c r="CQ148" s="15">
        <f>IF(DB147&gt;0,CK148+SUM(CM148:CP148),0)</f>
        <v>0</v>
      </c>
      <c r="CR148" s="22">
        <f>IF(DB147&gt;0,ROUND(CQ148/12,2),0)</f>
        <v>0</v>
      </c>
      <c r="CS148" s="9">
        <f>INT(CR148)</f>
        <v>0</v>
      </c>
      <c r="CT148" s="23">
        <f>INT((CR148-CS148)*10)/10</f>
        <v>0</v>
      </c>
      <c r="CU148" s="17">
        <f>CR148-CS148-CT148</f>
        <v>0</v>
      </c>
      <c r="CV148" s="23">
        <f>IF(OR(CU148=0.05,CU148=0),CU148,IF(AND(CU148&gt;0.051,CU148&lt;0.1),0.1,IF(AND(CU148&gt;0.001,CU148&lt;0.05),0.05,CU148)))</f>
        <v>0</v>
      </c>
      <c r="CW148" s="23">
        <f>CS148+CT148+CV148</f>
        <v>0</v>
      </c>
      <c r="CX148">
        <f>IF(DB147&gt;0,CX147,0)</f>
        <v>0</v>
      </c>
      <c r="CY148" s="7">
        <f>ROUND(CD148+CJ148+CW148+CX148,2)</f>
        <v>0</v>
      </c>
      <c r="CZ148" s="7">
        <f>IF(AND(CY148&gt;0,CY149=0),CY148,0)</f>
        <v>0</v>
      </c>
      <c r="DA148" s="7">
        <f>IF(DB147&gt;0,DA147,0)</f>
        <v>0</v>
      </c>
      <c r="DB148" s="7">
        <f>IF(ROUND(CY148-DA148,2)&gt;0,ROUND(CY148-DA148,2),0)</f>
        <v>0</v>
      </c>
      <c r="EB148">
        <v>146</v>
      </c>
      <c r="EC148" s="7">
        <f>IF(FB147&gt;0,EC147-1000,EC147)</f>
        <v>0</v>
      </c>
      <c r="ED148" s="20">
        <f>IF(FB147&gt;0,ROUND(PMT($F$92/12,$F$96*12,-EC148),5),0)</f>
        <v>0</v>
      </c>
      <c r="EE148" s="15">
        <f>IF(FB147&gt;0,ROUND(EC148*$EE$1/1000,2),0)</f>
        <v>0</v>
      </c>
      <c r="EF148" s="9">
        <f>INT(EE148)</f>
        <v>0</v>
      </c>
      <c r="EG148" s="23">
        <f>INT((EE148-EF148)*10)/10</f>
        <v>0</v>
      </c>
      <c r="EH148" s="17">
        <f>EE148-EF148-EG148</f>
        <v>0</v>
      </c>
      <c r="EI148" s="23">
        <f>IF(OR(EH148=0.05,EH148=0),EH148,IF(AND(EH148&gt;0.051,EH148&lt;0.1),0.1,IF(AND(EH148&gt;0.001,EH148&lt;0.05),0.05,EH148)))</f>
        <v>0</v>
      </c>
      <c r="EJ148" s="23">
        <f>EF148+EG148+EI148</f>
        <v>0</v>
      </c>
      <c r="EK148" s="15">
        <f>IF(FB147&gt;0,ROUND($ED$1*$EK$1,2),0)</f>
        <v>0</v>
      </c>
      <c r="EL148" s="22">
        <v>0</v>
      </c>
      <c r="EM148" s="22">
        <f>IF(FB147&gt;0,ROUND($ED$1*$EM$1,0),0)</f>
        <v>0</v>
      </c>
      <c r="EN148" s="22">
        <f>IF(FB147&gt;0,ROUND($ED$1*$EN$1,2),0)</f>
        <v>0</v>
      </c>
      <c r="EO148" s="22">
        <f>IF(FB147&gt;0,ROUND($ED$1*$EO$1,2),0)</f>
        <v>0</v>
      </c>
      <c r="EP148" s="22">
        <f>IF(FB147&gt;0,ROUND($ED$1*$EP$1,2),0)</f>
        <v>0</v>
      </c>
      <c r="EQ148" s="15">
        <f>IF(FB147&gt;0,EK148+SUM(EM148:EP148),0)</f>
        <v>0</v>
      </c>
      <c r="ER148" s="22">
        <f>IF(FB147&gt;0,ROUND(EQ148/12,2),0)</f>
        <v>0</v>
      </c>
      <c r="ES148" s="9">
        <f>INT(ER148)</f>
        <v>0</v>
      </c>
      <c r="ET148" s="23">
        <f>INT((ER148-ES148)*10)/10</f>
        <v>0</v>
      </c>
      <c r="EU148" s="17">
        <f>ER148-ES148-ET148</f>
        <v>0</v>
      </c>
      <c r="EV148" s="23">
        <f>IF(OR(EU148=0.05,EU148=0),EU148,IF(AND(EU148&gt;0.051,EU148&lt;0.1),0.1,IF(AND(EU148&gt;0.001,EU148&lt;0.05),0.05,EU148)))</f>
        <v>0</v>
      </c>
      <c r="EW148" s="23">
        <f>ES148+ET148+EV148</f>
        <v>0</v>
      </c>
      <c r="EX148">
        <f>IF(FB147&gt;0,EX147,0)</f>
        <v>0</v>
      </c>
      <c r="EY148" s="7">
        <f>ROUND(ED148+EJ148+EW148+EX148,2)</f>
        <v>0</v>
      </c>
      <c r="EZ148" s="7">
        <f>IF(AND(EY148&gt;0,EY149=0),EY148,0)</f>
        <v>0</v>
      </c>
      <c r="FA148" s="7">
        <f>IF(FB147&gt;0,FA147,0)</f>
        <v>0</v>
      </c>
      <c r="FB148" s="7">
        <f>IF(ROUND(EY148-FA148,2)&gt;0,ROUND(EY148-FA148,2),0)</f>
        <v>0</v>
      </c>
      <c r="GB148">
        <v>146</v>
      </c>
      <c r="GC148" s="7">
        <f>IF(HB147&gt;0,GC147-1000,GC147)</f>
        <v>0</v>
      </c>
      <c r="GD148" s="20">
        <f>IF(HB147&gt;0,ROUND(PMT($F$92/12,$F$96*12,-GC148),5),0)</f>
        <v>0</v>
      </c>
      <c r="GE148" s="15">
        <f>IF(HB147&gt;0,ROUND(GC148*$GE$1/1000,2),0)</f>
        <v>0</v>
      </c>
      <c r="GF148" s="9">
        <f>INT(GE148)</f>
        <v>0</v>
      </c>
      <c r="GG148" s="23">
        <f>INT((GE148-GF148)*10)/10</f>
        <v>0</v>
      </c>
      <c r="GH148" s="17">
        <f>GE148-GF148-GG148</f>
        <v>0</v>
      </c>
      <c r="GI148" s="23">
        <f>IF(OR(GH148=0.05,GH148=0),GH148,IF(AND(GH148&gt;0.051,GH148&lt;0.1),0.1,IF(AND(GH148&gt;0.001,GH148&lt;0.05),0.05,GH148)))</f>
        <v>0</v>
      </c>
      <c r="GJ148" s="23">
        <f>GF148+GG148+GI148</f>
        <v>0</v>
      </c>
      <c r="GK148" s="15">
        <f>IF(HB147&gt;0,ROUND($GD$1*$GK$1,2),0)</f>
        <v>0</v>
      </c>
      <c r="GL148" s="22">
        <v>0</v>
      </c>
      <c r="GM148" s="22">
        <f>IF(HB147&gt;0,ROUND($GD$1*$GM$1,0),0)</f>
        <v>0</v>
      </c>
      <c r="GN148" s="22">
        <f>IF(HB147&gt;0,ROUND($GD$1*$GN$1,2),0)</f>
        <v>0</v>
      </c>
      <c r="GO148" s="22">
        <f>IF(HB147&gt;0,ROUND($GD$1*$GO$1,2),0)</f>
        <v>0</v>
      </c>
      <c r="GP148" s="22">
        <f>IF(HB147&gt;0,ROUND($GD$1*$GP$1,2),0)</f>
        <v>0</v>
      </c>
      <c r="GQ148" s="15">
        <f>IF(HB147&gt;0,GK148+SUM(GM148:GP148),0)</f>
        <v>0</v>
      </c>
      <c r="GR148" s="22">
        <f>IF(HB147&gt;0,ROUND(GQ148/12,2),0)</f>
        <v>0</v>
      </c>
      <c r="GS148" s="9">
        <f>INT(GR148)</f>
        <v>0</v>
      </c>
      <c r="GT148" s="23">
        <f>INT((GR148-GS148)*10)/10</f>
        <v>0</v>
      </c>
      <c r="GU148" s="17">
        <f>GR148-GS148-GT148</f>
        <v>0</v>
      </c>
      <c r="GV148" s="23">
        <f>IF(OR(GU148=0.05,GU148=0),GU148,IF(AND(GU148&gt;0.051,GU148&lt;0.1),0.1,IF(AND(GU148&gt;0.001,GU148&lt;0.05),0.05,GU148)))</f>
        <v>0</v>
      </c>
      <c r="GW148" s="23">
        <f>GS148+GT148+GV148</f>
        <v>0</v>
      </c>
      <c r="GX148">
        <f>IF(HB147&gt;0,GX147,0)</f>
        <v>0</v>
      </c>
      <c r="GY148" s="7">
        <f>ROUND(GD148+GJ148+GW148+GX148,2)</f>
        <v>0</v>
      </c>
      <c r="GZ148" s="7">
        <f>IF(AND(GY148&gt;0,GY149=0),GY148,0)</f>
        <v>0</v>
      </c>
      <c r="HA148" s="7">
        <f>IF(HB147&gt;0,HA147,0)</f>
        <v>0</v>
      </c>
      <c r="HB148" s="7">
        <f>IF(ROUND(GY148-HA148,2)&gt;0,ROUND(GY148-HA148,2),0)</f>
        <v>0</v>
      </c>
    </row>
    <row r="149" spans="1:235">
      <c r="B149" s="4" t="s">
        <v>189</v>
      </c>
      <c r="E149" s="9" t="s">
        <v>190</v>
      </c>
      <c r="F149" s="130">
        <f>I89</f>
        <v>0</v>
      </c>
      <c r="AA149" s="132">
        <f>ROUND($F$58/AC149,2)</f>
        <v>0</v>
      </c>
      <c r="AB149" s="20">
        <f>AA149</f>
        <v>0</v>
      </c>
      <c r="AC149" s="135">
        <f>AC141</f>
        <v>0.002777778</v>
      </c>
      <c r="AD149" s="136">
        <f>IF(AB149&gt;0,AC149,0)</f>
        <v>0</v>
      </c>
      <c r="BB149">
        <v>147</v>
      </c>
      <c r="BC149" s="7">
        <f>IF(BW148&gt;0,BC148-1000,BC148)</f>
        <v>0</v>
      </c>
      <c r="BD149" s="20">
        <f>IF(BW148&gt;0,ROUND(PMT($F$92/12,$F$96*12,-BC149),5),0)</f>
        <v>0</v>
      </c>
      <c r="BE149" s="15">
        <f>IF(BW148&gt;0,ROUND(BC149*$E$1/1000,2),0)</f>
        <v>0</v>
      </c>
      <c r="BF149" s="15">
        <f>IF(BW148&gt;0,ROUND(MIN(BC149,$F$168)*$BF$1,2),0)</f>
        <v>0</v>
      </c>
      <c r="BG149" s="22">
        <v>0</v>
      </c>
      <c r="BH149" s="22">
        <f>IF(BW148&gt;0,ROUND(MIN(BC149,$F$168)*$BH$1,0),0)</f>
        <v>0</v>
      </c>
      <c r="BI149" s="22">
        <f>IF(BW148&gt;0,ROUND(MIN(BC149,$F$168)*$BI$1,2),0)</f>
        <v>0</v>
      </c>
      <c r="BJ149" s="22">
        <f>IF(BW148&gt;0,ROUND(MIN(BC149,$F$168)*$BJ$1,2),0)</f>
        <v>0</v>
      </c>
      <c r="BK149" s="22">
        <f>IF(BW148&gt;0,ROUND(MIN(BC149,$F$168)*$BK$1,2),0)</f>
        <v>0</v>
      </c>
      <c r="BL149" s="15">
        <f>IF(BW148&gt;0,BF149+SUM(BH149:BK149),0)</f>
        <v>0</v>
      </c>
      <c r="BM149" s="22">
        <f>IF(BW148&gt;0,ROUND(BL149/12,2),0)</f>
        <v>0</v>
      </c>
      <c r="BN149" s="9">
        <f>INT(BM149)</f>
        <v>0</v>
      </c>
      <c r="BO149" s="23">
        <f>INT((BM149-BN149)*10)/10</f>
        <v>0</v>
      </c>
      <c r="BP149" s="17">
        <f>BM149-BN149-BO149</f>
        <v>0</v>
      </c>
      <c r="BQ149" s="23">
        <f>IF(OR(BP149=0.05,BP149=0),BP149,IF(AND(BP149&gt;0.051,BP149&lt;0.1),0.1,IF(AND(BP149&gt;0.001,BP149&lt;0.05),0.05,BP149)))</f>
        <v>0</v>
      </c>
      <c r="BR149" s="23">
        <f>BN149+BO149+BQ149</f>
        <v>0</v>
      </c>
      <c r="BS149">
        <f>IF(BW148&gt;0,BS148,0)</f>
        <v>0</v>
      </c>
      <c r="BT149" s="7">
        <f>SUM(BD149:BE149)+BR149+BS149</f>
        <v>0</v>
      </c>
      <c r="BU149" s="7">
        <f>IF(AND(BT149&gt;0,BT150=0),BT149,0)</f>
        <v>0</v>
      </c>
      <c r="BV149" s="7">
        <f>IF(BW148&gt;0,BV148,0)</f>
        <v>0</v>
      </c>
      <c r="BW149" s="7">
        <f>IF(ROUND(BT149-BV149,2)&gt;0,ROUND(BT149-BV149,2),0)</f>
        <v>0</v>
      </c>
      <c r="CB149">
        <v>147</v>
      </c>
      <c r="CC149" s="7">
        <f>IF(DB148&gt;0,CC148-1000,CC148)</f>
        <v>0</v>
      </c>
      <c r="CD149" s="20">
        <f>IF(DB148&gt;0,ROUND(PMT($F$92/12,$F$96*12,-CC149),5),0)</f>
        <v>0</v>
      </c>
      <c r="CE149" s="15">
        <f>IF(DB148&gt;0,ROUND(CC149*$CE$1/1000,2),0)</f>
        <v>0</v>
      </c>
      <c r="CF149" s="9">
        <f>INT(CE149)</f>
        <v>0</v>
      </c>
      <c r="CG149" s="23">
        <f>INT((CE149-CF149)*10)/10</f>
        <v>0</v>
      </c>
      <c r="CH149" s="17">
        <f>CE149-CF149-CG149</f>
        <v>0</v>
      </c>
      <c r="CI149" s="23">
        <f>IF(OR(CH149=0.05,CH149=0),CH149,IF(AND(CH149&gt;0.051,CH149&lt;0.1),0.1,IF(AND(CH149&gt;0.001,CH149&lt;0.05),0.05,CH149)))</f>
        <v>0</v>
      </c>
      <c r="CJ149" s="23">
        <f>CF149+CG149+CI149</f>
        <v>0</v>
      </c>
      <c r="CK149" s="15">
        <f>IF(DB148&gt;0,ROUND($CD$1*$CK$1,2),0)</f>
        <v>0</v>
      </c>
      <c r="CL149" s="22">
        <v>0</v>
      </c>
      <c r="CM149" s="22">
        <f>IF(DB148&gt;0,ROUND($CD$1*$CM$1,2),0)</f>
        <v>0</v>
      </c>
      <c r="CN149" s="22">
        <f>IF(DB148&gt;0,ROUND($CD$1*$CN$1,2),0)</f>
        <v>0</v>
      </c>
      <c r="CO149" s="22">
        <f>IF(DB148&gt;0,ROUND($CD$1*$CO$1,2),0)</f>
        <v>0</v>
      </c>
      <c r="CP149" s="22">
        <f>IF(DB148&gt;0,ROUND($CD$1*$CP$1,2),0)</f>
        <v>0</v>
      </c>
      <c r="CQ149" s="15">
        <f>IF(DB148&gt;0,CK149+SUM(CM149:CP149),0)</f>
        <v>0</v>
      </c>
      <c r="CR149" s="22">
        <f>IF(DB148&gt;0,ROUND(CQ149/12,2),0)</f>
        <v>0</v>
      </c>
      <c r="CS149" s="9">
        <f>INT(CR149)</f>
        <v>0</v>
      </c>
      <c r="CT149" s="23">
        <f>INT((CR149-CS149)*10)/10</f>
        <v>0</v>
      </c>
      <c r="CU149" s="17">
        <f>CR149-CS149-CT149</f>
        <v>0</v>
      </c>
      <c r="CV149" s="23">
        <f>IF(OR(CU149=0.05,CU149=0),CU149,IF(AND(CU149&gt;0.051,CU149&lt;0.1),0.1,IF(AND(CU149&gt;0.001,CU149&lt;0.05),0.05,CU149)))</f>
        <v>0</v>
      </c>
      <c r="CW149" s="23">
        <f>CS149+CT149+CV149</f>
        <v>0</v>
      </c>
      <c r="CX149">
        <f>IF(DB148&gt;0,CX148,0)</f>
        <v>0</v>
      </c>
      <c r="CY149" s="7">
        <f>ROUND(CD149+CJ149+CW149+CX149,2)</f>
        <v>0</v>
      </c>
      <c r="CZ149" s="7">
        <f>IF(AND(CY149&gt;0,CY150=0),CY149,0)</f>
        <v>0</v>
      </c>
      <c r="DA149" s="7">
        <f>IF(DB148&gt;0,DA148,0)</f>
        <v>0</v>
      </c>
      <c r="DB149" s="7">
        <f>IF(ROUND(CY149-DA149,2)&gt;0,ROUND(CY149-DA149,2),0)</f>
        <v>0</v>
      </c>
      <c r="EB149">
        <v>147</v>
      </c>
      <c r="EC149" s="7">
        <f>IF(FB148&gt;0,EC148-1000,EC148)</f>
        <v>0</v>
      </c>
      <c r="ED149" s="20">
        <f>IF(FB148&gt;0,ROUND(PMT($F$92/12,$F$96*12,-EC149),5),0)</f>
        <v>0</v>
      </c>
      <c r="EE149" s="15">
        <f>IF(FB148&gt;0,ROUND(EC149*$EE$1/1000,2),0)</f>
        <v>0</v>
      </c>
      <c r="EF149" s="9">
        <f>INT(EE149)</f>
        <v>0</v>
      </c>
      <c r="EG149" s="23">
        <f>INT((EE149-EF149)*10)/10</f>
        <v>0</v>
      </c>
      <c r="EH149" s="17">
        <f>EE149-EF149-EG149</f>
        <v>0</v>
      </c>
      <c r="EI149" s="23">
        <f>IF(OR(EH149=0.05,EH149=0),EH149,IF(AND(EH149&gt;0.051,EH149&lt;0.1),0.1,IF(AND(EH149&gt;0.001,EH149&lt;0.05),0.05,EH149)))</f>
        <v>0</v>
      </c>
      <c r="EJ149" s="23">
        <f>EF149+EG149+EI149</f>
        <v>0</v>
      </c>
      <c r="EK149" s="15">
        <f>IF(FB148&gt;0,ROUND($ED$1*$EK$1,2),0)</f>
        <v>0</v>
      </c>
      <c r="EL149" s="22">
        <v>0</v>
      </c>
      <c r="EM149" s="22">
        <f>IF(FB148&gt;0,ROUND($ED$1*$EM$1,0),0)</f>
        <v>0</v>
      </c>
      <c r="EN149" s="22">
        <f>IF(FB148&gt;0,ROUND($ED$1*$EN$1,2),0)</f>
        <v>0</v>
      </c>
      <c r="EO149" s="22">
        <f>IF(FB148&gt;0,ROUND($ED$1*$EO$1,2),0)</f>
        <v>0</v>
      </c>
      <c r="EP149" s="22">
        <f>IF(FB148&gt;0,ROUND($ED$1*$EP$1,2),0)</f>
        <v>0</v>
      </c>
      <c r="EQ149" s="15">
        <f>IF(FB148&gt;0,EK149+SUM(EM149:EP149),0)</f>
        <v>0</v>
      </c>
      <c r="ER149" s="22">
        <f>IF(FB148&gt;0,ROUND(EQ149/12,2),0)</f>
        <v>0</v>
      </c>
      <c r="ES149" s="9">
        <f>INT(ER149)</f>
        <v>0</v>
      </c>
      <c r="ET149" s="23">
        <f>INT((ER149-ES149)*10)/10</f>
        <v>0</v>
      </c>
      <c r="EU149" s="17">
        <f>ER149-ES149-ET149</f>
        <v>0</v>
      </c>
      <c r="EV149" s="23">
        <f>IF(OR(EU149=0.05,EU149=0),EU149,IF(AND(EU149&gt;0.051,EU149&lt;0.1),0.1,IF(AND(EU149&gt;0.001,EU149&lt;0.05),0.05,EU149)))</f>
        <v>0</v>
      </c>
      <c r="EW149" s="23">
        <f>ES149+ET149+EV149</f>
        <v>0</v>
      </c>
      <c r="EX149">
        <f>IF(FB148&gt;0,EX148,0)</f>
        <v>0</v>
      </c>
      <c r="EY149" s="7">
        <f>ROUND(ED149+EJ149+EW149+EX149,2)</f>
        <v>0</v>
      </c>
      <c r="EZ149" s="7">
        <f>IF(AND(EY149&gt;0,EY150=0),EY149,0)</f>
        <v>0</v>
      </c>
      <c r="FA149" s="7">
        <f>IF(FB148&gt;0,FA148,0)</f>
        <v>0</v>
      </c>
      <c r="FB149" s="7">
        <f>IF(ROUND(EY149-FA149,2)&gt;0,ROUND(EY149-FA149,2),0)</f>
        <v>0</v>
      </c>
      <c r="GB149">
        <v>147</v>
      </c>
      <c r="GC149" s="7">
        <f>IF(HB148&gt;0,GC148-1000,GC148)</f>
        <v>0</v>
      </c>
      <c r="GD149" s="20">
        <f>IF(HB148&gt;0,ROUND(PMT($F$92/12,$F$96*12,-GC149),5),0)</f>
        <v>0</v>
      </c>
      <c r="GE149" s="15">
        <f>IF(HB148&gt;0,ROUND(GC149*$GE$1/1000,2),0)</f>
        <v>0</v>
      </c>
      <c r="GF149" s="9">
        <f>INT(GE149)</f>
        <v>0</v>
      </c>
      <c r="GG149" s="23">
        <f>INT((GE149-GF149)*10)/10</f>
        <v>0</v>
      </c>
      <c r="GH149" s="17">
        <f>GE149-GF149-GG149</f>
        <v>0</v>
      </c>
      <c r="GI149" s="23">
        <f>IF(OR(GH149=0.05,GH149=0),GH149,IF(AND(GH149&gt;0.051,GH149&lt;0.1),0.1,IF(AND(GH149&gt;0.001,GH149&lt;0.05),0.05,GH149)))</f>
        <v>0</v>
      </c>
      <c r="GJ149" s="23">
        <f>GF149+GG149+GI149</f>
        <v>0</v>
      </c>
      <c r="GK149" s="15">
        <f>IF(HB148&gt;0,ROUND($GD$1*$GK$1,2),0)</f>
        <v>0</v>
      </c>
      <c r="GL149" s="22">
        <v>0</v>
      </c>
      <c r="GM149" s="22">
        <f>IF(HB148&gt;0,ROUND($GD$1*$GM$1,0),0)</f>
        <v>0</v>
      </c>
      <c r="GN149" s="22">
        <f>IF(HB148&gt;0,ROUND($GD$1*$GN$1,2),0)</f>
        <v>0</v>
      </c>
      <c r="GO149" s="22">
        <f>IF(HB148&gt;0,ROUND($GD$1*$GO$1,2),0)</f>
        <v>0</v>
      </c>
      <c r="GP149" s="22">
        <f>IF(HB148&gt;0,ROUND($GD$1*$GP$1,2),0)</f>
        <v>0</v>
      </c>
      <c r="GQ149" s="15">
        <f>IF(HB148&gt;0,GK149+SUM(GM149:GP149),0)</f>
        <v>0</v>
      </c>
      <c r="GR149" s="22">
        <f>IF(HB148&gt;0,ROUND(GQ149/12,2),0)</f>
        <v>0</v>
      </c>
      <c r="GS149" s="9">
        <f>INT(GR149)</f>
        <v>0</v>
      </c>
      <c r="GT149" s="23">
        <f>INT((GR149-GS149)*10)/10</f>
        <v>0</v>
      </c>
      <c r="GU149" s="17">
        <f>GR149-GS149-GT149</f>
        <v>0</v>
      </c>
      <c r="GV149" s="23">
        <f>IF(OR(GU149=0.05,GU149=0),GU149,IF(AND(GU149&gt;0.051,GU149&lt;0.1),0.1,IF(AND(GU149&gt;0.001,GU149&lt;0.05),0.05,GU149)))</f>
        <v>0</v>
      </c>
      <c r="GW149" s="23">
        <f>GS149+GT149+GV149</f>
        <v>0</v>
      </c>
      <c r="GX149">
        <f>IF(HB148&gt;0,GX148,0)</f>
        <v>0</v>
      </c>
      <c r="GY149" s="7">
        <f>ROUND(GD149+GJ149+GW149+GX149,2)</f>
        <v>0</v>
      </c>
      <c r="GZ149" s="7">
        <f>IF(AND(GY149&gt;0,GY150=0),GY149,0)</f>
        <v>0</v>
      </c>
      <c r="HA149" s="7">
        <f>IF(HB148&gt;0,HA148,0)</f>
        <v>0</v>
      </c>
      <c r="HB149" s="7">
        <f>IF(ROUND(GY149-HA149,2)&gt;0,ROUND(GY149-HA149,2),0)</f>
        <v>0</v>
      </c>
    </row>
    <row r="150" spans="1:235">
      <c r="E150" s="9" t="s">
        <v>190</v>
      </c>
      <c r="F150" s="118">
        <f>ROUND(F149*$F$128,2)</f>
        <v>0</v>
      </c>
      <c r="AB150" s="20">
        <f>SUM(AB149:AB149)</f>
        <v>0</v>
      </c>
      <c r="AD150" s="136">
        <f>SUM(AD149:AD149)</f>
        <v>0</v>
      </c>
      <c r="BB150">
        <v>148</v>
      </c>
      <c r="BC150" s="7">
        <f>IF(BW149&gt;0,BC149-1000,BC149)</f>
        <v>0</v>
      </c>
      <c r="BD150" s="20">
        <f>IF(BW149&gt;0,ROUND(PMT($F$92/12,$F$96*12,-BC150),5),0)</f>
        <v>0</v>
      </c>
      <c r="BE150" s="15">
        <f>IF(BW149&gt;0,ROUND(BC150*$E$1/1000,2),0)</f>
        <v>0</v>
      </c>
      <c r="BF150" s="15">
        <f>IF(BW149&gt;0,ROUND(MIN(BC150,$F$168)*$BF$1,2),0)</f>
        <v>0</v>
      </c>
      <c r="BG150" s="22">
        <v>0</v>
      </c>
      <c r="BH150" s="22">
        <f>IF(BW149&gt;0,ROUND(MIN(BC150,$F$168)*$BH$1,0),0)</f>
        <v>0</v>
      </c>
      <c r="BI150" s="22">
        <f>IF(BW149&gt;0,ROUND(MIN(BC150,$F$168)*$BI$1,2),0)</f>
        <v>0</v>
      </c>
      <c r="BJ150" s="22">
        <f>IF(BW149&gt;0,ROUND(MIN(BC150,$F$168)*$BJ$1,2),0)</f>
        <v>0</v>
      </c>
      <c r="BK150" s="22">
        <f>IF(BW149&gt;0,ROUND(MIN(BC150,$F$168)*$BK$1,2),0)</f>
        <v>0</v>
      </c>
      <c r="BL150" s="15">
        <f>IF(BW149&gt;0,BF150+SUM(BH150:BK150),0)</f>
        <v>0</v>
      </c>
      <c r="BM150" s="22">
        <f>IF(BW149&gt;0,ROUND(BL150/12,2),0)</f>
        <v>0</v>
      </c>
      <c r="BN150" s="9">
        <f>INT(BM150)</f>
        <v>0</v>
      </c>
      <c r="BO150" s="23">
        <f>INT((BM150-BN150)*10)/10</f>
        <v>0</v>
      </c>
      <c r="BP150" s="17">
        <f>BM150-BN150-BO150</f>
        <v>0</v>
      </c>
      <c r="BQ150" s="23">
        <f>IF(OR(BP150=0.05,BP150=0),BP150,IF(AND(BP150&gt;0.051,BP150&lt;0.1),0.1,IF(AND(BP150&gt;0.001,BP150&lt;0.05),0.05,BP150)))</f>
        <v>0</v>
      </c>
      <c r="BR150" s="23">
        <f>BN150+BO150+BQ150</f>
        <v>0</v>
      </c>
      <c r="BS150">
        <f>IF(BW149&gt;0,BS149,0)</f>
        <v>0</v>
      </c>
      <c r="BT150" s="7">
        <f>SUM(BD150:BE150)+BR150+BS150</f>
        <v>0</v>
      </c>
      <c r="BU150" s="7">
        <f>IF(AND(BT150&gt;0,BT151=0),BT150,0)</f>
        <v>0</v>
      </c>
      <c r="BV150" s="7">
        <f>IF(BW149&gt;0,BV149,0)</f>
        <v>0</v>
      </c>
      <c r="BW150" s="7">
        <f>IF(ROUND(BT150-BV150,2)&gt;0,ROUND(BT150-BV150,2),0)</f>
        <v>0</v>
      </c>
      <c r="CB150">
        <v>148</v>
      </c>
      <c r="CC150" s="7">
        <f>IF(DB149&gt;0,CC149-1000,CC149)</f>
        <v>0</v>
      </c>
      <c r="CD150" s="20">
        <f>IF(DB149&gt;0,ROUND(PMT($F$92/12,$F$96*12,-CC150),5),0)</f>
        <v>0</v>
      </c>
      <c r="CE150" s="15">
        <f>IF(DB149&gt;0,ROUND(CC150*$CE$1/1000,2),0)</f>
        <v>0</v>
      </c>
      <c r="CF150" s="9">
        <f>INT(CE150)</f>
        <v>0</v>
      </c>
      <c r="CG150" s="23">
        <f>INT((CE150-CF150)*10)/10</f>
        <v>0</v>
      </c>
      <c r="CH150" s="17">
        <f>CE150-CF150-CG150</f>
        <v>0</v>
      </c>
      <c r="CI150" s="23">
        <f>IF(OR(CH150=0.05,CH150=0),CH150,IF(AND(CH150&gt;0.051,CH150&lt;0.1),0.1,IF(AND(CH150&gt;0.001,CH150&lt;0.05),0.05,CH150)))</f>
        <v>0</v>
      </c>
      <c r="CJ150" s="23">
        <f>CF150+CG150+CI150</f>
        <v>0</v>
      </c>
      <c r="CK150" s="15">
        <f>IF(DB149&gt;0,ROUND($CD$1*$CK$1,2),0)</f>
        <v>0</v>
      </c>
      <c r="CL150" s="22">
        <v>0</v>
      </c>
      <c r="CM150" s="22">
        <f>IF(DB149&gt;0,ROUND($CD$1*$CM$1,2),0)</f>
        <v>0</v>
      </c>
      <c r="CN150" s="22">
        <f>IF(DB149&gt;0,ROUND($CD$1*$CN$1,2),0)</f>
        <v>0</v>
      </c>
      <c r="CO150" s="22">
        <f>IF(DB149&gt;0,ROUND($CD$1*$CO$1,2),0)</f>
        <v>0</v>
      </c>
      <c r="CP150" s="22">
        <f>IF(DB149&gt;0,ROUND($CD$1*$CP$1,2),0)</f>
        <v>0</v>
      </c>
      <c r="CQ150" s="15">
        <f>IF(DB149&gt;0,CK150+SUM(CM150:CP150),0)</f>
        <v>0</v>
      </c>
      <c r="CR150" s="22">
        <f>IF(DB149&gt;0,ROUND(CQ150/12,2),0)</f>
        <v>0</v>
      </c>
      <c r="CS150" s="9">
        <f>INT(CR150)</f>
        <v>0</v>
      </c>
      <c r="CT150" s="23">
        <f>INT((CR150-CS150)*10)/10</f>
        <v>0</v>
      </c>
      <c r="CU150" s="17">
        <f>CR150-CS150-CT150</f>
        <v>0</v>
      </c>
      <c r="CV150" s="23">
        <f>IF(OR(CU150=0.05,CU150=0),CU150,IF(AND(CU150&gt;0.051,CU150&lt;0.1),0.1,IF(AND(CU150&gt;0.001,CU150&lt;0.05),0.05,CU150)))</f>
        <v>0</v>
      </c>
      <c r="CW150" s="23">
        <f>CS150+CT150+CV150</f>
        <v>0</v>
      </c>
      <c r="CX150">
        <f>IF(DB149&gt;0,CX149,0)</f>
        <v>0</v>
      </c>
      <c r="CY150" s="7">
        <f>ROUND(CD150+CJ150+CW150+CX150,2)</f>
        <v>0</v>
      </c>
      <c r="CZ150" s="7">
        <f>IF(AND(CY150&gt;0,CY151=0),CY150,0)</f>
        <v>0</v>
      </c>
      <c r="DA150" s="7">
        <f>IF(DB149&gt;0,DA149,0)</f>
        <v>0</v>
      </c>
      <c r="DB150" s="7">
        <f>IF(ROUND(CY150-DA150,2)&gt;0,ROUND(CY150-DA150,2),0)</f>
        <v>0</v>
      </c>
      <c r="EB150">
        <v>148</v>
      </c>
      <c r="EC150" s="7">
        <f>IF(FB149&gt;0,EC149-1000,EC149)</f>
        <v>0</v>
      </c>
      <c r="ED150" s="20">
        <f>IF(FB149&gt;0,ROUND(PMT($F$92/12,$F$96*12,-EC150),5),0)</f>
        <v>0</v>
      </c>
      <c r="EE150" s="15">
        <f>IF(FB149&gt;0,ROUND(EC150*$EE$1/1000,2),0)</f>
        <v>0</v>
      </c>
      <c r="EF150" s="9">
        <f>INT(EE150)</f>
        <v>0</v>
      </c>
      <c r="EG150" s="23">
        <f>INT((EE150-EF150)*10)/10</f>
        <v>0</v>
      </c>
      <c r="EH150" s="17">
        <f>EE150-EF150-EG150</f>
        <v>0</v>
      </c>
      <c r="EI150" s="23">
        <f>IF(OR(EH150=0.05,EH150=0),EH150,IF(AND(EH150&gt;0.051,EH150&lt;0.1),0.1,IF(AND(EH150&gt;0.001,EH150&lt;0.05),0.05,EH150)))</f>
        <v>0</v>
      </c>
      <c r="EJ150" s="23">
        <f>EF150+EG150+EI150</f>
        <v>0</v>
      </c>
      <c r="EK150" s="15">
        <f>IF(FB149&gt;0,ROUND($ED$1*$EK$1,2),0)</f>
        <v>0</v>
      </c>
      <c r="EL150" s="22">
        <v>0</v>
      </c>
      <c r="EM150" s="22">
        <f>IF(FB149&gt;0,ROUND($ED$1*$EM$1,0),0)</f>
        <v>0</v>
      </c>
      <c r="EN150" s="22">
        <f>IF(FB149&gt;0,ROUND($ED$1*$EN$1,2),0)</f>
        <v>0</v>
      </c>
      <c r="EO150" s="22">
        <f>IF(FB149&gt;0,ROUND($ED$1*$EO$1,2),0)</f>
        <v>0</v>
      </c>
      <c r="EP150" s="22">
        <f>IF(FB149&gt;0,ROUND($ED$1*$EP$1,2),0)</f>
        <v>0</v>
      </c>
      <c r="EQ150" s="15">
        <f>IF(FB149&gt;0,EK150+SUM(EM150:EP150),0)</f>
        <v>0</v>
      </c>
      <c r="ER150" s="22">
        <f>IF(FB149&gt;0,ROUND(EQ150/12,2),0)</f>
        <v>0</v>
      </c>
      <c r="ES150" s="9">
        <f>INT(ER150)</f>
        <v>0</v>
      </c>
      <c r="ET150" s="23">
        <f>INT((ER150-ES150)*10)/10</f>
        <v>0</v>
      </c>
      <c r="EU150" s="17">
        <f>ER150-ES150-ET150</f>
        <v>0</v>
      </c>
      <c r="EV150" s="23">
        <f>IF(OR(EU150=0.05,EU150=0),EU150,IF(AND(EU150&gt;0.051,EU150&lt;0.1),0.1,IF(AND(EU150&gt;0.001,EU150&lt;0.05),0.05,EU150)))</f>
        <v>0</v>
      </c>
      <c r="EW150" s="23">
        <f>ES150+ET150+EV150</f>
        <v>0</v>
      </c>
      <c r="EX150">
        <f>IF(FB149&gt;0,EX149,0)</f>
        <v>0</v>
      </c>
      <c r="EY150" s="7">
        <f>ROUND(ED150+EJ150+EW150+EX150,2)</f>
        <v>0</v>
      </c>
      <c r="EZ150" s="7">
        <f>IF(AND(EY150&gt;0,EY151=0),EY150,0)</f>
        <v>0</v>
      </c>
      <c r="FA150" s="7">
        <f>IF(FB149&gt;0,FA149,0)</f>
        <v>0</v>
      </c>
      <c r="FB150" s="7">
        <f>IF(ROUND(EY150-FA150,2)&gt;0,ROUND(EY150-FA150,2),0)</f>
        <v>0</v>
      </c>
      <c r="GB150">
        <v>148</v>
      </c>
      <c r="GC150" s="7">
        <f>IF(HB149&gt;0,GC149-1000,GC149)</f>
        <v>0</v>
      </c>
      <c r="GD150" s="20">
        <f>IF(HB149&gt;0,ROUND(PMT($F$92/12,$F$96*12,-GC150),5),0)</f>
        <v>0</v>
      </c>
      <c r="GE150" s="15">
        <f>IF(HB149&gt;0,ROUND(GC150*$GE$1/1000,2),0)</f>
        <v>0</v>
      </c>
      <c r="GF150" s="9">
        <f>INT(GE150)</f>
        <v>0</v>
      </c>
      <c r="GG150" s="23">
        <f>INT((GE150-GF150)*10)/10</f>
        <v>0</v>
      </c>
      <c r="GH150" s="17">
        <f>GE150-GF150-GG150</f>
        <v>0</v>
      </c>
      <c r="GI150" s="23">
        <f>IF(OR(GH150=0.05,GH150=0),GH150,IF(AND(GH150&gt;0.051,GH150&lt;0.1),0.1,IF(AND(GH150&gt;0.001,GH150&lt;0.05),0.05,GH150)))</f>
        <v>0</v>
      </c>
      <c r="GJ150" s="23">
        <f>GF150+GG150+GI150</f>
        <v>0</v>
      </c>
      <c r="GK150" s="15">
        <f>IF(HB149&gt;0,ROUND($GD$1*$GK$1,2),0)</f>
        <v>0</v>
      </c>
      <c r="GL150" s="22">
        <v>0</v>
      </c>
      <c r="GM150" s="22">
        <f>IF(HB149&gt;0,ROUND($GD$1*$GM$1,0),0)</f>
        <v>0</v>
      </c>
      <c r="GN150" s="22">
        <f>IF(HB149&gt;0,ROUND($GD$1*$GN$1,2),0)</f>
        <v>0</v>
      </c>
      <c r="GO150" s="22">
        <f>IF(HB149&gt;0,ROUND($GD$1*$GO$1,2),0)</f>
        <v>0</v>
      </c>
      <c r="GP150" s="22">
        <f>IF(HB149&gt;0,ROUND($GD$1*$GP$1,2),0)</f>
        <v>0</v>
      </c>
      <c r="GQ150" s="15">
        <f>IF(HB149&gt;0,GK150+SUM(GM150:GP150),0)</f>
        <v>0</v>
      </c>
      <c r="GR150" s="22">
        <f>IF(HB149&gt;0,ROUND(GQ150/12,2),0)</f>
        <v>0</v>
      </c>
      <c r="GS150" s="9">
        <f>INT(GR150)</f>
        <v>0</v>
      </c>
      <c r="GT150" s="23">
        <f>INT((GR150-GS150)*10)/10</f>
        <v>0</v>
      </c>
      <c r="GU150" s="17">
        <f>GR150-GS150-GT150</f>
        <v>0</v>
      </c>
      <c r="GV150" s="23">
        <f>IF(OR(GU150=0.05,GU150=0),GU150,IF(AND(GU150&gt;0.051,GU150&lt;0.1),0.1,IF(AND(GU150&gt;0.001,GU150&lt;0.05),0.05,GU150)))</f>
        <v>0</v>
      </c>
      <c r="GW150" s="23">
        <f>GS150+GT150+GV150</f>
        <v>0</v>
      </c>
      <c r="GX150">
        <f>IF(HB149&gt;0,GX149,0)</f>
        <v>0</v>
      </c>
      <c r="GY150" s="7">
        <f>ROUND(GD150+GJ150+GW150+GX150,2)</f>
        <v>0</v>
      </c>
      <c r="GZ150" s="7">
        <f>IF(AND(GY150&gt;0,GY151=0),GY150,0)</f>
        <v>0</v>
      </c>
      <c r="HA150" s="7">
        <f>IF(HB149&gt;0,HA149,0)</f>
        <v>0</v>
      </c>
      <c r="HB150" s="7">
        <f>IF(ROUND(GY150-HA150,2)&gt;0,ROUND(GY150-HA150,2),0)</f>
        <v>0</v>
      </c>
    </row>
    <row r="151" spans="1:235">
      <c r="AA151" s="132">
        <f>ROUND($F$63/AC151,2)</f>
        <v>0</v>
      </c>
      <c r="AB151" s="20">
        <f>AA151</f>
        <v>0</v>
      </c>
      <c r="AC151" s="135">
        <f>AC143</f>
        <v>0.002777778</v>
      </c>
      <c r="AD151" s="136">
        <f>IF(AB151&gt;0,AC151,0)</f>
        <v>0</v>
      </c>
      <c r="BB151">
        <v>149</v>
      </c>
      <c r="BC151" s="7">
        <f>IF(BW150&gt;0,BC150-1000,BC150)</f>
        <v>0</v>
      </c>
      <c r="BD151" s="20">
        <f>IF(BW150&gt;0,ROUND(PMT($F$92/12,$F$96*12,-BC151),5),0)</f>
        <v>0</v>
      </c>
      <c r="BE151" s="15">
        <f>IF(BW150&gt;0,ROUND(BC151*$E$1/1000,2),0)</f>
        <v>0</v>
      </c>
      <c r="BF151" s="15">
        <f>IF(BW150&gt;0,ROUND(MIN(BC151,$F$168)*$BF$1,2),0)</f>
        <v>0</v>
      </c>
      <c r="BG151" s="22">
        <v>0</v>
      </c>
      <c r="BH151" s="22">
        <f>IF(BW150&gt;0,ROUND(MIN(BC151,$F$168)*$BH$1,0),0)</f>
        <v>0</v>
      </c>
      <c r="BI151" s="22">
        <f>IF(BW150&gt;0,ROUND(MIN(BC151,$F$168)*$BI$1,2),0)</f>
        <v>0</v>
      </c>
      <c r="BJ151" s="22">
        <f>IF(BW150&gt;0,ROUND(MIN(BC151,$F$168)*$BJ$1,2),0)</f>
        <v>0</v>
      </c>
      <c r="BK151" s="22">
        <f>IF(BW150&gt;0,ROUND(MIN(BC151,$F$168)*$BK$1,2),0)</f>
        <v>0</v>
      </c>
      <c r="BL151" s="15">
        <f>IF(BW150&gt;0,BF151+SUM(BH151:BK151),0)</f>
        <v>0</v>
      </c>
      <c r="BM151" s="22">
        <f>IF(BW150&gt;0,ROUND(BL151/12,2),0)</f>
        <v>0</v>
      </c>
      <c r="BN151" s="9">
        <f>INT(BM151)</f>
        <v>0</v>
      </c>
      <c r="BO151" s="23">
        <f>INT((BM151-BN151)*10)/10</f>
        <v>0</v>
      </c>
      <c r="BP151" s="17">
        <f>BM151-BN151-BO151</f>
        <v>0</v>
      </c>
      <c r="BQ151" s="23">
        <f>IF(OR(BP151=0.05,BP151=0),BP151,IF(AND(BP151&gt;0.051,BP151&lt;0.1),0.1,IF(AND(BP151&gt;0.001,BP151&lt;0.05),0.05,BP151)))</f>
        <v>0</v>
      </c>
      <c r="BR151" s="23">
        <f>BN151+BO151+BQ151</f>
        <v>0</v>
      </c>
      <c r="BS151">
        <f>IF(BW150&gt;0,BS150,0)</f>
        <v>0</v>
      </c>
      <c r="BT151" s="7">
        <f>SUM(BD151:BE151)+BR151+BS151</f>
        <v>0</v>
      </c>
      <c r="BU151" s="7">
        <f>IF(AND(BT151&gt;0,BT152=0),BT151,0)</f>
        <v>0</v>
      </c>
      <c r="BV151" s="7">
        <f>IF(BW150&gt;0,BV150,0)</f>
        <v>0</v>
      </c>
      <c r="BW151" s="7">
        <f>IF(ROUND(BT151-BV151,2)&gt;0,ROUND(BT151-BV151,2),0)</f>
        <v>0</v>
      </c>
      <c r="CB151">
        <v>149</v>
      </c>
      <c r="CC151" s="7">
        <f>IF(DB150&gt;0,CC150-1000,CC150)</f>
        <v>0</v>
      </c>
      <c r="CD151" s="20">
        <f>IF(DB150&gt;0,ROUND(PMT($F$92/12,$F$96*12,-CC151),5),0)</f>
        <v>0</v>
      </c>
      <c r="CE151" s="15">
        <f>IF(DB150&gt;0,ROUND(CC151*$CE$1/1000,2),0)</f>
        <v>0</v>
      </c>
      <c r="CF151" s="9">
        <f>INT(CE151)</f>
        <v>0</v>
      </c>
      <c r="CG151" s="23">
        <f>INT((CE151-CF151)*10)/10</f>
        <v>0</v>
      </c>
      <c r="CH151" s="17">
        <f>CE151-CF151-CG151</f>
        <v>0</v>
      </c>
      <c r="CI151" s="23">
        <f>IF(OR(CH151=0.05,CH151=0),CH151,IF(AND(CH151&gt;0.051,CH151&lt;0.1),0.1,IF(AND(CH151&gt;0.001,CH151&lt;0.05),0.05,CH151)))</f>
        <v>0</v>
      </c>
      <c r="CJ151" s="23">
        <f>CF151+CG151+CI151</f>
        <v>0</v>
      </c>
      <c r="CK151" s="15">
        <f>IF(DB150&gt;0,ROUND($CD$1*$CK$1,2),0)</f>
        <v>0</v>
      </c>
      <c r="CL151" s="22">
        <v>0</v>
      </c>
      <c r="CM151" s="22">
        <f>IF(DB150&gt;0,ROUND($CD$1*$CM$1,2),0)</f>
        <v>0</v>
      </c>
      <c r="CN151" s="22">
        <f>IF(DB150&gt;0,ROUND($CD$1*$CN$1,2),0)</f>
        <v>0</v>
      </c>
      <c r="CO151" s="22">
        <f>IF(DB150&gt;0,ROUND($CD$1*$CO$1,2),0)</f>
        <v>0</v>
      </c>
      <c r="CP151" s="22">
        <f>IF(DB150&gt;0,ROUND($CD$1*$CP$1,2),0)</f>
        <v>0</v>
      </c>
      <c r="CQ151" s="15">
        <f>IF(DB150&gt;0,CK151+SUM(CM151:CP151),0)</f>
        <v>0</v>
      </c>
      <c r="CR151" s="22">
        <f>IF(DB150&gt;0,ROUND(CQ151/12,2),0)</f>
        <v>0</v>
      </c>
      <c r="CS151" s="9">
        <f>INT(CR151)</f>
        <v>0</v>
      </c>
      <c r="CT151" s="23">
        <f>INT((CR151-CS151)*10)/10</f>
        <v>0</v>
      </c>
      <c r="CU151" s="17">
        <f>CR151-CS151-CT151</f>
        <v>0</v>
      </c>
      <c r="CV151" s="23">
        <f>IF(OR(CU151=0.05,CU151=0),CU151,IF(AND(CU151&gt;0.051,CU151&lt;0.1),0.1,IF(AND(CU151&gt;0.001,CU151&lt;0.05),0.05,CU151)))</f>
        <v>0</v>
      </c>
      <c r="CW151" s="23">
        <f>CS151+CT151+CV151</f>
        <v>0</v>
      </c>
      <c r="CX151">
        <f>IF(DB150&gt;0,CX150,0)</f>
        <v>0</v>
      </c>
      <c r="CY151" s="7">
        <f>ROUND(CD151+CJ151+CW151+CX151,2)</f>
        <v>0</v>
      </c>
      <c r="CZ151" s="7">
        <f>IF(AND(CY151&gt;0,CY152=0),CY151,0)</f>
        <v>0</v>
      </c>
      <c r="DA151" s="7">
        <f>IF(DB150&gt;0,DA150,0)</f>
        <v>0</v>
      </c>
      <c r="DB151" s="7">
        <f>IF(ROUND(CY151-DA151,2)&gt;0,ROUND(CY151-DA151,2),0)</f>
        <v>0</v>
      </c>
      <c r="EB151">
        <v>149</v>
      </c>
      <c r="EC151" s="7">
        <f>IF(FB150&gt;0,EC150-1000,EC150)</f>
        <v>0</v>
      </c>
      <c r="ED151" s="20">
        <f>IF(FB150&gt;0,ROUND(PMT($F$92/12,$F$96*12,-EC151),5),0)</f>
        <v>0</v>
      </c>
      <c r="EE151" s="15">
        <f>IF(FB150&gt;0,ROUND(EC151*$EE$1/1000,2),0)</f>
        <v>0</v>
      </c>
      <c r="EF151" s="9">
        <f>INT(EE151)</f>
        <v>0</v>
      </c>
      <c r="EG151" s="23">
        <f>INT((EE151-EF151)*10)/10</f>
        <v>0</v>
      </c>
      <c r="EH151" s="17">
        <f>EE151-EF151-EG151</f>
        <v>0</v>
      </c>
      <c r="EI151" s="23">
        <f>IF(OR(EH151=0.05,EH151=0),EH151,IF(AND(EH151&gt;0.051,EH151&lt;0.1),0.1,IF(AND(EH151&gt;0.001,EH151&lt;0.05),0.05,EH151)))</f>
        <v>0</v>
      </c>
      <c r="EJ151" s="23">
        <f>EF151+EG151+EI151</f>
        <v>0</v>
      </c>
      <c r="EK151" s="15">
        <f>IF(FB150&gt;0,ROUND($ED$1*$EK$1,2),0)</f>
        <v>0</v>
      </c>
      <c r="EL151" s="22">
        <v>0</v>
      </c>
      <c r="EM151" s="22">
        <f>IF(FB150&gt;0,ROUND($ED$1*$EM$1,0),0)</f>
        <v>0</v>
      </c>
      <c r="EN151" s="22">
        <f>IF(FB150&gt;0,ROUND($ED$1*$EN$1,2),0)</f>
        <v>0</v>
      </c>
      <c r="EO151" s="22">
        <f>IF(FB150&gt;0,ROUND($ED$1*$EO$1,2),0)</f>
        <v>0</v>
      </c>
      <c r="EP151" s="22">
        <f>IF(FB150&gt;0,ROUND($ED$1*$EP$1,2),0)</f>
        <v>0</v>
      </c>
      <c r="EQ151" s="15">
        <f>IF(FB150&gt;0,EK151+SUM(EM151:EP151),0)</f>
        <v>0</v>
      </c>
      <c r="ER151" s="22">
        <f>IF(FB150&gt;0,ROUND(EQ151/12,2),0)</f>
        <v>0</v>
      </c>
      <c r="ES151" s="9">
        <f>INT(ER151)</f>
        <v>0</v>
      </c>
      <c r="ET151" s="23">
        <f>INT((ER151-ES151)*10)/10</f>
        <v>0</v>
      </c>
      <c r="EU151" s="17">
        <f>ER151-ES151-ET151</f>
        <v>0</v>
      </c>
      <c r="EV151" s="23">
        <f>IF(OR(EU151=0.05,EU151=0),EU151,IF(AND(EU151&gt;0.051,EU151&lt;0.1),0.1,IF(AND(EU151&gt;0.001,EU151&lt;0.05),0.05,EU151)))</f>
        <v>0</v>
      </c>
      <c r="EW151" s="23">
        <f>ES151+ET151+EV151</f>
        <v>0</v>
      </c>
      <c r="EX151">
        <f>IF(FB150&gt;0,EX150,0)</f>
        <v>0</v>
      </c>
      <c r="EY151" s="7">
        <f>ROUND(ED151+EJ151+EW151+EX151,2)</f>
        <v>0</v>
      </c>
      <c r="EZ151" s="7">
        <f>IF(AND(EY151&gt;0,EY152=0),EY151,0)</f>
        <v>0</v>
      </c>
      <c r="FA151" s="7">
        <f>IF(FB150&gt;0,FA150,0)</f>
        <v>0</v>
      </c>
      <c r="FB151" s="7">
        <f>IF(ROUND(EY151-FA151,2)&gt;0,ROUND(EY151-FA151,2),0)</f>
        <v>0</v>
      </c>
      <c r="GB151">
        <v>149</v>
      </c>
      <c r="GC151" s="7">
        <f>IF(HB150&gt;0,GC150-1000,GC150)</f>
        <v>0</v>
      </c>
      <c r="GD151" s="20">
        <f>IF(HB150&gt;0,ROUND(PMT($F$92/12,$F$96*12,-GC151),5),0)</f>
        <v>0</v>
      </c>
      <c r="GE151" s="15">
        <f>IF(HB150&gt;0,ROUND(GC151*$GE$1/1000,2),0)</f>
        <v>0</v>
      </c>
      <c r="GF151" s="9">
        <f>INT(GE151)</f>
        <v>0</v>
      </c>
      <c r="GG151" s="23">
        <f>INT((GE151-GF151)*10)/10</f>
        <v>0</v>
      </c>
      <c r="GH151" s="17">
        <f>GE151-GF151-GG151</f>
        <v>0</v>
      </c>
      <c r="GI151" s="23">
        <f>IF(OR(GH151=0.05,GH151=0),GH151,IF(AND(GH151&gt;0.051,GH151&lt;0.1),0.1,IF(AND(GH151&gt;0.001,GH151&lt;0.05),0.05,GH151)))</f>
        <v>0</v>
      </c>
      <c r="GJ151" s="23">
        <f>GF151+GG151+GI151</f>
        <v>0</v>
      </c>
      <c r="GK151" s="15">
        <f>IF(HB150&gt;0,ROUND($GD$1*$GK$1,2),0)</f>
        <v>0</v>
      </c>
      <c r="GL151" s="22">
        <v>0</v>
      </c>
      <c r="GM151" s="22">
        <f>IF(HB150&gt;0,ROUND($GD$1*$GM$1,0),0)</f>
        <v>0</v>
      </c>
      <c r="GN151" s="22">
        <f>IF(HB150&gt;0,ROUND($GD$1*$GN$1,2),0)</f>
        <v>0</v>
      </c>
      <c r="GO151" s="22">
        <f>IF(HB150&gt;0,ROUND($GD$1*$GO$1,2),0)</f>
        <v>0</v>
      </c>
      <c r="GP151" s="22">
        <f>IF(HB150&gt;0,ROUND($GD$1*$GP$1,2),0)</f>
        <v>0</v>
      </c>
      <c r="GQ151" s="15">
        <f>IF(HB150&gt;0,GK151+SUM(GM151:GP151),0)</f>
        <v>0</v>
      </c>
      <c r="GR151" s="22">
        <f>IF(HB150&gt;0,ROUND(GQ151/12,2),0)</f>
        <v>0</v>
      </c>
      <c r="GS151" s="9">
        <f>INT(GR151)</f>
        <v>0</v>
      </c>
      <c r="GT151" s="23">
        <f>INT((GR151-GS151)*10)/10</f>
        <v>0</v>
      </c>
      <c r="GU151" s="17">
        <f>GR151-GS151-GT151</f>
        <v>0</v>
      </c>
      <c r="GV151" s="23">
        <f>IF(OR(GU151=0.05,GU151=0),GU151,IF(AND(GU151&gt;0.051,GU151&lt;0.1),0.1,IF(AND(GU151&gt;0.001,GU151&lt;0.05),0.05,GU151)))</f>
        <v>0</v>
      </c>
      <c r="GW151" s="23">
        <f>GS151+GT151+GV151</f>
        <v>0</v>
      </c>
      <c r="GX151">
        <f>IF(HB150&gt;0,GX150,0)</f>
        <v>0</v>
      </c>
      <c r="GY151" s="7">
        <f>ROUND(GD151+GJ151+GW151+GX151,2)</f>
        <v>0</v>
      </c>
      <c r="GZ151" s="7">
        <f>IF(AND(GY151&gt;0,GY152=0),GY151,0)</f>
        <v>0</v>
      </c>
      <c r="HA151" s="7">
        <f>IF(HB150&gt;0,HA150,0)</f>
        <v>0</v>
      </c>
      <c r="HB151" s="7">
        <f>IF(ROUND(GY151-HA151,2)&gt;0,ROUND(GY151-HA151,2),0)</f>
        <v>0</v>
      </c>
    </row>
    <row r="152" spans="1:235">
      <c r="B152" s="4" t="s">
        <v>193</v>
      </c>
      <c r="E152" s="9" t="s">
        <v>190</v>
      </c>
      <c r="F152" s="115">
        <f>IF(TODAY() &gt; DATE(2014, 11, 1),ROUND($F$149*0.225/1000,2),ROUND($F$149*0.41/1000,2))</f>
        <v>0</v>
      </c>
      <c r="AB152" s="20">
        <f>SUM(AB151:AB151)</f>
        <v>0</v>
      </c>
      <c r="AD152" s="136">
        <f>SUM(AD151:AD151)</f>
        <v>0</v>
      </c>
      <c r="BB152">
        <v>150</v>
      </c>
      <c r="BC152" s="7">
        <f>IF(BW151&gt;0,BC151-1000,BC151)</f>
        <v>0</v>
      </c>
      <c r="BD152" s="20">
        <f>IF(BW151&gt;0,ROUND(PMT($F$92/12,$F$96*12,-BC152),5),0)</f>
        <v>0</v>
      </c>
      <c r="BE152" s="15">
        <f>IF(BW151&gt;0,ROUND(BC152*$E$1/1000,2),0)</f>
        <v>0</v>
      </c>
      <c r="BF152" s="15">
        <f>IF(BW151&gt;0,ROUND(MIN(BC152,$F$168)*$BF$1,2),0)</f>
        <v>0</v>
      </c>
      <c r="BG152" s="22">
        <v>0</v>
      </c>
      <c r="BH152" s="22">
        <f>IF(BW151&gt;0,ROUND(MIN(BC152,$F$168)*$BH$1,0),0)</f>
        <v>0</v>
      </c>
      <c r="BI152" s="22">
        <f>IF(BW151&gt;0,ROUND(MIN(BC152,$F$168)*$BI$1,2),0)</f>
        <v>0</v>
      </c>
      <c r="BJ152" s="22">
        <f>IF(BW151&gt;0,ROUND(MIN(BC152,$F$168)*$BJ$1,2),0)</f>
        <v>0</v>
      </c>
      <c r="BK152" s="22">
        <f>IF(BW151&gt;0,ROUND(MIN(BC152,$F$168)*$BK$1,2),0)</f>
        <v>0</v>
      </c>
      <c r="BL152" s="15">
        <f>IF(BW151&gt;0,BF152+SUM(BH152:BK152),0)</f>
        <v>0</v>
      </c>
      <c r="BM152" s="22">
        <f>IF(BW151&gt;0,ROUND(BL152/12,2),0)</f>
        <v>0</v>
      </c>
      <c r="BN152" s="9">
        <f>INT(BM152)</f>
        <v>0</v>
      </c>
      <c r="BO152" s="23">
        <f>INT((BM152-BN152)*10)/10</f>
        <v>0</v>
      </c>
      <c r="BP152" s="17">
        <f>BM152-BN152-BO152</f>
        <v>0</v>
      </c>
      <c r="BQ152" s="23">
        <f>IF(OR(BP152=0.05,BP152=0),BP152,IF(AND(BP152&gt;0.051,BP152&lt;0.1),0.1,IF(AND(BP152&gt;0.001,BP152&lt;0.05),0.05,BP152)))</f>
        <v>0</v>
      </c>
      <c r="BR152" s="23">
        <f>BN152+BO152+BQ152</f>
        <v>0</v>
      </c>
      <c r="BS152">
        <f>IF(BW151&gt;0,BS151,0)</f>
        <v>0</v>
      </c>
      <c r="BT152" s="7">
        <f>SUM(BD152:BE152)+BR152+BS152</f>
        <v>0</v>
      </c>
      <c r="BU152" s="7">
        <f>IF(AND(BT152&gt;0,BT153=0),BT152,0)</f>
        <v>0</v>
      </c>
      <c r="BV152" s="7">
        <f>IF(BW151&gt;0,BV151,0)</f>
        <v>0</v>
      </c>
      <c r="BW152" s="7">
        <f>IF(ROUND(BT152-BV152,2)&gt;0,ROUND(BT152-BV152,2),0)</f>
        <v>0</v>
      </c>
      <c r="CB152">
        <v>150</v>
      </c>
      <c r="CC152" s="7">
        <f>IF(DB151&gt;0,CC151-1000,CC151)</f>
        <v>0</v>
      </c>
      <c r="CD152" s="20">
        <f>IF(DB151&gt;0,ROUND(PMT($F$92/12,$F$96*12,-CC152),5),0)</f>
        <v>0</v>
      </c>
      <c r="CE152" s="15">
        <f>IF(DB151&gt;0,ROUND(CC152*$CE$1/1000,2),0)</f>
        <v>0</v>
      </c>
      <c r="CF152" s="9">
        <f>INT(CE152)</f>
        <v>0</v>
      </c>
      <c r="CG152" s="23">
        <f>INT((CE152-CF152)*10)/10</f>
        <v>0</v>
      </c>
      <c r="CH152" s="17">
        <f>CE152-CF152-CG152</f>
        <v>0</v>
      </c>
      <c r="CI152" s="23">
        <f>IF(OR(CH152=0.05,CH152=0),CH152,IF(AND(CH152&gt;0.051,CH152&lt;0.1),0.1,IF(AND(CH152&gt;0.001,CH152&lt;0.05),0.05,CH152)))</f>
        <v>0</v>
      </c>
      <c r="CJ152" s="23">
        <f>CF152+CG152+CI152</f>
        <v>0</v>
      </c>
      <c r="CK152" s="15">
        <f>IF(DB151&gt;0,ROUND($CD$1*$CK$1,2),0)</f>
        <v>0</v>
      </c>
      <c r="CL152" s="22">
        <v>0</v>
      </c>
      <c r="CM152" s="22">
        <f>IF(DB151&gt;0,ROUND($CD$1*$CM$1,2),0)</f>
        <v>0</v>
      </c>
      <c r="CN152" s="22">
        <f>IF(DB151&gt;0,ROUND($CD$1*$CN$1,2),0)</f>
        <v>0</v>
      </c>
      <c r="CO152" s="22">
        <f>IF(DB151&gt;0,ROUND($CD$1*$CO$1,2),0)</f>
        <v>0</v>
      </c>
      <c r="CP152" s="22">
        <f>IF(DB151&gt;0,ROUND($CD$1*$CP$1,2),0)</f>
        <v>0</v>
      </c>
      <c r="CQ152" s="15">
        <f>IF(DB151&gt;0,CK152+SUM(CM152:CP152),0)</f>
        <v>0</v>
      </c>
      <c r="CR152" s="22">
        <f>IF(DB151&gt;0,ROUND(CQ152/12,2),0)</f>
        <v>0</v>
      </c>
      <c r="CS152" s="9">
        <f>INT(CR152)</f>
        <v>0</v>
      </c>
      <c r="CT152" s="23">
        <f>INT((CR152-CS152)*10)/10</f>
        <v>0</v>
      </c>
      <c r="CU152" s="17">
        <f>CR152-CS152-CT152</f>
        <v>0</v>
      </c>
      <c r="CV152" s="23">
        <f>IF(OR(CU152=0.05,CU152=0),CU152,IF(AND(CU152&gt;0.051,CU152&lt;0.1),0.1,IF(AND(CU152&gt;0.001,CU152&lt;0.05),0.05,CU152)))</f>
        <v>0</v>
      </c>
      <c r="CW152" s="23">
        <f>CS152+CT152+CV152</f>
        <v>0</v>
      </c>
      <c r="CX152">
        <f>IF(DB151&gt;0,CX151,0)</f>
        <v>0</v>
      </c>
      <c r="CY152" s="7">
        <f>ROUND(CD152+CJ152+CW152+CX152,2)</f>
        <v>0</v>
      </c>
      <c r="CZ152" s="7">
        <f>IF(AND(CY152&gt;0,CY153=0),CY152,0)</f>
        <v>0</v>
      </c>
      <c r="DA152" s="7">
        <f>IF(DB151&gt;0,DA151,0)</f>
        <v>0</v>
      </c>
      <c r="DB152" s="7">
        <f>IF(ROUND(CY152-DA152,2)&gt;0,ROUND(CY152-DA152,2),0)</f>
        <v>0</v>
      </c>
      <c r="EB152">
        <v>150</v>
      </c>
      <c r="EC152" s="7">
        <f>IF(FB151&gt;0,EC151-1000,EC151)</f>
        <v>0</v>
      </c>
      <c r="ED152" s="20">
        <f>IF(FB151&gt;0,ROUND(PMT($F$92/12,$F$96*12,-EC152),5),0)</f>
        <v>0</v>
      </c>
      <c r="EE152" s="15">
        <f>IF(FB151&gt;0,ROUND(EC152*$EE$1/1000,2),0)</f>
        <v>0</v>
      </c>
      <c r="EF152" s="9">
        <f>INT(EE152)</f>
        <v>0</v>
      </c>
      <c r="EG152" s="23">
        <f>INT((EE152-EF152)*10)/10</f>
        <v>0</v>
      </c>
      <c r="EH152" s="17">
        <f>EE152-EF152-EG152</f>
        <v>0</v>
      </c>
      <c r="EI152" s="23">
        <f>IF(OR(EH152=0.05,EH152=0),EH152,IF(AND(EH152&gt;0.051,EH152&lt;0.1),0.1,IF(AND(EH152&gt;0.001,EH152&lt;0.05),0.05,EH152)))</f>
        <v>0</v>
      </c>
      <c r="EJ152" s="23">
        <f>EF152+EG152+EI152</f>
        <v>0</v>
      </c>
      <c r="EK152" s="15">
        <f>IF(FB151&gt;0,ROUND($ED$1*$EK$1,2),0)</f>
        <v>0</v>
      </c>
      <c r="EL152" s="22">
        <v>0</v>
      </c>
      <c r="EM152" s="22">
        <f>IF(FB151&gt;0,ROUND($ED$1*$EM$1,0),0)</f>
        <v>0</v>
      </c>
      <c r="EN152" s="22">
        <f>IF(FB151&gt;0,ROUND($ED$1*$EN$1,2),0)</f>
        <v>0</v>
      </c>
      <c r="EO152" s="22">
        <f>IF(FB151&gt;0,ROUND($ED$1*$EO$1,2),0)</f>
        <v>0</v>
      </c>
      <c r="EP152" s="22">
        <f>IF(FB151&gt;0,ROUND($ED$1*$EP$1,2),0)</f>
        <v>0</v>
      </c>
      <c r="EQ152" s="15">
        <f>IF(FB151&gt;0,EK152+SUM(EM152:EP152),0)</f>
        <v>0</v>
      </c>
      <c r="ER152" s="22">
        <f>IF(FB151&gt;0,ROUND(EQ152/12,2),0)</f>
        <v>0</v>
      </c>
      <c r="ES152" s="9">
        <f>INT(ER152)</f>
        <v>0</v>
      </c>
      <c r="ET152" s="23">
        <f>INT((ER152-ES152)*10)/10</f>
        <v>0</v>
      </c>
      <c r="EU152" s="17">
        <f>ER152-ES152-ET152</f>
        <v>0</v>
      </c>
      <c r="EV152" s="23">
        <f>IF(OR(EU152=0.05,EU152=0),EU152,IF(AND(EU152&gt;0.051,EU152&lt;0.1),0.1,IF(AND(EU152&gt;0.001,EU152&lt;0.05),0.05,EU152)))</f>
        <v>0</v>
      </c>
      <c r="EW152" s="23">
        <f>ES152+ET152+EV152</f>
        <v>0</v>
      </c>
      <c r="EX152">
        <f>IF(FB151&gt;0,EX151,0)</f>
        <v>0</v>
      </c>
      <c r="EY152" s="7">
        <f>ROUND(ED152+EJ152+EW152+EX152,2)</f>
        <v>0</v>
      </c>
      <c r="EZ152" s="7">
        <f>IF(AND(EY152&gt;0,EY153=0),EY152,0)</f>
        <v>0</v>
      </c>
      <c r="FA152" s="7">
        <f>IF(FB151&gt;0,FA151,0)</f>
        <v>0</v>
      </c>
      <c r="FB152" s="7">
        <f>IF(ROUND(EY152-FA152,2)&gt;0,ROUND(EY152-FA152,2),0)</f>
        <v>0</v>
      </c>
      <c r="GB152">
        <v>150</v>
      </c>
      <c r="GC152" s="7">
        <f>IF(HB151&gt;0,GC151-1000,GC151)</f>
        <v>0</v>
      </c>
      <c r="GD152" s="20">
        <f>IF(HB151&gt;0,ROUND(PMT($F$92/12,$F$96*12,-GC152),5),0)</f>
        <v>0</v>
      </c>
      <c r="GE152" s="15">
        <f>IF(HB151&gt;0,ROUND(GC152*$GE$1/1000,2),0)</f>
        <v>0</v>
      </c>
      <c r="GF152" s="9">
        <f>INT(GE152)</f>
        <v>0</v>
      </c>
      <c r="GG152" s="23">
        <f>INT((GE152-GF152)*10)/10</f>
        <v>0</v>
      </c>
      <c r="GH152" s="17">
        <f>GE152-GF152-GG152</f>
        <v>0</v>
      </c>
      <c r="GI152" s="23">
        <f>IF(OR(GH152=0.05,GH152=0),GH152,IF(AND(GH152&gt;0.051,GH152&lt;0.1),0.1,IF(AND(GH152&gt;0.001,GH152&lt;0.05),0.05,GH152)))</f>
        <v>0</v>
      </c>
      <c r="GJ152" s="23">
        <f>GF152+GG152+GI152</f>
        <v>0</v>
      </c>
      <c r="GK152" s="15">
        <f>IF(HB151&gt;0,ROUND($GD$1*$GK$1,2),0)</f>
        <v>0</v>
      </c>
      <c r="GL152" s="22">
        <v>0</v>
      </c>
      <c r="GM152" s="22">
        <f>IF(HB151&gt;0,ROUND($GD$1*$GM$1,0),0)</f>
        <v>0</v>
      </c>
      <c r="GN152" s="22">
        <f>IF(HB151&gt;0,ROUND($GD$1*$GN$1,2),0)</f>
        <v>0</v>
      </c>
      <c r="GO152" s="22">
        <f>IF(HB151&gt;0,ROUND($GD$1*$GO$1,2),0)</f>
        <v>0</v>
      </c>
      <c r="GP152" s="22">
        <f>IF(HB151&gt;0,ROUND($GD$1*$GP$1,2),0)</f>
        <v>0</v>
      </c>
      <c r="GQ152" s="15">
        <f>IF(HB151&gt;0,GK152+SUM(GM152:GP152),0)</f>
        <v>0</v>
      </c>
      <c r="GR152" s="22">
        <f>IF(HB151&gt;0,ROUND(GQ152/12,2),0)</f>
        <v>0</v>
      </c>
      <c r="GS152" s="9">
        <f>INT(GR152)</f>
        <v>0</v>
      </c>
      <c r="GT152" s="23">
        <f>INT((GR152-GS152)*10)/10</f>
        <v>0</v>
      </c>
      <c r="GU152" s="17">
        <f>GR152-GS152-GT152</f>
        <v>0</v>
      </c>
      <c r="GV152" s="23">
        <f>IF(OR(GU152=0.05,GU152=0),GU152,IF(AND(GU152&gt;0.051,GU152&lt;0.1),0.1,IF(AND(GU152&gt;0.001,GU152&lt;0.05),0.05,GU152)))</f>
        <v>0</v>
      </c>
      <c r="GW152" s="23">
        <f>GS152+GT152+GV152</f>
        <v>0</v>
      </c>
      <c r="GX152">
        <f>IF(HB151&gt;0,GX151,0)</f>
        <v>0</v>
      </c>
      <c r="GY152" s="7">
        <f>ROUND(GD152+GJ152+GW152+GX152,2)</f>
        <v>0</v>
      </c>
      <c r="GZ152" s="7">
        <f>IF(AND(GY152&gt;0,GY153=0),GY152,0)</f>
        <v>0</v>
      </c>
      <c r="HA152" s="7">
        <f>IF(HB151&gt;0,HA151,0)</f>
        <v>0</v>
      </c>
      <c r="HB152" s="7">
        <f>IF(ROUND(GY152-HA152,2)&gt;0,ROUND(GY152-HA152,2),0)</f>
        <v>0</v>
      </c>
    </row>
    <row r="153" spans="1:235">
      <c r="F153" s="8">
        <f>$AA$168</f>
        <v>0</v>
      </c>
      <c r="AA153" s="132">
        <f>ROUND($F$68/AC153,2)</f>
        <v>0</v>
      </c>
      <c r="AB153" s="20">
        <f>AA153</f>
        <v>0</v>
      </c>
      <c r="AC153" s="135">
        <f>AC145</f>
        <v>0.002777778</v>
      </c>
      <c r="AD153" s="136">
        <f>IF(AB153&gt;0,AC153,0)</f>
        <v>0</v>
      </c>
      <c r="BB153">
        <v>151</v>
      </c>
      <c r="BC153" s="7">
        <f>IF(BW152&gt;0,BC152-1000,BC152)</f>
        <v>0</v>
      </c>
      <c r="BD153" s="20">
        <f>IF(BW152&gt;0,ROUND(PMT($F$92/12,$F$96*12,-BC153),5),0)</f>
        <v>0</v>
      </c>
      <c r="BE153" s="15">
        <f>IF(BW152&gt;0,ROUND(BC153*$E$1/1000,2),0)</f>
        <v>0</v>
      </c>
      <c r="BF153" s="15">
        <f>IF(BW152&gt;0,ROUND(MIN(BC153,$F$168)*$BF$1,2),0)</f>
        <v>0</v>
      </c>
      <c r="BG153" s="22">
        <v>0</v>
      </c>
      <c r="BH153" s="22">
        <f>IF(BW152&gt;0,ROUND(MIN(BC153,$F$168)*$BH$1,0),0)</f>
        <v>0</v>
      </c>
      <c r="BI153" s="22">
        <f>IF(BW152&gt;0,ROUND(MIN(BC153,$F$168)*$BI$1,2),0)</f>
        <v>0</v>
      </c>
      <c r="BJ153" s="22">
        <f>IF(BW152&gt;0,ROUND(MIN(BC153,$F$168)*$BJ$1,2),0)</f>
        <v>0</v>
      </c>
      <c r="BK153" s="22">
        <f>IF(BW152&gt;0,ROUND(MIN(BC153,$F$168)*$BK$1,2),0)</f>
        <v>0</v>
      </c>
      <c r="BL153" s="15">
        <f>IF(BW152&gt;0,BF153+SUM(BH153:BK153),0)</f>
        <v>0</v>
      </c>
      <c r="BM153" s="22">
        <f>IF(BW152&gt;0,ROUND(BL153/12,2),0)</f>
        <v>0</v>
      </c>
      <c r="BN153" s="9">
        <f>INT(BM153)</f>
        <v>0</v>
      </c>
      <c r="BO153" s="23">
        <f>INT((BM153-BN153)*10)/10</f>
        <v>0</v>
      </c>
      <c r="BP153" s="17">
        <f>BM153-BN153-BO153</f>
        <v>0</v>
      </c>
      <c r="BQ153" s="23">
        <f>IF(OR(BP153=0.05,BP153=0),BP153,IF(AND(BP153&gt;0.051,BP153&lt;0.1),0.1,IF(AND(BP153&gt;0.001,BP153&lt;0.05),0.05,BP153)))</f>
        <v>0</v>
      </c>
      <c r="BR153" s="23">
        <f>BN153+BO153+BQ153</f>
        <v>0</v>
      </c>
      <c r="BS153">
        <f>IF(BW152&gt;0,BS152,0)</f>
        <v>0</v>
      </c>
      <c r="BT153" s="7">
        <f>SUM(BD153:BE153)+BR153+BS153</f>
        <v>0</v>
      </c>
      <c r="BU153" s="7">
        <f>IF(AND(BT153&gt;0,BT154=0),BT153,0)</f>
        <v>0</v>
      </c>
      <c r="BV153" s="7">
        <f>IF(BW152&gt;0,BV152,0)</f>
        <v>0</v>
      </c>
      <c r="BW153" s="7">
        <f>IF(ROUND(BT153-BV153,2)&gt;0,ROUND(BT153-BV153,2),0)</f>
        <v>0</v>
      </c>
      <c r="CB153">
        <v>151</v>
      </c>
      <c r="CC153" s="7">
        <f>IF(DB152&gt;0,CC152-1000,CC152)</f>
        <v>0</v>
      </c>
      <c r="CD153" s="20">
        <f>IF(DB152&gt;0,ROUND(PMT($F$92/12,$F$96*12,-CC153),5),0)</f>
        <v>0</v>
      </c>
      <c r="CE153" s="15">
        <f>IF(DB152&gt;0,ROUND(CC153*$CE$1/1000,2),0)</f>
        <v>0</v>
      </c>
      <c r="CF153" s="9">
        <f>INT(CE153)</f>
        <v>0</v>
      </c>
      <c r="CG153" s="23">
        <f>INT((CE153-CF153)*10)/10</f>
        <v>0</v>
      </c>
      <c r="CH153" s="17">
        <f>CE153-CF153-CG153</f>
        <v>0</v>
      </c>
      <c r="CI153" s="23">
        <f>IF(OR(CH153=0.05,CH153=0),CH153,IF(AND(CH153&gt;0.051,CH153&lt;0.1),0.1,IF(AND(CH153&gt;0.001,CH153&lt;0.05),0.05,CH153)))</f>
        <v>0</v>
      </c>
      <c r="CJ153" s="23">
        <f>CF153+CG153+CI153</f>
        <v>0</v>
      </c>
      <c r="CK153" s="15">
        <f>IF(DB152&gt;0,ROUND($CD$1*$CK$1,2),0)</f>
        <v>0</v>
      </c>
      <c r="CL153" s="22">
        <v>0</v>
      </c>
      <c r="CM153" s="22">
        <f>IF(DB152&gt;0,ROUND($CD$1*$CM$1,2),0)</f>
        <v>0</v>
      </c>
      <c r="CN153" s="22">
        <f>IF(DB152&gt;0,ROUND($CD$1*$CN$1,2),0)</f>
        <v>0</v>
      </c>
      <c r="CO153" s="22">
        <f>IF(DB152&gt;0,ROUND($CD$1*$CO$1,2),0)</f>
        <v>0</v>
      </c>
      <c r="CP153" s="22">
        <f>IF(DB152&gt;0,ROUND($CD$1*$CP$1,2),0)</f>
        <v>0</v>
      </c>
      <c r="CQ153" s="15">
        <f>IF(DB152&gt;0,CK153+SUM(CM153:CP153),0)</f>
        <v>0</v>
      </c>
      <c r="CR153" s="22">
        <f>IF(DB152&gt;0,ROUND(CQ153/12,2),0)</f>
        <v>0</v>
      </c>
      <c r="CS153" s="9">
        <f>INT(CR153)</f>
        <v>0</v>
      </c>
      <c r="CT153" s="23">
        <f>INT((CR153-CS153)*10)/10</f>
        <v>0</v>
      </c>
      <c r="CU153" s="17">
        <f>CR153-CS153-CT153</f>
        <v>0</v>
      </c>
      <c r="CV153" s="23">
        <f>IF(OR(CU153=0.05,CU153=0),CU153,IF(AND(CU153&gt;0.051,CU153&lt;0.1),0.1,IF(AND(CU153&gt;0.001,CU153&lt;0.05),0.05,CU153)))</f>
        <v>0</v>
      </c>
      <c r="CW153" s="23">
        <f>CS153+CT153+CV153</f>
        <v>0</v>
      </c>
      <c r="CX153">
        <f>IF(DB152&gt;0,CX152,0)</f>
        <v>0</v>
      </c>
      <c r="CY153" s="7">
        <f>ROUND(CD153+CJ153+CW153+CX153,2)</f>
        <v>0</v>
      </c>
      <c r="CZ153" s="7">
        <f>IF(AND(CY153&gt;0,CY154=0),CY153,0)</f>
        <v>0</v>
      </c>
      <c r="DA153" s="7">
        <f>IF(DB152&gt;0,DA152,0)</f>
        <v>0</v>
      </c>
      <c r="DB153" s="7">
        <f>IF(ROUND(CY153-DA153,2)&gt;0,ROUND(CY153-DA153,2),0)</f>
        <v>0</v>
      </c>
      <c r="EB153">
        <v>151</v>
      </c>
      <c r="EC153" s="7">
        <f>IF(FB152&gt;0,EC152-1000,EC152)</f>
        <v>0</v>
      </c>
      <c r="ED153" s="20">
        <f>IF(FB152&gt;0,ROUND(PMT($F$92/12,$F$96*12,-EC153),5),0)</f>
        <v>0</v>
      </c>
      <c r="EE153" s="15">
        <f>IF(FB152&gt;0,ROUND(EC153*$EE$1/1000,2),0)</f>
        <v>0</v>
      </c>
      <c r="EF153" s="9">
        <f>INT(EE153)</f>
        <v>0</v>
      </c>
      <c r="EG153" s="23">
        <f>INT((EE153-EF153)*10)/10</f>
        <v>0</v>
      </c>
      <c r="EH153" s="17">
        <f>EE153-EF153-EG153</f>
        <v>0</v>
      </c>
      <c r="EI153" s="23">
        <f>IF(OR(EH153=0.05,EH153=0),EH153,IF(AND(EH153&gt;0.051,EH153&lt;0.1),0.1,IF(AND(EH153&gt;0.001,EH153&lt;0.05),0.05,EH153)))</f>
        <v>0</v>
      </c>
      <c r="EJ153" s="23">
        <f>EF153+EG153+EI153</f>
        <v>0</v>
      </c>
      <c r="EK153" s="15">
        <f>IF(FB152&gt;0,ROUND($ED$1*$EK$1,2),0)</f>
        <v>0</v>
      </c>
      <c r="EL153" s="22">
        <v>0</v>
      </c>
      <c r="EM153" s="22">
        <f>IF(FB152&gt;0,ROUND($ED$1*$EM$1,0),0)</f>
        <v>0</v>
      </c>
      <c r="EN153" s="22">
        <f>IF(FB152&gt;0,ROUND($ED$1*$EN$1,2),0)</f>
        <v>0</v>
      </c>
      <c r="EO153" s="22">
        <f>IF(FB152&gt;0,ROUND($ED$1*$EO$1,2),0)</f>
        <v>0</v>
      </c>
      <c r="EP153" s="22">
        <f>IF(FB152&gt;0,ROUND($ED$1*$EP$1,2),0)</f>
        <v>0</v>
      </c>
      <c r="EQ153" s="15">
        <f>IF(FB152&gt;0,EK153+SUM(EM153:EP153),0)</f>
        <v>0</v>
      </c>
      <c r="ER153" s="22">
        <f>IF(FB152&gt;0,ROUND(EQ153/12,2),0)</f>
        <v>0</v>
      </c>
      <c r="ES153" s="9">
        <f>INT(ER153)</f>
        <v>0</v>
      </c>
      <c r="ET153" s="23">
        <f>INT((ER153-ES153)*10)/10</f>
        <v>0</v>
      </c>
      <c r="EU153" s="17">
        <f>ER153-ES153-ET153</f>
        <v>0</v>
      </c>
      <c r="EV153" s="23">
        <f>IF(OR(EU153=0.05,EU153=0),EU153,IF(AND(EU153&gt;0.051,EU153&lt;0.1),0.1,IF(AND(EU153&gt;0.001,EU153&lt;0.05),0.05,EU153)))</f>
        <v>0</v>
      </c>
      <c r="EW153" s="23">
        <f>ES153+ET153+EV153</f>
        <v>0</v>
      </c>
      <c r="EX153">
        <f>IF(FB152&gt;0,EX152,0)</f>
        <v>0</v>
      </c>
      <c r="EY153" s="7">
        <f>ROUND(ED153+EJ153+EW153+EX153,2)</f>
        <v>0</v>
      </c>
      <c r="EZ153" s="7">
        <f>IF(AND(EY153&gt;0,EY154=0),EY153,0)</f>
        <v>0</v>
      </c>
      <c r="FA153" s="7">
        <f>IF(FB152&gt;0,FA152,0)</f>
        <v>0</v>
      </c>
      <c r="FB153" s="7">
        <f>IF(ROUND(EY153-FA153,2)&gt;0,ROUND(EY153-FA153,2),0)</f>
        <v>0</v>
      </c>
      <c r="GB153">
        <v>151</v>
      </c>
      <c r="GC153" s="7">
        <f>IF(HB152&gt;0,GC152-1000,GC152)</f>
        <v>0</v>
      </c>
      <c r="GD153" s="20">
        <f>IF(HB152&gt;0,ROUND(PMT($F$92/12,$F$96*12,-GC153),5),0)</f>
        <v>0</v>
      </c>
      <c r="GE153" s="15">
        <f>IF(HB152&gt;0,ROUND(GC153*$GE$1/1000,2),0)</f>
        <v>0</v>
      </c>
      <c r="GF153" s="9">
        <f>INT(GE153)</f>
        <v>0</v>
      </c>
      <c r="GG153" s="23">
        <f>INT((GE153-GF153)*10)/10</f>
        <v>0</v>
      </c>
      <c r="GH153" s="17">
        <f>GE153-GF153-GG153</f>
        <v>0</v>
      </c>
      <c r="GI153" s="23">
        <f>IF(OR(GH153=0.05,GH153=0),GH153,IF(AND(GH153&gt;0.051,GH153&lt;0.1),0.1,IF(AND(GH153&gt;0.001,GH153&lt;0.05),0.05,GH153)))</f>
        <v>0</v>
      </c>
      <c r="GJ153" s="23">
        <f>GF153+GG153+GI153</f>
        <v>0</v>
      </c>
      <c r="GK153" s="15">
        <f>IF(HB152&gt;0,ROUND($GD$1*$GK$1,2),0)</f>
        <v>0</v>
      </c>
      <c r="GL153" s="22">
        <v>0</v>
      </c>
      <c r="GM153" s="22">
        <f>IF(HB152&gt;0,ROUND($GD$1*$GM$1,0),0)</f>
        <v>0</v>
      </c>
      <c r="GN153" s="22">
        <f>IF(HB152&gt;0,ROUND($GD$1*$GN$1,2),0)</f>
        <v>0</v>
      </c>
      <c r="GO153" s="22">
        <f>IF(HB152&gt;0,ROUND($GD$1*$GO$1,2),0)</f>
        <v>0</v>
      </c>
      <c r="GP153" s="22">
        <f>IF(HB152&gt;0,ROUND($GD$1*$GP$1,2),0)</f>
        <v>0</v>
      </c>
      <c r="GQ153" s="15">
        <f>IF(HB152&gt;0,GK153+SUM(GM153:GP153),0)</f>
        <v>0</v>
      </c>
      <c r="GR153" s="22">
        <f>IF(HB152&gt;0,ROUND(GQ153/12,2),0)</f>
        <v>0</v>
      </c>
      <c r="GS153" s="9">
        <f>INT(GR153)</f>
        <v>0</v>
      </c>
      <c r="GT153" s="23">
        <f>INT((GR153-GS153)*10)/10</f>
        <v>0</v>
      </c>
      <c r="GU153" s="17">
        <f>GR153-GS153-GT153</f>
        <v>0</v>
      </c>
      <c r="GV153" s="23">
        <f>IF(OR(GU153=0.05,GU153=0),GU153,IF(AND(GU153&gt;0.051,GU153&lt;0.1),0.1,IF(AND(GU153&gt;0.001,GU153&lt;0.05),0.05,GU153)))</f>
        <v>0</v>
      </c>
      <c r="GW153" s="23">
        <f>GS153+GT153+GV153</f>
        <v>0</v>
      </c>
      <c r="GX153">
        <f>IF(HB152&gt;0,GX152,0)</f>
        <v>0</v>
      </c>
      <c r="GY153" s="7">
        <f>ROUND(GD153+GJ153+GW153+GX153,2)</f>
        <v>0</v>
      </c>
      <c r="GZ153" s="7">
        <f>IF(AND(GY153&gt;0,GY154=0),GY153,0)</f>
        <v>0</v>
      </c>
      <c r="HA153" s="7">
        <f>IF(HB152&gt;0,HA152,0)</f>
        <v>0</v>
      </c>
      <c r="HB153" s="7">
        <f>IF(ROUND(GY153-HA153,2)&gt;0,ROUND(GY153-HA153,2),0)</f>
        <v>0</v>
      </c>
    </row>
    <row r="154" spans="1:235">
      <c r="B154" s="9" t="s">
        <v>196</v>
      </c>
      <c r="E154" s="9" t="s">
        <v>190</v>
      </c>
      <c r="F154" s="115">
        <f>ROUND(F153*12,2)</f>
        <v>0</v>
      </c>
      <c r="AB154" s="20">
        <f>SUM(AB153:AB153)</f>
        <v>0</v>
      </c>
      <c r="AD154" s="136">
        <f>SUM(AD153:AD153)</f>
        <v>0</v>
      </c>
      <c r="BB154">
        <v>152</v>
      </c>
      <c r="BC154" s="7">
        <f>IF(BW153&gt;0,BC153-1000,BC153)</f>
        <v>0</v>
      </c>
      <c r="BD154" s="20">
        <f>IF(BW153&gt;0,ROUND(PMT($F$92/12,$F$96*12,-BC154),5),0)</f>
        <v>0</v>
      </c>
      <c r="BE154" s="15">
        <f>IF(BW153&gt;0,ROUND(BC154*$E$1/1000,2),0)</f>
        <v>0</v>
      </c>
      <c r="BF154" s="15">
        <f>IF(BW153&gt;0,ROUND(MIN(BC154,$F$168)*$BF$1,2),0)</f>
        <v>0</v>
      </c>
      <c r="BG154" s="22">
        <v>0</v>
      </c>
      <c r="BH154" s="22">
        <f>IF(BW153&gt;0,ROUND(MIN(BC154,$F$168)*$BH$1,0),0)</f>
        <v>0</v>
      </c>
      <c r="BI154" s="22">
        <f>IF(BW153&gt;0,ROUND(MIN(BC154,$F$168)*$BI$1,2),0)</f>
        <v>0</v>
      </c>
      <c r="BJ154" s="22">
        <f>IF(BW153&gt;0,ROUND(MIN(BC154,$F$168)*$BJ$1,2),0)</f>
        <v>0</v>
      </c>
      <c r="BK154" s="22">
        <f>IF(BW153&gt;0,ROUND(MIN(BC154,$F$168)*$BK$1,2),0)</f>
        <v>0</v>
      </c>
      <c r="BL154" s="15">
        <f>IF(BW153&gt;0,BF154+SUM(BH154:BK154),0)</f>
        <v>0</v>
      </c>
      <c r="BM154" s="22">
        <f>IF(BW153&gt;0,ROUND(BL154/12,2),0)</f>
        <v>0</v>
      </c>
      <c r="BN154" s="9">
        <f>INT(BM154)</f>
        <v>0</v>
      </c>
      <c r="BO154" s="23">
        <f>INT((BM154-BN154)*10)/10</f>
        <v>0</v>
      </c>
      <c r="BP154" s="17">
        <f>BM154-BN154-BO154</f>
        <v>0</v>
      </c>
      <c r="BQ154" s="23">
        <f>IF(OR(BP154=0.05,BP154=0),BP154,IF(AND(BP154&gt;0.051,BP154&lt;0.1),0.1,IF(AND(BP154&gt;0.001,BP154&lt;0.05),0.05,BP154)))</f>
        <v>0</v>
      </c>
      <c r="BR154" s="23">
        <f>BN154+BO154+BQ154</f>
        <v>0</v>
      </c>
      <c r="BS154">
        <f>IF(BW153&gt;0,BS153,0)</f>
        <v>0</v>
      </c>
      <c r="BT154" s="7">
        <f>SUM(BD154:BE154)+BR154+BS154</f>
        <v>0</v>
      </c>
      <c r="BU154" s="7">
        <f>IF(AND(BT154&gt;0,BT155=0),BT154,0)</f>
        <v>0</v>
      </c>
      <c r="BV154" s="7">
        <f>IF(BW153&gt;0,BV153,0)</f>
        <v>0</v>
      </c>
      <c r="BW154" s="7">
        <f>IF(ROUND(BT154-BV154,2)&gt;0,ROUND(BT154-BV154,2),0)</f>
        <v>0</v>
      </c>
      <c r="CB154">
        <v>152</v>
      </c>
      <c r="CC154" s="7">
        <f>IF(DB153&gt;0,CC153-1000,CC153)</f>
        <v>0</v>
      </c>
      <c r="CD154" s="20">
        <f>IF(DB153&gt;0,ROUND(PMT($F$92/12,$F$96*12,-CC154),5),0)</f>
        <v>0</v>
      </c>
      <c r="CE154" s="15">
        <f>IF(DB153&gt;0,ROUND(CC154*$CE$1/1000,2),0)</f>
        <v>0</v>
      </c>
      <c r="CF154" s="9">
        <f>INT(CE154)</f>
        <v>0</v>
      </c>
      <c r="CG154" s="23">
        <f>INT((CE154-CF154)*10)/10</f>
        <v>0</v>
      </c>
      <c r="CH154" s="17">
        <f>CE154-CF154-CG154</f>
        <v>0</v>
      </c>
      <c r="CI154" s="23">
        <f>IF(OR(CH154=0.05,CH154=0),CH154,IF(AND(CH154&gt;0.051,CH154&lt;0.1),0.1,IF(AND(CH154&gt;0.001,CH154&lt;0.05),0.05,CH154)))</f>
        <v>0</v>
      </c>
      <c r="CJ154" s="23">
        <f>CF154+CG154+CI154</f>
        <v>0</v>
      </c>
      <c r="CK154" s="15">
        <f>IF(DB153&gt;0,ROUND($CD$1*$CK$1,2),0)</f>
        <v>0</v>
      </c>
      <c r="CL154" s="22">
        <v>0</v>
      </c>
      <c r="CM154" s="22">
        <f>IF(DB153&gt;0,ROUND($CD$1*$CM$1,2),0)</f>
        <v>0</v>
      </c>
      <c r="CN154" s="22">
        <f>IF(DB153&gt;0,ROUND($CD$1*$CN$1,2),0)</f>
        <v>0</v>
      </c>
      <c r="CO154" s="22">
        <f>IF(DB153&gt;0,ROUND($CD$1*$CO$1,2),0)</f>
        <v>0</v>
      </c>
      <c r="CP154" s="22">
        <f>IF(DB153&gt;0,ROUND($CD$1*$CP$1,2),0)</f>
        <v>0</v>
      </c>
      <c r="CQ154" s="15">
        <f>IF(DB153&gt;0,CK154+SUM(CM154:CP154),0)</f>
        <v>0</v>
      </c>
      <c r="CR154" s="22">
        <f>IF(DB153&gt;0,ROUND(CQ154/12,2),0)</f>
        <v>0</v>
      </c>
      <c r="CS154" s="9">
        <f>INT(CR154)</f>
        <v>0</v>
      </c>
      <c r="CT154" s="23">
        <f>INT((CR154-CS154)*10)/10</f>
        <v>0</v>
      </c>
      <c r="CU154" s="17">
        <f>CR154-CS154-CT154</f>
        <v>0</v>
      </c>
      <c r="CV154" s="23">
        <f>IF(OR(CU154=0.05,CU154=0),CU154,IF(AND(CU154&gt;0.051,CU154&lt;0.1),0.1,IF(AND(CU154&gt;0.001,CU154&lt;0.05),0.05,CU154)))</f>
        <v>0</v>
      </c>
      <c r="CW154" s="23">
        <f>CS154+CT154+CV154</f>
        <v>0</v>
      </c>
      <c r="CX154">
        <f>IF(DB153&gt;0,CX153,0)</f>
        <v>0</v>
      </c>
      <c r="CY154" s="7">
        <f>ROUND(CD154+CJ154+CW154+CX154,2)</f>
        <v>0</v>
      </c>
      <c r="CZ154" s="7">
        <f>IF(AND(CY154&gt;0,CY155=0),CY154,0)</f>
        <v>0</v>
      </c>
      <c r="DA154" s="7">
        <f>IF(DB153&gt;0,DA153,0)</f>
        <v>0</v>
      </c>
      <c r="DB154" s="7">
        <f>IF(ROUND(CY154-DA154,2)&gt;0,ROUND(CY154-DA154,2),0)</f>
        <v>0</v>
      </c>
      <c r="EB154">
        <v>152</v>
      </c>
      <c r="EC154" s="7">
        <f>IF(FB153&gt;0,EC153-1000,EC153)</f>
        <v>0</v>
      </c>
      <c r="ED154" s="20">
        <f>IF(FB153&gt;0,ROUND(PMT($F$92/12,$F$96*12,-EC154),5),0)</f>
        <v>0</v>
      </c>
      <c r="EE154" s="15">
        <f>IF(FB153&gt;0,ROUND(EC154*$EE$1/1000,2),0)</f>
        <v>0</v>
      </c>
      <c r="EF154" s="9">
        <f>INT(EE154)</f>
        <v>0</v>
      </c>
      <c r="EG154" s="23">
        <f>INT((EE154-EF154)*10)/10</f>
        <v>0</v>
      </c>
      <c r="EH154" s="17">
        <f>EE154-EF154-EG154</f>
        <v>0</v>
      </c>
      <c r="EI154" s="23">
        <f>IF(OR(EH154=0.05,EH154=0),EH154,IF(AND(EH154&gt;0.051,EH154&lt;0.1),0.1,IF(AND(EH154&gt;0.001,EH154&lt;0.05),0.05,EH154)))</f>
        <v>0</v>
      </c>
      <c r="EJ154" s="23">
        <f>EF154+EG154+EI154</f>
        <v>0</v>
      </c>
      <c r="EK154" s="15">
        <f>IF(FB153&gt;0,ROUND($ED$1*$EK$1,2),0)</f>
        <v>0</v>
      </c>
      <c r="EL154" s="22">
        <v>0</v>
      </c>
      <c r="EM154" s="22">
        <f>IF(FB153&gt;0,ROUND($ED$1*$EM$1,0),0)</f>
        <v>0</v>
      </c>
      <c r="EN154" s="22">
        <f>IF(FB153&gt;0,ROUND($ED$1*$EN$1,2),0)</f>
        <v>0</v>
      </c>
      <c r="EO154" s="22">
        <f>IF(FB153&gt;0,ROUND($ED$1*$EO$1,2),0)</f>
        <v>0</v>
      </c>
      <c r="EP154" s="22">
        <f>IF(FB153&gt;0,ROUND($ED$1*$EP$1,2),0)</f>
        <v>0</v>
      </c>
      <c r="EQ154" s="15">
        <f>IF(FB153&gt;0,EK154+SUM(EM154:EP154),0)</f>
        <v>0</v>
      </c>
      <c r="ER154" s="22">
        <f>IF(FB153&gt;0,ROUND(EQ154/12,2),0)</f>
        <v>0</v>
      </c>
      <c r="ES154" s="9">
        <f>INT(ER154)</f>
        <v>0</v>
      </c>
      <c r="ET154" s="23">
        <f>INT((ER154-ES154)*10)/10</f>
        <v>0</v>
      </c>
      <c r="EU154" s="17">
        <f>ER154-ES154-ET154</f>
        <v>0</v>
      </c>
      <c r="EV154" s="23">
        <f>IF(OR(EU154=0.05,EU154=0),EU154,IF(AND(EU154&gt;0.051,EU154&lt;0.1),0.1,IF(AND(EU154&gt;0.001,EU154&lt;0.05),0.05,EU154)))</f>
        <v>0</v>
      </c>
      <c r="EW154" s="23">
        <f>ES154+ET154+EV154</f>
        <v>0</v>
      </c>
      <c r="EX154">
        <f>IF(FB153&gt;0,EX153,0)</f>
        <v>0</v>
      </c>
      <c r="EY154" s="7">
        <f>ROUND(ED154+EJ154+EW154+EX154,2)</f>
        <v>0</v>
      </c>
      <c r="EZ154" s="7">
        <f>IF(AND(EY154&gt;0,EY155=0),EY154,0)</f>
        <v>0</v>
      </c>
      <c r="FA154" s="7">
        <f>IF(FB153&gt;0,FA153,0)</f>
        <v>0</v>
      </c>
      <c r="FB154" s="7">
        <f>IF(ROUND(EY154-FA154,2)&gt;0,ROUND(EY154-FA154,2),0)</f>
        <v>0</v>
      </c>
      <c r="GB154">
        <v>152</v>
      </c>
      <c r="GC154" s="7">
        <f>IF(HB153&gt;0,GC153-1000,GC153)</f>
        <v>0</v>
      </c>
      <c r="GD154" s="20">
        <f>IF(HB153&gt;0,ROUND(PMT($F$92/12,$F$96*12,-GC154),5),0)</f>
        <v>0</v>
      </c>
      <c r="GE154" s="15">
        <f>IF(HB153&gt;0,ROUND(GC154*$GE$1/1000,2),0)</f>
        <v>0</v>
      </c>
      <c r="GF154" s="9">
        <f>INT(GE154)</f>
        <v>0</v>
      </c>
      <c r="GG154" s="23">
        <f>INT((GE154-GF154)*10)/10</f>
        <v>0</v>
      </c>
      <c r="GH154" s="17">
        <f>GE154-GF154-GG154</f>
        <v>0</v>
      </c>
      <c r="GI154" s="23">
        <f>IF(OR(GH154=0.05,GH154=0),GH154,IF(AND(GH154&gt;0.051,GH154&lt;0.1),0.1,IF(AND(GH154&gt;0.001,GH154&lt;0.05),0.05,GH154)))</f>
        <v>0</v>
      </c>
      <c r="GJ154" s="23">
        <f>GF154+GG154+GI154</f>
        <v>0</v>
      </c>
      <c r="GK154" s="15">
        <f>IF(HB153&gt;0,ROUND($GD$1*$GK$1,2),0)</f>
        <v>0</v>
      </c>
      <c r="GL154" s="22">
        <v>0</v>
      </c>
      <c r="GM154" s="22">
        <f>IF(HB153&gt;0,ROUND($GD$1*$GM$1,0),0)</f>
        <v>0</v>
      </c>
      <c r="GN154" s="22">
        <f>IF(HB153&gt;0,ROUND($GD$1*$GN$1,2),0)</f>
        <v>0</v>
      </c>
      <c r="GO154" s="22">
        <f>IF(HB153&gt;0,ROUND($GD$1*$GO$1,2),0)</f>
        <v>0</v>
      </c>
      <c r="GP154" s="22">
        <f>IF(HB153&gt;0,ROUND($GD$1*$GP$1,2),0)</f>
        <v>0</v>
      </c>
      <c r="GQ154" s="15">
        <f>IF(HB153&gt;0,GK154+SUM(GM154:GP154),0)</f>
        <v>0</v>
      </c>
      <c r="GR154" s="22">
        <f>IF(HB153&gt;0,ROUND(GQ154/12,2),0)</f>
        <v>0</v>
      </c>
      <c r="GS154" s="9">
        <f>INT(GR154)</f>
        <v>0</v>
      </c>
      <c r="GT154" s="23">
        <f>INT((GR154-GS154)*10)/10</f>
        <v>0</v>
      </c>
      <c r="GU154" s="17">
        <f>GR154-GS154-GT154</f>
        <v>0</v>
      </c>
      <c r="GV154" s="23">
        <f>IF(OR(GU154=0.05,GU154=0),GU154,IF(AND(GU154&gt;0.051,GU154&lt;0.1),0.1,IF(AND(GU154&gt;0.001,GU154&lt;0.05),0.05,GU154)))</f>
        <v>0</v>
      </c>
      <c r="GW154" s="23">
        <f>GS154+GT154+GV154</f>
        <v>0</v>
      </c>
      <c r="GX154">
        <f>IF(HB153&gt;0,GX153,0)</f>
        <v>0</v>
      </c>
      <c r="GY154" s="7">
        <f>ROUND(GD154+GJ154+GW154+GX154,2)</f>
        <v>0</v>
      </c>
      <c r="GZ154" s="7">
        <f>IF(AND(GY154&gt;0,GY155=0),GY154,0)</f>
        <v>0</v>
      </c>
      <c r="HA154" s="7">
        <f>IF(HB153&gt;0,HA153,0)</f>
        <v>0</v>
      </c>
      <c r="HB154" s="7">
        <f>IF(ROUND(GY154-HA154,2)&gt;0,ROUND(GY154-HA154,2),0)</f>
        <v>0</v>
      </c>
    </row>
    <row r="155" spans="1:235">
      <c r="B155" s="9" t="s">
        <v>198</v>
      </c>
      <c r="E155" s="9" t="s">
        <v>190</v>
      </c>
      <c r="F155" s="115">
        <f>AD209</f>
        <v>0</v>
      </c>
      <c r="BB155">
        <v>153</v>
      </c>
      <c r="BC155" s="7">
        <f>IF(BW154&gt;0,BC154-1000,BC154)</f>
        <v>0</v>
      </c>
      <c r="BD155" s="20">
        <f>IF(BW154&gt;0,ROUND(PMT($F$92/12,$F$96*12,-BC155),5),0)</f>
        <v>0</v>
      </c>
      <c r="BE155" s="15">
        <f>IF(BW154&gt;0,ROUND(BC155*$E$1/1000,2),0)</f>
        <v>0</v>
      </c>
      <c r="BF155" s="15">
        <f>IF(BW154&gt;0,ROUND(MIN(BC155,$F$168)*$BF$1,2),0)</f>
        <v>0</v>
      </c>
      <c r="BG155" s="22">
        <v>0</v>
      </c>
      <c r="BH155" s="22">
        <f>IF(BW154&gt;0,ROUND(MIN(BC155,$F$168)*$BH$1,0),0)</f>
        <v>0</v>
      </c>
      <c r="BI155" s="22">
        <f>IF(BW154&gt;0,ROUND(MIN(BC155,$F$168)*$BI$1,2),0)</f>
        <v>0</v>
      </c>
      <c r="BJ155" s="22">
        <f>IF(BW154&gt;0,ROUND(MIN(BC155,$F$168)*$BJ$1,2),0)</f>
        <v>0</v>
      </c>
      <c r="BK155" s="22">
        <f>IF(BW154&gt;0,ROUND(MIN(BC155,$F$168)*$BK$1,2),0)</f>
        <v>0</v>
      </c>
      <c r="BL155" s="15">
        <f>IF(BW154&gt;0,BF155+SUM(BH155:BK155),0)</f>
        <v>0</v>
      </c>
      <c r="BM155" s="22">
        <f>IF(BW154&gt;0,ROUND(BL155/12,2),0)</f>
        <v>0</v>
      </c>
      <c r="BN155" s="9">
        <f>INT(BM155)</f>
        <v>0</v>
      </c>
      <c r="BO155" s="23">
        <f>INT((BM155-BN155)*10)/10</f>
        <v>0</v>
      </c>
      <c r="BP155" s="17">
        <f>BM155-BN155-BO155</f>
        <v>0</v>
      </c>
      <c r="BQ155" s="23">
        <f>IF(OR(BP155=0.05,BP155=0),BP155,IF(AND(BP155&gt;0.051,BP155&lt;0.1),0.1,IF(AND(BP155&gt;0.001,BP155&lt;0.05),0.05,BP155)))</f>
        <v>0</v>
      </c>
      <c r="BR155" s="23">
        <f>BN155+BO155+BQ155</f>
        <v>0</v>
      </c>
      <c r="BS155">
        <f>IF(BW154&gt;0,BS154,0)</f>
        <v>0</v>
      </c>
      <c r="BT155" s="7">
        <f>SUM(BD155:BE155)+BR155+BS155</f>
        <v>0</v>
      </c>
      <c r="BU155" s="7">
        <f>IF(AND(BT155&gt;0,BT156=0),BT155,0)</f>
        <v>0</v>
      </c>
      <c r="BV155" s="7">
        <f>IF(BW154&gt;0,BV154,0)</f>
        <v>0</v>
      </c>
      <c r="BW155" s="7">
        <f>IF(ROUND(BT155-BV155,2)&gt;0,ROUND(BT155-BV155,2),0)</f>
        <v>0</v>
      </c>
      <c r="CB155">
        <v>153</v>
      </c>
      <c r="CC155" s="7">
        <f>IF(DB154&gt;0,CC154-1000,CC154)</f>
        <v>0</v>
      </c>
      <c r="CD155" s="20">
        <f>IF(DB154&gt;0,ROUND(PMT($F$92/12,$F$96*12,-CC155),5),0)</f>
        <v>0</v>
      </c>
      <c r="CE155" s="15">
        <f>IF(DB154&gt;0,ROUND(CC155*$CE$1/1000,2),0)</f>
        <v>0</v>
      </c>
      <c r="CF155" s="9">
        <f>INT(CE155)</f>
        <v>0</v>
      </c>
      <c r="CG155" s="23">
        <f>INT((CE155-CF155)*10)/10</f>
        <v>0</v>
      </c>
      <c r="CH155" s="17">
        <f>CE155-CF155-CG155</f>
        <v>0</v>
      </c>
      <c r="CI155" s="23">
        <f>IF(OR(CH155=0.05,CH155=0),CH155,IF(AND(CH155&gt;0.051,CH155&lt;0.1),0.1,IF(AND(CH155&gt;0.001,CH155&lt;0.05),0.05,CH155)))</f>
        <v>0</v>
      </c>
      <c r="CJ155" s="23">
        <f>CF155+CG155+CI155</f>
        <v>0</v>
      </c>
      <c r="CK155" s="15">
        <f>IF(DB154&gt;0,ROUND($CD$1*$CK$1,2),0)</f>
        <v>0</v>
      </c>
      <c r="CL155" s="22">
        <v>0</v>
      </c>
      <c r="CM155" s="22">
        <f>IF(DB154&gt;0,ROUND($CD$1*$CM$1,2),0)</f>
        <v>0</v>
      </c>
      <c r="CN155" s="22">
        <f>IF(DB154&gt;0,ROUND($CD$1*$CN$1,2),0)</f>
        <v>0</v>
      </c>
      <c r="CO155" s="22">
        <f>IF(DB154&gt;0,ROUND($CD$1*$CO$1,2),0)</f>
        <v>0</v>
      </c>
      <c r="CP155" s="22">
        <f>IF(DB154&gt;0,ROUND($CD$1*$CP$1,2),0)</f>
        <v>0</v>
      </c>
      <c r="CQ155" s="15">
        <f>IF(DB154&gt;0,CK155+SUM(CM155:CP155),0)</f>
        <v>0</v>
      </c>
      <c r="CR155" s="22">
        <f>IF(DB154&gt;0,ROUND(CQ155/12,2),0)</f>
        <v>0</v>
      </c>
      <c r="CS155" s="9">
        <f>INT(CR155)</f>
        <v>0</v>
      </c>
      <c r="CT155" s="23">
        <f>INT((CR155-CS155)*10)/10</f>
        <v>0</v>
      </c>
      <c r="CU155" s="17">
        <f>CR155-CS155-CT155</f>
        <v>0</v>
      </c>
      <c r="CV155" s="23">
        <f>IF(OR(CU155=0.05,CU155=0),CU155,IF(AND(CU155&gt;0.051,CU155&lt;0.1),0.1,IF(AND(CU155&gt;0.001,CU155&lt;0.05),0.05,CU155)))</f>
        <v>0</v>
      </c>
      <c r="CW155" s="23">
        <f>CS155+CT155+CV155</f>
        <v>0</v>
      </c>
      <c r="CX155">
        <f>IF(DB154&gt;0,CX154,0)</f>
        <v>0</v>
      </c>
      <c r="CY155" s="7">
        <f>ROUND(CD155+CJ155+CW155+CX155,2)</f>
        <v>0</v>
      </c>
      <c r="CZ155" s="7">
        <f>IF(AND(CY155&gt;0,CY156=0),CY155,0)</f>
        <v>0</v>
      </c>
      <c r="DA155" s="7">
        <f>IF(DB154&gt;0,DA154,0)</f>
        <v>0</v>
      </c>
      <c r="DB155" s="7">
        <f>IF(ROUND(CY155-DA155,2)&gt;0,ROUND(CY155-DA155,2),0)</f>
        <v>0</v>
      </c>
      <c r="EB155">
        <v>153</v>
      </c>
      <c r="EC155" s="7">
        <f>IF(FB154&gt;0,EC154-1000,EC154)</f>
        <v>0</v>
      </c>
      <c r="ED155" s="20">
        <f>IF(FB154&gt;0,ROUND(PMT($F$92/12,$F$96*12,-EC155),5),0)</f>
        <v>0</v>
      </c>
      <c r="EE155" s="15">
        <f>IF(FB154&gt;0,ROUND(EC155*$EE$1/1000,2),0)</f>
        <v>0</v>
      </c>
      <c r="EF155" s="9">
        <f>INT(EE155)</f>
        <v>0</v>
      </c>
      <c r="EG155" s="23">
        <f>INT((EE155-EF155)*10)/10</f>
        <v>0</v>
      </c>
      <c r="EH155" s="17">
        <f>EE155-EF155-EG155</f>
        <v>0</v>
      </c>
      <c r="EI155" s="23">
        <f>IF(OR(EH155=0.05,EH155=0),EH155,IF(AND(EH155&gt;0.051,EH155&lt;0.1),0.1,IF(AND(EH155&gt;0.001,EH155&lt;0.05),0.05,EH155)))</f>
        <v>0</v>
      </c>
      <c r="EJ155" s="23">
        <f>EF155+EG155+EI155</f>
        <v>0</v>
      </c>
      <c r="EK155" s="15">
        <f>IF(FB154&gt;0,ROUND($ED$1*$EK$1,2),0)</f>
        <v>0</v>
      </c>
      <c r="EL155" s="22">
        <v>0</v>
      </c>
      <c r="EM155" s="22">
        <f>IF(FB154&gt;0,ROUND($ED$1*$EM$1,0),0)</f>
        <v>0</v>
      </c>
      <c r="EN155" s="22">
        <f>IF(FB154&gt;0,ROUND($ED$1*$EN$1,2),0)</f>
        <v>0</v>
      </c>
      <c r="EO155" s="22">
        <f>IF(FB154&gt;0,ROUND($ED$1*$EO$1,2),0)</f>
        <v>0</v>
      </c>
      <c r="EP155" s="22">
        <f>IF(FB154&gt;0,ROUND($ED$1*$EP$1,2),0)</f>
        <v>0</v>
      </c>
      <c r="EQ155" s="15">
        <f>IF(FB154&gt;0,EK155+SUM(EM155:EP155),0)</f>
        <v>0</v>
      </c>
      <c r="ER155" s="22">
        <f>IF(FB154&gt;0,ROUND(EQ155/12,2),0)</f>
        <v>0</v>
      </c>
      <c r="ES155" s="9">
        <f>INT(ER155)</f>
        <v>0</v>
      </c>
      <c r="ET155" s="23">
        <f>INT((ER155-ES155)*10)/10</f>
        <v>0</v>
      </c>
      <c r="EU155" s="17">
        <f>ER155-ES155-ET155</f>
        <v>0</v>
      </c>
      <c r="EV155" s="23">
        <f>IF(OR(EU155=0.05,EU155=0),EU155,IF(AND(EU155&gt;0.051,EU155&lt;0.1),0.1,IF(AND(EU155&gt;0.001,EU155&lt;0.05),0.05,EU155)))</f>
        <v>0</v>
      </c>
      <c r="EW155" s="23">
        <f>ES155+ET155+EV155</f>
        <v>0</v>
      </c>
      <c r="EX155">
        <f>IF(FB154&gt;0,EX154,0)</f>
        <v>0</v>
      </c>
      <c r="EY155" s="7">
        <f>ROUND(ED155+EJ155+EW155+EX155,2)</f>
        <v>0</v>
      </c>
      <c r="EZ155" s="7">
        <f>IF(AND(EY155&gt;0,EY156=0),EY155,0)</f>
        <v>0</v>
      </c>
      <c r="FA155" s="7">
        <f>IF(FB154&gt;0,FA154,0)</f>
        <v>0</v>
      </c>
      <c r="FB155" s="7">
        <f>IF(ROUND(EY155-FA155,2)&gt;0,ROUND(EY155-FA155,2),0)</f>
        <v>0</v>
      </c>
      <c r="GB155">
        <v>153</v>
      </c>
      <c r="GC155" s="7">
        <f>IF(HB154&gt;0,GC154-1000,GC154)</f>
        <v>0</v>
      </c>
      <c r="GD155" s="20">
        <f>IF(HB154&gt;0,ROUND(PMT($F$92/12,$F$96*12,-GC155),5),0)</f>
        <v>0</v>
      </c>
      <c r="GE155" s="15">
        <f>IF(HB154&gt;0,ROUND(GC155*$GE$1/1000,2),0)</f>
        <v>0</v>
      </c>
      <c r="GF155" s="9">
        <f>INT(GE155)</f>
        <v>0</v>
      </c>
      <c r="GG155" s="23">
        <f>INT((GE155-GF155)*10)/10</f>
        <v>0</v>
      </c>
      <c r="GH155" s="17">
        <f>GE155-GF155-GG155</f>
        <v>0</v>
      </c>
      <c r="GI155" s="23">
        <f>IF(OR(GH155=0.05,GH155=0),GH155,IF(AND(GH155&gt;0.051,GH155&lt;0.1),0.1,IF(AND(GH155&gt;0.001,GH155&lt;0.05),0.05,GH155)))</f>
        <v>0</v>
      </c>
      <c r="GJ155" s="23">
        <f>GF155+GG155+GI155</f>
        <v>0</v>
      </c>
      <c r="GK155" s="15">
        <f>IF(HB154&gt;0,ROUND($GD$1*$GK$1,2),0)</f>
        <v>0</v>
      </c>
      <c r="GL155" s="22">
        <v>0</v>
      </c>
      <c r="GM155" s="22">
        <f>IF(HB154&gt;0,ROUND($GD$1*$GM$1,0),0)</f>
        <v>0</v>
      </c>
      <c r="GN155" s="22">
        <f>IF(HB154&gt;0,ROUND($GD$1*$GN$1,2),0)</f>
        <v>0</v>
      </c>
      <c r="GO155" s="22">
        <f>IF(HB154&gt;0,ROUND($GD$1*$GO$1,2),0)</f>
        <v>0</v>
      </c>
      <c r="GP155" s="22">
        <f>IF(HB154&gt;0,ROUND($GD$1*$GP$1,2),0)</f>
        <v>0</v>
      </c>
      <c r="GQ155" s="15">
        <f>IF(HB154&gt;0,GK155+SUM(GM155:GP155),0)</f>
        <v>0</v>
      </c>
      <c r="GR155" s="22">
        <f>IF(HB154&gt;0,ROUND(GQ155/12,2),0)</f>
        <v>0</v>
      </c>
      <c r="GS155" s="9">
        <f>INT(GR155)</f>
        <v>0</v>
      </c>
      <c r="GT155" s="23">
        <f>INT((GR155-GS155)*10)/10</f>
        <v>0</v>
      </c>
      <c r="GU155" s="17">
        <f>GR155-GS155-GT155</f>
        <v>0</v>
      </c>
      <c r="GV155" s="23">
        <f>IF(OR(GU155=0.05,GU155=0),GU155,IF(AND(GU155&gt;0.051,GU155&lt;0.1),0.1,IF(AND(GU155&gt;0.001,GU155&lt;0.05),0.05,GU155)))</f>
        <v>0</v>
      </c>
      <c r="GW155" s="23">
        <f>GS155+GT155+GV155</f>
        <v>0</v>
      </c>
      <c r="GX155">
        <f>IF(HB154&gt;0,GX154,0)</f>
        <v>0</v>
      </c>
      <c r="GY155" s="7">
        <f>ROUND(GD155+GJ155+GW155+GX155,2)</f>
        <v>0</v>
      </c>
      <c r="GZ155" s="7">
        <f>IF(AND(GY155&gt;0,GY156=0),GY155,0)</f>
        <v>0</v>
      </c>
      <c r="HA155" s="7">
        <f>IF(HB154&gt;0,HA154,0)</f>
        <v>0</v>
      </c>
      <c r="HB155" s="7">
        <f>IF(ROUND(GY155-HA155,2)&gt;0,ROUND(GY155-HA155,2),0)</f>
        <v>0</v>
      </c>
    </row>
    <row r="156" spans="1:235">
      <c r="B156" s="9" t="s">
        <v>200</v>
      </c>
      <c r="E156" s="9" t="s">
        <v>190</v>
      </c>
      <c r="F156" s="118">
        <f>ROUND(F154+F155,2)</f>
        <v>0</v>
      </c>
      <c r="AA156" s="137" t="s">
        <v>205</v>
      </c>
      <c r="BB156">
        <v>154</v>
      </c>
      <c r="BC156" s="7">
        <f>IF(BW155&gt;0,BC155-1000,BC155)</f>
        <v>0</v>
      </c>
      <c r="BD156" s="20">
        <f>IF(BW155&gt;0,ROUND(PMT($F$92/12,$F$96*12,-BC156),5),0)</f>
        <v>0</v>
      </c>
      <c r="BE156" s="15">
        <f>IF(BW155&gt;0,ROUND(BC156*$E$1/1000,2),0)</f>
        <v>0</v>
      </c>
      <c r="BF156" s="15">
        <f>IF(BW155&gt;0,ROUND(MIN(BC156,$F$168)*$BF$1,2),0)</f>
        <v>0</v>
      </c>
      <c r="BG156" s="22">
        <v>0</v>
      </c>
      <c r="BH156" s="22">
        <f>IF(BW155&gt;0,ROUND(MIN(BC156,$F$168)*$BH$1,0),0)</f>
        <v>0</v>
      </c>
      <c r="BI156" s="22">
        <f>IF(BW155&gt;0,ROUND(MIN(BC156,$F$168)*$BI$1,2),0)</f>
        <v>0</v>
      </c>
      <c r="BJ156" s="22">
        <f>IF(BW155&gt;0,ROUND(MIN(BC156,$F$168)*$BJ$1,2),0)</f>
        <v>0</v>
      </c>
      <c r="BK156" s="22">
        <f>IF(BW155&gt;0,ROUND(MIN(BC156,$F$168)*$BK$1,2),0)</f>
        <v>0</v>
      </c>
      <c r="BL156" s="15">
        <f>IF(BW155&gt;0,BF156+SUM(BH156:BK156),0)</f>
        <v>0</v>
      </c>
      <c r="BM156" s="22">
        <f>IF(BW155&gt;0,ROUND(BL156/12,2),0)</f>
        <v>0</v>
      </c>
      <c r="BN156" s="9">
        <f>INT(BM156)</f>
        <v>0</v>
      </c>
      <c r="BO156" s="23">
        <f>INT((BM156-BN156)*10)/10</f>
        <v>0</v>
      </c>
      <c r="BP156" s="17">
        <f>BM156-BN156-BO156</f>
        <v>0</v>
      </c>
      <c r="BQ156" s="23">
        <f>IF(OR(BP156=0.05,BP156=0),BP156,IF(AND(BP156&gt;0.051,BP156&lt;0.1),0.1,IF(AND(BP156&gt;0.001,BP156&lt;0.05),0.05,BP156)))</f>
        <v>0</v>
      </c>
      <c r="BR156" s="23">
        <f>BN156+BO156+BQ156</f>
        <v>0</v>
      </c>
      <c r="BS156">
        <f>IF(BW155&gt;0,BS155,0)</f>
        <v>0</v>
      </c>
      <c r="BT156" s="7">
        <f>SUM(BD156:BE156)+BR156+BS156</f>
        <v>0</v>
      </c>
      <c r="BU156" s="7">
        <f>IF(AND(BT156&gt;0,BT157=0),BT156,0)</f>
        <v>0</v>
      </c>
      <c r="BV156" s="7">
        <f>IF(BW155&gt;0,BV155,0)</f>
        <v>0</v>
      </c>
      <c r="BW156" s="7">
        <f>IF(ROUND(BT156-BV156,2)&gt;0,ROUND(BT156-BV156,2),0)</f>
        <v>0</v>
      </c>
      <c r="CB156">
        <v>154</v>
      </c>
      <c r="CC156" s="7">
        <f>IF(DB155&gt;0,CC155-1000,CC155)</f>
        <v>0</v>
      </c>
      <c r="CD156" s="20">
        <f>IF(DB155&gt;0,ROUND(PMT($F$92/12,$F$96*12,-CC156),5),0)</f>
        <v>0</v>
      </c>
      <c r="CE156" s="15">
        <f>IF(DB155&gt;0,ROUND(CC156*$CE$1/1000,2),0)</f>
        <v>0</v>
      </c>
      <c r="CF156" s="9">
        <f>INT(CE156)</f>
        <v>0</v>
      </c>
      <c r="CG156" s="23">
        <f>INT((CE156-CF156)*10)/10</f>
        <v>0</v>
      </c>
      <c r="CH156" s="17">
        <f>CE156-CF156-CG156</f>
        <v>0</v>
      </c>
      <c r="CI156" s="23">
        <f>IF(OR(CH156=0.05,CH156=0),CH156,IF(AND(CH156&gt;0.051,CH156&lt;0.1),0.1,IF(AND(CH156&gt;0.001,CH156&lt;0.05),0.05,CH156)))</f>
        <v>0</v>
      </c>
      <c r="CJ156" s="23">
        <f>CF156+CG156+CI156</f>
        <v>0</v>
      </c>
      <c r="CK156" s="15">
        <f>IF(DB155&gt;0,ROUND($CD$1*$CK$1,2),0)</f>
        <v>0</v>
      </c>
      <c r="CL156" s="22">
        <v>0</v>
      </c>
      <c r="CM156" s="22">
        <f>IF(DB155&gt;0,ROUND($CD$1*$CM$1,2),0)</f>
        <v>0</v>
      </c>
      <c r="CN156" s="22">
        <f>IF(DB155&gt;0,ROUND($CD$1*$CN$1,2),0)</f>
        <v>0</v>
      </c>
      <c r="CO156" s="22">
        <f>IF(DB155&gt;0,ROUND($CD$1*$CO$1,2),0)</f>
        <v>0</v>
      </c>
      <c r="CP156" s="22">
        <f>IF(DB155&gt;0,ROUND($CD$1*$CP$1,2),0)</f>
        <v>0</v>
      </c>
      <c r="CQ156" s="15">
        <f>IF(DB155&gt;0,CK156+SUM(CM156:CP156),0)</f>
        <v>0</v>
      </c>
      <c r="CR156" s="22">
        <f>IF(DB155&gt;0,ROUND(CQ156/12,2),0)</f>
        <v>0</v>
      </c>
      <c r="CS156" s="9">
        <f>INT(CR156)</f>
        <v>0</v>
      </c>
      <c r="CT156" s="23">
        <f>INT((CR156-CS156)*10)/10</f>
        <v>0</v>
      </c>
      <c r="CU156" s="17">
        <f>CR156-CS156-CT156</f>
        <v>0</v>
      </c>
      <c r="CV156" s="23">
        <f>IF(OR(CU156=0.05,CU156=0),CU156,IF(AND(CU156&gt;0.051,CU156&lt;0.1),0.1,IF(AND(CU156&gt;0.001,CU156&lt;0.05),0.05,CU156)))</f>
        <v>0</v>
      </c>
      <c r="CW156" s="23">
        <f>CS156+CT156+CV156</f>
        <v>0</v>
      </c>
      <c r="CX156">
        <f>IF(DB155&gt;0,CX155,0)</f>
        <v>0</v>
      </c>
      <c r="CY156" s="7">
        <f>ROUND(CD156+CJ156+CW156+CX156,2)</f>
        <v>0</v>
      </c>
      <c r="CZ156" s="7">
        <f>IF(AND(CY156&gt;0,CY157=0),CY156,0)</f>
        <v>0</v>
      </c>
      <c r="DA156" s="7">
        <f>IF(DB155&gt;0,DA155,0)</f>
        <v>0</v>
      </c>
      <c r="DB156" s="7">
        <f>IF(ROUND(CY156-DA156,2)&gt;0,ROUND(CY156-DA156,2),0)</f>
        <v>0</v>
      </c>
      <c r="EB156">
        <v>154</v>
      </c>
      <c r="EC156" s="7">
        <f>IF(FB155&gt;0,EC155-1000,EC155)</f>
        <v>0</v>
      </c>
      <c r="ED156" s="20">
        <f>IF(FB155&gt;0,ROUND(PMT($F$92/12,$F$96*12,-EC156),5),0)</f>
        <v>0</v>
      </c>
      <c r="EE156" s="15">
        <f>IF(FB155&gt;0,ROUND(EC156*$EE$1/1000,2),0)</f>
        <v>0</v>
      </c>
      <c r="EF156" s="9">
        <f>INT(EE156)</f>
        <v>0</v>
      </c>
      <c r="EG156" s="23">
        <f>INT((EE156-EF156)*10)/10</f>
        <v>0</v>
      </c>
      <c r="EH156" s="17">
        <f>EE156-EF156-EG156</f>
        <v>0</v>
      </c>
      <c r="EI156" s="23">
        <f>IF(OR(EH156=0.05,EH156=0),EH156,IF(AND(EH156&gt;0.051,EH156&lt;0.1),0.1,IF(AND(EH156&gt;0.001,EH156&lt;0.05),0.05,EH156)))</f>
        <v>0</v>
      </c>
      <c r="EJ156" s="23">
        <f>EF156+EG156+EI156</f>
        <v>0</v>
      </c>
      <c r="EK156" s="15">
        <f>IF(FB155&gt;0,ROUND($ED$1*$EK$1,2),0)</f>
        <v>0</v>
      </c>
      <c r="EL156" s="22">
        <v>0</v>
      </c>
      <c r="EM156" s="22">
        <f>IF(FB155&gt;0,ROUND($ED$1*$EM$1,0),0)</f>
        <v>0</v>
      </c>
      <c r="EN156" s="22">
        <f>IF(FB155&gt;0,ROUND($ED$1*$EN$1,2),0)</f>
        <v>0</v>
      </c>
      <c r="EO156" s="22">
        <f>IF(FB155&gt;0,ROUND($ED$1*$EO$1,2),0)</f>
        <v>0</v>
      </c>
      <c r="EP156" s="22">
        <f>IF(FB155&gt;0,ROUND($ED$1*$EP$1,2),0)</f>
        <v>0</v>
      </c>
      <c r="EQ156" s="15">
        <f>IF(FB155&gt;0,EK156+SUM(EM156:EP156),0)</f>
        <v>0</v>
      </c>
      <c r="ER156" s="22">
        <f>IF(FB155&gt;0,ROUND(EQ156/12,2),0)</f>
        <v>0</v>
      </c>
      <c r="ES156" s="9">
        <f>INT(ER156)</f>
        <v>0</v>
      </c>
      <c r="ET156" s="23">
        <f>INT((ER156-ES156)*10)/10</f>
        <v>0</v>
      </c>
      <c r="EU156" s="17">
        <f>ER156-ES156-ET156</f>
        <v>0</v>
      </c>
      <c r="EV156" s="23">
        <f>IF(OR(EU156=0.05,EU156=0),EU156,IF(AND(EU156&gt;0.051,EU156&lt;0.1),0.1,IF(AND(EU156&gt;0.001,EU156&lt;0.05),0.05,EU156)))</f>
        <v>0</v>
      </c>
      <c r="EW156" s="23">
        <f>ES156+ET156+EV156</f>
        <v>0</v>
      </c>
      <c r="EX156">
        <f>IF(FB155&gt;0,EX155,0)</f>
        <v>0</v>
      </c>
      <c r="EY156" s="7">
        <f>ROUND(ED156+EJ156+EW156+EX156,2)</f>
        <v>0</v>
      </c>
      <c r="EZ156" s="7">
        <f>IF(AND(EY156&gt;0,EY157=0),EY156,0)</f>
        <v>0</v>
      </c>
      <c r="FA156" s="7">
        <f>IF(FB155&gt;0,FA155,0)</f>
        <v>0</v>
      </c>
      <c r="FB156" s="7">
        <f>IF(ROUND(EY156-FA156,2)&gt;0,ROUND(EY156-FA156,2),0)</f>
        <v>0</v>
      </c>
      <c r="GB156">
        <v>154</v>
      </c>
      <c r="GC156" s="7">
        <f>IF(HB155&gt;0,GC155-1000,GC155)</f>
        <v>0</v>
      </c>
      <c r="GD156" s="20">
        <f>IF(HB155&gt;0,ROUND(PMT($F$92/12,$F$96*12,-GC156),5),0)</f>
        <v>0</v>
      </c>
      <c r="GE156" s="15">
        <f>IF(HB155&gt;0,ROUND(GC156*$GE$1/1000,2),0)</f>
        <v>0</v>
      </c>
      <c r="GF156" s="9">
        <f>INT(GE156)</f>
        <v>0</v>
      </c>
      <c r="GG156" s="23">
        <f>INT((GE156-GF156)*10)/10</f>
        <v>0</v>
      </c>
      <c r="GH156" s="17">
        <f>GE156-GF156-GG156</f>
        <v>0</v>
      </c>
      <c r="GI156" s="23">
        <f>IF(OR(GH156=0.05,GH156=0),GH156,IF(AND(GH156&gt;0.051,GH156&lt;0.1),0.1,IF(AND(GH156&gt;0.001,GH156&lt;0.05),0.05,GH156)))</f>
        <v>0</v>
      </c>
      <c r="GJ156" s="23">
        <f>GF156+GG156+GI156</f>
        <v>0</v>
      </c>
      <c r="GK156" s="15">
        <f>IF(HB155&gt;0,ROUND($GD$1*$GK$1,2),0)</f>
        <v>0</v>
      </c>
      <c r="GL156" s="22">
        <v>0</v>
      </c>
      <c r="GM156" s="22">
        <f>IF(HB155&gt;0,ROUND($GD$1*$GM$1,0),0)</f>
        <v>0</v>
      </c>
      <c r="GN156" s="22">
        <f>IF(HB155&gt;0,ROUND($GD$1*$GN$1,2),0)</f>
        <v>0</v>
      </c>
      <c r="GO156" s="22">
        <f>IF(HB155&gt;0,ROUND($GD$1*$GO$1,2),0)</f>
        <v>0</v>
      </c>
      <c r="GP156" s="22">
        <f>IF(HB155&gt;0,ROUND($GD$1*$GP$1,2),0)</f>
        <v>0</v>
      </c>
      <c r="GQ156" s="15">
        <f>IF(HB155&gt;0,GK156+SUM(GM156:GP156),0)</f>
        <v>0</v>
      </c>
      <c r="GR156" s="22">
        <f>IF(HB155&gt;0,ROUND(GQ156/12,2),0)</f>
        <v>0</v>
      </c>
      <c r="GS156" s="9">
        <f>INT(GR156)</f>
        <v>0</v>
      </c>
      <c r="GT156" s="23">
        <f>INT((GR156-GS156)*10)/10</f>
        <v>0</v>
      </c>
      <c r="GU156" s="17">
        <f>GR156-GS156-GT156</f>
        <v>0</v>
      </c>
      <c r="GV156" s="23">
        <f>IF(OR(GU156=0.05,GU156=0),GU156,IF(AND(GU156&gt;0.051,GU156&lt;0.1),0.1,IF(AND(GU156&gt;0.001,GU156&lt;0.05),0.05,GU156)))</f>
        <v>0</v>
      </c>
      <c r="GW156" s="23">
        <f>GS156+GT156+GV156</f>
        <v>0</v>
      </c>
      <c r="GX156">
        <f>IF(HB155&gt;0,GX155,0)</f>
        <v>0</v>
      </c>
      <c r="GY156" s="7">
        <f>ROUND(GD156+GJ156+GW156+GX156,2)</f>
        <v>0</v>
      </c>
      <c r="GZ156" s="7">
        <f>IF(AND(GY156&gt;0,GY157=0),GY156,0)</f>
        <v>0</v>
      </c>
      <c r="HA156" s="7">
        <f>IF(HB155&gt;0,HA155,0)</f>
        <v>0</v>
      </c>
      <c r="HB156" s="7">
        <f>IF(ROUND(GY156-HA156,2)&gt;0,ROUND(GY156-HA156,2),0)</f>
        <v>0</v>
      </c>
    </row>
    <row r="157" spans="1:235">
      <c r="B157" s="4" t="s">
        <v>170</v>
      </c>
      <c r="AB157" s="56">
        <f>AA158/10</f>
        <v>0</v>
      </c>
      <c r="BB157">
        <v>155</v>
      </c>
      <c r="BC157" s="7">
        <f>IF(BW156&gt;0,BC156-1000,BC156)</f>
        <v>0</v>
      </c>
      <c r="BD157" s="20">
        <f>IF(BW156&gt;0,ROUND(PMT($F$92/12,$F$96*12,-BC157),5),0)</f>
        <v>0</v>
      </c>
      <c r="BE157" s="15">
        <f>IF(BW156&gt;0,ROUND(BC157*$E$1/1000,2),0)</f>
        <v>0</v>
      </c>
      <c r="BF157" s="15">
        <f>IF(BW156&gt;0,ROUND(MIN(BC157,$F$168)*$BF$1,2),0)</f>
        <v>0</v>
      </c>
      <c r="BG157" s="22">
        <v>0</v>
      </c>
      <c r="BH157" s="22">
        <f>IF(BW156&gt;0,ROUND(MIN(BC157,$F$168)*$BH$1,0),0)</f>
        <v>0</v>
      </c>
      <c r="BI157" s="22">
        <f>IF(BW156&gt;0,ROUND(MIN(BC157,$F$168)*$BI$1,2),0)</f>
        <v>0</v>
      </c>
      <c r="BJ157" s="22">
        <f>IF(BW156&gt;0,ROUND(MIN(BC157,$F$168)*$BJ$1,2),0)</f>
        <v>0</v>
      </c>
      <c r="BK157" s="22">
        <f>IF(BW156&gt;0,ROUND(MIN(BC157,$F$168)*$BK$1,2),0)</f>
        <v>0</v>
      </c>
      <c r="BL157" s="15">
        <f>IF(BW156&gt;0,BF157+SUM(BH157:BK157),0)</f>
        <v>0</v>
      </c>
      <c r="BM157" s="22">
        <f>IF(BW156&gt;0,ROUND(BL157/12,2),0)</f>
        <v>0</v>
      </c>
      <c r="BN157" s="9">
        <f>INT(BM157)</f>
        <v>0</v>
      </c>
      <c r="BO157" s="23">
        <f>INT((BM157-BN157)*10)/10</f>
        <v>0</v>
      </c>
      <c r="BP157" s="17">
        <f>BM157-BN157-BO157</f>
        <v>0</v>
      </c>
      <c r="BQ157" s="23">
        <f>IF(OR(BP157=0.05,BP157=0),BP157,IF(AND(BP157&gt;0.051,BP157&lt;0.1),0.1,IF(AND(BP157&gt;0.001,BP157&lt;0.05),0.05,BP157)))</f>
        <v>0</v>
      </c>
      <c r="BR157" s="23">
        <f>BN157+BO157+BQ157</f>
        <v>0</v>
      </c>
      <c r="BS157">
        <f>IF(BW156&gt;0,BS156,0)</f>
        <v>0</v>
      </c>
      <c r="BT157" s="7">
        <f>SUM(BD157:BE157)+BR157+BS157</f>
        <v>0</v>
      </c>
      <c r="BU157" s="7">
        <f>IF(AND(BT157&gt;0,BT158=0),BT157,0)</f>
        <v>0</v>
      </c>
      <c r="BV157" s="7">
        <f>IF(BW156&gt;0,BV156,0)</f>
        <v>0</v>
      </c>
      <c r="BW157" s="7">
        <f>IF(ROUND(BT157-BV157,2)&gt;0,ROUND(BT157-BV157,2),0)</f>
        <v>0</v>
      </c>
      <c r="CB157">
        <v>155</v>
      </c>
      <c r="CC157" s="7">
        <f>IF(DB156&gt;0,CC156-1000,CC156)</f>
        <v>0</v>
      </c>
      <c r="CD157" s="20">
        <f>IF(DB156&gt;0,ROUND(PMT($F$92/12,$F$96*12,-CC157),5),0)</f>
        <v>0</v>
      </c>
      <c r="CE157" s="15">
        <f>IF(DB156&gt;0,ROUND(CC157*$CE$1/1000,2),0)</f>
        <v>0</v>
      </c>
      <c r="CF157" s="9">
        <f>INT(CE157)</f>
        <v>0</v>
      </c>
      <c r="CG157" s="23">
        <f>INT((CE157-CF157)*10)/10</f>
        <v>0</v>
      </c>
      <c r="CH157" s="17">
        <f>CE157-CF157-CG157</f>
        <v>0</v>
      </c>
      <c r="CI157" s="23">
        <f>IF(OR(CH157=0.05,CH157=0),CH157,IF(AND(CH157&gt;0.051,CH157&lt;0.1),0.1,IF(AND(CH157&gt;0.001,CH157&lt;0.05),0.05,CH157)))</f>
        <v>0</v>
      </c>
      <c r="CJ157" s="23">
        <f>CF157+CG157+CI157</f>
        <v>0</v>
      </c>
      <c r="CK157" s="15">
        <f>IF(DB156&gt;0,ROUND($CD$1*$CK$1,2),0)</f>
        <v>0</v>
      </c>
      <c r="CL157" s="22">
        <v>0</v>
      </c>
      <c r="CM157" s="22">
        <f>IF(DB156&gt;0,ROUND($CD$1*$CM$1,2),0)</f>
        <v>0</v>
      </c>
      <c r="CN157" s="22">
        <f>IF(DB156&gt;0,ROUND($CD$1*$CN$1,2),0)</f>
        <v>0</v>
      </c>
      <c r="CO157" s="22">
        <f>IF(DB156&gt;0,ROUND($CD$1*$CO$1,2),0)</f>
        <v>0</v>
      </c>
      <c r="CP157" s="22">
        <f>IF(DB156&gt;0,ROUND($CD$1*$CP$1,2),0)</f>
        <v>0</v>
      </c>
      <c r="CQ157" s="15">
        <f>IF(DB156&gt;0,CK157+SUM(CM157:CP157),0)</f>
        <v>0</v>
      </c>
      <c r="CR157" s="22">
        <f>IF(DB156&gt;0,ROUND(CQ157/12,2),0)</f>
        <v>0</v>
      </c>
      <c r="CS157" s="9">
        <f>INT(CR157)</f>
        <v>0</v>
      </c>
      <c r="CT157" s="23">
        <f>INT((CR157-CS157)*10)/10</f>
        <v>0</v>
      </c>
      <c r="CU157" s="17">
        <f>CR157-CS157-CT157</f>
        <v>0</v>
      </c>
      <c r="CV157" s="23">
        <f>IF(OR(CU157=0.05,CU157=0),CU157,IF(AND(CU157&gt;0.051,CU157&lt;0.1),0.1,IF(AND(CU157&gt;0.001,CU157&lt;0.05),0.05,CU157)))</f>
        <v>0</v>
      </c>
      <c r="CW157" s="23">
        <f>CS157+CT157+CV157</f>
        <v>0</v>
      </c>
      <c r="CX157">
        <f>IF(DB156&gt;0,CX156,0)</f>
        <v>0</v>
      </c>
      <c r="CY157" s="7">
        <f>ROUND(CD157+CJ157+CW157+CX157,2)</f>
        <v>0</v>
      </c>
      <c r="CZ157" s="7">
        <f>IF(AND(CY157&gt;0,CY158=0),CY157,0)</f>
        <v>0</v>
      </c>
      <c r="DA157" s="7">
        <f>IF(DB156&gt;0,DA156,0)</f>
        <v>0</v>
      </c>
      <c r="DB157" s="7">
        <f>IF(ROUND(CY157-DA157,2)&gt;0,ROUND(CY157-DA157,2),0)</f>
        <v>0</v>
      </c>
      <c r="EB157">
        <v>155</v>
      </c>
      <c r="EC157" s="7">
        <f>IF(FB156&gt;0,EC156-1000,EC156)</f>
        <v>0</v>
      </c>
      <c r="ED157" s="20">
        <f>IF(FB156&gt;0,ROUND(PMT($F$92/12,$F$96*12,-EC157),5),0)</f>
        <v>0</v>
      </c>
      <c r="EE157" s="15">
        <f>IF(FB156&gt;0,ROUND(EC157*$EE$1/1000,2),0)</f>
        <v>0</v>
      </c>
      <c r="EF157" s="9">
        <f>INT(EE157)</f>
        <v>0</v>
      </c>
      <c r="EG157" s="23">
        <f>INT((EE157-EF157)*10)/10</f>
        <v>0</v>
      </c>
      <c r="EH157" s="17">
        <f>EE157-EF157-EG157</f>
        <v>0</v>
      </c>
      <c r="EI157" s="23">
        <f>IF(OR(EH157=0.05,EH157=0),EH157,IF(AND(EH157&gt;0.051,EH157&lt;0.1),0.1,IF(AND(EH157&gt;0.001,EH157&lt;0.05),0.05,EH157)))</f>
        <v>0</v>
      </c>
      <c r="EJ157" s="23">
        <f>EF157+EG157+EI157</f>
        <v>0</v>
      </c>
      <c r="EK157" s="15">
        <f>IF(FB156&gt;0,ROUND($ED$1*$EK$1,2),0)</f>
        <v>0</v>
      </c>
      <c r="EL157" s="22">
        <v>0</v>
      </c>
      <c r="EM157" s="22">
        <f>IF(FB156&gt;0,ROUND($ED$1*$EM$1,0),0)</f>
        <v>0</v>
      </c>
      <c r="EN157" s="22">
        <f>IF(FB156&gt;0,ROUND($ED$1*$EN$1,2),0)</f>
        <v>0</v>
      </c>
      <c r="EO157" s="22">
        <f>IF(FB156&gt;0,ROUND($ED$1*$EO$1,2),0)</f>
        <v>0</v>
      </c>
      <c r="EP157" s="22">
        <f>IF(FB156&gt;0,ROUND($ED$1*$EP$1,2),0)</f>
        <v>0</v>
      </c>
      <c r="EQ157" s="15">
        <f>IF(FB156&gt;0,EK157+SUM(EM157:EP157),0)</f>
        <v>0</v>
      </c>
      <c r="ER157" s="22">
        <f>IF(FB156&gt;0,ROUND(EQ157/12,2),0)</f>
        <v>0</v>
      </c>
      <c r="ES157" s="9">
        <f>INT(ER157)</f>
        <v>0</v>
      </c>
      <c r="ET157" s="23">
        <f>INT((ER157-ES157)*10)/10</f>
        <v>0</v>
      </c>
      <c r="EU157" s="17">
        <f>ER157-ES157-ET157</f>
        <v>0</v>
      </c>
      <c r="EV157" s="23">
        <f>IF(OR(EU157=0.05,EU157=0),EU157,IF(AND(EU157&gt;0.051,EU157&lt;0.1),0.1,IF(AND(EU157&gt;0.001,EU157&lt;0.05),0.05,EU157)))</f>
        <v>0</v>
      </c>
      <c r="EW157" s="23">
        <f>ES157+ET157+EV157</f>
        <v>0</v>
      </c>
      <c r="EX157">
        <f>IF(FB156&gt;0,EX156,0)</f>
        <v>0</v>
      </c>
      <c r="EY157" s="7">
        <f>ROUND(ED157+EJ157+EW157+EX157,2)</f>
        <v>0</v>
      </c>
      <c r="EZ157" s="7">
        <f>IF(AND(EY157&gt;0,EY158=0),EY157,0)</f>
        <v>0</v>
      </c>
      <c r="FA157" s="7">
        <f>IF(FB156&gt;0,FA156,0)</f>
        <v>0</v>
      </c>
      <c r="FB157" s="7">
        <f>IF(ROUND(EY157-FA157,2)&gt;0,ROUND(EY157-FA157,2),0)</f>
        <v>0</v>
      </c>
      <c r="GB157">
        <v>155</v>
      </c>
      <c r="GC157" s="7">
        <f>IF(HB156&gt;0,GC156-1000,GC156)</f>
        <v>0</v>
      </c>
      <c r="GD157" s="20">
        <f>IF(HB156&gt;0,ROUND(PMT($F$92/12,$F$96*12,-GC157),5),0)</f>
        <v>0</v>
      </c>
      <c r="GE157" s="15">
        <f>IF(HB156&gt;0,ROUND(GC157*$GE$1/1000,2),0)</f>
        <v>0</v>
      </c>
      <c r="GF157" s="9">
        <f>INT(GE157)</f>
        <v>0</v>
      </c>
      <c r="GG157" s="23">
        <f>INT((GE157-GF157)*10)/10</f>
        <v>0</v>
      </c>
      <c r="GH157" s="17">
        <f>GE157-GF157-GG157</f>
        <v>0</v>
      </c>
      <c r="GI157" s="23">
        <f>IF(OR(GH157=0.05,GH157=0),GH157,IF(AND(GH157&gt;0.051,GH157&lt;0.1),0.1,IF(AND(GH157&gt;0.001,GH157&lt;0.05),0.05,GH157)))</f>
        <v>0</v>
      </c>
      <c r="GJ157" s="23">
        <f>GF157+GG157+GI157</f>
        <v>0</v>
      </c>
      <c r="GK157" s="15">
        <f>IF(HB156&gt;0,ROUND($GD$1*$GK$1,2),0)</f>
        <v>0</v>
      </c>
      <c r="GL157" s="22">
        <v>0</v>
      </c>
      <c r="GM157" s="22">
        <f>IF(HB156&gt;0,ROUND($GD$1*$GM$1,0),0)</f>
        <v>0</v>
      </c>
      <c r="GN157" s="22">
        <f>IF(HB156&gt;0,ROUND($GD$1*$GN$1,2),0)</f>
        <v>0</v>
      </c>
      <c r="GO157" s="22">
        <f>IF(HB156&gt;0,ROUND($GD$1*$GO$1,2),0)</f>
        <v>0</v>
      </c>
      <c r="GP157" s="22">
        <f>IF(HB156&gt;0,ROUND($GD$1*$GP$1,2),0)</f>
        <v>0</v>
      </c>
      <c r="GQ157" s="15">
        <f>IF(HB156&gt;0,GK157+SUM(GM157:GP157),0)</f>
        <v>0</v>
      </c>
      <c r="GR157" s="22">
        <f>IF(HB156&gt;0,ROUND(GQ157/12,2),0)</f>
        <v>0</v>
      </c>
      <c r="GS157" s="9">
        <f>INT(GR157)</f>
        <v>0</v>
      </c>
      <c r="GT157" s="23">
        <f>INT((GR157-GS157)*10)/10</f>
        <v>0</v>
      </c>
      <c r="GU157" s="17">
        <f>GR157-GS157-GT157</f>
        <v>0</v>
      </c>
      <c r="GV157" s="23">
        <f>IF(OR(GU157=0.05,GU157=0),GU157,IF(AND(GU157&gt;0.051,GU157&lt;0.1),0.1,IF(AND(GU157&gt;0.001,GU157&lt;0.05),0.05,GU157)))</f>
        <v>0</v>
      </c>
      <c r="GW157" s="23">
        <f>GS157+GT157+GV157</f>
        <v>0</v>
      </c>
      <c r="GX157">
        <f>IF(HB156&gt;0,GX156,0)</f>
        <v>0</v>
      </c>
      <c r="GY157" s="7">
        <f>ROUND(GD157+GJ157+GW157+GX157,2)</f>
        <v>0</v>
      </c>
      <c r="GZ157" s="7">
        <f>IF(AND(GY157&gt;0,GY158=0),GY157,0)</f>
        <v>0</v>
      </c>
      <c r="HA157" s="7">
        <f>IF(HB156&gt;0,HA156,0)</f>
        <v>0</v>
      </c>
      <c r="HB157" s="7">
        <f>IF(ROUND(GY157-HA157,2)&gt;0,ROUND(GY157-HA157,2),0)</f>
        <v>0</v>
      </c>
    </row>
    <row r="158" spans="1:235">
      <c r="B158" s="4" t="s">
        <v>189</v>
      </c>
      <c r="E158" s="9" t="s">
        <v>190</v>
      </c>
      <c r="F158" s="130">
        <f>$K$86</f>
        <v>0</v>
      </c>
      <c r="AA158" s="20">
        <f>INT($F$134*10)</f>
        <v>0</v>
      </c>
      <c r="AB158" s="56">
        <f>AB157-INT(AB157)</f>
        <v>0</v>
      </c>
      <c r="BB158">
        <v>156</v>
      </c>
      <c r="BC158" s="7">
        <f>IF(BW157&gt;0,BC157-1000,BC157)</f>
        <v>0</v>
      </c>
      <c r="BD158" s="20">
        <f>IF(BW157&gt;0,ROUND(PMT($F$92/12,$F$96*12,-BC158),5),0)</f>
        <v>0</v>
      </c>
      <c r="BE158" s="15">
        <f>IF(BW157&gt;0,ROUND(BC158*$E$1/1000,2),0)</f>
        <v>0</v>
      </c>
      <c r="BF158" s="15">
        <f>IF(BW157&gt;0,ROUND(MIN(BC158,$F$168)*$BF$1,2),0)</f>
        <v>0</v>
      </c>
      <c r="BG158" s="22">
        <v>0</v>
      </c>
      <c r="BH158" s="22">
        <f>IF(BW157&gt;0,ROUND(MIN(BC158,$F$168)*$BH$1,0),0)</f>
        <v>0</v>
      </c>
      <c r="BI158" s="22">
        <f>IF(BW157&gt;0,ROUND(MIN(BC158,$F$168)*$BI$1,2),0)</f>
        <v>0</v>
      </c>
      <c r="BJ158" s="22">
        <f>IF(BW157&gt;0,ROUND(MIN(BC158,$F$168)*$BJ$1,2),0)</f>
        <v>0</v>
      </c>
      <c r="BK158" s="22">
        <f>IF(BW157&gt;0,ROUND(MIN(BC158,$F$168)*$BK$1,2),0)</f>
        <v>0</v>
      </c>
      <c r="BL158" s="15">
        <f>IF(BW157&gt;0,BF158+SUM(BH158:BK158),0)</f>
        <v>0</v>
      </c>
      <c r="BM158" s="22">
        <f>IF(BW157&gt;0,ROUND(BL158/12,2),0)</f>
        <v>0</v>
      </c>
      <c r="BN158" s="9">
        <f>INT(BM158)</f>
        <v>0</v>
      </c>
      <c r="BO158" s="23">
        <f>INT((BM158-BN158)*10)/10</f>
        <v>0</v>
      </c>
      <c r="BP158" s="17">
        <f>BM158-BN158-BO158</f>
        <v>0</v>
      </c>
      <c r="BQ158" s="23">
        <f>IF(OR(BP158=0.05,BP158=0),BP158,IF(AND(BP158&gt;0.051,BP158&lt;0.1),0.1,IF(AND(BP158&gt;0.001,BP158&lt;0.05),0.05,BP158)))</f>
        <v>0</v>
      </c>
      <c r="BR158" s="23">
        <f>BN158+BO158+BQ158</f>
        <v>0</v>
      </c>
      <c r="BS158">
        <f>IF(BW157&gt;0,BS157,0)</f>
        <v>0</v>
      </c>
      <c r="BT158" s="7">
        <f>SUM(BD158:BE158)+BR158+BS158</f>
        <v>0</v>
      </c>
      <c r="BU158" s="7">
        <f>IF(AND(BT158&gt;0,BT159=0),BT158,0)</f>
        <v>0</v>
      </c>
      <c r="BV158" s="7">
        <f>IF(BW157&gt;0,BV157,0)</f>
        <v>0</v>
      </c>
      <c r="BW158" s="7">
        <f>IF(ROUND(BT158-BV158,2)&gt;0,ROUND(BT158-BV158,2),0)</f>
        <v>0</v>
      </c>
      <c r="CB158">
        <v>156</v>
      </c>
      <c r="CC158" s="7">
        <f>IF(DB157&gt;0,CC157-1000,CC157)</f>
        <v>0</v>
      </c>
      <c r="CD158" s="20">
        <f>IF(DB157&gt;0,ROUND(PMT($F$92/12,$F$96*12,-CC158),5),0)</f>
        <v>0</v>
      </c>
      <c r="CE158" s="15">
        <f>IF(DB157&gt;0,ROUND(CC158*$CE$1/1000,2),0)</f>
        <v>0</v>
      </c>
      <c r="CF158" s="9">
        <f>INT(CE158)</f>
        <v>0</v>
      </c>
      <c r="CG158" s="23">
        <f>INT((CE158-CF158)*10)/10</f>
        <v>0</v>
      </c>
      <c r="CH158" s="17">
        <f>CE158-CF158-CG158</f>
        <v>0</v>
      </c>
      <c r="CI158" s="23">
        <f>IF(OR(CH158=0.05,CH158=0),CH158,IF(AND(CH158&gt;0.051,CH158&lt;0.1),0.1,IF(AND(CH158&gt;0.001,CH158&lt;0.05),0.05,CH158)))</f>
        <v>0</v>
      </c>
      <c r="CJ158" s="23">
        <f>CF158+CG158+CI158</f>
        <v>0</v>
      </c>
      <c r="CK158" s="15">
        <f>IF(DB157&gt;0,ROUND($CD$1*$CK$1,2),0)</f>
        <v>0</v>
      </c>
      <c r="CL158" s="22">
        <v>0</v>
      </c>
      <c r="CM158" s="22">
        <f>IF(DB157&gt;0,ROUND($CD$1*$CM$1,2),0)</f>
        <v>0</v>
      </c>
      <c r="CN158" s="22">
        <f>IF(DB157&gt;0,ROUND($CD$1*$CN$1,2),0)</f>
        <v>0</v>
      </c>
      <c r="CO158" s="22">
        <f>IF(DB157&gt;0,ROUND($CD$1*$CO$1,2),0)</f>
        <v>0</v>
      </c>
      <c r="CP158" s="22">
        <f>IF(DB157&gt;0,ROUND($CD$1*$CP$1,2),0)</f>
        <v>0</v>
      </c>
      <c r="CQ158" s="15">
        <f>IF(DB157&gt;0,CK158+SUM(CM158:CP158),0)</f>
        <v>0</v>
      </c>
      <c r="CR158" s="22">
        <f>IF(DB157&gt;0,ROUND(CQ158/12,2),0)</f>
        <v>0</v>
      </c>
      <c r="CS158" s="9">
        <f>INT(CR158)</f>
        <v>0</v>
      </c>
      <c r="CT158" s="23">
        <f>INT((CR158-CS158)*10)/10</f>
        <v>0</v>
      </c>
      <c r="CU158" s="17">
        <f>CR158-CS158-CT158</f>
        <v>0</v>
      </c>
      <c r="CV158" s="23">
        <f>IF(OR(CU158=0.05,CU158=0),CU158,IF(AND(CU158&gt;0.051,CU158&lt;0.1),0.1,IF(AND(CU158&gt;0.001,CU158&lt;0.05),0.05,CU158)))</f>
        <v>0</v>
      </c>
      <c r="CW158" s="23">
        <f>CS158+CT158+CV158</f>
        <v>0</v>
      </c>
      <c r="CX158">
        <f>IF(DB157&gt;0,CX157,0)</f>
        <v>0</v>
      </c>
      <c r="CY158" s="7">
        <f>ROUND(CD158+CJ158+CW158+CX158,2)</f>
        <v>0</v>
      </c>
      <c r="CZ158" s="7">
        <f>IF(AND(CY158&gt;0,CY159=0),CY158,0)</f>
        <v>0</v>
      </c>
      <c r="DA158" s="7">
        <f>IF(DB157&gt;0,DA157,0)</f>
        <v>0</v>
      </c>
      <c r="DB158" s="7">
        <f>IF(ROUND(CY158-DA158,2)&gt;0,ROUND(CY158-DA158,2),0)</f>
        <v>0</v>
      </c>
      <c r="EB158">
        <v>156</v>
      </c>
      <c r="EC158" s="7">
        <f>IF(FB157&gt;0,EC157-1000,EC157)</f>
        <v>0</v>
      </c>
      <c r="ED158" s="20">
        <f>IF(FB157&gt;0,ROUND(PMT($F$92/12,$F$96*12,-EC158),5),0)</f>
        <v>0</v>
      </c>
      <c r="EE158" s="15">
        <f>IF(FB157&gt;0,ROUND(EC158*$EE$1/1000,2),0)</f>
        <v>0</v>
      </c>
      <c r="EF158" s="9">
        <f>INT(EE158)</f>
        <v>0</v>
      </c>
      <c r="EG158" s="23">
        <f>INT((EE158-EF158)*10)/10</f>
        <v>0</v>
      </c>
      <c r="EH158" s="17">
        <f>EE158-EF158-EG158</f>
        <v>0</v>
      </c>
      <c r="EI158" s="23">
        <f>IF(OR(EH158=0.05,EH158=0),EH158,IF(AND(EH158&gt;0.051,EH158&lt;0.1),0.1,IF(AND(EH158&gt;0.001,EH158&lt;0.05),0.05,EH158)))</f>
        <v>0</v>
      </c>
      <c r="EJ158" s="23">
        <f>EF158+EG158+EI158</f>
        <v>0</v>
      </c>
      <c r="EK158" s="15">
        <f>IF(FB157&gt;0,ROUND($ED$1*$EK$1,2),0)</f>
        <v>0</v>
      </c>
      <c r="EL158" s="22">
        <v>0</v>
      </c>
      <c r="EM158" s="22">
        <f>IF(FB157&gt;0,ROUND($ED$1*$EM$1,0),0)</f>
        <v>0</v>
      </c>
      <c r="EN158" s="22">
        <f>IF(FB157&gt;0,ROUND($ED$1*$EN$1,2),0)</f>
        <v>0</v>
      </c>
      <c r="EO158" s="22">
        <f>IF(FB157&gt;0,ROUND($ED$1*$EO$1,2),0)</f>
        <v>0</v>
      </c>
      <c r="EP158" s="22">
        <f>IF(FB157&gt;0,ROUND($ED$1*$EP$1,2),0)</f>
        <v>0</v>
      </c>
      <c r="EQ158" s="15">
        <f>IF(FB157&gt;0,EK158+SUM(EM158:EP158),0)</f>
        <v>0</v>
      </c>
      <c r="ER158" s="22">
        <f>IF(FB157&gt;0,ROUND(EQ158/12,2),0)</f>
        <v>0</v>
      </c>
      <c r="ES158" s="9">
        <f>INT(ER158)</f>
        <v>0</v>
      </c>
      <c r="ET158" s="23">
        <f>INT((ER158-ES158)*10)/10</f>
        <v>0</v>
      </c>
      <c r="EU158" s="17">
        <f>ER158-ES158-ET158</f>
        <v>0</v>
      </c>
      <c r="EV158" s="23">
        <f>IF(OR(EU158=0.05,EU158=0),EU158,IF(AND(EU158&gt;0.051,EU158&lt;0.1),0.1,IF(AND(EU158&gt;0.001,EU158&lt;0.05),0.05,EU158)))</f>
        <v>0</v>
      </c>
      <c r="EW158" s="23">
        <f>ES158+ET158+EV158</f>
        <v>0</v>
      </c>
      <c r="EX158">
        <f>IF(FB157&gt;0,EX157,0)</f>
        <v>0</v>
      </c>
      <c r="EY158" s="7">
        <f>ROUND(ED158+EJ158+EW158+EX158,2)</f>
        <v>0</v>
      </c>
      <c r="EZ158" s="7">
        <f>IF(AND(EY158&gt;0,EY159=0),EY158,0)</f>
        <v>0</v>
      </c>
      <c r="FA158" s="7">
        <f>IF(FB157&gt;0,FA157,0)</f>
        <v>0</v>
      </c>
      <c r="FB158" s="7">
        <f>IF(ROUND(EY158-FA158,2)&gt;0,ROUND(EY158-FA158,2),0)</f>
        <v>0</v>
      </c>
      <c r="GB158">
        <v>156</v>
      </c>
      <c r="GC158" s="7">
        <f>IF(HB157&gt;0,GC157-1000,GC157)</f>
        <v>0</v>
      </c>
      <c r="GD158" s="20">
        <f>IF(HB157&gt;0,ROUND(PMT($F$92/12,$F$96*12,-GC158),5),0)</f>
        <v>0</v>
      </c>
      <c r="GE158" s="15">
        <f>IF(HB157&gt;0,ROUND(GC158*$GE$1/1000,2),0)</f>
        <v>0</v>
      </c>
      <c r="GF158" s="9">
        <f>INT(GE158)</f>
        <v>0</v>
      </c>
      <c r="GG158" s="23">
        <f>INT((GE158-GF158)*10)/10</f>
        <v>0</v>
      </c>
      <c r="GH158" s="17">
        <f>GE158-GF158-GG158</f>
        <v>0</v>
      </c>
      <c r="GI158" s="23">
        <f>IF(OR(GH158=0.05,GH158=0),GH158,IF(AND(GH158&gt;0.051,GH158&lt;0.1),0.1,IF(AND(GH158&gt;0.001,GH158&lt;0.05),0.05,GH158)))</f>
        <v>0</v>
      </c>
      <c r="GJ158" s="23">
        <f>GF158+GG158+GI158</f>
        <v>0</v>
      </c>
      <c r="GK158" s="15">
        <f>IF(HB157&gt;0,ROUND($GD$1*$GK$1,2),0)</f>
        <v>0</v>
      </c>
      <c r="GL158" s="22">
        <v>0</v>
      </c>
      <c r="GM158" s="22">
        <f>IF(HB157&gt;0,ROUND($GD$1*$GM$1,0),0)</f>
        <v>0</v>
      </c>
      <c r="GN158" s="22">
        <f>IF(HB157&gt;0,ROUND($GD$1*$GN$1,2),0)</f>
        <v>0</v>
      </c>
      <c r="GO158" s="22">
        <f>IF(HB157&gt;0,ROUND($GD$1*$GO$1,2),0)</f>
        <v>0</v>
      </c>
      <c r="GP158" s="22">
        <f>IF(HB157&gt;0,ROUND($GD$1*$GP$1,2),0)</f>
        <v>0</v>
      </c>
      <c r="GQ158" s="15">
        <f>IF(HB157&gt;0,GK158+SUM(GM158:GP158),0)</f>
        <v>0</v>
      </c>
      <c r="GR158" s="22">
        <f>IF(HB157&gt;0,ROUND(GQ158/12,2),0)</f>
        <v>0</v>
      </c>
      <c r="GS158" s="9">
        <f>INT(GR158)</f>
        <v>0</v>
      </c>
      <c r="GT158" s="23">
        <f>INT((GR158-GS158)*10)/10</f>
        <v>0</v>
      </c>
      <c r="GU158" s="17">
        <f>GR158-GS158-GT158</f>
        <v>0</v>
      </c>
      <c r="GV158" s="23">
        <f>IF(OR(GU158=0.05,GU158=0),GU158,IF(AND(GU158&gt;0.051,GU158&lt;0.1),0.1,IF(AND(GU158&gt;0.001,GU158&lt;0.05),0.05,GU158)))</f>
        <v>0</v>
      </c>
      <c r="GW158" s="23">
        <f>GS158+GT158+GV158</f>
        <v>0</v>
      </c>
      <c r="GX158">
        <f>IF(HB157&gt;0,GX157,0)</f>
        <v>0</v>
      </c>
      <c r="GY158" s="7">
        <f>ROUND(GD158+GJ158+GW158+GX158,2)</f>
        <v>0</v>
      </c>
      <c r="GZ158" s="7">
        <f>IF(AND(GY158&gt;0,GY159=0),GY158,0)</f>
        <v>0</v>
      </c>
      <c r="HA158" s="7">
        <f>IF(HB157&gt;0,HA157,0)</f>
        <v>0</v>
      </c>
      <c r="HB158" s="7">
        <f>IF(ROUND(GY158-HA158,2)&gt;0,ROUND(GY158-HA158,2),0)</f>
        <v>0</v>
      </c>
    </row>
    <row r="159" spans="1:235">
      <c r="E159" s="9" t="s">
        <v>190</v>
      </c>
      <c r="F159" s="118">
        <f>ROUND(F132+F141+F150,2)</f>
        <v>0</v>
      </c>
      <c r="AA159" s="9">
        <f>(ROUND($F$134,2)*10)-AA158</f>
        <v>0</v>
      </c>
      <c r="AB159" s="9">
        <f>INT(ROUND(AA159,2)*10)</f>
        <v>0</v>
      </c>
      <c r="BB159">
        <v>157</v>
      </c>
      <c r="BC159" s="7">
        <f>IF(BW158&gt;0,BC158-1000,BC158)</f>
        <v>0</v>
      </c>
      <c r="BD159" s="20">
        <f>IF(BW158&gt;0,ROUND(PMT($F$92/12,$F$96*12,-BC159),5),0)</f>
        <v>0</v>
      </c>
      <c r="BE159" s="15">
        <f>IF(BW158&gt;0,ROUND(BC159*$E$1/1000,2),0)</f>
        <v>0</v>
      </c>
      <c r="BF159" s="15">
        <f>IF(BW158&gt;0,ROUND(MIN(BC159,$F$168)*$BF$1,2),0)</f>
        <v>0</v>
      </c>
      <c r="BG159" s="22">
        <v>0</v>
      </c>
      <c r="BH159" s="22">
        <f>IF(BW158&gt;0,ROUND(MIN(BC159,$F$168)*$BH$1,0),0)</f>
        <v>0</v>
      </c>
      <c r="BI159" s="22">
        <f>IF(BW158&gt;0,ROUND(MIN(BC159,$F$168)*$BI$1,2),0)</f>
        <v>0</v>
      </c>
      <c r="BJ159" s="22">
        <f>IF(BW158&gt;0,ROUND(MIN(BC159,$F$168)*$BJ$1,2),0)</f>
        <v>0</v>
      </c>
      <c r="BK159" s="22">
        <f>IF(BW158&gt;0,ROUND(MIN(BC159,$F$168)*$BK$1,2),0)</f>
        <v>0</v>
      </c>
      <c r="BL159" s="15">
        <f>IF(BW158&gt;0,BF159+SUM(BH159:BK159),0)</f>
        <v>0</v>
      </c>
      <c r="BM159" s="22">
        <f>IF(BW158&gt;0,ROUND(BL159/12,2),0)</f>
        <v>0</v>
      </c>
      <c r="BN159" s="9">
        <f>INT(BM159)</f>
        <v>0</v>
      </c>
      <c r="BO159" s="23">
        <f>INT((BM159-BN159)*10)/10</f>
        <v>0</v>
      </c>
      <c r="BP159" s="17">
        <f>BM159-BN159-BO159</f>
        <v>0</v>
      </c>
      <c r="BQ159" s="23">
        <f>IF(OR(BP159=0.05,BP159=0),BP159,IF(AND(BP159&gt;0.051,BP159&lt;0.1),0.1,IF(AND(BP159&gt;0.001,BP159&lt;0.05),0.05,BP159)))</f>
        <v>0</v>
      </c>
      <c r="BR159" s="23">
        <f>BN159+BO159+BQ159</f>
        <v>0</v>
      </c>
      <c r="BS159">
        <f>IF(BW158&gt;0,BS158,0)</f>
        <v>0</v>
      </c>
      <c r="BT159" s="7">
        <f>SUM(BD159:BE159)+BR159+BS159</f>
        <v>0</v>
      </c>
      <c r="BU159" s="7">
        <f>IF(AND(BT159&gt;0,BT160=0),BT159,0)</f>
        <v>0</v>
      </c>
      <c r="BV159" s="7">
        <f>IF(BW158&gt;0,BV158,0)</f>
        <v>0</v>
      </c>
      <c r="BW159" s="7">
        <f>IF(ROUND(BT159-BV159,2)&gt;0,ROUND(BT159-BV159,2),0)</f>
        <v>0</v>
      </c>
      <c r="CB159">
        <v>157</v>
      </c>
      <c r="CC159" s="7">
        <f>IF(DB158&gt;0,CC158-1000,CC158)</f>
        <v>0</v>
      </c>
      <c r="CD159" s="20">
        <f>IF(DB158&gt;0,ROUND(PMT($F$92/12,$F$96*12,-CC159),5),0)</f>
        <v>0</v>
      </c>
      <c r="CE159" s="15">
        <f>IF(DB158&gt;0,ROUND(CC159*$CE$1/1000,2),0)</f>
        <v>0</v>
      </c>
      <c r="CF159" s="9">
        <f>INT(CE159)</f>
        <v>0</v>
      </c>
      <c r="CG159" s="23">
        <f>INT((CE159-CF159)*10)/10</f>
        <v>0</v>
      </c>
      <c r="CH159" s="17">
        <f>CE159-CF159-CG159</f>
        <v>0</v>
      </c>
      <c r="CI159" s="23">
        <f>IF(OR(CH159=0.05,CH159=0),CH159,IF(AND(CH159&gt;0.051,CH159&lt;0.1),0.1,IF(AND(CH159&gt;0.001,CH159&lt;0.05),0.05,CH159)))</f>
        <v>0</v>
      </c>
      <c r="CJ159" s="23">
        <f>CF159+CG159+CI159</f>
        <v>0</v>
      </c>
      <c r="CK159" s="15">
        <f>IF(DB158&gt;0,ROUND($CD$1*$CK$1,2),0)</f>
        <v>0</v>
      </c>
      <c r="CL159" s="22">
        <v>0</v>
      </c>
      <c r="CM159" s="22">
        <f>IF(DB158&gt;0,ROUND($CD$1*$CM$1,2),0)</f>
        <v>0</v>
      </c>
      <c r="CN159" s="22">
        <f>IF(DB158&gt;0,ROUND($CD$1*$CN$1,2),0)</f>
        <v>0</v>
      </c>
      <c r="CO159" s="22">
        <f>IF(DB158&gt;0,ROUND($CD$1*$CO$1,2),0)</f>
        <v>0</v>
      </c>
      <c r="CP159" s="22">
        <f>IF(DB158&gt;0,ROUND($CD$1*$CP$1,2),0)</f>
        <v>0</v>
      </c>
      <c r="CQ159" s="15">
        <f>IF(DB158&gt;0,CK159+SUM(CM159:CP159),0)</f>
        <v>0</v>
      </c>
      <c r="CR159" s="22">
        <f>IF(DB158&gt;0,ROUND(CQ159/12,2),0)</f>
        <v>0</v>
      </c>
      <c r="CS159" s="9">
        <f>INT(CR159)</f>
        <v>0</v>
      </c>
      <c r="CT159" s="23">
        <f>INT((CR159-CS159)*10)/10</f>
        <v>0</v>
      </c>
      <c r="CU159" s="17">
        <f>CR159-CS159-CT159</f>
        <v>0</v>
      </c>
      <c r="CV159" s="23">
        <f>IF(OR(CU159=0.05,CU159=0),CU159,IF(AND(CU159&gt;0.051,CU159&lt;0.1),0.1,IF(AND(CU159&gt;0.001,CU159&lt;0.05),0.05,CU159)))</f>
        <v>0</v>
      </c>
      <c r="CW159" s="23">
        <f>CS159+CT159+CV159</f>
        <v>0</v>
      </c>
      <c r="CX159">
        <f>IF(DB158&gt;0,CX158,0)</f>
        <v>0</v>
      </c>
      <c r="CY159" s="7">
        <f>ROUND(CD159+CJ159+CW159+CX159,2)</f>
        <v>0</v>
      </c>
      <c r="CZ159" s="7">
        <f>IF(AND(CY159&gt;0,CY160=0),CY159,0)</f>
        <v>0</v>
      </c>
      <c r="DA159" s="7">
        <f>IF(DB158&gt;0,DA158,0)</f>
        <v>0</v>
      </c>
      <c r="DB159" s="7">
        <f>IF(ROUND(CY159-DA159,2)&gt;0,ROUND(CY159-DA159,2),0)</f>
        <v>0</v>
      </c>
      <c r="EB159">
        <v>157</v>
      </c>
      <c r="EC159" s="7">
        <f>IF(FB158&gt;0,EC158-1000,EC158)</f>
        <v>0</v>
      </c>
      <c r="ED159" s="20">
        <f>IF(FB158&gt;0,ROUND(PMT($F$92/12,$F$96*12,-EC159),5),0)</f>
        <v>0</v>
      </c>
      <c r="EE159" s="15">
        <f>IF(FB158&gt;0,ROUND(EC159*$EE$1/1000,2),0)</f>
        <v>0</v>
      </c>
      <c r="EF159" s="9">
        <f>INT(EE159)</f>
        <v>0</v>
      </c>
      <c r="EG159" s="23">
        <f>INT((EE159-EF159)*10)/10</f>
        <v>0</v>
      </c>
      <c r="EH159" s="17">
        <f>EE159-EF159-EG159</f>
        <v>0</v>
      </c>
      <c r="EI159" s="23">
        <f>IF(OR(EH159=0.05,EH159=0),EH159,IF(AND(EH159&gt;0.051,EH159&lt;0.1),0.1,IF(AND(EH159&gt;0.001,EH159&lt;0.05),0.05,EH159)))</f>
        <v>0</v>
      </c>
      <c r="EJ159" s="23">
        <f>EF159+EG159+EI159</f>
        <v>0</v>
      </c>
      <c r="EK159" s="15">
        <f>IF(FB158&gt;0,ROUND($ED$1*$EK$1,2),0)</f>
        <v>0</v>
      </c>
      <c r="EL159" s="22">
        <v>0</v>
      </c>
      <c r="EM159" s="22">
        <f>IF(FB158&gt;0,ROUND($ED$1*$EM$1,0),0)</f>
        <v>0</v>
      </c>
      <c r="EN159" s="22">
        <f>IF(FB158&gt;0,ROUND($ED$1*$EN$1,2),0)</f>
        <v>0</v>
      </c>
      <c r="EO159" s="22">
        <f>IF(FB158&gt;0,ROUND($ED$1*$EO$1,2),0)</f>
        <v>0</v>
      </c>
      <c r="EP159" s="22">
        <f>IF(FB158&gt;0,ROUND($ED$1*$EP$1,2),0)</f>
        <v>0</v>
      </c>
      <c r="EQ159" s="15">
        <f>IF(FB158&gt;0,EK159+SUM(EM159:EP159),0)</f>
        <v>0</v>
      </c>
      <c r="ER159" s="22">
        <f>IF(FB158&gt;0,ROUND(EQ159/12,2),0)</f>
        <v>0</v>
      </c>
      <c r="ES159" s="9">
        <f>INT(ER159)</f>
        <v>0</v>
      </c>
      <c r="ET159" s="23">
        <f>INT((ER159-ES159)*10)/10</f>
        <v>0</v>
      </c>
      <c r="EU159" s="17">
        <f>ER159-ES159-ET159</f>
        <v>0</v>
      </c>
      <c r="EV159" s="23">
        <f>IF(OR(EU159=0.05,EU159=0),EU159,IF(AND(EU159&gt;0.051,EU159&lt;0.1),0.1,IF(AND(EU159&gt;0.001,EU159&lt;0.05),0.05,EU159)))</f>
        <v>0</v>
      </c>
      <c r="EW159" s="23">
        <f>ES159+ET159+EV159</f>
        <v>0</v>
      </c>
      <c r="EX159">
        <f>IF(FB158&gt;0,EX158,0)</f>
        <v>0</v>
      </c>
      <c r="EY159" s="7">
        <f>ROUND(ED159+EJ159+EW159+EX159,2)</f>
        <v>0</v>
      </c>
      <c r="EZ159" s="7">
        <f>IF(AND(EY159&gt;0,EY160=0),EY159,0)</f>
        <v>0</v>
      </c>
      <c r="FA159" s="7">
        <f>IF(FB158&gt;0,FA158,0)</f>
        <v>0</v>
      </c>
      <c r="FB159" s="7">
        <f>IF(ROUND(EY159-FA159,2)&gt;0,ROUND(EY159-FA159,2),0)</f>
        <v>0</v>
      </c>
      <c r="GB159">
        <v>157</v>
      </c>
      <c r="GC159" s="7">
        <f>IF(HB158&gt;0,GC158-1000,GC158)</f>
        <v>0</v>
      </c>
      <c r="GD159" s="20">
        <f>IF(HB158&gt;0,ROUND(PMT($F$92/12,$F$96*12,-GC159),5),0)</f>
        <v>0</v>
      </c>
      <c r="GE159" s="15">
        <f>IF(HB158&gt;0,ROUND(GC159*$GE$1/1000,2),0)</f>
        <v>0</v>
      </c>
      <c r="GF159" s="9">
        <f>INT(GE159)</f>
        <v>0</v>
      </c>
      <c r="GG159" s="23">
        <f>INT((GE159-GF159)*10)/10</f>
        <v>0</v>
      </c>
      <c r="GH159" s="17">
        <f>GE159-GF159-GG159</f>
        <v>0</v>
      </c>
      <c r="GI159" s="23">
        <f>IF(OR(GH159=0.05,GH159=0),GH159,IF(AND(GH159&gt;0.051,GH159&lt;0.1),0.1,IF(AND(GH159&gt;0.001,GH159&lt;0.05),0.05,GH159)))</f>
        <v>0</v>
      </c>
      <c r="GJ159" s="23">
        <f>GF159+GG159+GI159</f>
        <v>0</v>
      </c>
      <c r="GK159" s="15">
        <f>IF(HB158&gt;0,ROUND($GD$1*$GK$1,2),0)</f>
        <v>0</v>
      </c>
      <c r="GL159" s="22">
        <v>0</v>
      </c>
      <c r="GM159" s="22">
        <f>IF(HB158&gt;0,ROUND($GD$1*$GM$1,0),0)</f>
        <v>0</v>
      </c>
      <c r="GN159" s="22">
        <f>IF(HB158&gt;0,ROUND($GD$1*$GN$1,2),0)</f>
        <v>0</v>
      </c>
      <c r="GO159" s="22">
        <f>IF(HB158&gt;0,ROUND($GD$1*$GO$1,2),0)</f>
        <v>0</v>
      </c>
      <c r="GP159" s="22">
        <f>IF(HB158&gt;0,ROUND($GD$1*$GP$1,2),0)</f>
        <v>0</v>
      </c>
      <c r="GQ159" s="15">
        <f>IF(HB158&gt;0,GK159+SUM(GM159:GP159),0)</f>
        <v>0</v>
      </c>
      <c r="GR159" s="22">
        <f>IF(HB158&gt;0,ROUND(GQ159/12,2),0)</f>
        <v>0</v>
      </c>
      <c r="GS159" s="9">
        <f>INT(GR159)</f>
        <v>0</v>
      </c>
      <c r="GT159" s="23">
        <f>INT((GR159-GS159)*10)/10</f>
        <v>0</v>
      </c>
      <c r="GU159" s="17">
        <f>GR159-GS159-GT159</f>
        <v>0</v>
      </c>
      <c r="GV159" s="23">
        <f>IF(OR(GU159=0.05,GU159=0),GU159,IF(AND(GU159&gt;0.051,GU159&lt;0.1),0.1,IF(AND(GU159&gt;0.001,GU159&lt;0.05),0.05,GU159)))</f>
        <v>0</v>
      </c>
      <c r="GW159" s="23">
        <f>GS159+GT159+GV159</f>
        <v>0</v>
      </c>
      <c r="GX159">
        <f>IF(HB158&gt;0,GX158,0)</f>
        <v>0</v>
      </c>
      <c r="GY159" s="7">
        <f>ROUND(GD159+GJ159+GW159+GX159,2)</f>
        <v>0</v>
      </c>
      <c r="GZ159" s="7">
        <f>IF(AND(GY159&gt;0,GY160=0),GY159,0)</f>
        <v>0</v>
      </c>
      <c r="HA159" s="7">
        <f>IF(HB158&gt;0,HA158,0)</f>
        <v>0</v>
      </c>
      <c r="HB159" s="7">
        <f>IF(ROUND(GY159-HA159,2)&gt;0,ROUND(GY159-HA159,2),0)</f>
        <v>0</v>
      </c>
    </row>
    <row r="160" spans="1:235">
      <c r="AA160" s="94">
        <f>INT(AA158/10)+AB158+(AB160/100)</f>
        <v>0</v>
      </c>
      <c r="AB160" s="9" t="b">
        <f>IF(AB159&gt;0,IF(AB159&lt;=5,5,IF(AB159&lt;10,10,0)))</f>
        <v>0</v>
      </c>
      <c r="BB160">
        <v>158</v>
      </c>
      <c r="BC160" s="7">
        <f>IF(BW159&gt;0,BC159-1000,BC159)</f>
        <v>0</v>
      </c>
      <c r="BD160" s="20">
        <f>IF(BW159&gt;0,ROUND(PMT($F$92/12,$F$96*12,-BC160),5),0)</f>
        <v>0</v>
      </c>
      <c r="BE160" s="15">
        <f>IF(BW159&gt;0,ROUND(BC160*$E$1/1000,2),0)</f>
        <v>0</v>
      </c>
      <c r="BF160" s="15">
        <f>IF(BW159&gt;0,ROUND(MIN(BC160,$F$168)*$BF$1,2),0)</f>
        <v>0</v>
      </c>
      <c r="BG160" s="22">
        <v>0</v>
      </c>
      <c r="BH160" s="22">
        <f>IF(BW159&gt;0,ROUND(MIN(BC160,$F$168)*$BH$1,0),0)</f>
        <v>0</v>
      </c>
      <c r="BI160" s="22">
        <f>IF(BW159&gt;0,ROUND(MIN(BC160,$F$168)*$BI$1,2),0)</f>
        <v>0</v>
      </c>
      <c r="BJ160" s="22">
        <f>IF(BW159&gt;0,ROUND(MIN(BC160,$F$168)*$BJ$1,2),0)</f>
        <v>0</v>
      </c>
      <c r="BK160" s="22">
        <f>IF(BW159&gt;0,ROUND(MIN(BC160,$F$168)*$BK$1,2),0)</f>
        <v>0</v>
      </c>
      <c r="BL160" s="15">
        <f>IF(BW159&gt;0,BF160+SUM(BH160:BK160),0)</f>
        <v>0</v>
      </c>
      <c r="BM160" s="22">
        <f>IF(BW159&gt;0,ROUND(BL160/12,2),0)</f>
        <v>0</v>
      </c>
      <c r="BN160" s="9">
        <f>INT(BM160)</f>
        <v>0</v>
      </c>
      <c r="BO160" s="23">
        <f>INT((BM160-BN160)*10)/10</f>
        <v>0</v>
      </c>
      <c r="BP160" s="17">
        <f>BM160-BN160-BO160</f>
        <v>0</v>
      </c>
      <c r="BQ160" s="23">
        <f>IF(OR(BP160=0.05,BP160=0),BP160,IF(AND(BP160&gt;0.051,BP160&lt;0.1),0.1,IF(AND(BP160&gt;0.001,BP160&lt;0.05),0.05,BP160)))</f>
        <v>0</v>
      </c>
      <c r="BR160" s="23">
        <f>BN160+BO160+BQ160</f>
        <v>0</v>
      </c>
      <c r="BS160">
        <f>IF(BW159&gt;0,BS159,0)</f>
        <v>0</v>
      </c>
      <c r="BT160" s="7">
        <f>SUM(BD160:BE160)+BR160+BS160</f>
        <v>0</v>
      </c>
      <c r="BU160" s="7">
        <f>IF(AND(BT160&gt;0,BT161=0),BT160,0)</f>
        <v>0</v>
      </c>
      <c r="BV160" s="7">
        <f>IF(BW159&gt;0,BV159,0)</f>
        <v>0</v>
      </c>
      <c r="BW160" s="7">
        <f>IF(ROUND(BT160-BV160,2)&gt;0,ROUND(BT160-BV160,2),0)</f>
        <v>0</v>
      </c>
      <c r="CB160">
        <v>158</v>
      </c>
      <c r="CC160" s="7">
        <f>IF(DB159&gt;0,CC159-1000,CC159)</f>
        <v>0</v>
      </c>
      <c r="CD160" s="20">
        <f>IF(DB159&gt;0,ROUND(PMT($F$92/12,$F$96*12,-CC160),5),0)</f>
        <v>0</v>
      </c>
      <c r="CE160" s="15">
        <f>IF(DB159&gt;0,ROUND(CC160*$CE$1/1000,2),0)</f>
        <v>0</v>
      </c>
      <c r="CF160" s="9">
        <f>INT(CE160)</f>
        <v>0</v>
      </c>
      <c r="CG160" s="23">
        <f>INT((CE160-CF160)*10)/10</f>
        <v>0</v>
      </c>
      <c r="CH160" s="17">
        <f>CE160-CF160-CG160</f>
        <v>0</v>
      </c>
      <c r="CI160" s="23">
        <f>IF(OR(CH160=0.05,CH160=0),CH160,IF(AND(CH160&gt;0.051,CH160&lt;0.1),0.1,IF(AND(CH160&gt;0.001,CH160&lt;0.05),0.05,CH160)))</f>
        <v>0</v>
      </c>
      <c r="CJ160" s="23">
        <f>CF160+CG160+CI160</f>
        <v>0</v>
      </c>
      <c r="CK160" s="15">
        <f>IF(DB159&gt;0,ROUND($CD$1*$CK$1,2),0)</f>
        <v>0</v>
      </c>
      <c r="CL160" s="22">
        <v>0</v>
      </c>
      <c r="CM160" s="22">
        <f>IF(DB159&gt;0,ROUND($CD$1*$CM$1,2),0)</f>
        <v>0</v>
      </c>
      <c r="CN160" s="22">
        <f>IF(DB159&gt;0,ROUND($CD$1*$CN$1,2),0)</f>
        <v>0</v>
      </c>
      <c r="CO160" s="22">
        <f>IF(DB159&gt;0,ROUND($CD$1*$CO$1,2),0)</f>
        <v>0</v>
      </c>
      <c r="CP160" s="22">
        <f>IF(DB159&gt;0,ROUND($CD$1*$CP$1,2),0)</f>
        <v>0</v>
      </c>
      <c r="CQ160" s="15">
        <f>IF(DB159&gt;0,CK160+SUM(CM160:CP160),0)</f>
        <v>0</v>
      </c>
      <c r="CR160" s="22">
        <f>IF(DB159&gt;0,ROUND(CQ160/12,2),0)</f>
        <v>0</v>
      </c>
      <c r="CS160" s="9">
        <f>INT(CR160)</f>
        <v>0</v>
      </c>
      <c r="CT160" s="23">
        <f>INT((CR160-CS160)*10)/10</f>
        <v>0</v>
      </c>
      <c r="CU160" s="17">
        <f>CR160-CS160-CT160</f>
        <v>0</v>
      </c>
      <c r="CV160" s="23">
        <f>IF(OR(CU160=0.05,CU160=0),CU160,IF(AND(CU160&gt;0.051,CU160&lt;0.1),0.1,IF(AND(CU160&gt;0.001,CU160&lt;0.05),0.05,CU160)))</f>
        <v>0</v>
      </c>
      <c r="CW160" s="23">
        <f>CS160+CT160+CV160</f>
        <v>0</v>
      </c>
      <c r="CX160">
        <f>IF(DB159&gt;0,CX159,0)</f>
        <v>0</v>
      </c>
      <c r="CY160" s="7">
        <f>ROUND(CD160+CJ160+CW160+CX160,2)</f>
        <v>0</v>
      </c>
      <c r="CZ160" s="7">
        <f>IF(AND(CY160&gt;0,CY161=0),CY160,0)</f>
        <v>0</v>
      </c>
      <c r="DA160" s="7">
        <f>IF(DB159&gt;0,DA159,0)</f>
        <v>0</v>
      </c>
      <c r="DB160" s="7">
        <f>IF(ROUND(CY160-DA160,2)&gt;0,ROUND(CY160-DA160,2),0)</f>
        <v>0</v>
      </c>
      <c r="EB160">
        <v>158</v>
      </c>
      <c r="EC160" s="7">
        <f>IF(FB159&gt;0,EC159-1000,EC159)</f>
        <v>0</v>
      </c>
      <c r="ED160" s="20">
        <f>IF(FB159&gt;0,ROUND(PMT($F$92/12,$F$96*12,-EC160),5),0)</f>
        <v>0</v>
      </c>
      <c r="EE160" s="15">
        <f>IF(FB159&gt;0,ROUND(EC160*$EE$1/1000,2),0)</f>
        <v>0</v>
      </c>
      <c r="EF160" s="9">
        <f>INT(EE160)</f>
        <v>0</v>
      </c>
      <c r="EG160" s="23">
        <f>INT((EE160-EF160)*10)/10</f>
        <v>0</v>
      </c>
      <c r="EH160" s="17">
        <f>EE160-EF160-EG160</f>
        <v>0</v>
      </c>
      <c r="EI160" s="23">
        <f>IF(OR(EH160=0.05,EH160=0),EH160,IF(AND(EH160&gt;0.051,EH160&lt;0.1),0.1,IF(AND(EH160&gt;0.001,EH160&lt;0.05),0.05,EH160)))</f>
        <v>0</v>
      </c>
      <c r="EJ160" s="23">
        <f>EF160+EG160+EI160</f>
        <v>0</v>
      </c>
      <c r="EK160" s="15">
        <f>IF(FB159&gt;0,ROUND($ED$1*$EK$1,2),0)</f>
        <v>0</v>
      </c>
      <c r="EL160" s="22">
        <v>0</v>
      </c>
      <c r="EM160" s="22">
        <f>IF(FB159&gt;0,ROUND($ED$1*$EM$1,0),0)</f>
        <v>0</v>
      </c>
      <c r="EN160" s="22">
        <f>IF(FB159&gt;0,ROUND($ED$1*$EN$1,2),0)</f>
        <v>0</v>
      </c>
      <c r="EO160" s="22">
        <f>IF(FB159&gt;0,ROUND($ED$1*$EO$1,2),0)</f>
        <v>0</v>
      </c>
      <c r="EP160" s="22">
        <f>IF(FB159&gt;0,ROUND($ED$1*$EP$1,2),0)</f>
        <v>0</v>
      </c>
      <c r="EQ160" s="15">
        <f>IF(FB159&gt;0,EK160+SUM(EM160:EP160),0)</f>
        <v>0</v>
      </c>
      <c r="ER160" s="22">
        <f>IF(FB159&gt;0,ROUND(EQ160/12,2),0)</f>
        <v>0</v>
      </c>
      <c r="ES160" s="9">
        <f>INT(ER160)</f>
        <v>0</v>
      </c>
      <c r="ET160" s="23">
        <f>INT((ER160-ES160)*10)/10</f>
        <v>0</v>
      </c>
      <c r="EU160" s="17">
        <f>ER160-ES160-ET160</f>
        <v>0</v>
      </c>
      <c r="EV160" s="23">
        <f>IF(OR(EU160=0.05,EU160=0),EU160,IF(AND(EU160&gt;0.051,EU160&lt;0.1),0.1,IF(AND(EU160&gt;0.001,EU160&lt;0.05),0.05,EU160)))</f>
        <v>0</v>
      </c>
      <c r="EW160" s="23">
        <f>ES160+ET160+EV160</f>
        <v>0</v>
      </c>
      <c r="EX160">
        <f>IF(FB159&gt;0,EX159,0)</f>
        <v>0</v>
      </c>
      <c r="EY160" s="7">
        <f>ROUND(ED160+EJ160+EW160+EX160,2)</f>
        <v>0</v>
      </c>
      <c r="EZ160" s="7">
        <f>IF(AND(EY160&gt;0,EY161=0),EY160,0)</f>
        <v>0</v>
      </c>
      <c r="FA160" s="7">
        <f>IF(FB159&gt;0,FA159,0)</f>
        <v>0</v>
      </c>
      <c r="FB160" s="7">
        <f>IF(ROUND(EY160-FA160,2)&gt;0,ROUND(EY160-FA160,2),0)</f>
        <v>0</v>
      </c>
      <c r="GB160">
        <v>158</v>
      </c>
      <c r="GC160" s="7">
        <f>IF(HB159&gt;0,GC159-1000,GC159)</f>
        <v>0</v>
      </c>
      <c r="GD160" s="20">
        <f>IF(HB159&gt;0,ROUND(PMT($F$92/12,$F$96*12,-GC160),5),0)</f>
        <v>0</v>
      </c>
      <c r="GE160" s="15">
        <f>IF(HB159&gt;0,ROUND(GC160*$GE$1/1000,2),0)</f>
        <v>0</v>
      </c>
      <c r="GF160" s="9">
        <f>INT(GE160)</f>
        <v>0</v>
      </c>
      <c r="GG160" s="23">
        <f>INT((GE160-GF160)*10)/10</f>
        <v>0</v>
      </c>
      <c r="GH160" s="17">
        <f>GE160-GF160-GG160</f>
        <v>0</v>
      </c>
      <c r="GI160" s="23">
        <f>IF(OR(GH160=0.05,GH160=0),GH160,IF(AND(GH160&gt;0.051,GH160&lt;0.1),0.1,IF(AND(GH160&gt;0.001,GH160&lt;0.05),0.05,GH160)))</f>
        <v>0</v>
      </c>
      <c r="GJ160" s="23">
        <f>GF160+GG160+GI160</f>
        <v>0</v>
      </c>
      <c r="GK160" s="15">
        <f>IF(HB159&gt;0,ROUND($GD$1*$GK$1,2),0)</f>
        <v>0</v>
      </c>
      <c r="GL160" s="22">
        <v>0</v>
      </c>
      <c r="GM160" s="22">
        <f>IF(HB159&gt;0,ROUND($GD$1*$GM$1,0),0)</f>
        <v>0</v>
      </c>
      <c r="GN160" s="22">
        <f>IF(HB159&gt;0,ROUND($GD$1*$GN$1,2),0)</f>
        <v>0</v>
      </c>
      <c r="GO160" s="22">
        <f>IF(HB159&gt;0,ROUND($GD$1*$GO$1,2),0)</f>
        <v>0</v>
      </c>
      <c r="GP160" s="22">
        <f>IF(HB159&gt;0,ROUND($GD$1*$GP$1,2),0)</f>
        <v>0</v>
      </c>
      <c r="GQ160" s="15">
        <f>IF(HB159&gt;0,GK160+SUM(GM160:GP160),0)</f>
        <v>0</v>
      </c>
      <c r="GR160" s="22">
        <f>IF(HB159&gt;0,ROUND(GQ160/12,2),0)</f>
        <v>0</v>
      </c>
      <c r="GS160" s="9">
        <f>INT(GR160)</f>
        <v>0</v>
      </c>
      <c r="GT160" s="23">
        <f>INT((GR160-GS160)*10)/10</f>
        <v>0</v>
      </c>
      <c r="GU160" s="17">
        <f>GR160-GS160-GT160</f>
        <v>0</v>
      </c>
      <c r="GV160" s="23">
        <f>IF(OR(GU160=0.05,GU160=0),GU160,IF(AND(GU160&gt;0.051,GU160&lt;0.1),0.1,IF(AND(GU160&gt;0.001,GU160&lt;0.05),0.05,GU160)))</f>
        <v>0</v>
      </c>
      <c r="GW160" s="23">
        <f>GS160+GT160+GV160</f>
        <v>0</v>
      </c>
      <c r="GX160">
        <f>IF(HB159&gt;0,GX159,0)</f>
        <v>0</v>
      </c>
      <c r="GY160" s="7">
        <f>ROUND(GD160+GJ160+GW160+GX160,2)</f>
        <v>0</v>
      </c>
      <c r="GZ160" s="7">
        <f>IF(AND(GY160&gt;0,GY161=0),GY160,0)</f>
        <v>0</v>
      </c>
      <c r="HA160" s="7">
        <f>IF(HB159&gt;0,HA159,0)</f>
        <v>0</v>
      </c>
      <c r="HB160" s="7">
        <f>IF(ROUND(GY160-HA160,2)&gt;0,ROUND(GY160-HA160,2),0)</f>
        <v>0</v>
      </c>
    </row>
    <row r="161" spans="1:235">
      <c r="B161" s="4" t="s">
        <v>193</v>
      </c>
      <c r="E161" s="9" t="s">
        <v>190</v>
      </c>
      <c r="F161" s="115">
        <f>ROUND(F135+F144+F153,2)</f>
        <v>0</v>
      </c>
      <c r="AB161" s="56">
        <f>AA162/10</f>
        <v>0</v>
      </c>
      <c r="BB161">
        <v>159</v>
      </c>
      <c r="BC161" s="7">
        <f>IF(BW160&gt;0,BC160-1000,BC160)</f>
        <v>0</v>
      </c>
      <c r="BD161" s="20">
        <f>IF(BW160&gt;0,ROUND(PMT($F$92/12,$F$96*12,-BC161),5),0)</f>
        <v>0</v>
      </c>
      <c r="BE161" s="15">
        <f>IF(BW160&gt;0,ROUND(BC161*$E$1/1000,2),0)</f>
        <v>0</v>
      </c>
      <c r="BF161" s="15">
        <f>IF(BW160&gt;0,ROUND(MIN(BC161,$F$168)*$BF$1,2),0)</f>
        <v>0</v>
      </c>
      <c r="BG161" s="22">
        <v>0</v>
      </c>
      <c r="BH161" s="22">
        <f>IF(BW160&gt;0,ROUND(MIN(BC161,$F$168)*$BH$1,0),0)</f>
        <v>0</v>
      </c>
      <c r="BI161" s="22">
        <f>IF(BW160&gt;0,ROUND(MIN(BC161,$F$168)*$BI$1,2),0)</f>
        <v>0</v>
      </c>
      <c r="BJ161" s="22">
        <f>IF(BW160&gt;0,ROUND(MIN(BC161,$F$168)*$BJ$1,2),0)</f>
        <v>0</v>
      </c>
      <c r="BK161" s="22">
        <f>IF(BW160&gt;0,ROUND(MIN(BC161,$F$168)*$BK$1,2),0)</f>
        <v>0</v>
      </c>
      <c r="BL161" s="15">
        <f>IF(BW160&gt;0,BF161+SUM(BH161:BK161),0)</f>
        <v>0</v>
      </c>
      <c r="BM161" s="22">
        <f>IF(BW160&gt;0,ROUND(BL161/12,2),0)</f>
        <v>0</v>
      </c>
      <c r="BN161" s="9">
        <f>INT(BM161)</f>
        <v>0</v>
      </c>
      <c r="BO161" s="23">
        <f>INT((BM161-BN161)*10)/10</f>
        <v>0</v>
      </c>
      <c r="BP161" s="17">
        <f>BM161-BN161-BO161</f>
        <v>0</v>
      </c>
      <c r="BQ161" s="23">
        <f>IF(OR(BP161=0.05,BP161=0),BP161,IF(AND(BP161&gt;0.051,BP161&lt;0.1),0.1,IF(AND(BP161&gt;0.001,BP161&lt;0.05),0.05,BP161)))</f>
        <v>0</v>
      </c>
      <c r="BR161" s="23">
        <f>BN161+BO161+BQ161</f>
        <v>0</v>
      </c>
      <c r="BS161">
        <f>IF(BW160&gt;0,BS160,0)</f>
        <v>0</v>
      </c>
      <c r="BT161" s="7">
        <f>SUM(BD161:BE161)+BR161+BS161</f>
        <v>0</v>
      </c>
      <c r="BU161" s="7">
        <f>IF(AND(BT161&gt;0,BT162=0),BT161,0)</f>
        <v>0</v>
      </c>
      <c r="BV161" s="7">
        <f>IF(BW160&gt;0,BV160,0)</f>
        <v>0</v>
      </c>
      <c r="BW161" s="7">
        <f>IF(ROUND(BT161-BV161,2)&gt;0,ROUND(BT161-BV161,2),0)</f>
        <v>0</v>
      </c>
      <c r="CB161">
        <v>159</v>
      </c>
      <c r="CC161" s="7">
        <f>IF(DB160&gt;0,CC160-1000,CC160)</f>
        <v>0</v>
      </c>
      <c r="CD161" s="20">
        <f>IF(DB160&gt;0,ROUND(PMT($F$92/12,$F$96*12,-CC161),5),0)</f>
        <v>0</v>
      </c>
      <c r="CE161" s="15">
        <f>IF(DB160&gt;0,ROUND(CC161*$CE$1/1000,2),0)</f>
        <v>0</v>
      </c>
      <c r="CF161" s="9">
        <f>INT(CE161)</f>
        <v>0</v>
      </c>
      <c r="CG161" s="23">
        <f>INT((CE161-CF161)*10)/10</f>
        <v>0</v>
      </c>
      <c r="CH161" s="17">
        <f>CE161-CF161-CG161</f>
        <v>0</v>
      </c>
      <c r="CI161" s="23">
        <f>IF(OR(CH161=0.05,CH161=0),CH161,IF(AND(CH161&gt;0.051,CH161&lt;0.1),0.1,IF(AND(CH161&gt;0.001,CH161&lt;0.05),0.05,CH161)))</f>
        <v>0</v>
      </c>
      <c r="CJ161" s="23">
        <f>CF161+CG161+CI161</f>
        <v>0</v>
      </c>
      <c r="CK161" s="15">
        <f>IF(DB160&gt;0,ROUND($CD$1*$CK$1,2),0)</f>
        <v>0</v>
      </c>
      <c r="CL161" s="22">
        <v>0</v>
      </c>
      <c r="CM161" s="22">
        <f>IF(DB160&gt;0,ROUND($CD$1*$CM$1,2),0)</f>
        <v>0</v>
      </c>
      <c r="CN161" s="22">
        <f>IF(DB160&gt;0,ROUND($CD$1*$CN$1,2),0)</f>
        <v>0</v>
      </c>
      <c r="CO161" s="22">
        <f>IF(DB160&gt;0,ROUND($CD$1*$CO$1,2),0)</f>
        <v>0</v>
      </c>
      <c r="CP161" s="22">
        <f>IF(DB160&gt;0,ROUND($CD$1*$CP$1,2),0)</f>
        <v>0</v>
      </c>
      <c r="CQ161" s="15">
        <f>IF(DB160&gt;0,CK161+SUM(CM161:CP161),0)</f>
        <v>0</v>
      </c>
      <c r="CR161" s="22">
        <f>IF(DB160&gt;0,ROUND(CQ161/12,2),0)</f>
        <v>0</v>
      </c>
      <c r="CS161" s="9">
        <f>INT(CR161)</f>
        <v>0</v>
      </c>
      <c r="CT161" s="23">
        <f>INT((CR161-CS161)*10)/10</f>
        <v>0</v>
      </c>
      <c r="CU161" s="17">
        <f>CR161-CS161-CT161</f>
        <v>0</v>
      </c>
      <c r="CV161" s="23">
        <f>IF(OR(CU161=0.05,CU161=0),CU161,IF(AND(CU161&gt;0.051,CU161&lt;0.1),0.1,IF(AND(CU161&gt;0.001,CU161&lt;0.05),0.05,CU161)))</f>
        <v>0</v>
      </c>
      <c r="CW161" s="23">
        <f>CS161+CT161+CV161</f>
        <v>0</v>
      </c>
      <c r="CX161">
        <f>IF(DB160&gt;0,CX160,0)</f>
        <v>0</v>
      </c>
      <c r="CY161" s="7">
        <f>ROUND(CD161+CJ161+CW161+CX161,2)</f>
        <v>0</v>
      </c>
      <c r="CZ161" s="7">
        <f>IF(AND(CY161&gt;0,CY162=0),CY161,0)</f>
        <v>0</v>
      </c>
      <c r="DA161" s="7">
        <f>IF(DB160&gt;0,DA160,0)</f>
        <v>0</v>
      </c>
      <c r="DB161" s="7">
        <f>IF(ROUND(CY161-DA161,2)&gt;0,ROUND(CY161-DA161,2),0)</f>
        <v>0</v>
      </c>
      <c r="EB161">
        <v>159</v>
      </c>
      <c r="EC161" s="7">
        <f>IF(FB160&gt;0,EC160-1000,EC160)</f>
        <v>0</v>
      </c>
      <c r="ED161" s="20">
        <f>IF(FB160&gt;0,ROUND(PMT($F$92/12,$F$96*12,-EC161),5),0)</f>
        <v>0</v>
      </c>
      <c r="EE161" s="15">
        <f>IF(FB160&gt;0,ROUND(EC161*$EE$1/1000,2),0)</f>
        <v>0</v>
      </c>
      <c r="EF161" s="9">
        <f>INT(EE161)</f>
        <v>0</v>
      </c>
      <c r="EG161" s="23">
        <f>INT((EE161-EF161)*10)/10</f>
        <v>0</v>
      </c>
      <c r="EH161" s="17">
        <f>EE161-EF161-EG161</f>
        <v>0</v>
      </c>
      <c r="EI161" s="23">
        <f>IF(OR(EH161=0.05,EH161=0),EH161,IF(AND(EH161&gt;0.051,EH161&lt;0.1),0.1,IF(AND(EH161&gt;0.001,EH161&lt;0.05),0.05,EH161)))</f>
        <v>0</v>
      </c>
      <c r="EJ161" s="23">
        <f>EF161+EG161+EI161</f>
        <v>0</v>
      </c>
      <c r="EK161" s="15">
        <f>IF(FB160&gt;0,ROUND($ED$1*$EK$1,2),0)</f>
        <v>0</v>
      </c>
      <c r="EL161" s="22">
        <v>0</v>
      </c>
      <c r="EM161" s="22">
        <f>IF(FB160&gt;0,ROUND($ED$1*$EM$1,0),0)</f>
        <v>0</v>
      </c>
      <c r="EN161" s="22">
        <f>IF(FB160&gt;0,ROUND($ED$1*$EN$1,2),0)</f>
        <v>0</v>
      </c>
      <c r="EO161" s="22">
        <f>IF(FB160&gt;0,ROUND($ED$1*$EO$1,2),0)</f>
        <v>0</v>
      </c>
      <c r="EP161" s="22">
        <f>IF(FB160&gt;0,ROUND($ED$1*$EP$1,2),0)</f>
        <v>0</v>
      </c>
      <c r="EQ161" s="15">
        <f>IF(FB160&gt;0,EK161+SUM(EM161:EP161),0)</f>
        <v>0</v>
      </c>
      <c r="ER161" s="22">
        <f>IF(FB160&gt;0,ROUND(EQ161/12,2),0)</f>
        <v>0</v>
      </c>
      <c r="ES161" s="9">
        <f>INT(ER161)</f>
        <v>0</v>
      </c>
      <c r="ET161" s="23">
        <f>INT((ER161-ES161)*10)/10</f>
        <v>0</v>
      </c>
      <c r="EU161" s="17">
        <f>ER161-ES161-ET161</f>
        <v>0</v>
      </c>
      <c r="EV161" s="23">
        <f>IF(OR(EU161=0.05,EU161=0),EU161,IF(AND(EU161&gt;0.051,EU161&lt;0.1),0.1,IF(AND(EU161&gt;0.001,EU161&lt;0.05),0.05,EU161)))</f>
        <v>0</v>
      </c>
      <c r="EW161" s="23">
        <f>ES161+ET161+EV161</f>
        <v>0</v>
      </c>
      <c r="EX161">
        <f>IF(FB160&gt;0,EX160,0)</f>
        <v>0</v>
      </c>
      <c r="EY161" s="7">
        <f>ROUND(ED161+EJ161+EW161+EX161,2)</f>
        <v>0</v>
      </c>
      <c r="EZ161" s="7">
        <f>IF(AND(EY161&gt;0,EY162=0),EY161,0)</f>
        <v>0</v>
      </c>
      <c r="FA161" s="7">
        <f>IF(FB160&gt;0,FA160,0)</f>
        <v>0</v>
      </c>
      <c r="FB161" s="7">
        <f>IF(ROUND(EY161-FA161,2)&gt;0,ROUND(EY161-FA161,2),0)</f>
        <v>0</v>
      </c>
      <c r="GB161">
        <v>159</v>
      </c>
      <c r="GC161" s="7">
        <f>IF(HB160&gt;0,GC160-1000,GC160)</f>
        <v>0</v>
      </c>
      <c r="GD161" s="20">
        <f>IF(HB160&gt;0,ROUND(PMT($F$92/12,$F$96*12,-GC161),5),0)</f>
        <v>0</v>
      </c>
      <c r="GE161" s="15">
        <f>IF(HB160&gt;0,ROUND(GC161*$GE$1/1000,2),0)</f>
        <v>0</v>
      </c>
      <c r="GF161" s="9">
        <f>INT(GE161)</f>
        <v>0</v>
      </c>
      <c r="GG161" s="23">
        <f>INT((GE161-GF161)*10)/10</f>
        <v>0</v>
      </c>
      <c r="GH161" s="17">
        <f>GE161-GF161-GG161</f>
        <v>0</v>
      </c>
      <c r="GI161" s="23">
        <f>IF(OR(GH161=0.05,GH161=0),GH161,IF(AND(GH161&gt;0.051,GH161&lt;0.1),0.1,IF(AND(GH161&gt;0.001,GH161&lt;0.05),0.05,GH161)))</f>
        <v>0</v>
      </c>
      <c r="GJ161" s="23">
        <f>GF161+GG161+GI161</f>
        <v>0</v>
      </c>
      <c r="GK161" s="15">
        <f>IF(HB160&gt;0,ROUND($GD$1*$GK$1,2),0)</f>
        <v>0</v>
      </c>
      <c r="GL161" s="22">
        <v>0</v>
      </c>
      <c r="GM161" s="22">
        <f>IF(HB160&gt;0,ROUND($GD$1*$GM$1,0),0)</f>
        <v>0</v>
      </c>
      <c r="GN161" s="22">
        <f>IF(HB160&gt;0,ROUND($GD$1*$GN$1,2),0)</f>
        <v>0</v>
      </c>
      <c r="GO161" s="22">
        <f>IF(HB160&gt;0,ROUND($GD$1*$GO$1,2),0)</f>
        <v>0</v>
      </c>
      <c r="GP161" s="22">
        <f>IF(HB160&gt;0,ROUND($GD$1*$GP$1,2),0)</f>
        <v>0</v>
      </c>
      <c r="GQ161" s="15">
        <f>IF(HB160&gt;0,GK161+SUM(GM161:GP161),0)</f>
        <v>0</v>
      </c>
      <c r="GR161" s="22">
        <f>IF(HB160&gt;0,ROUND(GQ161/12,2),0)</f>
        <v>0</v>
      </c>
      <c r="GS161" s="9">
        <f>INT(GR161)</f>
        <v>0</v>
      </c>
      <c r="GT161" s="23">
        <f>INT((GR161-GS161)*10)/10</f>
        <v>0</v>
      </c>
      <c r="GU161" s="17">
        <f>GR161-GS161-GT161</f>
        <v>0</v>
      </c>
      <c r="GV161" s="23">
        <f>IF(OR(GU161=0.05,GU161=0),GU161,IF(AND(GU161&gt;0.051,GU161&lt;0.1),0.1,IF(AND(GU161&gt;0.001,GU161&lt;0.05),0.05,GU161)))</f>
        <v>0</v>
      </c>
      <c r="GW161" s="23">
        <f>GS161+GT161+GV161</f>
        <v>0</v>
      </c>
      <c r="GX161">
        <f>IF(HB160&gt;0,GX160,0)</f>
        <v>0</v>
      </c>
      <c r="GY161" s="7">
        <f>ROUND(GD161+GJ161+GW161+GX161,2)</f>
        <v>0</v>
      </c>
      <c r="GZ161" s="7">
        <f>IF(AND(GY161&gt;0,GY162=0),GY161,0)</f>
        <v>0</v>
      </c>
      <c r="HA161" s="7">
        <f>IF(HB160&gt;0,HA160,0)</f>
        <v>0</v>
      </c>
      <c r="HB161" s="7">
        <f>IF(ROUND(GY161-HA161,2)&gt;0,ROUND(GY161-HA161,2),0)</f>
        <v>0</v>
      </c>
    </row>
    <row r="162" spans="1:235">
      <c r="F162" s="8">
        <f>F161</f>
        <v>0</v>
      </c>
      <c r="AA162" s="20">
        <f>INT(F$143*10)</f>
        <v>0</v>
      </c>
      <c r="AB162" s="56">
        <f>AB161-INT(AB161)</f>
        <v>0</v>
      </c>
      <c r="BB162">
        <v>160</v>
      </c>
      <c r="BC162" s="7">
        <f>IF(BW161&gt;0,BC161-1000,BC161)</f>
        <v>0</v>
      </c>
      <c r="BD162" s="20">
        <f>IF(BW161&gt;0,ROUND(PMT($F$92/12,$F$96*12,-BC162),5),0)</f>
        <v>0</v>
      </c>
      <c r="BE162" s="15">
        <f>IF(BW161&gt;0,ROUND(BC162*$E$1/1000,2),0)</f>
        <v>0</v>
      </c>
      <c r="BF162" s="15">
        <f>IF(BW161&gt;0,ROUND(MIN(BC162,$F$168)*$BF$1,2),0)</f>
        <v>0</v>
      </c>
      <c r="BG162" s="22">
        <v>0</v>
      </c>
      <c r="BH162" s="22">
        <f>IF(BW161&gt;0,ROUND(MIN(BC162,$F$168)*$BH$1,0),0)</f>
        <v>0</v>
      </c>
      <c r="BI162" s="22">
        <f>IF(BW161&gt;0,ROUND(MIN(BC162,$F$168)*$BI$1,2),0)</f>
        <v>0</v>
      </c>
      <c r="BJ162" s="22">
        <f>IF(BW161&gt;0,ROUND(MIN(BC162,$F$168)*$BJ$1,2),0)</f>
        <v>0</v>
      </c>
      <c r="BK162" s="22">
        <f>IF(BW161&gt;0,ROUND(MIN(BC162,$F$168)*$BK$1,2),0)</f>
        <v>0</v>
      </c>
      <c r="BL162" s="15">
        <f>IF(BW161&gt;0,BF162+SUM(BH162:BK162),0)</f>
        <v>0</v>
      </c>
      <c r="BM162" s="22">
        <f>IF(BW161&gt;0,ROUND(BL162/12,2),0)</f>
        <v>0</v>
      </c>
      <c r="BN162" s="9">
        <f>INT(BM162)</f>
        <v>0</v>
      </c>
      <c r="BO162" s="23">
        <f>INT((BM162-BN162)*10)/10</f>
        <v>0</v>
      </c>
      <c r="BP162" s="17">
        <f>BM162-BN162-BO162</f>
        <v>0</v>
      </c>
      <c r="BQ162" s="23">
        <f>IF(OR(BP162=0.05,BP162=0),BP162,IF(AND(BP162&gt;0.051,BP162&lt;0.1),0.1,IF(AND(BP162&gt;0.001,BP162&lt;0.05),0.05,BP162)))</f>
        <v>0</v>
      </c>
      <c r="BR162" s="23">
        <f>BN162+BO162+BQ162</f>
        <v>0</v>
      </c>
      <c r="BS162">
        <f>IF(BW161&gt;0,BS161,0)</f>
        <v>0</v>
      </c>
      <c r="BT162" s="7">
        <f>SUM(BD162:BE162)+BR162+BS162</f>
        <v>0</v>
      </c>
      <c r="BU162" s="7">
        <f>IF(AND(BT162&gt;0,BT163=0),BT162,0)</f>
        <v>0</v>
      </c>
      <c r="BV162" s="7">
        <f>IF(BW161&gt;0,BV161,0)</f>
        <v>0</v>
      </c>
      <c r="BW162" s="7">
        <f>IF(ROUND(BT162-BV162,2)&gt;0,ROUND(BT162-BV162,2),0)</f>
        <v>0</v>
      </c>
      <c r="CB162">
        <v>160</v>
      </c>
      <c r="CC162" s="7">
        <f>IF(DB161&gt;0,CC161-1000,CC161)</f>
        <v>0</v>
      </c>
      <c r="CD162" s="20">
        <f>IF(DB161&gt;0,ROUND(PMT($F$92/12,$F$96*12,-CC162),5),0)</f>
        <v>0</v>
      </c>
      <c r="CE162" s="15">
        <f>IF(DB161&gt;0,ROUND(CC162*$CE$1/1000,2),0)</f>
        <v>0</v>
      </c>
      <c r="CF162" s="9">
        <f>INT(CE162)</f>
        <v>0</v>
      </c>
      <c r="CG162" s="23">
        <f>INT((CE162-CF162)*10)/10</f>
        <v>0</v>
      </c>
      <c r="CH162" s="17">
        <f>CE162-CF162-CG162</f>
        <v>0</v>
      </c>
      <c r="CI162" s="23">
        <f>IF(OR(CH162=0.05,CH162=0),CH162,IF(AND(CH162&gt;0.051,CH162&lt;0.1),0.1,IF(AND(CH162&gt;0.001,CH162&lt;0.05),0.05,CH162)))</f>
        <v>0</v>
      </c>
      <c r="CJ162" s="23">
        <f>CF162+CG162+CI162</f>
        <v>0</v>
      </c>
      <c r="CK162" s="15">
        <f>IF(DB161&gt;0,ROUND($CD$1*$CK$1,2),0)</f>
        <v>0</v>
      </c>
      <c r="CL162" s="22">
        <v>0</v>
      </c>
      <c r="CM162" s="22">
        <f>IF(DB161&gt;0,ROUND($CD$1*$CM$1,2),0)</f>
        <v>0</v>
      </c>
      <c r="CN162" s="22">
        <f>IF(DB161&gt;0,ROUND($CD$1*$CN$1,2),0)</f>
        <v>0</v>
      </c>
      <c r="CO162" s="22">
        <f>IF(DB161&gt;0,ROUND($CD$1*$CO$1,2),0)</f>
        <v>0</v>
      </c>
      <c r="CP162" s="22">
        <f>IF(DB161&gt;0,ROUND($CD$1*$CP$1,2),0)</f>
        <v>0</v>
      </c>
      <c r="CQ162" s="15">
        <f>IF(DB161&gt;0,CK162+SUM(CM162:CP162),0)</f>
        <v>0</v>
      </c>
      <c r="CR162" s="22">
        <f>IF(DB161&gt;0,ROUND(CQ162/12,2),0)</f>
        <v>0</v>
      </c>
      <c r="CS162" s="9">
        <f>INT(CR162)</f>
        <v>0</v>
      </c>
      <c r="CT162" s="23">
        <f>INT((CR162-CS162)*10)/10</f>
        <v>0</v>
      </c>
      <c r="CU162" s="17">
        <f>CR162-CS162-CT162</f>
        <v>0</v>
      </c>
      <c r="CV162" s="23">
        <f>IF(OR(CU162=0.05,CU162=0),CU162,IF(AND(CU162&gt;0.051,CU162&lt;0.1),0.1,IF(AND(CU162&gt;0.001,CU162&lt;0.05),0.05,CU162)))</f>
        <v>0</v>
      </c>
      <c r="CW162" s="23">
        <f>CS162+CT162+CV162</f>
        <v>0</v>
      </c>
      <c r="CX162">
        <f>IF(DB161&gt;0,CX161,0)</f>
        <v>0</v>
      </c>
      <c r="CY162" s="7">
        <f>ROUND(CD162+CJ162+CW162+CX162,2)</f>
        <v>0</v>
      </c>
      <c r="CZ162" s="7">
        <f>IF(AND(CY162&gt;0,CY163=0),CY162,0)</f>
        <v>0</v>
      </c>
      <c r="DA162" s="7">
        <f>IF(DB161&gt;0,DA161,0)</f>
        <v>0</v>
      </c>
      <c r="DB162" s="7">
        <f>IF(ROUND(CY162-DA162,2)&gt;0,ROUND(CY162-DA162,2),0)</f>
        <v>0</v>
      </c>
      <c r="EB162">
        <v>160</v>
      </c>
      <c r="EC162" s="7">
        <f>IF(FB161&gt;0,EC161-1000,EC161)</f>
        <v>0</v>
      </c>
      <c r="ED162" s="20">
        <f>IF(FB161&gt;0,ROUND(PMT($F$92/12,$F$96*12,-EC162),5),0)</f>
        <v>0</v>
      </c>
      <c r="EE162" s="15">
        <f>IF(FB161&gt;0,ROUND(EC162*$EE$1/1000,2),0)</f>
        <v>0</v>
      </c>
      <c r="EF162" s="9">
        <f>INT(EE162)</f>
        <v>0</v>
      </c>
      <c r="EG162" s="23">
        <f>INT((EE162-EF162)*10)/10</f>
        <v>0</v>
      </c>
      <c r="EH162" s="17">
        <f>EE162-EF162-EG162</f>
        <v>0</v>
      </c>
      <c r="EI162" s="23">
        <f>IF(OR(EH162=0.05,EH162=0),EH162,IF(AND(EH162&gt;0.051,EH162&lt;0.1),0.1,IF(AND(EH162&gt;0.001,EH162&lt;0.05),0.05,EH162)))</f>
        <v>0</v>
      </c>
      <c r="EJ162" s="23">
        <f>EF162+EG162+EI162</f>
        <v>0</v>
      </c>
      <c r="EK162" s="15">
        <f>IF(FB161&gt;0,ROUND($ED$1*$EK$1,2),0)</f>
        <v>0</v>
      </c>
      <c r="EL162" s="22">
        <v>0</v>
      </c>
      <c r="EM162" s="22">
        <f>IF(FB161&gt;0,ROUND($ED$1*$EM$1,0),0)</f>
        <v>0</v>
      </c>
      <c r="EN162" s="22">
        <f>IF(FB161&gt;0,ROUND($ED$1*$EN$1,2),0)</f>
        <v>0</v>
      </c>
      <c r="EO162" s="22">
        <f>IF(FB161&gt;0,ROUND($ED$1*$EO$1,2),0)</f>
        <v>0</v>
      </c>
      <c r="EP162" s="22">
        <f>IF(FB161&gt;0,ROUND($ED$1*$EP$1,2),0)</f>
        <v>0</v>
      </c>
      <c r="EQ162" s="15">
        <f>IF(FB161&gt;0,EK162+SUM(EM162:EP162),0)</f>
        <v>0</v>
      </c>
      <c r="ER162" s="22">
        <f>IF(FB161&gt;0,ROUND(EQ162/12,2),0)</f>
        <v>0</v>
      </c>
      <c r="ES162" s="9">
        <f>INT(ER162)</f>
        <v>0</v>
      </c>
      <c r="ET162" s="23">
        <f>INT((ER162-ES162)*10)/10</f>
        <v>0</v>
      </c>
      <c r="EU162" s="17">
        <f>ER162-ES162-ET162</f>
        <v>0</v>
      </c>
      <c r="EV162" s="23">
        <f>IF(OR(EU162=0.05,EU162=0),EU162,IF(AND(EU162&gt;0.051,EU162&lt;0.1),0.1,IF(AND(EU162&gt;0.001,EU162&lt;0.05),0.05,EU162)))</f>
        <v>0</v>
      </c>
      <c r="EW162" s="23">
        <f>ES162+ET162+EV162</f>
        <v>0</v>
      </c>
      <c r="EX162">
        <f>IF(FB161&gt;0,EX161,0)</f>
        <v>0</v>
      </c>
      <c r="EY162" s="7">
        <f>ROUND(ED162+EJ162+EW162+EX162,2)</f>
        <v>0</v>
      </c>
      <c r="EZ162" s="7">
        <f>IF(AND(EY162&gt;0,EY163=0),EY162,0)</f>
        <v>0</v>
      </c>
      <c r="FA162" s="7">
        <f>IF(FB161&gt;0,FA161,0)</f>
        <v>0</v>
      </c>
      <c r="FB162" s="7">
        <f>IF(ROUND(EY162-FA162,2)&gt;0,ROUND(EY162-FA162,2),0)</f>
        <v>0</v>
      </c>
      <c r="GB162">
        <v>160</v>
      </c>
      <c r="GC162" s="7">
        <f>IF(HB161&gt;0,GC161-1000,GC161)</f>
        <v>0</v>
      </c>
      <c r="GD162" s="20">
        <f>IF(HB161&gt;0,ROUND(PMT($F$92/12,$F$96*12,-GC162),5),0)</f>
        <v>0</v>
      </c>
      <c r="GE162" s="15">
        <f>IF(HB161&gt;0,ROUND(GC162*$GE$1/1000,2),0)</f>
        <v>0</v>
      </c>
      <c r="GF162" s="9">
        <f>INT(GE162)</f>
        <v>0</v>
      </c>
      <c r="GG162" s="23">
        <f>INT((GE162-GF162)*10)/10</f>
        <v>0</v>
      </c>
      <c r="GH162" s="17">
        <f>GE162-GF162-GG162</f>
        <v>0</v>
      </c>
      <c r="GI162" s="23">
        <f>IF(OR(GH162=0.05,GH162=0),GH162,IF(AND(GH162&gt;0.051,GH162&lt;0.1),0.1,IF(AND(GH162&gt;0.001,GH162&lt;0.05),0.05,GH162)))</f>
        <v>0</v>
      </c>
      <c r="GJ162" s="23">
        <f>GF162+GG162+GI162</f>
        <v>0</v>
      </c>
      <c r="GK162" s="15">
        <f>IF(HB161&gt;0,ROUND($GD$1*$GK$1,2),0)</f>
        <v>0</v>
      </c>
      <c r="GL162" s="22">
        <v>0</v>
      </c>
      <c r="GM162" s="22">
        <f>IF(HB161&gt;0,ROUND($GD$1*$GM$1,0),0)</f>
        <v>0</v>
      </c>
      <c r="GN162" s="22">
        <f>IF(HB161&gt;0,ROUND($GD$1*$GN$1,2),0)</f>
        <v>0</v>
      </c>
      <c r="GO162" s="22">
        <f>IF(HB161&gt;0,ROUND($GD$1*$GO$1,2),0)</f>
        <v>0</v>
      </c>
      <c r="GP162" s="22">
        <f>IF(HB161&gt;0,ROUND($GD$1*$GP$1,2),0)</f>
        <v>0</v>
      </c>
      <c r="GQ162" s="15">
        <f>IF(HB161&gt;0,GK162+SUM(GM162:GP162),0)</f>
        <v>0</v>
      </c>
      <c r="GR162" s="22">
        <f>IF(HB161&gt;0,ROUND(GQ162/12,2),0)</f>
        <v>0</v>
      </c>
      <c r="GS162" s="9">
        <f>INT(GR162)</f>
        <v>0</v>
      </c>
      <c r="GT162" s="23">
        <f>INT((GR162-GS162)*10)/10</f>
        <v>0</v>
      </c>
      <c r="GU162" s="17">
        <f>GR162-GS162-GT162</f>
        <v>0</v>
      </c>
      <c r="GV162" s="23">
        <f>IF(OR(GU162=0.05,GU162=0),GU162,IF(AND(GU162&gt;0.051,GU162&lt;0.1),0.1,IF(AND(GU162&gt;0.001,GU162&lt;0.05),0.05,GU162)))</f>
        <v>0</v>
      </c>
      <c r="GW162" s="23">
        <f>GS162+GT162+GV162</f>
        <v>0</v>
      </c>
      <c r="GX162">
        <f>IF(HB161&gt;0,GX161,0)</f>
        <v>0</v>
      </c>
      <c r="GY162" s="7">
        <f>ROUND(GD162+GJ162+GW162+GX162,2)</f>
        <v>0</v>
      </c>
      <c r="GZ162" s="7">
        <f>IF(AND(GY162&gt;0,GY163=0),GY162,0)</f>
        <v>0</v>
      </c>
      <c r="HA162" s="7">
        <f>IF(HB161&gt;0,HA161,0)</f>
        <v>0</v>
      </c>
      <c r="HB162" s="7">
        <f>IF(ROUND(GY162-HA162,2)&gt;0,ROUND(GY162-HA162,2),0)</f>
        <v>0</v>
      </c>
    </row>
    <row r="163" spans="1:235">
      <c r="B163" s="9" t="s">
        <v>196</v>
      </c>
      <c r="E163" s="9" t="s">
        <v>190</v>
      </c>
      <c r="F163" s="115">
        <f>ROUND(F162*12,2)</f>
        <v>0</v>
      </c>
      <c r="AA163" s="9">
        <f>(ROUND($F$143,2)*10)-AA162</f>
        <v>0</v>
      </c>
      <c r="AB163" s="9">
        <f>INT(ROUND(AA163,2)*10)</f>
        <v>0</v>
      </c>
      <c r="BB163">
        <v>161</v>
      </c>
      <c r="BC163" s="7">
        <f>IF(BW162&gt;0,BC162-1000,BC162)</f>
        <v>0</v>
      </c>
      <c r="BD163" s="20">
        <f>IF(BW162&gt;0,ROUND(PMT($F$92/12,$F$96*12,-BC163),5),0)</f>
        <v>0</v>
      </c>
      <c r="BE163" s="15">
        <f>IF(BW162&gt;0,ROUND(BC163*$E$1/1000,2),0)</f>
        <v>0</v>
      </c>
      <c r="BF163" s="15">
        <f>IF(BW162&gt;0,ROUND(MIN(BC163,$F$168)*$BF$1,2),0)</f>
        <v>0</v>
      </c>
      <c r="BG163" s="22">
        <v>0</v>
      </c>
      <c r="BH163" s="22">
        <f>IF(BW162&gt;0,ROUND(MIN(BC163,$F$168)*$BH$1,0),0)</f>
        <v>0</v>
      </c>
      <c r="BI163" s="22">
        <f>IF(BW162&gt;0,ROUND(MIN(BC163,$F$168)*$BI$1,2),0)</f>
        <v>0</v>
      </c>
      <c r="BJ163" s="22">
        <f>IF(BW162&gt;0,ROUND(MIN(BC163,$F$168)*$BJ$1,2),0)</f>
        <v>0</v>
      </c>
      <c r="BK163" s="22">
        <f>IF(BW162&gt;0,ROUND(MIN(BC163,$F$168)*$BK$1,2),0)</f>
        <v>0</v>
      </c>
      <c r="BL163" s="15">
        <f>IF(BW162&gt;0,BF163+SUM(BH163:BK163),0)</f>
        <v>0</v>
      </c>
      <c r="BM163" s="22">
        <f>IF(BW162&gt;0,ROUND(BL163/12,2),0)</f>
        <v>0</v>
      </c>
      <c r="BN163" s="9">
        <f>INT(BM163)</f>
        <v>0</v>
      </c>
      <c r="BO163" s="23">
        <f>INT((BM163-BN163)*10)/10</f>
        <v>0</v>
      </c>
      <c r="BP163" s="17">
        <f>BM163-BN163-BO163</f>
        <v>0</v>
      </c>
      <c r="BQ163" s="23">
        <f>IF(OR(BP163=0.05,BP163=0),BP163,IF(AND(BP163&gt;0.051,BP163&lt;0.1),0.1,IF(AND(BP163&gt;0.001,BP163&lt;0.05),0.05,BP163)))</f>
        <v>0</v>
      </c>
      <c r="BR163" s="23">
        <f>BN163+BO163+BQ163</f>
        <v>0</v>
      </c>
      <c r="BS163">
        <f>IF(BW162&gt;0,BS162,0)</f>
        <v>0</v>
      </c>
      <c r="BT163" s="7">
        <f>SUM(BD163:BE163)+BR163+BS163</f>
        <v>0</v>
      </c>
      <c r="BU163" s="7">
        <f>IF(AND(BT163&gt;0,BT164=0),BT163,0)</f>
        <v>0</v>
      </c>
      <c r="BV163" s="7">
        <f>IF(BW162&gt;0,BV162,0)</f>
        <v>0</v>
      </c>
      <c r="BW163" s="7">
        <f>IF(ROUND(BT163-BV163,2)&gt;0,ROUND(BT163-BV163,2),0)</f>
        <v>0</v>
      </c>
      <c r="CB163">
        <v>161</v>
      </c>
      <c r="CC163" s="7">
        <f>IF(DB162&gt;0,CC162-1000,CC162)</f>
        <v>0</v>
      </c>
      <c r="CD163" s="20">
        <f>IF(DB162&gt;0,ROUND(PMT($F$92/12,$F$96*12,-CC163),5),0)</f>
        <v>0</v>
      </c>
      <c r="CE163" s="15">
        <f>IF(DB162&gt;0,ROUND(CC163*$CE$1/1000,2),0)</f>
        <v>0</v>
      </c>
      <c r="CF163" s="9">
        <f>INT(CE163)</f>
        <v>0</v>
      </c>
      <c r="CG163" s="23">
        <f>INT((CE163-CF163)*10)/10</f>
        <v>0</v>
      </c>
      <c r="CH163" s="17">
        <f>CE163-CF163-CG163</f>
        <v>0</v>
      </c>
      <c r="CI163" s="23">
        <f>IF(OR(CH163=0.05,CH163=0),CH163,IF(AND(CH163&gt;0.051,CH163&lt;0.1),0.1,IF(AND(CH163&gt;0.001,CH163&lt;0.05),0.05,CH163)))</f>
        <v>0</v>
      </c>
      <c r="CJ163" s="23">
        <f>CF163+CG163+CI163</f>
        <v>0</v>
      </c>
      <c r="CK163" s="15">
        <f>IF(DB162&gt;0,ROUND($CD$1*$CK$1,2),0)</f>
        <v>0</v>
      </c>
      <c r="CL163" s="22">
        <v>0</v>
      </c>
      <c r="CM163" s="22">
        <f>IF(DB162&gt;0,ROUND($CD$1*$CM$1,2),0)</f>
        <v>0</v>
      </c>
      <c r="CN163" s="22">
        <f>IF(DB162&gt;0,ROUND($CD$1*$CN$1,2),0)</f>
        <v>0</v>
      </c>
      <c r="CO163" s="22">
        <f>IF(DB162&gt;0,ROUND($CD$1*$CO$1,2),0)</f>
        <v>0</v>
      </c>
      <c r="CP163" s="22">
        <f>IF(DB162&gt;0,ROUND($CD$1*$CP$1,2),0)</f>
        <v>0</v>
      </c>
      <c r="CQ163" s="15">
        <f>IF(DB162&gt;0,CK163+SUM(CM163:CP163),0)</f>
        <v>0</v>
      </c>
      <c r="CR163" s="22">
        <f>IF(DB162&gt;0,ROUND(CQ163/12,2),0)</f>
        <v>0</v>
      </c>
      <c r="CS163" s="9">
        <f>INT(CR163)</f>
        <v>0</v>
      </c>
      <c r="CT163" s="23">
        <f>INT((CR163-CS163)*10)/10</f>
        <v>0</v>
      </c>
      <c r="CU163" s="17">
        <f>CR163-CS163-CT163</f>
        <v>0</v>
      </c>
      <c r="CV163" s="23">
        <f>IF(OR(CU163=0.05,CU163=0),CU163,IF(AND(CU163&gt;0.051,CU163&lt;0.1),0.1,IF(AND(CU163&gt;0.001,CU163&lt;0.05),0.05,CU163)))</f>
        <v>0</v>
      </c>
      <c r="CW163" s="23">
        <f>CS163+CT163+CV163</f>
        <v>0</v>
      </c>
      <c r="CX163">
        <f>IF(DB162&gt;0,CX162,0)</f>
        <v>0</v>
      </c>
      <c r="CY163" s="7">
        <f>ROUND(CD163+CJ163+CW163+CX163,2)</f>
        <v>0</v>
      </c>
      <c r="CZ163" s="7">
        <f>IF(AND(CY163&gt;0,CY164=0),CY163,0)</f>
        <v>0</v>
      </c>
      <c r="DA163" s="7">
        <f>IF(DB162&gt;0,DA162,0)</f>
        <v>0</v>
      </c>
      <c r="DB163" s="7">
        <f>IF(ROUND(CY163-DA163,2)&gt;0,ROUND(CY163-DA163,2),0)</f>
        <v>0</v>
      </c>
      <c r="EB163">
        <v>161</v>
      </c>
      <c r="EC163" s="7">
        <f>IF(FB162&gt;0,EC162-1000,EC162)</f>
        <v>0</v>
      </c>
      <c r="ED163" s="20">
        <f>IF(FB162&gt;0,ROUND(PMT($F$92/12,$F$96*12,-EC163),5),0)</f>
        <v>0</v>
      </c>
      <c r="EE163" s="15">
        <f>IF(FB162&gt;0,ROUND(EC163*$EE$1/1000,2),0)</f>
        <v>0</v>
      </c>
      <c r="EF163" s="9">
        <f>INT(EE163)</f>
        <v>0</v>
      </c>
      <c r="EG163" s="23">
        <f>INT((EE163-EF163)*10)/10</f>
        <v>0</v>
      </c>
      <c r="EH163" s="17">
        <f>EE163-EF163-EG163</f>
        <v>0</v>
      </c>
      <c r="EI163" s="23">
        <f>IF(OR(EH163=0.05,EH163=0),EH163,IF(AND(EH163&gt;0.051,EH163&lt;0.1),0.1,IF(AND(EH163&gt;0.001,EH163&lt;0.05),0.05,EH163)))</f>
        <v>0</v>
      </c>
      <c r="EJ163" s="23">
        <f>EF163+EG163+EI163</f>
        <v>0</v>
      </c>
      <c r="EK163" s="15">
        <f>IF(FB162&gt;0,ROUND($ED$1*$EK$1,2),0)</f>
        <v>0</v>
      </c>
      <c r="EL163" s="22">
        <v>0</v>
      </c>
      <c r="EM163" s="22">
        <f>IF(FB162&gt;0,ROUND($ED$1*$EM$1,0),0)</f>
        <v>0</v>
      </c>
      <c r="EN163" s="22">
        <f>IF(FB162&gt;0,ROUND($ED$1*$EN$1,2),0)</f>
        <v>0</v>
      </c>
      <c r="EO163" s="22">
        <f>IF(FB162&gt;0,ROUND($ED$1*$EO$1,2),0)</f>
        <v>0</v>
      </c>
      <c r="EP163" s="22">
        <f>IF(FB162&gt;0,ROUND($ED$1*$EP$1,2),0)</f>
        <v>0</v>
      </c>
      <c r="EQ163" s="15">
        <f>IF(FB162&gt;0,EK163+SUM(EM163:EP163),0)</f>
        <v>0</v>
      </c>
      <c r="ER163" s="22">
        <f>IF(FB162&gt;0,ROUND(EQ163/12,2),0)</f>
        <v>0</v>
      </c>
      <c r="ES163" s="9">
        <f>INT(ER163)</f>
        <v>0</v>
      </c>
      <c r="ET163" s="23">
        <f>INT((ER163-ES163)*10)/10</f>
        <v>0</v>
      </c>
      <c r="EU163" s="17">
        <f>ER163-ES163-ET163</f>
        <v>0</v>
      </c>
      <c r="EV163" s="23">
        <f>IF(OR(EU163=0.05,EU163=0),EU163,IF(AND(EU163&gt;0.051,EU163&lt;0.1),0.1,IF(AND(EU163&gt;0.001,EU163&lt;0.05),0.05,EU163)))</f>
        <v>0</v>
      </c>
      <c r="EW163" s="23">
        <f>ES163+ET163+EV163</f>
        <v>0</v>
      </c>
      <c r="EX163">
        <f>IF(FB162&gt;0,EX162,0)</f>
        <v>0</v>
      </c>
      <c r="EY163" s="7">
        <f>ROUND(ED163+EJ163+EW163+EX163,2)</f>
        <v>0</v>
      </c>
      <c r="EZ163" s="7">
        <f>IF(AND(EY163&gt;0,EY164=0),EY163,0)</f>
        <v>0</v>
      </c>
      <c r="FA163" s="7">
        <f>IF(FB162&gt;0,FA162,0)</f>
        <v>0</v>
      </c>
      <c r="FB163" s="7">
        <f>IF(ROUND(EY163-FA163,2)&gt;0,ROUND(EY163-FA163,2),0)</f>
        <v>0</v>
      </c>
      <c r="GB163">
        <v>161</v>
      </c>
      <c r="GC163" s="7">
        <f>IF(HB162&gt;0,GC162-1000,GC162)</f>
        <v>0</v>
      </c>
      <c r="GD163" s="20">
        <f>IF(HB162&gt;0,ROUND(PMT($F$92/12,$F$96*12,-GC163),5),0)</f>
        <v>0</v>
      </c>
      <c r="GE163" s="15">
        <f>IF(HB162&gt;0,ROUND(GC163*$GE$1/1000,2),0)</f>
        <v>0</v>
      </c>
      <c r="GF163" s="9">
        <f>INT(GE163)</f>
        <v>0</v>
      </c>
      <c r="GG163" s="23">
        <f>INT((GE163-GF163)*10)/10</f>
        <v>0</v>
      </c>
      <c r="GH163" s="17">
        <f>GE163-GF163-GG163</f>
        <v>0</v>
      </c>
      <c r="GI163" s="23">
        <f>IF(OR(GH163=0.05,GH163=0),GH163,IF(AND(GH163&gt;0.051,GH163&lt;0.1),0.1,IF(AND(GH163&gt;0.001,GH163&lt;0.05),0.05,GH163)))</f>
        <v>0</v>
      </c>
      <c r="GJ163" s="23">
        <f>GF163+GG163+GI163</f>
        <v>0</v>
      </c>
      <c r="GK163" s="15">
        <f>IF(HB162&gt;0,ROUND($GD$1*$GK$1,2),0)</f>
        <v>0</v>
      </c>
      <c r="GL163" s="22">
        <v>0</v>
      </c>
      <c r="GM163" s="22">
        <f>IF(HB162&gt;0,ROUND($GD$1*$GM$1,0),0)</f>
        <v>0</v>
      </c>
      <c r="GN163" s="22">
        <f>IF(HB162&gt;0,ROUND($GD$1*$GN$1,2),0)</f>
        <v>0</v>
      </c>
      <c r="GO163" s="22">
        <f>IF(HB162&gt;0,ROUND($GD$1*$GO$1,2),0)</f>
        <v>0</v>
      </c>
      <c r="GP163" s="22">
        <f>IF(HB162&gt;0,ROUND($GD$1*$GP$1,2),0)</f>
        <v>0</v>
      </c>
      <c r="GQ163" s="15">
        <f>IF(HB162&gt;0,GK163+SUM(GM163:GP163),0)</f>
        <v>0</v>
      </c>
      <c r="GR163" s="22">
        <f>IF(HB162&gt;0,ROUND(GQ163/12,2),0)</f>
        <v>0</v>
      </c>
      <c r="GS163" s="9">
        <f>INT(GR163)</f>
        <v>0</v>
      </c>
      <c r="GT163" s="23">
        <f>INT((GR163-GS163)*10)/10</f>
        <v>0</v>
      </c>
      <c r="GU163" s="17">
        <f>GR163-GS163-GT163</f>
        <v>0</v>
      </c>
      <c r="GV163" s="23">
        <f>IF(OR(GU163=0.05,GU163=0),GU163,IF(AND(GU163&gt;0.051,GU163&lt;0.1),0.1,IF(AND(GU163&gt;0.001,GU163&lt;0.05),0.05,GU163)))</f>
        <v>0</v>
      </c>
      <c r="GW163" s="23">
        <f>GS163+GT163+GV163</f>
        <v>0</v>
      </c>
      <c r="GX163">
        <f>IF(HB162&gt;0,GX162,0)</f>
        <v>0</v>
      </c>
      <c r="GY163" s="7">
        <f>ROUND(GD163+GJ163+GW163+GX163,2)</f>
        <v>0</v>
      </c>
      <c r="GZ163" s="7">
        <f>IF(AND(GY163&gt;0,GY164=0),GY163,0)</f>
        <v>0</v>
      </c>
      <c r="HA163" s="7">
        <f>IF(HB162&gt;0,HA162,0)</f>
        <v>0</v>
      </c>
      <c r="HB163" s="7">
        <f>IF(ROUND(GY163-HA163,2)&gt;0,ROUND(GY163-HA163,2),0)</f>
        <v>0</v>
      </c>
    </row>
    <row r="164" spans="1:235">
      <c r="B164" s="9" t="s">
        <v>198</v>
      </c>
      <c r="E164" s="9" t="s">
        <v>190</v>
      </c>
      <c r="F164" s="115">
        <f>ROUND(F137+F146+F155,2)</f>
        <v>0</v>
      </c>
      <c r="AA164" s="94">
        <f>INT(AA162/10)+AB162+(AB164/100)</f>
        <v>0</v>
      </c>
      <c r="AB164" s="9" t="b">
        <f>IF(AB163&gt;0,IF(AB163&lt;=5,5,IF(AB163&lt;10,10,0)))</f>
        <v>0</v>
      </c>
      <c r="BB164">
        <v>162</v>
      </c>
      <c r="BC164" s="7">
        <f>IF(BW163&gt;0,BC163-1000,BC163)</f>
        <v>0</v>
      </c>
      <c r="BD164" s="20">
        <f>IF(BW163&gt;0,ROUND(PMT($F$92/12,$F$96*12,-BC164),5),0)</f>
        <v>0</v>
      </c>
      <c r="BE164" s="15">
        <f>IF(BW163&gt;0,ROUND(BC164*$E$1/1000,2),0)</f>
        <v>0</v>
      </c>
      <c r="BF164" s="15">
        <f>IF(BW163&gt;0,ROUND(MIN(BC164,$F$168)*$BF$1,2),0)</f>
        <v>0</v>
      </c>
      <c r="BG164" s="22">
        <v>0</v>
      </c>
      <c r="BH164" s="22">
        <f>IF(BW163&gt;0,ROUND(MIN(BC164,$F$168)*$BH$1,0),0)</f>
        <v>0</v>
      </c>
      <c r="BI164" s="22">
        <f>IF(BW163&gt;0,ROUND(MIN(BC164,$F$168)*$BI$1,2),0)</f>
        <v>0</v>
      </c>
      <c r="BJ164" s="22">
        <f>IF(BW163&gt;0,ROUND(MIN(BC164,$F$168)*$BJ$1,2),0)</f>
        <v>0</v>
      </c>
      <c r="BK164" s="22">
        <f>IF(BW163&gt;0,ROUND(MIN(BC164,$F$168)*$BK$1,2),0)</f>
        <v>0</v>
      </c>
      <c r="BL164" s="15">
        <f>IF(BW163&gt;0,BF164+SUM(BH164:BK164),0)</f>
        <v>0</v>
      </c>
      <c r="BM164" s="22">
        <f>IF(BW163&gt;0,ROUND(BL164/12,2),0)</f>
        <v>0</v>
      </c>
      <c r="BN164" s="9">
        <f>INT(BM164)</f>
        <v>0</v>
      </c>
      <c r="BO164" s="23">
        <f>INT((BM164-BN164)*10)/10</f>
        <v>0</v>
      </c>
      <c r="BP164" s="17">
        <f>BM164-BN164-BO164</f>
        <v>0</v>
      </c>
      <c r="BQ164" s="23">
        <f>IF(OR(BP164=0.05,BP164=0),BP164,IF(AND(BP164&gt;0.051,BP164&lt;0.1),0.1,IF(AND(BP164&gt;0.001,BP164&lt;0.05),0.05,BP164)))</f>
        <v>0</v>
      </c>
      <c r="BR164" s="23">
        <f>BN164+BO164+BQ164</f>
        <v>0</v>
      </c>
      <c r="BS164">
        <f>IF(BW163&gt;0,BS163,0)</f>
        <v>0</v>
      </c>
      <c r="BT164" s="7">
        <f>SUM(BD164:BE164)+BR164+BS164</f>
        <v>0</v>
      </c>
      <c r="BU164" s="7">
        <f>IF(AND(BT164&gt;0,BT165=0),BT164,0)</f>
        <v>0</v>
      </c>
      <c r="BV164" s="7">
        <f>IF(BW163&gt;0,BV163,0)</f>
        <v>0</v>
      </c>
      <c r="BW164" s="7">
        <f>IF(ROUND(BT164-BV164,2)&gt;0,ROUND(BT164-BV164,2),0)</f>
        <v>0</v>
      </c>
      <c r="CB164">
        <v>162</v>
      </c>
      <c r="CC164" s="7">
        <f>IF(DB163&gt;0,CC163-1000,CC163)</f>
        <v>0</v>
      </c>
      <c r="CD164" s="20">
        <f>IF(DB163&gt;0,ROUND(PMT($F$92/12,$F$96*12,-CC164),5),0)</f>
        <v>0</v>
      </c>
      <c r="CE164" s="15">
        <f>IF(DB163&gt;0,ROUND(CC164*$CE$1/1000,2),0)</f>
        <v>0</v>
      </c>
      <c r="CF164" s="9">
        <f>INT(CE164)</f>
        <v>0</v>
      </c>
      <c r="CG164" s="23">
        <f>INT((CE164-CF164)*10)/10</f>
        <v>0</v>
      </c>
      <c r="CH164" s="17">
        <f>CE164-CF164-CG164</f>
        <v>0</v>
      </c>
      <c r="CI164" s="23">
        <f>IF(OR(CH164=0.05,CH164=0),CH164,IF(AND(CH164&gt;0.051,CH164&lt;0.1),0.1,IF(AND(CH164&gt;0.001,CH164&lt;0.05),0.05,CH164)))</f>
        <v>0</v>
      </c>
      <c r="CJ164" s="23">
        <f>CF164+CG164+CI164</f>
        <v>0</v>
      </c>
      <c r="CK164" s="15">
        <f>IF(DB163&gt;0,ROUND($CD$1*$CK$1,2),0)</f>
        <v>0</v>
      </c>
      <c r="CL164" s="22">
        <v>0</v>
      </c>
      <c r="CM164" s="22">
        <f>IF(DB163&gt;0,ROUND($CD$1*$CM$1,2),0)</f>
        <v>0</v>
      </c>
      <c r="CN164" s="22">
        <f>IF(DB163&gt;0,ROUND($CD$1*$CN$1,2),0)</f>
        <v>0</v>
      </c>
      <c r="CO164" s="22">
        <f>IF(DB163&gt;0,ROUND($CD$1*$CO$1,2),0)</f>
        <v>0</v>
      </c>
      <c r="CP164" s="22">
        <f>IF(DB163&gt;0,ROUND($CD$1*$CP$1,2),0)</f>
        <v>0</v>
      </c>
      <c r="CQ164" s="15">
        <f>IF(DB163&gt;0,CK164+SUM(CM164:CP164),0)</f>
        <v>0</v>
      </c>
      <c r="CR164" s="22">
        <f>IF(DB163&gt;0,ROUND(CQ164/12,2),0)</f>
        <v>0</v>
      </c>
      <c r="CS164" s="9">
        <f>INT(CR164)</f>
        <v>0</v>
      </c>
      <c r="CT164" s="23">
        <f>INT((CR164-CS164)*10)/10</f>
        <v>0</v>
      </c>
      <c r="CU164" s="17">
        <f>CR164-CS164-CT164</f>
        <v>0</v>
      </c>
      <c r="CV164" s="23">
        <f>IF(OR(CU164=0.05,CU164=0),CU164,IF(AND(CU164&gt;0.051,CU164&lt;0.1),0.1,IF(AND(CU164&gt;0.001,CU164&lt;0.05),0.05,CU164)))</f>
        <v>0</v>
      </c>
      <c r="CW164" s="23">
        <f>CS164+CT164+CV164</f>
        <v>0</v>
      </c>
      <c r="CX164">
        <f>IF(DB163&gt;0,CX163,0)</f>
        <v>0</v>
      </c>
      <c r="CY164" s="7">
        <f>ROUND(CD164+CJ164+CW164+CX164,2)</f>
        <v>0</v>
      </c>
      <c r="CZ164" s="7">
        <f>IF(AND(CY164&gt;0,CY165=0),CY164,0)</f>
        <v>0</v>
      </c>
      <c r="DA164" s="7">
        <f>IF(DB163&gt;0,DA163,0)</f>
        <v>0</v>
      </c>
      <c r="DB164" s="7">
        <f>IF(ROUND(CY164-DA164,2)&gt;0,ROUND(CY164-DA164,2),0)</f>
        <v>0</v>
      </c>
      <c r="EB164">
        <v>162</v>
      </c>
      <c r="EC164" s="7">
        <f>IF(FB163&gt;0,EC163-1000,EC163)</f>
        <v>0</v>
      </c>
      <c r="ED164" s="20">
        <f>IF(FB163&gt;0,ROUND(PMT($F$92/12,$F$96*12,-EC164),5),0)</f>
        <v>0</v>
      </c>
      <c r="EE164" s="15">
        <f>IF(FB163&gt;0,ROUND(EC164*$EE$1/1000,2),0)</f>
        <v>0</v>
      </c>
      <c r="EF164" s="9">
        <f>INT(EE164)</f>
        <v>0</v>
      </c>
      <c r="EG164" s="23">
        <f>INT((EE164-EF164)*10)/10</f>
        <v>0</v>
      </c>
      <c r="EH164" s="17">
        <f>EE164-EF164-EG164</f>
        <v>0</v>
      </c>
      <c r="EI164" s="23">
        <f>IF(OR(EH164=0.05,EH164=0),EH164,IF(AND(EH164&gt;0.051,EH164&lt;0.1),0.1,IF(AND(EH164&gt;0.001,EH164&lt;0.05),0.05,EH164)))</f>
        <v>0</v>
      </c>
      <c r="EJ164" s="23">
        <f>EF164+EG164+EI164</f>
        <v>0</v>
      </c>
      <c r="EK164" s="15">
        <f>IF(FB163&gt;0,ROUND($ED$1*$EK$1,2),0)</f>
        <v>0</v>
      </c>
      <c r="EL164" s="22">
        <v>0</v>
      </c>
      <c r="EM164" s="22">
        <f>IF(FB163&gt;0,ROUND($ED$1*$EM$1,0),0)</f>
        <v>0</v>
      </c>
      <c r="EN164" s="22">
        <f>IF(FB163&gt;0,ROUND($ED$1*$EN$1,2),0)</f>
        <v>0</v>
      </c>
      <c r="EO164" s="22">
        <f>IF(FB163&gt;0,ROUND($ED$1*$EO$1,2),0)</f>
        <v>0</v>
      </c>
      <c r="EP164" s="22">
        <f>IF(FB163&gt;0,ROUND($ED$1*$EP$1,2),0)</f>
        <v>0</v>
      </c>
      <c r="EQ164" s="15">
        <f>IF(FB163&gt;0,EK164+SUM(EM164:EP164),0)</f>
        <v>0</v>
      </c>
      <c r="ER164" s="22">
        <f>IF(FB163&gt;0,ROUND(EQ164/12,2),0)</f>
        <v>0</v>
      </c>
      <c r="ES164" s="9">
        <f>INT(ER164)</f>
        <v>0</v>
      </c>
      <c r="ET164" s="23">
        <f>INT((ER164-ES164)*10)/10</f>
        <v>0</v>
      </c>
      <c r="EU164" s="17">
        <f>ER164-ES164-ET164</f>
        <v>0</v>
      </c>
      <c r="EV164" s="23">
        <f>IF(OR(EU164=0.05,EU164=0),EU164,IF(AND(EU164&gt;0.051,EU164&lt;0.1),0.1,IF(AND(EU164&gt;0.001,EU164&lt;0.05),0.05,EU164)))</f>
        <v>0</v>
      </c>
      <c r="EW164" s="23">
        <f>ES164+ET164+EV164</f>
        <v>0</v>
      </c>
      <c r="EX164">
        <f>IF(FB163&gt;0,EX163,0)</f>
        <v>0</v>
      </c>
      <c r="EY164" s="7">
        <f>ROUND(ED164+EJ164+EW164+EX164,2)</f>
        <v>0</v>
      </c>
      <c r="EZ164" s="7">
        <f>IF(AND(EY164&gt;0,EY165=0),EY164,0)</f>
        <v>0</v>
      </c>
      <c r="FA164" s="7">
        <f>IF(FB163&gt;0,FA163,0)</f>
        <v>0</v>
      </c>
      <c r="FB164" s="7">
        <f>IF(ROUND(EY164-FA164,2)&gt;0,ROUND(EY164-FA164,2),0)</f>
        <v>0</v>
      </c>
      <c r="GB164">
        <v>162</v>
      </c>
      <c r="GC164" s="7">
        <f>IF(HB163&gt;0,GC163-1000,GC163)</f>
        <v>0</v>
      </c>
      <c r="GD164" s="20">
        <f>IF(HB163&gt;0,ROUND(PMT($F$92/12,$F$96*12,-GC164),5),0)</f>
        <v>0</v>
      </c>
      <c r="GE164" s="15">
        <f>IF(HB163&gt;0,ROUND(GC164*$GE$1/1000,2),0)</f>
        <v>0</v>
      </c>
      <c r="GF164" s="9">
        <f>INT(GE164)</f>
        <v>0</v>
      </c>
      <c r="GG164" s="23">
        <f>INT((GE164-GF164)*10)/10</f>
        <v>0</v>
      </c>
      <c r="GH164" s="17">
        <f>GE164-GF164-GG164</f>
        <v>0</v>
      </c>
      <c r="GI164" s="23">
        <f>IF(OR(GH164=0.05,GH164=0),GH164,IF(AND(GH164&gt;0.051,GH164&lt;0.1),0.1,IF(AND(GH164&gt;0.001,GH164&lt;0.05),0.05,GH164)))</f>
        <v>0</v>
      </c>
      <c r="GJ164" s="23">
        <f>GF164+GG164+GI164</f>
        <v>0</v>
      </c>
      <c r="GK164" s="15">
        <f>IF(HB163&gt;0,ROUND($GD$1*$GK$1,2),0)</f>
        <v>0</v>
      </c>
      <c r="GL164" s="22">
        <v>0</v>
      </c>
      <c r="GM164" s="22">
        <f>IF(HB163&gt;0,ROUND($GD$1*$GM$1,0),0)</f>
        <v>0</v>
      </c>
      <c r="GN164" s="22">
        <f>IF(HB163&gt;0,ROUND($GD$1*$GN$1,2),0)</f>
        <v>0</v>
      </c>
      <c r="GO164" s="22">
        <f>IF(HB163&gt;0,ROUND($GD$1*$GO$1,2),0)</f>
        <v>0</v>
      </c>
      <c r="GP164" s="22">
        <f>IF(HB163&gt;0,ROUND($GD$1*$GP$1,2),0)</f>
        <v>0</v>
      </c>
      <c r="GQ164" s="15">
        <f>IF(HB163&gt;0,GK164+SUM(GM164:GP164),0)</f>
        <v>0</v>
      </c>
      <c r="GR164" s="22">
        <f>IF(HB163&gt;0,ROUND(GQ164/12,2),0)</f>
        <v>0</v>
      </c>
      <c r="GS164" s="9">
        <f>INT(GR164)</f>
        <v>0</v>
      </c>
      <c r="GT164" s="23">
        <f>INT((GR164-GS164)*10)/10</f>
        <v>0</v>
      </c>
      <c r="GU164" s="17">
        <f>GR164-GS164-GT164</f>
        <v>0</v>
      </c>
      <c r="GV164" s="23">
        <f>IF(OR(GU164=0.05,GU164=0),GU164,IF(AND(GU164&gt;0.051,GU164&lt;0.1),0.1,IF(AND(GU164&gt;0.001,GU164&lt;0.05),0.05,GU164)))</f>
        <v>0</v>
      </c>
      <c r="GW164" s="23">
        <f>GS164+GT164+GV164</f>
        <v>0</v>
      </c>
      <c r="GX164">
        <f>IF(HB163&gt;0,GX163,0)</f>
        <v>0</v>
      </c>
      <c r="GY164" s="7">
        <f>ROUND(GD164+GJ164+GW164+GX164,2)</f>
        <v>0</v>
      </c>
      <c r="GZ164" s="7">
        <f>IF(AND(GY164&gt;0,GY165=0),GY164,0)</f>
        <v>0</v>
      </c>
      <c r="HA164" s="7">
        <f>IF(HB163&gt;0,HA163,0)</f>
        <v>0</v>
      </c>
      <c r="HB164" s="7">
        <f>IF(ROUND(GY164-HA164,2)&gt;0,ROUND(GY164-HA164,2),0)</f>
        <v>0</v>
      </c>
    </row>
    <row r="165" spans="1:235">
      <c r="B165" s="9" t="s">
        <v>200</v>
      </c>
      <c r="E165" s="9" t="s">
        <v>190</v>
      </c>
      <c r="F165" s="118">
        <f>ROUND(F163+F164,2)</f>
        <v>0</v>
      </c>
      <c r="AB165" s="56">
        <f>AA166/10</f>
        <v>0</v>
      </c>
      <c r="BB165">
        <v>163</v>
      </c>
      <c r="BC165" s="7">
        <f>IF(BW164&gt;0,BC164-1000,BC164)</f>
        <v>0</v>
      </c>
      <c r="BD165" s="20">
        <f>IF(BW164&gt;0,ROUND(PMT($F$92/12,$F$96*12,-BC165),5),0)</f>
        <v>0</v>
      </c>
      <c r="BE165" s="15">
        <f>IF(BW164&gt;0,ROUND(BC165*$E$1/1000,2),0)</f>
        <v>0</v>
      </c>
      <c r="BF165" s="15">
        <f>IF(BW164&gt;0,ROUND(MIN(BC165,$F$168)*$BF$1,2),0)</f>
        <v>0</v>
      </c>
      <c r="BG165" s="22">
        <v>0</v>
      </c>
      <c r="BH165" s="22">
        <f>IF(BW164&gt;0,ROUND(MIN(BC165,$F$168)*$BH$1,0),0)</f>
        <v>0</v>
      </c>
      <c r="BI165" s="22">
        <f>IF(BW164&gt;0,ROUND(MIN(BC165,$F$168)*$BI$1,2),0)</f>
        <v>0</v>
      </c>
      <c r="BJ165" s="22">
        <f>IF(BW164&gt;0,ROUND(MIN(BC165,$F$168)*$BJ$1,2),0)</f>
        <v>0</v>
      </c>
      <c r="BK165" s="22">
        <f>IF(BW164&gt;0,ROUND(MIN(BC165,$F$168)*$BK$1,2),0)</f>
        <v>0</v>
      </c>
      <c r="BL165" s="15">
        <f>IF(BW164&gt;0,BF165+SUM(BH165:BK165),0)</f>
        <v>0</v>
      </c>
      <c r="BM165" s="22">
        <f>IF(BW164&gt;0,ROUND(BL165/12,2),0)</f>
        <v>0</v>
      </c>
      <c r="BN165" s="9">
        <f>INT(BM165)</f>
        <v>0</v>
      </c>
      <c r="BO165" s="23">
        <f>INT((BM165-BN165)*10)/10</f>
        <v>0</v>
      </c>
      <c r="BP165" s="17">
        <f>BM165-BN165-BO165</f>
        <v>0</v>
      </c>
      <c r="BQ165" s="23">
        <f>IF(OR(BP165=0.05,BP165=0),BP165,IF(AND(BP165&gt;0.051,BP165&lt;0.1),0.1,IF(AND(BP165&gt;0.001,BP165&lt;0.05),0.05,BP165)))</f>
        <v>0</v>
      </c>
      <c r="BR165" s="23">
        <f>BN165+BO165+BQ165</f>
        <v>0</v>
      </c>
      <c r="BS165">
        <f>IF(BW164&gt;0,BS164,0)</f>
        <v>0</v>
      </c>
      <c r="BT165" s="7">
        <f>SUM(BD165:BE165)+BR165+BS165</f>
        <v>0</v>
      </c>
      <c r="BU165" s="7">
        <f>IF(AND(BT165&gt;0,BT166=0),BT165,0)</f>
        <v>0</v>
      </c>
      <c r="BV165" s="7">
        <f>IF(BW164&gt;0,BV164,0)</f>
        <v>0</v>
      </c>
      <c r="BW165" s="7">
        <f>IF(ROUND(BT165-BV165,2)&gt;0,ROUND(BT165-BV165,2),0)</f>
        <v>0</v>
      </c>
      <c r="CB165">
        <v>163</v>
      </c>
      <c r="CC165" s="7">
        <f>IF(DB164&gt;0,CC164-1000,CC164)</f>
        <v>0</v>
      </c>
      <c r="CD165" s="20">
        <f>IF(DB164&gt;0,ROUND(PMT($F$92/12,$F$96*12,-CC165),5),0)</f>
        <v>0</v>
      </c>
      <c r="CE165" s="15">
        <f>IF(DB164&gt;0,ROUND(CC165*$CE$1/1000,2),0)</f>
        <v>0</v>
      </c>
      <c r="CF165" s="9">
        <f>INT(CE165)</f>
        <v>0</v>
      </c>
      <c r="CG165" s="23">
        <f>INT((CE165-CF165)*10)/10</f>
        <v>0</v>
      </c>
      <c r="CH165" s="17">
        <f>CE165-CF165-CG165</f>
        <v>0</v>
      </c>
      <c r="CI165" s="23">
        <f>IF(OR(CH165=0.05,CH165=0),CH165,IF(AND(CH165&gt;0.051,CH165&lt;0.1),0.1,IF(AND(CH165&gt;0.001,CH165&lt;0.05),0.05,CH165)))</f>
        <v>0</v>
      </c>
      <c r="CJ165" s="23">
        <f>CF165+CG165+CI165</f>
        <v>0</v>
      </c>
      <c r="CK165" s="15">
        <f>IF(DB164&gt;0,ROUND($CD$1*$CK$1,2),0)</f>
        <v>0</v>
      </c>
      <c r="CL165" s="22">
        <v>0</v>
      </c>
      <c r="CM165" s="22">
        <f>IF(DB164&gt;0,ROUND($CD$1*$CM$1,2),0)</f>
        <v>0</v>
      </c>
      <c r="CN165" s="22">
        <f>IF(DB164&gt;0,ROUND($CD$1*$CN$1,2),0)</f>
        <v>0</v>
      </c>
      <c r="CO165" s="22">
        <f>IF(DB164&gt;0,ROUND($CD$1*$CO$1,2),0)</f>
        <v>0</v>
      </c>
      <c r="CP165" s="22">
        <f>IF(DB164&gt;0,ROUND($CD$1*$CP$1,2),0)</f>
        <v>0</v>
      </c>
      <c r="CQ165" s="15">
        <f>IF(DB164&gt;0,CK165+SUM(CM165:CP165),0)</f>
        <v>0</v>
      </c>
      <c r="CR165" s="22">
        <f>IF(DB164&gt;0,ROUND(CQ165/12,2),0)</f>
        <v>0</v>
      </c>
      <c r="CS165" s="9">
        <f>INT(CR165)</f>
        <v>0</v>
      </c>
      <c r="CT165" s="23">
        <f>INT((CR165-CS165)*10)/10</f>
        <v>0</v>
      </c>
      <c r="CU165" s="17">
        <f>CR165-CS165-CT165</f>
        <v>0</v>
      </c>
      <c r="CV165" s="23">
        <f>IF(OR(CU165=0.05,CU165=0),CU165,IF(AND(CU165&gt;0.051,CU165&lt;0.1),0.1,IF(AND(CU165&gt;0.001,CU165&lt;0.05),0.05,CU165)))</f>
        <v>0</v>
      </c>
      <c r="CW165" s="23">
        <f>CS165+CT165+CV165</f>
        <v>0</v>
      </c>
      <c r="CX165">
        <f>IF(DB164&gt;0,CX164,0)</f>
        <v>0</v>
      </c>
      <c r="CY165" s="7">
        <f>ROUND(CD165+CJ165+CW165+CX165,2)</f>
        <v>0</v>
      </c>
      <c r="CZ165" s="7">
        <f>IF(AND(CY165&gt;0,CY166=0),CY165,0)</f>
        <v>0</v>
      </c>
      <c r="DA165" s="7">
        <f>IF(DB164&gt;0,DA164,0)</f>
        <v>0</v>
      </c>
      <c r="DB165" s="7">
        <f>IF(ROUND(CY165-DA165,2)&gt;0,ROUND(CY165-DA165,2),0)</f>
        <v>0</v>
      </c>
      <c r="EB165">
        <v>163</v>
      </c>
      <c r="EC165" s="7">
        <f>IF(FB164&gt;0,EC164-1000,EC164)</f>
        <v>0</v>
      </c>
      <c r="ED165" s="20">
        <f>IF(FB164&gt;0,ROUND(PMT($F$92/12,$F$96*12,-EC165),5),0)</f>
        <v>0</v>
      </c>
      <c r="EE165" s="15">
        <f>IF(FB164&gt;0,ROUND(EC165*$EE$1/1000,2),0)</f>
        <v>0</v>
      </c>
      <c r="EF165" s="9">
        <f>INT(EE165)</f>
        <v>0</v>
      </c>
      <c r="EG165" s="23">
        <f>INT((EE165-EF165)*10)/10</f>
        <v>0</v>
      </c>
      <c r="EH165" s="17">
        <f>EE165-EF165-EG165</f>
        <v>0</v>
      </c>
      <c r="EI165" s="23">
        <f>IF(OR(EH165=0.05,EH165=0),EH165,IF(AND(EH165&gt;0.051,EH165&lt;0.1),0.1,IF(AND(EH165&gt;0.001,EH165&lt;0.05),0.05,EH165)))</f>
        <v>0</v>
      </c>
      <c r="EJ165" s="23">
        <f>EF165+EG165+EI165</f>
        <v>0</v>
      </c>
      <c r="EK165" s="15">
        <f>IF(FB164&gt;0,ROUND($ED$1*$EK$1,2),0)</f>
        <v>0</v>
      </c>
      <c r="EL165" s="22">
        <v>0</v>
      </c>
      <c r="EM165" s="22">
        <f>IF(FB164&gt;0,ROUND($ED$1*$EM$1,0),0)</f>
        <v>0</v>
      </c>
      <c r="EN165" s="22">
        <f>IF(FB164&gt;0,ROUND($ED$1*$EN$1,2),0)</f>
        <v>0</v>
      </c>
      <c r="EO165" s="22">
        <f>IF(FB164&gt;0,ROUND($ED$1*$EO$1,2),0)</f>
        <v>0</v>
      </c>
      <c r="EP165" s="22">
        <f>IF(FB164&gt;0,ROUND($ED$1*$EP$1,2),0)</f>
        <v>0</v>
      </c>
      <c r="EQ165" s="15">
        <f>IF(FB164&gt;0,EK165+SUM(EM165:EP165),0)</f>
        <v>0</v>
      </c>
      <c r="ER165" s="22">
        <f>IF(FB164&gt;0,ROUND(EQ165/12,2),0)</f>
        <v>0</v>
      </c>
      <c r="ES165" s="9">
        <f>INT(ER165)</f>
        <v>0</v>
      </c>
      <c r="ET165" s="23">
        <f>INT((ER165-ES165)*10)/10</f>
        <v>0</v>
      </c>
      <c r="EU165" s="17">
        <f>ER165-ES165-ET165</f>
        <v>0</v>
      </c>
      <c r="EV165" s="23">
        <f>IF(OR(EU165=0.05,EU165=0),EU165,IF(AND(EU165&gt;0.051,EU165&lt;0.1),0.1,IF(AND(EU165&gt;0.001,EU165&lt;0.05),0.05,EU165)))</f>
        <v>0</v>
      </c>
      <c r="EW165" s="23">
        <f>ES165+ET165+EV165</f>
        <v>0</v>
      </c>
      <c r="EX165">
        <f>IF(FB164&gt;0,EX164,0)</f>
        <v>0</v>
      </c>
      <c r="EY165" s="7">
        <f>ROUND(ED165+EJ165+EW165+EX165,2)</f>
        <v>0</v>
      </c>
      <c r="EZ165" s="7">
        <f>IF(AND(EY165&gt;0,EY166=0),EY165,0)</f>
        <v>0</v>
      </c>
      <c r="FA165" s="7">
        <f>IF(FB164&gt;0,FA164,0)</f>
        <v>0</v>
      </c>
      <c r="FB165" s="7">
        <f>IF(ROUND(EY165-FA165,2)&gt;0,ROUND(EY165-FA165,2),0)</f>
        <v>0</v>
      </c>
      <c r="GB165">
        <v>163</v>
      </c>
      <c r="GC165" s="7">
        <f>IF(HB164&gt;0,GC164-1000,GC164)</f>
        <v>0</v>
      </c>
      <c r="GD165" s="20">
        <f>IF(HB164&gt;0,ROUND(PMT($F$92/12,$F$96*12,-GC165),5),0)</f>
        <v>0</v>
      </c>
      <c r="GE165" s="15">
        <f>IF(HB164&gt;0,ROUND(GC165*$GE$1/1000,2),0)</f>
        <v>0</v>
      </c>
      <c r="GF165" s="9">
        <f>INT(GE165)</f>
        <v>0</v>
      </c>
      <c r="GG165" s="23">
        <f>INT((GE165-GF165)*10)/10</f>
        <v>0</v>
      </c>
      <c r="GH165" s="17">
        <f>GE165-GF165-GG165</f>
        <v>0</v>
      </c>
      <c r="GI165" s="23">
        <f>IF(OR(GH165=0.05,GH165=0),GH165,IF(AND(GH165&gt;0.051,GH165&lt;0.1),0.1,IF(AND(GH165&gt;0.001,GH165&lt;0.05),0.05,GH165)))</f>
        <v>0</v>
      </c>
      <c r="GJ165" s="23">
        <f>GF165+GG165+GI165</f>
        <v>0</v>
      </c>
      <c r="GK165" s="15">
        <f>IF(HB164&gt;0,ROUND($GD$1*$GK$1,2),0)</f>
        <v>0</v>
      </c>
      <c r="GL165" s="22">
        <v>0</v>
      </c>
      <c r="GM165" s="22">
        <f>IF(HB164&gt;0,ROUND($GD$1*$GM$1,0),0)</f>
        <v>0</v>
      </c>
      <c r="GN165" s="22">
        <f>IF(HB164&gt;0,ROUND($GD$1*$GN$1,2),0)</f>
        <v>0</v>
      </c>
      <c r="GO165" s="22">
        <f>IF(HB164&gt;0,ROUND($GD$1*$GO$1,2),0)</f>
        <v>0</v>
      </c>
      <c r="GP165" s="22">
        <f>IF(HB164&gt;0,ROUND($GD$1*$GP$1,2),0)</f>
        <v>0</v>
      </c>
      <c r="GQ165" s="15">
        <f>IF(HB164&gt;0,GK165+SUM(GM165:GP165),0)</f>
        <v>0</v>
      </c>
      <c r="GR165" s="22">
        <f>IF(HB164&gt;0,ROUND(GQ165/12,2),0)</f>
        <v>0</v>
      </c>
      <c r="GS165" s="9">
        <f>INT(GR165)</f>
        <v>0</v>
      </c>
      <c r="GT165" s="23">
        <f>INT((GR165-GS165)*10)/10</f>
        <v>0</v>
      </c>
      <c r="GU165" s="17">
        <f>GR165-GS165-GT165</f>
        <v>0</v>
      </c>
      <c r="GV165" s="23">
        <f>IF(OR(GU165=0.05,GU165=0),GU165,IF(AND(GU165&gt;0.051,GU165&lt;0.1),0.1,IF(AND(GU165&gt;0.001,GU165&lt;0.05),0.05,GU165)))</f>
        <v>0</v>
      </c>
      <c r="GW165" s="23">
        <f>GS165+GT165+GV165</f>
        <v>0</v>
      </c>
      <c r="GX165">
        <f>IF(HB164&gt;0,GX164,0)</f>
        <v>0</v>
      </c>
      <c r="GY165" s="7">
        <f>ROUND(GD165+GJ165+GW165+GX165,2)</f>
        <v>0</v>
      </c>
      <c r="GZ165" s="7">
        <f>IF(AND(GY165&gt;0,GY166=0),GY165,0)</f>
        <v>0</v>
      </c>
      <c r="HA165" s="7">
        <f>IF(HB164&gt;0,HA164,0)</f>
        <v>0</v>
      </c>
      <c r="HB165" s="7">
        <f>IF(ROUND(GY165-HA165,2)&gt;0,ROUND(GY165-HA165,2),0)</f>
        <v>0</v>
      </c>
    </row>
    <row r="166" spans="1:235">
      <c r="AA166" s="20">
        <f>INT($F$152*10)</f>
        <v>0</v>
      </c>
      <c r="AB166" s="56">
        <f>AB165-INT(AB165)</f>
        <v>0</v>
      </c>
      <c r="BB166">
        <v>164</v>
      </c>
      <c r="BC166" s="7">
        <f>IF(BW165&gt;0,BC165-1000,BC165)</f>
        <v>0</v>
      </c>
      <c r="BD166" s="20">
        <f>IF(BW165&gt;0,ROUND(PMT($F$92/12,$F$96*12,-BC166),5),0)</f>
        <v>0</v>
      </c>
      <c r="BE166" s="15">
        <f>IF(BW165&gt;0,ROUND(BC166*$E$1/1000,2),0)</f>
        <v>0</v>
      </c>
      <c r="BF166" s="15">
        <f>IF(BW165&gt;0,ROUND(MIN(BC166,$F$168)*$BF$1,2),0)</f>
        <v>0</v>
      </c>
      <c r="BG166" s="22">
        <v>0</v>
      </c>
      <c r="BH166" s="22">
        <f>IF(BW165&gt;0,ROUND(MIN(BC166,$F$168)*$BH$1,0),0)</f>
        <v>0</v>
      </c>
      <c r="BI166" s="22">
        <f>IF(BW165&gt;0,ROUND(MIN(BC166,$F$168)*$BI$1,2),0)</f>
        <v>0</v>
      </c>
      <c r="BJ166" s="22">
        <f>IF(BW165&gt;0,ROUND(MIN(BC166,$F$168)*$BJ$1,2),0)</f>
        <v>0</v>
      </c>
      <c r="BK166" s="22">
        <f>IF(BW165&gt;0,ROUND(MIN(BC166,$F$168)*$BK$1,2),0)</f>
        <v>0</v>
      </c>
      <c r="BL166" s="15">
        <f>IF(BW165&gt;0,BF166+SUM(BH166:BK166),0)</f>
        <v>0</v>
      </c>
      <c r="BM166" s="22">
        <f>IF(BW165&gt;0,ROUND(BL166/12,2),0)</f>
        <v>0</v>
      </c>
      <c r="BN166" s="9">
        <f>INT(BM166)</f>
        <v>0</v>
      </c>
      <c r="BO166" s="23">
        <f>INT((BM166-BN166)*10)/10</f>
        <v>0</v>
      </c>
      <c r="BP166" s="17">
        <f>BM166-BN166-BO166</f>
        <v>0</v>
      </c>
      <c r="BQ166" s="23">
        <f>IF(OR(BP166=0.05,BP166=0),BP166,IF(AND(BP166&gt;0.051,BP166&lt;0.1),0.1,IF(AND(BP166&gt;0.001,BP166&lt;0.05),0.05,BP166)))</f>
        <v>0</v>
      </c>
      <c r="BR166" s="23">
        <f>BN166+BO166+BQ166</f>
        <v>0</v>
      </c>
      <c r="BS166">
        <f>IF(BW165&gt;0,BS165,0)</f>
        <v>0</v>
      </c>
      <c r="BT166" s="7">
        <f>SUM(BD166:BE166)+BR166+BS166</f>
        <v>0</v>
      </c>
      <c r="BU166" s="7">
        <f>IF(AND(BT166&gt;0,BT167=0),BT166,0)</f>
        <v>0</v>
      </c>
      <c r="BV166" s="7">
        <f>IF(BW165&gt;0,BV165,0)</f>
        <v>0</v>
      </c>
      <c r="BW166" s="7">
        <f>IF(ROUND(BT166-BV166,2)&gt;0,ROUND(BT166-BV166,2),0)</f>
        <v>0</v>
      </c>
      <c r="CB166">
        <v>164</v>
      </c>
      <c r="CC166" s="7">
        <f>IF(DB165&gt;0,CC165-1000,CC165)</f>
        <v>0</v>
      </c>
      <c r="CD166" s="20">
        <f>IF(DB165&gt;0,ROUND(PMT($F$92/12,$F$96*12,-CC166),5),0)</f>
        <v>0</v>
      </c>
      <c r="CE166" s="15">
        <f>IF(DB165&gt;0,ROUND(CC166*$CE$1/1000,2),0)</f>
        <v>0</v>
      </c>
      <c r="CF166" s="9">
        <f>INT(CE166)</f>
        <v>0</v>
      </c>
      <c r="CG166" s="23">
        <f>INT((CE166-CF166)*10)/10</f>
        <v>0</v>
      </c>
      <c r="CH166" s="17">
        <f>CE166-CF166-CG166</f>
        <v>0</v>
      </c>
      <c r="CI166" s="23">
        <f>IF(OR(CH166=0.05,CH166=0),CH166,IF(AND(CH166&gt;0.051,CH166&lt;0.1),0.1,IF(AND(CH166&gt;0.001,CH166&lt;0.05),0.05,CH166)))</f>
        <v>0</v>
      </c>
      <c r="CJ166" s="23">
        <f>CF166+CG166+CI166</f>
        <v>0</v>
      </c>
      <c r="CK166" s="15">
        <f>IF(DB165&gt;0,ROUND($CD$1*$CK$1,2),0)</f>
        <v>0</v>
      </c>
      <c r="CL166" s="22">
        <v>0</v>
      </c>
      <c r="CM166" s="22">
        <f>IF(DB165&gt;0,ROUND($CD$1*$CM$1,2),0)</f>
        <v>0</v>
      </c>
      <c r="CN166" s="22">
        <f>IF(DB165&gt;0,ROUND($CD$1*$CN$1,2),0)</f>
        <v>0</v>
      </c>
      <c r="CO166" s="22">
        <f>IF(DB165&gt;0,ROUND($CD$1*$CO$1,2),0)</f>
        <v>0</v>
      </c>
      <c r="CP166" s="22">
        <f>IF(DB165&gt;0,ROUND($CD$1*$CP$1,2),0)</f>
        <v>0</v>
      </c>
      <c r="CQ166" s="15">
        <f>IF(DB165&gt;0,CK166+SUM(CM166:CP166),0)</f>
        <v>0</v>
      </c>
      <c r="CR166" s="22">
        <f>IF(DB165&gt;0,ROUND(CQ166/12,2),0)</f>
        <v>0</v>
      </c>
      <c r="CS166" s="9">
        <f>INT(CR166)</f>
        <v>0</v>
      </c>
      <c r="CT166" s="23">
        <f>INT((CR166-CS166)*10)/10</f>
        <v>0</v>
      </c>
      <c r="CU166" s="17">
        <f>CR166-CS166-CT166</f>
        <v>0</v>
      </c>
      <c r="CV166" s="23">
        <f>IF(OR(CU166=0.05,CU166=0),CU166,IF(AND(CU166&gt;0.051,CU166&lt;0.1),0.1,IF(AND(CU166&gt;0.001,CU166&lt;0.05),0.05,CU166)))</f>
        <v>0</v>
      </c>
      <c r="CW166" s="23">
        <f>CS166+CT166+CV166</f>
        <v>0</v>
      </c>
      <c r="CX166">
        <f>IF(DB165&gt;0,CX165,0)</f>
        <v>0</v>
      </c>
      <c r="CY166" s="7">
        <f>ROUND(CD166+CJ166+CW166+CX166,2)</f>
        <v>0</v>
      </c>
      <c r="CZ166" s="7">
        <f>IF(AND(CY166&gt;0,CY167=0),CY166,0)</f>
        <v>0</v>
      </c>
      <c r="DA166" s="7">
        <f>IF(DB165&gt;0,DA165,0)</f>
        <v>0</v>
      </c>
      <c r="DB166" s="7">
        <f>IF(ROUND(CY166-DA166,2)&gt;0,ROUND(CY166-DA166,2),0)</f>
        <v>0</v>
      </c>
      <c r="EB166">
        <v>164</v>
      </c>
      <c r="EC166" s="7">
        <f>IF(FB165&gt;0,EC165-1000,EC165)</f>
        <v>0</v>
      </c>
      <c r="ED166" s="20">
        <f>IF(FB165&gt;0,ROUND(PMT($F$92/12,$F$96*12,-EC166),5),0)</f>
        <v>0</v>
      </c>
      <c r="EE166" s="15">
        <f>IF(FB165&gt;0,ROUND(EC166*$EE$1/1000,2),0)</f>
        <v>0</v>
      </c>
      <c r="EF166" s="9">
        <f>INT(EE166)</f>
        <v>0</v>
      </c>
      <c r="EG166" s="23">
        <f>INT((EE166-EF166)*10)/10</f>
        <v>0</v>
      </c>
      <c r="EH166" s="17">
        <f>EE166-EF166-EG166</f>
        <v>0</v>
      </c>
      <c r="EI166" s="23">
        <f>IF(OR(EH166=0.05,EH166=0),EH166,IF(AND(EH166&gt;0.051,EH166&lt;0.1),0.1,IF(AND(EH166&gt;0.001,EH166&lt;0.05),0.05,EH166)))</f>
        <v>0</v>
      </c>
      <c r="EJ166" s="23">
        <f>EF166+EG166+EI166</f>
        <v>0</v>
      </c>
      <c r="EK166" s="15">
        <f>IF(FB165&gt;0,ROUND($ED$1*$EK$1,2),0)</f>
        <v>0</v>
      </c>
      <c r="EL166" s="22">
        <v>0</v>
      </c>
      <c r="EM166" s="22">
        <f>IF(FB165&gt;0,ROUND($ED$1*$EM$1,0),0)</f>
        <v>0</v>
      </c>
      <c r="EN166" s="22">
        <f>IF(FB165&gt;0,ROUND($ED$1*$EN$1,2),0)</f>
        <v>0</v>
      </c>
      <c r="EO166" s="22">
        <f>IF(FB165&gt;0,ROUND($ED$1*$EO$1,2),0)</f>
        <v>0</v>
      </c>
      <c r="EP166" s="22">
        <f>IF(FB165&gt;0,ROUND($ED$1*$EP$1,2),0)</f>
        <v>0</v>
      </c>
      <c r="EQ166" s="15">
        <f>IF(FB165&gt;0,EK166+SUM(EM166:EP166),0)</f>
        <v>0</v>
      </c>
      <c r="ER166" s="22">
        <f>IF(FB165&gt;0,ROUND(EQ166/12,2),0)</f>
        <v>0</v>
      </c>
      <c r="ES166" s="9">
        <f>INT(ER166)</f>
        <v>0</v>
      </c>
      <c r="ET166" s="23">
        <f>INT((ER166-ES166)*10)/10</f>
        <v>0</v>
      </c>
      <c r="EU166" s="17">
        <f>ER166-ES166-ET166</f>
        <v>0</v>
      </c>
      <c r="EV166" s="23">
        <f>IF(OR(EU166=0.05,EU166=0),EU166,IF(AND(EU166&gt;0.051,EU166&lt;0.1),0.1,IF(AND(EU166&gt;0.001,EU166&lt;0.05),0.05,EU166)))</f>
        <v>0</v>
      </c>
      <c r="EW166" s="23">
        <f>ES166+ET166+EV166</f>
        <v>0</v>
      </c>
      <c r="EX166">
        <f>IF(FB165&gt;0,EX165,0)</f>
        <v>0</v>
      </c>
      <c r="EY166" s="7">
        <f>ROUND(ED166+EJ166+EW166+EX166,2)</f>
        <v>0</v>
      </c>
      <c r="EZ166" s="7">
        <f>IF(AND(EY166&gt;0,EY167=0),EY166,0)</f>
        <v>0</v>
      </c>
      <c r="FA166" s="7">
        <f>IF(FB165&gt;0,FA165,0)</f>
        <v>0</v>
      </c>
      <c r="FB166" s="7">
        <f>IF(ROUND(EY166-FA166,2)&gt;0,ROUND(EY166-FA166,2),0)</f>
        <v>0</v>
      </c>
      <c r="GB166">
        <v>164</v>
      </c>
      <c r="GC166" s="7">
        <f>IF(HB165&gt;0,GC165-1000,GC165)</f>
        <v>0</v>
      </c>
      <c r="GD166" s="20">
        <f>IF(HB165&gt;0,ROUND(PMT($F$92/12,$F$96*12,-GC166),5),0)</f>
        <v>0</v>
      </c>
      <c r="GE166" s="15">
        <f>IF(HB165&gt;0,ROUND(GC166*$GE$1/1000,2),0)</f>
        <v>0</v>
      </c>
      <c r="GF166" s="9">
        <f>INT(GE166)</f>
        <v>0</v>
      </c>
      <c r="GG166" s="23">
        <f>INT((GE166-GF166)*10)/10</f>
        <v>0</v>
      </c>
      <c r="GH166" s="17">
        <f>GE166-GF166-GG166</f>
        <v>0</v>
      </c>
      <c r="GI166" s="23">
        <f>IF(OR(GH166=0.05,GH166=0),GH166,IF(AND(GH166&gt;0.051,GH166&lt;0.1),0.1,IF(AND(GH166&gt;0.001,GH166&lt;0.05),0.05,GH166)))</f>
        <v>0</v>
      </c>
      <c r="GJ166" s="23">
        <f>GF166+GG166+GI166</f>
        <v>0</v>
      </c>
      <c r="GK166" s="15">
        <f>IF(HB165&gt;0,ROUND($GD$1*$GK$1,2),0)</f>
        <v>0</v>
      </c>
      <c r="GL166" s="22">
        <v>0</v>
      </c>
      <c r="GM166" s="22">
        <f>IF(HB165&gt;0,ROUND($GD$1*$GM$1,0),0)</f>
        <v>0</v>
      </c>
      <c r="GN166" s="22">
        <f>IF(HB165&gt;0,ROUND($GD$1*$GN$1,2),0)</f>
        <v>0</v>
      </c>
      <c r="GO166" s="22">
        <f>IF(HB165&gt;0,ROUND($GD$1*$GO$1,2),0)</f>
        <v>0</v>
      </c>
      <c r="GP166" s="22">
        <f>IF(HB165&gt;0,ROUND($GD$1*$GP$1,2),0)</f>
        <v>0</v>
      </c>
      <c r="GQ166" s="15">
        <f>IF(HB165&gt;0,GK166+SUM(GM166:GP166),0)</f>
        <v>0</v>
      </c>
      <c r="GR166" s="22">
        <f>IF(HB165&gt;0,ROUND(GQ166/12,2),0)</f>
        <v>0</v>
      </c>
      <c r="GS166" s="9">
        <f>INT(GR166)</f>
        <v>0</v>
      </c>
      <c r="GT166" s="23">
        <f>INT((GR166-GS166)*10)/10</f>
        <v>0</v>
      </c>
      <c r="GU166" s="17">
        <f>GR166-GS166-GT166</f>
        <v>0</v>
      </c>
      <c r="GV166" s="23">
        <f>IF(OR(GU166=0.05,GU166=0),GU166,IF(AND(GU166&gt;0.051,GU166&lt;0.1),0.1,IF(AND(GU166&gt;0.001,GU166&lt;0.05),0.05,GU166)))</f>
        <v>0</v>
      </c>
      <c r="GW166" s="23">
        <f>GS166+GT166+GV166</f>
        <v>0</v>
      </c>
      <c r="GX166">
        <f>IF(HB165&gt;0,GX165,0)</f>
        <v>0</v>
      </c>
      <c r="GY166" s="7">
        <f>ROUND(GD166+GJ166+GW166+GX166,2)</f>
        <v>0</v>
      </c>
      <c r="GZ166" s="7">
        <f>IF(AND(GY166&gt;0,GY167=0),GY166,0)</f>
        <v>0</v>
      </c>
      <c r="HA166" s="7">
        <f>IF(HB165&gt;0,HA165,0)</f>
        <v>0</v>
      </c>
      <c r="HB166" s="7">
        <f>IF(ROUND(GY166-HA166,2)&gt;0,ROUND(GY166-HA166,2),0)</f>
        <v>0</v>
      </c>
    </row>
    <row r="167" spans="1:235">
      <c r="B167" s="4" t="s">
        <v>206</v>
      </c>
      <c r="AA167" s="9">
        <f>(ROUND($F$152,2)*10)-AA166</f>
        <v>0</v>
      </c>
      <c r="AB167" s="9">
        <f>INT(ROUND(AA167,2)*10)</f>
        <v>0</v>
      </c>
      <c r="BB167">
        <v>165</v>
      </c>
      <c r="BC167" s="7">
        <f>IF(BW166&gt;0,BC166-1000,BC166)</f>
        <v>0</v>
      </c>
      <c r="BD167" s="20">
        <f>IF(BW166&gt;0,ROUND(PMT($F$92/12,$F$96*12,-BC167),5),0)</f>
        <v>0</v>
      </c>
      <c r="BE167" s="15">
        <f>IF(BW166&gt;0,ROUND(BC167*$E$1/1000,2),0)</f>
        <v>0</v>
      </c>
      <c r="BF167" s="15">
        <f>IF(BW166&gt;0,ROUND(MIN(BC167,$F$168)*$BF$1,2),0)</f>
        <v>0</v>
      </c>
      <c r="BG167" s="22">
        <v>0</v>
      </c>
      <c r="BH167" s="22">
        <f>IF(BW166&gt;0,ROUND(MIN(BC167,$F$168)*$BH$1,0),0)</f>
        <v>0</v>
      </c>
      <c r="BI167" s="22">
        <f>IF(BW166&gt;0,ROUND(MIN(BC167,$F$168)*$BI$1,2),0)</f>
        <v>0</v>
      </c>
      <c r="BJ167" s="22">
        <f>IF(BW166&gt;0,ROUND(MIN(BC167,$F$168)*$BJ$1,2),0)</f>
        <v>0</v>
      </c>
      <c r="BK167" s="22">
        <f>IF(BW166&gt;0,ROUND(MIN(BC167,$F$168)*$BK$1,2),0)</f>
        <v>0</v>
      </c>
      <c r="BL167" s="15">
        <f>IF(BW166&gt;0,BF167+SUM(BH167:BK167),0)</f>
        <v>0</v>
      </c>
      <c r="BM167" s="22">
        <f>IF(BW166&gt;0,ROUND(BL167/12,2),0)</f>
        <v>0</v>
      </c>
      <c r="BN167" s="9">
        <f>INT(BM167)</f>
        <v>0</v>
      </c>
      <c r="BO167" s="23">
        <f>INT((BM167-BN167)*10)/10</f>
        <v>0</v>
      </c>
      <c r="BP167" s="17">
        <f>BM167-BN167-BO167</f>
        <v>0</v>
      </c>
      <c r="BQ167" s="23">
        <f>IF(OR(BP167=0.05,BP167=0),BP167,IF(AND(BP167&gt;0.051,BP167&lt;0.1),0.1,IF(AND(BP167&gt;0.001,BP167&lt;0.05),0.05,BP167)))</f>
        <v>0</v>
      </c>
      <c r="BR167" s="23">
        <f>BN167+BO167+BQ167</f>
        <v>0</v>
      </c>
      <c r="BS167">
        <f>IF(BW166&gt;0,BS166,0)</f>
        <v>0</v>
      </c>
      <c r="BT167" s="7">
        <f>SUM(BD167:BE167)+BR167+BS167</f>
        <v>0</v>
      </c>
      <c r="BU167" s="7">
        <f>IF(AND(BT167&gt;0,BT168=0),BT167,0)</f>
        <v>0</v>
      </c>
      <c r="BV167" s="7">
        <f>IF(BW166&gt;0,BV166,0)</f>
        <v>0</v>
      </c>
      <c r="BW167" s="7">
        <f>IF(ROUND(BT167-BV167,2)&gt;0,ROUND(BT167-BV167,2),0)</f>
        <v>0</v>
      </c>
      <c r="CB167">
        <v>165</v>
      </c>
      <c r="CC167" s="7">
        <f>IF(DB166&gt;0,CC166-1000,CC166)</f>
        <v>0</v>
      </c>
      <c r="CD167" s="20">
        <f>IF(DB166&gt;0,ROUND(PMT($F$92/12,$F$96*12,-CC167),5),0)</f>
        <v>0</v>
      </c>
      <c r="CE167" s="15">
        <f>IF(DB166&gt;0,ROUND(CC167*$CE$1/1000,2),0)</f>
        <v>0</v>
      </c>
      <c r="CF167" s="9">
        <f>INT(CE167)</f>
        <v>0</v>
      </c>
      <c r="CG167" s="23">
        <f>INT((CE167-CF167)*10)/10</f>
        <v>0</v>
      </c>
      <c r="CH167" s="17">
        <f>CE167-CF167-CG167</f>
        <v>0</v>
      </c>
      <c r="CI167" s="23">
        <f>IF(OR(CH167=0.05,CH167=0),CH167,IF(AND(CH167&gt;0.051,CH167&lt;0.1),0.1,IF(AND(CH167&gt;0.001,CH167&lt;0.05),0.05,CH167)))</f>
        <v>0</v>
      </c>
      <c r="CJ167" s="23">
        <f>CF167+CG167+CI167</f>
        <v>0</v>
      </c>
      <c r="CK167" s="15">
        <f>IF(DB166&gt;0,ROUND($CD$1*$CK$1,2),0)</f>
        <v>0</v>
      </c>
      <c r="CL167" s="22">
        <v>0</v>
      </c>
      <c r="CM167" s="22">
        <f>IF(DB166&gt;0,ROUND($CD$1*$CM$1,2),0)</f>
        <v>0</v>
      </c>
      <c r="CN167" s="22">
        <f>IF(DB166&gt;0,ROUND($CD$1*$CN$1,2),0)</f>
        <v>0</v>
      </c>
      <c r="CO167" s="22">
        <f>IF(DB166&gt;0,ROUND($CD$1*$CO$1,2),0)</f>
        <v>0</v>
      </c>
      <c r="CP167" s="22">
        <f>IF(DB166&gt;0,ROUND($CD$1*$CP$1,2),0)</f>
        <v>0</v>
      </c>
      <c r="CQ167" s="15">
        <f>IF(DB166&gt;0,CK167+SUM(CM167:CP167),0)</f>
        <v>0</v>
      </c>
      <c r="CR167" s="22">
        <f>IF(DB166&gt;0,ROUND(CQ167/12,2),0)</f>
        <v>0</v>
      </c>
      <c r="CS167" s="9">
        <f>INT(CR167)</f>
        <v>0</v>
      </c>
      <c r="CT167" s="23">
        <f>INT((CR167-CS167)*10)/10</f>
        <v>0</v>
      </c>
      <c r="CU167" s="17">
        <f>CR167-CS167-CT167</f>
        <v>0</v>
      </c>
      <c r="CV167" s="23">
        <f>IF(OR(CU167=0.05,CU167=0),CU167,IF(AND(CU167&gt;0.051,CU167&lt;0.1),0.1,IF(AND(CU167&gt;0.001,CU167&lt;0.05),0.05,CU167)))</f>
        <v>0</v>
      </c>
      <c r="CW167" s="23">
        <f>CS167+CT167+CV167</f>
        <v>0</v>
      </c>
      <c r="CX167">
        <f>IF(DB166&gt;0,CX166,0)</f>
        <v>0</v>
      </c>
      <c r="CY167" s="7">
        <f>ROUND(CD167+CJ167+CW167+CX167,2)</f>
        <v>0</v>
      </c>
      <c r="CZ167" s="7">
        <f>IF(AND(CY167&gt;0,CY168=0),CY167,0)</f>
        <v>0</v>
      </c>
      <c r="DA167" s="7">
        <f>IF(DB166&gt;0,DA166,0)</f>
        <v>0</v>
      </c>
      <c r="DB167" s="7">
        <f>IF(ROUND(CY167-DA167,2)&gt;0,ROUND(CY167-DA167,2),0)</f>
        <v>0</v>
      </c>
      <c r="EB167">
        <v>165</v>
      </c>
      <c r="EC167" s="7">
        <f>IF(FB166&gt;0,EC166-1000,EC166)</f>
        <v>0</v>
      </c>
      <c r="ED167" s="20">
        <f>IF(FB166&gt;0,ROUND(PMT($F$92/12,$F$96*12,-EC167),5),0)</f>
        <v>0</v>
      </c>
      <c r="EE167" s="15">
        <f>IF(FB166&gt;0,ROUND(EC167*$EE$1/1000,2),0)</f>
        <v>0</v>
      </c>
      <c r="EF167" s="9">
        <f>INT(EE167)</f>
        <v>0</v>
      </c>
      <c r="EG167" s="23">
        <f>INT((EE167-EF167)*10)/10</f>
        <v>0</v>
      </c>
      <c r="EH167" s="17">
        <f>EE167-EF167-EG167</f>
        <v>0</v>
      </c>
      <c r="EI167" s="23">
        <f>IF(OR(EH167=0.05,EH167=0),EH167,IF(AND(EH167&gt;0.051,EH167&lt;0.1),0.1,IF(AND(EH167&gt;0.001,EH167&lt;0.05),0.05,EH167)))</f>
        <v>0</v>
      </c>
      <c r="EJ167" s="23">
        <f>EF167+EG167+EI167</f>
        <v>0</v>
      </c>
      <c r="EK167" s="15">
        <f>IF(FB166&gt;0,ROUND($ED$1*$EK$1,2),0)</f>
        <v>0</v>
      </c>
      <c r="EL167" s="22">
        <v>0</v>
      </c>
      <c r="EM167" s="22">
        <f>IF(FB166&gt;0,ROUND($ED$1*$EM$1,0),0)</f>
        <v>0</v>
      </c>
      <c r="EN167" s="22">
        <f>IF(FB166&gt;0,ROUND($ED$1*$EN$1,2),0)</f>
        <v>0</v>
      </c>
      <c r="EO167" s="22">
        <f>IF(FB166&gt;0,ROUND($ED$1*$EO$1,2),0)</f>
        <v>0</v>
      </c>
      <c r="EP167" s="22">
        <f>IF(FB166&gt;0,ROUND($ED$1*$EP$1,2),0)</f>
        <v>0</v>
      </c>
      <c r="EQ167" s="15">
        <f>IF(FB166&gt;0,EK167+SUM(EM167:EP167),0)</f>
        <v>0</v>
      </c>
      <c r="ER167" s="22">
        <f>IF(FB166&gt;0,ROUND(EQ167/12,2),0)</f>
        <v>0</v>
      </c>
      <c r="ES167" s="9">
        <f>INT(ER167)</f>
        <v>0</v>
      </c>
      <c r="ET167" s="23">
        <f>INT((ER167-ES167)*10)/10</f>
        <v>0</v>
      </c>
      <c r="EU167" s="17">
        <f>ER167-ES167-ET167</f>
        <v>0</v>
      </c>
      <c r="EV167" s="23">
        <f>IF(OR(EU167=0.05,EU167=0),EU167,IF(AND(EU167&gt;0.051,EU167&lt;0.1),0.1,IF(AND(EU167&gt;0.001,EU167&lt;0.05),0.05,EU167)))</f>
        <v>0</v>
      </c>
      <c r="EW167" s="23">
        <f>ES167+ET167+EV167</f>
        <v>0</v>
      </c>
      <c r="EX167">
        <f>IF(FB166&gt;0,EX166,0)</f>
        <v>0</v>
      </c>
      <c r="EY167" s="7">
        <f>ROUND(ED167+EJ167+EW167+EX167,2)</f>
        <v>0</v>
      </c>
      <c r="EZ167" s="7">
        <f>IF(AND(EY167&gt;0,EY168=0),EY167,0)</f>
        <v>0</v>
      </c>
      <c r="FA167" s="7">
        <f>IF(FB166&gt;0,FA166,0)</f>
        <v>0</v>
      </c>
      <c r="FB167" s="7">
        <f>IF(ROUND(EY167-FA167,2)&gt;0,ROUND(EY167-FA167,2),0)</f>
        <v>0</v>
      </c>
      <c r="GB167">
        <v>165</v>
      </c>
      <c r="GC167" s="7">
        <f>IF(HB166&gt;0,GC166-1000,GC166)</f>
        <v>0</v>
      </c>
      <c r="GD167" s="20">
        <f>IF(HB166&gt;0,ROUND(PMT($F$92/12,$F$96*12,-GC167),5),0)</f>
        <v>0</v>
      </c>
      <c r="GE167" s="15">
        <f>IF(HB166&gt;0,ROUND(GC167*$GE$1/1000,2),0)</f>
        <v>0</v>
      </c>
      <c r="GF167" s="9">
        <f>INT(GE167)</f>
        <v>0</v>
      </c>
      <c r="GG167" s="23">
        <f>INT((GE167-GF167)*10)/10</f>
        <v>0</v>
      </c>
      <c r="GH167" s="17">
        <f>GE167-GF167-GG167</f>
        <v>0</v>
      </c>
      <c r="GI167" s="23">
        <f>IF(OR(GH167=0.05,GH167=0),GH167,IF(AND(GH167&gt;0.051,GH167&lt;0.1),0.1,IF(AND(GH167&gt;0.001,GH167&lt;0.05),0.05,GH167)))</f>
        <v>0</v>
      </c>
      <c r="GJ167" s="23">
        <f>GF167+GG167+GI167</f>
        <v>0</v>
      </c>
      <c r="GK167" s="15">
        <f>IF(HB166&gt;0,ROUND($GD$1*$GK$1,2),0)</f>
        <v>0</v>
      </c>
      <c r="GL167" s="22">
        <v>0</v>
      </c>
      <c r="GM167" s="22">
        <f>IF(HB166&gt;0,ROUND($GD$1*$GM$1,0),0)</f>
        <v>0</v>
      </c>
      <c r="GN167" s="22">
        <f>IF(HB166&gt;0,ROUND($GD$1*$GN$1,2),0)</f>
        <v>0</v>
      </c>
      <c r="GO167" s="22">
        <f>IF(HB166&gt;0,ROUND($GD$1*$GO$1,2),0)</f>
        <v>0</v>
      </c>
      <c r="GP167" s="22">
        <f>IF(HB166&gt;0,ROUND($GD$1*$GP$1,2),0)</f>
        <v>0</v>
      </c>
      <c r="GQ167" s="15">
        <f>IF(HB166&gt;0,GK167+SUM(GM167:GP167),0)</f>
        <v>0</v>
      </c>
      <c r="GR167" s="22">
        <f>IF(HB166&gt;0,ROUND(GQ167/12,2),0)</f>
        <v>0</v>
      </c>
      <c r="GS167" s="9">
        <f>INT(GR167)</f>
        <v>0</v>
      </c>
      <c r="GT167" s="23">
        <f>INT((GR167-GS167)*10)/10</f>
        <v>0</v>
      </c>
      <c r="GU167" s="17">
        <f>GR167-GS167-GT167</f>
        <v>0</v>
      </c>
      <c r="GV167" s="23">
        <f>IF(OR(GU167=0.05,GU167=0),GU167,IF(AND(GU167&gt;0.051,GU167&lt;0.1),0.1,IF(AND(GU167&gt;0.001,GU167&lt;0.05),0.05,GU167)))</f>
        <v>0</v>
      </c>
      <c r="GW167" s="23">
        <f>GS167+GT167+GV167</f>
        <v>0</v>
      </c>
      <c r="GX167">
        <f>IF(HB166&gt;0,GX166,0)</f>
        <v>0</v>
      </c>
      <c r="GY167" s="7">
        <f>ROUND(GD167+GJ167+GW167+GX167,2)</f>
        <v>0</v>
      </c>
      <c r="GZ167" s="7">
        <f>IF(AND(GY167&gt;0,GY168=0),GY167,0)</f>
        <v>0</v>
      </c>
      <c r="HA167" s="7">
        <f>IF(HB166&gt;0,HA166,0)</f>
        <v>0</v>
      </c>
      <c r="HB167" s="7">
        <f>IF(ROUND(GY167-HA167,2)&gt;0,ROUND(GY167-HA167,2),0)</f>
        <v>0</v>
      </c>
    </row>
    <row r="168" spans="1:235">
      <c r="B168" s="9" t="s">
        <v>207</v>
      </c>
      <c r="E168" s="9" t="s">
        <v>190</v>
      </c>
      <c r="F168" s="15">
        <f>F26</f>
        <v>655900</v>
      </c>
      <c r="AA168" s="94">
        <f>INT(AA166/10)+AB166+(AB168/100)</f>
        <v>0</v>
      </c>
      <c r="AB168" s="9" t="b">
        <f>IF(AB167&gt;0,IF(AB167&lt;=5,5,IF(AB167&lt;10,10,0)))</f>
        <v>0</v>
      </c>
      <c r="BB168">
        <v>166</v>
      </c>
      <c r="BC168" s="7">
        <f>IF(BW167&gt;0,BC167-1000,BC167)</f>
        <v>0</v>
      </c>
      <c r="BD168" s="20">
        <f>IF(BW167&gt;0,ROUND(PMT($F$92/12,$F$96*12,-BC168),5),0)</f>
        <v>0</v>
      </c>
      <c r="BE168" s="15">
        <f>IF(BW167&gt;0,ROUND(BC168*$E$1/1000,2),0)</f>
        <v>0</v>
      </c>
      <c r="BF168" s="15">
        <f>IF(BW167&gt;0,ROUND(MIN(BC168,$F$168)*$BF$1,2),0)</f>
        <v>0</v>
      </c>
      <c r="BG168" s="22">
        <v>0</v>
      </c>
      <c r="BH168" s="22">
        <f>IF(BW167&gt;0,ROUND(MIN(BC168,$F$168)*$BH$1,0),0)</f>
        <v>0</v>
      </c>
      <c r="BI168" s="22">
        <f>IF(BW167&gt;0,ROUND(MIN(BC168,$F$168)*$BI$1,2),0)</f>
        <v>0</v>
      </c>
      <c r="BJ168" s="22">
        <f>IF(BW167&gt;0,ROUND(MIN(BC168,$F$168)*$BJ$1,2),0)</f>
        <v>0</v>
      </c>
      <c r="BK168" s="22">
        <f>IF(BW167&gt;0,ROUND(MIN(BC168,$F$168)*$BK$1,2),0)</f>
        <v>0</v>
      </c>
      <c r="BL168" s="15">
        <f>IF(BW167&gt;0,BF168+SUM(BH168:BK168),0)</f>
        <v>0</v>
      </c>
      <c r="BM168" s="22">
        <f>IF(BW167&gt;0,ROUND(BL168/12,2),0)</f>
        <v>0</v>
      </c>
      <c r="BN168" s="9">
        <f>INT(BM168)</f>
        <v>0</v>
      </c>
      <c r="BO168" s="23">
        <f>INT((BM168-BN168)*10)/10</f>
        <v>0</v>
      </c>
      <c r="BP168" s="17">
        <f>BM168-BN168-BO168</f>
        <v>0</v>
      </c>
      <c r="BQ168" s="23">
        <f>IF(OR(BP168=0.05,BP168=0),BP168,IF(AND(BP168&gt;0.051,BP168&lt;0.1),0.1,IF(AND(BP168&gt;0.001,BP168&lt;0.05),0.05,BP168)))</f>
        <v>0</v>
      </c>
      <c r="BR168" s="23">
        <f>BN168+BO168+BQ168</f>
        <v>0</v>
      </c>
      <c r="BS168">
        <f>IF(BW167&gt;0,BS167,0)</f>
        <v>0</v>
      </c>
      <c r="BT168" s="7">
        <f>SUM(BD168:BE168)+BR168+BS168</f>
        <v>0</v>
      </c>
      <c r="BU168" s="7">
        <f>IF(AND(BT168&gt;0,BT169=0),BT168,0)</f>
        <v>0</v>
      </c>
      <c r="BV168" s="7">
        <f>IF(BW167&gt;0,BV167,0)</f>
        <v>0</v>
      </c>
      <c r="BW168" s="7">
        <f>IF(ROUND(BT168-BV168,2)&gt;0,ROUND(BT168-BV168,2),0)</f>
        <v>0</v>
      </c>
      <c r="CB168">
        <v>166</v>
      </c>
      <c r="CC168" s="7">
        <f>IF(DB167&gt;0,CC167-1000,CC167)</f>
        <v>0</v>
      </c>
      <c r="CD168" s="20">
        <f>IF(DB167&gt;0,ROUND(PMT($F$92/12,$F$96*12,-CC168),5),0)</f>
        <v>0</v>
      </c>
      <c r="CE168" s="15">
        <f>IF(DB167&gt;0,ROUND(CC168*$CE$1/1000,2),0)</f>
        <v>0</v>
      </c>
      <c r="CF168" s="9">
        <f>INT(CE168)</f>
        <v>0</v>
      </c>
      <c r="CG168" s="23">
        <f>INT((CE168-CF168)*10)/10</f>
        <v>0</v>
      </c>
      <c r="CH168" s="17">
        <f>CE168-CF168-CG168</f>
        <v>0</v>
      </c>
      <c r="CI168" s="23">
        <f>IF(OR(CH168=0.05,CH168=0),CH168,IF(AND(CH168&gt;0.051,CH168&lt;0.1),0.1,IF(AND(CH168&gt;0.001,CH168&lt;0.05),0.05,CH168)))</f>
        <v>0</v>
      </c>
      <c r="CJ168" s="23">
        <f>CF168+CG168+CI168</f>
        <v>0</v>
      </c>
      <c r="CK168" s="15">
        <f>IF(DB167&gt;0,ROUND($CD$1*$CK$1,2),0)</f>
        <v>0</v>
      </c>
      <c r="CL168" s="22">
        <v>0</v>
      </c>
      <c r="CM168" s="22">
        <f>IF(DB167&gt;0,ROUND($CD$1*$CM$1,2),0)</f>
        <v>0</v>
      </c>
      <c r="CN168" s="22">
        <f>IF(DB167&gt;0,ROUND($CD$1*$CN$1,2),0)</f>
        <v>0</v>
      </c>
      <c r="CO168" s="22">
        <f>IF(DB167&gt;0,ROUND($CD$1*$CO$1,2),0)</f>
        <v>0</v>
      </c>
      <c r="CP168" s="22">
        <f>IF(DB167&gt;0,ROUND($CD$1*$CP$1,2),0)</f>
        <v>0</v>
      </c>
      <c r="CQ168" s="15">
        <f>IF(DB167&gt;0,CK168+SUM(CM168:CP168),0)</f>
        <v>0</v>
      </c>
      <c r="CR168" s="22">
        <f>IF(DB167&gt;0,ROUND(CQ168/12,2),0)</f>
        <v>0</v>
      </c>
      <c r="CS168" s="9">
        <f>INT(CR168)</f>
        <v>0</v>
      </c>
      <c r="CT168" s="23">
        <f>INT((CR168-CS168)*10)/10</f>
        <v>0</v>
      </c>
      <c r="CU168" s="17">
        <f>CR168-CS168-CT168</f>
        <v>0</v>
      </c>
      <c r="CV168" s="23">
        <f>IF(OR(CU168=0.05,CU168=0),CU168,IF(AND(CU168&gt;0.051,CU168&lt;0.1),0.1,IF(AND(CU168&gt;0.001,CU168&lt;0.05),0.05,CU168)))</f>
        <v>0</v>
      </c>
      <c r="CW168" s="23">
        <f>CS168+CT168+CV168</f>
        <v>0</v>
      </c>
      <c r="CX168">
        <f>IF(DB167&gt;0,CX167,0)</f>
        <v>0</v>
      </c>
      <c r="CY168" s="7">
        <f>ROUND(CD168+CJ168+CW168+CX168,2)</f>
        <v>0</v>
      </c>
      <c r="CZ168" s="7">
        <f>IF(AND(CY168&gt;0,CY169=0),CY168,0)</f>
        <v>0</v>
      </c>
      <c r="DA168" s="7">
        <f>IF(DB167&gt;0,DA167,0)</f>
        <v>0</v>
      </c>
      <c r="DB168" s="7">
        <f>IF(ROUND(CY168-DA168,2)&gt;0,ROUND(CY168-DA168,2),0)</f>
        <v>0</v>
      </c>
      <c r="EB168">
        <v>166</v>
      </c>
      <c r="EC168" s="7">
        <f>IF(FB167&gt;0,EC167-1000,EC167)</f>
        <v>0</v>
      </c>
      <c r="ED168" s="20">
        <f>IF(FB167&gt;0,ROUND(PMT($F$92/12,$F$96*12,-EC168),5),0)</f>
        <v>0</v>
      </c>
      <c r="EE168" s="15">
        <f>IF(FB167&gt;0,ROUND(EC168*$EE$1/1000,2),0)</f>
        <v>0</v>
      </c>
      <c r="EF168" s="9">
        <f>INT(EE168)</f>
        <v>0</v>
      </c>
      <c r="EG168" s="23">
        <f>INT((EE168-EF168)*10)/10</f>
        <v>0</v>
      </c>
      <c r="EH168" s="17">
        <f>EE168-EF168-EG168</f>
        <v>0</v>
      </c>
      <c r="EI168" s="23">
        <f>IF(OR(EH168=0.05,EH168=0),EH168,IF(AND(EH168&gt;0.051,EH168&lt;0.1),0.1,IF(AND(EH168&gt;0.001,EH168&lt;0.05),0.05,EH168)))</f>
        <v>0</v>
      </c>
      <c r="EJ168" s="23">
        <f>EF168+EG168+EI168</f>
        <v>0</v>
      </c>
      <c r="EK168" s="15">
        <f>IF(FB167&gt;0,ROUND($ED$1*$EK$1,2),0)</f>
        <v>0</v>
      </c>
      <c r="EL168" s="22">
        <v>0</v>
      </c>
      <c r="EM168" s="22">
        <f>IF(FB167&gt;0,ROUND($ED$1*$EM$1,0),0)</f>
        <v>0</v>
      </c>
      <c r="EN168" s="22">
        <f>IF(FB167&gt;0,ROUND($ED$1*$EN$1,2),0)</f>
        <v>0</v>
      </c>
      <c r="EO168" s="22">
        <f>IF(FB167&gt;0,ROUND($ED$1*$EO$1,2),0)</f>
        <v>0</v>
      </c>
      <c r="EP168" s="22">
        <f>IF(FB167&gt;0,ROUND($ED$1*$EP$1,2),0)</f>
        <v>0</v>
      </c>
      <c r="EQ168" s="15">
        <f>IF(FB167&gt;0,EK168+SUM(EM168:EP168),0)</f>
        <v>0</v>
      </c>
      <c r="ER168" s="22">
        <f>IF(FB167&gt;0,ROUND(EQ168/12,2),0)</f>
        <v>0</v>
      </c>
      <c r="ES168" s="9">
        <f>INT(ER168)</f>
        <v>0</v>
      </c>
      <c r="ET168" s="23">
        <f>INT((ER168-ES168)*10)/10</f>
        <v>0</v>
      </c>
      <c r="EU168" s="17">
        <f>ER168-ES168-ET168</f>
        <v>0</v>
      </c>
      <c r="EV168" s="23">
        <f>IF(OR(EU168=0.05,EU168=0),EU168,IF(AND(EU168&gt;0.051,EU168&lt;0.1),0.1,IF(AND(EU168&gt;0.001,EU168&lt;0.05),0.05,EU168)))</f>
        <v>0</v>
      </c>
      <c r="EW168" s="23">
        <f>ES168+ET168+EV168</f>
        <v>0</v>
      </c>
      <c r="EX168">
        <f>IF(FB167&gt;0,EX167,0)</f>
        <v>0</v>
      </c>
      <c r="EY168" s="7">
        <f>ROUND(ED168+EJ168+EW168+EX168,2)</f>
        <v>0</v>
      </c>
      <c r="EZ168" s="7">
        <f>IF(AND(EY168&gt;0,EY169=0),EY168,0)</f>
        <v>0</v>
      </c>
      <c r="FA168" s="7">
        <f>IF(FB167&gt;0,FA167,0)</f>
        <v>0</v>
      </c>
      <c r="FB168" s="7">
        <f>IF(ROUND(EY168-FA168,2)&gt;0,ROUND(EY168-FA168,2),0)</f>
        <v>0</v>
      </c>
      <c r="GB168">
        <v>166</v>
      </c>
      <c r="GC168" s="7">
        <f>IF(HB167&gt;0,GC167-1000,GC167)</f>
        <v>0</v>
      </c>
      <c r="GD168" s="20">
        <f>IF(HB167&gt;0,ROUND(PMT($F$92/12,$F$96*12,-GC168),5),0)</f>
        <v>0</v>
      </c>
      <c r="GE168" s="15">
        <f>IF(HB167&gt;0,ROUND(GC168*$GE$1/1000,2),0)</f>
        <v>0</v>
      </c>
      <c r="GF168" s="9">
        <f>INT(GE168)</f>
        <v>0</v>
      </c>
      <c r="GG168" s="23">
        <f>INT((GE168-GF168)*10)/10</f>
        <v>0</v>
      </c>
      <c r="GH168" s="17">
        <f>GE168-GF168-GG168</f>
        <v>0</v>
      </c>
      <c r="GI168" s="23">
        <f>IF(OR(GH168=0.05,GH168=0),GH168,IF(AND(GH168&gt;0.051,GH168&lt;0.1),0.1,IF(AND(GH168&gt;0.001,GH168&lt;0.05),0.05,GH168)))</f>
        <v>0</v>
      </c>
      <c r="GJ168" s="23">
        <f>GF168+GG168+GI168</f>
        <v>0</v>
      </c>
      <c r="GK168" s="15">
        <f>IF(HB167&gt;0,ROUND($GD$1*$GK$1,2),0)</f>
        <v>0</v>
      </c>
      <c r="GL168" s="22">
        <v>0</v>
      </c>
      <c r="GM168" s="22">
        <f>IF(HB167&gt;0,ROUND($GD$1*$GM$1,0),0)</f>
        <v>0</v>
      </c>
      <c r="GN168" s="22">
        <f>IF(HB167&gt;0,ROUND($GD$1*$GN$1,2),0)</f>
        <v>0</v>
      </c>
      <c r="GO168" s="22">
        <f>IF(HB167&gt;0,ROUND($GD$1*$GO$1,2),0)</f>
        <v>0</v>
      </c>
      <c r="GP168" s="22">
        <f>IF(HB167&gt;0,ROUND($GD$1*$GP$1,2),0)</f>
        <v>0</v>
      </c>
      <c r="GQ168" s="15">
        <f>IF(HB167&gt;0,GK168+SUM(GM168:GP168),0)</f>
        <v>0</v>
      </c>
      <c r="GR168" s="22">
        <f>IF(HB167&gt;0,ROUND(GQ168/12,2),0)</f>
        <v>0</v>
      </c>
      <c r="GS168" s="9">
        <f>INT(GR168)</f>
        <v>0</v>
      </c>
      <c r="GT168" s="23">
        <f>INT((GR168-GS168)*10)/10</f>
        <v>0</v>
      </c>
      <c r="GU168" s="17">
        <f>GR168-GS168-GT168</f>
        <v>0</v>
      </c>
      <c r="GV168" s="23">
        <f>IF(OR(GU168=0.05,GU168=0),GU168,IF(AND(GU168&gt;0.051,GU168&lt;0.1),0.1,IF(AND(GU168&gt;0.001,GU168&lt;0.05),0.05,GU168)))</f>
        <v>0</v>
      </c>
      <c r="GW168" s="23">
        <f>GS168+GT168+GV168</f>
        <v>0</v>
      </c>
      <c r="GX168">
        <f>IF(HB167&gt;0,GX167,0)</f>
        <v>0</v>
      </c>
      <c r="GY168" s="7">
        <f>ROUND(GD168+GJ168+GW168+GX168,2)</f>
        <v>0</v>
      </c>
      <c r="GZ168" s="7">
        <f>IF(AND(GY168&gt;0,GY169=0),GY168,0)</f>
        <v>0</v>
      </c>
      <c r="HA168" s="7">
        <f>IF(HB167&gt;0,HA167,0)</f>
        <v>0</v>
      </c>
      <c r="HB168" s="7">
        <f>IF(ROUND(GY168-HA168,2)&gt;0,ROUND(GY168-HA168,2),0)</f>
        <v>0</v>
      </c>
    </row>
    <row r="169" spans="1:235">
      <c r="B169" s="9" t="s">
        <v>208</v>
      </c>
      <c r="E169" s="9" t="s">
        <v>190</v>
      </c>
      <c r="F169" s="8">
        <f>MIN(K86,F168)</f>
        <v>0</v>
      </c>
      <c r="AB169" s="56">
        <f>AA170/10</f>
        <v>0</v>
      </c>
      <c r="BB169">
        <v>167</v>
      </c>
      <c r="BC169" s="7">
        <f>IF(BW168&gt;0,BC168-1000,BC168)</f>
        <v>0</v>
      </c>
      <c r="BD169" s="20">
        <f>IF(BW168&gt;0,ROUND(PMT($F$92/12,$F$96*12,-BC169),5),0)</f>
        <v>0</v>
      </c>
      <c r="BE169" s="15">
        <f>IF(BW168&gt;0,ROUND(BC169*$E$1/1000,2),0)</f>
        <v>0</v>
      </c>
      <c r="BF169" s="15">
        <f>IF(BW168&gt;0,ROUND(MIN(BC169,$F$168)*$BF$1,2),0)</f>
        <v>0</v>
      </c>
      <c r="BG169" s="22">
        <v>0</v>
      </c>
      <c r="BH169" s="22">
        <f>IF(BW168&gt;0,ROUND(MIN(BC169,$F$168)*$BH$1,0),0)</f>
        <v>0</v>
      </c>
      <c r="BI169" s="22">
        <f>IF(BW168&gt;0,ROUND(MIN(BC169,$F$168)*$BI$1,2),0)</f>
        <v>0</v>
      </c>
      <c r="BJ169" s="22">
        <f>IF(BW168&gt;0,ROUND(MIN(BC169,$F$168)*$BJ$1,2),0)</f>
        <v>0</v>
      </c>
      <c r="BK169" s="22">
        <f>IF(BW168&gt;0,ROUND(MIN(BC169,$F$168)*$BK$1,2),0)</f>
        <v>0</v>
      </c>
      <c r="BL169" s="15">
        <f>IF(BW168&gt;0,BF169+SUM(BH169:BK169),0)</f>
        <v>0</v>
      </c>
      <c r="BM169" s="22">
        <f>IF(BW168&gt;0,ROUND(BL169/12,2),0)</f>
        <v>0</v>
      </c>
      <c r="BN169" s="9">
        <f>INT(BM169)</f>
        <v>0</v>
      </c>
      <c r="BO169" s="23">
        <f>INT((BM169-BN169)*10)/10</f>
        <v>0</v>
      </c>
      <c r="BP169" s="17">
        <f>BM169-BN169-BO169</f>
        <v>0</v>
      </c>
      <c r="BQ169" s="23">
        <f>IF(OR(BP169=0.05,BP169=0),BP169,IF(AND(BP169&gt;0.051,BP169&lt;0.1),0.1,IF(AND(BP169&gt;0.001,BP169&lt;0.05),0.05,BP169)))</f>
        <v>0</v>
      </c>
      <c r="BR169" s="23">
        <f>BN169+BO169+BQ169</f>
        <v>0</v>
      </c>
      <c r="BS169">
        <f>IF(BW168&gt;0,BS168,0)</f>
        <v>0</v>
      </c>
      <c r="BT169" s="7">
        <f>SUM(BD169:BE169)+BR169+BS169</f>
        <v>0</v>
      </c>
      <c r="BU169" s="7">
        <f>IF(AND(BT169&gt;0,BT170=0),BT169,0)</f>
        <v>0</v>
      </c>
      <c r="BV169" s="7">
        <f>IF(BW168&gt;0,BV168,0)</f>
        <v>0</v>
      </c>
      <c r="BW169" s="7">
        <f>IF(ROUND(BT169-BV169,2)&gt;0,ROUND(BT169-BV169,2),0)</f>
        <v>0</v>
      </c>
      <c r="CB169">
        <v>167</v>
      </c>
      <c r="CC169" s="7">
        <f>IF(DB168&gt;0,CC168-1000,CC168)</f>
        <v>0</v>
      </c>
      <c r="CD169" s="20">
        <f>IF(DB168&gt;0,ROUND(PMT($F$92/12,$F$96*12,-CC169),5),0)</f>
        <v>0</v>
      </c>
      <c r="CE169" s="15">
        <f>IF(DB168&gt;0,ROUND(CC169*$CE$1/1000,2),0)</f>
        <v>0</v>
      </c>
      <c r="CF169" s="9">
        <f>INT(CE169)</f>
        <v>0</v>
      </c>
      <c r="CG169" s="23">
        <f>INT((CE169-CF169)*10)/10</f>
        <v>0</v>
      </c>
      <c r="CH169" s="17">
        <f>CE169-CF169-CG169</f>
        <v>0</v>
      </c>
      <c r="CI169" s="23">
        <f>IF(OR(CH169=0.05,CH169=0),CH169,IF(AND(CH169&gt;0.051,CH169&lt;0.1),0.1,IF(AND(CH169&gt;0.001,CH169&lt;0.05),0.05,CH169)))</f>
        <v>0</v>
      </c>
      <c r="CJ169" s="23">
        <f>CF169+CG169+CI169</f>
        <v>0</v>
      </c>
      <c r="CK169" s="15">
        <f>IF(DB168&gt;0,ROUND($CD$1*$CK$1,2),0)</f>
        <v>0</v>
      </c>
      <c r="CL169" s="22">
        <v>0</v>
      </c>
      <c r="CM169" s="22">
        <f>IF(DB168&gt;0,ROUND($CD$1*$CM$1,2),0)</f>
        <v>0</v>
      </c>
      <c r="CN169" s="22">
        <f>IF(DB168&gt;0,ROUND($CD$1*$CN$1,2),0)</f>
        <v>0</v>
      </c>
      <c r="CO169" s="22">
        <f>IF(DB168&gt;0,ROUND($CD$1*$CO$1,2),0)</f>
        <v>0</v>
      </c>
      <c r="CP169" s="22">
        <f>IF(DB168&gt;0,ROUND($CD$1*$CP$1,2),0)</f>
        <v>0</v>
      </c>
      <c r="CQ169" s="15">
        <f>IF(DB168&gt;0,CK169+SUM(CM169:CP169),0)</f>
        <v>0</v>
      </c>
      <c r="CR169" s="22">
        <f>IF(DB168&gt;0,ROUND(CQ169/12,2),0)</f>
        <v>0</v>
      </c>
      <c r="CS169" s="9">
        <f>INT(CR169)</f>
        <v>0</v>
      </c>
      <c r="CT169" s="23">
        <f>INT((CR169-CS169)*10)/10</f>
        <v>0</v>
      </c>
      <c r="CU169" s="17">
        <f>CR169-CS169-CT169</f>
        <v>0</v>
      </c>
      <c r="CV169" s="23">
        <f>IF(OR(CU169=0.05,CU169=0),CU169,IF(AND(CU169&gt;0.051,CU169&lt;0.1),0.1,IF(AND(CU169&gt;0.001,CU169&lt;0.05),0.05,CU169)))</f>
        <v>0</v>
      </c>
      <c r="CW169" s="23">
        <f>CS169+CT169+CV169</f>
        <v>0</v>
      </c>
      <c r="CX169">
        <f>IF(DB168&gt;0,CX168,0)</f>
        <v>0</v>
      </c>
      <c r="CY169" s="7">
        <f>ROUND(CD169+CJ169+CW169+CX169,2)</f>
        <v>0</v>
      </c>
      <c r="CZ169" s="7">
        <f>IF(AND(CY169&gt;0,CY170=0),CY169,0)</f>
        <v>0</v>
      </c>
      <c r="DA169" s="7">
        <f>IF(DB168&gt;0,DA168,0)</f>
        <v>0</v>
      </c>
      <c r="DB169" s="7">
        <f>IF(ROUND(CY169-DA169,2)&gt;0,ROUND(CY169-DA169,2),0)</f>
        <v>0</v>
      </c>
      <c r="EB169">
        <v>167</v>
      </c>
      <c r="EC169" s="7">
        <f>IF(FB168&gt;0,EC168-1000,EC168)</f>
        <v>0</v>
      </c>
      <c r="ED169" s="20">
        <f>IF(FB168&gt;0,ROUND(PMT($F$92/12,$F$96*12,-EC169),5),0)</f>
        <v>0</v>
      </c>
      <c r="EE169" s="15">
        <f>IF(FB168&gt;0,ROUND(EC169*$EE$1/1000,2),0)</f>
        <v>0</v>
      </c>
      <c r="EF169" s="9">
        <f>INT(EE169)</f>
        <v>0</v>
      </c>
      <c r="EG169" s="23">
        <f>INT((EE169-EF169)*10)/10</f>
        <v>0</v>
      </c>
      <c r="EH169" s="17">
        <f>EE169-EF169-EG169</f>
        <v>0</v>
      </c>
      <c r="EI169" s="23">
        <f>IF(OR(EH169=0.05,EH169=0),EH169,IF(AND(EH169&gt;0.051,EH169&lt;0.1),0.1,IF(AND(EH169&gt;0.001,EH169&lt;0.05),0.05,EH169)))</f>
        <v>0</v>
      </c>
      <c r="EJ169" s="23">
        <f>EF169+EG169+EI169</f>
        <v>0</v>
      </c>
      <c r="EK169" s="15">
        <f>IF(FB168&gt;0,ROUND($ED$1*$EK$1,2),0)</f>
        <v>0</v>
      </c>
      <c r="EL169" s="22">
        <v>0</v>
      </c>
      <c r="EM169" s="22">
        <f>IF(FB168&gt;0,ROUND($ED$1*$EM$1,0),0)</f>
        <v>0</v>
      </c>
      <c r="EN169" s="22">
        <f>IF(FB168&gt;0,ROUND($ED$1*$EN$1,2),0)</f>
        <v>0</v>
      </c>
      <c r="EO169" s="22">
        <f>IF(FB168&gt;0,ROUND($ED$1*$EO$1,2),0)</f>
        <v>0</v>
      </c>
      <c r="EP169" s="22">
        <f>IF(FB168&gt;0,ROUND($ED$1*$EP$1,2),0)</f>
        <v>0</v>
      </c>
      <c r="EQ169" s="15">
        <f>IF(FB168&gt;0,EK169+SUM(EM169:EP169),0)</f>
        <v>0</v>
      </c>
      <c r="ER169" s="22">
        <f>IF(FB168&gt;0,ROUND(EQ169/12,2),0)</f>
        <v>0</v>
      </c>
      <c r="ES169" s="9">
        <f>INT(ER169)</f>
        <v>0</v>
      </c>
      <c r="ET169" s="23">
        <f>INT((ER169-ES169)*10)/10</f>
        <v>0</v>
      </c>
      <c r="EU169" s="17">
        <f>ER169-ES169-ET169</f>
        <v>0</v>
      </c>
      <c r="EV169" s="23">
        <f>IF(OR(EU169=0.05,EU169=0),EU169,IF(AND(EU169&gt;0.051,EU169&lt;0.1),0.1,IF(AND(EU169&gt;0.001,EU169&lt;0.05),0.05,EU169)))</f>
        <v>0</v>
      </c>
      <c r="EW169" s="23">
        <f>ES169+ET169+EV169</f>
        <v>0</v>
      </c>
      <c r="EX169">
        <f>IF(FB168&gt;0,EX168,0)</f>
        <v>0</v>
      </c>
      <c r="EY169" s="7">
        <f>ROUND(ED169+EJ169+EW169+EX169,2)</f>
        <v>0</v>
      </c>
      <c r="EZ169" s="7">
        <f>IF(AND(EY169&gt;0,EY170=0),EY169,0)</f>
        <v>0</v>
      </c>
      <c r="FA169" s="7">
        <f>IF(FB168&gt;0,FA168,0)</f>
        <v>0</v>
      </c>
      <c r="FB169" s="7">
        <f>IF(ROUND(EY169-FA169,2)&gt;0,ROUND(EY169-FA169,2),0)</f>
        <v>0</v>
      </c>
      <c r="GB169">
        <v>167</v>
      </c>
      <c r="GC169" s="7">
        <f>IF(HB168&gt;0,GC168-1000,GC168)</f>
        <v>0</v>
      </c>
      <c r="GD169" s="20">
        <f>IF(HB168&gt;0,ROUND(PMT($F$92/12,$F$96*12,-GC169),5),0)</f>
        <v>0</v>
      </c>
      <c r="GE169" s="15">
        <f>IF(HB168&gt;0,ROUND(GC169*$GE$1/1000,2),0)</f>
        <v>0</v>
      </c>
      <c r="GF169" s="9">
        <f>INT(GE169)</f>
        <v>0</v>
      </c>
      <c r="GG169" s="23">
        <f>INT((GE169-GF169)*10)/10</f>
        <v>0</v>
      </c>
      <c r="GH169" s="17">
        <f>GE169-GF169-GG169</f>
        <v>0</v>
      </c>
      <c r="GI169" s="23">
        <f>IF(OR(GH169=0.05,GH169=0),GH169,IF(AND(GH169&gt;0.051,GH169&lt;0.1),0.1,IF(AND(GH169&gt;0.001,GH169&lt;0.05),0.05,GH169)))</f>
        <v>0</v>
      </c>
      <c r="GJ169" s="23">
        <f>GF169+GG169+GI169</f>
        <v>0</v>
      </c>
      <c r="GK169" s="15">
        <f>IF(HB168&gt;0,ROUND($GD$1*$GK$1,2),0)</f>
        <v>0</v>
      </c>
      <c r="GL169" s="22">
        <v>0</v>
      </c>
      <c r="GM169" s="22">
        <f>IF(HB168&gt;0,ROUND($GD$1*$GM$1,0),0)</f>
        <v>0</v>
      </c>
      <c r="GN169" s="22">
        <f>IF(HB168&gt;0,ROUND($GD$1*$GN$1,2),0)</f>
        <v>0</v>
      </c>
      <c r="GO169" s="22">
        <f>IF(HB168&gt;0,ROUND($GD$1*$GO$1,2),0)</f>
        <v>0</v>
      </c>
      <c r="GP169" s="22">
        <f>IF(HB168&gt;0,ROUND($GD$1*$GP$1,2),0)</f>
        <v>0</v>
      </c>
      <c r="GQ169" s="15">
        <f>IF(HB168&gt;0,GK169+SUM(GM169:GP169),0)</f>
        <v>0</v>
      </c>
      <c r="GR169" s="22">
        <f>IF(HB168&gt;0,ROUND(GQ169/12,2),0)</f>
        <v>0</v>
      </c>
      <c r="GS169" s="9">
        <f>INT(GR169)</f>
        <v>0</v>
      </c>
      <c r="GT169" s="23">
        <f>INT((GR169-GS169)*10)/10</f>
        <v>0</v>
      </c>
      <c r="GU169" s="17">
        <f>GR169-GS169-GT169</f>
        <v>0</v>
      </c>
      <c r="GV169" s="23">
        <f>IF(OR(GU169=0.05,GU169=0),GU169,IF(AND(GU169&gt;0.051,GU169&lt;0.1),0.1,IF(AND(GU169&gt;0.001,GU169&lt;0.05),0.05,GU169)))</f>
        <v>0</v>
      </c>
      <c r="GW169" s="23">
        <f>GS169+GT169+GV169</f>
        <v>0</v>
      </c>
      <c r="GX169">
        <f>IF(HB168&gt;0,GX168,0)</f>
        <v>0</v>
      </c>
      <c r="GY169" s="7">
        <f>ROUND(GD169+GJ169+GW169+GX169,2)</f>
        <v>0</v>
      </c>
      <c r="GZ169" s="7">
        <f>IF(AND(GY169&gt;0,GY170=0),GY169,0)</f>
        <v>0</v>
      </c>
      <c r="HA169" s="7">
        <f>IF(HB168&gt;0,HA168,0)</f>
        <v>0</v>
      </c>
      <c r="HB169" s="7">
        <f>IF(ROUND(GY169-HA169,2)&gt;0,ROUND(GY169-HA169,2),0)</f>
        <v>0</v>
      </c>
    </row>
    <row r="170" spans="1:235">
      <c r="B170" s="9" t="s">
        <v>209</v>
      </c>
      <c r="E170" s="9" t="s">
        <v>190</v>
      </c>
      <c r="F170" s="19" t="s">
        <v>210</v>
      </c>
      <c r="G170"/>
      <c r="AA170" s="20">
        <f>INT($F$161*10)</f>
        <v>0</v>
      </c>
      <c r="AB170" s="56">
        <f>AB169-INT(AB169)</f>
        <v>0</v>
      </c>
      <c r="BB170">
        <v>168</v>
      </c>
      <c r="BC170" s="7">
        <f>IF(BW169&gt;0,BC169-1000,BC169)</f>
        <v>0</v>
      </c>
      <c r="BD170" s="20">
        <f>IF(BW169&gt;0,ROUND(PMT($F$92/12,$F$96*12,-BC170),5),0)</f>
        <v>0</v>
      </c>
      <c r="BE170" s="15">
        <f>IF(BW169&gt;0,ROUND(BC170*$E$1/1000,2),0)</f>
        <v>0</v>
      </c>
      <c r="BF170" s="15">
        <f>IF(BW169&gt;0,ROUND(MIN(BC170,$F$168)*$BF$1,2),0)</f>
        <v>0</v>
      </c>
      <c r="BG170" s="22">
        <v>0</v>
      </c>
      <c r="BH170" s="22">
        <f>IF(BW169&gt;0,ROUND(MIN(BC170,$F$168)*$BH$1,0),0)</f>
        <v>0</v>
      </c>
      <c r="BI170" s="22">
        <f>IF(BW169&gt;0,ROUND(MIN(BC170,$F$168)*$BI$1,2),0)</f>
        <v>0</v>
      </c>
      <c r="BJ170" s="22">
        <f>IF(BW169&gt;0,ROUND(MIN(BC170,$F$168)*$BJ$1,2),0)</f>
        <v>0</v>
      </c>
      <c r="BK170" s="22">
        <f>IF(BW169&gt;0,ROUND(MIN(BC170,$F$168)*$BK$1,2),0)</f>
        <v>0</v>
      </c>
      <c r="BL170" s="15">
        <f>IF(BW169&gt;0,BF170+SUM(BH170:BK170),0)</f>
        <v>0</v>
      </c>
      <c r="BM170" s="22">
        <f>IF(BW169&gt;0,ROUND(BL170/12,2),0)</f>
        <v>0</v>
      </c>
      <c r="BN170" s="9">
        <f>INT(BM170)</f>
        <v>0</v>
      </c>
      <c r="BO170" s="23">
        <f>INT((BM170-BN170)*10)/10</f>
        <v>0</v>
      </c>
      <c r="BP170" s="17">
        <f>BM170-BN170-BO170</f>
        <v>0</v>
      </c>
      <c r="BQ170" s="23">
        <f>IF(OR(BP170=0.05,BP170=0),BP170,IF(AND(BP170&gt;0.051,BP170&lt;0.1),0.1,IF(AND(BP170&gt;0.001,BP170&lt;0.05),0.05,BP170)))</f>
        <v>0</v>
      </c>
      <c r="BR170" s="23">
        <f>BN170+BO170+BQ170</f>
        <v>0</v>
      </c>
      <c r="BS170">
        <f>IF(BW169&gt;0,BS169,0)</f>
        <v>0</v>
      </c>
      <c r="BT170" s="7">
        <f>SUM(BD170:BE170)+BR170+BS170</f>
        <v>0</v>
      </c>
      <c r="BU170" s="7">
        <f>IF(AND(BT170&gt;0,BT171=0),BT170,0)</f>
        <v>0</v>
      </c>
      <c r="BV170" s="7">
        <f>IF(BW169&gt;0,BV169,0)</f>
        <v>0</v>
      </c>
      <c r="BW170" s="7">
        <f>IF(ROUND(BT170-BV170,2)&gt;0,ROUND(BT170-BV170,2),0)</f>
        <v>0</v>
      </c>
      <c r="CB170">
        <v>168</v>
      </c>
      <c r="CC170" s="7">
        <f>IF(DB169&gt;0,CC169-1000,CC169)</f>
        <v>0</v>
      </c>
      <c r="CD170" s="20">
        <f>IF(DB169&gt;0,ROUND(PMT($F$92/12,$F$96*12,-CC170),5),0)</f>
        <v>0</v>
      </c>
      <c r="CE170" s="15">
        <f>IF(DB169&gt;0,ROUND(CC170*$CE$1/1000,2),0)</f>
        <v>0</v>
      </c>
      <c r="CF170" s="9">
        <f>INT(CE170)</f>
        <v>0</v>
      </c>
      <c r="CG170" s="23">
        <f>INT((CE170-CF170)*10)/10</f>
        <v>0</v>
      </c>
      <c r="CH170" s="17">
        <f>CE170-CF170-CG170</f>
        <v>0</v>
      </c>
      <c r="CI170" s="23">
        <f>IF(OR(CH170=0.05,CH170=0),CH170,IF(AND(CH170&gt;0.051,CH170&lt;0.1),0.1,IF(AND(CH170&gt;0.001,CH170&lt;0.05),0.05,CH170)))</f>
        <v>0</v>
      </c>
      <c r="CJ170" s="23">
        <f>CF170+CG170+CI170</f>
        <v>0</v>
      </c>
      <c r="CK170" s="15">
        <f>IF(DB169&gt;0,ROUND($CD$1*$CK$1,2),0)</f>
        <v>0</v>
      </c>
      <c r="CL170" s="22">
        <v>0</v>
      </c>
      <c r="CM170" s="22">
        <f>IF(DB169&gt;0,ROUND($CD$1*$CM$1,2),0)</f>
        <v>0</v>
      </c>
      <c r="CN170" s="22">
        <f>IF(DB169&gt;0,ROUND($CD$1*$CN$1,2),0)</f>
        <v>0</v>
      </c>
      <c r="CO170" s="22">
        <f>IF(DB169&gt;0,ROUND($CD$1*$CO$1,2),0)</f>
        <v>0</v>
      </c>
      <c r="CP170" s="22">
        <f>IF(DB169&gt;0,ROUND($CD$1*$CP$1,2),0)</f>
        <v>0</v>
      </c>
      <c r="CQ170" s="15">
        <f>IF(DB169&gt;0,CK170+SUM(CM170:CP170),0)</f>
        <v>0</v>
      </c>
      <c r="CR170" s="22">
        <f>IF(DB169&gt;0,ROUND(CQ170/12,2),0)</f>
        <v>0</v>
      </c>
      <c r="CS170" s="9">
        <f>INT(CR170)</f>
        <v>0</v>
      </c>
      <c r="CT170" s="23">
        <f>INT((CR170-CS170)*10)/10</f>
        <v>0</v>
      </c>
      <c r="CU170" s="17">
        <f>CR170-CS170-CT170</f>
        <v>0</v>
      </c>
      <c r="CV170" s="23">
        <f>IF(OR(CU170=0.05,CU170=0),CU170,IF(AND(CU170&gt;0.051,CU170&lt;0.1),0.1,IF(AND(CU170&gt;0.001,CU170&lt;0.05),0.05,CU170)))</f>
        <v>0</v>
      </c>
      <c r="CW170" s="23">
        <f>CS170+CT170+CV170</f>
        <v>0</v>
      </c>
      <c r="CX170">
        <f>IF(DB169&gt;0,CX169,0)</f>
        <v>0</v>
      </c>
      <c r="CY170" s="7">
        <f>ROUND(CD170+CJ170+CW170+CX170,2)</f>
        <v>0</v>
      </c>
      <c r="CZ170" s="7">
        <f>IF(AND(CY170&gt;0,CY171=0),CY170,0)</f>
        <v>0</v>
      </c>
      <c r="DA170" s="7">
        <f>IF(DB169&gt;0,DA169,0)</f>
        <v>0</v>
      </c>
      <c r="DB170" s="7">
        <f>IF(ROUND(CY170-DA170,2)&gt;0,ROUND(CY170-DA170,2),0)</f>
        <v>0</v>
      </c>
      <c r="EB170">
        <v>168</v>
      </c>
      <c r="EC170" s="7">
        <f>IF(FB169&gt;0,EC169-1000,EC169)</f>
        <v>0</v>
      </c>
      <c r="ED170" s="20">
        <f>IF(FB169&gt;0,ROUND(PMT($F$92/12,$F$96*12,-EC170),5),0)</f>
        <v>0</v>
      </c>
      <c r="EE170" s="15">
        <f>IF(FB169&gt;0,ROUND(EC170*$EE$1/1000,2),0)</f>
        <v>0</v>
      </c>
      <c r="EF170" s="9">
        <f>INT(EE170)</f>
        <v>0</v>
      </c>
      <c r="EG170" s="23">
        <f>INT((EE170-EF170)*10)/10</f>
        <v>0</v>
      </c>
      <c r="EH170" s="17">
        <f>EE170-EF170-EG170</f>
        <v>0</v>
      </c>
      <c r="EI170" s="23">
        <f>IF(OR(EH170=0.05,EH170=0),EH170,IF(AND(EH170&gt;0.051,EH170&lt;0.1),0.1,IF(AND(EH170&gt;0.001,EH170&lt;0.05),0.05,EH170)))</f>
        <v>0</v>
      </c>
      <c r="EJ170" s="23">
        <f>EF170+EG170+EI170</f>
        <v>0</v>
      </c>
      <c r="EK170" s="15">
        <f>IF(FB169&gt;0,ROUND($ED$1*$EK$1,2),0)</f>
        <v>0</v>
      </c>
      <c r="EL170" s="22">
        <v>0</v>
      </c>
      <c r="EM170" s="22">
        <f>IF(FB169&gt;0,ROUND($ED$1*$EM$1,0),0)</f>
        <v>0</v>
      </c>
      <c r="EN170" s="22">
        <f>IF(FB169&gt;0,ROUND($ED$1*$EN$1,2),0)</f>
        <v>0</v>
      </c>
      <c r="EO170" s="22">
        <f>IF(FB169&gt;0,ROUND($ED$1*$EO$1,2),0)</f>
        <v>0</v>
      </c>
      <c r="EP170" s="22">
        <f>IF(FB169&gt;0,ROUND($ED$1*$EP$1,2),0)</f>
        <v>0</v>
      </c>
      <c r="EQ170" s="15">
        <f>IF(FB169&gt;0,EK170+SUM(EM170:EP170),0)</f>
        <v>0</v>
      </c>
      <c r="ER170" s="22">
        <f>IF(FB169&gt;0,ROUND(EQ170/12,2),0)</f>
        <v>0</v>
      </c>
      <c r="ES170" s="9">
        <f>INT(ER170)</f>
        <v>0</v>
      </c>
      <c r="ET170" s="23">
        <f>INT((ER170-ES170)*10)/10</f>
        <v>0</v>
      </c>
      <c r="EU170" s="17">
        <f>ER170-ES170-ET170</f>
        <v>0</v>
      </c>
      <c r="EV170" s="23">
        <f>IF(OR(EU170=0.05,EU170=0),EU170,IF(AND(EU170&gt;0.051,EU170&lt;0.1),0.1,IF(AND(EU170&gt;0.001,EU170&lt;0.05),0.05,EU170)))</f>
        <v>0</v>
      </c>
      <c r="EW170" s="23">
        <f>ES170+ET170+EV170</f>
        <v>0</v>
      </c>
      <c r="EX170">
        <f>IF(FB169&gt;0,EX169,0)</f>
        <v>0</v>
      </c>
      <c r="EY170" s="7">
        <f>ROUND(ED170+EJ170+EW170+EX170,2)</f>
        <v>0</v>
      </c>
      <c r="EZ170" s="7">
        <f>IF(AND(EY170&gt;0,EY171=0),EY170,0)</f>
        <v>0</v>
      </c>
      <c r="FA170" s="7">
        <f>IF(FB169&gt;0,FA169,0)</f>
        <v>0</v>
      </c>
      <c r="FB170" s="7">
        <f>IF(ROUND(EY170-FA170,2)&gt;0,ROUND(EY170-FA170,2),0)</f>
        <v>0</v>
      </c>
      <c r="GB170">
        <v>168</v>
      </c>
      <c r="GC170" s="7">
        <f>IF(HB169&gt;0,GC169-1000,GC169)</f>
        <v>0</v>
      </c>
      <c r="GD170" s="20">
        <f>IF(HB169&gt;0,ROUND(PMT($F$92/12,$F$96*12,-GC170),5),0)</f>
        <v>0</v>
      </c>
      <c r="GE170" s="15">
        <f>IF(HB169&gt;0,ROUND(GC170*$GE$1/1000,2),0)</f>
        <v>0</v>
      </c>
      <c r="GF170" s="9">
        <f>INT(GE170)</f>
        <v>0</v>
      </c>
      <c r="GG170" s="23">
        <f>INT((GE170-GF170)*10)/10</f>
        <v>0</v>
      </c>
      <c r="GH170" s="17">
        <f>GE170-GF170-GG170</f>
        <v>0</v>
      </c>
      <c r="GI170" s="23">
        <f>IF(OR(GH170=0.05,GH170=0),GH170,IF(AND(GH170&gt;0.051,GH170&lt;0.1),0.1,IF(AND(GH170&gt;0.001,GH170&lt;0.05),0.05,GH170)))</f>
        <v>0</v>
      </c>
      <c r="GJ170" s="23">
        <f>GF170+GG170+GI170</f>
        <v>0</v>
      </c>
      <c r="GK170" s="15">
        <f>IF(HB169&gt;0,ROUND($GD$1*$GK$1,2),0)</f>
        <v>0</v>
      </c>
      <c r="GL170" s="22">
        <v>0</v>
      </c>
      <c r="GM170" s="22">
        <f>IF(HB169&gt;0,ROUND($GD$1*$GM$1,0),0)</f>
        <v>0</v>
      </c>
      <c r="GN170" s="22">
        <f>IF(HB169&gt;0,ROUND($GD$1*$GN$1,2),0)</f>
        <v>0</v>
      </c>
      <c r="GO170" s="22">
        <f>IF(HB169&gt;0,ROUND($GD$1*$GO$1,2),0)</f>
        <v>0</v>
      </c>
      <c r="GP170" s="22">
        <f>IF(HB169&gt;0,ROUND($GD$1*$GP$1,2),0)</f>
        <v>0</v>
      </c>
      <c r="GQ170" s="15">
        <f>IF(HB169&gt;0,GK170+SUM(GM170:GP170),0)</f>
        <v>0</v>
      </c>
      <c r="GR170" s="22">
        <f>IF(HB169&gt;0,ROUND(GQ170/12,2),0)</f>
        <v>0</v>
      </c>
      <c r="GS170" s="9">
        <f>INT(GR170)</f>
        <v>0</v>
      </c>
      <c r="GT170" s="23">
        <f>INT((GR170-GS170)*10)/10</f>
        <v>0</v>
      </c>
      <c r="GU170" s="17">
        <f>GR170-GS170-GT170</f>
        <v>0</v>
      </c>
      <c r="GV170" s="23">
        <f>IF(OR(GU170=0.05,GU170=0),GU170,IF(AND(GU170&gt;0.051,GU170&lt;0.1),0.1,IF(AND(GU170&gt;0.001,GU170&lt;0.05),0.05,GU170)))</f>
        <v>0</v>
      </c>
      <c r="GW170" s="23">
        <f>GS170+GT170+GV170</f>
        <v>0</v>
      </c>
      <c r="GX170">
        <f>IF(HB169&gt;0,GX169,0)</f>
        <v>0</v>
      </c>
      <c r="GY170" s="7">
        <f>ROUND(GD170+GJ170+GW170+GX170,2)</f>
        <v>0</v>
      </c>
      <c r="GZ170" s="7">
        <f>IF(AND(GY170&gt;0,GY171=0),GY170,0)</f>
        <v>0</v>
      </c>
      <c r="HA170" s="7">
        <f>IF(HB169&gt;0,HA169,0)</f>
        <v>0</v>
      </c>
      <c r="HB170" s="7">
        <f>IF(ROUND(GY170-HA170,2)&gt;0,ROUND(GY170-HA170,2),0)</f>
        <v>0</v>
      </c>
    </row>
    <row r="171" spans="1:235">
      <c r="B171" s="9" t="s">
        <v>211</v>
      </c>
      <c r="E171" s="9" t="s">
        <v>190</v>
      </c>
      <c r="F171" s="6">
        <v>0.001686</v>
      </c>
      <c r="AA171" s="9">
        <f>(ROUND($F$161,2)*10)-AA170</f>
        <v>0</v>
      </c>
      <c r="AB171" s="9">
        <f>INT(ROUND(AA171,2)*10)</f>
        <v>0</v>
      </c>
      <c r="BB171">
        <v>169</v>
      </c>
      <c r="BC171" s="7">
        <f>IF(BW170&gt;0,BC170-1000,BC170)</f>
        <v>0</v>
      </c>
      <c r="BD171" s="20">
        <f>IF(BW170&gt;0,ROUND(PMT($F$92/12,$F$96*12,-BC171),5),0)</f>
        <v>0</v>
      </c>
      <c r="BE171" s="15">
        <f>IF(BW170&gt;0,ROUND(BC171*$E$1/1000,2),0)</f>
        <v>0</v>
      </c>
      <c r="BF171" s="15">
        <f>IF(BW170&gt;0,ROUND(MIN(BC171,$F$168)*$BF$1,2),0)</f>
        <v>0</v>
      </c>
      <c r="BG171" s="22">
        <v>0</v>
      </c>
      <c r="BH171" s="22">
        <f>IF(BW170&gt;0,ROUND(MIN(BC171,$F$168)*$BH$1,0),0)</f>
        <v>0</v>
      </c>
      <c r="BI171" s="22">
        <f>IF(BW170&gt;0,ROUND(MIN(BC171,$F$168)*$BI$1,2),0)</f>
        <v>0</v>
      </c>
      <c r="BJ171" s="22">
        <f>IF(BW170&gt;0,ROUND(MIN(BC171,$F$168)*$BJ$1,2),0)</f>
        <v>0</v>
      </c>
      <c r="BK171" s="22">
        <f>IF(BW170&gt;0,ROUND(MIN(BC171,$F$168)*$BK$1,2),0)</f>
        <v>0</v>
      </c>
      <c r="BL171" s="15">
        <f>IF(BW170&gt;0,BF171+SUM(BH171:BK171),0)</f>
        <v>0</v>
      </c>
      <c r="BM171" s="22">
        <f>IF(BW170&gt;0,ROUND(BL171/12,2),0)</f>
        <v>0</v>
      </c>
      <c r="BN171" s="9">
        <f>INT(BM171)</f>
        <v>0</v>
      </c>
      <c r="BO171" s="23">
        <f>INT((BM171-BN171)*10)/10</f>
        <v>0</v>
      </c>
      <c r="BP171" s="17">
        <f>BM171-BN171-BO171</f>
        <v>0</v>
      </c>
      <c r="BQ171" s="23">
        <f>IF(OR(BP171=0.05,BP171=0),BP171,IF(AND(BP171&gt;0.051,BP171&lt;0.1),0.1,IF(AND(BP171&gt;0.001,BP171&lt;0.05),0.05,BP171)))</f>
        <v>0</v>
      </c>
      <c r="BR171" s="23">
        <f>BN171+BO171+BQ171</f>
        <v>0</v>
      </c>
      <c r="BS171">
        <f>IF(BW170&gt;0,BS170,0)</f>
        <v>0</v>
      </c>
      <c r="BT171" s="7">
        <f>SUM(BD171:BE171)+BR171+BS171</f>
        <v>0</v>
      </c>
      <c r="BU171" s="7">
        <f>IF(AND(BT171&gt;0,BT172=0),BT171,0)</f>
        <v>0</v>
      </c>
      <c r="BV171" s="7">
        <f>IF(BW170&gt;0,BV170,0)</f>
        <v>0</v>
      </c>
      <c r="BW171" s="7">
        <f>IF(ROUND(BT171-BV171,2)&gt;0,ROUND(BT171-BV171,2),0)</f>
        <v>0</v>
      </c>
      <c r="CB171">
        <v>169</v>
      </c>
      <c r="CC171" s="7">
        <f>IF(DB170&gt;0,CC170-1000,CC170)</f>
        <v>0</v>
      </c>
      <c r="CD171" s="20">
        <f>IF(DB170&gt;0,ROUND(PMT($F$92/12,$F$96*12,-CC171),5),0)</f>
        <v>0</v>
      </c>
      <c r="CE171" s="15">
        <f>IF(DB170&gt;0,ROUND(CC171*$CE$1/1000,2),0)</f>
        <v>0</v>
      </c>
      <c r="CF171" s="9">
        <f>INT(CE171)</f>
        <v>0</v>
      </c>
      <c r="CG171" s="23">
        <f>INT((CE171-CF171)*10)/10</f>
        <v>0</v>
      </c>
      <c r="CH171" s="17">
        <f>CE171-CF171-CG171</f>
        <v>0</v>
      </c>
      <c r="CI171" s="23">
        <f>IF(OR(CH171=0.05,CH171=0),CH171,IF(AND(CH171&gt;0.051,CH171&lt;0.1),0.1,IF(AND(CH171&gt;0.001,CH171&lt;0.05),0.05,CH171)))</f>
        <v>0</v>
      </c>
      <c r="CJ171" s="23">
        <f>CF171+CG171+CI171</f>
        <v>0</v>
      </c>
      <c r="CK171" s="15">
        <f>IF(DB170&gt;0,ROUND($CD$1*$CK$1,2),0)</f>
        <v>0</v>
      </c>
      <c r="CL171" s="22">
        <v>0</v>
      </c>
      <c r="CM171" s="22">
        <f>IF(DB170&gt;0,ROUND($CD$1*$CM$1,2),0)</f>
        <v>0</v>
      </c>
      <c r="CN171" s="22">
        <f>IF(DB170&gt;0,ROUND($CD$1*$CN$1,2),0)</f>
        <v>0</v>
      </c>
      <c r="CO171" s="22">
        <f>IF(DB170&gt;0,ROUND($CD$1*$CO$1,2),0)</f>
        <v>0</v>
      </c>
      <c r="CP171" s="22">
        <f>IF(DB170&gt;0,ROUND($CD$1*$CP$1,2),0)</f>
        <v>0</v>
      </c>
      <c r="CQ171" s="15">
        <f>IF(DB170&gt;0,CK171+SUM(CM171:CP171),0)</f>
        <v>0</v>
      </c>
      <c r="CR171" s="22">
        <f>IF(DB170&gt;0,ROUND(CQ171/12,2),0)</f>
        <v>0</v>
      </c>
      <c r="CS171" s="9">
        <f>INT(CR171)</f>
        <v>0</v>
      </c>
      <c r="CT171" s="23">
        <f>INT((CR171-CS171)*10)/10</f>
        <v>0</v>
      </c>
      <c r="CU171" s="17">
        <f>CR171-CS171-CT171</f>
        <v>0</v>
      </c>
      <c r="CV171" s="23">
        <f>IF(OR(CU171=0.05,CU171=0),CU171,IF(AND(CU171&gt;0.051,CU171&lt;0.1),0.1,IF(AND(CU171&gt;0.001,CU171&lt;0.05),0.05,CU171)))</f>
        <v>0</v>
      </c>
      <c r="CW171" s="23">
        <f>CS171+CT171+CV171</f>
        <v>0</v>
      </c>
      <c r="CX171">
        <f>IF(DB170&gt;0,CX170,0)</f>
        <v>0</v>
      </c>
      <c r="CY171" s="7">
        <f>ROUND(CD171+CJ171+CW171+CX171,2)</f>
        <v>0</v>
      </c>
      <c r="CZ171" s="7">
        <f>IF(AND(CY171&gt;0,CY172=0),CY171,0)</f>
        <v>0</v>
      </c>
      <c r="DA171" s="7">
        <f>IF(DB170&gt;0,DA170,0)</f>
        <v>0</v>
      </c>
      <c r="DB171" s="7">
        <f>IF(ROUND(CY171-DA171,2)&gt;0,ROUND(CY171-DA171,2),0)</f>
        <v>0</v>
      </c>
      <c r="EB171">
        <v>169</v>
      </c>
      <c r="EC171" s="7">
        <f>IF(FB170&gt;0,EC170-1000,EC170)</f>
        <v>0</v>
      </c>
      <c r="ED171" s="20">
        <f>IF(FB170&gt;0,ROUND(PMT($F$92/12,$F$96*12,-EC171),5),0)</f>
        <v>0</v>
      </c>
      <c r="EE171" s="15">
        <f>IF(FB170&gt;0,ROUND(EC171*$EE$1/1000,2),0)</f>
        <v>0</v>
      </c>
      <c r="EF171" s="9">
        <f>INT(EE171)</f>
        <v>0</v>
      </c>
      <c r="EG171" s="23">
        <f>INT((EE171-EF171)*10)/10</f>
        <v>0</v>
      </c>
      <c r="EH171" s="17">
        <f>EE171-EF171-EG171</f>
        <v>0</v>
      </c>
      <c r="EI171" s="23">
        <f>IF(OR(EH171=0.05,EH171=0),EH171,IF(AND(EH171&gt;0.051,EH171&lt;0.1),0.1,IF(AND(EH171&gt;0.001,EH171&lt;0.05),0.05,EH171)))</f>
        <v>0</v>
      </c>
      <c r="EJ171" s="23">
        <f>EF171+EG171+EI171</f>
        <v>0</v>
      </c>
      <c r="EK171" s="15">
        <f>IF(FB170&gt;0,ROUND($ED$1*$EK$1,2),0)</f>
        <v>0</v>
      </c>
      <c r="EL171" s="22">
        <v>0</v>
      </c>
      <c r="EM171" s="22">
        <f>IF(FB170&gt;0,ROUND($ED$1*$EM$1,0),0)</f>
        <v>0</v>
      </c>
      <c r="EN171" s="22">
        <f>IF(FB170&gt;0,ROUND($ED$1*$EN$1,2),0)</f>
        <v>0</v>
      </c>
      <c r="EO171" s="22">
        <f>IF(FB170&gt;0,ROUND($ED$1*$EO$1,2),0)</f>
        <v>0</v>
      </c>
      <c r="EP171" s="22">
        <f>IF(FB170&gt;0,ROUND($ED$1*$EP$1,2),0)</f>
        <v>0</v>
      </c>
      <c r="EQ171" s="15">
        <f>IF(FB170&gt;0,EK171+SUM(EM171:EP171),0)</f>
        <v>0</v>
      </c>
      <c r="ER171" s="22">
        <f>IF(FB170&gt;0,ROUND(EQ171/12,2),0)</f>
        <v>0</v>
      </c>
      <c r="ES171" s="9">
        <f>INT(ER171)</f>
        <v>0</v>
      </c>
      <c r="ET171" s="23">
        <f>INT((ER171-ES171)*10)/10</f>
        <v>0</v>
      </c>
      <c r="EU171" s="17">
        <f>ER171-ES171-ET171</f>
        <v>0</v>
      </c>
      <c r="EV171" s="23">
        <f>IF(OR(EU171=0.05,EU171=0),EU171,IF(AND(EU171&gt;0.051,EU171&lt;0.1),0.1,IF(AND(EU171&gt;0.001,EU171&lt;0.05),0.05,EU171)))</f>
        <v>0</v>
      </c>
      <c r="EW171" s="23">
        <f>ES171+ET171+EV171</f>
        <v>0</v>
      </c>
      <c r="EX171">
        <f>IF(FB170&gt;0,EX170,0)</f>
        <v>0</v>
      </c>
      <c r="EY171" s="7">
        <f>ROUND(ED171+EJ171+EW171+EX171,2)</f>
        <v>0</v>
      </c>
      <c r="EZ171" s="7">
        <f>IF(AND(EY171&gt;0,EY172=0),EY171,0)</f>
        <v>0</v>
      </c>
      <c r="FA171" s="7">
        <f>IF(FB170&gt;0,FA170,0)</f>
        <v>0</v>
      </c>
      <c r="FB171" s="7">
        <f>IF(ROUND(EY171-FA171,2)&gt;0,ROUND(EY171-FA171,2),0)</f>
        <v>0</v>
      </c>
      <c r="GB171">
        <v>169</v>
      </c>
      <c r="GC171" s="7">
        <f>IF(HB170&gt;0,GC170-1000,GC170)</f>
        <v>0</v>
      </c>
      <c r="GD171" s="20">
        <f>IF(HB170&gt;0,ROUND(PMT($F$92/12,$F$96*12,-GC171),5),0)</f>
        <v>0</v>
      </c>
      <c r="GE171" s="15">
        <f>IF(HB170&gt;0,ROUND(GC171*$GE$1/1000,2),0)</f>
        <v>0</v>
      </c>
      <c r="GF171" s="9">
        <f>INT(GE171)</f>
        <v>0</v>
      </c>
      <c r="GG171" s="23">
        <f>INT((GE171-GF171)*10)/10</f>
        <v>0</v>
      </c>
      <c r="GH171" s="17">
        <f>GE171-GF171-GG171</f>
        <v>0</v>
      </c>
      <c r="GI171" s="23">
        <f>IF(OR(GH171=0.05,GH171=0),GH171,IF(AND(GH171&gt;0.051,GH171&lt;0.1),0.1,IF(AND(GH171&gt;0.001,GH171&lt;0.05),0.05,GH171)))</f>
        <v>0</v>
      </c>
      <c r="GJ171" s="23">
        <f>GF171+GG171+GI171</f>
        <v>0</v>
      </c>
      <c r="GK171" s="15">
        <f>IF(HB170&gt;0,ROUND($GD$1*$GK$1,2),0)</f>
        <v>0</v>
      </c>
      <c r="GL171" s="22">
        <v>0</v>
      </c>
      <c r="GM171" s="22">
        <f>IF(HB170&gt;0,ROUND($GD$1*$GM$1,0),0)</f>
        <v>0</v>
      </c>
      <c r="GN171" s="22">
        <f>IF(HB170&gt;0,ROUND($GD$1*$GN$1,2),0)</f>
        <v>0</v>
      </c>
      <c r="GO171" s="22">
        <f>IF(HB170&gt;0,ROUND($GD$1*$GO$1,2),0)</f>
        <v>0</v>
      </c>
      <c r="GP171" s="22">
        <f>IF(HB170&gt;0,ROUND($GD$1*$GP$1,2),0)</f>
        <v>0</v>
      </c>
      <c r="GQ171" s="15">
        <f>IF(HB170&gt;0,GK171+SUM(GM171:GP171),0)</f>
        <v>0</v>
      </c>
      <c r="GR171" s="22">
        <f>IF(HB170&gt;0,ROUND(GQ171/12,2),0)</f>
        <v>0</v>
      </c>
      <c r="GS171" s="9">
        <f>INT(GR171)</f>
        <v>0</v>
      </c>
      <c r="GT171" s="23">
        <f>INT((GR171-GS171)*10)/10</f>
        <v>0</v>
      </c>
      <c r="GU171" s="17">
        <f>GR171-GS171-GT171</f>
        <v>0</v>
      </c>
      <c r="GV171" s="23">
        <f>IF(OR(GU171=0.05,GU171=0),GU171,IF(AND(GU171&gt;0.051,GU171&lt;0.1),0.1,IF(AND(GU171&gt;0.001,GU171&lt;0.05),0.05,GU171)))</f>
        <v>0</v>
      </c>
      <c r="GW171" s="23">
        <f>GS171+GT171+GV171</f>
        <v>0</v>
      </c>
      <c r="GX171">
        <f>IF(HB170&gt;0,GX170,0)</f>
        <v>0</v>
      </c>
      <c r="GY171" s="7">
        <f>ROUND(GD171+GJ171+GW171+GX171,2)</f>
        <v>0</v>
      </c>
      <c r="GZ171" s="7">
        <f>IF(AND(GY171&gt;0,GY172=0),GY171,0)</f>
        <v>0</v>
      </c>
      <c r="HA171" s="7">
        <f>IF(HB170&gt;0,HA170,0)</f>
        <v>0</v>
      </c>
      <c r="HB171" s="7">
        <f>IF(ROUND(GY171-HA171,2)&gt;0,ROUND(GY171-HA171,2),0)</f>
        <v>0</v>
      </c>
    </row>
    <row r="172" spans="1:235">
      <c r="B172" s="9" t="s">
        <v>212</v>
      </c>
      <c r="E172" s="9" t="s">
        <v>190</v>
      </c>
      <c r="F172" s="115">
        <f>ROUND($F$169*$F$171,2)</f>
        <v>0</v>
      </c>
      <c r="AA172" s="94">
        <f>INT(AA170/10)+AB170+(AB172/100)</f>
        <v>0</v>
      </c>
      <c r="AB172" s="9" t="b">
        <f>IF(AB171&gt;0,IF(AB171&lt;=5,5,IF(AB171&lt;10,10,0)))</f>
        <v>0</v>
      </c>
      <c r="BB172">
        <v>170</v>
      </c>
      <c r="BC172" s="7">
        <f>IF(BW171&gt;0,BC171-1000,BC171)</f>
        <v>0</v>
      </c>
      <c r="BD172" s="20">
        <f>IF(BW171&gt;0,ROUND(PMT($F$92/12,$F$96*12,-BC172),5),0)</f>
        <v>0</v>
      </c>
      <c r="BE172" s="15">
        <f>IF(BW171&gt;0,ROUND(BC172*$E$1/1000,2),0)</f>
        <v>0</v>
      </c>
      <c r="BF172" s="15">
        <f>IF(BW171&gt;0,ROUND(MIN(BC172,$F$168)*$BF$1,2),0)</f>
        <v>0</v>
      </c>
      <c r="BG172" s="22">
        <v>0</v>
      </c>
      <c r="BH172" s="22">
        <f>IF(BW171&gt;0,ROUND(MIN(BC172,$F$168)*$BH$1,0),0)</f>
        <v>0</v>
      </c>
      <c r="BI172" s="22">
        <f>IF(BW171&gt;0,ROUND(MIN(BC172,$F$168)*$BI$1,2),0)</f>
        <v>0</v>
      </c>
      <c r="BJ172" s="22">
        <f>IF(BW171&gt;0,ROUND(MIN(BC172,$F$168)*$BJ$1,2),0)</f>
        <v>0</v>
      </c>
      <c r="BK172" s="22">
        <f>IF(BW171&gt;0,ROUND(MIN(BC172,$F$168)*$BK$1,2),0)</f>
        <v>0</v>
      </c>
      <c r="BL172" s="15">
        <f>IF(BW171&gt;0,BF172+SUM(BH172:BK172),0)</f>
        <v>0</v>
      </c>
      <c r="BM172" s="22">
        <f>IF(BW171&gt;0,ROUND(BL172/12,2),0)</f>
        <v>0</v>
      </c>
      <c r="BN172" s="9">
        <f>INT(BM172)</f>
        <v>0</v>
      </c>
      <c r="BO172" s="23">
        <f>INT((BM172-BN172)*10)/10</f>
        <v>0</v>
      </c>
      <c r="BP172" s="17">
        <f>BM172-BN172-BO172</f>
        <v>0</v>
      </c>
      <c r="BQ172" s="23">
        <f>IF(OR(BP172=0.05,BP172=0),BP172,IF(AND(BP172&gt;0.051,BP172&lt;0.1),0.1,IF(AND(BP172&gt;0.001,BP172&lt;0.05),0.05,BP172)))</f>
        <v>0</v>
      </c>
      <c r="BR172" s="23">
        <f>BN172+BO172+BQ172</f>
        <v>0</v>
      </c>
      <c r="BS172">
        <f>IF(BW171&gt;0,BS171,0)</f>
        <v>0</v>
      </c>
      <c r="BT172" s="7">
        <f>SUM(BD172:BE172)+BR172+BS172</f>
        <v>0</v>
      </c>
      <c r="BU172" s="7">
        <f>IF(AND(BT172&gt;0,BT173=0),BT172,0)</f>
        <v>0</v>
      </c>
      <c r="BV172" s="7">
        <f>IF(BW171&gt;0,BV171,0)</f>
        <v>0</v>
      </c>
      <c r="BW172" s="7">
        <f>IF(ROUND(BT172-BV172,2)&gt;0,ROUND(BT172-BV172,2),0)</f>
        <v>0</v>
      </c>
      <c r="CB172">
        <v>170</v>
      </c>
      <c r="CC172" s="7">
        <f>IF(DB171&gt;0,CC171-1000,CC171)</f>
        <v>0</v>
      </c>
      <c r="CD172" s="20">
        <f>IF(DB171&gt;0,ROUND(PMT($F$92/12,$F$96*12,-CC172),5),0)</f>
        <v>0</v>
      </c>
      <c r="CE172" s="15">
        <f>IF(DB171&gt;0,ROUND(CC172*$CE$1/1000,2),0)</f>
        <v>0</v>
      </c>
      <c r="CF172" s="9">
        <f>INT(CE172)</f>
        <v>0</v>
      </c>
      <c r="CG172" s="23">
        <f>INT((CE172-CF172)*10)/10</f>
        <v>0</v>
      </c>
      <c r="CH172" s="17">
        <f>CE172-CF172-CG172</f>
        <v>0</v>
      </c>
      <c r="CI172" s="23">
        <f>IF(OR(CH172=0.05,CH172=0),CH172,IF(AND(CH172&gt;0.051,CH172&lt;0.1),0.1,IF(AND(CH172&gt;0.001,CH172&lt;0.05),0.05,CH172)))</f>
        <v>0</v>
      </c>
      <c r="CJ172" s="23">
        <f>CF172+CG172+CI172</f>
        <v>0</v>
      </c>
      <c r="CK172" s="15">
        <f>IF(DB171&gt;0,ROUND($CD$1*$CK$1,2),0)</f>
        <v>0</v>
      </c>
      <c r="CL172" s="22">
        <v>0</v>
      </c>
      <c r="CM172" s="22">
        <f>IF(DB171&gt;0,ROUND($CD$1*$CM$1,2),0)</f>
        <v>0</v>
      </c>
      <c r="CN172" s="22">
        <f>IF(DB171&gt;0,ROUND($CD$1*$CN$1,2),0)</f>
        <v>0</v>
      </c>
      <c r="CO172" s="22">
        <f>IF(DB171&gt;0,ROUND($CD$1*$CO$1,2),0)</f>
        <v>0</v>
      </c>
      <c r="CP172" s="22">
        <f>IF(DB171&gt;0,ROUND($CD$1*$CP$1,2),0)</f>
        <v>0</v>
      </c>
      <c r="CQ172" s="15">
        <f>IF(DB171&gt;0,CK172+SUM(CM172:CP172),0)</f>
        <v>0</v>
      </c>
      <c r="CR172" s="22">
        <f>IF(DB171&gt;0,ROUND(CQ172/12,2),0)</f>
        <v>0</v>
      </c>
      <c r="CS172" s="9">
        <f>INT(CR172)</f>
        <v>0</v>
      </c>
      <c r="CT172" s="23">
        <f>INT((CR172-CS172)*10)/10</f>
        <v>0</v>
      </c>
      <c r="CU172" s="17">
        <f>CR172-CS172-CT172</f>
        <v>0</v>
      </c>
      <c r="CV172" s="23">
        <f>IF(OR(CU172=0.05,CU172=0),CU172,IF(AND(CU172&gt;0.051,CU172&lt;0.1),0.1,IF(AND(CU172&gt;0.001,CU172&lt;0.05),0.05,CU172)))</f>
        <v>0</v>
      </c>
      <c r="CW172" s="23">
        <f>CS172+CT172+CV172</f>
        <v>0</v>
      </c>
      <c r="CX172">
        <f>IF(DB171&gt;0,CX171,0)</f>
        <v>0</v>
      </c>
      <c r="CY172" s="7">
        <f>ROUND(CD172+CJ172+CW172+CX172,2)</f>
        <v>0</v>
      </c>
      <c r="CZ172" s="7">
        <f>IF(AND(CY172&gt;0,CY173=0),CY172,0)</f>
        <v>0</v>
      </c>
      <c r="DA172" s="7">
        <f>IF(DB171&gt;0,DA171,0)</f>
        <v>0</v>
      </c>
      <c r="DB172" s="7">
        <f>IF(ROUND(CY172-DA172,2)&gt;0,ROUND(CY172-DA172,2),0)</f>
        <v>0</v>
      </c>
      <c r="EB172">
        <v>170</v>
      </c>
      <c r="EC172" s="7">
        <f>IF(FB171&gt;0,EC171-1000,EC171)</f>
        <v>0</v>
      </c>
      <c r="ED172" s="20">
        <f>IF(FB171&gt;0,ROUND(PMT($F$92/12,$F$96*12,-EC172),5),0)</f>
        <v>0</v>
      </c>
      <c r="EE172" s="15">
        <f>IF(FB171&gt;0,ROUND(EC172*$EE$1/1000,2),0)</f>
        <v>0</v>
      </c>
      <c r="EF172" s="9">
        <f>INT(EE172)</f>
        <v>0</v>
      </c>
      <c r="EG172" s="23">
        <f>INT((EE172-EF172)*10)/10</f>
        <v>0</v>
      </c>
      <c r="EH172" s="17">
        <f>EE172-EF172-EG172</f>
        <v>0</v>
      </c>
      <c r="EI172" s="23">
        <f>IF(OR(EH172=0.05,EH172=0),EH172,IF(AND(EH172&gt;0.051,EH172&lt;0.1),0.1,IF(AND(EH172&gt;0.001,EH172&lt;0.05),0.05,EH172)))</f>
        <v>0</v>
      </c>
      <c r="EJ172" s="23">
        <f>EF172+EG172+EI172</f>
        <v>0</v>
      </c>
      <c r="EK172" s="15">
        <f>IF(FB171&gt;0,ROUND($ED$1*$EK$1,2),0)</f>
        <v>0</v>
      </c>
      <c r="EL172" s="22">
        <v>0</v>
      </c>
      <c r="EM172" s="22">
        <f>IF(FB171&gt;0,ROUND($ED$1*$EM$1,0),0)</f>
        <v>0</v>
      </c>
      <c r="EN172" s="22">
        <f>IF(FB171&gt;0,ROUND($ED$1*$EN$1,2),0)</f>
        <v>0</v>
      </c>
      <c r="EO172" s="22">
        <f>IF(FB171&gt;0,ROUND($ED$1*$EO$1,2),0)</f>
        <v>0</v>
      </c>
      <c r="EP172" s="22">
        <f>IF(FB171&gt;0,ROUND($ED$1*$EP$1,2),0)</f>
        <v>0</v>
      </c>
      <c r="EQ172" s="15">
        <f>IF(FB171&gt;0,EK172+SUM(EM172:EP172),0)</f>
        <v>0</v>
      </c>
      <c r="ER172" s="22">
        <f>IF(FB171&gt;0,ROUND(EQ172/12,2),0)</f>
        <v>0</v>
      </c>
      <c r="ES172" s="9">
        <f>INT(ER172)</f>
        <v>0</v>
      </c>
      <c r="ET172" s="23">
        <f>INT((ER172-ES172)*10)/10</f>
        <v>0</v>
      </c>
      <c r="EU172" s="17">
        <f>ER172-ES172-ET172</f>
        <v>0</v>
      </c>
      <c r="EV172" s="23">
        <f>IF(OR(EU172=0.05,EU172=0),EU172,IF(AND(EU172&gt;0.051,EU172&lt;0.1),0.1,IF(AND(EU172&gt;0.001,EU172&lt;0.05),0.05,EU172)))</f>
        <v>0</v>
      </c>
      <c r="EW172" s="23">
        <f>ES172+ET172+EV172</f>
        <v>0</v>
      </c>
      <c r="EX172">
        <f>IF(FB171&gt;0,EX171,0)</f>
        <v>0</v>
      </c>
      <c r="EY172" s="7">
        <f>ROUND(ED172+EJ172+EW172+EX172,2)</f>
        <v>0</v>
      </c>
      <c r="EZ172" s="7">
        <f>IF(AND(EY172&gt;0,EY173=0),EY172,0)</f>
        <v>0</v>
      </c>
      <c r="FA172" s="7">
        <f>IF(FB171&gt;0,FA171,0)</f>
        <v>0</v>
      </c>
      <c r="FB172" s="7">
        <f>IF(ROUND(EY172-FA172,2)&gt;0,ROUND(EY172-FA172,2),0)</f>
        <v>0</v>
      </c>
      <c r="GB172">
        <v>170</v>
      </c>
      <c r="GC172" s="7">
        <f>IF(HB171&gt;0,GC171-1000,GC171)</f>
        <v>0</v>
      </c>
      <c r="GD172" s="20">
        <f>IF(HB171&gt;0,ROUND(PMT($F$92/12,$F$96*12,-GC172),5),0)</f>
        <v>0</v>
      </c>
      <c r="GE172" s="15">
        <f>IF(HB171&gt;0,ROUND(GC172*$GE$1/1000,2),0)</f>
        <v>0</v>
      </c>
      <c r="GF172" s="9">
        <f>INT(GE172)</f>
        <v>0</v>
      </c>
      <c r="GG172" s="23">
        <f>INT((GE172-GF172)*10)/10</f>
        <v>0</v>
      </c>
      <c r="GH172" s="17">
        <f>GE172-GF172-GG172</f>
        <v>0</v>
      </c>
      <c r="GI172" s="23">
        <f>IF(OR(GH172=0.05,GH172=0),GH172,IF(AND(GH172&gt;0.051,GH172&lt;0.1),0.1,IF(AND(GH172&gt;0.001,GH172&lt;0.05),0.05,GH172)))</f>
        <v>0</v>
      </c>
      <c r="GJ172" s="23">
        <f>GF172+GG172+GI172</f>
        <v>0</v>
      </c>
      <c r="GK172" s="15">
        <f>IF(HB171&gt;0,ROUND($GD$1*$GK$1,2),0)</f>
        <v>0</v>
      </c>
      <c r="GL172" s="22">
        <v>0</v>
      </c>
      <c r="GM172" s="22">
        <f>IF(HB171&gt;0,ROUND($GD$1*$GM$1,0),0)</f>
        <v>0</v>
      </c>
      <c r="GN172" s="22">
        <f>IF(HB171&gt;0,ROUND($GD$1*$GN$1,2),0)</f>
        <v>0</v>
      </c>
      <c r="GO172" s="22">
        <f>IF(HB171&gt;0,ROUND($GD$1*$GO$1,2),0)</f>
        <v>0</v>
      </c>
      <c r="GP172" s="22">
        <f>IF(HB171&gt;0,ROUND($GD$1*$GP$1,2),0)</f>
        <v>0</v>
      </c>
      <c r="GQ172" s="15">
        <f>IF(HB171&gt;0,GK172+SUM(GM172:GP172),0)</f>
        <v>0</v>
      </c>
      <c r="GR172" s="22">
        <f>IF(HB171&gt;0,ROUND(GQ172/12,2),0)</f>
        <v>0</v>
      </c>
      <c r="GS172" s="9">
        <f>INT(GR172)</f>
        <v>0</v>
      </c>
      <c r="GT172" s="23">
        <f>INT((GR172-GS172)*10)/10</f>
        <v>0</v>
      </c>
      <c r="GU172" s="17">
        <f>GR172-GS172-GT172</f>
        <v>0</v>
      </c>
      <c r="GV172" s="23">
        <f>IF(OR(GU172=0.05,GU172=0),GU172,IF(AND(GU172&gt;0.051,GU172&lt;0.1),0.1,IF(AND(GU172&gt;0.001,GU172&lt;0.05),0.05,GU172)))</f>
        <v>0</v>
      </c>
      <c r="GW172" s="23">
        <f>GS172+GT172+GV172</f>
        <v>0</v>
      </c>
      <c r="GX172">
        <f>IF(HB171&gt;0,GX171,0)</f>
        <v>0</v>
      </c>
      <c r="GY172" s="7">
        <f>ROUND(GD172+GJ172+GW172+GX172,2)</f>
        <v>0</v>
      </c>
      <c r="GZ172" s="7">
        <f>IF(AND(GY172&gt;0,GY173=0),GY172,0)</f>
        <v>0</v>
      </c>
      <c r="HA172" s="7">
        <f>IF(HB171&gt;0,HA171,0)</f>
        <v>0</v>
      </c>
      <c r="HB172" s="7">
        <f>IF(ROUND(GY172-HA172,2)&gt;0,ROUND(GY172-HA172,2),0)</f>
        <v>0</v>
      </c>
    </row>
    <row r="173" spans="1:235">
      <c r="B173" s="9" t="s">
        <v>198</v>
      </c>
      <c r="E173" s="9" t="s">
        <v>213</v>
      </c>
      <c r="F173" s="6">
        <v>0.00021075</v>
      </c>
      <c r="BB173">
        <v>171</v>
      </c>
      <c r="BC173" s="7">
        <f>IF(BW172&gt;0,BC172-1000,BC172)</f>
        <v>0</v>
      </c>
      <c r="BD173" s="20">
        <f>IF(BW172&gt;0,ROUND(PMT($F$92/12,$F$96*12,-BC173),5),0)</f>
        <v>0</v>
      </c>
      <c r="BE173" s="15">
        <f>IF(BW172&gt;0,ROUND(BC173*$E$1/1000,2),0)</f>
        <v>0</v>
      </c>
      <c r="BF173" s="15">
        <f>IF(BW172&gt;0,ROUND(MIN(BC173,$F$168)*$BF$1,2),0)</f>
        <v>0</v>
      </c>
      <c r="BG173" s="22">
        <v>0</v>
      </c>
      <c r="BH173" s="22">
        <f>IF(BW172&gt;0,ROUND(MIN(BC173,$F$168)*$BH$1,0),0)</f>
        <v>0</v>
      </c>
      <c r="BI173" s="22">
        <f>IF(BW172&gt;0,ROUND(MIN(BC173,$F$168)*$BI$1,2),0)</f>
        <v>0</v>
      </c>
      <c r="BJ173" s="22">
        <f>IF(BW172&gt;0,ROUND(MIN(BC173,$F$168)*$BJ$1,2),0)</f>
        <v>0</v>
      </c>
      <c r="BK173" s="22">
        <f>IF(BW172&gt;0,ROUND(MIN(BC173,$F$168)*$BK$1,2),0)</f>
        <v>0</v>
      </c>
      <c r="BL173" s="15">
        <f>IF(BW172&gt;0,BF173+SUM(BH173:BK173),0)</f>
        <v>0</v>
      </c>
      <c r="BM173" s="22">
        <f>IF(BW172&gt;0,ROUND(BL173/12,2),0)</f>
        <v>0</v>
      </c>
      <c r="BN173" s="9">
        <f>INT(BM173)</f>
        <v>0</v>
      </c>
      <c r="BO173" s="23">
        <f>INT((BM173-BN173)*10)/10</f>
        <v>0</v>
      </c>
      <c r="BP173" s="17">
        <f>BM173-BN173-BO173</f>
        <v>0</v>
      </c>
      <c r="BQ173" s="23">
        <f>IF(OR(BP173=0.05,BP173=0),BP173,IF(AND(BP173&gt;0.051,BP173&lt;0.1),0.1,IF(AND(BP173&gt;0.001,BP173&lt;0.05),0.05,BP173)))</f>
        <v>0</v>
      </c>
      <c r="BR173" s="23">
        <f>BN173+BO173+BQ173</f>
        <v>0</v>
      </c>
      <c r="BS173">
        <f>IF(BW172&gt;0,BS172,0)</f>
        <v>0</v>
      </c>
      <c r="BT173" s="7">
        <f>SUM(BD173:BE173)+BR173+BS173</f>
        <v>0</v>
      </c>
      <c r="BU173" s="7">
        <f>IF(AND(BT173&gt;0,BT174=0),BT173,0)</f>
        <v>0</v>
      </c>
      <c r="BV173" s="7">
        <f>IF(BW172&gt;0,BV172,0)</f>
        <v>0</v>
      </c>
      <c r="BW173" s="7">
        <f>IF(ROUND(BT173-BV173,2)&gt;0,ROUND(BT173-BV173,2),0)</f>
        <v>0</v>
      </c>
      <c r="CB173">
        <v>171</v>
      </c>
      <c r="CC173" s="7">
        <f>IF(DB172&gt;0,CC172-1000,CC172)</f>
        <v>0</v>
      </c>
      <c r="CD173" s="20">
        <f>IF(DB172&gt;0,ROUND(PMT($F$92/12,$F$96*12,-CC173),5),0)</f>
        <v>0</v>
      </c>
      <c r="CE173" s="15">
        <f>IF(DB172&gt;0,ROUND(CC173*$CE$1/1000,2),0)</f>
        <v>0</v>
      </c>
      <c r="CF173" s="9">
        <f>INT(CE173)</f>
        <v>0</v>
      </c>
      <c r="CG173" s="23">
        <f>INT((CE173-CF173)*10)/10</f>
        <v>0</v>
      </c>
      <c r="CH173" s="17">
        <f>CE173-CF173-CG173</f>
        <v>0</v>
      </c>
      <c r="CI173" s="23">
        <f>IF(OR(CH173=0.05,CH173=0),CH173,IF(AND(CH173&gt;0.051,CH173&lt;0.1),0.1,IF(AND(CH173&gt;0.001,CH173&lt;0.05),0.05,CH173)))</f>
        <v>0</v>
      </c>
      <c r="CJ173" s="23">
        <f>CF173+CG173+CI173</f>
        <v>0</v>
      </c>
      <c r="CK173" s="15">
        <f>IF(DB172&gt;0,ROUND($CD$1*$CK$1,2),0)</f>
        <v>0</v>
      </c>
      <c r="CL173" s="22">
        <v>0</v>
      </c>
      <c r="CM173" s="22">
        <f>IF(DB172&gt;0,ROUND($CD$1*$CM$1,2),0)</f>
        <v>0</v>
      </c>
      <c r="CN173" s="22">
        <f>IF(DB172&gt;0,ROUND($CD$1*$CN$1,2),0)</f>
        <v>0</v>
      </c>
      <c r="CO173" s="22">
        <f>IF(DB172&gt;0,ROUND($CD$1*$CO$1,2),0)</f>
        <v>0</v>
      </c>
      <c r="CP173" s="22">
        <f>IF(DB172&gt;0,ROUND($CD$1*$CP$1,2),0)</f>
        <v>0</v>
      </c>
      <c r="CQ173" s="15">
        <f>IF(DB172&gt;0,CK173+SUM(CM173:CP173),0)</f>
        <v>0</v>
      </c>
      <c r="CR173" s="22">
        <f>IF(DB172&gt;0,ROUND(CQ173/12,2),0)</f>
        <v>0</v>
      </c>
      <c r="CS173" s="9">
        <f>INT(CR173)</f>
        <v>0</v>
      </c>
      <c r="CT173" s="23">
        <f>INT((CR173-CS173)*10)/10</f>
        <v>0</v>
      </c>
      <c r="CU173" s="17">
        <f>CR173-CS173-CT173</f>
        <v>0</v>
      </c>
      <c r="CV173" s="23">
        <f>IF(OR(CU173=0.05,CU173=0),CU173,IF(AND(CU173&gt;0.051,CU173&lt;0.1),0.1,IF(AND(CU173&gt;0.001,CU173&lt;0.05),0.05,CU173)))</f>
        <v>0</v>
      </c>
      <c r="CW173" s="23">
        <f>CS173+CT173+CV173</f>
        <v>0</v>
      </c>
      <c r="CX173">
        <f>IF(DB172&gt;0,CX172,0)</f>
        <v>0</v>
      </c>
      <c r="CY173" s="7">
        <f>ROUND(CD173+CJ173+CW173+CX173,2)</f>
        <v>0</v>
      </c>
      <c r="CZ173" s="7">
        <f>IF(AND(CY173&gt;0,CY174=0),CY173,0)</f>
        <v>0</v>
      </c>
      <c r="DA173" s="7">
        <f>IF(DB172&gt;0,DA172,0)</f>
        <v>0</v>
      </c>
      <c r="DB173" s="7">
        <f>IF(ROUND(CY173-DA173,2)&gt;0,ROUND(CY173-DA173,2),0)</f>
        <v>0</v>
      </c>
      <c r="EB173">
        <v>171</v>
      </c>
      <c r="EC173" s="7">
        <f>IF(FB172&gt;0,EC172-1000,EC172)</f>
        <v>0</v>
      </c>
      <c r="ED173" s="20">
        <f>IF(FB172&gt;0,ROUND(PMT($F$92/12,$F$96*12,-EC173),5),0)</f>
        <v>0</v>
      </c>
      <c r="EE173" s="15">
        <f>IF(FB172&gt;0,ROUND(EC173*$EE$1/1000,2),0)</f>
        <v>0</v>
      </c>
      <c r="EF173" s="9">
        <f>INT(EE173)</f>
        <v>0</v>
      </c>
      <c r="EG173" s="23">
        <f>INT((EE173-EF173)*10)/10</f>
        <v>0</v>
      </c>
      <c r="EH173" s="17">
        <f>EE173-EF173-EG173</f>
        <v>0</v>
      </c>
      <c r="EI173" s="23">
        <f>IF(OR(EH173=0.05,EH173=0),EH173,IF(AND(EH173&gt;0.051,EH173&lt;0.1),0.1,IF(AND(EH173&gt;0.001,EH173&lt;0.05),0.05,EH173)))</f>
        <v>0</v>
      </c>
      <c r="EJ173" s="23">
        <f>EF173+EG173+EI173</f>
        <v>0</v>
      </c>
      <c r="EK173" s="15">
        <f>IF(FB172&gt;0,ROUND($ED$1*$EK$1,2),0)</f>
        <v>0</v>
      </c>
      <c r="EL173" s="22">
        <v>0</v>
      </c>
      <c r="EM173" s="22">
        <f>IF(FB172&gt;0,ROUND($ED$1*$EM$1,0),0)</f>
        <v>0</v>
      </c>
      <c r="EN173" s="22">
        <f>IF(FB172&gt;0,ROUND($ED$1*$EN$1,2),0)</f>
        <v>0</v>
      </c>
      <c r="EO173" s="22">
        <f>IF(FB172&gt;0,ROUND($ED$1*$EO$1,2),0)</f>
        <v>0</v>
      </c>
      <c r="EP173" s="22">
        <f>IF(FB172&gt;0,ROUND($ED$1*$EP$1,2),0)</f>
        <v>0</v>
      </c>
      <c r="EQ173" s="15">
        <f>IF(FB172&gt;0,EK173+SUM(EM173:EP173),0)</f>
        <v>0</v>
      </c>
      <c r="ER173" s="22">
        <f>IF(FB172&gt;0,ROUND(EQ173/12,2),0)</f>
        <v>0</v>
      </c>
      <c r="ES173" s="9">
        <f>INT(ER173)</f>
        <v>0</v>
      </c>
      <c r="ET173" s="23">
        <f>INT((ER173-ES173)*10)/10</f>
        <v>0</v>
      </c>
      <c r="EU173" s="17">
        <f>ER173-ES173-ET173</f>
        <v>0</v>
      </c>
      <c r="EV173" s="23">
        <f>IF(OR(EU173=0.05,EU173=0),EU173,IF(AND(EU173&gt;0.051,EU173&lt;0.1),0.1,IF(AND(EU173&gt;0.001,EU173&lt;0.05),0.05,EU173)))</f>
        <v>0</v>
      </c>
      <c r="EW173" s="23">
        <f>ES173+ET173+EV173</f>
        <v>0</v>
      </c>
      <c r="EX173">
        <f>IF(FB172&gt;0,EX172,0)</f>
        <v>0</v>
      </c>
      <c r="EY173" s="7">
        <f>ROUND(ED173+EJ173+EW173+EX173,2)</f>
        <v>0</v>
      </c>
      <c r="EZ173" s="7">
        <f>IF(AND(EY173&gt;0,EY174=0),EY173,0)</f>
        <v>0</v>
      </c>
      <c r="FA173" s="7">
        <f>IF(FB172&gt;0,FA172,0)</f>
        <v>0</v>
      </c>
      <c r="FB173" s="7">
        <f>IF(ROUND(EY173-FA173,2)&gt;0,ROUND(EY173-FA173,2),0)</f>
        <v>0</v>
      </c>
      <c r="GB173">
        <v>171</v>
      </c>
      <c r="GC173" s="7">
        <f>IF(HB172&gt;0,GC172-1000,GC172)</f>
        <v>0</v>
      </c>
      <c r="GD173" s="20">
        <f>IF(HB172&gt;0,ROUND(PMT($F$92/12,$F$96*12,-GC173),5),0)</f>
        <v>0</v>
      </c>
      <c r="GE173" s="15">
        <f>IF(HB172&gt;0,ROUND(GC173*$GE$1/1000,2),0)</f>
        <v>0</v>
      </c>
      <c r="GF173" s="9">
        <f>INT(GE173)</f>
        <v>0</v>
      </c>
      <c r="GG173" s="23">
        <f>INT((GE173-GF173)*10)/10</f>
        <v>0</v>
      </c>
      <c r="GH173" s="17">
        <f>GE173-GF173-GG173</f>
        <v>0</v>
      </c>
      <c r="GI173" s="23">
        <f>IF(OR(GH173=0.05,GH173=0),GH173,IF(AND(GH173&gt;0.051,GH173&lt;0.1),0.1,IF(AND(GH173&gt;0.001,GH173&lt;0.05),0.05,GH173)))</f>
        <v>0</v>
      </c>
      <c r="GJ173" s="23">
        <f>GF173+GG173+GI173</f>
        <v>0</v>
      </c>
      <c r="GK173" s="15">
        <f>IF(HB172&gt;0,ROUND($GD$1*$GK$1,2),0)</f>
        <v>0</v>
      </c>
      <c r="GL173" s="22">
        <v>0</v>
      </c>
      <c r="GM173" s="22">
        <f>IF(HB172&gt;0,ROUND($GD$1*$GM$1,0),0)</f>
        <v>0</v>
      </c>
      <c r="GN173" s="22">
        <f>IF(HB172&gt;0,ROUND($GD$1*$GN$1,2),0)</f>
        <v>0</v>
      </c>
      <c r="GO173" s="22">
        <f>IF(HB172&gt;0,ROUND($GD$1*$GO$1,2),0)</f>
        <v>0</v>
      </c>
      <c r="GP173" s="22">
        <f>IF(HB172&gt;0,ROUND($GD$1*$GP$1,2),0)</f>
        <v>0</v>
      </c>
      <c r="GQ173" s="15">
        <f>IF(HB172&gt;0,GK173+SUM(GM173:GP173),0)</f>
        <v>0</v>
      </c>
      <c r="GR173" s="22">
        <f>IF(HB172&gt;0,ROUND(GQ173/12,2),0)</f>
        <v>0</v>
      </c>
      <c r="GS173" s="9">
        <f>INT(GR173)</f>
        <v>0</v>
      </c>
      <c r="GT173" s="23">
        <f>INT((GR173-GS173)*10)/10</f>
        <v>0</v>
      </c>
      <c r="GU173" s="17">
        <f>GR173-GS173-GT173</f>
        <v>0</v>
      </c>
      <c r="GV173" s="23">
        <f>IF(OR(GU173=0.05,GU173=0),GU173,IF(AND(GU173&gt;0.051,GU173&lt;0.1),0.1,IF(AND(GU173&gt;0.001,GU173&lt;0.05),0.05,GU173)))</f>
        <v>0</v>
      </c>
      <c r="GW173" s="23">
        <f>GS173+GT173+GV173</f>
        <v>0</v>
      </c>
      <c r="GX173">
        <f>IF(HB172&gt;0,GX172,0)</f>
        <v>0</v>
      </c>
      <c r="GY173" s="7">
        <f>ROUND(GD173+GJ173+GW173+GX173,2)</f>
        <v>0</v>
      </c>
      <c r="GZ173" s="7">
        <f>IF(AND(GY173&gt;0,GY174=0),GY173,0)</f>
        <v>0</v>
      </c>
      <c r="HA173" s="7">
        <f>IF(HB172&gt;0,HA172,0)</f>
        <v>0</v>
      </c>
      <c r="HB173" s="7">
        <f>IF(ROUND(GY173-HA173,2)&gt;0,ROUND(GY173-HA173,2),0)</f>
        <v>0</v>
      </c>
    </row>
    <row r="174" spans="1:235">
      <c r="E174" s="9" t="s">
        <v>190</v>
      </c>
      <c r="F174" s="138">
        <f>ROUND($F$169*F173,2)</f>
        <v>0</v>
      </c>
      <c r="AA174" s="139" t="s">
        <v>214</v>
      </c>
      <c r="BB174">
        <v>172</v>
      </c>
      <c r="BC174" s="7">
        <f>IF(BW173&gt;0,BC173-1000,BC173)</f>
        <v>0</v>
      </c>
      <c r="BD174" s="20">
        <f>IF(BW173&gt;0,ROUND(PMT($F$92/12,$F$96*12,-BC174),5),0)</f>
        <v>0</v>
      </c>
      <c r="BE174" s="15">
        <f>IF(BW173&gt;0,ROUND(BC174*$E$1/1000,2),0)</f>
        <v>0</v>
      </c>
      <c r="BF174" s="15">
        <f>IF(BW173&gt;0,ROUND(MIN(BC174,$F$168)*$BF$1,2),0)</f>
        <v>0</v>
      </c>
      <c r="BG174" s="22">
        <v>0</v>
      </c>
      <c r="BH174" s="22">
        <f>IF(BW173&gt;0,ROUND(MIN(BC174,$F$168)*$BH$1,0),0)</f>
        <v>0</v>
      </c>
      <c r="BI174" s="22">
        <f>IF(BW173&gt;0,ROUND(MIN(BC174,$F$168)*$BI$1,2),0)</f>
        <v>0</v>
      </c>
      <c r="BJ174" s="22">
        <f>IF(BW173&gt;0,ROUND(MIN(BC174,$F$168)*$BJ$1,2),0)</f>
        <v>0</v>
      </c>
      <c r="BK174" s="22">
        <f>IF(BW173&gt;0,ROUND(MIN(BC174,$F$168)*$BK$1,2),0)</f>
        <v>0</v>
      </c>
      <c r="BL174" s="15">
        <f>IF(BW173&gt;0,BF174+SUM(BH174:BK174),0)</f>
        <v>0</v>
      </c>
      <c r="BM174" s="22">
        <f>IF(BW173&gt;0,ROUND(BL174/12,2),0)</f>
        <v>0</v>
      </c>
      <c r="BN174" s="9">
        <f>INT(BM174)</f>
        <v>0</v>
      </c>
      <c r="BO174" s="23">
        <f>INT((BM174-BN174)*10)/10</f>
        <v>0</v>
      </c>
      <c r="BP174" s="17">
        <f>BM174-BN174-BO174</f>
        <v>0</v>
      </c>
      <c r="BQ174" s="23">
        <f>IF(OR(BP174=0.05,BP174=0),BP174,IF(AND(BP174&gt;0.051,BP174&lt;0.1),0.1,IF(AND(BP174&gt;0.001,BP174&lt;0.05),0.05,BP174)))</f>
        <v>0</v>
      </c>
      <c r="BR174" s="23">
        <f>BN174+BO174+BQ174</f>
        <v>0</v>
      </c>
      <c r="BS174">
        <f>IF(BW173&gt;0,BS173,0)</f>
        <v>0</v>
      </c>
      <c r="BT174" s="7">
        <f>SUM(BD174:BE174)+BR174+BS174</f>
        <v>0</v>
      </c>
      <c r="BU174" s="7">
        <f>IF(AND(BT174&gt;0,BT175=0),BT174,0)</f>
        <v>0</v>
      </c>
      <c r="BV174" s="7">
        <f>IF(BW173&gt;0,BV173,0)</f>
        <v>0</v>
      </c>
      <c r="BW174" s="7">
        <f>IF(ROUND(BT174-BV174,2)&gt;0,ROUND(BT174-BV174,2),0)</f>
        <v>0</v>
      </c>
      <c r="CB174">
        <v>172</v>
      </c>
      <c r="CC174" s="7">
        <f>IF(DB173&gt;0,CC173-1000,CC173)</f>
        <v>0</v>
      </c>
      <c r="CD174" s="20">
        <f>IF(DB173&gt;0,ROUND(PMT($F$92/12,$F$96*12,-CC174),5),0)</f>
        <v>0</v>
      </c>
      <c r="CE174" s="15">
        <f>IF(DB173&gt;0,ROUND(CC174*$CE$1/1000,2),0)</f>
        <v>0</v>
      </c>
      <c r="CF174" s="9">
        <f>INT(CE174)</f>
        <v>0</v>
      </c>
      <c r="CG174" s="23">
        <f>INT((CE174-CF174)*10)/10</f>
        <v>0</v>
      </c>
      <c r="CH174" s="17">
        <f>CE174-CF174-CG174</f>
        <v>0</v>
      </c>
      <c r="CI174" s="23">
        <f>IF(OR(CH174=0.05,CH174=0),CH174,IF(AND(CH174&gt;0.051,CH174&lt;0.1),0.1,IF(AND(CH174&gt;0.001,CH174&lt;0.05),0.05,CH174)))</f>
        <v>0</v>
      </c>
      <c r="CJ174" s="23">
        <f>CF174+CG174+CI174</f>
        <v>0</v>
      </c>
      <c r="CK174" s="15">
        <f>IF(DB173&gt;0,ROUND($CD$1*$CK$1,2),0)</f>
        <v>0</v>
      </c>
      <c r="CL174" s="22">
        <v>0</v>
      </c>
      <c r="CM174" s="22">
        <f>IF(DB173&gt;0,ROUND($CD$1*$CM$1,2),0)</f>
        <v>0</v>
      </c>
      <c r="CN174" s="22">
        <f>IF(DB173&gt;0,ROUND($CD$1*$CN$1,2),0)</f>
        <v>0</v>
      </c>
      <c r="CO174" s="22">
        <f>IF(DB173&gt;0,ROUND($CD$1*$CO$1,2),0)</f>
        <v>0</v>
      </c>
      <c r="CP174" s="22">
        <f>IF(DB173&gt;0,ROUND($CD$1*$CP$1,2),0)</f>
        <v>0</v>
      </c>
      <c r="CQ174" s="15">
        <f>IF(DB173&gt;0,CK174+SUM(CM174:CP174),0)</f>
        <v>0</v>
      </c>
      <c r="CR174" s="22">
        <f>IF(DB173&gt;0,ROUND(CQ174/12,2),0)</f>
        <v>0</v>
      </c>
      <c r="CS174" s="9">
        <f>INT(CR174)</f>
        <v>0</v>
      </c>
      <c r="CT174" s="23">
        <f>INT((CR174-CS174)*10)/10</f>
        <v>0</v>
      </c>
      <c r="CU174" s="17">
        <f>CR174-CS174-CT174</f>
        <v>0</v>
      </c>
      <c r="CV174" s="23">
        <f>IF(OR(CU174=0.05,CU174=0),CU174,IF(AND(CU174&gt;0.051,CU174&lt;0.1),0.1,IF(AND(CU174&gt;0.001,CU174&lt;0.05),0.05,CU174)))</f>
        <v>0</v>
      </c>
      <c r="CW174" s="23">
        <f>CS174+CT174+CV174</f>
        <v>0</v>
      </c>
      <c r="CX174">
        <f>IF(DB173&gt;0,CX173,0)</f>
        <v>0</v>
      </c>
      <c r="CY174" s="7">
        <f>ROUND(CD174+CJ174+CW174+CX174,2)</f>
        <v>0</v>
      </c>
      <c r="CZ174" s="7">
        <f>IF(AND(CY174&gt;0,CY175=0),CY174,0)</f>
        <v>0</v>
      </c>
      <c r="DA174" s="7">
        <f>IF(DB173&gt;0,DA173,0)</f>
        <v>0</v>
      </c>
      <c r="DB174" s="7">
        <f>IF(ROUND(CY174-DA174,2)&gt;0,ROUND(CY174-DA174,2),0)</f>
        <v>0</v>
      </c>
      <c r="EB174">
        <v>172</v>
      </c>
      <c r="EC174" s="7">
        <f>IF(FB173&gt;0,EC173-1000,EC173)</f>
        <v>0</v>
      </c>
      <c r="ED174" s="20">
        <f>IF(FB173&gt;0,ROUND(PMT($F$92/12,$F$96*12,-EC174),5),0)</f>
        <v>0</v>
      </c>
      <c r="EE174" s="15">
        <f>IF(FB173&gt;0,ROUND(EC174*$EE$1/1000,2),0)</f>
        <v>0</v>
      </c>
      <c r="EF174" s="9">
        <f>INT(EE174)</f>
        <v>0</v>
      </c>
      <c r="EG174" s="23">
        <f>INT((EE174-EF174)*10)/10</f>
        <v>0</v>
      </c>
      <c r="EH174" s="17">
        <f>EE174-EF174-EG174</f>
        <v>0</v>
      </c>
      <c r="EI174" s="23">
        <f>IF(OR(EH174=0.05,EH174=0),EH174,IF(AND(EH174&gt;0.051,EH174&lt;0.1),0.1,IF(AND(EH174&gt;0.001,EH174&lt;0.05),0.05,EH174)))</f>
        <v>0</v>
      </c>
      <c r="EJ174" s="23">
        <f>EF174+EG174+EI174</f>
        <v>0</v>
      </c>
      <c r="EK174" s="15">
        <f>IF(FB173&gt;0,ROUND($ED$1*$EK$1,2),0)</f>
        <v>0</v>
      </c>
      <c r="EL174" s="22">
        <v>0</v>
      </c>
      <c r="EM174" s="22">
        <f>IF(FB173&gt;0,ROUND($ED$1*$EM$1,0),0)</f>
        <v>0</v>
      </c>
      <c r="EN174" s="22">
        <f>IF(FB173&gt;0,ROUND($ED$1*$EN$1,2),0)</f>
        <v>0</v>
      </c>
      <c r="EO174" s="22">
        <f>IF(FB173&gt;0,ROUND($ED$1*$EO$1,2),0)</f>
        <v>0</v>
      </c>
      <c r="EP174" s="22">
        <f>IF(FB173&gt;0,ROUND($ED$1*$EP$1,2),0)</f>
        <v>0</v>
      </c>
      <c r="EQ174" s="15">
        <f>IF(FB173&gt;0,EK174+SUM(EM174:EP174),0)</f>
        <v>0</v>
      </c>
      <c r="ER174" s="22">
        <f>IF(FB173&gt;0,ROUND(EQ174/12,2),0)</f>
        <v>0</v>
      </c>
      <c r="ES174" s="9">
        <f>INT(ER174)</f>
        <v>0</v>
      </c>
      <c r="ET174" s="23">
        <f>INT((ER174-ES174)*10)/10</f>
        <v>0</v>
      </c>
      <c r="EU174" s="17">
        <f>ER174-ES174-ET174</f>
        <v>0</v>
      </c>
      <c r="EV174" s="23">
        <f>IF(OR(EU174=0.05,EU174=0),EU174,IF(AND(EU174&gt;0.051,EU174&lt;0.1),0.1,IF(AND(EU174&gt;0.001,EU174&lt;0.05),0.05,EU174)))</f>
        <v>0</v>
      </c>
      <c r="EW174" s="23">
        <f>ES174+ET174+EV174</f>
        <v>0</v>
      </c>
      <c r="EX174">
        <f>IF(FB173&gt;0,EX173,0)</f>
        <v>0</v>
      </c>
      <c r="EY174" s="7">
        <f>ROUND(ED174+EJ174+EW174+EX174,2)</f>
        <v>0</v>
      </c>
      <c r="EZ174" s="7">
        <f>IF(AND(EY174&gt;0,EY175=0),EY174,0)</f>
        <v>0</v>
      </c>
      <c r="FA174" s="7">
        <f>IF(FB173&gt;0,FA173,0)</f>
        <v>0</v>
      </c>
      <c r="FB174" s="7">
        <f>IF(ROUND(EY174-FA174,2)&gt;0,ROUND(EY174-FA174,2),0)</f>
        <v>0</v>
      </c>
      <c r="GB174">
        <v>172</v>
      </c>
      <c r="GC174" s="7">
        <f>IF(HB173&gt;0,GC173-1000,GC173)</f>
        <v>0</v>
      </c>
      <c r="GD174" s="20">
        <f>IF(HB173&gt;0,ROUND(PMT($F$92/12,$F$96*12,-GC174),5),0)</f>
        <v>0</v>
      </c>
      <c r="GE174" s="15">
        <f>IF(HB173&gt;0,ROUND(GC174*$GE$1/1000,2),0)</f>
        <v>0</v>
      </c>
      <c r="GF174" s="9">
        <f>INT(GE174)</f>
        <v>0</v>
      </c>
      <c r="GG174" s="23">
        <f>INT((GE174-GF174)*10)/10</f>
        <v>0</v>
      </c>
      <c r="GH174" s="17">
        <f>GE174-GF174-GG174</f>
        <v>0</v>
      </c>
      <c r="GI174" s="23">
        <f>IF(OR(GH174=0.05,GH174=0),GH174,IF(AND(GH174&gt;0.051,GH174&lt;0.1),0.1,IF(AND(GH174&gt;0.001,GH174&lt;0.05),0.05,GH174)))</f>
        <v>0</v>
      </c>
      <c r="GJ174" s="23">
        <f>GF174+GG174+GI174</f>
        <v>0</v>
      </c>
      <c r="GK174" s="15">
        <f>IF(HB173&gt;0,ROUND($GD$1*$GK$1,2),0)</f>
        <v>0</v>
      </c>
      <c r="GL174" s="22">
        <v>0</v>
      </c>
      <c r="GM174" s="22">
        <f>IF(HB173&gt;0,ROUND($GD$1*$GM$1,0),0)</f>
        <v>0</v>
      </c>
      <c r="GN174" s="22">
        <f>IF(HB173&gt;0,ROUND($GD$1*$GN$1,2),0)</f>
        <v>0</v>
      </c>
      <c r="GO174" s="22">
        <f>IF(HB173&gt;0,ROUND($GD$1*$GO$1,2),0)</f>
        <v>0</v>
      </c>
      <c r="GP174" s="22">
        <f>IF(HB173&gt;0,ROUND($GD$1*$GP$1,2),0)</f>
        <v>0</v>
      </c>
      <c r="GQ174" s="15">
        <f>IF(HB173&gt;0,GK174+SUM(GM174:GP174),0)</f>
        <v>0</v>
      </c>
      <c r="GR174" s="22">
        <f>IF(HB173&gt;0,ROUND(GQ174/12,2),0)</f>
        <v>0</v>
      </c>
      <c r="GS174" s="9">
        <f>INT(GR174)</f>
        <v>0</v>
      </c>
      <c r="GT174" s="23">
        <f>INT((GR174-GS174)*10)/10</f>
        <v>0</v>
      </c>
      <c r="GU174" s="17">
        <f>GR174-GS174-GT174</f>
        <v>0</v>
      </c>
      <c r="GV174" s="23">
        <f>IF(OR(GU174=0.05,GU174=0),GU174,IF(AND(GU174&gt;0.051,GU174&lt;0.1),0.1,IF(AND(GU174&gt;0.001,GU174&lt;0.05),0.05,GU174)))</f>
        <v>0</v>
      </c>
      <c r="GW174" s="23">
        <f>GS174+GT174+GV174</f>
        <v>0</v>
      </c>
      <c r="GX174">
        <f>IF(HB173&gt;0,GX173,0)</f>
        <v>0</v>
      </c>
      <c r="GY174" s="7">
        <f>ROUND(GD174+GJ174+GW174+GX174,2)</f>
        <v>0</v>
      </c>
      <c r="GZ174" s="7">
        <f>IF(AND(GY174&gt;0,GY175=0),GY174,0)</f>
        <v>0</v>
      </c>
      <c r="HA174" s="7">
        <f>IF(HB173&gt;0,HA173,0)</f>
        <v>0</v>
      </c>
      <c r="HB174" s="7">
        <f>IF(ROUND(GY174-HA174,2)&gt;0,ROUND(GY174-HA174,2),0)</f>
        <v>0</v>
      </c>
    </row>
    <row r="175" spans="1:235">
      <c r="B175" s="9" t="s">
        <v>215</v>
      </c>
      <c r="E175" s="9" t="s">
        <v>213</v>
      </c>
      <c r="F175" s="6">
        <v>2.27E-5</v>
      </c>
      <c r="AA175" s="140">
        <f>F173-INT(F173)</f>
        <v>0.00021075</v>
      </c>
      <c r="BB175">
        <v>173</v>
      </c>
      <c r="BC175" s="7">
        <f>IF(BW174&gt;0,BC174-1000,BC174)</f>
        <v>0</v>
      </c>
      <c r="BD175" s="20">
        <f>IF(BW174&gt;0,ROUND(PMT($F$92/12,$F$96*12,-BC175),5),0)</f>
        <v>0</v>
      </c>
      <c r="BE175" s="15">
        <f>IF(BW174&gt;0,ROUND(BC175*$E$1/1000,2),0)</f>
        <v>0</v>
      </c>
      <c r="BF175" s="15">
        <f>IF(BW174&gt;0,ROUND(MIN(BC175,$F$168)*$BF$1,2),0)</f>
        <v>0</v>
      </c>
      <c r="BG175" s="22">
        <v>0</v>
      </c>
      <c r="BH175" s="22">
        <f>IF(BW174&gt;0,ROUND(MIN(BC175,$F$168)*$BH$1,0),0)</f>
        <v>0</v>
      </c>
      <c r="BI175" s="22">
        <f>IF(BW174&gt;0,ROUND(MIN(BC175,$F$168)*$BI$1,2),0)</f>
        <v>0</v>
      </c>
      <c r="BJ175" s="22">
        <f>IF(BW174&gt;0,ROUND(MIN(BC175,$F$168)*$BJ$1,2),0)</f>
        <v>0</v>
      </c>
      <c r="BK175" s="22">
        <f>IF(BW174&gt;0,ROUND(MIN(BC175,$F$168)*$BK$1,2),0)</f>
        <v>0</v>
      </c>
      <c r="BL175" s="15">
        <f>IF(BW174&gt;0,BF175+SUM(BH175:BK175),0)</f>
        <v>0</v>
      </c>
      <c r="BM175" s="22">
        <f>IF(BW174&gt;0,ROUND(BL175/12,2),0)</f>
        <v>0</v>
      </c>
      <c r="BN175" s="9">
        <f>INT(BM175)</f>
        <v>0</v>
      </c>
      <c r="BO175" s="23">
        <f>INT((BM175-BN175)*10)/10</f>
        <v>0</v>
      </c>
      <c r="BP175" s="17">
        <f>BM175-BN175-BO175</f>
        <v>0</v>
      </c>
      <c r="BQ175" s="23">
        <f>IF(OR(BP175=0.05,BP175=0),BP175,IF(AND(BP175&gt;0.051,BP175&lt;0.1),0.1,IF(AND(BP175&gt;0.001,BP175&lt;0.05),0.05,BP175)))</f>
        <v>0</v>
      </c>
      <c r="BR175" s="23">
        <f>BN175+BO175+BQ175</f>
        <v>0</v>
      </c>
      <c r="BS175">
        <f>IF(BW174&gt;0,BS174,0)</f>
        <v>0</v>
      </c>
      <c r="BT175" s="7">
        <f>SUM(BD175:BE175)+BR175+BS175</f>
        <v>0</v>
      </c>
      <c r="BU175" s="7">
        <f>IF(AND(BT175&gt;0,BT176=0),BT175,0)</f>
        <v>0</v>
      </c>
      <c r="BV175" s="7">
        <f>IF(BW174&gt;0,BV174,0)</f>
        <v>0</v>
      </c>
      <c r="BW175" s="7">
        <f>IF(ROUND(BT175-BV175,2)&gt;0,ROUND(BT175-BV175,2),0)</f>
        <v>0</v>
      </c>
      <c r="CB175">
        <v>173</v>
      </c>
      <c r="CC175" s="7">
        <f>IF(DB174&gt;0,CC174-1000,CC174)</f>
        <v>0</v>
      </c>
      <c r="CD175" s="20">
        <f>IF(DB174&gt;0,ROUND(PMT($F$92/12,$F$96*12,-CC175),5),0)</f>
        <v>0</v>
      </c>
      <c r="CE175" s="15">
        <f>IF(DB174&gt;0,ROUND(CC175*$CE$1/1000,2),0)</f>
        <v>0</v>
      </c>
      <c r="CF175" s="9">
        <f>INT(CE175)</f>
        <v>0</v>
      </c>
      <c r="CG175" s="23">
        <f>INT((CE175-CF175)*10)/10</f>
        <v>0</v>
      </c>
      <c r="CH175" s="17">
        <f>CE175-CF175-CG175</f>
        <v>0</v>
      </c>
      <c r="CI175" s="23">
        <f>IF(OR(CH175=0.05,CH175=0),CH175,IF(AND(CH175&gt;0.051,CH175&lt;0.1),0.1,IF(AND(CH175&gt;0.001,CH175&lt;0.05),0.05,CH175)))</f>
        <v>0</v>
      </c>
      <c r="CJ175" s="23">
        <f>CF175+CG175+CI175</f>
        <v>0</v>
      </c>
      <c r="CK175" s="15">
        <f>IF(DB174&gt;0,ROUND($CD$1*$CK$1,2),0)</f>
        <v>0</v>
      </c>
      <c r="CL175" s="22">
        <v>0</v>
      </c>
      <c r="CM175" s="22">
        <f>IF(DB174&gt;0,ROUND($CD$1*$CM$1,2),0)</f>
        <v>0</v>
      </c>
      <c r="CN175" s="22">
        <f>IF(DB174&gt;0,ROUND($CD$1*$CN$1,2),0)</f>
        <v>0</v>
      </c>
      <c r="CO175" s="22">
        <f>IF(DB174&gt;0,ROUND($CD$1*$CO$1,2),0)</f>
        <v>0</v>
      </c>
      <c r="CP175" s="22">
        <f>IF(DB174&gt;0,ROUND($CD$1*$CP$1,2),0)</f>
        <v>0</v>
      </c>
      <c r="CQ175" s="15">
        <f>IF(DB174&gt;0,CK175+SUM(CM175:CP175),0)</f>
        <v>0</v>
      </c>
      <c r="CR175" s="22">
        <f>IF(DB174&gt;0,ROUND(CQ175/12,2),0)</f>
        <v>0</v>
      </c>
      <c r="CS175" s="9">
        <f>INT(CR175)</f>
        <v>0</v>
      </c>
      <c r="CT175" s="23">
        <f>INT((CR175-CS175)*10)/10</f>
        <v>0</v>
      </c>
      <c r="CU175" s="17">
        <f>CR175-CS175-CT175</f>
        <v>0</v>
      </c>
      <c r="CV175" s="23">
        <f>IF(OR(CU175=0.05,CU175=0),CU175,IF(AND(CU175&gt;0.051,CU175&lt;0.1),0.1,IF(AND(CU175&gt;0.001,CU175&lt;0.05),0.05,CU175)))</f>
        <v>0</v>
      </c>
      <c r="CW175" s="23">
        <f>CS175+CT175+CV175</f>
        <v>0</v>
      </c>
      <c r="CX175">
        <f>IF(DB174&gt;0,CX174,0)</f>
        <v>0</v>
      </c>
      <c r="CY175" s="7">
        <f>ROUND(CD175+CJ175+CW175+CX175,2)</f>
        <v>0</v>
      </c>
      <c r="CZ175" s="7">
        <f>IF(AND(CY175&gt;0,CY176=0),CY175,0)</f>
        <v>0</v>
      </c>
      <c r="DA175" s="7">
        <f>IF(DB174&gt;0,DA174,0)</f>
        <v>0</v>
      </c>
      <c r="DB175" s="7">
        <f>IF(ROUND(CY175-DA175,2)&gt;0,ROUND(CY175-DA175,2),0)</f>
        <v>0</v>
      </c>
      <c r="EB175">
        <v>173</v>
      </c>
      <c r="EC175" s="7">
        <f>IF(FB174&gt;0,EC174-1000,EC174)</f>
        <v>0</v>
      </c>
      <c r="ED175" s="20">
        <f>IF(FB174&gt;0,ROUND(PMT($F$92/12,$F$96*12,-EC175),5),0)</f>
        <v>0</v>
      </c>
      <c r="EE175" s="15">
        <f>IF(FB174&gt;0,ROUND(EC175*$EE$1/1000,2),0)</f>
        <v>0</v>
      </c>
      <c r="EF175" s="9">
        <f>INT(EE175)</f>
        <v>0</v>
      </c>
      <c r="EG175" s="23">
        <f>INT((EE175-EF175)*10)/10</f>
        <v>0</v>
      </c>
      <c r="EH175" s="17">
        <f>EE175-EF175-EG175</f>
        <v>0</v>
      </c>
      <c r="EI175" s="23">
        <f>IF(OR(EH175=0.05,EH175=0),EH175,IF(AND(EH175&gt;0.051,EH175&lt;0.1),0.1,IF(AND(EH175&gt;0.001,EH175&lt;0.05),0.05,EH175)))</f>
        <v>0</v>
      </c>
      <c r="EJ175" s="23">
        <f>EF175+EG175+EI175</f>
        <v>0</v>
      </c>
      <c r="EK175" s="15">
        <f>IF(FB174&gt;0,ROUND($ED$1*$EK$1,2),0)</f>
        <v>0</v>
      </c>
      <c r="EL175" s="22">
        <v>0</v>
      </c>
      <c r="EM175" s="22">
        <f>IF(FB174&gt;0,ROUND($ED$1*$EM$1,0),0)</f>
        <v>0</v>
      </c>
      <c r="EN175" s="22">
        <f>IF(FB174&gt;0,ROUND($ED$1*$EN$1,2),0)</f>
        <v>0</v>
      </c>
      <c r="EO175" s="22">
        <f>IF(FB174&gt;0,ROUND($ED$1*$EO$1,2),0)</f>
        <v>0</v>
      </c>
      <c r="EP175" s="22">
        <f>IF(FB174&gt;0,ROUND($ED$1*$EP$1,2),0)</f>
        <v>0</v>
      </c>
      <c r="EQ175" s="15">
        <f>IF(FB174&gt;0,EK175+SUM(EM175:EP175),0)</f>
        <v>0</v>
      </c>
      <c r="ER175" s="22">
        <f>IF(FB174&gt;0,ROUND(EQ175/12,2),0)</f>
        <v>0</v>
      </c>
      <c r="ES175" s="9">
        <f>INT(ER175)</f>
        <v>0</v>
      </c>
      <c r="ET175" s="23">
        <f>INT((ER175-ES175)*10)/10</f>
        <v>0</v>
      </c>
      <c r="EU175" s="17">
        <f>ER175-ES175-ET175</f>
        <v>0</v>
      </c>
      <c r="EV175" s="23">
        <f>IF(OR(EU175=0.05,EU175=0),EU175,IF(AND(EU175&gt;0.051,EU175&lt;0.1),0.1,IF(AND(EU175&gt;0.001,EU175&lt;0.05),0.05,EU175)))</f>
        <v>0</v>
      </c>
      <c r="EW175" s="23">
        <f>ES175+ET175+EV175</f>
        <v>0</v>
      </c>
      <c r="EX175">
        <f>IF(FB174&gt;0,EX174,0)</f>
        <v>0</v>
      </c>
      <c r="EY175" s="7">
        <f>ROUND(ED175+EJ175+EW175+EX175,2)</f>
        <v>0</v>
      </c>
      <c r="EZ175" s="7">
        <f>IF(AND(EY175&gt;0,EY176=0),EY175,0)</f>
        <v>0</v>
      </c>
      <c r="FA175" s="7">
        <f>IF(FB174&gt;0,FA174,0)</f>
        <v>0</v>
      </c>
      <c r="FB175" s="7">
        <f>IF(ROUND(EY175-FA175,2)&gt;0,ROUND(EY175-FA175,2),0)</f>
        <v>0</v>
      </c>
      <c r="GB175">
        <v>173</v>
      </c>
      <c r="GC175" s="7">
        <f>IF(HB174&gt;0,GC174-1000,GC174)</f>
        <v>0</v>
      </c>
      <c r="GD175" s="20">
        <f>IF(HB174&gt;0,ROUND(PMT($F$92/12,$F$96*12,-GC175),5),0)</f>
        <v>0</v>
      </c>
      <c r="GE175" s="15">
        <f>IF(HB174&gt;0,ROUND(GC175*$GE$1/1000,2),0)</f>
        <v>0</v>
      </c>
      <c r="GF175" s="9">
        <f>INT(GE175)</f>
        <v>0</v>
      </c>
      <c r="GG175" s="23">
        <f>INT((GE175-GF175)*10)/10</f>
        <v>0</v>
      </c>
      <c r="GH175" s="17">
        <f>GE175-GF175-GG175</f>
        <v>0</v>
      </c>
      <c r="GI175" s="23">
        <f>IF(OR(GH175=0.05,GH175=0),GH175,IF(AND(GH175&gt;0.051,GH175&lt;0.1),0.1,IF(AND(GH175&gt;0.001,GH175&lt;0.05),0.05,GH175)))</f>
        <v>0</v>
      </c>
      <c r="GJ175" s="23">
        <f>GF175+GG175+GI175</f>
        <v>0</v>
      </c>
      <c r="GK175" s="15">
        <f>IF(HB174&gt;0,ROUND($GD$1*$GK$1,2),0)</f>
        <v>0</v>
      </c>
      <c r="GL175" s="22">
        <v>0</v>
      </c>
      <c r="GM175" s="22">
        <f>IF(HB174&gt;0,ROUND($GD$1*$GM$1,0),0)</f>
        <v>0</v>
      </c>
      <c r="GN175" s="22">
        <f>IF(HB174&gt;0,ROUND($GD$1*$GN$1,2),0)</f>
        <v>0</v>
      </c>
      <c r="GO175" s="22">
        <f>IF(HB174&gt;0,ROUND($GD$1*$GO$1,2),0)</f>
        <v>0</v>
      </c>
      <c r="GP175" s="22">
        <f>IF(HB174&gt;0,ROUND($GD$1*$GP$1,2),0)</f>
        <v>0</v>
      </c>
      <c r="GQ175" s="15">
        <f>IF(HB174&gt;0,GK175+SUM(GM175:GP175),0)</f>
        <v>0</v>
      </c>
      <c r="GR175" s="22">
        <f>IF(HB174&gt;0,ROUND(GQ175/12,2),0)</f>
        <v>0</v>
      </c>
      <c r="GS175" s="9">
        <f>INT(GR175)</f>
        <v>0</v>
      </c>
      <c r="GT175" s="23">
        <f>INT((GR175-GS175)*10)/10</f>
        <v>0</v>
      </c>
      <c r="GU175" s="17">
        <f>GR175-GS175-GT175</f>
        <v>0</v>
      </c>
      <c r="GV175" s="23">
        <f>IF(OR(GU175=0.05,GU175=0),GU175,IF(AND(GU175&gt;0.051,GU175&lt;0.1),0.1,IF(AND(GU175&gt;0.001,GU175&lt;0.05),0.05,GU175)))</f>
        <v>0</v>
      </c>
      <c r="GW175" s="23">
        <f>GS175+GT175+GV175</f>
        <v>0</v>
      </c>
      <c r="GX175">
        <f>IF(HB174&gt;0,GX174,0)</f>
        <v>0</v>
      </c>
      <c r="GY175" s="7">
        <f>ROUND(GD175+GJ175+GW175+GX175,2)</f>
        <v>0</v>
      </c>
      <c r="GZ175" s="7">
        <f>IF(AND(GY175&gt;0,GY176=0),GY175,0)</f>
        <v>0</v>
      </c>
      <c r="HA175" s="7">
        <f>IF(HB174&gt;0,HA174,0)</f>
        <v>0</v>
      </c>
      <c r="HB175" s="7">
        <f>IF(ROUND(GY175-HA175,2)&gt;0,ROUND(GY175-HA175,2),0)</f>
        <v>0</v>
      </c>
    </row>
    <row r="176" spans="1:235" customHeight="1" ht="13.5">
      <c r="E176" s="9" t="s">
        <v>190</v>
      </c>
      <c r="F176" s="138">
        <f>ROUND($F$169*F175,2)</f>
        <v>0</v>
      </c>
      <c r="AA176" s="20">
        <f>IF(AA175&gt;0,INT(F173)+1,F173)</f>
        <v>1</v>
      </c>
      <c r="BB176">
        <v>174</v>
      </c>
      <c r="BC176" s="7">
        <f>IF(BW175&gt;0,BC175-1000,BC175)</f>
        <v>0</v>
      </c>
      <c r="BD176" s="20">
        <f>IF(BW175&gt;0,ROUND(PMT($F$92/12,$F$96*12,-BC176),5),0)</f>
        <v>0</v>
      </c>
      <c r="BE176" s="15">
        <f>IF(BW175&gt;0,ROUND(BC176*$E$1/1000,2),0)</f>
        <v>0</v>
      </c>
      <c r="BF176" s="15">
        <f>IF(BW175&gt;0,ROUND(MIN(BC176,$F$168)*$BF$1,2),0)</f>
        <v>0</v>
      </c>
      <c r="BG176" s="22">
        <v>0</v>
      </c>
      <c r="BH176" s="22">
        <f>IF(BW175&gt;0,ROUND(MIN(BC176,$F$168)*$BH$1,0),0)</f>
        <v>0</v>
      </c>
      <c r="BI176" s="22">
        <f>IF(BW175&gt;0,ROUND(MIN(BC176,$F$168)*$BI$1,2),0)</f>
        <v>0</v>
      </c>
      <c r="BJ176" s="22">
        <f>IF(BW175&gt;0,ROUND(MIN(BC176,$F$168)*$BJ$1,2),0)</f>
        <v>0</v>
      </c>
      <c r="BK176" s="22">
        <f>IF(BW175&gt;0,ROUND(MIN(BC176,$F$168)*$BK$1,2),0)</f>
        <v>0</v>
      </c>
      <c r="BL176" s="15">
        <f>IF(BW175&gt;0,BF176+SUM(BH176:BK176),0)</f>
        <v>0</v>
      </c>
      <c r="BM176" s="22">
        <f>IF(BW175&gt;0,ROUND(BL176/12,2),0)</f>
        <v>0</v>
      </c>
      <c r="BN176" s="9">
        <f>INT(BM176)</f>
        <v>0</v>
      </c>
      <c r="BO176" s="23">
        <f>INT((BM176-BN176)*10)/10</f>
        <v>0</v>
      </c>
      <c r="BP176" s="17">
        <f>BM176-BN176-BO176</f>
        <v>0</v>
      </c>
      <c r="BQ176" s="23">
        <f>IF(OR(BP176=0.05,BP176=0),BP176,IF(AND(BP176&gt;0.051,BP176&lt;0.1),0.1,IF(AND(BP176&gt;0.001,BP176&lt;0.05),0.05,BP176)))</f>
        <v>0</v>
      </c>
      <c r="BR176" s="23">
        <f>BN176+BO176+BQ176</f>
        <v>0</v>
      </c>
      <c r="BS176">
        <f>IF(BW175&gt;0,BS175,0)</f>
        <v>0</v>
      </c>
      <c r="BT176" s="7">
        <f>SUM(BD176:BE176)+BR176+BS176</f>
        <v>0</v>
      </c>
      <c r="BU176" s="7">
        <f>IF(AND(BT176&gt;0,BT177=0),BT176,0)</f>
        <v>0</v>
      </c>
      <c r="BV176" s="7">
        <f>IF(BW175&gt;0,BV175,0)</f>
        <v>0</v>
      </c>
      <c r="BW176" s="7">
        <f>IF(ROUND(BT176-BV176,2)&gt;0,ROUND(BT176-BV176,2),0)</f>
        <v>0</v>
      </c>
      <c r="CB176">
        <v>174</v>
      </c>
      <c r="CC176" s="7">
        <f>IF(DB175&gt;0,CC175-1000,CC175)</f>
        <v>0</v>
      </c>
      <c r="CD176" s="20">
        <f>IF(DB175&gt;0,ROUND(PMT($F$92/12,$F$96*12,-CC176),5),0)</f>
        <v>0</v>
      </c>
      <c r="CE176" s="15">
        <f>IF(DB175&gt;0,ROUND(CC176*$CE$1/1000,2),0)</f>
        <v>0</v>
      </c>
      <c r="CF176" s="9">
        <f>INT(CE176)</f>
        <v>0</v>
      </c>
      <c r="CG176" s="23">
        <f>INT((CE176-CF176)*10)/10</f>
        <v>0</v>
      </c>
      <c r="CH176" s="17">
        <f>CE176-CF176-CG176</f>
        <v>0</v>
      </c>
      <c r="CI176" s="23">
        <f>IF(OR(CH176=0.05,CH176=0),CH176,IF(AND(CH176&gt;0.051,CH176&lt;0.1),0.1,IF(AND(CH176&gt;0.001,CH176&lt;0.05),0.05,CH176)))</f>
        <v>0</v>
      </c>
      <c r="CJ176" s="23">
        <f>CF176+CG176+CI176</f>
        <v>0</v>
      </c>
      <c r="CK176" s="15">
        <f>IF(DB175&gt;0,ROUND($CD$1*$CK$1,2),0)</f>
        <v>0</v>
      </c>
      <c r="CL176" s="22">
        <v>0</v>
      </c>
      <c r="CM176" s="22">
        <f>IF(DB175&gt;0,ROUND($CD$1*$CM$1,2),0)</f>
        <v>0</v>
      </c>
      <c r="CN176" s="22">
        <f>IF(DB175&gt;0,ROUND($CD$1*$CN$1,2),0)</f>
        <v>0</v>
      </c>
      <c r="CO176" s="22">
        <f>IF(DB175&gt;0,ROUND($CD$1*$CO$1,2),0)</f>
        <v>0</v>
      </c>
      <c r="CP176" s="22">
        <f>IF(DB175&gt;0,ROUND($CD$1*$CP$1,2),0)</f>
        <v>0</v>
      </c>
      <c r="CQ176" s="15">
        <f>IF(DB175&gt;0,CK176+SUM(CM176:CP176),0)</f>
        <v>0</v>
      </c>
      <c r="CR176" s="22">
        <f>IF(DB175&gt;0,ROUND(CQ176/12,2),0)</f>
        <v>0</v>
      </c>
      <c r="CS176" s="9">
        <f>INT(CR176)</f>
        <v>0</v>
      </c>
      <c r="CT176" s="23">
        <f>INT((CR176-CS176)*10)/10</f>
        <v>0</v>
      </c>
      <c r="CU176" s="17">
        <f>CR176-CS176-CT176</f>
        <v>0</v>
      </c>
      <c r="CV176" s="23">
        <f>IF(OR(CU176=0.05,CU176=0),CU176,IF(AND(CU176&gt;0.051,CU176&lt;0.1),0.1,IF(AND(CU176&gt;0.001,CU176&lt;0.05),0.05,CU176)))</f>
        <v>0</v>
      </c>
      <c r="CW176" s="23">
        <f>CS176+CT176+CV176</f>
        <v>0</v>
      </c>
      <c r="CX176">
        <f>IF(DB175&gt;0,CX175,0)</f>
        <v>0</v>
      </c>
      <c r="CY176" s="7">
        <f>ROUND(CD176+CJ176+CW176+CX176,2)</f>
        <v>0</v>
      </c>
      <c r="CZ176" s="7">
        <f>IF(AND(CY176&gt;0,CY177=0),CY176,0)</f>
        <v>0</v>
      </c>
      <c r="DA176" s="7">
        <f>IF(DB175&gt;0,DA175,0)</f>
        <v>0</v>
      </c>
      <c r="DB176" s="7">
        <f>IF(ROUND(CY176-DA176,2)&gt;0,ROUND(CY176-DA176,2),0)</f>
        <v>0</v>
      </c>
      <c r="EB176">
        <v>174</v>
      </c>
      <c r="EC176" s="7">
        <f>IF(FB175&gt;0,EC175-1000,EC175)</f>
        <v>0</v>
      </c>
      <c r="ED176" s="20">
        <f>IF(FB175&gt;0,ROUND(PMT($F$92/12,$F$96*12,-EC176),5),0)</f>
        <v>0</v>
      </c>
      <c r="EE176" s="15">
        <f>IF(FB175&gt;0,ROUND(EC176*$EE$1/1000,2),0)</f>
        <v>0</v>
      </c>
      <c r="EF176" s="9">
        <f>INT(EE176)</f>
        <v>0</v>
      </c>
      <c r="EG176" s="23">
        <f>INT((EE176-EF176)*10)/10</f>
        <v>0</v>
      </c>
      <c r="EH176" s="17">
        <f>EE176-EF176-EG176</f>
        <v>0</v>
      </c>
      <c r="EI176" s="23">
        <f>IF(OR(EH176=0.05,EH176=0),EH176,IF(AND(EH176&gt;0.051,EH176&lt;0.1),0.1,IF(AND(EH176&gt;0.001,EH176&lt;0.05),0.05,EH176)))</f>
        <v>0</v>
      </c>
      <c r="EJ176" s="23">
        <f>EF176+EG176+EI176</f>
        <v>0</v>
      </c>
      <c r="EK176" s="15">
        <f>IF(FB175&gt;0,ROUND($ED$1*$EK$1,2),0)</f>
        <v>0</v>
      </c>
      <c r="EL176" s="22">
        <v>0</v>
      </c>
      <c r="EM176" s="22">
        <f>IF(FB175&gt;0,ROUND($ED$1*$EM$1,0),0)</f>
        <v>0</v>
      </c>
      <c r="EN176" s="22">
        <f>IF(FB175&gt;0,ROUND($ED$1*$EN$1,2),0)</f>
        <v>0</v>
      </c>
      <c r="EO176" s="22">
        <f>IF(FB175&gt;0,ROUND($ED$1*$EO$1,2),0)</f>
        <v>0</v>
      </c>
      <c r="EP176" s="22">
        <f>IF(FB175&gt;0,ROUND($ED$1*$EP$1,2),0)</f>
        <v>0</v>
      </c>
      <c r="EQ176" s="15">
        <f>IF(FB175&gt;0,EK176+SUM(EM176:EP176),0)</f>
        <v>0</v>
      </c>
      <c r="ER176" s="22">
        <f>IF(FB175&gt;0,ROUND(EQ176/12,2),0)</f>
        <v>0</v>
      </c>
      <c r="ES176" s="9">
        <f>INT(ER176)</f>
        <v>0</v>
      </c>
      <c r="ET176" s="23">
        <f>INT((ER176-ES176)*10)/10</f>
        <v>0</v>
      </c>
      <c r="EU176" s="17">
        <f>ER176-ES176-ET176</f>
        <v>0</v>
      </c>
      <c r="EV176" s="23">
        <f>IF(OR(EU176=0.05,EU176=0),EU176,IF(AND(EU176&gt;0.051,EU176&lt;0.1),0.1,IF(AND(EU176&gt;0.001,EU176&lt;0.05),0.05,EU176)))</f>
        <v>0</v>
      </c>
      <c r="EW176" s="23">
        <f>ES176+ET176+EV176</f>
        <v>0</v>
      </c>
      <c r="EX176">
        <f>IF(FB175&gt;0,EX175,0)</f>
        <v>0</v>
      </c>
      <c r="EY176" s="7">
        <f>ROUND(ED176+EJ176+EW176+EX176,2)</f>
        <v>0</v>
      </c>
      <c r="EZ176" s="7">
        <f>IF(AND(EY176&gt;0,EY177=0),EY176,0)</f>
        <v>0</v>
      </c>
      <c r="FA176" s="7">
        <f>IF(FB175&gt;0,FA175,0)</f>
        <v>0</v>
      </c>
      <c r="FB176" s="7">
        <f>IF(ROUND(EY176-FA176,2)&gt;0,ROUND(EY176-FA176,2),0)</f>
        <v>0</v>
      </c>
      <c r="GB176">
        <v>174</v>
      </c>
      <c r="GC176" s="7">
        <f>IF(HB175&gt;0,GC175-1000,GC175)</f>
        <v>0</v>
      </c>
      <c r="GD176" s="20">
        <f>IF(HB175&gt;0,ROUND(PMT($F$92/12,$F$96*12,-GC176),5),0)</f>
        <v>0</v>
      </c>
      <c r="GE176" s="15">
        <f>IF(HB175&gt;0,ROUND(GC176*$GE$1/1000,2),0)</f>
        <v>0</v>
      </c>
      <c r="GF176" s="9">
        <f>INT(GE176)</f>
        <v>0</v>
      </c>
      <c r="GG176" s="23">
        <f>INT((GE176-GF176)*10)/10</f>
        <v>0</v>
      </c>
      <c r="GH176" s="17">
        <f>GE176-GF176-GG176</f>
        <v>0</v>
      </c>
      <c r="GI176" s="23">
        <f>IF(OR(GH176=0.05,GH176=0),GH176,IF(AND(GH176&gt;0.051,GH176&lt;0.1),0.1,IF(AND(GH176&gt;0.001,GH176&lt;0.05),0.05,GH176)))</f>
        <v>0</v>
      </c>
      <c r="GJ176" s="23">
        <f>GF176+GG176+GI176</f>
        <v>0</v>
      </c>
      <c r="GK176" s="15">
        <f>IF(HB175&gt;0,ROUND($GD$1*$GK$1,2),0)</f>
        <v>0</v>
      </c>
      <c r="GL176" s="22">
        <v>0</v>
      </c>
      <c r="GM176" s="22">
        <f>IF(HB175&gt;0,ROUND($GD$1*$GM$1,0),0)</f>
        <v>0</v>
      </c>
      <c r="GN176" s="22">
        <f>IF(HB175&gt;0,ROUND($GD$1*$GN$1,2),0)</f>
        <v>0</v>
      </c>
      <c r="GO176" s="22">
        <f>IF(HB175&gt;0,ROUND($GD$1*$GO$1,2),0)</f>
        <v>0</v>
      </c>
      <c r="GP176" s="22">
        <f>IF(HB175&gt;0,ROUND($GD$1*$GP$1,2),0)</f>
        <v>0</v>
      </c>
      <c r="GQ176" s="15">
        <f>IF(HB175&gt;0,GK176+SUM(GM176:GP176),0)</f>
        <v>0</v>
      </c>
      <c r="GR176" s="22">
        <f>IF(HB175&gt;0,ROUND(GQ176/12,2),0)</f>
        <v>0</v>
      </c>
      <c r="GS176" s="9">
        <f>INT(GR176)</f>
        <v>0</v>
      </c>
      <c r="GT176" s="23">
        <f>INT((GR176-GS176)*10)/10</f>
        <v>0</v>
      </c>
      <c r="GU176" s="17">
        <f>GR176-GS176-GT176</f>
        <v>0</v>
      </c>
      <c r="GV176" s="23">
        <f>IF(OR(GU176=0.05,GU176=0),GU176,IF(AND(GU176&gt;0.051,GU176&lt;0.1),0.1,IF(AND(GU176&gt;0.001,GU176&lt;0.05),0.05,GU176)))</f>
        <v>0</v>
      </c>
      <c r="GW176" s="23">
        <f>GS176+GT176+GV176</f>
        <v>0</v>
      </c>
      <c r="GX176">
        <f>IF(HB175&gt;0,GX175,0)</f>
        <v>0</v>
      </c>
      <c r="GY176" s="7">
        <f>ROUND(GD176+GJ176+GW176+GX176,2)</f>
        <v>0</v>
      </c>
      <c r="GZ176" s="7">
        <f>IF(AND(GY176&gt;0,GY177=0),GY176,0)</f>
        <v>0</v>
      </c>
      <c r="HA176" s="7">
        <f>IF(HB175&gt;0,HA175,0)</f>
        <v>0</v>
      </c>
      <c r="HB176" s="7">
        <f>IF(ROUND(GY176-HA176,2)&gt;0,ROUND(GY176-HA176,2),0)</f>
        <v>0</v>
      </c>
    </row>
    <row r="177" spans="1:235" customHeight="1" ht="13.5">
      <c r="B177" s="9" t="s">
        <v>216</v>
      </c>
      <c r="E177" s="9" t="s">
        <v>213</v>
      </c>
      <c r="F177" s="6">
        <v>0.00020232</v>
      </c>
      <c r="BB177">
        <v>175</v>
      </c>
      <c r="BC177" s="7">
        <f>IF(BW176&gt;0,BC176-1000,BC176)</f>
        <v>0</v>
      </c>
      <c r="BD177" s="20">
        <f>IF(BW176&gt;0,ROUND(PMT($F$92/12,$F$96*12,-BC177),5),0)</f>
        <v>0</v>
      </c>
      <c r="BE177" s="15">
        <f>IF(BW176&gt;0,ROUND(BC177*$E$1/1000,2),0)</f>
        <v>0</v>
      </c>
      <c r="BF177" s="15">
        <f>IF(BW176&gt;0,ROUND(MIN(BC177,$F$168)*$BF$1,2),0)</f>
        <v>0</v>
      </c>
      <c r="BG177" s="22">
        <v>0</v>
      </c>
      <c r="BH177" s="22">
        <f>IF(BW176&gt;0,ROUND(MIN(BC177,$F$168)*$BH$1,0),0)</f>
        <v>0</v>
      </c>
      <c r="BI177" s="22">
        <f>IF(BW176&gt;0,ROUND(MIN(BC177,$F$168)*$BI$1,2),0)</f>
        <v>0</v>
      </c>
      <c r="BJ177" s="22">
        <f>IF(BW176&gt;0,ROUND(MIN(BC177,$F$168)*$BJ$1,2),0)</f>
        <v>0</v>
      </c>
      <c r="BK177" s="22">
        <f>IF(BW176&gt;0,ROUND(MIN(BC177,$F$168)*$BK$1,2),0)</f>
        <v>0</v>
      </c>
      <c r="BL177" s="15">
        <f>IF(BW176&gt;0,BF177+SUM(BH177:BK177),0)</f>
        <v>0</v>
      </c>
      <c r="BM177" s="22">
        <f>IF(BW176&gt;0,ROUND(BL177/12,2),0)</f>
        <v>0</v>
      </c>
      <c r="BN177" s="9">
        <f>INT(BM177)</f>
        <v>0</v>
      </c>
      <c r="BO177" s="23">
        <f>INT((BM177-BN177)*10)/10</f>
        <v>0</v>
      </c>
      <c r="BP177" s="17">
        <f>BM177-BN177-BO177</f>
        <v>0</v>
      </c>
      <c r="BQ177" s="23">
        <f>IF(OR(BP177=0.05,BP177=0),BP177,IF(AND(BP177&gt;0.051,BP177&lt;0.1),0.1,IF(AND(BP177&gt;0.001,BP177&lt;0.05),0.05,BP177)))</f>
        <v>0</v>
      </c>
      <c r="BR177" s="23">
        <f>BN177+BO177+BQ177</f>
        <v>0</v>
      </c>
      <c r="BS177">
        <f>IF(BW176&gt;0,BS176,0)</f>
        <v>0</v>
      </c>
      <c r="BT177" s="7">
        <f>SUM(BD177:BE177)+BR177+BS177</f>
        <v>0</v>
      </c>
      <c r="BU177" s="7">
        <f>IF(AND(BT177&gt;0,BT178=0),BT177,0)</f>
        <v>0</v>
      </c>
      <c r="BV177" s="7">
        <f>IF(BW176&gt;0,BV176,0)</f>
        <v>0</v>
      </c>
      <c r="BW177" s="7">
        <f>IF(ROUND(BT177-BV177,2)&gt;0,ROUND(BT177-BV177,2),0)</f>
        <v>0</v>
      </c>
      <c r="CB177">
        <v>175</v>
      </c>
      <c r="CC177" s="7">
        <f>IF(DB176&gt;0,CC176-1000,CC176)</f>
        <v>0</v>
      </c>
      <c r="CD177" s="20">
        <f>IF(DB176&gt;0,ROUND(PMT($F$92/12,$F$96*12,-CC177),5),0)</f>
        <v>0</v>
      </c>
      <c r="CE177" s="15">
        <f>IF(DB176&gt;0,ROUND(CC177*$CE$1/1000,2),0)</f>
        <v>0</v>
      </c>
      <c r="CF177" s="9">
        <f>INT(CE177)</f>
        <v>0</v>
      </c>
      <c r="CG177" s="23">
        <f>INT((CE177-CF177)*10)/10</f>
        <v>0</v>
      </c>
      <c r="CH177" s="17">
        <f>CE177-CF177-CG177</f>
        <v>0</v>
      </c>
      <c r="CI177" s="23">
        <f>IF(OR(CH177=0.05,CH177=0),CH177,IF(AND(CH177&gt;0.051,CH177&lt;0.1),0.1,IF(AND(CH177&gt;0.001,CH177&lt;0.05),0.05,CH177)))</f>
        <v>0</v>
      </c>
      <c r="CJ177" s="23">
        <f>CF177+CG177+CI177</f>
        <v>0</v>
      </c>
      <c r="CK177" s="15">
        <f>IF(DB176&gt;0,ROUND($CD$1*$CK$1,2),0)</f>
        <v>0</v>
      </c>
      <c r="CL177" s="22">
        <v>0</v>
      </c>
      <c r="CM177" s="22">
        <f>IF(DB176&gt;0,ROUND($CD$1*$CM$1,2),0)</f>
        <v>0</v>
      </c>
      <c r="CN177" s="22">
        <f>IF(DB176&gt;0,ROUND($CD$1*$CN$1,2),0)</f>
        <v>0</v>
      </c>
      <c r="CO177" s="22">
        <f>IF(DB176&gt;0,ROUND($CD$1*$CO$1,2),0)</f>
        <v>0</v>
      </c>
      <c r="CP177" s="22">
        <f>IF(DB176&gt;0,ROUND($CD$1*$CP$1,2),0)</f>
        <v>0</v>
      </c>
      <c r="CQ177" s="15">
        <f>IF(DB176&gt;0,CK177+SUM(CM177:CP177),0)</f>
        <v>0</v>
      </c>
      <c r="CR177" s="22">
        <f>IF(DB176&gt;0,ROUND(CQ177/12,2),0)</f>
        <v>0</v>
      </c>
      <c r="CS177" s="9">
        <f>INT(CR177)</f>
        <v>0</v>
      </c>
      <c r="CT177" s="23">
        <f>INT((CR177-CS177)*10)/10</f>
        <v>0</v>
      </c>
      <c r="CU177" s="17">
        <f>CR177-CS177-CT177</f>
        <v>0</v>
      </c>
      <c r="CV177" s="23">
        <f>IF(OR(CU177=0.05,CU177=0),CU177,IF(AND(CU177&gt;0.051,CU177&lt;0.1),0.1,IF(AND(CU177&gt;0.001,CU177&lt;0.05),0.05,CU177)))</f>
        <v>0</v>
      </c>
      <c r="CW177" s="23">
        <f>CS177+CT177+CV177</f>
        <v>0</v>
      </c>
      <c r="CX177">
        <f>IF(DB176&gt;0,CX176,0)</f>
        <v>0</v>
      </c>
      <c r="CY177" s="7">
        <f>ROUND(CD177+CJ177+CW177+CX177,2)</f>
        <v>0</v>
      </c>
      <c r="CZ177" s="7">
        <f>IF(AND(CY177&gt;0,CY178=0),CY177,0)</f>
        <v>0</v>
      </c>
      <c r="DA177" s="7">
        <f>IF(DB176&gt;0,DA176,0)</f>
        <v>0</v>
      </c>
      <c r="DB177" s="7">
        <f>IF(ROUND(CY177-DA177,2)&gt;0,ROUND(CY177-DA177,2),0)</f>
        <v>0</v>
      </c>
      <c r="EB177">
        <v>175</v>
      </c>
      <c r="EC177" s="7">
        <f>IF(FB176&gt;0,EC176-1000,EC176)</f>
        <v>0</v>
      </c>
      <c r="ED177" s="20">
        <f>IF(FB176&gt;0,ROUND(PMT($F$92/12,$F$96*12,-EC177),5),0)</f>
        <v>0</v>
      </c>
      <c r="EE177" s="15">
        <f>IF(FB176&gt;0,ROUND(EC177*$EE$1/1000,2),0)</f>
        <v>0</v>
      </c>
      <c r="EF177" s="9">
        <f>INT(EE177)</f>
        <v>0</v>
      </c>
      <c r="EG177" s="23">
        <f>INT((EE177-EF177)*10)/10</f>
        <v>0</v>
      </c>
      <c r="EH177" s="17">
        <f>EE177-EF177-EG177</f>
        <v>0</v>
      </c>
      <c r="EI177" s="23">
        <f>IF(OR(EH177=0.05,EH177=0),EH177,IF(AND(EH177&gt;0.051,EH177&lt;0.1),0.1,IF(AND(EH177&gt;0.001,EH177&lt;0.05),0.05,EH177)))</f>
        <v>0</v>
      </c>
      <c r="EJ177" s="23">
        <f>EF177+EG177+EI177</f>
        <v>0</v>
      </c>
      <c r="EK177" s="15">
        <f>IF(FB176&gt;0,ROUND($ED$1*$EK$1,2),0)</f>
        <v>0</v>
      </c>
      <c r="EL177" s="22">
        <v>0</v>
      </c>
      <c r="EM177" s="22">
        <f>IF(FB176&gt;0,ROUND($ED$1*$EM$1,0),0)</f>
        <v>0</v>
      </c>
      <c r="EN177" s="22">
        <f>IF(FB176&gt;0,ROUND($ED$1*$EN$1,2),0)</f>
        <v>0</v>
      </c>
      <c r="EO177" s="22">
        <f>IF(FB176&gt;0,ROUND($ED$1*$EO$1,2),0)</f>
        <v>0</v>
      </c>
      <c r="EP177" s="22">
        <f>IF(FB176&gt;0,ROUND($ED$1*$EP$1,2),0)</f>
        <v>0</v>
      </c>
      <c r="EQ177" s="15">
        <f>IF(FB176&gt;0,EK177+SUM(EM177:EP177),0)</f>
        <v>0</v>
      </c>
      <c r="ER177" s="22">
        <f>IF(FB176&gt;0,ROUND(EQ177/12,2),0)</f>
        <v>0</v>
      </c>
      <c r="ES177" s="9">
        <f>INT(ER177)</f>
        <v>0</v>
      </c>
      <c r="ET177" s="23">
        <f>INT((ER177-ES177)*10)/10</f>
        <v>0</v>
      </c>
      <c r="EU177" s="17">
        <f>ER177-ES177-ET177</f>
        <v>0</v>
      </c>
      <c r="EV177" s="23">
        <f>IF(OR(EU177=0.05,EU177=0),EU177,IF(AND(EU177&gt;0.051,EU177&lt;0.1),0.1,IF(AND(EU177&gt;0.001,EU177&lt;0.05),0.05,EU177)))</f>
        <v>0</v>
      </c>
      <c r="EW177" s="23">
        <f>ES177+ET177+EV177</f>
        <v>0</v>
      </c>
      <c r="EX177">
        <f>IF(FB176&gt;0,EX176,0)</f>
        <v>0</v>
      </c>
      <c r="EY177" s="7">
        <f>ROUND(ED177+EJ177+EW177+EX177,2)</f>
        <v>0</v>
      </c>
      <c r="EZ177" s="7">
        <f>IF(AND(EY177&gt;0,EY178=0),EY177,0)</f>
        <v>0</v>
      </c>
      <c r="FA177" s="7">
        <f>IF(FB176&gt;0,FA176,0)</f>
        <v>0</v>
      </c>
      <c r="FB177" s="7">
        <f>IF(ROUND(EY177-FA177,2)&gt;0,ROUND(EY177-FA177,2),0)</f>
        <v>0</v>
      </c>
      <c r="GB177">
        <v>175</v>
      </c>
      <c r="GC177" s="7">
        <f>IF(HB176&gt;0,GC176-1000,GC176)</f>
        <v>0</v>
      </c>
      <c r="GD177" s="20">
        <f>IF(HB176&gt;0,ROUND(PMT($F$92/12,$F$96*12,-GC177),5),0)</f>
        <v>0</v>
      </c>
      <c r="GE177" s="15">
        <f>IF(HB176&gt;0,ROUND(GC177*$GE$1/1000,2),0)</f>
        <v>0</v>
      </c>
      <c r="GF177" s="9">
        <f>INT(GE177)</f>
        <v>0</v>
      </c>
      <c r="GG177" s="23">
        <f>INT((GE177-GF177)*10)/10</f>
        <v>0</v>
      </c>
      <c r="GH177" s="17">
        <f>GE177-GF177-GG177</f>
        <v>0</v>
      </c>
      <c r="GI177" s="23">
        <f>IF(OR(GH177=0.05,GH177=0),GH177,IF(AND(GH177&gt;0.051,GH177&lt;0.1),0.1,IF(AND(GH177&gt;0.001,GH177&lt;0.05),0.05,GH177)))</f>
        <v>0</v>
      </c>
      <c r="GJ177" s="23">
        <f>GF177+GG177+GI177</f>
        <v>0</v>
      </c>
      <c r="GK177" s="15">
        <f>IF(HB176&gt;0,ROUND($GD$1*$GK$1,2),0)</f>
        <v>0</v>
      </c>
      <c r="GL177" s="22">
        <v>0</v>
      </c>
      <c r="GM177" s="22">
        <f>IF(HB176&gt;0,ROUND($GD$1*$GM$1,0),0)</f>
        <v>0</v>
      </c>
      <c r="GN177" s="22">
        <f>IF(HB176&gt;0,ROUND($GD$1*$GN$1,2),0)</f>
        <v>0</v>
      </c>
      <c r="GO177" s="22">
        <f>IF(HB176&gt;0,ROUND($GD$1*$GO$1,2),0)</f>
        <v>0</v>
      </c>
      <c r="GP177" s="22">
        <f>IF(HB176&gt;0,ROUND($GD$1*$GP$1,2),0)</f>
        <v>0</v>
      </c>
      <c r="GQ177" s="15">
        <f>IF(HB176&gt;0,GK177+SUM(GM177:GP177),0)</f>
        <v>0</v>
      </c>
      <c r="GR177" s="22">
        <f>IF(HB176&gt;0,ROUND(GQ177/12,2),0)</f>
        <v>0</v>
      </c>
      <c r="GS177" s="9">
        <f>INT(GR177)</f>
        <v>0</v>
      </c>
      <c r="GT177" s="23">
        <f>INT((GR177-GS177)*10)/10</f>
        <v>0</v>
      </c>
      <c r="GU177" s="17">
        <f>GR177-GS177-GT177</f>
        <v>0</v>
      </c>
      <c r="GV177" s="23">
        <f>IF(OR(GU177=0.05,GU177=0),GU177,IF(AND(GU177&gt;0.051,GU177&lt;0.1),0.1,IF(AND(GU177&gt;0.001,GU177&lt;0.05),0.05,GU177)))</f>
        <v>0</v>
      </c>
      <c r="GW177" s="23">
        <f>GS177+GT177+GV177</f>
        <v>0</v>
      </c>
      <c r="GX177">
        <f>IF(HB176&gt;0,GX176,0)</f>
        <v>0</v>
      </c>
      <c r="GY177" s="7">
        <f>ROUND(GD177+GJ177+GW177+GX177,2)</f>
        <v>0</v>
      </c>
      <c r="GZ177" s="7">
        <f>IF(AND(GY177&gt;0,GY178=0),GY177,0)</f>
        <v>0</v>
      </c>
      <c r="HA177" s="7">
        <f>IF(HB176&gt;0,HA176,0)</f>
        <v>0</v>
      </c>
      <c r="HB177" s="7">
        <f>IF(ROUND(GY177-HA177,2)&gt;0,ROUND(GY177-HA177,2),0)</f>
        <v>0</v>
      </c>
    </row>
    <row r="178" spans="1:235">
      <c r="E178" s="9" t="s">
        <v>190</v>
      </c>
      <c r="F178" s="138">
        <f>ROUND($F$169*F177,2)</f>
        <v>0</v>
      </c>
      <c r="BB178">
        <v>176</v>
      </c>
      <c r="BC178" s="7">
        <f>IF(BW177&gt;0,BC177-1000,BC177)</f>
        <v>0</v>
      </c>
      <c r="BD178" s="20">
        <f>IF(BW177&gt;0,ROUND(PMT($F$92/12,$F$96*12,-BC178),5),0)</f>
        <v>0</v>
      </c>
      <c r="BE178" s="15">
        <f>IF(BW177&gt;0,ROUND(BC178*$E$1/1000,2),0)</f>
        <v>0</v>
      </c>
      <c r="BF178" s="15">
        <f>IF(BW177&gt;0,ROUND(MIN(BC178,$F$168)*$BF$1,2),0)</f>
        <v>0</v>
      </c>
      <c r="BG178" s="22">
        <v>0</v>
      </c>
      <c r="BH178" s="22">
        <f>IF(BW177&gt;0,ROUND(MIN(BC178,$F$168)*$BH$1,0),0)</f>
        <v>0</v>
      </c>
      <c r="BI178" s="22">
        <f>IF(BW177&gt;0,ROUND(MIN(BC178,$F$168)*$BI$1,2),0)</f>
        <v>0</v>
      </c>
      <c r="BJ178" s="22">
        <f>IF(BW177&gt;0,ROUND(MIN(BC178,$F$168)*$BJ$1,2),0)</f>
        <v>0</v>
      </c>
      <c r="BK178" s="22">
        <f>IF(BW177&gt;0,ROUND(MIN(BC178,$F$168)*$BK$1,2),0)</f>
        <v>0</v>
      </c>
      <c r="BL178" s="15">
        <f>IF(BW177&gt;0,BF178+SUM(BH178:BK178),0)</f>
        <v>0</v>
      </c>
      <c r="BM178" s="22">
        <f>IF(BW177&gt;0,ROUND(BL178/12,2),0)</f>
        <v>0</v>
      </c>
      <c r="BN178" s="9">
        <f>INT(BM178)</f>
        <v>0</v>
      </c>
      <c r="BO178" s="23">
        <f>INT((BM178-BN178)*10)/10</f>
        <v>0</v>
      </c>
      <c r="BP178" s="17">
        <f>BM178-BN178-BO178</f>
        <v>0</v>
      </c>
      <c r="BQ178" s="23">
        <f>IF(OR(BP178=0.05,BP178=0),BP178,IF(AND(BP178&gt;0.051,BP178&lt;0.1),0.1,IF(AND(BP178&gt;0.001,BP178&lt;0.05),0.05,BP178)))</f>
        <v>0</v>
      </c>
      <c r="BR178" s="23">
        <f>BN178+BO178+BQ178</f>
        <v>0</v>
      </c>
      <c r="BS178">
        <f>IF(BW177&gt;0,BS177,0)</f>
        <v>0</v>
      </c>
      <c r="BT178" s="7">
        <f>SUM(BD178:BE178)+BR178+BS178</f>
        <v>0</v>
      </c>
      <c r="BU178" s="7">
        <f>IF(AND(BT178&gt;0,BT179=0),BT178,0)</f>
        <v>0</v>
      </c>
      <c r="BV178" s="7">
        <f>IF(BW177&gt;0,BV177,0)</f>
        <v>0</v>
      </c>
      <c r="BW178" s="7">
        <f>IF(ROUND(BT178-BV178,2)&gt;0,ROUND(BT178-BV178,2),0)</f>
        <v>0</v>
      </c>
      <c r="CB178">
        <v>176</v>
      </c>
      <c r="CC178" s="7">
        <f>IF(DB177&gt;0,CC177-1000,CC177)</f>
        <v>0</v>
      </c>
      <c r="CD178" s="20">
        <f>IF(DB177&gt;0,ROUND(PMT($F$92/12,$F$96*12,-CC178),5),0)</f>
        <v>0</v>
      </c>
      <c r="CE178" s="15">
        <f>IF(DB177&gt;0,ROUND(CC178*$CE$1/1000,2),0)</f>
        <v>0</v>
      </c>
      <c r="CF178" s="9">
        <f>INT(CE178)</f>
        <v>0</v>
      </c>
      <c r="CG178" s="23">
        <f>INT((CE178-CF178)*10)/10</f>
        <v>0</v>
      </c>
      <c r="CH178" s="17">
        <f>CE178-CF178-CG178</f>
        <v>0</v>
      </c>
      <c r="CI178" s="23">
        <f>IF(OR(CH178=0.05,CH178=0),CH178,IF(AND(CH178&gt;0.051,CH178&lt;0.1),0.1,IF(AND(CH178&gt;0.001,CH178&lt;0.05),0.05,CH178)))</f>
        <v>0</v>
      </c>
      <c r="CJ178" s="23">
        <f>CF178+CG178+CI178</f>
        <v>0</v>
      </c>
      <c r="CK178" s="15">
        <f>IF(DB177&gt;0,ROUND($CD$1*$CK$1,2),0)</f>
        <v>0</v>
      </c>
      <c r="CL178" s="22">
        <v>0</v>
      </c>
      <c r="CM178" s="22">
        <f>IF(DB177&gt;0,ROUND($CD$1*$CM$1,2),0)</f>
        <v>0</v>
      </c>
      <c r="CN178" s="22">
        <f>IF(DB177&gt;0,ROUND($CD$1*$CN$1,2),0)</f>
        <v>0</v>
      </c>
      <c r="CO178" s="22">
        <f>IF(DB177&gt;0,ROUND($CD$1*$CO$1,2),0)</f>
        <v>0</v>
      </c>
      <c r="CP178" s="22">
        <f>IF(DB177&gt;0,ROUND($CD$1*$CP$1,2),0)</f>
        <v>0</v>
      </c>
      <c r="CQ178" s="15">
        <f>IF(DB177&gt;0,CK178+SUM(CM178:CP178),0)</f>
        <v>0</v>
      </c>
      <c r="CR178" s="22">
        <f>IF(DB177&gt;0,ROUND(CQ178/12,2),0)</f>
        <v>0</v>
      </c>
      <c r="CS178" s="9">
        <f>INT(CR178)</f>
        <v>0</v>
      </c>
      <c r="CT178" s="23">
        <f>INT((CR178-CS178)*10)/10</f>
        <v>0</v>
      </c>
      <c r="CU178" s="17">
        <f>CR178-CS178-CT178</f>
        <v>0</v>
      </c>
      <c r="CV178" s="23">
        <f>IF(OR(CU178=0.05,CU178=0),CU178,IF(AND(CU178&gt;0.051,CU178&lt;0.1),0.1,IF(AND(CU178&gt;0.001,CU178&lt;0.05),0.05,CU178)))</f>
        <v>0</v>
      </c>
      <c r="CW178" s="23">
        <f>CS178+CT178+CV178</f>
        <v>0</v>
      </c>
      <c r="CX178">
        <f>IF(DB177&gt;0,CX177,0)</f>
        <v>0</v>
      </c>
      <c r="CY178" s="7">
        <f>ROUND(CD178+CJ178+CW178+CX178,2)</f>
        <v>0</v>
      </c>
      <c r="CZ178" s="7">
        <f>IF(AND(CY178&gt;0,CY179=0),CY178,0)</f>
        <v>0</v>
      </c>
      <c r="DA178" s="7">
        <f>IF(DB177&gt;0,DA177,0)</f>
        <v>0</v>
      </c>
      <c r="DB178" s="7">
        <f>IF(ROUND(CY178-DA178,2)&gt;0,ROUND(CY178-DA178,2),0)</f>
        <v>0</v>
      </c>
      <c r="EB178">
        <v>176</v>
      </c>
      <c r="EC178" s="7">
        <f>IF(FB177&gt;0,EC177-1000,EC177)</f>
        <v>0</v>
      </c>
      <c r="ED178" s="20">
        <f>IF(FB177&gt;0,ROUND(PMT($F$92/12,$F$96*12,-EC178),5),0)</f>
        <v>0</v>
      </c>
      <c r="EE178" s="15">
        <f>IF(FB177&gt;0,ROUND(EC178*$EE$1/1000,2),0)</f>
        <v>0</v>
      </c>
      <c r="EF178" s="9">
        <f>INT(EE178)</f>
        <v>0</v>
      </c>
      <c r="EG178" s="23">
        <f>INT((EE178-EF178)*10)/10</f>
        <v>0</v>
      </c>
      <c r="EH178" s="17">
        <f>EE178-EF178-EG178</f>
        <v>0</v>
      </c>
      <c r="EI178" s="23">
        <f>IF(OR(EH178=0.05,EH178=0),EH178,IF(AND(EH178&gt;0.051,EH178&lt;0.1),0.1,IF(AND(EH178&gt;0.001,EH178&lt;0.05),0.05,EH178)))</f>
        <v>0</v>
      </c>
      <c r="EJ178" s="23">
        <f>EF178+EG178+EI178</f>
        <v>0</v>
      </c>
      <c r="EK178" s="15">
        <f>IF(FB177&gt;0,ROUND($ED$1*$EK$1,2),0)</f>
        <v>0</v>
      </c>
      <c r="EL178" s="22">
        <v>0</v>
      </c>
      <c r="EM178" s="22">
        <f>IF(FB177&gt;0,ROUND($ED$1*$EM$1,0),0)</f>
        <v>0</v>
      </c>
      <c r="EN178" s="22">
        <f>IF(FB177&gt;0,ROUND($ED$1*$EN$1,2),0)</f>
        <v>0</v>
      </c>
      <c r="EO178" s="22">
        <f>IF(FB177&gt;0,ROUND($ED$1*$EO$1,2),0)</f>
        <v>0</v>
      </c>
      <c r="EP178" s="22">
        <f>IF(FB177&gt;0,ROUND($ED$1*$EP$1,2),0)</f>
        <v>0</v>
      </c>
      <c r="EQ178" s="15">
        <f>IF(FB177&gt;0,EK178+SUM(EM178:EP178),0)</f>
        <v>0</v>
      </c>
      <c r="ER178" s="22">
        <f>IF(FB177&gt;0,ROUND(EQ178/12,2),0)</f>
        <v>0</v>
      </c>
      <c r="ES178" s="9">
        <f>INT(ER178)</f>
        <v>0</v>
      </c>
      <c r="ET178" s="23">
        <f>INT((ER178-ES178)*10)/10</f>
        <v>0</v>
      </c>
      <c r="EU178" s="17">
        <f>ER178-ES178-ET178</f>
        <v>0</v>
      </c>
      <c r="EV178" s="23">
        <f>IF(OR(EU178=0.05,EU178=0),EU178,IF(AND(EU178&gt;0.051,EU178&lt;0.1),0.1,IF(AND(EU178&gt;0.001,EU178&lt;0.05),0.05,EU178)))</f>
        <v>0</v>
      </c>
      <c r="EW178" s="23">
        <f>ES178+ET178+EV178</f>
        <v>0</v>
      </c>
      <c r="EX178">
        <f>IF(FB177&gt;0,EX177,0)</f>
        <v>0</v>
      </c>
      <c r="EY178" s="7">
        <f>ROUND(ED178+EJ178+EW178+EX178,2)</f>
        <v>0</v>
      </c>
      <c r="EZ178" s="7">
        <f>IF(AND(EY178&gt;0,EY179=0),EY178,0)</f>
        <v>0</v>
      </c>
      <c r="FA178" s="7">
        <f>IF(FB177&gt;0,FA177,0)</f>
        <v>0</v>
      </c>
      <c r="FB178" s="7">
        <f>IF(ROUND(EY178-FA178,2)&gt;0,ROUND(EY178-FA178,2),0)</f>
        <v>0</v>
      </c>
      <c r="GB178">
        <v>176</v>
      </c>
      <c r="GC178" s="7">
        <f>IF(HB177&gt;0,GC177-1000,GC177)</f>
        <v>0</v>
      </c>
      <c r="GD178" s="20">
        <f>IF(HB177&gt;0,ROUND(PMT($F$92/12,$F$96*12,-GC178),5),0)</f>
        <v>0</v>
      </c>
      <c r="GE178" s="15">
        <f>IF(HB177&gt;0,ROUND(GC178*$GE$1/1000,2),0)</f>
        <v>0</v>
      </c>
      <c r="GF178" s="9">
        <f>INT(GE178)</f>
        <v>0</v>
      </c>
      <c r="GG178" s="23">
        <f>INT((GE178-GF178)*10)/10</f>
        <v>0</v>
      </c>
      <c r="GH178" s="17">
        <f>GE178-GF178-GG178</f>
        <v>0</v>
      </c>
      <c r="GI178" s="23">
        <f>IF(OR(GH178=0.05,GH178=0),GH178,IF(AND(GH178&gt;0.051,GH178&lt;0.1),0.1,IF(AND(GH178&gt;0.001,GH178&lt;0.05),0.05,GH178)))</f>
        <v>0</v>
      </c>
      <c r="GJ178" s="23">
        <f>GF178+GG178+GI178</f>
        <v>0</v>
      </c>
      <c r="GK178" s="15">
        <f>IF(HB177&gt;0,ROUND($GD$1*$GK$1,2),0)</f>
        <v>0</v>
      </c>
      <c r="GL178" s="22">
        <v>0</v>
      </c>
      <c r="GM178" s="22">
        <f>IF(HB177&gt;0,ROUND($GD$1*$GM$1,0),0)</f>
        <v>0</v>
      </c>
      <c r="GN178" s="22">
        <f>IF(HB177&gt;0,ROUND($GD$1*$GN$1,2),0)</f>
        <v>0</v>
      </c>
      <c r="GO178" s="22">
        <f>IF(HB177&gt;0,ROUND($GD$1*$GO$1,2),0)</f>
        <v>0</v>
      </c>
      <c r="GP178" s="22">
        <f>IF(HB177&gt;0,ROUND($GD$1*$GP$1,2),0)</f>
        <v>0</v>
      </c>
      <c r="GQ178" s="15">
        <f>IF(HB177&gt;0,GK178+SUM(GM178:GP178),0)</f>
        <v>0</v>
      </c>
      <c r="GR178" s="22">
        <f>IF(HB177&gt;0,ROUND(GQ178/12,2),0)</f>
        <v>0</v>
      </c>
      <c r="GS178" s="9">
        <f>INT(GR178)</f>
        <v>0</v>
      </c>
      <c r="GT178" s="23">
        <f>INT((GR178-GS178)*10)/10</f>
        <v>0</v>
      </c>
      <c r="GU178" s="17">
        <f>GR178-GS178-GT178</f>
        <v>0</v>
      </c>
      <c r="GV178" s="23">
        <f>IF(OR(GU178=0.05,GU178=0),GU178,IF(AND(GU178&gt;0.051,GU178&lt;0.1),0.1,IF(AND(GU178&gt;0.001,GU178&lt;0.05),0.05,GU178)))</f>
        <v>0</v>
      </c>
      <c r="GW178" s="23">
        <f>GS178+GT178+GV178</f>
        <v>0</v>
      </c>
      <c r="GX178">
        <f>IF(HB177&gt;0,GX177,0)</f>
        <v>0</v>
      </c>
      <c r="GY178" s="7">
        <f>ROUND(GD178+GJ178+GW178+GX178,2)</f>
        <v>0</v>
      </c>
      <c r="GZ178" s="7">
        <f>IF(AND(GY178&gt;0,GY179=0),GY178,0)</f>
        <v>0</v>
      </c>
      <c r="HA178" s="7">
        <f>IF(HB177&gt;0,HA177,0)</f>
        <v>0</v>
      </c>
      <c r="HB178" s="7">
        <f>IF(ROUND(GY178-HA178,2)&gt;0,ROUND(GY178-HA178,2),0)</f>
        <v>0</v>
      </c>
    </row>
    <row r="179" spans="1:235">
      <c r="B179" s="9" t="s">
        <v>217</v>
      </c>
      <c r="E179" s="9" t="s">
        <v>213</v>
      </c>
      <c r="F179" s="6">
        <v>3.37E-6</v>
      </c>
      <c r="AA179" s="139" t="s">
        <v>218</v>
      </c>
      <c r="BB179">
        <v>177</v>
      </c>
      <c r="BC179" s="7">
        <f>IF(BW178&gt;0,BC178-1000,BC178)</f>
        <v>0</v>
      </c>
      <c r="BD179" s="20">
        <f>IF(BW178&gt;0,ROUND(PMT($F$92/12,$F$96*12,-BC179),5),0)</f>
        <v>0</v>
      </c>
      <c r="BE179" s="15">
        <f>IF(BW178&gt;0,ROUND(BC179*$E$1/1000,2),0)</f>
        <v>0</v>
      </c>
      <c r="BF179" s="15">
        <f>IF(BW178&gt;0,ROUND(MIN(BC179,$F$168)*$BF$1,2),0)</f>
        <v>0</v>
      </c>
      <c r="BG179" s="22">
        <v>0</v>
      </c>
      <c r="BH179" s="22">
        <f>IF(BW178&gt;0,ROUND(MIN(BC179,$F$168)*$BH$1,0),0)</f>
        <v>0</v>
      </c>
      <c r="BI179" s="22">
        <f>IF(BW178&gt;0,ROUND(MIN(BC179,$F$168)*$BI$1,2),0)</f>
        <v>0</v>
      </c>
      <c r="BJ179" s="22">
        <f>IF(BW178&gt;0,ROUND(MIN(BC179,$F$168)*$BJ$1,2),0)</f>
        <v>0</v>
      </c>
      <c r="BK179" s="22">
        <f>IF(BW178&gt;0,ROUND(MIN(BC179,$F$168)*$BK$1,2),0)</f>
        <v>0</v>
      </c>
      <c r="BL179" s="15">
        <f>IF(BW178&gt;0,BF179+SUM(BH179:BK179),0)</f>
        <v>0</v>
      </c>
      <c r="BM179" s="22">
        <f>IF(BW178&gt;0,ROUND(BL179/12,2),0)</f>
        <v>0</v>
      </c>
      <c r="BN179" s="9">
        <f>INT(BM179)</f>
        <v>0</v>
      </c>
      <c r="BO179" s="23">
        <f>INT((BM179-BN179)*10)/10</f>
        <v>0</v>
      </c>
      <c r="BP179" s="17">
        <f>BM179-BN179-BO179</f>
        <v>0</v>
      </c>
      <c r="BQ179" s="23">
        <f>IF(OR(BP179=0.05,BP179=0),BP179,IF(AND(BP179&gt;0.051,BP179&lt;0.1),0.1,IF(AND(BP179&gt;0.001,BP179&lt;0.05),0.05,BP179)))</f>
        <v>0</v>
      </c>
      <c r="BR179" s="23">
        <f>BN179+BO179+BQ179</f>
        <v>0</v>
      </c>
      <c r="BS179">
        <f>IF(BW178&gt;0,BS178,0)</f>
        <v>0</v>
      </c>
      <c r="BT179" s="7">
        <f>SUM(BD179:BE179)+BR179+BS179</f>
        <v>0</v>
      </c>
      <c r="BU179" s="7">
        <f>IF(AND(BT179&gt;0,BT180=0),BT179,0)</f>
        <v>0</v>
      </c>
      <c r="BV179" s="7">
        <f>IF(BW178&gt;0,BV178,0)</f>
        <v>0</v>
      </c>
      <c r="BW179" s="7">
        <f>IF(ROUND(BT179-BV179,2)&gt;0,ROUND(BT179-BV179,2),0)</f>
        <v>0</v>
      </c>
      <c r="CB179">
        <v>177</v>
      </c>
      <c r="CC179" s="7">
        <f>IF(DB178&gt;0,CC178-1000,CC178)</f>
        <v>0</v>
      </c>
      <c r="CD179" s="20">
        <f>IF(DB178&gt;0,ROUND(PMT($F$92/12,$F$96*12,-CC179),5),0)</f>
        <v>0</v>
      </c>
      <c r="CE179" s="15">
        <f>IF(DB178&gt;0,ROUND(CC179*$CE$1/1000,2),0)</f>
        <v>0</v>
      </c>
      <c r="CF179" s="9">
        <f>INT(CE179)</f>
        <v>0</v>
      </c>
      <c r="CG179" s="23">
        <f>INT((CE179-CF179)*10)/10</f>
        <v>0</v>
      </c>
      <c r="CH179" s="17">
        <f>CE179-CF179-CG179</f>
        <v>0</v>
      </c>
      <c r="CI179" s="23">
        <f>IF(OR(CH179=0.05,CH179=0),CH179,IF(AND(CH179&gt;0.051,CH179&lt;0.1),0.1,IF(AND(CH179&gt;0.001,CH179&lt;0.05),0.05,CH179)))</f>
        <v>0</v>
      </c>
      <c r="CJ179" s="23">
        <f>CF179+CG179+CI179</f>
        <v>0</v>
      </c>
      <c r="CK179" s="15">
        <f>IF(DB178&gt;0,ROUND($CD$1*$CK$1,2),0)</f>
        <v>0</v>
      </c>
      <c r="CL179" s="22">
        <v>0</v>
      </c>
      <c r="CM179" s="22">
        <f>IF(DB178&gt;0,ROUND($CD$1*$CM$1,2),0)</f>
        <v>0</v>
      </c>
      <c r="CN179" s="22">
        <f>IF(DB178&gt;0,ROUND($CD$1*$CN$1,2),0)</f>
        <v>0</v>
      </c>
      <c r="CO179" s="22">
        <f>IF(DB178&gt;0,ROUND($CD$1*$CO$1,2),0)</f>
        <v>0</v>
      </c>
      <c r="CP179" s="22">
        <f>IF(DB178&gt;0,ROUND($CD$1*$CP$1,2),0)</f>
        <v>0</v>
      </c>
      <c r="CQ179" s="15">
        <f>IF(DB178&gt;0,CK179+SUM(CM179:CP179),0)</f>
        <v>0</v>
      </c>
      <c r="CR179" s="22">
        <f>IF(DB178&gt;0,ROUND(CQ179/12,2),0)</f>
        <v>0</v>
      </c>
      <c r="CS179" s="9">
        <f>INT(CR179)</f>
        <v>0</v>
      </c>
      <c r="CT179" s="23">
        <f>INT((CR179-CS179)*10)/10</f>
        <v>0</v>
      </c>
      <c r="CU179" s="17">
        <f>CR179-CS179-CT179</f>
        <v>0</v>
      </c>
      <c r="CV179" s="23">
        <f>IF(OR(CU179=0.05,CU179=0),CU179,IF(AND(CU179&gt;0.051,CU179&lt;0.1),0.1,IF(AND(CU179&gt;0.001,CU179&lt;0.05),0.05,CU179)))</f>
        <v>0</v>
      </c>
      <c r="CW179" s="23">
        <f>CS179+CT179+CV179</f>
        <v>0</v>
      </c>
      <c r="CX179">
        <f>IF(DB178&gt;0,CX178,0)</f>
        <v>0</v>
      </c>
      <c r="CY179" s="7">
        <f>ROUND(CD179+CJ179+CW179+CX179,2)</f>
        <v>0</v>
      </c>
      <c r="CZ179" s="7">
        <f>IF(AND(CY179&gt;0,CY180=0),CY179,0)</f>
        <v>0</v>
      </c>
      <c r="DA179" s="7">
        <f>IF(DB178&gt;0,DA178,0)</f>
        <v>0</v>
      </c>
      <c r="DB179" s="7">
        <f>IF(ROUND(CY179-DA179,2)&gt;0,ROUND(CY179-DA179,2),0)</f>
        <v>0</v>
      </c>
      <c r="EB179">
        <v>177</v>
      </c>
      <c r="EC179" s="7">
        <f>IF(FB178&gt;0,EC178-1000,EC178)</f>
        <v>0</v>
      </c>
      <c r="ED179" s="20">
        <f>IF(FB178&gt;0,ROUND(PMT($F$92/12,$F$96*12,-EC179),5),0)</f>
        <v>0</v>
      </c>
      <c r="EE179" s="15">
        <f>IF(FB178&gt;0,ROUND(EC179*$EE$1/1000,2),0)</f>
        <v>0</v>
      </c>
      <c r="EF179" s="9">
        <f>INT(EE179)</f>
        <v>0</v>
      </c>
      <c r="EG179" s="23">
        <f>INT((EE179-EF179)*10)/10</f>
        <v>0</v>
      </c>
      <c r="EH179" s="17">
        <f>EE179-EF179-EG179</f>
        <v>0</v>
      </c>
      <c r="EI179" s="23">
        <f>IF(OR(EH179=0.05,EH179=0),EH179,IF(AND(EH179&gt;0.051,EH179&lt;0.1),0.1,IF(AND(EH179&gt;0.001,EH179&lt;0.05),0.05,EH179)))</f>
        <v>0</v>
      </c>
      <c r="EJ179" s="23">
        <f>EF179+EG179+EI179</f>
        <v>0</v>
      </c>
      <c r="EK179" s="15">
        <f>IF(FB178&gt;0,ROUND($ED$1*$EK$1,2),0)</f>
        <v>0</v>
      </c>
      <c r="EL179" s="22">
        <v>0</v>
      </c>
      <c r="EM179" s="22">
        <f>IF(FB178&gt;0,ROUND($ED$1*$EM$1,0),0)</f>
        <v>0</v>
      </c>
      <c r="EN179" s="22">
        <f>IF(FB178&gt;0,ROUND($ED$1*$EN$1,2),0)</f>
        <v>0</v>
      </c>
      <c r="EO179" s="22">
        <f>IF(FB178&gt;0,ROUND($ED$1*$EO$1,2),0)</f>
        <v>0</v>
      </c>
      <c r="EP179" s="22">
        <f>IF(FB178&gt;0,ROUND($ED$1*$EP$1,2),0)</f>
        <v>0</v>
      </c>
      <c r="EQ179" s="15">
        <f>IF(FB178&gt;0,EK179+SUM(EM179:EP179),0)</f>
        <v>0</v>
      </c>
      <c r="ER179" s="22">
        <f>IF(FB178&gt;0,ROUND(EQ179/12,2),0)</f>
        <v>0</v>
      </c>
      <c r="ES179" s="9">
        <f>INT(ER179)</f>
        <v>0</v>
      </c>
      <c r="ET179" s="23">
        <f>INT((ER179-ES179)*10)/10</f>
        <v>0</v>
      </c>
      <c r="EU179" s="17">
        <f>ER179-ES179-ET179</f>
        <v>0</v>
      </c>
      <c r="EV179" s="23">
        <f>IF(OR(EU179=0.05,EU179=0),EU179,IF(AND(EU179&gt;0.051,EU179&lt;0.1),0.1,IF(AND(EU179&gt;0.001,EU179&lt;0.05),0.05,EU179)))</f>
        <v>0</v>
      </c>
      <c r="EW179" s="23">
        <f>ES179+ET179+EV179</f>
        <v>0</v>
      </c>
      <c r="EX179">
        <f>IF(FB178&gt;0,EX178,0)</f>
        <v>0</v>
      </c>
      <c r="EY179" s="7">
        <f>ROUND(ED179+EJ179+EW179+EX179,2)</f>
        <v>0</v>
      </c>
      <c r="EZ179" s="7">
        <f>IF(AND(EY179&gt;0,EY180=0),EY179,0)</f>
        <v>0</v>
      </c>
      <c r="FA179" s="7">
        <f>IF(FB178&gt;0,FA178,0)</f>
        <v>0</v>
      </c>
      <c r="FB179" s="7">
        <f>IF(ROUND(EY179-FA179,2)&gt;0,ROUND(EY179-FA179,2),0)</f>
        <v>0</v>
      </c>
      <c r="GB179">
        <v>177</v>
      </c>
      <c r="GC179" s="7">
        <f>IF(HB178&gt;0,GC178-1000,GC178)</f>
        <v>0</v>
      </c>
      <c r="GD179" s="20">
        <f>IF(HB178&gt;0,ROUND(PMT($F$92/12,$F$96*12,-GC179),5),0)</f>
        <v>0</v>
      </c>
      <c r="GE179" s="15">
        <f>IF(HB178&gt;0,ROUND(GC179*$GE$1/1000,2),0)</f>
        <v>0</v>
      </c>
      <c r="GF179" s="9">
        <f>INT(GE179)</f>
        <v>0</v>
      </c>
      <c r="GG179" s="23">
        <f>INT((GE179-GF179)*10)/10</f>
        <v>0</v>
      </c>
      <c r="GH179" s="17">
        <f>GE179-GF179-GG179</f>
        <v>0</v>
      </c>
      <c r="GI179" s="23">
        <f>IF(OR(GH179=0.05,GH179=0),GH179,IF(AND(GH179&gt;0.051,GH179&lt;0.1),0.1,IF(AND(GH179&gt;0.001,GH179&lt;0.05),0.05,GH179)))</f>
        <v>0</v>
      </c>
      <c r="GJ179" s="23">
        <f>GF179+GG179+GI179</f>
        <v>0</v>
      </c>
      <c r="GK179" s="15">
        <f>IF(HB178&gt;0,ROUND($GD$1*$GK$1,2),0)</f>
        <v>0</v>
      </c>
      <c r="GL179" s="22">
        <v>0</v>
      </c>
      <c r="GM179" s="22">
        <f>IF(HB178&gt;0,ROUND($GD$1*$GM$1,0),0)</f>
        <v>0</v>
      </c>
      <c r="GN179" s="22">
        <f>IF(HB178&gt;0,ROUND($GD$1*$GN$1,2),0)</f>
        <v>0</v>
      </c>
      <c r="GO179" s="22">
        <f>IF(HB178&gt;0,ROUND($GD$1*$GO$1,2),0)</f>
        <v>0</v>
      </c>
      <c r="GP179" s="22">
        <f>IF(HB178&gt;0,ROUND($GD$1*$GP$1,2),0)</f>
        <v>0</v>
      </c>
      <c r="GQ179" s="15">
        <f>IF(HB178&gt;0,GK179+SUM(GM179:GP179),0)</f>
        <v>0</v>
      </c>
      <c r="GR179" s="22">
        <f>IF(HB178&gt;0,ROUND(GQ179/12,2),0)</f>
        <v>0</v>
      </c>
      <c r="GS179" s="9">
        <f>INT(GR179)</f>
        <v>0</v>
      </c>
      <c r="GT179" s="23">
        <f>INT((GR179-GS179)*10)/10</f>
        <v>0</v>
      </c>
      <c r="GU179" s="17">
        <f>GR179-GS179-GT179</f>
        <v>0</v>
      </c>
      <c r="GV179" s="23">
        <f>IF(OR(GU179=0.05,GU179=0),GU179,IF(AND(GU179&gt;0.051,GU179&lt;0.1),0.1,IF(AND(GU179&gt;0.001,GU179&lt;0.05),0.05,GU179)))</f>
        <v>0</v>
      </c>
      <c r="GW179" s="23">
        <f>GS179+GT179+GV179</f>
        <v>0</v>
      </c>
      <c r="GX179">
        <f>IF(HB178&gt;0,GX178,0)</f>
        <v>0</v>
      </c>
      <c r="GY179" s="7">
        <f>ROUND(GD179+GJ179+GW179+GX179,2)</f>
        <v>0</v>
      </c>
      <c r="GZ179" s="7">
        <f>IF(AND(GY179&gt;0,GY180=0),GY179,0)</f>
        <v>0</v>
      </c>
      <c r="HA179" s="7">
        <f>IF(HB178&gt;0,HA178,0)</f>
        <v>0</v>
      </c>
      <c r="HB179" s="7">
        <f>IF(ROUND(GY179-HA179,2)&gt;0,ROUND(GY179-HA179,2),0)</f>
        <v>0</v>
      </c>
    </row>
    <row r="180" spans="1:235">
      <c r="E180" s="9" t="s">
        <v>190</v>
      </c>
      <c r="F180" s="138">
        <f>ROUND($F$169*F179,2)</f>
        <v>0</v>
      </c>
      <c r="AB180" s="56">
        <f>AA181/10</f>
        <v>0</v>
      </c>
      <c r="BB180">
        <v>178</v>
      </c>
      <c r="BC180" s="7">
        <f>IF(BW179&gt;0,BC179-1000,BC179)</f>
        <v>0</v>
      </c>
      <c r="BD180" s="20">
        <f>IF(BW179&gt;0,ROUND(PMT($F$92/12,$F$96*12,-BC180),5),0)</f>
        <v>0</v>
      </c>
      <c r="BE180" s="15">
        <f>IF(BW179&gt;0,ROUND(BC180*$E$1/1000,2),0)</f>
        <v>0</v>
      </c>
      <c r="BF180" s="15">
        <f>IF(BW179&gt;0,ROUND(MIN(BC180,$F$168)*$BF$1,2),0)</f>
        <v>0</v>
      </c>
      <c r="BG180" s="22">
        <v>0</v>
      </c>
      <c r="BH180" s="22">
        <f>IF(BW179&gt;0,ROUND(MIN(BC180,$F$168)*$BH$1,0),0)</f>
        <v>0</v>
      </c>
      <c r="BI180" s="22">
        <f>IF(BW179&gt;0,ROUND(MIN(BC180,$F$168)*$BI$1,2),0)</f>
        <v>0</v>
      </c>
      <c r="BJ180" s="22">
        <f>IF(BW179&gt;0,ROUND(MIN(BC180,$F$168)*$BJ$1,2),0)</f>
        <v>0</v>
      </c>
      <c r="BK180" s="22">
        <f>IF(BW179&gt;0,ROUND(MIN(BC180,$F$168)*$BK$1,2),0)</f>
        <v>0</v>
      </c>
      <c r="BL180" s="15">
        <f>IF(BW179&gt;0,BF180+SUM(BH180:BK180),0)</f>
        <v>0</v>
      </c>
      <c r="BM180" s="22">
        <f>IF(BW179&gt;0,ROUND(BL180/12,2),0)</f>
        <v>0</v>
      </c>
      <c r="BN180" s="9">
        <f>INT(BM180)</f>
        <v>0</v>
      </c>
      <c r="BO180" s="23">
        <f>INT((BM180-BN180)*10)/10</f>
        <v>0</v>
      </c>
      <c r="BP180" s="17">
        <f>BM180-BN180-BO180</f>
        <v>0</v>
      </c>
      <c r="BQ180" s="23">
        <f>IF(OR(BP180=0.05,BP180=0),BP180,IF(AND(BP180&gt;0.051,BP180&lt;0.1),0.1,IF(AND(BP180&gt;0.001,BP180&lt;0.05),0.05,BP180)))</f>
        <v>0</v>
      </c>
      <c r="BR180" s="23">
        <f>BN180+BO180+BQ180</f>
        <v>0</v>
      </c>
      <c r="BS180">
        <f>IF(BW179&gt;0,BS179,0)</f>
        <v>0</v>
      </c>
      <c r="BT180" s="7">
        <f>SUM(BD180:BE180)+BR180+BS180</f>
        <v>0</v>
      </c>
      <c r="BU180" s="7">
        <f>IF(AND(BT180&gt;0,BT181=0),BT180,0)</f>
        <v>0</v>
      </c>
      <c r="BV180" s="7">
        <f>IF(BW179&gt;0,BV179,0)</f>
        <v>0</v>
      </c>
      <c r="BW180" s="7">
        <f>IF(ROUND(BT180-BV180,2)&gt;0,ROUND(BT180-BV180,2),0)</f>
        <v>0</v>
      </c>
      <c r="CB180">
        <v>178</v>
      </c>
      <c r="CC180" s="7">
        <f>IF(DB179&gt;0,CC179-1000,CC179)</f>
        <v>0</v>
      </c>
      <c r="CD180" s="20">
        <f>IF(DB179&gt;0,ROUND(PMT($F$92/12,$F$96*12,-CC180),5),0)</f>
        <v>0</v>
      </c>
      <c r="CE180" s="15">
        <f>IF(DB179&gt;0,ROUND(CC180*$CE$1/1000,2),0)</f>
        <v>0</v>
      </c>
      <c r="CF180" s="9">
        <f>INT(CE180)</f>
        <v>0</v>
      </c>
      <c r="CG180" s="23">
        <f>INT((CE180-CF180)*10)/10</f>
        <v>0</v>
      </c>
      <c r="CH180" s="17">
        <f>CE180-CF180-CG180</f>
        <v>0</v>
      </c>
      <c r="CI180" s="23">
        <f>IF(OR(CH180=0.05,CH180=0),CH180,IF(AND(CH180&gt;0.051,CH180&lt;0.1),0.1,IF(AND(CH180&gt;0.001,CH180&lt;0.05),0.05,CH180)))</f>
        <v>0</v>
      </c>
      <c r="CJ180" s="23">
        <f>CF180+CG180+CI180</f>
        <v>0</v>
      </c>
      <c r="CK180" s="15">
        <f>IF(DB179&gt;0,ROUND($CD$1*$CK$1,2),0)</f>
        <v>0</v>
      </c>
      <c r="CL180" s="22">
        <v>0</v>
      </c>
      <c r="CM180" s="22">
        <f>IF(DB179&gt;0,ROUND($CD$1*$CM$1,2),0)</f>
        <v>0</v>
      </c>
      <c r="CN180" s="22">
        <f>IF(DB179&gt;0,ROUND($CD$1*$CN$1,2),0)</f>
        <v>0</v>
      </c>
      <c r="CO180" s="22">
        <f>IF(DB179&gt;0,ROUND($CD$1*$CO$1,2),0)</f>
        <v>0</v>
      </c>
      <c r="CP180" s="22">
        <f>IF(DB179&gt;0,ROUND($CD$1*$CP$1,2),0)</f>
        <v>0</v>
      </c>
      <c r="CQ180" s="15">
        <f>IF(DB179&gt;0,CK180+SUM(CM180:CP180),0)</f>
        <v>0</v>
      </c>
      <c r="CR180" s="22">
        <f>IF(DB179&gt;0,ROUND(CQ180/12,2),0)</f>
        <v>0</v>
      </c>
      <c r="CS180" s="9">
        <f>INT(CR180)</f>
        <v>0</v>
      </c>
      <c r="CT180" s="23">
        <f>INT((CR180-CS180)*10)/10</f>
        <v>0</v>
      </c>
      <c r="CU180" s="17">
        <f>CR180-CS180-CT180</f>
        <v>0</v>
      </c>
      <c r="CV180" s="23">
        <f>IF(OR(CU180=0.05,CU180=0),CU180,IF(AND(CU180&gt;0.051,CU180&lt;0.1),0.1,IF(AND(CU180&gt;0.001,CU180&lt;0.05),0.05,CU180)))</f>
        <v>0</v>
      </c>
      <c r="CW180" s="23">
        <f>CS180+CT180+CV180</f>
        <v>0</v>
      </c>
      <c r="CX180">
        <f>IF(DB179&gt;0,CX179,0)</f>
        <v>0</v>
      </c>
      <c r="CY180" s="7">
        <f>ROUND(CD180+CJ180+CW180+CX180,2)</f>
        <v>0</v>
      </c>
      <c r="CZ180" s="7">
        <f>IF(AND(CY180&gt;0,CY181=0),CY180,0)</f>
        <v>0</v>
      </c>
      <c r="DA180" s="7">
        <f>IF(DB179&gt;0,DA179,0)</f>
        <v>0</v>
      </c>
      <c r="DB180" s="7">
        <f>IF(ROUND(CY180-DA180,2)&gt;0,ROUND(CY180-DA180,2),0)</f>
        <v>0</v>
      </c>
      <c r="EB180">
        <v>178</v>
      </c>
      <c r="EC180" s="7">
        <f>IF(FB179&gt;0,EC179-1000,EC179)</f>
        <v>0</v>
      </c>
      <c r="ED180" s="20">
        <f>IF(FB179&gt;0,ROUND(PMT($F$92/12,$F$96*12,-EC180),5),0)</f>
        <v>0</v>
      </c>
      <c r="EE180" s="15">
        <f>IF(FB179&gt;0,ROUND(EC180*$EE$1/1000,2),0)</f>
        <v>0</v>
      </c>
      <c r="EF180" s="9">
        <f>INT(EE180)</f>
        <v>0</v>
      </c>
      <c r="EG180" s="23">
        <f>INT((EE180-EF180)*10)/10</f>
        <v>0</v>
      </c>
      <c r="EH180" s="17">
        <f>EE180-EF180-EG180</f>
        <v>0</v>
      </c>
      <c r="EI180" s="23">
        <f>IF(OR(EH180=0.05,EH180=0),EH180,IF(AND(EH180&gt;0.051,EH180&lt;0.1),0.1,IF(AND(EH180&gt;0.001,EH180&lt;0.05),0.05,EH180)))</f>
        <v>0</v>
      </c>
      <c r="EJ180" s="23">
        <f>EF180+EG180+EI180</f>
        <v>0</v>
      </c>
      <c r="EK180" s="15">
        <f>IF(FB179&gt;0,ROUND($ED$1*$EK$1,2),0)</f>
        <v>0</v>
      </c>
      <c r="EL180" s="22">
        <v>0</v>
      </c>
      <c r="EM180" s="22">
        <f>IF(FB179&gt;0,ROUND($ED$1*$EM$1,0),0)</f>
        <v>0</v>
      </c>
      <c r="EN180" s="22">
        <f>IF(FB179&gt;0,ROUND($ED$1*$EN$1,2),0)</f>
        <v>0</v>
      </c>
      <c r="EO180" s="22">
        <f>IF(FB179&gt;0,ROUND($ED$1*$EO$1,2),0)</f>
        <v>0</v>
      </c>
      <c r="EP180" s="22">
        <f>IF(FB179&gt;0,ROUND($ED$1*$EP$1,2),0)</f>
        <v>0</v>
      </c>
      <c r="EQ180" s="15">
        <f>IF(FB179&gt;0,EK180+SUM(EM180:EP180),0)</f>
        <v>0</v>
      </c>
      <c r="ER180" s="22">
        <f>IF(FB179&gt;0,ROUND(EQ180/12,2),0)</f>
        <v>0</v>
      </c>
      <c r="ES180" s="9">
        <f>INT(ER180)</f>
        <v>0</v>
      </c>
      <c r="ET180" s="23">
        <f>INT((ER180-ES180)*10)/10</f>
        <v>0</v>
      </c>
      <c r="EU180" s="17">
        <f>ER180-ES180-ET180</f>
        <v>0</v>
      </c>
      <c r="EV180" s="23">
        <f>IF(OR(EU180=0.05,EU180=0),EU180,IF(AND(EU180&gt;0.051,EU180&lt;0.1),0.1,IF(AND(EU180&gt;0.001,EU180&lt;0.05),0.05,EU180)))</f>
        <v>0</v>
      </c>
      <c r="EW180" s="23">
        <f>ES180+ET180+EV180</f>
        <v>0</v>
      </c>
      <c r="EX180">
        <f>IF(FB179&gt;0,EX179,0)</f>
        <v>0</v>
      </c>
      <c r="EY180" s="7">
        <f>ROUND(ED180+EJ180+EW180+EX180,2)</f>
        <v>0</v>
      </c>
      <c r="EZ180" s="7">
        <f>IF(AND(EY180&gt;0,EY181=0),EY180,0)</f>
        <v>0</v>
      </c>
      <c r="FA180" s="7">
        <f>IF(FB179&gt;0,FA179,0)</f>
        <v>0</v>
      </c>
      <c r="FB180" s="7">
        <f>IF(ROUND(EY180-FA180,2)&gt;0,ROUND(EY180-FA180,2),0)</f>
        <v>0</v>
      </c>
      <c r="GB180">
        <v>178</v>
      </c>
      <c r="GC180" s="7">
        <f>IF(HB179&gt;0,GC179-1000,GC179)</f>
        <v>0</v>
      </c>
      <c r="GD180" s="20">
        <f>IF(HB179&gt;0,ROUND(PMT($F$92/12,$F$96*12,-GC180),5),0)</f>
        <v>0</v>
      </c>
      <c r="GE180" s="15">
        <f>IF(HB179&gt;0,ROUND(GC180*$GE$1/1000,2),0)</f>
        <v>0</v>
      </c>
      <c r="GF180" s="9">
        <f>INT(GE180)</f>
        <v>0</v>
      </c>
      <c r="GG180" s="23">
        <f>INT((GE180-GF180)*10)/10</f>
        <v>0</v>
      </c>
      <c r="GH180" s="17">
        <f>GE180-GF180-GG180</f>
        <v>0</v>
      </c>
      <c r="GI180" s="23">
        <f>IF(OR(GH180=0.05,GH180=0),GH180,IF(AND(GH180&gt;0.051,GH180&lt;0.1),0.1,IF(AND(GH180&gt;0.001,GH180&lt;0.05),0.05,GH180)))</f>
        <v>0</v>
      </c>
      <c r="GJ180" s="23">
        <f>GF180+GG180+GI180</f>
        <v>0</v>
      </c>
      <c r="GK180" s="15">
        <f>IF(HB179&gt;0,ROUND($GD$1*$GK$1,2),0)</f>
        <v>0</v>
      </c>
      <c r="GL180" s="22">
        <v>0</v>
      </c>
      <c r="GM180" s="22">
        <f>IF(HB179&gt;0,ROUND($GD$1*$GM$1,0),0)</f>
        <v>0</v>
      </c>
      <c r="GN180" s="22">
        <f>IF(HB179&gt;0,ROUND($GD$1*$GN$1,2),0)</f>
        <v>0</v>
      </c>
      <c r="GO180" s="22">
        <f>IF(HB179&gt;0,ROUND($GD$1*$GO$1,2),0)</f>
        <v>0</v>
      </c>
      <c r="GP180" s="22">
        <f>IF(HB179&gt;0,ROUND($GD$1*$GP$1,2),0)</f>
        <v>0</v>
      </c>
      <c r="GQ180" s="15">
        <f>IF(HB179&gt;0,GK180+SUM(GM180:GP180),0)</f>
        <v>0</v>
      </c>
      <c r="GR180" s="22">
        <f>IF(HB179&gt;0,ROUND(GQ180/12,2),0)</f>
        <v>0</v>
      </c>
      <c r="GS180" s="9">
        <f>INT(GR180)</f>
        <v>0</v>
      </c>
      <c r="GT180" s="23">
        <f>INT((GR180-GS180)*10)/10</f>
        <v>0</v>
      </c>
      <c r="GU180" s="17">
        <f>GR180-GS180-GT180</f>
        <v>0</v>
      </c>
      <c r="GV180" s="23">
        <f>IF(OR(GU180=0.05,GU180=0),GU180,IF(AND(GU180&gt;0.051,GU180&lt;0.1),0.1,IF(AND(GU180&gt;0.001,GU180&lt;0.05),0.05,GU180)))</f>
        <v>0</v>
      </c>
      <c r="GW180" s="23">
        <f>GS180+GT180+GV180</f>
        <v>0</v>
      </c>
      <c r="GX180">
        <f>IF(HB179&gt;0,GX179,0)</f>
        <v>0</v>
      </c>
      <c r="GY180" s="7">
        <f>ROUND(GD180+GJ180+GW180+GX180,2)</f>
        <v>0</v>
      </c>
      <c r="GZ180" s="7">
        <f>IF(AND(GY180&gt;0,GY181=0),GY180,0)</f>
        <v>0</v>
      </c>
      <c r="HA180" s="7">
        <f>IF(HB179&gt;0,HA179,0)</f>
        <v>0</v>
      </c>
      <c r="HB180" s="7">
        <f>IF(ROUND(GY180-HA180,2)&gt;0,ROUND(GY180-HA180,2),0)</f>
        <v>0</v>
      </c>
    </row>
    <row r="181" spans="1:235">
      <c r="B181" s="9" t="s">
        <v>219</v>
      </c>
      <c r="E181" s="9" t="s">
        <v>190</v>
      </c>
      <c r="F181" s="115">
        <f>ROUND(F172+F174+F176+F178+F180,2)</f>
        <v>0</v>
      </c>
      <c r="AA181" s="20">
        <f>INT(F182*10)</f>
        <v>0</v>
      </c>
      <c r="AB181" s="56">
        <f>AB180-INT(AB180)</f>
        <v>0</v>
      </c>
      <c r="BB181">
        <v>179</v>
      </c>
      <c r="BC181" s="7">
        <f>IF(BW180&gt;0,BC180-1000,BC180)</f>
        <v>0</v>
      </c>
      <c r="BD181" s="20">
        <f>IF(BW180&gt;0,ROUND(PMT($F$92/12,$F$96*12,-BC181),5),0)</f>
        <v>0</v>
      </c>
      <c r="BE181" s="15">
        <f>IF(BW180&gt;0,ROUND(BC181*$E$1/1000,2),0)</f>
        <v>0</v>
      </c>
      <c r="BF181" s="15">
        <f>IF(BW180&gt;0,ROUND(MIN(BC181,$F$168)*$BF$1,2),0)</f>
        <v>0</v>
      </c>
      <c r="BG181" s="22">
        <v>0</v>
      </c>
      <c r="BH181" s="22">
        <f>IF(BW180&gt;0,ROUND(MIN(BC181,$F$168)*$BH$1,0),0)</f>
        <v>0</v>
      </c>
      <c r="BI181" s="22">
        <f>IF(BW180&gt;0,ROUND(MIN(BC181,$F$168)*$BI$1,2),0)</f>
        <v>0</v>
      </c>
      <c r="BJ181" s="22">
        <f>IF(BW180&gt;0,ROUND(MIN(BC181,$F$168)*$BJ$1,2),0)</f>
        <v>0</v>
      </c>
      <c r="BK181" s="22">
        <f>IF(BW180&gt;0,ROUND(MIN(BC181,$F$168)*$BK$1,2),0)</f>
        <v>0</v>
      </c>
      <c r="BL181" s="15">
        <f>IF(BW180&gt;0,BF181+SUM(BH181:BK181),0)</f>
        <v>0</v>
      </c>
      <c r="BM181" s="22">
        <f>IF(BW180&gt;0,ROUND(BL181/12,2),0)</f>
        <v>0</v>
      </c>
      <c r="BN181" s="9">
        <f>INT(BM181)</f>
        <v>0</v>
      </c>
      <c r="BO181" s="23">
        <f>INT((BM181-BN181)*10)/10</f>
        <v>0</v>
      </c>
      <c r="BP181" s="17">
        <f>BM181-BN181-BO181</f>
        <v>0</v>
      </c>
      <c r="BQ181" s="23">
        <f>IF(OR(BP181=0.05,BP181=0),BP181,IF(AND(BP181&gt;0.051,BP181&lt;0.1),0.1,IF(AND(BP181&gt;0.001,BP181&lt;0.05),0.05,BP181)))</f>
        <v>0</v>
      </c>
      <c r="BR181" s="23">
        <f>BN181+BO181+BQ181</f>
        <v>0</v>
      </c>
      <c r="BS181">
        <f>IF(BW180&gt;0,BS180,0)</f>
        <v>0</v>
      </c>
      <c r="BT181" s="7">
        <f>SUM(BD181:BE181)+BR181+BS181</f>
        <v>0</v>
      </c>
      <c r="BU181" s="7">
        <f>IF(AND(BT181&gt;0,BT182=0),BT181,0)</f>
        <v>0</v>
      </c>
      <c r="BV181" s="7">
        <f>IF(BW180&gt;0,BV180,0)</f>
        <v>0</v>
      </c>
      <c r="BW181" s="7">
        <f>IF(ROUND(BT181-BV181,2)&gt;0,ROUND(BT181-BV181,2),0)</f>
        <v>0</v>
      </c>
      <c r="CB181">
        <v>179</v>
      </c>
      <c r="CC181" s="7">
        <f>IF(DB180&gt;0,CC180-1000,CC180)</f>
        <v>0</v>
      </c>
      <c r="CD181" s="20">
        <f>IF(DB180&gt;0,ROUND(PMT($F$92/12,$F$96*12,-CC181),5),0)</f>
        <v>0</v>
      </c>
      <c r="CE181" s="15">
        <f>IF(DB180&gt;0,ROUND(CC181*$CE$1/1000,2),0)</f>
        <v>0</v>
      </c>
      <c r="CF181" s="9">
        <f>INT(CE181)</f>
        <v>0</v>
      </c>
      <c r="CG181" s="23">
        <f>INT((CE181-CF181)*10)/10</f>
        <v>0</v>
      </c>
      <c r="CH181" s="17">
        <f>CE181-CF181-CG181</f>
        <v>0</v>
      </c>
      <c r="CI181" s="23">
        <f>IF(OR(CH181=0.05,CH181=0),CH181,IF(AND(CH181&gt;0.051,CH181&lt;0.1),0.1,IF(AND(CH181&gt;0.001,CH181&lt;0.05),0.05,CH181)))</f>
        <v>0</v>
      </c>
      <c r="CJ181" s="23">
        <f>CF181+CG181+CI181</f>
        <v>0</v>
      </c>
      <c r="CK181" s="15">
        <f>IF(DB180&gt;0,ROUND($CD$1*$CK$1,2),0)</f>
        <v>0</v>
      </c>
      <c r="CL181" s="22">
        <v>0</v>
      </c>
      <c r="CM181" s="22">
        <f>IF(DB180&gt;0,ROUND($CD$1*$CM$1,2),0)</f>
        <v>0</v>
      </c>
      <c r="CN181" s="22">
        <f>IF(DB180&gt;0,ROUND($CD$1*$CN$1,2),0)</f>
        <v>0</v>
      </c>
      <c r="CO181" s="22">
        <f>IF(DB180&gt;0,ROUND($CD$1*$CO$1,2),0)</f>
        <v>0</v>
      </c>
      <c r="CP181" s="22">
        <f>IF(DB180&gt;0,ROUND($CD$1*$CP$1,2),0)</f>
        <v>0</v>
      </c>
      <c r="CQ181" s="15">
        <f>IF(DB180&gt;0,CK181+SUM(CM181:CP181),0)</f>
        <v>0</v>
      </c>
      <c r="CR181" s="22">
        <f>IF(DB180&gt;0,ROUND(CQ181/12,2),0)</f>
        <v>0</v>
      </c>
      <c r="CS181" s="9">
        <f>INT(CR181)</f>
        <v>0</v>
      </c>
      <c r="CT181" s="23">
        <f>INT((CR181-CS181)*10)/10</f>
        <v>0</v>
      </c>
      <c r="CU181" s="17">
        <f>CR181-CS181-CT181</f>
        <v>0</v>
      </c>
      <c r="CV181" s="23">
        <f>IF(OR(CU181=0.05,CU181=0),CU181,IF(AND(CU181&gt;0.051,CU181&lt;0.1),0.1,IF(AND(CU181&gt;0.001,CU181&lt;0.05),0.05,CU181)))</f>
        <v>0</v>
      </c>
      <c r="CW181" s="23">
        <f>CS181+CT181+CV181</f>
        <v>0</v>
      </c>
      <c r="CX181">
        <f>IF(DB180&gt;0,CX180,0)</f>
        <v>0</v>
      </c>
      <c r="CY181" s="7">
        <f>ROUND(CD181+CJ181+CW181+CX181,2)</f>
        <v>0</v>
      </c>
      <c r="CZ181" s="7">
        <f>IF(AND(CY181&gt;0,CY182=0),CY181,0)</f>
        <v>0</v>
      </c>
      <c r="DA181" s="7">
        <f>IF(DB180&gt;0,DA180,0)</f>
        <v>0</v>
      </c>
      <c r="DB181" s="7">
        <f>IF(ROUND(CY181-DA181,2)&gt;0,ROUND(CY181-DA181,2),0)</f>
        <v>0</v>
      </c>
      <c r="EB181">
        <v>179</v>
      </c>
      <c r="EC181" s="7">
        <f>IF(FB180&gt;0,EC180-1000,EC180)</f>
        <v>0</v>
      </c>
      <c r="ED181" s="20">
        <f>IF(FB180&gt;0,ROUND(PMT($F$92/12,$F$96*12,-EC181),5),0)</f>
        <v>0</v>
      </c>
      <c r="EE181" s="15">
        <f>IF(FB180&gt;0,ROUND(EC181*$EE$1/1000,2),0)</f>
        <v>0</v>
      </c>
      <c r="EF181" s="9">
        <f>INT(EE181)</f>
        <v>0</v>
      </c>
      <c r="EG181" s="23">
        <f>INT((EE181-EF181)*10)/10</f>
        <v>0</v>
      </c>
      <c r="EH181" s="17">
        <f>EE181-EF181-EG181</f>
        <v>0</v>
      </c>
      <c r="EI181" s="23">
        <f>IF(OR(EH181=0.05,EH181=0),EH181,IF(AND(EH181&gt;0.051,EH181&lt;0.1),0.1,IF(AND(EH181&gt;0.001,EH181&lt;0.05),0.05,EH181)))</f>
        <v>0</v>
      </c>
      <c r="EJ181" s="23">
        <f>EF181+EG181+EI181</f>
        <v>0</v>
      </c>
      <c r="EK181" s="15">
        <f>IF(FB180&gt;0,ROUND($ED$1*$EK$1,2),0)</f>
        <v>0</v>
      </c>
      <c r="EL181" s="22">
        <v>0</v>
      </c>
      <c r="EM181" s="22">
        <f>IF(FB180&gt;0,ROUND($ED$1*$EM$1,0),0)</f>
        <v>0</v>
      </c>
      <c r="EN181" s="22">
        <f>IF(FB180&gt;0,ROUND($ED$1*$EN$1,2),0)</f>
        <v>0</v>
      </c>
      <c r="EO181" s="22">
        <f>IF(FB180&gt;0,ROUND($ED$1*$EO$1,2),0)</f>
        <v>0</v>
      </c>
      <c r="EP181" s="22">
        <f>IF(FB180&gt;0,ROUND($ED$1*$EP$1,2),0)</f>
        <v>0</v>
      </c>
      <c r="EQ181" s="15">
        <f>IF(FB180&gt;0,EK181+SUM(EM181:EP181),0)</f>
        <v>0</v>
      </c>
      <c r="ER181" s="22">
        <f>IF(FB180&gt;0,ROUND(EQ181/12,2),0)</f>
        <v>0</v>
      </c>
      <c r="ES181" s="9">
        <f>INT(ER181)</f>
        <v>0</v>
      </c>
      <c r="ET181" s="23">
        <f>INT((ER181-ES181)*10)/10</f>
        <v>0</v>
      </c>
      <c r="EU181" s="17">
        <f>ER181-ES181-ET181</f>
        <v>0</v>
      </c>
      <c r="EV181" s="23">
        <f>IF(OR(EU181=0.05,EU181=0),EU181,IF(AND(EU181&gt;0.051,EU181&lt;0.1),0.1,IF(AND(EU181&gt;0.001,EU181&lt;0.05),0.05,EU181)))</f>
        <v>0</v>
      </c>
      <c r="EW181" s="23">
        <f>ES181+ET181+EV181</f>
        <v>0</v>
      </c>
      <c r="EX181">
        <f>IF(FB180&gt;0,EX180,0)</f>
        <v>0</v>
      </c>
      <c r="EY181" s="7">
        <f>ROUND(ED181+EJ181+EW181+EX181,2)</f>
        <v>0</v>
      </c>
      <c r="EZ181" s="7">
        <f>IF(AND(EY181&gt;0,EY182=0),EY181,0)</f>
        <v>0</v>
      </c>
      <c r="FA181" s="7">
        <f>IF(FB180&gt;0,FA180,0)</f>
        <v>0</v>
      </c>
      <c r="FB181" s="7">
        <f>IF(ROUND(EY181-FA181,2)&gt;0,ROUND(EY181-FA181,2),0)</f>
        <v>0</v>
      </c>
      <c r="GB181">
        <v>179</v>
      </c>
      <c r="GC181" s="7">
        <f>IF(HB180&gt;0,GC180-1000,GC180)</f>
        <v>0</v>
      </c>
      <c r="GD181" s="20">
        <f>IF(HB180&gt;0,ROUND(PMT($F$92/12,$F$96*12,-GC181),5),0)</f>
        <v>0</v>
      </c>
      <c r="GE181" s="15">
        <f>IF(HB180&gt;0,ROUND(GC181*$GE$1/1000,2),0)</f>
        <v>0</v>
      </c>
      <c r="GF181" s="9">
        <f>INT(GE181)</f>
        <v>0</v>
      </c>
      <c r="GG181" s="23">
        <f>INT((GE181-GF181)*10)/10</f>
        <v>0</v>
      </c>
      <c r="GH181" s="17">
        <f>GE181-GF181-GG181</f>
        <v>0</v>
      </c>
      <c r="GI181" s="23">
        <f>IF(OR(GH181=0.05,GH181=0),GH181,IF(AND(GH181&gt;0.051,GH181&lt;0.1),0.1,IF(AND(GH181&gt;0.001,GH181&lt;0.05),0.05,GH181)))</f>
        <v>0</v>
      </c>
      <c r="GJ181" s="23">
        <f>GF181+GG181+GI181</f>
        <v>0</v>
      </c>
      <c r="GK181" s="15">
        <f>IF(HB180&gt;0,ROUND($GD$1*$GK$1,2),0)</f>
        <v>0</v>
      </c>
      <c r="GL181" s="22">
        <v>0</v>
      </c>
      <c r="GM181" s="22">
        <f>IF(HB180&gt;0,ROUND($GD$1*$GM$1,0),0)</f>
        <v>0</v>
      </c>
      <c r="GN181" s="22">
        <f>IF(HB180&gt;0,ROUND($GD$1*$GN$1,2),0)</f>
        <v>0</v>
      </c>
      <c r="GO181" s="22">
        <f>IF(HB180&gt;0,ROUND($GD$1*$GO$1,2),0)</f>
        <v>0</v>
      </c>
      <c r="GP181" s="22">
        <f>IF(HB180&gt;0,ROUND($GD$1*$GP$1,2),0)</f>
        <v>0</v>
      </c>
      <c r="GQ181" s="15">
        <f>IF(HB180&gt;0,GK181+SUM(GM181:GP181),0)</f>
        <v>0</v>
      </c>
      <c r="GR181" s="22">
        <f>IF(HB180&gt;0,ROUND(GQ181/12,2),0)</f>
        <v>0</v>
      </c>
      <c r="GS181" s="9">
        <f>INT(GR181)</f>
        <v>0</v>
      </c>
      <c r="GT181" s="23">
        <f>INT((GR181-GS181)*10)/10</f>
        <v>0</v>
      </c>
      <c r="GU181" s="17">
        <f>GR181-GS181-GT181</f>
        <v>0</v>
      </c>
      <c r="GV181" s="23">
        <f>IF(OR(GU181=0.05,GU181=0),GU181,IF(AND(GU181&gt;0.051,GU181&lt;0.1),0.1,IF(AND(GU181&gt;0.001,GU181&lt;0.05),0.05,GU181)))</f>
        <v>0</v>
      </c>
      <c r="GW181" s="23">
        <f>GS181+GT181+GV181</f>
        <v>0</v>
      </c>
      <c r="GX181">
        <f>IF(HB180&gt;0,GX180,0)</f>
        <v>0</v>
      </c>
      <c r="GY181" s="7">
        <f>ROUND(GD181+GJ181+GW181+GX181,2)</f>
        <v>0</v>
      </c>
      <c r="GZ181" s="7">
        <f>IF(AND(GY181&gt;0,GY182=0),GY181,0)</f>
        <v>0</v>
      </c>
      <c r="HA181" s="7">
        <f>IF(HB180&gt;0,HA180,0)</f>
        <v>0</v>
      </c>
      <c r="HB181" s="7">
        <f>IF(ROUND(GY181-HA181,2)&gt;0,ROUND(GY181-HA181,2),0)</f>
        <v>0</v>
      </c>
    </row>
    <row r="182" spans="1:235">
      <c r="B182" s="9" t="s">
        <v>220</v>
      </c>
      <c r="E182" s="9" t="s">
        <v>190</v>
      </c>
      <c r="F182" s="138">
        <f>ROUND(F181/12,2)</f>
        <v>0</v>
      </c>
      <c r="AA182" s="20">
        <f>(ROUND(F182,2)*10)-AA181</f>
        <v>0</v>
      </c>
      <c r="AB182" s="9">
        <f>INT(ROUND(AA182,2)*10)</f>
        <v>0</v>
      </c>
      <c r="BB182">
        <v>180</v>
      </c>
      <c r="BC182" s="7">
        <f>IF(BW181&gt;0,BC181-1000,BC181)</f>
        <v>0</v>
      </c>
      <c r="BD182" s="20">
        <f>IF(BW181&gt;0,ROUND(PMT($F$92/12,$F$96*12,-BC182),5),0)</f>
        <v>0</v>
      </c>
      <c r="BE182" s="15">
        <f>IF(BW181&gt;0,ROUND(BC182*$E$1/1000,2),0)</f>
        <v>0</v>
      </c>
      <c r="BF182" s="15">
        <f>IF(BW181&gt;0,ROUND(MIN(BC182,$F$168)*$BF$1,2),0)</f>
        <v>0</v>
      </c>
      <c r="BG182" s="22">
        <v>0</v>
      </c>
      <c r="BH182" s="22">
        <f>IF(BW181&gt;0,ROUND(MIN(BC182,$F$168)*$BH$1,0),0)</f>
        <v>0</v>
      </c>
      <c r="BI182" s="22">
        <f>IF(BW181&gt;0,ROUND(MIN(BC182,$F$168)*$BI$1,2),0)</f>
        <v>0</v>
      </c>
      <c r="BJ182" s="22">
        <f>IF(BW181&gt;0,ROUND(MIN(BC182,$F$168)*$BJ$1,2),0)</f>
        <v>0</v>
      </c>
      <c r="BK182" s="22">
        <f>IF(BW181&gt;0,ROUND(MIN(BC182,$F$168)*$BK$1,2),0)</f>
        <v>0</v>
      </c>
      <c r="BL182" s="15">
        <f>IF(BW181&gt;0,BF182+SUM(BH182:BK182),0)</f>
        <v>0</v>
      </c>
      <c r="BM182" s="22">
        <f>IF(BW181&gt;0,ROUND(BL182/12,2),0)</f>
        <v>0</v>
      </c>
      <c r="BN182" s="9">
        <f>INT(BM182)</f>
        <v>0</v>
      </c>
      <c r="BO182" s="23">
        <f>INT((BM182-BN182)*10)/10</f>
        <v>0</v>
      </c>
      <c r="BP182" s="17">
        <f>BM182-BN182-BO182</f>
        <v>0</v>
      </c>
      <c r="BQ182" s="23">
        <f>IF(OR(BP182=0.05,BP182=0),BP182,IF(AND(BP182&gt;0.051,BP182&lt;0.1),0.1,IF(AND(BP182&gt;0.001,BP182&lt;0.05),0.05,BP182)))</f>
        <v>0</v>
      </c>
      <c r="BR182" s="23">
        <f>BN182+BO182+BQ182</f>
        <v>0</v>
      </c>
      <c r="BS182">
        <f>IF(BW181&gt;0,BS181,0)</f>
        <v>0</v>
      </c>
      <c r="BT182" s="7">
        <f>SUM(BD182:BE182)+BR182+BS182</f>
        <v>0</v>
      </c>
      <c r="BU182" s="7">
        <f>IF(AND(BT182&gt;0,BT183=0),BT182,0)</f>
        <v>0</v>
      </c>
      <c r="BV182" s="7">
        <f>IF(BW181&gt;0,BV181,0)</f>
        <v>0</v>
      </c>
      <c r="BW182" s="7">
        <f>IF(ROUND(BT182-BV182,2)&gt;0,ROUND(BT182-BV182,2),0)</f>
        <v>0</v>
      </c>
      <c r="CB182">
        <v>180</v>
      </c>
      <c r="CC182" s="7">
        <f>IF(DB181&gt;0,CC181-1000,CC181)</f>
        <v>0</v>
      </c>
      <c r="CD182" s="20">
        <f>IF(DB181&gt;0,ROUND(PMT($F$92/12,$F$96*12,-CC182),5),0)</f>
        <v>0</v>
      </c>
      <c r="CE182" s="15">
        <f>IF(DB181&gt;0,ROUND(CC182*$CE$1/1000,2),0)</f>
        <v>0</v>
      </c>
      <c r="CF182" s="9">
        <f>INT(CE182)</f>
        <v>0</v>
      </c>
      <c r="CG182" s="23">
        <f>INT((CE182-CF182)*10)/10</f>
        <v>0</v>
      </c>
      <c r="CH182" s="17">
        <f>CE182-CF182-CG182</f>
        <v>0</v>
      </c>
      <c r="CI182" s="23">
        <f>IF(OR(CH182=0.05,CH182=0),CH182,IF(AND(CH182&gt;0.051,CH182&lt;0.1),0.1,IF(AND(CH182&gt;0.001,CH182&lt;0.05),0.05,CH182)))</f>
        <v>0</v>
      </c>
      <c r="CJ182" s="23">
        <f>CF182+CG182+CI182</f>
        <v>0</v>
      </c>
      <c r="CK182" s="15">
        <f>IF(DB181&gt;0,ROUND($CD$1*$CK$1,2),0)</f>
        <v>0</v>
      </c>
      <c r="CL182" s="22">
        <v>0</v>
      </c>
      <c r="CM182" s="22">
        <f>IF(DB181&gt;0,ROUND($CD$1*$CM$1,2),0)</f>
        <v>0</v>
      </c>
      <c r="CN182" s="22">
        <f>IF(DB181&gt;0,ROUND($CD$1*$CN$1,2),0)</f>
        <v>0</v>
      </c>
      <c r="CO182" s="22">
        <f>IF(DB181&gt;0,ROUND($CD$1*$CO$1,2),0)</f>
        <v>0</v>
      </c>
      <c r="CP182" s="22">
        <f>IF(DB181&gt;0,ROUND($CD$1*$CP$1,2),0)</f>
        <v>0</v>
      </c>
      <c r="CQ182" s="15">
        <f>IF(DB181&gt;0,CK182+SUM(CM182:CP182),0)</f>
        <v>0</v>
      </c>
      <c r="CR182" s="22">
        <f>IF(DB181&gt;0,ROUND(CQ182/12,2),0)</f>
        <v>0</v>
      </c>
      <c r="CS182" s="9">
        <f>INT(CR182)</f>
        <v>0</v>
      </c>
      <c r="CT182" s="23">
        <f>INT((CR182-CS182)*10)/10</f>
        <v>0</v>
      </c>
      <c r="CU182" s="17">
        <f>CR182-CS182-CT182</f>
        <v>0</v>
      </c>
      <c r="CV182" s="23">
        <f>IF(OR(CU182=0.05,CU182=0),CU182,IF(AND(CU182&gt;0.051,CU182&lt;0.1),0.1,IF(AND(CU182&gt;0.001,CU182&lt;0.05),0.05,CU182)))</f>
        <v>0</v>
      </c>
      <c r="CW182" s="23">
        <f>CS182+CT182+CV182</f>
        <v>0</v>
      </c>
      <c r="CX182">
        <f>IF(DB181&gt;0,CX181,0)</f>
        <v>0</v>
      </c>
      <c r="CY182" s="7">
        <f>ROUND(CD182+CJ182+CW182+CX182,2)</f>
        <v>0</v>
      </c>
      <c r="CZ182" s="7">
        <f>IF(AND(CY182&gt;0,CY183=0),CY182,0)</f>
        <v>0</v>
      </c>
      <c r="DA182" s="7">
        <f>IF(DB181&gt;0,DA181,0)</f>
        <v>0</v>
      </c>
      <c r="DB182" s="7">
        <f>IF(ROUND(CY182-DA182,2)&gt;0,ROUND(CY182-DA182,2),0)</f>
        <v>0</v>
      </c>
      <c r="EB182">
        <v>180</v>
      </c>
      <c r="EC182" s="7">
        <f>IF(FB181&gt;0,EC181-1000,EC181)</f>
        <v>0</v>
      </c>
      <c r="ED182" s="20">
        <f>IF(FB181&gt;0,ROUND(PMT($F$92/12,$F$96*12,-EC182),5),0)</f>
        <v>0</v>
      </c>
      <c r="EE182" s="15">
        <f>IF(FB181&gt;0,ROUND(EC182*$EE$1/1000,2),0)</f>
        <v>0</v>
      </c>
      <c r="EF182" s="9">
        <f>INT(EE182)</f>
        <v>0</v>
      </c>
      <c r="EG182" s="23">
        <f>INT((EE182-EF182)*10)/10</f>
        <v>0</v>
      </c>
      <c r="EH182" s="17">
        <f>EE182-EF182-EG182</f>
        <v>0</v>
      </c>
      <c r="EI182" s="23">
        <f>IF(OR(EH182=0.05,EH182=0),EH182,IF(AND(EH182&gt;0.051,EH182&lt;0.1),0.1,IF(AND(EH182&gt;0.001,EH182&lt;0.05),0.05,EH182)))</f>
        <v>0</v>
      </c>
      <c r="EJ182" s="23">
        <f>EF182+EG182+EI182</f>
        <v>0</v>
      </c>
      <c r="EK182" s="15">
        <f>IF(FB181&gt;0,ROUND($ED$1*$EK$1,2),0)</f>
        <v>0</v>
      </c>
      <c r="EL182" s="22">
        <v>0</v>
      </c>
      <c r="EM182" s="22">
        <f>IF(FB181&gt;0,ROUND($ED$1*$EM$1,0),0)</f>
        <v>0</v>
      </c>
      <c r="EN182" s="22">
        <f>IF(FB181&gt;0,ROUND($ED$1*$EN$1,2),0)</f>
        <v>0</v>
      </c>
      <c r="EO182" s="22">
        <f>IF(FB181&gt;0,ROUND($ED$1*$EO$1,2),0)</f>
        <v>0</v>
      </c>
      <c r="EP182" s="22">
        <f>IF(FB181&gt;0,ROUND($ED$1*$EP$1,2),0)</f>
        <v>0</v>
      </c>
      <c r="EQ182" s="15">
        <f>IF(FB181&gt;0,EK182+SUM(EM182:EP182),0)</f>
        <v>0</v>
      </c>
      <c r="ER182" s="22">
        <f>IF(FB181&gt;0,ROUND(EQ182/12,2),0)</f>
        <v>0</v>
      </c>
      <c r="ES182" s="9">
        <f>INT(ER182)</f>
        <v>0</v>
      </c>
      <c r="ET182" s="23">
        <f>INT((ER182-ES182)*10)/10</f>
        <v>0</v>
      </c>
      <c r="EU182" s="17">
        <f>ER182-ES182-ET182</f>
        <v>0</v>
      </c>
      <c r="EV182" s="23">
        <f>IF(OR(EU182=0.05,EU182=0),EU182,IF(AND(EU182&gt;0.051,EU182&lt;0.1),0.1,IF(AND(EU182&gt;0.001,EU182&lt;0.05),0.05,EU182)))</f>
        <v>0</v>
      </c>
      <c r="EW182" s="23">
        <f>ES182+ET182+EV182</f>
        <v>0</v>
      </c>
      <c r="EX182">
        <f>IF(FB181&gt;0,EX181,0)</f>
        <v>0</v>
      </c>
      <c r="EY182" s="7">
        <f>ROUND(ED182+EJ182+EW182+EX182,2)</f>
        <v>0</v>
      </c>
      <c r="EZ182" s="7">
        <f>IF(AND(EY182&gt;0,EY183=0),EY182,0)</f>
        <v>0</v>
      </c>
      <c r="FA182" s="7">
        <f>IF(FB181&gt;0,FA181,0)</f>
        <v>0</v>
      </c>
      <c r="FB182" s="7">
        <f>IF(ROUND(EY182-FA182,2)&gt;0,ROUND(EY182-FA182,2),0)</f>
        <v>0</v>
      </c>
      <c r="GB182">
        <v>180</v>
      </c>
      <c r="GC182" s="7">
        <f>IF(HB181&gt;0,GC181-1000,GC181)</f>
        <v>0</v>
      </c>
      <c r="GD182" s="20">
        <f>IF(HB181&gt;0,ROUND(PMT($F$92/12,$F$96*12,-GC182),5),0)</f>
        <v>0</v>
      </c>
      <c r="GE182" s="15">
        <f>IF(HB181&gt;0,ROUND(GC182*$GE$1/1000,2),0)</f>
        <v>0</v>
      </c>
      <c r="GF182" s="9">
        <f>INT(GE182)</f>
        <v>0</v>
      </c>
      <c r="GG182" s="23">
        <f>INT((GE182-GF182)*10)/10</f>
        <v>0</v>
      </c>
      <c r="GH182" s="17">
        <f>GE182-GF182-GG182</f>
        <v>0</v>
      </c>
      <c r="GI182" s="23">
        <f>IF(OR(GH182=0.05,GH182=0),GH182,IF(AND(GH182&gt;0.051,GH182&lt;0.1),0.1,IF(AND(GH182&gt;0.001,GH182&lt;0.05),0.05,GH182)))</f>
        <v>0</v>
      </c>
      <c r="GJ182" s="23">
        <f>GF182+GG182+GI182</f>
        <v>0</v>
      </c>
      <c r="GK182" s="15">
        <f>IF(HB181&gt;0,ROUND($GD$1*$GK$1,2),0)</f>
        <v>0</v>
      </c>
      <c r="GL182" s="22">
        <v>0</v>
      </c>
      <c r="GM182" s="22">
        <f>IF(HB181&gt;0,ROUND($GD$1*$GM$1,0),0)</f>
        <v>0</v>
      </c>
      <c r="GN182" s="22">
        <f>IF(HB181&gt;0,ROUND($GD$1*$GN$1,2),0)</f>
        <v>0</v>
      </c>
      <c r="GO182" s="22">
        <f>IF(HB181&gt;0,ROUND($GD$1*$GO$1,2),0)</f>
        <v>0</v>
      </c>
      <c r="GP182" s="22">
        <f>IF(HB181&gt;0,ROUND($GD$1*$GP$1,2),0)</f>
        <v>0</v>
      </c>
      <c r="GQ182" s="15">
        <f>IF(HB181&gt;0,GK182+SUM(GM182:GP182),0)</f>
        <v>0</v>
      </c>
      <c r="GR182" s="22">
        <f>IF(HB181&gt;0,ROUND(GQ182/12,2),0)</f>
        <v>0</v>
      </c>
      <c r="GS182" s="9">
        <f>INT(GR182)</f>
        <v>0</v>
      </c>
      <c r="GT182" s="23">
        <f>INT((GR182-GS182)*10)/10</f>
        <v>0</v>
      </c>
      <c r="GU182" s="17">
        <f>GR182-GS182-GT182</f>
        <v>0</v>
      </c>
      <c r="GV182" s="23">
        <f>IF(OR(GU182=0.05,GU182=0),GU182,IF(AND(GU182&gt;0.051,GU182&lt;0.1),0.1,IF(AND(GU182&gt;0.001,GU182&lt;0.05),0.05,GU182)))</f>
        <v>0</v>
      </c>
      <c r="GW182" s="23">
        <f>GS182+GT182+GV182</f>
        <v>0</v>
      </c>
      <c r="GX182">
        <f>IF(HB181&gt;0,GX181,0)</f>
        <v>0</v>
      </c>
      <c r="GY182" s="7">
        <f>ROUND(GD182+GJ182+GW182+GX182,2)</f>
        <v>0</v>
      </c>
      <c r="GZ182" s="7">
        <f>IF(AND(GY182&gt;0,GY183=0),GY182,0)</f>
        <v>0</v>
      </c>
      <c r="HA182" s="7">
        <f>IF(HB181&gt;0,HA181,0)</f>
        <v>0</v>
      </c>
      <c r="HB182" s="7">
        <f>IF(ROUND(GY182-HA182,2)&gt;0,ROUND(GY182-HA182,2),0)</f>
        <v>0</v>
      </c>
    </row>
    <row r="183" spans="1:235">
      <c r="F183" s="141">
        <f>AA183</f>
        <v>0</v>
      </c>
      <c r="AA183" s="20">
        <f>INT(AA181/10)+AB181+(AB183/100)</f>
        <v>0</v>
      </c>
      <c r="AB183" s="9" t="b">
        <f>IF(AB182&gt;0,IF(AB182&lt;=5,5,IF(AB182&lt;10,10,0)))</f>
        <v>0</v>
      </c>
      <c r="BB183">
        <v>181</v>
      </c>
      <c r="BC183" s="7">
        <f>IF(BW182&gt;0,BC182-1000,BC182)</f>
        <v>0</v>
      </c>
      <c r="BD183" s="20">
        <f>IF(BW182&gt;0,ROUND(PMT($F$92/12,$F$96*12,-BC183),5),0)</f>
        <v>0</v>
      </c>
      <c r="BE183" s="15">
        <f>IF(BW182&gt;0,ROUND(BC183*$E$1/1000,2),0)</f>
        <v>0</v>
      </c>
      <c r="BF183" s="15">
        <f>IF(BW182&gt;0,ROUND(MIN(BC183,$F$168)*$BF$1,2),0)</f>
        <v>0</v>
      </c>
      <c r="BG183" s="22">
        <v>0</v>
      </c>
      <c r="BH183" s="22">
        <f>IF(BW182&gt;0,ROUND(MIN(BC183,$F$168)*$BH$1,0),0)</f>
        <v>0</v>
      </c>
      <c r="BI183" s="22">
        <f>IF(BW182&gt;0,ROUND(MIN(BC183,$F$168)*$BI$1,2),0)</f>
        <v>0</v>
      </c>
      <c r="BJ183" s="22">
        <f>IF(BW182&gt;0,ROUND(MIN(BC183,$F$168)*$BJ$1,2),0)</f>
        <v>0</v>
      </c>
      <c r="BK183" s="22">
        <f>IF(BW182&gt;0,ROUND(MIN(BC183,$F$168)*$BK$1,2),0)</f>
        <v>0</v>
      </c>
      <c r="BL183" s="15">
        <f>IF(BW182&gt;0,BF183+SUM(BH183:BK183),0)</f>
        <v>0</v>
      </c>
      <c r="BM183" s="22">
        <f>IF(BW182&gt;0,ROUND(BL183/12,2),0)</f>
        <v>0</v>
      </c>
      <c r="BN183" s="9">
        <f>INT(BM183)</f>
        <v>0</v>
      </c>
      <c r="BO183" s="23">
        <f>INT((BM183-BN183)*10)/10</f>
        <v>0</v>
      </c>
      <c r="BP183" s="17">
        <f>BM183-BN183-BO183</f>
        <v>0</v>
      </c>
      <c r="BQ183" s="23">
        <f>IF(OR(BP183=0.05,BP183=0),BP183,IF(AND(BP183&gt;0.051,BP183&lt;0.1),0.1,IF(AND(BP183&gt;0.001,BP183&lt;0.05),0.05,BP183)))</f>
        <v>0</v>
      </c>
      <c r="BR183" s="23">
        <f>BN183+BO183+BQ183</f>
        <v>0</v>
      </c>
      <c r="BS183">
        <f>IF(BW182&gt;0,BS182,0)</f>
        <v>0</v>
      </c>
      <c r="BT183" s="7">
        <f>SUM(BD183:BE183)+BR183+BS183</f>
        <v>0</v>
      </c>
      <c r="BU183" s="7">
        <f>IF(AND(BT183&gt;0,BT184=0),BT183,0)</f>
        <v>0</v>
      </c>
      <c r="BV183" s="7">
        <f>IF(BW182&gt;0,BV182,0)</f>
        <v>0</v>
      </c>
      <c r="BW183" s="7">
        <f>IF(ROUND(BT183-BV183,2)&gt;0,ROUND(BT183-BV183,2),0)</f>
        <v>0</v>
      </c>
      <c r="CB183">
        <v>181</v>
      </c>
      <c r="CC183" s="7">
        <f>IF(DB182&gt;0,CC182-1000,CC182)</f>
        <v>0</v>
      </c>
      <c r="CD183" s="20">
        <f>IF(DB182&gt;0,ROUND(PMT($F$92/12,$F$96*12,-CC183),5),0)</f>
        <v>0</v>
      </c>
      <c r="CE183" s="15">
        <f>IF(DB182&gt;0,ROUND(CC183*$CE$1/1000,2),0)</f>
        <v>0</v>
      </c>
      <c r="CF183" s="9">
        <f>INT(CE183)</f>
        <v>0</v>
      </c>
      <c r="CG183" s="23">
        <f>INT((CE183-CF183)*10)/10</f>
        <v>0</v>
      </c>
      <c r="CH183" s="17">
        <f>CE183-CF183-CG183</f>
        <v>0</v>
      </c>
      <c r="CI183" s="23">
        <f>IF(OR(CH183=0.05,CH183=0),CH183,IF(AND(CH183&gt;0.051,CH183&lt;0.1),0.1,IF(AND(CH183&gt;0.001,CH183&lt;0.05),0.05,CH183)))</f>
        <v>0</v>
      </c>
      <c r="CJ183" s="23">
        <f>CF183+CG183+CI183</f>
        <v>0</v>
      </c>
      <c r="CK183" s="15">
        <f>IF(DB182&gt;0,ROUND($CD$1*$CK$1,2),0)</f>
        <v>0</v>
      </c>
      <c r="CL183" s="22">
        <v>0</v>
      </c>
      <c r="CM183" s="22">
        <f>IF(DB182&gt;0,ROUND($CD$1*$CM$1,2),0)</f>
        <v>0</v>
      </c>
      <c r="CN183" s="22">
        <f>IF(DB182&gt;0,ROUND($CD$1*$CN$1,2),0)</f>
        <v>0</v>
      </c>
      <c r="CO183" s="22">
        <f>IF(DB182&gt;0,ROUND($CD$1*$CO$1,2),0)</f>
        <v>0</v>
      </c>
      <c r="CP183" s="22">
        <f>IF(DB182&gt;0,ROUND($CD$1*$CP$1,2),0)</f>
        <v>0</v>
      </c>
      <c r="CQ183" s="15">
        <f>IF(DB182&gt;0,CK183+SUM(CM183:CP183),0)</f>
        <v>0</v>
      </c>
      <c r="CR183" s="22">
        <f>IF(DB182&gt;0,ROUND(CQ183/12,2),0)</f>
        <v>0</v>
      </c>
      <c r="CS183" s="9">
        <f>INT(CR183)</f>
        <v>0</v>
      </c>
      <c r="CT183" s="23">
        <f>INT((CR183-CS183)*10)/10</f>
        <v>0</v>
      </c>
      <c r="CU183" s="17">
        <f>CR183-CS183-CT183</f>
        <v>0</v>
      </c>
      <c r="CV183" s="23">
        <f>IF(OR(CU183=0.05,CU183=0),CU183,IF(AND(CU183&gt;0.051,CU183&lt;0.1),0.1,IF(AND(CU183&gt;0.001,CU183&lt;0.05),0.05,CU183)))</f>
        <v>0</v>
      </c>
      <c r="CW183" s="23">
        <f>CS183+CT183+CV183</f>
        <v>0</v>
      </c>
      <c r="CX183">
        <f>IF(DB182&gt;0,CX182,0)</f>
        <v>0</v>
      </c>
      <c r="CY183" s="7">
        <f>ROUND(CD183+CJ183+CW183+CX183,2)</f>
        <v>0</v>
      </c>
      <c r="CZ183" s="7">
        <f>IF(AND(CY183&gt;0,CY184=0),CY183,0)</f>
        <v>0</v>
      </c>
      <c r="DA183" s="7">
        <f>IF(DB182&gt;0,DA182,0)</f>
        <v>0</v>
      </c>
      <c r="DB183" s="7">
        <f>IF(ROUND(CY183-DA183,2)&gt;0,ROUND(CY183-DA183,2),0)</f>
        <v>0</v>
      </c>
      <c r="EB183">
        <v>181</v>
      </c>
      <c r="EC183" s="7">
        <f>IF(FB182&gt;0,EC182-1000,EC182)</f>
        <v>0</v>
      </c>
      <c r="ED183" s="20">
        <f>IF(FB182&gt;0,ROUND(PMT($F$92/12,$F$96*12,-EC183),5),0)</f>
        <v>0</v>
      </c>
      <c r="EE183" s="15">
        <f>IF(FB182&gt;0,ROUND(EC183*$EE$1/1000,2),0)</f>
        <v>0</v>
      </c>
      <c r="EF183" s="9">
        <f>INT(EE183)</f>
        <v>0</v>
      </c>
      <c r="EG183" s="23">
        <f>INT((EE183-EF183)*10)/10</f>
        <v>0</v>
      </c>
      <c r="EH183" s="17">
        <f>EE183-EF183-EG183</f>
        <v>0</v>
      </c>
      <c r="EI183" s="23">
        <f>IF(OR(EH183=0.05,EH183=0),EH183,IF(AND(EH183&gt;0.051,EH183&lt;0.1),0.1,IF(AND(EH183&gt;0.001,EH183&lt;0.05),0.05,EH183)))</f>
        <v>0</v>
      </c>
      <c r="EJ183" s="23">
        <f>EF183+EG183+EI183</f>
        <v>0</v>
      </c>
      <c r="EK183" s="15">
        <f>IF(FB182&gt;0,ROUND($ED$1*$EK$1,2),0)</f>
        <v>0</v>
      </c>
      <c r="EL183" s="22">
        <v>0</v>
      </c>
      <c r="EM183" s="22">
        <f>IF(FB182&gt;0,ROUND($ED$1*$EM$1,0),0)</f>
        <v>0</v>
      </c>
      <c r="EN183" s="22">
        <f>IF(FB182&gt;0,ROUND($ED$1*$EN$1,2),0)</f>
        <v>0</v>
      </c>
      <c r="EO183" s="22">
        <f>IF(FB182&gt;0,ROUND($ED$1*$EO$1,2),0)</f>
        <v>0</v>
      </c>
      <c r="EP183" s="22">
        <f>IF(FB182&gt;0,ROUND($ED$1*$EP$1,2),0)</f>
        <v>0</v>
      </c>
      <c r="EQ183" s="15">
        <f>IF(FB182&gt;0,EK183+SUM(EM183:EP183),0)</f>
        <v>0</v>
      </c>
      <c r="ER183" s="22">
        <f>IF(FB182&gt;0,ROUND(EQ183/12,2),0)</f>
        <v>0</v>
      </c>
      <c r="ES183" s="9">
        <f>INT(ER183)</f>
        <v>0</v>
      </c>
      <c r="ET183" s="23">
        <f>INT((ER183-ES183)*10)/10</f>
        <v>0</v>
      </c>
      <c r="EU183" s="17">
        <f>ER183-ES183-ET183</f>
        <v>0</v>
      </c>
      <c r="EV183" s="23">
        <f>IF(OR(EU183=0.05,EU183=0),EU183,IF(AND(EU183&gt;0.051,EU183&lt;0.1),0.1,IF(AND(EU183&gt;0.001,EU183&lt;0.05),0.05,EU183)))</f>
        <v>0</v>
      </c>
      <c r="EW183" s="23">
        <f>ES183+ET183+EV183</f>
        <v>0</v>
      </c>
      <c r="EX183">
        <f>IF(FB182&gt;0,EX182,0)</f>
        <v>0</v>
      </c>
      <c r="EY183" s="7">
        <f>ROUND(ED183+EJ183+EW183+EX183,2)</f>
        <v>0</v>
      </c>
      <c r="EZ183" s="7">
        <f>IF(AND(EY183&gt;0,EY184=0),EY183,0)</f>
        <v>0</v>
      </c>
      <c r="FA183" s="7">
        <f>IF(FB182&gt;0,FA182,0)</f>
        <v>0</v>
      </c>
      <c r="FB183" s="7">
        <f>IF(ROUND(EY183-FA183,2)&gt;0,ROUND(EY183-FA183,2),0)</f>
        <v>0</v>
      </c>
      <c r="GB183">
        <v>181</v>
      </c>
      <c r="GC183" s="7">
        <f>IF(HB182&gt;0,GC182-1000,GC182)</f>
        <v>0</v>
      </c>
      <c r="GD183" s="20">
        <f>IF(HB182&gt;0,ROUND(PMT($F$92/12,$F$96*12,-GC183),5),0)</f>
        <v>0</v>
      </c>
      <c r="GE183" s="15">
        <f>IF(HB182&gt;0,ROUND(GC183*$GE$1/1000,2),0)</f>
        <v>0</v>
      </c>
      <c r="GF183" s="9">
        <f>INT(GE183)</f>
        <v>0</v>
      </c>
      <c r="GG183" s="23">
        <f>INT((GE183-GF183)*10)/10</f>
        <v>0</v>
      </c>
      <c r="GH183" s="17">
        <f>GE183-GF183-GG183</f>
        <v>0</v>
      </c>
      <c r="GI183" s="23">
        <f>IF(OR(GH183=0.05,GH183=0),GH183,IF(AND(GH183&gt;0.051,GH183&lt;0.1),0.1,IF(AND(GH183&gt;0.001,GH183&lt;0.05),0.05,GH183)))</f>
        <v>0</v>
      </c>
      <c r="GJ183" s="23">
        <f>GF183+GG183+GI183</f>
        <v>0</v>
      </c>
      <c r="GK183" s="15">
        <f>IF(HB182&gt;0,ROUND($GD$1*$GK$1,2),0)</f>
        <v>0</v>
      </c>
      <c r="GL183" s="22">
        <v>0</v>
      </c>
      <c r="GM183" s="22">
        <f>IF(HB182&gt;0,ROUND($GD$1*$GM$1,0),0)</f>
        <v>0</v>
      </c>
      <c r="GN183" s="22">
        <f>IF(HB182&gt;0,ROUND($GD$1*$GN$1,2),0)</f>
        <v>0</v>
      </c>
      <c r="GO183" s="22">
        <f>IF(HB182&gt;0,ROUND($GD$1*$GO$1,2),0)</f>
        <v>0</v>
      </c>
      <c r="GP183" s="22">
        <f>IF(HB182&gt;0,ROUND($GD$1*$GP$1,2),0)</f>
        <v>0</v>
      </c>
      <c r="GQ183" s="15">
        <f>IF(HB182&gt;0,GK183+SUM(GM183:GP183),0)</f>
        <v>0</v>
      </c>
      <c r="GR183" s="22">
        <f>IF(HB182&gt;0,ROUND(GQ183/12,2),0)</f>
        <v>0</v>
      </c>
      <c r="GS183" s="9">
        <f>INT(GR183)</f>
        <v>0</v>
      </c>
      <c r="GT183" s="23">
        <f>INT((GR183-GS183)*10)/10</f>
        <v>0</v>
      </c>
      <c r="GU183" s="17">
        <f>GR183-GS183-GT183</f>
        <v>0</v>
      </c>
      <c r="GV183" s="23">
        <f>IF(OR(GU183=0.05,GU183=0),GU183,IF(AND(GU183&gt;0.051,GU183&lt;0.1),0.1,IF(AND(GU183&gt;0.001,GU183&lt;0.05),0.05,GU183)))</f>
        <v>0</v>
      </c>
      <c r="GW183" s="23">
        <f>GS183+GT183+GV183</f>
        <v>0</v>
      </c>
      <c r="GX183">
        <f>IF(HB182&gt;0,GX182,0)</f>
        <v>0</v>
      </c>
      <c r="GY183" s="7">
        <f>ROUND(GD183+GJ183+GW183+GX183,2)</f>
        <v>0</v>
      </c>
      <c r="GZ183" s="7">
        <f>IF(AND(GY183&gt;0,GY184=0),GY183,0)</f>
        <v>0</v>
      </c>
      <c r="HA183" s="7">
        <f>IF(HB182&gt;0,HA182,0)</f>
        <v>0</v>
      </c>
      <c r="HB183" s="7">
        <f>IF(ROUND(GY183-HA183,2)&gt;0,ROUND(GY183-HA183,2),0)</f>
        <v>0</v>
      </c>
    </row>
    <row r="184" spans="1:235">
      <c r="E184" s="9" t="s">
        <v>190</v>
      </c>
      <c r="F184" s="118">
        <f>ROUND(F183*12,2)</f>
        <v>0</v>
      </c>
      <c r="BB184">
        <v>182</v>
      </c>
      <c r="BC184" s="7">
        <f>IF(BW183&gt;0,BC183-1000,BC183)</f>
        <v>0</v>
      </c>
      <c r="BD184" s="20">
        <f>IF(BW183&gt;0,ROUND(PMT($F$92/12,$F$96*12,-BC184),5),0)</f>
        <v>0</v>
      </c>
      <c r="BE184" s="15">
        <f>IF(BW183&gt;0,ROUND(BC184*$E$1/1000,2),0)</f>
        <v>0</v>
      </c>
      <c r="BF184" s="15">
        <f>IF(BW183&gt;0,ROUND(MIN(BC184,$F$168)*$BF$1,2),0)</f>
        <v>0</v>
      </c>
      <c r="BG184" s="22">
        <v>0</v>
      </c>
      <c r="BH184" s="22">
        <f>IF(BW183&gt;0,ROUND(MIN(BC184,$F$168)*$BH$1,0),0)</f>
        <v>0</v>
      </c>
      <c r="BI184" s="22">
        <f>IF(BW183&gt;0,ROUND(MIN(BC184,$F$168)*$BI$1,2),0)</f>
        <v>0</v>
      </c>
      <c r="BJ184" s="22">
        <f>IF(BW183&gt;0,ROUND(MIN(BC184,$F$168)*$BJ$1,2),0)</f>
        <v>0</v>
      </c>
      <c r="BK184" s="22">
        <f>IF(BW183&gt;0,ROUND(MIN(BC184,$F$168)*$BK$1,2),0)</f>
        <v>0</v>
      </c>
      <c r="BL184" s="15">
        <f>IF(BW183&gt;0,BF184+SUM(BH184:BK184),0)</f>
        <v>0</v>
      </c>
      <c r="BM184" s="22">
        <f>IF(BW183&gt;0,ROUND(BL184/12,2),0)</f>
        <v>0</v>
      </c>
      <c r="BN184" s="9">
        <f>INT(BM184)</f>
        <v>0</v>
      </c>
      <c r="BO184" s="23">
        <f>INT((BM184-BN184)*10)/10</f>
        <v>0</v>
      </c>
      <c r="BP184" s="17">
        <f>BM184-BN184-BO184</f>
        <v>0</v>
      </c>
      <c r="BQ184" s="23">
        <f>IF(OR(BP184=0.05,BP184=0),BP184,IF(AND(BP184&gt;0.051,BP184&lt;0.1),0.1,IF(AND(BP184&gt;0.001,BP184&lt;0.05),0.05,BP184)))</f>
        <v>0</v>
      </c>
      <c r="BR184" s="23">
        <f>BN184+BO184+BQ184</f>
        <v>0</v>
      </c>
      <c r="BS184">
        <f>IF(BW183&gt;0,BS183,0)</f>
        <v>0</v>
      </c>
      <c r="BT184" s="7">
        <f>SUM(BD184:BE184)+BR184+BS184</f>
        <v>0</v>
      </c>
      <c r="BU184" s="7">
        <f>IF(AND(BT184&gt;0,BT185=0),BT184,0)</f>
        <v>0</v>
      </c>
      <c r="BV184" s="7">
        <f>IF(BW183&gt;0,BV183,0)</f>
        <v>0</v>
      </c>
      <c r="BW184" s="7">
        <f>IF(ROUND(BT184-BV184,2)&gt;0,ROUND(BT184-BV184,2),0)</f>
        <v>0</v>
      </c>
      <c r="CB184">
        <v>182</v>
      </c>
      <c r="CC184" s="7">
        <f>IF(DB183&gt;0,CC183-1000,CC183)</f>
        <v>0</v>
      </c>
      <c r="CD184" s="20">
        <f>IF(DB183&gt;0,ROUND(PMT($F$92/12,$F$96*12,-CC184),5),0)</f>
        <v>0</v>
      </c>
      <c r="CE184" s="15">
        <f>IF(DB183&gt;0,ROUND(CC184*$CE$1/1000,2),0)</f>
        <v>0</v>
      </c>
      <c r="CF184" s="9">
        <f>INT(CE184)</f>
        <v>0</v>
      </c>
      <c r="CG184" s="23">
        <f>INT((CE184-CF184)*10)/10</f>
        <v>0</v>
      </c>
      <c r="CH184" s="17">
        <f>CE184-CF184-CG184</f>
        <v>0</v>
      </c>
      <c r="CI184" s="23">
        <f>IF(OR(CH184=0.05,CH184=0),CH184,IF(AND(CH184&gt;0.051,CH184&lt;0.1),0.1,IF(AND(CH184&gt;0.001,CH184&lt;0.05),0.05,CH184)))</f>
        <v>0</v>
      </c>
      <c r="CJ184" s="23">
        <f>CF184+CG184+CI184</f>
        <v>0</v>
      </c>
      <c r="CK184" s="15">
        <f>IF(DB183&gt;0,ROUND($CD$1*$CK$1,2),0)</f>
        <v>0</v>
      </c>
      <c r="CL184" s="22">
        <v>0</v>
      </c>
      <c r="CM184" s="22">
        <f>IF(DB183&gt;0,ROUND($CD$1*$CM$1,2),0)</f>
        <v>0</v>
      </c>
      <c r="CN184" s="22">
        <f>IF(DB183&gt;0,ROUND($CD$1*$CN$1,2),0)</f>
        <v>0</v>
      </c>
      <c r="CO184" s="22">
        <f>IF(DB183&gt;0,ROUND($CD$1*$CO$1,2),0)</f>
        <v>0</v>
      </c>
      <c r="CP184" s="22">
        <f>IF(DB183&gt;0,ROUND($CD$1*$CP$1,2),0)</f>
        <v>0</v>
      </c>
      <c r="CQ184" s="15">
        <f>IF(DB183&gt;0,CK184+SUM(CM184:CP184),0)</f>
        <v>0</v>
      </c>
      <c r="CR184" s="22">
        <f>IF(DB183&gt;0,ROUND(CQ184/12,2),0)</f>
        <v>0</v>
      </c>
      <c r="CS184" s="9">
        <f>INT(CR184)</f>
        <v>0</v>
      </c>
      <c r="CT184" s="23">
        <f>INT((CR184-CS184)*10)/10</f>
        <v>0</v>
      </c>
      <c r="CU184" s="17">
        <f>CR184-CS184-CT184</f>
        <v>0</v>
      </c>
      <c r="CV184" s="23">
        <f>IF(OR(CU184=0.05,CU184=0),CU184,IF(AND(CU184&gt;0.051,CU184&lt;0.1),0.1,IF(AND(CU184&gt;0.001,CU184&lt;0.05),0.05,CU184)))</f>
        <v>0</v>
      </c>
      <c r="CW184" s="23">
        <f>CS184+CT184+CV184</f>
        <v>0</v>
      </c>
      <c r="CX184">
        <f>IF(DB183&gt;0,CX183,0)</f>
        <v>0</v>
      </c>
      <c r="CY184" s="7">
        <f>ROUND(CD184+CJ184+CW184+CX184,2)</f>
        <v>0</v>
      </c>
      <c r="CZ184" s="7">
        <f>IF(AND(CY184&gt;0,CY185=0),CY184,0)</f>
        <v>0</v>
      </c>
      <c r="DA184" s="7">
        <f>IF(DB183&gt;0,DA183,0)</f>
        <v>0</v>
      </c>
      <c r="DB184" s="7">
        <f>IF(ROUND(CY184-DA184,2)&gt;0,ROUND(CY184-DA184,2),0)</f>
        <v>0</v>
      </c>
      <c r="EB184">
        <v>182</v>
      </c>
      <c r="EC184" s="7">
        <f>IF(FB183&gt;0,EC183-1000,EC183)</f>
        <v>0</v>
      </c>
      <c r="ED184" s="20">
        <f>IF(FB183&gt;0,ROUND(PMT($F$92/12,$F$96*12,-EC184),5),0)</f>
        <v>0</v>
      </c>
      <c r="EE184" s="15">
        <f>IF(FB183&gt;0,ROUND(EC184*$EE$1/1000,2),0)</f>
        <v>0</v>
      </c>
      <c r="EF184" s="9">
        <f>INT(EE184)</f>
        <v>0</v>
      </c>
      <c r="EG184" s="23">
        <f>INT((EE184-EF184)*10)/10</f>
        <v>0</v>
      </c>
      <c r="EH184" s="17">
        <f>EE184-EF184-EG184</f>
        <v>0</v>
      </c>
      <c r="EI184" s="23">
        <f>IF(OR(EH184=0.05,EH184=0),EH184,IF(AND(EH184&gt;0.051,EH184&lt;0.1),0.1,IF(AND(EH184&gt;0.001,EH184&lt;0.05),0.05,EH184)))</f>
        <v>0</v>
      </c>
      <c r="EJ184" s="23">
        <f>EF184+EG184+EI184</f>
        <v>0</v>
      </c>
      <c r="EK184" s="15">
        <f>IF(FB183&gt;0,ROUND($ED$1*$EK$1,2),0)</f>
        <v>0</v>
      </c>
      <c r="EL184" s="22">
        <v>0</v>
      </c>
      <c r="EM184" s="22">
        <f>IF(FB183&gt;0,ROUND($ED$1*$EM$1,0),0)</f>
        <v>0</v>
      </c>
      <c r="EN184" s="22">
        <f>IF(FB183&gt;0,ROUND($ED$1*$EN$1,2),0)</f>
        <v>0</v>
      </c>
      <c r="EO184" s="22">
        <f>IF(FB183&gt;0,ROUND($ED$1*$EO$1,2),0)</f>
        <v>0</v>
      </c>
      <c r="EP184" s="22">
        <f>IF(FB183&gt;0,ROUND($ED$1*$EP$1,2),0)</f>
        <v>0</v>
      </c>
      <c r="EQ184" s="15">
        <f>IF(FB183&gt;0,EK184+SUM(EM184:EP184),0)</f>
        <v>0</v>
      </c>
      <c r="ER184" s="22">
        <f>IF(FB183&gt;0,ROUND(EQ184/12,2),0)</f>
        <v>0</v>
      </c>
      <c r="ES184" s="9">
        <f>INT(ER184)</f>
        <v>0</v>
      </c>
      <c r="ET184" s="23">
        <f>INT((ER184-ES184)*10)/10</f>
        <v>0</v>
      </c>
      <c r="EU184" s="17">
        <f>ER184-ES184-ET184</f>
        <v>0</v>
      </c>
      <c r="EV184" s="23">
        <f>IF(OR(EU184=0.05,EU184=0),EU184,IF(AND(EU184&gt;0.051,EU184&lt;0.1),0.1,IF(AND(EU184&gt;0.001,EU184&lt;0.05),0.05,EU184)))</f>
        <v>0</v>
      </c>
      <c r="EW184" s="23">
        <f>ES184+ET184+EV184</f>
        <v>0</v>
      </c>
      <c r="EX184">
        <f>IF(FB183&gt;0,EX183,0)</f>
        <v>0</v>
      </c>
      <c r="EY184" s="7">
        <f>ROUND(ED184+EJ184+EW184+EX184,2)</f>
        <v>0</v>
      </c>
      <c r="EZ184" s="7">
        <f>IF(AND(EY184&gt;0,EY185=0),EY184,0)</f>
        <v>0</v>
      </c>
      <c r="FA184" s="7">
        <f>IF(FB183&gt;0,FA183,0)</f>
        <v>0</v>
      </c>
      <c r="FB184" s="7">
        <f>IF(ROUND(EY184-FA184,2)&gt;0,ROUND(EY184-FA184,2),0)</f>
        <v>0</v>
      </c>
      <c r="GB184">
        <v>182</v>
      </c>
      <c r="GC184" s="7">
        <f>IF(HB183&gt;0,GC183-1000,GC183)</f>
        <v>0</v>
      </c>
      <c r="GD184" s="20">
        <f>IF(HB183&gt;0,ROUND(PMT($F$92/12,$F$96*12,-GC184),5),0)</f>
        <v>0</v>
      </c>
      <c r="GE184" s="15">
        <f>IF(HB183&gt;0,ROUND(GC184*$GE$1/1000,2),0)</f>
        <v>0</v>
      </c>
      <c r="GF184" s="9">
        <f>INT(GE184)</f>
        <v>0</v>
      </c>
      <c r="GG184" s="23">
        <f>INT((GE184-GF184)*10)/10</f>
        <v>0</v>
      </c>
      <c r="GH184" s="17">
        <f>GE184-GF184-GG184</f>
        <v>0</v>
      </c>
      <c r="GI184" s="23">
        <f>IF(OR(GH184=0.05,GH184=0),GH184,IF(AND(GH184&gt;0.051,GH184&lt;0.1),0.1,IF(AND(GH184&gt;0.001,GH184&lt;0.05),0.05,GH184)))</f>
        <v>0</v>
      </c>
      <c r="GJ184" s="23">
        <f>GF184+GG184+GI184</f>
        <v>0</v>
      </c>
      <c r="GK184" s="15">
        <f>IF(HB183&gt;0,ROUND($GD$1*$GK$1,2),0)</f>
        <v>0</v>
      </c>
      <c r="GL184" s="22">
        <v>0</v>
      </c>
      <c r="GM184" s="22">
        <f>IF(HB183&gt;0,ROUND($GD$1*$GM$1,0),0)</f>
        <v>0</v>
      </c>
      <c r="GN184" s="22">
        <f>IF(HB183&gt;0,ROUND($GD$1*$GN$1,2),0)</f>
        <v>0</v>
      </c>
      <c r="GO184" s="22">
        <f>IF(HB183&gt;0,ROUND($GD$1*$GO$1,2),0)</f>
        <v>0</v>
      </c>
      <c r="GP184" s="22">
        <f>IF(HB183&gt;0,ROUND($GD$1*$GP$1,2),0)</f>
        <v>0</v>
      </c>
      <c r="GQ184" s="15">
        <f>IF(HB183&gt;0,GK184+SUM(GM184:GP184),0)</f>
        <v>0</v>
      </c>
      <c r="GR184" s="22">
        <f>IF(HB183&gt;0,ROUND(GQ184/12,2),0)</f>
        <v>0</v>
      </c>
      <c r="GS184" s="9">
        <f>INT(GR184)</f>
        <v>0</v>
      </c>
      <c r="GT184" s="23">
        <f>INT((GR184-GS184)*10)/10</f>
        <v>0</v>
      </c>
      <c r="GU184" s="17">
        <f>GR184-GS184-GT184</f>
        <v>0</v>
      </c>
      <c r="GV184" s="23">
        <f>IF(OR(GU184=0.05,GU184=0),GU184,IF(AND(GU184&gt;0.051,GU184&lt;0.1),0.1,IF(AND(GU184&gt;0.001,GU184&lt;0.05),0.05,GU184)))</f>
        <v>0</v>
      </c>
      <c r="GW184" s="23">
        <f>GS184+GT184+GV184</f>
        <v>0</v>
      </c>
      <c r="GX184">
        <f>IF(HB183&gt;0,GX183,0)</f>
        <v>0</v>
      </c>
      <c r="GY184" s="7">
        <f>ROUND(GD184+GJ184+GW184+GX184,2)</f>
        <v>0</v>
      </c>
      <c r="GZ184" s="7">
        <f>IF(AND(GY184&gt;0,GY185=0),GY184,0)</f>
        <v>0</v>
      </c>
      <c r="HA184" s="7">
        <f>IF(HB183&gt;0,HA183,0)</f>
        <v>0</v>
      </c>
      <c r="HB184" s="7">
        <f>IF(ROUND(GY184-HA184,2)&gt;0,ROUND(GY184-HA184,2),0)</f>
        <v>0</v>
      </c>
    </row>
    <row r="185" spans="1:235">
      <c r="BB185">
        <v>183</v>
      </c>
      <c r="BC185" s="7">
        <f>IF(BW184&gt;0,BC184-1000,BC184)</f>
        <v>0</v>
      </c>
      <c r="BD185" s="20">
        <f>IF(BW184&gt;0,ROUND(PMT($F$92/12,$F$96*12,-BC185),5),0)</f>
        <v>0</v>
      </c>
      <c r="BE185" s="15">
        <f>IF(BW184&gt;0,ROUND(BC185*$E$1/1000,2),0)</f>
        <v>0</v>
      </c>
      <c r="BF185" s="15">
        <f>IF(BW184&gt;0,ROUND(MIN(BC185,$F$168)*$BF$1,2),0)</f>
        <v>0</v>
      </c>
      <c r="BG185" s="22">
        <v>0</v>
      </c>
      <c r="BH185" s="22">
        <f>IF(BW184&gt;0,ROUND(MIN(BC185,$F$168)*$BH$1,0),0)</f>
        <v>0</v>
      </c>
      <c r="BI185" s="22">
        <f>IF(BW184&gt;0,ROUND(MIN(BC185,$F$168)*$BI$1,2),0)</f>
        <v>0</v>
      </c>
      <c r="BJ185" s="22">
        <f>IF(BW184&gt;0,ROUND(MIN(BC185,$F$168)*$BJ$1,2),0)</f>
        <v>0</v>
      </c>
      <c r="BK185" s="22">
        <f>IF(BW184&gt;0,ROUND(MIN(BC185,$F$168)*$BK$1,2),0)</f>
        <v>0</v>
      </c>
      <c r="BL185" s="15">
        <f>IF(BW184&gt;0,BF185+SUM(BH185:BK185),0)</f>
        <v>0</v>
      </c>
      <c r="BM185" s="22">
        <f>IF(BW184&gt;0,ROUND(BL185/12,2),0)</f>
        <v>0</v>
      </c>
      <c r="BN185" s="9">
        <f>INT(BM185)</f>
        <v>0</v>
      </c>
      <c r="BO185" s="23">
        <f>INT((BM185-BN185)*10)/10</f>
        <v>0</v>
      </c>
      <c r="BP185" s="17">
        <f>BM185-BN185-BO185</f>
        <v>0</v>
      </c>
      <c r="BQ185" s="23">
        <f>IF(OR(BP185=0.05,BP185=0),BP185,IF(AND(BP185&gt;0.051,BP185&lt;0.1),0.1,IF(AND(BP185&gt;0.001,BP185&lt;0.05),0.05,BP185)))</f>
        <v>0</v>
      </c>
      <c r="BR185" s="23">
        <f>BN185+BO185+BQ185</f>
        <v>0</v>
      </c>
      <c r="BS185">
        <f>IF(BW184&gt;0,BS184,0)</f>
        <v>0</v>
      </c>
      <c r="BT185" s="7">
        <f>SUM(BD185:BE185)+BR185+BS185</f>
        <v>0</v>
      </c>
      <c r="BU185" s="7">
        <f>IF(AND(BT185&gt;0,BT186=0),BT185,0)</f>
        <v>0</v>
      </c>
      <c r="BV185" s="7">
        <f>IF(BW184&gt;0,BV184,0)</f>
        <v>0</v>
      </c>
      <c r="BW185" s="7">
        <f>IF(ROUND(BT185-BV185,2)&gt;0,ROUND(BT185-BV185,2),0)</f>
        <v>0</v>
      </c>
      <c r="CB185">
        <v>183</v>
      </c>
      <c r="CC185" s="7">
        <f>IF(DB184&gt;0,CC184-1000,CC184)</f>
        <v>0</v>
      </c>
      <c r="CD185" s="20">
        <f>IF(DB184&gt;0,ROUND(PMT($F$92/12,$F$96*12,-CC185),5),0)</f>
        <v>0</v>
      </c>
      <c r="CE185" s="15">
        <f>IF(DB184&gt;0,ROUND(CC185*$CE$1/1000,2),0)</f>
        <v>0</v>
      </c>
      <c r="CF185" s="9">
        <f>INT(CE185)</f>
        <v>0</v>
      </c>
      <c r="CG185" s="23">
        <f>INT((CE185-CF185)*10)/10</f>
        <v>0</v>
      </c>
      <c r="CH185" s="17">
        <f>CE185-CF185-CG185</f>
        <v>0</v>
      </c>
      <c r="CI185" s="23">
        <f>IF(OR(CH185=0.05,CH185=0),CH185,IF(AND(CH185&gt;0.051,CH185&lt;0.1),0.1,IF(AND(CH185&gt;0.001,CH185&lt;0.05),0.05,CH185)))</f>
        <v>0</v>
      </c>
      <c r="CJ185" s="23">
        <f>CF185+CG185+CI185</f>
        <v>0</v>
      </c>
      <c r="CK185" s="15">
        <f>IF(DB184&gt;0,ROUND($CD$1*$CK$1,2),0)</f>
        <v>0</v>
      </c>
      <c r="CL185" s="22">
        <v>0</v>
      </c>
      <c r="CM185" s="22">
        <f>IF(DB184&gt;0,ROUND($CD$1*$CM$1,2),0)</f>
        <v>0</v>
      </c>
      <c r="CN185" s="22">
        <f>IF(DB184&gt;0,ROUND($CD$1*$CN$1,2),0)</f>
        <v>0</v>
      </c>
      <c r="CO185" s="22">
        <f>IF(DB184&gt;0,ROUND($CD$1*$CO$1,2),0)</f>
        <v>0</v>
      </c>
      <c r="CP185" s="22">
        <f>IF(DB184&gt;0,ROUND($CD$1*$CP$1,2),0)</f>
        <v>0</v>
      </c>
      <c r="CQ185" s="15">
        <f>IF(DB184&gt;0,CK185+SUM(CM185:CP185),0)</f>
        <v>0</v>
      </c>
      <c r="CR185" s="22">
        <f>IF(DB184&gt;0,ROUND(CQ185/12,2),0)</f>
        <v>0</v>
      </c>
      <c r="CS185" s="9">
        <f>INT(CR185)</f>
        <v>0</v>
      </c>
      <c r="CT185" s="23">
        <f>INT((CR185-CS185)*10)/10</f>
        <v>0</v>
      </c>
      <c r="CU185" s="17">
        <f>CR185-CS185-CT185</f>
        <v>0</v>
      </c>
      <c r="CV185" s="23">
        <f>IF(OR(CU185=0.05,CU185=0),CU185,IF(AND(CU185&gt;0.051,CU185&lt;0.1),0.1,IF(AND(CU185&gt;0.001,CU185&lt;0.05),0.05,CU185)))</f>
        <v>0</v>
      </c>
      <c r="CW185" s="23">
        <f>CS185+CT185+CV185</f>
        <v>0</v>
      </c>
      <c r="CX185">
        <f>IF(DB184&gt;0,CX184,0)</f>
        <v>0</v>
      </c>
      <c r="CY185" s="7">
        <f>ROUND(CD185+CJ185+CW185+CX185,2)</f>
        <v>0</v>
      </c>
      <c r="CZ185" s="7">
        <f>IF(AND(CY185&gt;0,CY186=0),CY185,0)</f>
        <v>0</v>
      </c>
      <c r="DA185" s="7">
        <f>IF(DB184&gt;0,DA184,0)</f>
        <v>0</v>
      </c>
      <c r="DB185" s="7">
        <f>IF(ROUND(CY185-DA185,2)&gt;0,ROUND(CY185-DA185,2),0)</f>
        <v>0</v>
      </c>
      <c r="EB185">
        <v>183</v>
      </c>
      <c r="EC185" s="7">
        <f>IF(FB184&gt;0,EC184-1000,EC184)</f>
        <v>0</v>
      </c>
      <c r="ED185" s="20">
        <f>IF(FB184&gt;0,ROUND(PMT($F$92/12,$F$96*12,-EC185),5),0)</f>
        <v>0</v>
      </c>
      <c r="EE185" s="15">
        <f>IF(FB184&gt;0,ROUND(EC185*$EE$1/1000,2),0)</f>
        <v>0</v>
      </c>
      <c r="EF185" s="9">
        <f>INT(EE185)</f>
        <v>0</v>
      </c>
      <c r="EG185" s="23">
        <f>INT((EE185-EF185)*10)/10</f>
        <v>0</v>
      </c>
      <c r="EH185" s="17">
        <f>EE185-EF185-EG185</f>
        <v>0</v>
      </c>
      <c r="EI185" s="23">
        <f>IF(OR(EH185=0.05,EH185=0),EH185,IF(AND(EH185&gt;0.051,EH185&lt;0.1),0.1,IF(AND(EH185&gt;0.001,EH185&lt;0.05),0.05,EH185)))</f>
        <v>0</v>
      </c>
      <c r="EJ185" s="23">
        <f>EF185+EG185+EI185</f>
        <v>0</v>
      </c>
      <c r="EK185" s="15">
        <f>IF(FB184&gt;0,ROUND($ED$1*$EK$1,2),0)</f>
        <v>0</v>
      </c>
      <c r="EL185" s="22">
        <v>0</v>
      </c>
      <c r="EM185" s="22">
        <f>IF(FB184&gt;0,ROUND($ED$1*$EM$1,0),0)</f>
        <v>0</v>
      </c>
      <c r="EN185" s="22">
        <f>IF(FB184&gt;0,ROUND($ED$1*$EN$1,2),0)</f>
        <v>0</v>
      </c>
      <c r="EO185" s="22">
        <f>IF(FB184&gt;0,ROUND($ED$1*$EO$1,2),0)</f>
        <v>0</v>
      </c>
      <c r="EP185" s="22">
        <f>IF(FB184&gt;0,ROUND($ED$1*$EP$1,2),0)</f>
        <v>0</v>
      </c>
      <c r="EQ185" s="15">
        <f>IF(FB184&gt;0,EK185+SUM(EM185:EP185),0)</f>
        <v>0</v>
      </c>
      <c r="ER185" s="22">
        <f>IF(FB184&gt;0,ROUND(EQ185/12,2),0)</f>
        <v>0</v>
      </c>
      <c r="ES185" s="9">
        <f>INT(ER185)</f>
        <v>0</v>
      </c>
      <c r="ET185" s="23">
        <f>INT((ER185-ES185)*10)/10</f>
        <v>0</v>
      </c>
      <c r="EU185" s="17">
        <f>ER185-ES185-ET185</f>
        <v>0</v>
      </c>
      <c r="EV185" s="23">
        <f>IF(OR(EU185=0.05,EU185=0),EU185,IF(AND(EU185&gt;0.051,EU185&lt;0.1),0.1,IF(AND(EU185&gt;0.001,EU185&lt;0.05),0.05,EU185)))</f>
        <v>0</v>
      </c>
      <c r="EW185" s="23">
        <f>ES185+ET185+EV185</f>
        <v>0</v>
      </c>
      <c r="EX185">
        <f>IF(FB184&gt;0,EX184,0)</f>
        <v>0</v>
      </c>
      <c r="EY185" s="7">
        <f>ROUND(ED185+EJ185+EW185+EX185,2)</f>
        <v>0</v>
      </c>
      <c r="EZ185" s="7">
        <f>IF(AND(EY185&gt;0,EY186=0),EY185,0)</f>
        <v>0</v>
      </c>
      <c r="FA185" s="7">
        <f>IF(FB184&gt;0,FA184,0)</f>
        <v>0</v>
      </c>
      <c r="FB185" s="7">
        <f>IF(ROUND(EY185-FA185,2)&gt;0,ROUND(EY185-FA185,2),0)</f>
        <v>0</v>
      </c>
      <c r="GB185">
        <v>183</v>
      </c>
      <c r="GC185" s="7">
        <f>IF(HB184&gt;0,GC184-1000,GC184)</f>
        <v>0</v>
      </c>
      <c r="GD185" s="20">
        <f>IF(HB184&gt;0,ROUND(PMT($F$92/12,$F$96*12,-GC185),5),0)</f>
        <v>0</v>
      </c>
      <c r="GE185" s="15">
        <f>IF(HB184&gt;0,ROUND(GC185*$GE$1/1000,2),0)</f>
        <v>0</v>
      </c>
      <c r="GF185" s="9">
        <f>INT(GE185)</f>
        <v>0</v>
      </c>
      <c r="GG185" s="23">
        <f>INT((GE185-GF185)*10)/10</f>
        <v>0</v>
      </c>
      <c r="GH185" s="17">
        <f>GE185-GF185-GG185</f>
        <v>0</v>
      </c>
      <c r="GI185" s="23">
        <f>IF(OR(GH185=0.05,GH185=0),GH185,IF(AND(GH185&gt;0.051,GH185&lt;0.1),0.1,IF(AND(GH185&gt;0.001,GH185&lt;0.05),0.05,GH185)))</f>
        <v>0</v>
      </c>
      <c r="GJ185" s="23">
        <f>GF185+GG185+GI185</f>
        <v>0</v>
      </c>
      <c r="GK185" s="15">
        <f>IF(HB184&gt;0,ROUND($GD$1*$GK$1,2),0)</f>
        <v>0</v>
      </c>
      <c r="GL185" s="22">
        <v>0</v>
      </c>
      <c r="GM185" s="22">
        <f>IF(HB184&gt;0,ROUND($GD$1*$GM$1,0),0)</f>
        <v>0</v>
      </c>
      <c r="GN185" s="22">
        <f>IF(HB184&gt;0,ROUND($GD$1*$GN$1,2),0)</f>
        <v>0</v>
      </c>
      <c r="GO185" s="22">
        <f>IF(HB184&gt;0,ROUND($GD$1*$GO$1,2),0)</f>
        <v>0</v>
      </c>
      <c r="GP185" s="22">
        <f>IF(HB184&gt;0,ROUND($GD$1*$GP$1,2),0)</f>
        <v>0</v>
      </c>
      <c r="GQ185" s="15">
        <f>IF(HB184&gt;0,GK185+SUM(GM185:GP185),0)</f>
        <v>0</v>
      </c>
      <c r="GR185" s="22">
        <f>IF(HB184&gt;0,ROUND(GQ185/12,2),0)</f>
        <v>0</v>
      </c>
      <c r="GS185" s="9">
        <f>INT(GR185)</f>
        <v>0</v>
      </c>
      <c r="GT185" s="23">
        <f>INT((GR185-GS185)*10)/10</f>
        <v>0</v>
      </c>
      <c r="GU185" s="17">
        <f>GR185-GS185-GT185</f>
        <v>0</v>
      </c>
      <c r="GV185" s="23">
        <f>IF(OR(GU185=0.05,GU185=0),GU185,IF(AND(GU185&gt;0.051,GU185&lt;0.1),0.1,IF(AND(GU185&gt;0.001,GU185&lt;0.05),0.05,GU185)))</f>
        <v>0</v>
      </c>
      <c r="GW185" s="23">
        <f>GS185+GT185+GV185</f>
        <v>0</v>
      </c>
      <c r="GX185">
        <f>IF(HB184&gt;0,GX184,0)</f>
        <v>0</v>
      </c>
      <c r="GY185" s="7">
        <f>ROUND(GD185+GJ185+GW185+GX185,2)</f>
        <v>0</v>
      </c>
      <c r="GZ185" s="7">
        <f>IF(AND(GY185&gt;0,GY186=0),GY185,0)</f>
        <v>0</v>
      </c>
      <c r="HA185" s="7">
        <f>IF(HB184&gt;0,HA184,0)</f>
        <v>0</v>
      </c>
      <c r="HB185" s="7">
        <f>IF(ROUND(GY185-HA185,2)&gt;0,ROUND(GY185-HA185,2),0)</f>
        <v>0</v>
      </c>
    </row>
    <row r="186" spans="1:235">
      <c r="B186" s="9" t="s">
        <v>221</v>
      </c>
      <c r="I186" s="9" t="s">
        <v>222</v>
      </c>
      <c r="AA186" s="139" t="s">
        <v>223</v>
      </c>
      <c r="AC186" s="25" t="s">
        <v>224</v>
      </c>
      <c r="AD186" s="20">
        <f>$F$131</f>
        <v>0</v>
      </c>
      <c r="BB186">
        <v>184</v>
      </c>
      <c r="BC186" s="7">
        <f>IF(BW185&gt;0,BC185-1000,BC185)</f>
        <v>0</v>
      </c>
      <c r="BD186" s="20">
        <f>IF(BW185&gt;0,ROUND(PMT($F$92/12,$F$96*12,-BC186),5),0)</f>
        <v>0</v>
      </c>
      <c r="BE186" s="15">
        <f>IF(BW185&gt;0,ROUND(BC186*$E$1/1000,2),0)</f>
        <v>0</v>
      </c>
      <c r="BF186" s="15">
        <f>IF(BW185&gt;0,ROUND(MIN(BC186,$F$168)*$BF$1,2),0)</f>
        <v>0</v>
      </c>
      <c r="BG186" s="22">
        <v>0</v>
      </c>
      <c r="BH186" s="22">
        <f>IF(BW185&gt;0,ROUND(MIN(BC186,$F$168)*$BH$1,0),0)</f>
        <v>0</v>
      </c>
      <c r="BI186" s="22">
        <f>IF(BW185&gt;0,ROUND(MIN(BC186,$F$168)*$BI$1,2),0)</f>
        <v>0</v>
      </c>
      <c r="BJ186" s="22">
        <f>IF(BW185&gt;0,ROUND(MIN(BC186,$F$168)*$BJ$1,2),0)</f>
        <v>0</v>
      </c>
      <c r="BK186" s="22">
        <f>IF(BW185&gt;0,ROUND(MIN(BC186,$F$168)*$BK$1,2),0)</f>
        <v>0</v>
      </c>
      <c r="BL186" s="15">
        <f>IF(BW185&gt;0,BF186+SUM(BH186:BK186),0)</f>
        <v>0</v>
      </c>
      <c r="BM186" s="22">
        <f>IF(BW185&gt;0,ROUND(BL186/12,2),0)</f>
        <v>0</v>
      </c>
      <c r="BN186" s="9">
        <f>INT(BM186)</f>
        <v>0</v>
      </c>
      <c r="BO186" s="23">
        <f>INT((BM186-BN186)*10)/10</f>
        <v>0</v>
      </c>
      <c r="BP186" s="17">
        <f>BM186-BN186-BO186</f>
        <v>0</v>
      </c>
      <c r="BQ186" s="23">
        <f>IF(OR(BP186=0.05,BP186=0),BP186,IF(AND(BP186&gt;0.051,BP186&lt;0.1),0.1,IF(AND(BP186&gt;0.001,BP186&lt;0.05),0.05,BP186)))</f>
        <v>0</v>
      </c>
      <c r="BR186" s="23">
        <f>BN186+BO186+BQ186</f>
        <v>0</v>
      </c>
      <c r="BS186">
        <f>IF(BW185&gt;0,BS185,0)</f>
        <v>0</v>
      </c>
      <c r="BT186" s="7">
        <f>SUM(BD186:BE186)+BR186+BS186</f>
        <v>0</v>
      </c>
      <c r="BU186" s="7">
        <f>IF(AND(BT186&gt;0,BT187=0),BT186,0)</f>
        <v>0</v>
      </c>
      <c r="BV186" s="7">
        <f>IF(BW185&gt;0,BV185,0)</f>
        <v>0</v>
      </c>
      <c r="BW186" s="7">
        <f>IF(ROUND(BT186-BV186,2)&gt;0,ROUND(BT186-BV186,2),0)</f>
        <v>0</v>
      </c>
      <c r="CB186">
        <v>184</v>
      </c>
      <c r="CC186" s="7">
        <f>IF(DB185&gt;0,CC185-1000,CC185)</f>
        <v>0</v>
      </c>
      <c r="CD186" s="20">
        <f>IF(DB185&gt;0,ROUND(PMT($F$92/12,$F$96*12,-CC186),5),0)</f>
        <v>0</v>
      </c>
      <c r="CE186" s="15">
        <f>IF(DB185&gt;0,ROUND(CC186*$CE$1/1000,2),0)</f>
        <v>0</v>
      </c>
      <c r="CF186" s="9">
        <f>INT(CE186)</f>
        <v>0</v>
      </c>
      <c r="CG186" s="23">
        <f>INT((CE186-CF186)*10)/10</f>
        <v>0</v>
      </c>
      <c r="CH186" s="17">
        <f>CE186-CF186-CG186</f>
        <v>0</v>
      </c>
      <c r="CI186" s="23">
        <f>IF(OR(CH186=0.05,CH186=0),CH186,IF(AND(CH186&gt;0.051,CH186&lt;0.1),0.1,IF(AND(CH186&gt;0.001,CH186&lt;0.05),0.05,CH186)))</f>
        <v>0</v>
      </c>
      <c r="CJ186" s="23">
        <f>CF186+CG186+CI186</f>
        <v>0</v>
      </c>
      <c r="CK186" s="15">
        <f>IF(DB185&gt;0,ROUND($CD$1*$CK$1,2),0)</f>
        <v>0</v>
      </c>
      <c r="CL186" s="22">
        <v>0</v>
      </c>
      <c r="CM186" s="22">
        <f>IF(DB185&gt;0,ROUND($CD$1*$CM$1,2),0)</f>
        <v>0</v>
      </c>
      <c r="CN186" s="22">
        <f>IF(DB185&gt;0,ROUND($CD$1*$CN$1,2),0)</f>
        <v>0</v>
      </c>
      <c r="CO186" s="22">
        <f>IF(DB185&gt;0,ROUND($CD$1*$CO$1,2),0)</f>
        <v>0</v>
      </c>
      <c r="CP186" s="22">
        <f>IF(DB185&gt;0,ROUND($CD$1*$CP$1,2),0)</f>
        <v>0</v>
      </c>
      <c r="CQ186" s="15">
        <f>IF(DB185&gt;0,CK186+SUM(CM186:CP186),0)</f>
        <v>0</v>
      </c>
      <c r="CR186" s="22">
        <f>IF(DB185&gt;0,ROUND(CQ186/12,2),0)</f>
        <v>0</v>
      </c>
      <c r="CS186" s="9">
        <f>INT(CR186)</f>
        <v>0</v>
      </c>
      <c r="CT186" s="23">
        <f>INT((CR186-CS186)*10)/10</f>
        <v>0</v>
      </c>
      <c r="CU186" s="17">
        <f>CR186-CS186-CT186</f>
        <v>0</v>
      </c>
      <c r="CV186" s="23">
        <f>IF(OR(CU186=0.05,CU186=0),CU186,IF(AND(CU186&gt;0.051,CU186&lt;0.1),0.1,IF(AND(CU186&gt;0.001,CU186&lt;0.05),0.05,CU186)))</f>
        <v>0</v>
      </c>
      <c r="CW186" s="23">
        <f>CS186+CT186+CV186</f>
        <v>0</v>
      </c>
      <c r="CX186">
        <f>IF(DB185&gt;0,CX185,0)</f>
        <v>0</v>
      </c>
      <c r="CY186" s="7">
        <f>ROUND(CD186+CJ186+CW186+CX186,2)</f>
        <v>0</v>
      </c>
      <c r="CZ186" s="7">
        <f>IF(AND(CY186&gt;0,CY187=0),CY186,0)</f>
        <v>0</v>
      </c>
      <c r="DA186" s="7">
        <f>IF(DB185&gt;0,DA185,0)</f>
        <v>0</v>
      </c>
      <c r="DB186" s="7">
        <f>IF(ROUND(CY186-DA186,2)&gt;0,ROUND(CY186-DA186,2),0)</f>
        <v>0</v>
      </c>
      <c r="EB186">
        <v>184</v>
      </c>
      <c r="EC186" s="7">
        <f>IF(FB185&gt;0,EC185-1000,EC185)</f>
        <v>0</v>
      </c>
      <c r="ED186" s="20">
        <f>IF(FB185&gt;0,ROUND(PMT($F$92/12,$F$96*12,-EC186),5),0)</f>
        <v>0</v>
      </c>
      <c r="EE186" s="15">
        <f>IF(FB185&gt;0,ROUND(EC186*$EE$1/1000,2),0)</f>
        <v>0</v>
      </c>
      <c r="EF186" s="9">
        <f>INT(EE186)</f>
        <v>0</v>
      </c>
      <c r="EG186" s="23">
        <f>INT((EE186-EF186)*10)/10</f>
        <v>0</v>
      </c>
      <c r="EH186" s="17">
        <f>EE186-EF186-EG186</f>
        <v>0</v>
      </c>
      <c r="EI186" s="23">
        <f>IF(OR(EH186=0.05,EH186=0),EH186,IF(AND(EH186&gt;0.051,EH186&lt;0.1),0.1,IF(AND(EH186&gt;0.001,EH186&lt;0.05),0.05,EH186)))</f>
        <v>0</v>
      </c>
      <c r="EJ186" s="23">
        <f>EF186+EG186+EI186</f>
        <v>0</v>
      </c>
      <c r="EK186" s="15">
        <f>IF(FB185&gt;0,ROUND($ED$1*$EK$1,2),0)</f>
        <v>0</v>
      </c>
      <c r="EL186" s="22">
        <v>0</v>
      </c>
      <c r="EM186" s="22">
        <f>IF(FB185&gt;0,ROUND($ED$1*$EM$1,0),0)</f>
        <v>0</v>
      </c>
      <c r="EN186" s="22">
        <f>IF(FB185&gt;0,ROUND($ED$1*$EN$1,2),0)</f>
        <v>0</v>
      </c>
      <c r="EO186" s="22">
        <f>IF(FB185&gt;0,ROUND($ED$1*$EO$1,2),0)</f>
        <v>0</v>
      </c>
      <c r="EP186" s="22">
        <f>IF(FB185&gt;0,ROUND($ED$1*$EP$1,2),0)</f>
        <v>0</v>
      </c>
      <c r="EQ186" s="15">
        <f>IF(FB185&gt;0,EK186+SUM(EM186:EP186),0)</f>
        <v>0</v>
      </c>
      <c r="ER186" s="22">
        <f>IF(FB185&gt;0,ROUND(EQ186/12,2),0)</f>
        <v>0</v>
      </c>
      <c r="ES186" s="9">
        <f>INT(ER186)</f>
        <v>0</v>
      </c>
      <c r="ET186" s="23">
        <f>INT((ER186-ES186)*10)/10</f>
        <v>0</v>
      </c>
      <c r="EU186" s="17">
        <f>ER186-ES186-ET186</f>
        <v>0</v>
      </c>
      <c r="EV186" s="23">
        <f>IF(OR(EU186=0.05,EU186=0),EU186,IF(AND(EU186&gt;0.051,EU186&lt;0.1),0.1,IF(AND(EU186&gt;0.001,EU186&lt;0.05),0.05,EU186)))</f>
        <v>0</v>
      </c>
      <c r="EW186" s="23">
        <f>ES186+ET186+EV186</f>
        <v>0</v>
      </c>
      <c r="EX186">
        <f>IF(FB185&gt;0,EX185,0)</f>
        <v>0</v>
      </c>
      <c r="EY186" s="7">
        <f>ROUND(ED186+EJ186+EW186+EX186,2)</f>
        <v>0</v>
      </c>
      <c r="EZ186" s="7">
        <f>IF(AND(EY186&gt;0,EY187=0),EY186,0)</f>
        <v>0</v>
      </c>
      <c r="FA186" s="7">
        <f>IF(FB185&gt;0,FA185,0)</f>
        <v>0</v>
      </c>
      <c r="FB186" s="7">
        <f>IF(ROUND(EY186-FA186,2)&gt;0,ROUND(EY186-FA186,2),0)</f>
        <v>0</v>
      </c>
      <c r="GB186">
        <v>184</v>
      </c>
      <c r="GC186" s="7">
        <f>IF(HB185&gt;0,GC185-1000,GC185)</f>
        <v>0</v>
      </c>
      <c r="GD186" s="20">
        <f>IF(HB185&gt;0,ROUND(PMT($F$92/12,$F$96*12,-GC186),5),0)</f>
        <v>0</v>
      </c>
      <c r="GE186" s="15">
        <f>IF(HB185&gt;0,ROUND(GC186*$GE$1/1000,2),0)</f>
        <v>0</v>
      </c>
      <c r="GF186" s="9">
        <f>INT(GE186)</f>
        <v>0</v>
      </c>
      <c r="GG186" s="23">
        <f>INT((GE186-GF186)*10)/10</f>
        <v>0</v>
      </c>
      <c r="GH186" s="17">
        <f>GE186-GF186-GG186</f>
        <v>0</v>
      </c>
      <c r="GI186" s="23">
        <f>IF(OR(GH186=0.05,GH186=0),GH186,IF(AND(GH186&gt;0.051,GH186&lt;0.1),0.1,IF(AND(GH186&gt;0.001,GH186&lt;0.05),0.05,GH186)))</f>
        <v>0</v>
      </c>
      <c r="GJ186" s="23">
        <f>GF186+GG186+GI186</f>
        <v>0</v>
      </c>
      <c r="GK186" s="15">
        <f>IF(HB185&gt;0,ROUND($GD$1*$GK$1,2),0)</f>
        <v>0</v>
      </c>
      <c r="GL186" s="22">
        <v>0</v>
      </c>
      <c r="GM186" s="22">
        <f>IF(HB185&gt;0,ROUND($GD$1*$GM$1,0),0)</f>
        <v>0</v>
      </c>
      <c r="GN186" s="22">
        <f>IF(HB185&gt;0,ROUND($GD$1*$GN$1,2),0)</f>
        <v>0</v>
      </c>
      <c r="GO186" s="22">
        <f>IF(HB185&gt;0,ROUND($GD$1*$GO$1,2),0)</f>
        <v>0</v>
      </c>
      <c r="GP186" s="22">
        <f>IF(HB185&gt;0,ROUND($GD$1*$GP$1,2),0)</f>
        <v>0</v>
      </c>
      <c r="GQ186" s="15">
        <f>IF(HB185&gt;0,GK186+SUM(GM186:GP186),0)</f>
        <v>0</v>
      </c>
      <c r="GR186" s="22">
        <f>IF(HB185&gt;0,ROUND(GQ186/12,2),0)</f>
        <v>0</v>
      </c>
      <c r="GS186" s="9">
        <f>INT(GR186)</f>
        <v>0</v>
      </c>
      <c r="GT186" s="23">
        <f>INT((GR186-GS186)*10)/10</f>
        <v>0</v>
      </c>
      <c r="GU186" s="17">
        <f>GR186-GS186-GT186</f>
        <v>0</v>
      </c>
      <c r="GV186" s="23">
        <f>IF(OR(GU186=0.05,GU186=0),GU186,IF(AND(GU186&gt;0.051,GU186&lt;0.1),0.1,IF(AND(GU186&gt;0.001,GU186&lt;0.05),0.05,GU186)))</f>
        <v>0</v>
      </c>
      <c r="GW186" s="23">
        <f>GS186+GT186+GV186</f>
        <v>0</v>
      </c>
      <c r="GX186">
        <f>IF(HB185&gt;0,GX185,0)</f>
        <v>0</v>
      </c>
      <c r="GY186" s="7">
        <f>ROUND(GD186+GJ186+GW186+GX186,2)</f>
        <v>0</v>
      </c>
      <c r="GZ186" s="7">
        <f>IF(AND(GY186&gt;0,GY187=0),GY186,0)</f>
        <v>0</v>
      </c>
      <c r="HA186" s="7">
        <f>IF(HB185&gt;0,HA185,0)</f>
        <v>0</v>
      </c>
      <c r="HB186" s="7">
        <f>IF(ROUND(GY186-HA186,2)&gt;0,ROUND(GY186-HA186,2),0)</f>
        <v>0</v>
      </c>
    </row>
    <row r="187" spans="1:235">
      <c r="AA187" s="134">
        <v>0</v>
      </c>
      <c r="AB187" s="134">
        <v>100000</v>
      </c>
      <c r="AC187" s="134">
        <v>0</v>
      </c>
      <c r="AD187" s="7">
        <f>IF($AD$186&gt;AA187,IF($AD$186&lt;=AB187,AC187,0),0)</f>
        <v>0</v>
      </c>
      <c r="BB187">
        <v>185</v>
      </c>
      <c r="BC187" s="7">
        <f>IF(BW186&gt;0,BC186-1000,BC186)</f>
        <v>0</v>
      </c>
      <c r="BD187" s="20">
        <f>IF(BW186&gt;0,ROUND(PMT($F$92/12,$F$96*12,-BC187),5),0)</f>
        <v>0</v>
      </c>
      <c r="BE187" s="15">
        <f>IF(BW186&gt;0,ROUND(BC187*$E$1/1000,2),0)</f>
        <v>0</v>
      </c>
      <c r="BF187" s="15">
        <f>IF(BW186&gt;0,ROUND(MIN(BC187,$F$168)*$BF$1,2),0)</f>
        <v>0</v>
      </c>
      <c r="BG187" s="22">
        <v>0</v>
      </c>
      <c r="BH187" s="22">
        <f>IF(BW186&gt;0,ROUND(MIN(BC187,$F$168)*$BH$1,0),0)</f>
        <v>0</v>
      </c>
      <c r="BI187" s="22">
        <f>IF(BW186&gt;0,ROUND(MIN(BC187,$F$168)*$BI$1,2),0)</f>
        <v>0</v>
      </c>
      <c r="BJ187" s="22">
        <f>IF(BW186&gt;0,ROUND(MIN(BC187,$F$168)*$BJ$1,2),0)</f>
        <v>0</v>
      </c>
      <c r="BK187" s="22">
        <f>IF(BW186&gt;0,ROUND(MIN(BC187,$F$168)*$BK$1,2),0)</f>
        <v>0</v>
      </c>
      <c r="BL187" s="15">
        <f>IF(BW186&gt;0,BF187+SUM(BH187:BK187),0)</f>
        <v>0</v>
      </c>
      <c r="BM187" s="22">
        <f>IF(BW186&gt;0,ROUND(BL187/12,2),0)</f>
        <v>0</v>
      </c>
      <c r="BN187" s="9">
        <f>INT(BM187)</f>
        <v>0</v>
      </c>
      <c r="BO187" s="23">
        <f>INT((BM187-BN187)*10)/10</f>
        <v>0</v>
      </c>
      <c r="BP187" s="17">
        <f>BM187-BN187-BO187</f>
        <v>0</v>
      </c>
      <c r="BQ187" s="23">
        <f>IF(OR(BP187=0.05,BP187=0),BP187,IF(AND(BP187&gt;0.051,BP187&lt;0.1),0.1,IF(AND(BP187&gt;0.001,BP187&lt;0.05),0.05,BP187)))</f>
        <v>0</v>
      </c>
      <c r="BR187" s="23">
        <f>BN187+BO187+BQ187</f>
        <v>0</v>
      </c>
      <c r="BS187">
        <f>IF(BW186&gt;0,BS186,0)</f>
        <v>0</v>
      </c>
      <c r="BT187" s="7">
        <f>SUM(BD187:BE187)+BR187+BS187</f>
        <v>0</v>
      </c>
      <c r="BU187" s="7">
        <f>IF(AND(BT187&gt;0,BT188=0),BT187,0)</f>
        <v>0</v>
      </c>
      <c r="BV187" s="7">
        <f>IF(BW186&gt;0,BV186,0)</f>
        <v>0</v>
      </c>
      <c r="BW187" s="7">
        <f>IF(ROUND(BT187-BV187,2)&gt;0,ROUND(BT187-BV187,2),0)</f>
        <v>0</v>
      </c>
      <c r="CB187">
        <v>185</v>
      </c>
      <c r="CC187" s="7">
        <f>IF(DB186&gt;0,CC186-1000,CC186)</f>
        <v>0</v>
      </c>
      <c r="CD187" s="20">
        <f>IF(DB186&gt;0,ROUND(PMT($F$92/12,$F$96*12,-CC187),5),0)</f>
        <v>0</v>
      </c>
      <c r="CE187" s="15">
        <f>IF(DB186&gt;0,ROUND(CC187*$CE$1/1000,2),0)</f>
        <v>0</v>
      </c>
      <c r="CF187" s="9">
        <f>INT(CE187)</f>
        <v>0</v>
      </c>
      <c r="CG187" s="23">
        <f>INT((CE187-CF187)*10)/10</f>
        <v>0</v>
      </c>
      <c r="CH187" s="17">
        <f>CE187-CF187-CG187</f>
        <v>0</v>
      </c>
      <c r="CI187" s="23">
        <f>IF(OR(CH187=0.05,CH187=0),CH187,IF(AND(CH187&gt;0.051,CH187&lt;0.1),0.1,IF(AND(CH187&gt;0.001,CH187&lt;0.05),0.05,CH187)))</f>
        <v>0</v>
      </c>
      <c r="CJ187" s="23">
        <f>CF187+CG187+CI187</f>
        <v>0</v>
      </c>
      <c r="CK187" s="15">
        <f>IF(DB186&gt;0,ROUND($CD$1*$CK$1,2),0)</f>
        <v>0</v>
      </c>
      <c r="CL187" s="22">
        <v>0</v>
      </c>
      <c r="CM187" s="22">
        <f>IF(DB186&gt;0,ROUND($CD$1*$CM$1,2),0)</f>
        <v>0</v>
      </c>
      <c r="CN187" s="22">
        <f>IF(DB186&gt;0,ROUND($CD$1*$CN$1,2),0)</f>
        <v>0</v>
      </c>
      <c r="CO187" s="22">
        <f>IF(DB186&gt;0,ROUND($CD$1*$CO$1,2),0)</f>
        <v>0</v>
      </c>
      <c r="CP187" s="22">
        <f>IF(DB186&gt;0,ROUND($CD$1*$CP$1,2),0)</f>
        <v>0</v>
      </c>
      <c r="CQ187" s="15">
        <f>IF(DB186&gt;0,CK187+SUM(CM187:CP187),0)</f>
        <v>0</v>
      </c>
      <c r="CR187" s="22">
        <f>IF(DB186&gt;0,ROUND(CQ187/12,2),0)</f>
        <v>0</v>
      </c>
      <c r="CS187" s="9">
        <f>INT(CR187)</f>
        <v>0</v>
      </c>
      <c r="CT187" s="23">
        <f>INT((CR187-CS187)*10)/10</f>
        <v>0</v>
      </c>
      <c r="CU187" s="17">
        <f>CR187-CS187-CT187</f>
        <v>0</v>
      </c>
      <c r="CV187" s="23">
        <f>IF(OR(CU187=0.05,CU187=0),CU187,IF(AND(CU187&gt;0.051,CU187&lt;0.1),0.1,IF(AND(CU187&gt;0.001,CU187&lt;0.05),0.05,CU187)))</f>
        <v>0</v>
      </c>
      <c r="CW187" s="23">
        <f>CS187+CT187+CV187</f>
        <v>0</v>
      </c>
      <c r="CX187">
        <f>IF(DB186&gt;0,CX186,0)</f>
        <v>0</v>
      </c>
      <c r="CY187" s="7">
        <f>ROUND(CD187+CJ187+CW187+CX187,2)</f>
        <v>0</v>
      </c>
      <c r="CZ187" s="7">
        <f>IF(AND(CY187&gt;0,CY188=0),CY187,0)</f>
        <v>0</v>
      </c>
      <c r="DA187" s="7">
        <f>IF(DB186&gt;0,DA186,0)</f>
        <v>0</v>
      </c>
      <c r="DB187" s="7">
        <f>IF(ROUND(CY187-DA187,2)&gt;0,ROUND(CY187-DA187,2),0)</f>
        <v>0</v>
      </c>
      <c r="EB187">
        <v>185</v>
      </c>
      <c r="EC187" s="7">
        <f>IF(FB186&gt;0,EC186-1000,EC186)</f>
        <v>0</v>
      </c>
      <c r="ED187" s="20">
        <f>IF(FB186&gt;0,ROUND(PMT($F$92/12,$F$96*12,-EC187),5),0)</f>
        <v>0</v>
      </c>
      <c r="EE187" s="15">
        <f>IF(FB186&gt;0,ROUND(EC187*$EE$1/1000,2),0)</f>
        <v>0</v>
      </c>
      <c r="EF187" s="9">
        <f>INT(EE187)</f>
        <v>0</v>
      </c>
      <c r="EG187" s="23">
        <f>INT((EE187-EF187)*10)/10</f>
        <v>0</v>
      </c>
      <c r="EH187" s="17">
        <f>EE187-EF187-EG187</f>
        <v>0</v>
      </c>
      <c r="EI187" s="23">
        <f>IF(OR(EH187=0.05,EH187=0),EH187,IF(AND(EH187&gt;0.051,EH187&lt;0.1),0.1,IF(AND(EH187&gt;0.001,EH187&lt;0.05),0.05,EH187)))</f>
        <v>0</v>
      </c>
      <c r="EJ187" s="23">
        <f>EF187+EG187+EI187</f>
        <v>0</v>
      </c>
      <c r="EK187" s="15">
        <f>IF(FB186&gt;0,ROUND($ED$1*$EK$1,2),0)</f>
        <v>0</v>
      </c>
      <c r="EL187" s="22">
        <v>0</v>
      </c>
      <c r="EM187" s="22">
        <f>IF(FB186&gt;0,ROUND($ED$1*$EM$1,0),0)</f>
        <v>0</v>
      </c>
      <c r="EN187" s="22">
        <f>IF(FB186&gt;0,ROUND($ED$1*$EN$1,2),0)</f>
        <v>0</v>
      </c>
      <c r="EO187" s="22">
        <f>IF(FB186&gt;0,ROUND($ED$1*$EO$1,2),0)</f>
        <v>0</v>
      </c>
      <c r="EP187" s="22">
        <f>IF(FB186&gt;0,ROUND($ED$1*$EP$1,2),0)</f>
        <v>0</v>
      </c>
      <c r="EQ187" s="15">
        <f>IF(FB186&gt;0,EK187+SUM(EM187:EP187),0)</f>
        <v>0</v>
      </c>
      <c r="ER187" s="22">
        <f>IF(FB186&gt;0,ROUND(EQ187/12,2),0)</f>
        <v>0</v>
      </c>
      <c r="ES187" s="9">
        <f>INT(ER187)</f>
        <v>0</v>
      </c>
      <c r="ET187" s="23">
        <f>INT((ER187-ES187)*10)/10</f>
        <v>0</v>
      </c>
      <c r="EU187" s="17">
        <f>ER187-ES187-ET187</f>
        <v>0</v>
      </c>
      <c r="EV187" s="23">
        <f>IF(OR(EU187=0.05,EU187=0),EU187,IF(AND(EU187&gt;0.051,EU187&lt;0.1),0.1,IF(AND(EU187&gt;0.001,EU187&lt;0.05),0.05,EU187)))</f>
        <v>0</v>
      </c>
      <c r="EW187" s="23">
        <f>ES187+ET187+EV187</f>
        <v>0</v>
      </c>
      <c r="EX187">
        <f>IF(FB186&gt;0,EX186,0)</f>
        <v>0</v>
      </c>
      <c r="EY187" s="7">
        <f>ROUND(ED187+EJ187+EW187+EX187,2)</f>
        <v>0</v>
      </c>
      <c r="EZ187" s="7">
        <f>IF(AND(EY187&gt;0,EY188=0),EY187,0)</f>
        <v>0</v>
      </c>
      <c r="FA187" s="7">
        <f>IF(FB186&gt;0,FA186,0)</f>
        <v>0</v>
      </c>
      <c r="FB187" s="7">
        <f>IF(ROUND(EY187-FA187,2)&gt;0,ROUND(EY187-FA187,2),0)</f>
        <v>0</v>
      </c>
      <c r="GB187">
        <v>185</v>
      </c>
      <c r="GC187" s="7">
        <f>IF(HB186&gt;0,GC186-1000,GC186)</f>
        <v>0</v>
      </c>
      <c r="GD187" s="20">
        <f>IF(HB186&gt;0,ROUND(PMT($F$92/12,$F$96*12,-GC187),5),0)</f>
        <v>0</v>
      </c>
      <c r="GE187" s="15">
        <f>IF(HB186&gt;0,ROUND(GC187*$GE$1/1000,2),0)</f>
        <v>0</v>
      </c>
      <c r="GF187" s="9">
        <f>INT(GE187)</f>
        <v>0</v>
      </c>
      <c r="GG187" s="23">
        <f>INT((GE187-GF187)*10)/10</f>
        <v>0</v>
      </c>
      <c r="GH187" s="17">
        <f>GE187-GF187-GG187</f>
        <v>0</v>
      </c>
      <c r="GI187" s="23">
        <f>IF(OR(GH187=0.05,GH187=0),GH187,IF(AND(GH187&gt;0.051,GH187&lt;0.1),0.1,IF(AND(GH187&gt;0.001,GH187&lt;0.05),0.05,GH187)))</f>
        <v>0</v>
      </c>
      <c r="GJ187" s="23">
        <f>GF187+GG187+GI187</f>
        <v>0</v>
      </c>
      <c r="GK187" s="15">
        <f>IF(HB186&gt;0,ROUND($GD$1*$GK$1,2),0)</f>
        <v>0</v>
      </c>
      <c r="GL187" s="22">
        <v>0</v>
      </c>
      <c r="GM187" s="22">
        <f>IF(HB186&gt;0,ROUND($GD$1*$GM$1,0),0)</f>
        <v>0</v>
      </c>
      <c r="GN187" s="22">
        <f>IF(HB186&gt;0,ROUND($GD$1*$GN$1,2),0)</f>
        <v>0</v>
      </c>
      <c r="GO187" s="22">
        <f>IF(HB186&gt;0,ROUND($GD$1*$GO$1,2),0)</f>
        <v>0</v>
      </c>
      <c r="GP187" s="22">
        <f>IF(HB186&gt;0,ROUND($GD$1*$GP$1,2),0)</f>
        <v>0</v>
      </c>
      <c r="GQ187" s="15">
        <f>IF(HB186&gt;0,GK187+SUM(GM187:GP187),0)</f>
        <v>0</v>
      </c>
      <c r="GR187" s="22">
        <f>IF(HB186&gt;0,ROUND(GQ187/12,2),0)</f>
        <v>0</v>
      </c>
      <c r="GS187" s="9">
        <f>INT(GR187)</f>
        <v>0</v>
      </c>
      <c r="GT187" s="23">
        <f>INT((GR187-GS187)*10)/10</f>
        <v>0</v>
      </c>
      <c r="GU187" s="17">
        <f>GR187-GS187-GT187</f>
        <v>0</v>
      </c>
      <c r="GV187" s="23">
        <f>IF(OR(GU187=0.05,GU187=0),GU187,IF(AND(GU187&gt;0.051,GU187&lt;0.1),0.1,IF(AND(GU187&gt;0.001,GU187&lt;0.05),0.05,GU187)))</f>
        <v>0</v>
      </c>
      <c r="GW187" s="23">
        <f>GS187+GT187+GV187</f>
        <v>0</v>
      </c>
      <c r="GX187">
        <f>IF(HB186&gt;0,GX186,0)</f>
        <v>0</v>
      </c>
      <c r="GY187" s="7">
        <f>ROUND(GD187+GJ187+GW187+GX187,2)</f>
        <v>0</v>
      </c>
      <c r="GZ187" s="7">
        <f>IF(AND(GY187&gt;0,GY188=0),GY187,0)</f>
        <v>0</v>
      </c>
      <c r="HA187" s="7">
        <f>IF(HB186&gt;0,HA186,0)</f>
        <v>0</v>
      </c>
      <c r="HB187" s="7">
        <f>IF(ROUND(GY187-HA187,2)&gt;0,ROUND(GY187-HA187,2),0)</f>
        <v>0</v>
      </c>
    </row>
    <row r="188" spans="1:235" customHeight="1" ht="16.2">
      <c r="B188"/>
      <c r="I188"/>
      <c r="AA188" s="134">
        <v>100000</v>
      </c>
      <c r="AB188" s="134">
        <v>300000</v>
      </c>
      <c r="AC188" s="134">
        <v>20</v>
      </c>
      <c r="AD188" s="7">
        <f>IF($AD$186&gt;AA188,IF($AD$186&lt;=AB188,AC188,0),0)</f>
        <v>0</v>
      </c>
      <c r="BB188">
        <v>186</v>
      </c>
      <c r="BC188" s="7">
        <f>IF(BW187&gt;0,BC187-1000,BC187)</f>
        <v>0</v>
      </c>
      <c r="BD188" s="20">
        <f>IF(BW187&gt;0,ROUND(PMT($F$92/12,$F$96*12,-BC188),5),0)</f>
        <v>0</v>
      </c>
      <c r="BE188" s="15">
        <f>IF(BW187&gt;0,ROUND(BC188*$E$1/1000,2),0)</f>
        <v>0</v>
      </c>
      <c r="BF188" s="15">
        <f>IF(BW187&gt;0,ROUND(MIN(BC188,$F$168)*$BF$1,2),0)</f>
        <v>0</v>
      </c>
      <c r="BG188" s="22">
        <v>0</v>
      </c>
      <c r="BH188" s="22">
        <f>IF(BW187&gt;0,ROUND(MIN(BC188,$F$168)*$BH$1,0),0)</f>
        <v>0</v>
      </c>
      <c r="BI188" s="22">
        <f>IF(BW187&gt;0,ROUND(MIN(BC188,$F$168)*$BI$1,2),0)</f>
        <v>0</v>
      </c>
      <c r="BJ188" s="22">
        <f>IF(BW187&gt;0,ROUND(MIN(BC188,$F$168)*$BJ$1,2),0)</f>
        <v>0</v>
      </c>
      <c r="BK188" s="22">
        <f>IF(BW187&gt;0,ROUND(MIN(BC188,$F$168)*$BK$1,2),0)</f>
        <v>0</v>
      </c>
      <c r="BL188" s="15">
        <f>IF(BW187&gt;0,BF188+SUM(BH188:BK188),0)</f>
        <v>0</v>
      </c>
      <c r="BM188" s="22">
        <f>IF(BW187&gt;0,ROUND(BL188/12,2),0)</f>
        <v>0</v>
      </c>
      <c r="BN188" s="9">
        <f>INT(BM188)</f>
        <v>0</v>
      </c>
      <c r="BO188" s="23">
        <f>INT((BM188-BN188)*10)/10</f>
        <v>0</v>
      </c>
      <c r="BP188" s="17">
        <f>BM188-BN188-BO188</f>
        <v>0</v>
      </c>
      <c r="BQ188" s="23">
        <f>IF(OR(BP188=0.05,BP188=0),BP188,IF(AND(BP188&gt;0.051,BP188&lt;0.1),0.1,IF(AND(BP188&gt;0.001,BP188&lt;0.05),0.05,BP188)))</f>
        <v>0</v>
      </c>
      <c r="BR188" s="23">
        <f>BN188+BO188+BQ188</f>
        <v>0</v>
      </c>
      <c r="BS188">
        <f>IF(BW187&gt;0,BS187,0)</f>
        <v>0</v>
      </c>
      <c r="BT188" s="7">
        <f>SUM(BD188:BE188)+BR188+BS188</f>
        <v>0</v>
      </c>
      <c r="BU188" s="7">
        <f>IF(AND(BT188&gt;0,BT189=0),BT188,0)</f>
        <v>0</v>
      </c>
      <c r="BV188" s="7">
        <f>IF(BW187&gt;0,BV187,0)</f>
        <v>0</v>
      </c>
      <c r="BW188" s="7">
        <f>IF(ROUND(BT188-BV188,2)&gt;0,ROUND(BT188-BV188,2),0)</f>
        <v>0</v>
      </c>
      <c r="CB188">
        <v>186</v>
      </c>
      <c r="CC188" s="7">
        <f>IF(DB187&gt;0,CC187-1000,CC187)</f>
        <v>0</v>
      </c>
      <c r="CD188" s="20">
        <f>IF(DB187&gt;0,ROUND(PMT($F$92/12,$F$96*12,-CC188),5),0)</f>
        <v>0</v>
      </c>
      <c r="CE188" s="15">
        <f>IF(DB187&gt;0,ROUND(CC188*$CE$1/1000,2),0)</f>
        <v>0</v>
      </c>
      <c r="CF188" s="9">
        <f>INT(CE188)</f>
        <v>0</v>
      </c>
      <c r="CG188" s="23">
        <f>INT((CE188-CF188)*10)/10</f>
        <v>0</v>
      </c>
      <c r="CH188" s="17">
        <f>CE188-CF188-CG188</f>
        <v>0</v>
      </c>
      <c r="CI188" s="23">
        <f>IF(OR(CH188=0.05,CH188=0),CH188,IF(AND(CH188&gt;0.051,CH188&lt;0.1),0.1,IF(AND(CH188&gt;0.001,CH188&lt;0.05),0.05,CH188)))</f>
        <v>0</v>
      </c>
      <c r="CJ188" s="23">
        <f>CF188+CG188+CI188</f>
        <v>0</v>
      </c>
      <c r="CK188" s="15">
        <f>IF(DB187&gt;0,ROUND($CD$1*$CK$1,2),0)</f>
        <v>0</v>
      </c>
      <c r="CL188" s="22">
        <v>0</v>
      </c>
      <c r="CM188" s="22">
        <f>IF(DB187&gt;0,ROUND($CD$1*$CM$1,2),0)</f>
        <v>0</v>
      </c>
      <c r="CN188" s="22">
        <f>IF(DB187&gt;0,ROUND($CD$1*$CN$1,2),0)</f>
        <v>0</v>
      </c>
      <c r="CO188" s="22">
        <f>IF(DB187&gt;0,ROUND($CD$1*$CO$1,2),0)</f>
        <v>0</v>
      </c>
      <c r="CP188" s="22">
        <f>IF(DB187&gt;0,ROUND($CD$1*$CP$1,2),0)</f>
        <v>0</v>
      </c>
      <c r="CQ188" s="15">
        <f>IF(DB187&gt;0,CK188+SUM(CM188:CP188),0)</f>
        <v>0</v>
      </c>
      <c r="CR188" s="22">
        <f>IF(DB187&gt;0,ROUND(CQ188/12,2),0)</f>
        <v>0</v>
      </c>
      <c r="CS188" s="9">
        <f>INT(CR188)</f>
        <v>0</v>
      </c>
      <c r="CT188" s="23">
        <f>INT((CR188-CS188)*10)/10</f>
        <v>0</v>
      </c>
      <c r="CU188" s="17">
        <f>CR188-CS188-CT188</f>
        <v>0</v>
      </c>
      <c r="CV188" s="23">
        <f>IF(OR(CU188=0.05,CU188=0),CU188,IF(AND(CU188&gt;0.051,CU188&lt;0.1),0.1,IF(AND(CU188&gt;0.001,CU188&lt;0.05),0.05,CU188)))</f>
        <v>0</v>
      </c>
      <c r="CW188" s="23">
        <f>CS188+CT188+CV188</f>
        <v>0</v>
      </c>
      <c r="CX188">
        <f>IF(DB187&gt;0,CX187,0)</f>
        <v>0</v>
      </c>
      <c r="CY188" s="7">
        <f>ROUND(CD188+CJ188+CW188+CX188,2)</f>
        <v>0</v>
      </c>
      <c r="CZ188" s="7">
        <f>IF(AND(CY188&gt;0,CY189=0),CY188,0)</f>
        <v>0</v>
      </c>
      <c r="DA188" s="7">
        <f>IF(DB187&gt;0,DA187,0)</f>
        <v>0</v>
      </c>
      <c r="DB188" s="7">
        <f>IF(ROUND(CY188-DA188,2)&gt;0,ROUND(CY188-DA188,2),0)</f>
        <v>0</v>
      </c>
      <c r="EB188">
        <v>186</v>
      </c>
      <c r="EC188" s="7">
        <f>IF(FB187&gt;0,EC187-1000,EC187)</f>
        <v>0</v>
      </c>
      <c r="ED188" s="20">
        <f>IF(FB187&gt;0,ROUND(PMT($F$92/12,$F$96*12,-EC188),5),0)</f>
        <v>0</v>
      </c>
      <c r="EE188" s="15">
        <f>IF(FB187&gt;0,ROUND(EC188*$EE$1/1000,2),0)</f>
        <v>0</v>
      </c>
      <c r="EF188" s="9">
        <f>INT(EE188)</f>
        <v>0</v>
      </c>
      <c r="EG188" s="23">
        <f>INT((EE188-EF188)*10)/10</f>
        <v>0</v>
      </c>
      <c r="EH188" s="17">
        <f>EE188-EF188-EG188</f>
        <v>0</v>
      </c>
      <c r="EI188" s="23">
        <f>IF(OR(EH188=0.05,EH188=0),EH188,IF(AND(EH188&gt;0.051,EH188&lt;0.1),0.1,IF(AND(EH188&gt;0.001,EH188&lt;0.05),0.05,EH188)))</f>
        <v>0</v>
      </c>
      <c r="EJ188" s="23">
        <f>EF188+EG188+EI188</f>
        <v>0</v>
      </c>
      <c r="EK188" s="15">
        <f>IF(FB187&gt;0,ROUND($ED$1*$EK$1,2),0)</f>
        <v>0</v>
      </c>
      <c r="EL188" s="22">
        <v>0</v>
      </c>
      <c r="EM188" s="22">
        <f>IF(FB187&gt;0,ROUND($ED$1*$EM$1,0),0)</f>
        <v>0</v>
      </c>
      <c r="EN188" s="22">
        <f>IF(FB187&gt;0,ROUND($ED$1*$EN$1,2),0)</f>
        <v>0</v>
      </c>
      <c r="EO188" s="22">
        <f>IF(FB187&gt;0,ROUND($ED$1*$EO$1,2),0)</f>
        <v>0</v>
      </c>
      <c r="EP188" s="22">
        <f>IF(FB187&gt;0,ROUND($ED$1*$EP$1,2),0)</f>
        <v>0</v>
      </c>
      <c r="EQ188" s="15">
        <f>IF(FB187&gt;0,EK188+SUM(EM188:EP188),0)</f>
        <v>0</v>
      </c>
      <c r="ER188" s="22">
        <f>IF(FB187&gt;0,ROUND(EQ188/12,2),0)</f>
        <v>0</v>
      </c>
      <c r="ES188" s="9">
        <f>INT(ER188)</f>
        <v>0</v>
      </c>
      <c r="ET188" s="23">
        <f>INT((ER188-ES188)*10)/10</f>
        <v>0</v>
      </c>
      <c r="EU188" s="17">
        <f>ER188-ES188-ET188</f>
        <v>0</v>
      </c>
      <c r="EV188" s="23">
        <f>IF(OR(EU188=0.05,EU188=0),EU188,IF(AND(EU188&gt;0.051,EU188&lt;0.1),0.1,IF(AND(EU188&gt;0.001,EU188&lt;0.05),0.05,EU188)))</f>
        <v>0</v>
      </c>
      <c r="EW188" s="23">
        <f>ES188+ET188+EV188</f>
        <v>0</v>
      </c>
      <c r="EX188">
        <f>IF(FB187&gt;0,EX187,0)</f>
        <v>0</v>
      </c>
      <c r="EY188" s="7">
        <f>ROUND(ED188+EJ188+EW188+EX188,2)</f>
        <v>0</v>
      </c>
      <c r="EZ188" s="7">
        <f>IF(AND(EY188&gt;0,EY189=0),EY188,0)</f>
        <v>0</v>
      </c>
      <c r="FA188" s="7">
        <f>IF(FB187&gt;0,FA187,0)</f>
        <v>0</v>
      </c>
      <c r="FB188" s="7">
        <f>IF(ROUND(EY188-FA188,2)&gt;0,ROUND(EY188-FA188,2),0)</f>
        <v>0</v>
      </c>
      <c r="GB188">
        <v>186</v>
      </c>
      <c r="GC188" s="7">
        <f>IF(HB187&gt;0,GC187-1000,GC187)</f>
        <v>0</v>
      </c>
      <c r="GD188" s="20">
        <f>IF(HB187&gt;0,ROUND(PMT($F$92/12,$F$96*12,-GC188),5),0)</f>
        <v>0</v>
      </c>
      <c r="GE188" s="15">
        <f>IF(HB187&gt;0,ROUND(GC188*$GE$1/1000,2),0)</f>
        <v>0</v>
      </c>
      <c r="GF188" s="9">
        <f>INT(GE188)</f>
        <v>0</v>
      </c>
      <c r="GG188" s="23">
        <f>INT((GE188-GF188)*10)/10</f>
        <v>0</v>
      </c>
      <c r="GH188" s="17">
        <f>GE188-GF188-GG188</f>
        <v>0</v>
      </c>
      <c r="GI188" s="23">
        <f>IF(OR(GH188=0.05,GH188=0),GH188,IF(AND(GH188&gt;0.051,GH188&lt;0.1),0.1,IF(AND(GH188&gt;0.001,GH188&lt;0.05),0.05,GH188)))</f>
        <v>0</v>
      </c>
      <c r="GJ188" s="23">
        <f>GF188+GG188+GI188</f>
        <v>0</v>
      </c>
      <c r="GK188" s="15">
        <f>IF(HB187&gt;0,ROUND($GD$1*$GK$1,2),0)</f>
        <v>0</v>
      </c>
      <c r="GL188" s="22">
        <v>0</v>
      </c>
      <c r="GM188" s="22">
        <f>IF(HB187&gt;0,ROUND($GD$1*$GM$1,0),0)</f>
        <v>0</v>
      </c>
      <c r="GN188" s="22">
        <f>IF(HB187&gt;0,ROUND($GD$1*$GN$1,2),0)</f>
        <v>0</v>
      </c>
      <c r="GO188" s="22">
        <f>IF(HB187&gt;0,ROUND($GD$1*$GO$1,2),0)</f>
        <v>0</v>
      </c>
      <c r="GP188" s="22">
        <f>IF(HB187&gt;0,ROUND($GD$1*$GP$1,2),0)</f>
        <v>0</v>
      </c>
      <c r="GQ188" s="15">
        <f>IF(HB187&gt;0,GK188+SUM(GM188:GP188),0)</f>
        <v>0</v>
      </c>
      <c r="GR188" s="22">
        <f>IF(HB187&gt;0,ROUND(GQ188/12,2),0)</f>
        <v>0</v>
      </c>
      <c r="GS188" s="9">
        <f>INT(GR188)</f>
        <v>0</v>
      </c>
      <c r="GT188" s="23">
        <f>INT((GR188-GS188)*10)/10</f>
        <v>0</v>
      </c>
      <c r="GU188" s="17">
        <f>GR188-GS188-GT188</f>
        <v>0</v>
      </c>
      <c r="GV188" s="23">
        <f>IF(OR(GU188=0.05,GU188=0),GU188,IF(AND(GU188&gt;0.051,GU188&lt;0.1),0.1,IF(AND(GU188&gt;0.001,GU188&lt;0.05),0.05,GU188)))</f>
        <v>0</v>
      </c>
      <c r="GW188" s="23">
        <f>GS188+GT188+GV188</f>
        <v>0</v>
      </c>
      <c r="GX188">
        <f>IF(HB187&gt;0,GX187,0)</f>
        <v>0</v>
      </c>
      <c r="GY188" s="7">
        <f>ROUND(GD188+GJ188+GW188+GX188,2)</f>
        <v>0</v>
      </c>
      <c r="GZ188" s="7">
        <f>IF(AND(GY188&gt;0,GY189=0),GY188,0)</f>
        <v>0</v>
      </c>
      <c r="HA188" s="7">
        <f>IF(HB187&gt;0,HA187,0)</f>
        <v>0</v>
      </c>
      <c r="HB188" s="7">
        <f>IF(ROUND(GY188-HA188,2)&gt;0,ROUND(GY188-HA188,2),0)</f>
        <v>0</v>
      </c>
    </row>
    <row r="189" spans="1:235" customHeight="1" ht="15.6">
      <c r="AA189" s="134">
        <v>300000</v>
      </c>
      <c r="AB189" s="134">
        <v>500000</v>
      </c>
      <c r="AC189" s="134">
        <v>50</v>
      </c>
      <c r="AD189" s="7">
        <f>IF($AD$186&gt;AA189,IF($AD$186&lt;=AB189,AC189,0),0)</f>
        <v>0</v>
      </c>
      <c r="BB189">
        <v>187</v>
      </c>
      <c r="BC189" s="7">
        <f>IF(BW188&gt;0,BC188-1000,BC188)</f>
        <v>0</v>
      </c>
      <c r="BD189" s="20">
        <f>IF(BW188&gt;0,ROUND(PMT($F$92/12,$F$96*12,-BC189),5),0)</f>
        <v>0</v>
      </c>
      <c r="BE189" s="15">
        <f>IF(BW188&gt;0,ROUND(BC189*$E$1/1000,2),0)</f>
        <v>0</v>
      </c>
      <c r="BF189" s="15">
        <f>IF(BW188&gt;0,ROUND(MIN(BC189,$F$168)*$BF$1,2),0)</f>
        <v>0</v>
      </c>
      <c r="BG189" s="22">
        <v>0</v>
      </c>
      <c r="BH189" s="22">
        <f>IF(BW188&gt;0,ROUND(MIN(BC189,$F$168)*$BH$1,0),0)</f>
        <v>0</v>
      </c>
      <c r="BI189" s="22">
        <f>IF(BW188&gt;0,ROUND(MIN(BC189,$F$168)*$BI$1,2),0)</f>
        <v>0</v>
      </c>
      <c r="BJ189" s="22">
        <f>IF(BW188&gt;0,ROUND(MIN(BC189,$F$168)*$BJ$1,2),0)</f>
        <v>0</v>
      </c>
      <c r="BK189" s="22">
        <f>IF(BW188&gt;0,ROUND(MIN(BC189,$F$168)*$BK$1,2),0)</f>
        <v>0</v>
      </c>
      <c r="BL189" s="15">
        <f>IF(BW188&gt;0,BF189+SUM(BH189:BK189),0)</f>
        <v>0</v>
      </c>
      <c r="BM189" s="22">
        <f>IF(BW188&gt;0,ROUND(BL189/12,2),0)</f>
        <v>0</v>
      </c>
      <c r="BN189" s="9">
        <f>INT(BM189)</f>
        <v>0</v>
      </c>
      <c r="BO189" s="23">
        <f>INT((BM189-BN189)*10)/10</f>
        <v>0</v>
      </c>
      <c r="BP189" s="17">
        <f>BM189-BN189-BO189</f>
        <v>0</v>
      </c>
      <c r="BQ189" s="23">
        <f>IF(OR(BP189=0.05,BP189=0),BP189,IF(AND(BP189&gt;0.051,BP189&lt;0.1),0.1,IF(AND(BP189&gt;0.001,BP189&lt;0.05),0.05,BP189)))</f>
        <v>0</v>
      </c>
      <c r="BR189" s="23">
        <f>BN189+BO189+BQ189</f>
        <v>0</v>
      </c>
      <c r="BS189">
        <f>IF(BW188&gt;0,BS188,0)</f>
        <v>0</v>
      </c>
      <c r="BT189" s="7">
        <f>SUM(BD189:BE189)+BR189+BS189</f>
        <v>0</v>
      </c>
      <c r="BU189" s="7">
        <f>IF(AND(BT189&gt;0,BT190=0),BT189,0)</f>
        <v>0</v>
      </c>
      <c r="BV189" s="7">
        <f>IF(BW188&gt;0,BV188,0)</f>
        <v>0</v>
      </c>
      <c r="BW189" s="7">
        <f>IF(ROUND(BT189-BV189,2)&gt;0,ROUND(BT189-BV189,2),0)</f>
        <v>0</v>
      </c>
      <c r="CB189">
        <v>187</v>
      </c>
      <c r="CC189" s="7">
        <f>IF(DB188&gt;0,CC188-1000,CC188)</f>
        <v>0</v>
      </c>
      <c r="CD189" s="20">
        <f>IF(DB188&gt;0,ROUND(PMT($F$92/12,$F$96*12,-CC189),5),0)</f>
        <v>0</v>
      </c>
      <c r="CE189" s="15">
        <f>IF(DB188&gt;0,ROUND(CC189*$CE$1/1000,2),0)</f>
        <v>0</v>
      </c>
      <c r="CF189" s="9">
        <f>INT(CE189)</f>
        <v>0</v>
      </c>
      <c r="CG189" s="23">
        <f>INT((CE189-CF189)*10)/10</f>
        <v>0</v>
      </c>
      <c r="CH189" s="17">
        <f>CE189-CF189-CG189</f>
        <v>0</v>
      </c>
      <c r="CI189" s="23">
        <f>IF(OR(CH189=0.05,CH189=0),CH189,IF(AND(CH189&gt;0.051,CH189&lt;0.1),0.1,IF(AND(CH189&gt;0.001,CH189&lt;0.05),0.05,CH189)))</f>
        <v>0</v>
      </c>
      <c r="CJ189" s="23">
        <f>CF189+CG189+CI189</f>
        <v>0</v>
      </c>
      <c r="CK189" s="15">
        <f>IF(DB188&gt;0,ROUND($CD$1*$CK$1,2),0)</f>
        <v>0</v>
      </c>
      <c r="CL189" s="22">
        <v>0</v>
      </c>
      <c r="CM189" s="22">
        <f>IF(DB188&gt;0,ROUND($CD$1*$CM$1,2),0)</f>
        <v>0</v>
      </c>
      <c r="CN189" s="22">
        <f>IF(DB188&gt;0,ROUND($CD$1*$CN$1,2),0)</f>
        <v>0</v>
      </c>
      <c r="CO189" s="22">
        <f>IF(DB188&gt;0,ROUND($CD$1*$CO$1,2),0)</f>
        <v>0</v>
      </c>
      <c r="CP189" s="22">
        <f>IF(DB188&gt;0,ROUND($CD$1*$CP$1,2),0)</f>
        <v>0</v>
      </c>
      <c r="CQ189" s="15">
        <f>IF(DB188&gt;0,CK189+SUM(CM189:CP189),0)</f>
        <v>0</v>
      </c>
      <c r="CR189" s="22">
        <f>IF(DB188&gt;0,ROUND(CQ189/12,2),0)</f>
        <v>0</v>
      </c>
      <c r="CS189" s="9">
        <f>INT(CR189)</f>
        <v>0</v>
      </c>
      <c r="CT189" s="23">
        <f>INT((CR189-CS189)*10)/10</f>
        <v>0</v>
      </c>
      <c r="CU189" s="17">
        <f>CR189-CS189-CT189</f>
        <v>0</v>
      </c>
      <c r="CV189" s="23">
        <f>IF(OR(CU189=0.05,CU189=0),CU189,IF(AND(CU189&gt;0.051,CU189&lt;0.1),0.1,IF(AND(CU189&gt;0.001,CU189&lt;0.05),0.05,CU189)))</f>
        <v>0</v>
      </c>
      <c r="CW189" s="23">
        <f>CS189+CT189+CV189</f>
        <v>0</v>
      </c>
      <c r="CX189">
        <f>IF(DB188&gt;0,CX188,0)</f>
        <v>0</v>
      </c>
      <c r="CY189" s="7">
        <f>ROUND(CD189+CJ189+CW189+CX189,2)</f>
        <v>0</v>
      </c>
      <c r="CZ189" s="7">
        <f>IF(AND(CY189&gt;0,CY190=0),CY189,0)</f>
        <v>0</v>
      </c>
      <c r="DA189" s="7">
        <f>IF(DB188&gt;0,DA188,0)</f>
        <v>0</v>
      </c>
      <c r="DB189" s="7">
        <f>IF(ROUND(CY189-DA189,2)&gt;0,ROUND(CY189-DA189,2),0)</f>
        <v>0</v>
      </c>
      <c r="EB189">
        <v>187</v>
      </c>
      <c r="EC189" s="7">
        <f>IF(FB188&gt;0,EC188-1000,EC188)</f>
        <v>0</v>
      </c>
      <c r="ED189" s="20">
        <f>IF(FB188&gt;0,ROUND(PMT($F$92/12,$F$96*12,-EC189),5),0)</f>
        <v>0</v>
      </c>
      <c r="EE189" s="15">
        <f>IF(FB188&gt;0,ROUND(EC189*$EE$1/1000,2),0)</f>
        <v>0</v>
      </c>
      <c r="EF189" s="9">
        <f>INT(EE189)</f>
        <v>0</v>
      </c>
      <c r="EG189" s="23">
        <f>INT((EE189-EF189)*10)/10</f>
        <v>0</v>
      </c>
      <c r="EH189" s="17">
        <f>EE189-EF189-EG189</f>
        <v>0</v>
      </c>
      <c r="EI189" s="23">
        <f>IF(OR(EH189=0.05,EH189=0),EH189,IF(AND(EH189&gt;0.051,EH189&lt;0.1),0.1,IF(AND(EH189&gt;0.001,EH189&lt;0.05),0.05,EH189)))</f>
        <v>0</v>
      </c>
      <c r="EJ189" s="23">
        <f>EF189+EG189+EI189</f>
        <v>0</v>
      </c>
      <c r="EK189" s="15">
        <f>IF(FB188&gt;0,ROUND($ED$1*$EK$1,2),0)</f>
        <v>0</v>
      </c>
      <c r="EL189" s="22">
        <v>0</v>
      </c>
      <c r="EM189" s="22">
        <f>IF(FB188&gt;0,ROUND($ED$1*$EM$1,0),0)</f>
        <v>0</v>
      </c>
      <c r="EN189" s="22">
        <f>IF(FB188&gt;0,ROUND($ED$1*$EN$1,2),0)</f>
        <v>0</v>
      </c>
      <c r="EO189" s="22">
        <f>IF(FB188&gt;0,ROUND($ED$1*$EO$1,2),0)</f>
        <v>0</v>
      </c>
      <c r="EP189" s="22">
        <f>IF(FB188&gt;0,ROUND($ED$1*$EP$1,2),0)</f>
        <v>0</v>
      </c>
      <c r="EQ189" s="15">
        <f>IF(FB188&gt;0,EK189+SUM(EM189:EP189),0)</f>
        <v>0</v>
      </c>
      <c r="ER189" s="22">
        <f>IF(FB188&gt;0,ROUND(EQ189/12,2),0)</f>
        <v>0</v>
      </c>
      <c r="ES189" s="9">
        <f>INT(ER189)</f>
        <v>0</v>
      </c>
      <c r="ET189" s="23">
        <f>INT((ER189-ES189)*10)/10</f>
        <v>0</v>
      </c>
      <c r="EU189" s="17">
        <f>ER189-ES189-ET189</f>
        <v>0</v>
      </c>
      <c r="EV189" s="23">
        <f>IF(OR(EU189=0.05,EU189=0),EU189,IF(AND(EU189&gt;0.051,EU189&lt;0.1),0.1,IF(AND(EU189&gt;0.001,EU189&lt;0.05),0.05,EU189)))</f>
        <v>0</v>
      </c>
      <c r="EW189" s="23">
        <f>ES189+ET189+EV189</f>
        <v>0</v>
      </c>
      <c r="EX189">
        <f>IF(FB188&gt;0,EX188,0)</f>
        <v>0</v>
      </c>
      <c r="EY189" s="7">
        <f>ROUND(ED189+EJ189+EW189+EX189,2)</f>
        <v>0</v>
      </c>
      <c r="EZ189" s="7">
        <f>IF(AND(EY189&gt;0,EY190=0),EY189,0)</f>
        <v>0</v>
      </c>
      <c r="FA189" s="7">
        <f>IF(FB188&gt;0,FA188,0)</f>
        <v>0</v>
      </c>
      <c r="FB189" s="7">
        <f>IF(ROUND(EY189-FA189,2)&gt;0,ROUND(EY189-FA189,2),0)</f>
        <v>0</v>
      </c>
      <c r="GB189">
        <v>187</v>
      </c>
      <c r="GC189" s="7">
        <f>IF(HB188&gt;0,GC188-1000,GC188)</f>
        <v>0</v>
      </c>
      <c r="GD189" s="20">
        <f>IF(HB188&gt;0,ROUND(PMT($F$92/12,$F$96*12,-GC189),5),0)</f>
        <v>0</v>
      </c>
      <c r="GE189" s="15">
        <f>IF(HB188&gt;0,ROUND(GC189*$GE$1/1000,2),0)</f>
        <v>0</v>
      </c>
      <c r="GF189" s="9">
        <f>INT(GE189)</f>
        <v>0</v>
      </c>
      <c r="GG189" s="23">
        <f>INT((GE189-GF189)*10)/10</f>
        <v>0</v>
      </c>
      <c r="GH189" s="17">
        <f>GE189-GF189-GG189</f>
        <v>0</v>
      </c>
      <c r="GI189" s="23">
        <f>IF(OR(GH189=0.05,GH189=0),GH189,IF(AND(GH189&gt;0.051,GH189&lt;0.1),0.1,IF(AND(GH189&gt;0.001,GH189&lt;0.05),0.05,GH189)))</f>
        <v>0</v>
      </c>
      <c r="GJ189" s="23">
        <f>GF189+GG189+GI189</f>
        <v>0</v>
      </c>
      <c r="GK189" s="15">
        <f>IF(HB188&gt;0,ROUND($GD$1*$GK$1,2),0)</f>
        <v>0</v>
      </c>
      <c r="GL189" s="22">
        <v>0</v>
      </c>
      <c r="GM189" s="22">
        <f>IF(HB188&gt;0,ROUND($GD$1*$GM$1,0),0)</f>
        <v>0</v>
      </c>
      <c r="GN189" s="22">
        <f>IF(HB188&gt;0,ROUND($GD$1*$GN$1,2),0)</f>
        <v>0</v>
      </c>
      <c r="GO189" s="22">
        <f>IF(HB188&gt;0,ROUND($GD$1*$GO$1,2),0)</f>
        <v>0</v>
      </c>
      <c r="GP189" s="22">
        <f>IF(HB188&gt;0,ROUND($GD$1*$GP$1,2),0)</f>
        <v>0</v>
      </c>
      <c r="GQ189" s="15">
        <f>IF(HB188&gt;0,GK189+SUM(GM189:GP189),0)</f>
        <v>0</v>
      </c>
      <c r="GR189" s="22">
        <f>IF(HB188&gt;0,ROUND(GQ189/12,2),0)</f>
        <v>0</v>
      </c>
      <c r="GS189" s="9">
        <f>INT(GR189)</f>
        <v>0</v>
      </c>
      <c r="GT189" s="23">
        <f>INT((GR189-GS189)*10)/10</f>
        <v>0</v>
      </c>
      <c r="GU189" s="17">
        <f>GR189-GS189-GT189</f>
        <v>0</v>
      </c>
      <c r="GV189" s="23">
        <f>IF(OR(GU189=0.05,GU189=0),GU189,IF(AND(GU189&gt;0.051,GU189&lt;0.1),0.1,IF(AND(GU189&gt;0.001,GU189&lt;0.05),0.05,GU189)))</f>
        <v>0</v>
      </c>
      <c r="GW189" s="23">
        <f>GS189+GT189+GV189</f>
        <v>0</v>
      </c>
      <c r="GX189">
        <f>IF(HB188&gt;0,GX188,0)</f>
        <v>0</v>
      </c>
      <c r="GY189" s="7">
        <f>ROUND(GD189+GJ189+GW189+GX189,2)</f>
        <v>0</v>
      </c>
      <c r="GZ189" s="7">
        <f>IF(AND(GY189&gt;0,GY190=0),GY189,0)</f>
        <v>0</v>
      </c>
      <c r="HA189" s="7">
        <f>IF(HB188&gt;0,HA188,0)</f>
        <v>0</v>
      </c>
      <c r="HB189" s="7">
        <f>IF(ROUND(GY189-HA189,2)&gt;0,ROUND(GY189-HA189,2),0)</f>
        <v>0</v>
      </c>
    </row>
    <row r="190" spans="1:235">
      <c r="AA190" s="134">
        <v>500000</v>
      </c>
      <c r="AB190" s="134">
        <v>750000</v>
      </c>
      <c r="AC190" s="134">
        <v>100</v>
      </c>
      <c r="AD190" s="7">
        <f>IF($AD$186&gt;AA190,IF($AD$186&lt;=AB190,AC190,0),0)</f>
        <v>0</v>
      </c>
      <c r="BB190">
        <v>188</v>
      </c>
      <c r="BC190" s="7">
        <f>IF(BW189&gt;0,BC189-1000,BC189)</f>
        <v>0</v>
      </c>
      <c r="BD190" s="20">
        <f>IF(BW189&gt;0,ROUND(PMT($F$92/12,$F$96*12,-BC190),5),0)</f>
        <v>0</v>
      </c>
      <c r="BE190" s="15">
        <f>IF(BW189&gt;0,ROUND(BC190*$E$1/1000,2),0)</f>
        <v>0</v>
      </c>
      <c r="BF190" s="15">
        <f>IF(BW189&gt;0,ROUND(MIN(BC190,$F$168)*$BF$1,2),0)</f>
        <v>0</v>
      </c>
      <c r="BG190" s="22">
        <v>0</v>
      </c>
      <c r="BH190" s="22">
        <f>IF(BW189&gt;0,ROUND(MIN(BC190,$F$168)*$BH$1,0),0)</f>
        <v>0</v>
      </c>
      <c r="BI190" s="22">
        <f>IF(BW189&gt;0,ROUND(MIN(BC190,$F$168)*$BI$1,2),0)</f>
        <v>0</v>
      </c>
      <c r="BJ190" s="22">
        <f>IF(BW189&gt;0,ROUND(MIN(BC190,$F$168)*$BJ$1,2),0)</f>
        <v>0</v>
      </c>
      <c r="BK190" s="22">
        <f>IF(BW189&gt;0,ROUND(MIN(BC190,$F$168)*$BK$1,2),0)</f>
        <v>0</v>
      </c>
      <c r="BL190" s="15">
        <f>IF(BW189&gt;0,BF190+SUM(BH190:BK190),0)</f>
        <v>0</v>
      </c>
      <c r="BM190" s="22">
        <f>IF(BW189&gt;0,ROUND(BL190/12,2),0)</f>
        <v>0</v>
      </c>
      <c r="BN190" s="9">
        <f>INT(BM190)</f>
        <v>0</v>
      </c>
      <c r="BO190" s="23">
        <f>INT((BM190-BN190)*10)/10</f>
        <v>0</v>
      </c>
      <c r="BP190" s="17">
        <f>BM190-BN190-BO190</f>
        <v>0</v>
      </c>
      <c r="BQ190" s="23">
        <f>IF(OR(BP190=0.05,BP190=0),BP190,IF(AND(BP190&gt;0.051,BP190&lt;0.1),0.1,IF(AND(BP190&gt;0.001,BP190&lt;0.05),0.05,BP190)))</f>
        <v>0</v>
      </c>
      <c r="BR190" s="23">
        <f>BN190+BO190+BQ190</f>
        <v>0</v>
      </c>
      <c r="BS190">
        <f>IF(BW189&gt;0,BS189,0)</f>
        <v>0</v>
      </c>
      <c r="BT190" s="7">
        <f>SUM(BD190:BE190)+BR190+BS190</f>
        <v>0</v>
      </c>
      <c r="BU190" s="7">
        <f>IF(AND(BT190&gt;0,BT191=0),BT190,0)</f>
        <v>0</v>
      </c>
      <c r="BV190" s="7">
        <f>IF(BW189&gt;0,BV189,0)</f>
        <v>0</v>
      </c>
      <c r="BW190" s="7">
        <f>IF(ROUND(BT190-BV190,2)&gt;0,ROUND(BT190-BV190,2),0)</f>
        <v>0</v>
      </c>
      <c r="CB190">
        <v>188</v>
      </c>
      <c r="CC190" s="7">
        <f>IF(DB189&gt;0,CC189-1000,CC189)</f>
        <v>0</v>
      </c>
      <c r="CD190" s="20">
        <f>IF(DB189&gt;0,ROUND(PMT($F$92/12,$F$96*12,-CC190),5),0)</f>
        <v>0</v>
      </c>
      <c r="CE190" s="15">
        <f>IF(DB189&gt;0,ROUND(CC190*$CE$1/1000,2),0)</f>
        <v>0</v>
      </c>
      <c r="CF190" s="9">
        <f>INT(CE190)</f>
        <v>0</v>
      </c>
      <c r="CG190" s="23">
        <f>INT((CE190-CF190)*10)/10</f>
        <v>0</v>
      </c>
      <c r="CH190" s="17">
        <f>CE190-CF190-CG190</f>
        <v>0</v>
      </c>
      <c r="CI190" s="23">
        <f>IF(OR(CH190=0.05,CH190=0),CH190,IF(AND(CH190&gt;0.051,CH190&lt;0.1),0.1,IF(AND(CH190&gt;0.001,CH190&lt;0.05),0.05,CH190)))</f>
        <v>0</v>
      </c>
      <c r="CJ190" s="23">
        <f>CF190+CG190+CI190</f>
        <v>0</v>
      </c>
      <c r="CK190" s="15">
        <f>IF(DB189&gt;0,ROUND($CD$1*$CK$1,2),0)</f>
        <v>0</v>
      </c>
      <c r="CL190" s="22">
        <v>0</v>
      </c>
      <c r="CM190" s="22">
        <f>IF(DB189&gt;0,ROUND($CD$1*$CM$1,2),0)</f>
        <v>0</v>
      </c>
      <c r="CN190" s="22">
        <f>IF(DB189&gt;0,ROUND($CD$1*$CN$1,2),0)</f>
        <v>0</v>
      </c>
      <c r="CO190" s="22">
        <f>IF(DB189&gt;0,ROUND($CD$1*$CO$1,2),0)</f>
        <v>0</v>
      </c>
      <c r="CP190" s="22">
        <f>IF(DB189&gt;0,ROUND($CD$1*$CP$1,2),0)</f>
        <v>0</v>
      </c>
      <c r="CQ190" s="15">
        <f>IF(DB189&gt;0,CK190+SUM(CM190:CP190),0)</f>
        <v>0</v>
      </c>
      <c r="CR190" s="22">
        <f>IF(DB189&gt;0,ROUND(CQ190/12,2),0)</f>
        <v>0</v>
      </c>
      <c r="CS190" s="9">
        <f>INT(CR190)</f>
        <v>0</v>
      </c>
      <c r="CT190" s="23">
        <f>INT((CR190-CS190)*10)/10</f>
        <v>0</v>
      </c>
      <c r="CU190" s="17">
        <f>CR190-CS190-CT190</f>
        <v>0</v>
      </c>
      <c r="CV190" s="23">
        <f>IF(OR(CU190=0.05,CU190=0),CU190,IF(AND(CU190&gt;0.051,CU190&lt;0.1),0.1,IF(AND(CU190&gt;0.001,CU190&lt;0.05),0.05,CU190)))</f>
        <v>0</v>
      </c>
      <c r="CW190" s="23">
        <f>CS190+CT190+CV190</f>
        <v>0</v>
      </c>
      <c r="CX190">
        <f>IF(DB189&gt;0,CX189,0)</f>
        <v>0</v>
      </c>
      <c r="CY190" s="7">
        <f>ROUND(CD190+CJ190+CW190+CX190,2)</f>
        <v>0</v>
      </c>
      <c r="CZ190" s="7">
        <f>IF(AND(CY190&gt;0,CY191=0),CY190,0)</f>
        <v>0</v>
      </c>
      <c r="DA190" s="7">
        <f>IF(DB189&gt;0,DA189,0)</f>
        <v>0</v>
      </c>
      <c r="DB190" s="7">
        <f>IF(ROUND(CY190-DA190,2)&gt;0,ROUND(CY190-DA190,2),0)</f>
        <v>0</v>
      </c>
      <c r="EB190">
        <v>188</v>
      </c>
      <c r="EC190" s="7">
        <f>IF(FB189&gt;0,EC189-1000,EC189)</f>
        <v>0</v>
      </c>
      <c r="ED190" s="20">
        <f>IF(FB189&gt;0,ROUND(PMT($F$92/12,$F$96*12,-EC190),5),0)</f>
        <v>0</v>
      </c>
      <c r="EE190" s="15">
        <f>IF(FB189&gt;0,ROUND(EC190*$EE$1/1000,2),0)</f>
        <v>0</v>
      </c>
      <c r="EF190" s="9">
        <f>INT(EE190)</f>
        <v>0</v>
      </c>
      <c r="EG190" s="23">
        <f>INT((EE190-EF190)*10)/10</f>
        <v>0</v>
      </c>
      <c r="EH190" s="17">
        <f>EE190-EF190-EG190</f>
        <v>0</v>
      </c>
      <c r="EI190" s="23">
        <f>IF(OR(EH190=0.05,EH190=0),EH190,IF(AND(EH190&gt;0.051,EH190&lt;0.1),0.1,IF(AND(EH190&gt;0.001,EH190&lt;0.05),0.05,EH190)))</f>
        <v>0</v>
      </c>
      <c r="EJ190" s="23">
        <f>EF190+EG190+EI190</f>
        <v>0</v>
      </c>
      <c r="EK190" s="15">
        <f>IF(FB189&gt;0,ROUND($ED$1*$EK$1,2),0)</f>
        <v>0</v>
      </c>
      <c r="EL190" s="22">
        <v>0</v>
      </c>
      <c r="EM190" s="22">
        <f>IF(FB189&gt;0,ROUND($ED$1*$EM$1,0),0)</f>
        <v>0</v>
      </c>
      <c r="EN190" s="22">
        <f>IF(FB189&gt;0,ROUND($ED$1*$EN$1,2),0)</f>
        <v>0</v>
      </c>
      <c r="EO190" s="22">
        <f>IF(FB189&gt;0,ROUND($ED$1*$EO$1,2),0)</f>
        <v>0</v>
      </c>
      <c r="EP190" s="22">
        <f>IF(FB189&gt;0,ROUND($ED$1*$EP$1,2),0)</f>
        <v>0</v>
      </c>
      <c r="EQ190" s="15">
        <f>IF(FB189&gt;0,EK190+SUM(EM190:EP190),0)</f>
        <v>0</v>
      </c>
      <c r="ER190" s="22">
        <f>IF(FB189&gt;0,ROUND(EQ190/12,2),0)</f>
        <v>0</v>
      </c>
      <c r="ES190" s="9">
        <f>INT(ER190)</f>
        <v>0</v>
      </c>
      <c r="ET190" s="23">
        <f>INT((ER190-ES190)*10)/10</f>
        <v>0</v>
      </c>
      <c r="EU190" s="17">
        <f>ER190-ES190-ET190</f>
        <v>0</v>
      </c>
      <c r="EV190" s="23">
        <f>IF(OR(EU190=0.05,EU190=0),EU190,IF(AND(EU190&gt;0.051,EU190&lt;0.1),0.1,IF(AND(EU190&gt;0.001,EU190&lt;0.05),0.05,EU190)))</f>
        <v>0</v>
      </c>
      <c r="EW190" s="23">
        <f>ES190+ET190+EV190</f>
        <v>0</v>
      </c>
      <c r="EX190">
        <f>IF(FB189&gt;0,EX189,0)</f>
        <v>0</v>
      </c>
      <c r="EY190" s="7">
        <f>ROUND(ED190+EJ190+EW190+EX190,2)</f>
        <v>0</v>
      </c>
      <c r="EZ190" s="7">
        <f>IF(AND(EY190&gt;0,EY191=0),EY190,0)</f>
        <v>0</v>
      </c>
      <c r="FA190" s="7">
        <f>IF(FB189&gt;0,FA189,0)</f>
        <v>0</v>
      </c>
      <c r="FB190" s="7">
        <f>IF(ROUND(EY190-FA190,2)&gt;0,ROUND(EY190-FA190,2),0)</f>
        <v>0</v>
      </c>
      <c r="GB190">
        <v>188</v>
      </c>
      <c r="GC190" s="7">
        <f>IF(HB189&gt;0,GC189-1000,GC189)</f>
        <v>0</v>
      </c>
      <c r="GD190" s="20">
        <f>IF(HB189&gt;0,ROUND(PMT($F$92/12,$F$96*12,-GC190),5),0)</f>
        <v>0</v>
      </c>
      <c r="GE190" s="15">
        <f>IF(HB189&gt;0,ROUND(GC190*$GE$1/1000,2),0)</f>
        <v>0</v>
      </c>
      <c r="GF190" s="9">
        <f>INT(GE190)</f>
        <v>0</v>
      </c>
      <c r="GG190" s="23">
        <f>INT((GE190-GF190)*10)/10</f>
        <v>0</v>
      </c>
      <c r="GH190" s="17">
        <f>GE190-GF190-GG190</f>
        <v>0</v>
      </c>
      <c r="GI190" s="23">
        <f>IF(OR(GH190=0.05,GH190=0),GH190,IF(AND(GH190&gt;0.051,GH190&lt;0.1),0.1,IF(AND(GH190&gt;0.001,GH190&lt;0.05),0.05,GH190)))</f>
        <v>0</v>
      </c>
      <c r="GJ190" s="23">
        <f>GF190+GG190+GI190</f>
        <v>0</v>
      </c>
      <c r="GK190" s="15">
        <f>IF(HB189&gt;0,ROUND($GD$1*$GK$1,2),0)</f>
        <v>0</v>
      </c>
      <c r="GL190" s="22">
        <v>0</v>
      </c>
      <c r="GM190" s="22">
        <f>IF(HB189&gt;0,ROUND($GD$1*$GM$1,0),0)</f>
        <v>0</v>
      </c>
      <c r="GN190" s="22">
        <f>IF(HB189&gt;0,ROUND($GD$1*$GN$1,2),0)</f>
        <v>0</v>
      </c>
      <c r="GO190" s="22">
        <f>IF(HB189&gt;0,ROUND($GD$1*$GO$1,2),0)</f>
        <v>0</v>
      </c>
      <c r="GP190" s="22">
        <f>IF(HB189&gt;0,ROUND($GD$1*$GP$1,2),0)</f>
        <v>0</v>
      </c>
      <c r="GQ190" s="15">
        <f>IF(HB189&gt;0,GK190+SUM(GM190:GP190),0)</f>
        <v>0</v>
      </c>
      <c r="GR190" s="22">
        <f>IF(HB189&gt;0,ROUND(GQ190/12,2),0)</f>
        <v>0</v>
      </c>
      <c r="GS190" s="9">
        <f>INT(GR190)</f>
        <v>0</v>
      </c>
      <c r="GT190" s="23">
        <f>INT((GR190-GS190)*10)/10</f>
        <v>0</v>
      </c>
      <c r="GU190" s="17">
        <f>GR190-GS190-GT190</f>
        <v>0</v>
      </c>
      <c r="GV190" s="23">
        <f>IF(OR(GU190=0.05,GU190=0),GU190,IF(AND(GU190&gt;0.051,GU190&lt;0.1),0.1,IF(AND(GU190&gt;0.001,GU190&lt;0.05),0.05,GU190)))</f>
        <v>0</v>
      </c>
      <c r="GW190" s="23">
        <f>GS190+GT190+GV190</f>
        <v>0</v>
      </c>
      <c r="GX190">
        <f>IF(HB189&gt;0,GX189,0)</f>
        <v>0</v>
      </c>
      <c r="GY190" s="7">
        <f>ROUND(GD190+GJ190+GW190+GX190,2)</f>
        <v>0</v>
      </c>
      <c r="GZ190" s="7">
        <f>IF(AND(GY190&gt;0,GY191=0),GY190,0)</f>
        <v>0</v>
      </c>
      <c r="HA190" s="7">
        <f>IF(HB189&gt;0,HA189,0)</f>
        <v>0</v>
      </c>
      <c r="HB190" s="7">
        <f>IF(ROUND(GY190-HA190,2)&gt;0,ROUND(GY190-HA190,2),0)</f>
        <v>0</v>
      </c>
    </row>
    <row r="191" spans="1:235">
      <c r="AA191" s="134">
        <v>750000</v>
      </c>
      <c r="AB191" s="134">
        <v>1000000</v>
      </c>
      <c r="AC191" s="134">
        <v>150</v>
      </c>
      <c r="AD191" s="7">
        <f>IF($AD$186&gt;AA191,IF($AD$186&lt;=AB191,AC191,0),0)</f>
        <v>0</v>
      </c>
      <c r="BB191">
        <v>189</v>
      </c>
      <c r="BC191" s="7">
        <f>IF(BW190&gt;0,BC190-1000,BC190)</f>
        <v>0</v>
      </c>
      <c r="BD191" s="20">
        <f>IF(BW190&gt;0,ROUND(PMT($F$92/12,$F$96*12,-BC191),5),0)</f>
        <v>0</v>
      </c>
      <c r="BE191" s="15">
        <f>IF(BW190&gt;0,ROUND(BC191*$E$1/1000,2),0)</f>
        <v>0</v>
      </c>
      <c r="BF191" s="15">
        <f>IF(BW190&gt;0,ROUND(MIN(BC191,$F$168)*$BF$1,2),0)</f>
        <v>0</v>
      </c>
      <c r="BG191" s="22">
        <v>0</v>
      </c>
      <c r="BH191" s="22">
        <f>IF(BW190&gt;0,ROUND(MIN(BC191,$F$168)*$BH$1,0),0)</f>
        <v>0</v>
      </c>
      <c r="BI191" s="22">
        <f>IF(BW190&gt;0,ROUND(MIN(BC191,$F$168)*$BI$1,2),0)</f>
        <v>0</v>
      </c>
      <c r="BJ191" s="22">
        <f>IF(BW190&gt;0,ROUND(MIN(BC191,$F$168)*$BJ$1,2),0)</f>
        <v>0</v>
      </c>
      <c r="BK191" s="22">
        <f>IF(BW190&gt;0,ROUND(MIN(BC191,$F$168)*$BK$1,2),0)</f>
        <v>0</v>
      </c>
      <c r="BL191" s="15">
        <f>IF(BW190&gt;0,BF191+SUM(BH191:BK191),0)</f>
        <v>0</v>
      </c>
      <c r="BM191" s="22">
        <f>IF(BW190&gt;0,ROUND(BL191/12,2),0)</f>
        <v>0</v>
      </c>
      <c r="BN191" s="9">
        <f>INT(BM191)</f>
        <v>0</v>
      </c>
      <c r="BO191" s="23">
        <f>INT((BM191-BN191)*10)/10</f>
        <v>0</v>
      </c>
      <c r="BP191" s="17">
        <f>BM191-BN191-BO191</f>
        <v>0</v>
      </c>
      <c r="BQ191" s="23">
        <f>IF(OR(BP191=0.05,BP191=0),BP191,IF(AND(BP191&gt;0.051,BP191&lt;0.1),0.1,IF(AND(BP191&gt;0.001,BP191&lt;0.05),0.05,BP191)))</f>
        <v>0</v>
      </c>
      <c r="BR191" s="23">
        <f>BN191+BO191+BQ191</f>
        <v>0</v>
      </c>
      <c r="BS191">
        <f>IF(BW190&gt;0,BS190,0)</f>
        <v>0</v>
      </c>
      <c r="BT191" s="7">
        <f>SUM(BD191:BE191)+BR191+BS191</f>
        <v>0</v>
      </c>
      <c r="BU191" s="7">
        <f>IF(AND(BT191&gt;0,BT192=0),BT191,0)</f>
        <v>0</v>
      </c>
      <c r="BV191" s="7">
        <f>IF(BW190&gt;0,BV190,0)</f>
        <v>0</v>
      </c>
      <c r="BW191" s="7">
        <f>IF(ROUND(BT191-BV191,2)&gt;0,ROUND(BT191-BV191,2),0)</f>
        <v>0</v>
      </c>
      <c r="CB191">
        <v>189</v>
      </c>
      <c r="CC191" s="7">
        <f>IF(DB190&gt;0,CC190-1000,CC190)</f>
        <v>0</v>
      </c>
      <c r="CD191" s="20">
        <f>IF(DB190&gt;0,ROUND(PMT($F$92/12,$F$96*12,-CC191),5),0)</f>
        <v>0</v>
      </c>
      <c r="CE191" s="15">
        <f>IF(DB190&gt;0,ROUND(CC191*$CE$1/1000,2),0)</f>
        <v>0</v>
      </c>
      <c r="CF191" s="9">
        <f>INT(CE191)</f>
        <v>0</v>
      </c>
      <c r="CG191" s="23">
        <f>INT((CE191-CF191)*10)/10</f>
        <v>0</v>
      </c>
      <c r="CH191" s="17">
        <f>CE191-CF191-CG191</f>
        <v>0</v>
      </c>
      <c r="CI191" s="23">
        <f>IF(OR(CH191=0.05,CH191=0),CH191,IF(AND(CH191&gt;0.051,CH191&lt;0.1),0.1,IF(AND(CH191&gt;0.001,CH191&lt;0.05),0.05,CH191)))</f>
        <v>0</v>
      </c>
      <c r="CJ191" s="23">
        <f>CF191+CG191+CI191</f>
        <v>0</v>
      </c>
      <c r="CK191" s="15">
        <f>IF(DB190&gt;0,ROUND($CD$1*$CK$1,2),0)</f>
        <v>0</v>
      </c>
      <c r="CL191" s="22">
        <v>0</v>
      </c>
      <c r="CM191" s="22">
        <f>IF(DB190&gt;0,ROUND($CD$1*$CM$1,2),0)</f>
        <v>0</v>
      </c>
      <c r="CN191" s="22">
        <f>IF(DB190&gt;0,ROUND($CD$1*$CN$1,2),0)</f>
        <v>0</v>
      </c>
      <c r="CO191" s="22">
        <f>IF(DB190&gt;0,ROUND($CD$1*$CO$1,2),0)</f>
        <v>0</v>
      </c>
      <c r="CP191" s="22">
        <f>IF(DB190&gt;0,ROUND($CD$1*$CP$1,2),0)</f>
        <v>0</v>
      </c>
      <c r="CQ191" s="15">
        <f>IF(DB190&gt;0,CK191+SUM(CM191:CP191),0)</f>
        <v>0</v>
      </c>
      <c r="CR191" s="22">
        <f>IF(DB190&gt;0,ROUND(CQ191/12,2),0)</f>
        <v>0</v>
      </c>
      <c r="CS191" s="9">
        <f>INT(CR191)</f>
        <v>0</v>
      </c>
      <c r="CT191" s="23">
        <f>INT((CR191-CS191)*10)/10</f>
        <v>0</v>
      </c>
      <c r="CU191" s="17">
        <f>CR191-CS191-CT191</f>
        <v>0</v>
      </c>
      <c r="CV191" s="23">
        <f>IF(OR(CU191=0.05,CU191=0),CU191,IF(AND(CU191&gt;0.051,CU191&lt;0.1),0.1,IF(AND(CU191&gt;0.001,CU191&lt;0.05),0.05,CU191)))</f>
        <v>0</v>
      </c>
      <c r="CW191" s="23">
        <f>CS191+CT191+CV191</f>
        <v>0</v>
      </c>
      <c r="CX191">
        <f>IF(DB190&gt;0,CX190,0)</f>
        <v>0</v>
      </c>
      <c r="CY191" s="7">
        <f>ROUND(CD191+CJ191+CW191+CX191,2)</f>
        <v>0</v>
      </c>
      <c r="CZ191" s="7">
        <f>IF(AND(CY191&gt;0,CY192=0),CY191,0)</f>
        <v>0</v>
      </c>
      <c r="DA191" s="7">
        <f>IF(DB190&gt;0,DA190,0)</f>
        <v>0</v>
      </c>
      <c r="DB191" s="7">
        <f>IF(ROUND(CY191-DA191,2)&gt;0,ROUND(CY191-DA191,2),0)</f>
        <v>0</v>
      </c>
      <c r="EB191">
        <v>189</v>
      </c>
      <c r="EC191" s="7">
        <f>IF(FB190&gt;0,EC190-1000,EC190)</f>
        <v>0</v>
      </c>
      <c r="ED191" s="20">
        <f>IF(FB190&gt;0,ROUND(PMT($F$92/12,$F$96*12,-EC191),5),0)</f>
        <v>0</v>
      </c>
      <c r="EE191" s="15">
        <f>IF(FB190&gt;0,ROUND(EC191*$EE$1/1000,2),0)</f>
        <v>0</v>
      </c>
      <c r="EF191" s="9">
        <f>INT(EE191)</f>
        <v>0</v>
      </c>
      <c r="EG191" s="23">
        <f>INT((EE191-EF191)*10)/10</f>
        <v>0</v>
      </c>
      <c r="EH191" s="17">
        <f>EE191-EF191-EG191</f>
        <v>0</v>
      </c>
      <c r="EI191" s="23">
        <f>IF(OR(EH191=0.05,EH191=0),EH191,IF(AND(EH191&gt;0.051,EH191&lt;0.1),0.1,IF(AND(EH191&gt;0.001,EH191&lt;0.05),0.05,EH191)))</f>
        <v>0</v>
      </c>
      <c r="EJ191" s="23">
        <f>EF191+EG191+EI191</f>
        <v>0</v>
      </c>
      <c r="EK191" s="15">
        <f>IF(FB190&gt;0,ROUND($ED$1*$EK$1,2),0)</f>
        <v>0</v>
      </c>
      <c r="EL191" s="22">
        <v>0</v>
      </c>
      <c r="EM191" s="22">
        <f>IF(FB190&gt;0,ROUND($ED$1*$EM$1,0),0)</f>
        <v>0</v>
      </c>
      <c r="EN191" s="22">
        <f>IF(FB190&gt;0,ROUND($ED$1*$EN$1,2),0)</f>
        <v>0</v>
      </c>
      <c r="EO191" s="22">
        <f>IF(FB190&gt;0,ROUND($ED$1*$EO$1,2),0)</f>
        <v>0</v>
      </c>
      <c r="EP191" s="22">
        <f>IF(FB190&gt;0,ROUND($ED$1*$EP$1,2),0)</f>
        <v>0</v>
      </c>
      <c r="EQ191" s="15">
        <f>IF(FB190&gt;0,EK191+SUM(EM191:EP191),0)</f>
        <v>0</v>
      </c>
      <c r="ER191" s="22">
        <f>IF(FB190&gt;0,ROUND(EQ191/12,2),0)</f>
        <v>0</v>
      </c>
      <c r="ES191" s="9">
        <f>INT(ER191)</f>
        <v>0</v>
      </c>
      <c r="ET191" s="23">
        <f>INT((ER191-ES191)*10)/10</f>
        <v>0</v>
      </c>
      <c r="EU191" s="17">
        <f>ER191-ES191-ET191</f>
        <v>0</v>
      </c>
      <c r="EV191" s="23">
        <f>IF(OR(EU191=0.05,EU191=0),EU191,IF(AND(EU191&gt;0.051,EU191&lt;0.1),0.1,IF(AND(EU191&gt;0.001,EU191&lt;0.05),0.05,EU191)))</f>
        <v>0</v>
      </c>
      <c r="EW191" s="23">
        <f>ES191+ET191+EV191</f>
        <v>0</v>
      </c>
      <c r="EX191">
        <f>IF(FB190&gt;0,EX190,0)</f>
        <v>0</v>
      </c>
      <c r="EY191" s="7">
        <f>ROUND(ED191+EJ191+EW191+EX191,2)</f>
        <v>0</v>
      </c>
      <c r="EZ191" s="7">
        <f>IF(AND(EY191&gt;0,EY192=0),EY191,0)</f>
        <v>0</v>
      </c>
      <c r="FA191" s="7">
        <f>IF(FB190&gt;0,FA190,0)</f>
        <v>0</v>
      </c>
      <c r="FB191" s="7">
        <f>IF(ROUND(EY191-FA191,2)&gt;0,ROUND(EY191-FA191,2),0)</f>
        <v>0</v>
      </c>
      <c r="GB191">
        <v>189</v>
      </c>
      <c r="GC191" s="7">
        <f>IF(HB190&gt;0,GC190-1000,GC190)</f>
        <v>0</v>
      </c>
      <c r="GD191" s="20">
        <f>IF(HB190&gt;0,ROUND(PMT($F$92/12,$F$96*12,-GC191),5),0)</f>
        <v>0</v>
      </c>
      <c r="GE191" s="15">
        <f>IF(HB190&gt;0,ROUND(GC191*$GE$1/1000,2),0)</f>
        <v>0</v>
      </c>
      <c r="GF191" s="9">
        <f>INT(GE191)</f>
        <v>0</v>
      </c>
      <c r="GG191" s="23">
        <f>INT((GE191-GF191)*10)/10</f>
        <v>0</v>
      </c>
      <c r="GH191" s="17">
        <f>GE191-GF191-GG191</f>
        <v>0</v>
      </c>
      <c r="GI191" s="23">
        <f>IF(OR(GH191=0.05,GH191=0),GH191,IF(AND(GH191&gt;0.051,GH191&lt;0.1),0.1,IF(AND(GH191&gt;0.001,GH191&lt;0.05),0.05,GH191)))</f>
        <v>0</v>
      </c>
      <c r="GJ191" s="23">
        <f>GF191+GG191+GI191</f>
        <v>0</v>
      </c>
      <c r="GK191" s="15">
        <f>IF(HB190&gt;0,ROUND($GD$1*$GK$1,2),0)</f>
        <v>0</v>
      </c>
      <c r="GL191" s="22">
        <v>0</v>
      </c>
      <c r="GM191" s="22">
        <f>IF(HB190&gt;0,ROUND($GD$1*$GM$1,0),0)</f>
        <v>0</v>
      </c>
      <c r="GN191" s="22">
        <f>IF(HB190&gt;0,ROUND($GD$1*$GN$1,2),0)</f>
        <v>0</v>
      </c>
      <c r="GO191" s="22">
        <f>IF(HB190&gt;0,ROUND($GD$1*$GO$1,2),0)</f>
        <v>0</v>
      </c>
      <c r="GP191" s="22">
        <f>IF(HB190&gt;0,ROUND($GD$1*$GP$1,2),0)</f>
        <v>0</v>
      </c>
      <c r="GQ191" s="15">
        <f>IF(HB190&gt;0,GK191+SUM(GM191:GP191),0)</f>
        <v>0</v>
      </c>
      <c r="GR191" s="22">
        <f>IF(HB190&gt;0,ROUND(GQ191/12,2),0)</f>
        <v>0</v>
      </c>
      <c r="GS191" s="9">
        <f>INT(GR191)</f>
        <v>0</v>
      </c>
      <c r="GT191" s="23">
        <f>INT((GR191-GS191)*10)/10</f>
        <v>0</v>
      </c>
      <c r="GU191" s="17">
        <f>GR191-GS191-GT191</f>
        <v>0</v>
      </c>
      <c r="GV191" s="23">
        <f>IF(OR(GU191=0.05,GU191=0),GU191,IF(AND(GU191&gt;0.051,GU191&lt;0.1),0.1,IF(AND(GU191&gt;0.001,GU191&lt;0.05),0.05,GU191)))</f>
        <v>0</v>
      </c>
      <c r="GW191" s="23">
        <f>GS191+GT191+GV191</f>
        <v>0</v>
      </c>
      <c r="GX191">
        <f>IF(HB190&gt;0,GX190,0)</f>
        <v>0</v>
      </c>
      <c r="GY191" s="7">
        <f>ROUND(GD191+GJ191+GW191+GX191,2)</f>
        <v>0</v>
      </c>
      <c r="GZ191" s="7">
        <f>IF(AND(GY191&gt;0,GY192=0),GY191,0)</f>
        <v>0</v>
      </c>
      <c r="HA191" s="7">
        <f>IF(HB190&gt;0,HA190,0)</f>
        <v>0</v>
      </c>
      <c r="HB191" s="7">
        <f>IF(ROUND(GY191-HA191,2)&gt;0,ROUND(GY191-HA191,2),0)</f>
        <v>0</v>
      </c>
    </row>
    <row r="192" spans="1:235">
      <c r="AA192" s="134">
        <v>1000000</v>
      </c>
      <c r="AB192" s="134">
        <v>6000000</v>
      </c>
      <c r="AC192" s="134">
        <v>200</v>
      </c>
      <c r="AD192" s="7">
        <f>IF($AD$186&gt;AA192,IF($AD$186&lt;=AB192,AC192,0),0)</f>
        <v>0</v>
      </c>
      <c r="BB192">
        <v>190</v>
      </c>
      <c r="BC192" s="7">
        <f>IF(BW191&gt;0,BC191-1000,BC191)</f>
        <v>0</v>
      </c>
      <c r="BD192" s="20">
        <f>IF(BW191&gt;0,ROUND(PMT($F$92/12,$F$96*12,-BC192),5),0)</f>
        <v>0</v>
      </c>
      <c r="BE192" s="15">
        <f>IF(BW191&gt;0,ROUND(BC192*$E$1/1000,2),0)</f>
        <v>0</v>
      </c>
      <c r="BF192" s="15">
        <f>IF(BW191&gt;0,ROUND(MIN(BC192,$F$168)*$BF$1,2),0)</f>
        <v>0</v>
      </c>
      <c r="BG192" s="22">
        <v>0</v>
      </c>
      <c r="BH192" s="22">
        <f>IF(BW191&gt;0,ROUND(MIN(BC192,$F$168)*$BH$1,0),0)</f>
        <v>0</v>
      </c>
      <c r="BI192" s="22">
        <f>IF(BW191&gt;0,ROUND(MIN(BC192,$F$168)*$BI$1,2),0)</f>
        <v>0</v>
      </c>
      <c r="BJ192" s="22">
        <f>IF(BW191&gt;0,ROUND(MIN(BC192,$F$168)*$BJ$1,2),0)</f>
        <v>0</v>
      </c>
      <c r="BK192" s="22">
        <f>IF(BW191&gt;0,ROUND(MIN(BC192,$F$168)*$BK$1,2),0)</f>
        <v>0</v>
      </c>
      <c r="BL192" s="15">
        <f>IF(BW191&gt;0,BF192+SUM(BH192:BK192),0)</f>
        <v>0</v>
      </c>
      <c r="BM192" s="22">
        <f>IF(BW191&gt;0,ROUND(BL192/12,2),0)</f>
        <v>0</v>
      </c>
      <c r="BN192" s="9">
        <f>INT(BM192)</f>
        <v>0</v>
      </c>
      <c r="BO192" s="23">
        <f>INT((BM192-BN192)*10)/10</f>
        <v>0</v>
      </c>
      <c r="BP192" s="17">
        <f>BM192-BN192-BO192</f>
        <v>0</v>
      </c>
      <c r="BQ192" s="23">
        <f>IF(OR(BP192=0.05,BP192=0),BP192,IF(AND(BP192&gt;0.051,BP192&lt;0.1),0.1,IF(AND(BP192&gt;0.001,BP192&lt;0.05),0.05,BP192)))</f>
        <v>0</v>
      </c>
      <c r="BR192" s="23">
        <f>BN192+BO192+BQ192</f>
        <v>0</v>
      </c>
      <c r="BS192">
        <f>IF(BW191&gt;0,BS191,0)</f>
        <v>0</v>
      </c>
      <c r="BT192" s="7">
        <f>SUM(BD192:BE192)+BR192+BS192</f>
        <v>0</v>
      </c>
      <c r="BU192" s="7">
        <f>IF(AND(BT192&gt;0,BT193=0),BT192,0)</f>
        <v>0</v>
      </c>
      <c r="BV192" s="7">
        <f>IF(BW191&gt;0,BV191,0)</f>
        <v>0</v>
      </c>
      <c r="BW192" s="7">
        <f>IF(ROUND(BT192-BV192,2)&gt;0,ROUND(BT192-BV192,2),0)</f>
        <v>0</v>
      </c>
      <c r="CB192">
        <v>190</v>
      </c>
      <c r="CC192" s="7">
        <f>IF(DB191&gt;0,CC191-1000,CC191)</f>
        <v>0</v>
      </c>
      <c r="CD192" s="20">
        <f>IF(DB191&gt;0,ROUND(PMT($F$92/12,$F$96*12,-CC192),5),0)</f>
        <v>0</v>
      </c>
      <c r="CE192" s="15">
        <f>IF(DB191&gt;0,ROUND(CC192*$CE$1/1000,2),0)</f>
        <v>0</v>
      </c>
      <c r="CF192" s="9">
        <f>INT(CE192)</f>
        <v>0</v>
      </c>
      <c r="CG192" s="23">
        <f>INT((CE192-CF192)*10)/10</f>
        <v>0</v>
      </c>
      <c r="CH192" s="17">
        <f>CE192-CF192-CG192</f>
        <v>0</v>
      </c>
      <c r="CI192" s="23">
        <f>IF(OR(CH192=0.05,CH192=0),CH192,IF(AND(CH192&gt;0.051,CH192&lt;0.1),0.1,IF(AND(CH192&gt;0.001,CH192&lt;0.05),0.05,CH192)))</f>
        <v>0</v>
      </c>
      <c r="CJ192" s="23">
        <f>CF192+CG192+CI192</f>
        <v>0</v>
      </c>
      <c r="CK192" s="15">
        <f>IF(DB191&gt;0,ROUND($CD$1*$CK$1,2),0)</f>
        <v>0</v>
      </c>
      <c r="CL192" s="22">
        <v>0</v>
      </c>
      <c r="CM192" s="22">
        <f>IF(DB191&gt;0,ROUND($CD$1*$CM$1,2),0)</f>
        <v>0</v>
      </c>
      <c r="CN192" s="22">
        <f>IF(DB191&gt;0,ROUND($CD$1*$CN$1,2),0)</f>
        <v>0</v>
      </c>
      <c r="CO192" s="22">
        <f>IF(DB191&gt;0,ROUND($CD$1*$CO$1,2),0)</f>
        <v>0</v>
      </c>
      <c r="CP192" s="22">
        <f>IF(DB191&gt;0,ROUND($CD$1*$CP$1,2),0)</f>
        <v>0</v>
      </c>
      <c r="CQ192" s="15">
        <f>IF(DB191&gt;0,CK192+SUM(CM192:CP192),0)</f>
        <v>0</v>
      </c>
      <c r="CR192" s="22">
        <f>IF(DB191&gt;0,ROUND(CQ192/12,2),0)</f>
        <v>0</v>
      </c>
      <c r="CS192" s="9">
        <f>INT(CR192)</f>
        <v>0</v>
      </c>
      <c r="CT192" s="23">
        <f>INT((CR192-CS192)*10)/10</f>
        <v>0</v>
      </c>
      <c r="CU192" s="17">
        <f>CR192-CS192-CT192</f>
        <v>0</v>
      </c>
      <c r="CV192" s="23">
        <f>IF(OR(CU192=0.05,CU192=0),CU192,IF(AND(CU192&gt;0.051,CU192&lt;0.1),0.1,IF(AND(CU192&gt;0.001,CU192&lt;0.05),0.05,CU192)))</f>
        <v>0</v>
      </c>
      <c r="CW192" s="23">
        <f>CS192+CT192+CV192</f>
        <v>0</v>
      </c>
      <c r="CX192">
        <f>IF(DB191&gt;0,CX191,0)</f>
        <v>0</v>
      </c>
      <c r="CY192" s="7">
        <f>ROUND(CD192+CJ192+CW192+CX192,2)</f>
        <v>0</v>
      </c>
      <c r="CZ192" s="7">
        <f>IF(AND(CY192&gt;0,CY193=0),CY192,0)</f>
        <v>0</v>
      </c>
      <c r="DA192" s="7">
        <f>IF(DB191&gt;0,DA191,0)</f>
        <v>0</v>
      </c>
      <c r="DB192" s="7">
        <f>IF(ROUND(CY192-DA192,2)&gt;0,ROUND(CY192-DA192,2),0)</f>
        <v>0</v>
      </c>
      <c r="EB192">
        <v>190</v>
      </c>
      <c r="EC192" s="7">
        <f>IF(FB191&gt;0,EC191-1000,EC191)</f>
        <v>0</v>
      </c>
      <c r="ED192" s="20">
        <f>IF(FB191&gt;0,ROUND(PMT($F$92/12,$F$96*12,-EC192),5),0)</f>
        <v>0</v>
      </c>
      <c r="EE192" s="15">
        <f>IF(FB191&gt;0,ROUND(EC192*$EE$1/1000,2),0)</f>
        <v>0</v>
      </c>
      <c r="EF192" s="9">
        <f>INT(EE192)</f>
        <v>0</v>
      </c>
      <c r="EG192" s="23">
        <f>INT((EE192-EF192)*10)/10</f>
        <v>0</v>
      </c>
      <c r="EH192" s="17">
        <f>EE192-EF192-EG192</f>
        <v>0</v>
      </c>
      <c r="EI192" s="23">
        <f>IF(OR(EH192=0.05,EH192=0),EH192,IF(AND(EH192&gt;0.051,EH192&lt;0.1),0.1,IF(AND(EH192&gt;0.001,EH192&lt;0.05),0.05,EH192)))</f>
        <v>0</v>
      </c>
      <c r="EJ192" s="23">
        <f>EF192+EG192+EI192</f>
        <v>0</v>
      </c>
      <c r="EK192" s="15">
        <f>IF(FB191&gt;0,ROUND($ED$1*$EK$1,2),0)</f>
        <v>0</v>
      </c>
      <c r="EL192" s="22">
        <v>0</v>
      </c>
      <c r="EM192" s="22">
        <f>IF(FB191&gt;0,ROUND($ED$1*$EM$1,0),0)</f>
        <v>0</v>
      </c>
      <c r="EN192" s="22">
        <f>IF(FB191&gt;0,ROUND($ED$1*$EN$1,2),0)</f>
        <v>0</v>
      </c>
      <c r="EO192" s="22">
        <f>IF(FB191&gt;0,ROUND($ED$1*$EO$1,2),0)</f>
        <v>0</v>
      </c>
      <c r="EP192" s="22">
        <f>IF(FB191&gt;0,ROUND($ED$1*$EP$1,2),0)</f>
        <v>0</v>
      </c>
      <c r="EQ192" s="15">
        <f>IF(FB191&gt;0,EK192+SUM(EM192:EP192),0)</f>
        <v>0</v>
      </c>
      <c r="ER192" s="22">
        <f>IF(FB191&gt;0,ROUND(EQ192/12,2),0)</f>
        <v>0</v>
      </c>
      <c r="ES192" s="9">
        <f>INT(ER192)</f>
        <v>0</v>
      </c>
      <c r="ET192" s="23">
        <f>INT((ER192-ES192)*10)/10</f>
        <v>0</v>
      </c>
      <c r="EU192" s="17">
        <f>ER192-ES192-ET192</f>
        <v>0</v>
      </c>
      <c r="EV192" s="23">
        <f>IF(OR(EU192=0.05,EU192=0),EU192,IF(AND(EU192&gt;0.051,EU192&lt;0.1),0.1,IF(AND(EU192&gt;0.001,EU192&lt;0.05),0.05,EU192)))</f>
        <v>0</v>
      </c>
      <c r="EW192" s="23">
        <f>ES192+ET192+EV192</f>
        <v>0</v>
      </c>
      <c r="EX192">
        <f>IF(FB191&gt;0,EX191,0)</f>
        <v>0</v>
      </c>
      <c r="EY192" s="7">
        <f>ROUND(ED192+EJ192+EW192+EX192,2)</f>
        <v>0</v>
      </c>
      <c r="EZ192" s="7">
        <f>IF(AND(EY192&gt;0,EY193=0),EY192,0)</f>
        <v>0</v>
      </c>
      <c r="FA192" s="7">
        <f>IF(FB191&gt;0,FA191,0)</f>
        <v>0</v>
      </c>
      <c r="FB192" s="7">
        <f>IF(ROUND(EY192-FA192,2)&gt;0,ROUND(EY192-FA192,2),0)</f>
        <v>0</v>
      </c>
      <c r="GB192">
        <v>190</v>
      </c>
      <c r="GC192" s="7">
        <f>IF(HB191&gt;0,GC191-1000,GC191)</f>
        <v>0</v>
      </c>
      <c r="GD192" s="20">
        <f>IF(HB191&gt;0,ROUND(PMT($F$92/12,$F$96*12,-GC192),5),0)</f>
        <v>0</v>
      </c>
      <c r="GE192" s="15">
        <f>IF(HB191&gt;0,ROUND(GC192*$GE$1/1000,2),0)</f>
        <v>0</v>
      </c>
      <c r="GF192" s="9">
        <f>INT(GE192)</f>
        <v>0</v>
      </c>
      <c r="GG192" s="23">
        <f>INT((GE192-GF192)*10)/10</f>
        <v>0</v>
      </c>
      <c r="GH192" s="17">
        <f>GE192-GF192-GG192</f>
        <v>0</v>
      </c>
      <c r="GI192" s="23">
        <f>IF(OR(GH192=0.05,GH192=0),GH192,IF(AND(GH192&gt;0.051,GH192&lt;0.1),0.1,IF(AND(GH192&gt;0.001,GH192&lt;0.05),0.05,GH192)))</f>
        <v>0</v>
      </c>
      <c r="GJ192" s="23">
        <f>GF192+GG192+GI192</f>
        <v>0</v>
      </c>
      <c r="GK192" s="15">
        <f>IF(HB191&gt;0,ROUND($GD$1*$GK$1,2),0)</f>
        <v>0</v>
      </c>
      <c r="GL192" s="22">
        <v>0</v>
      </c>
      <c r="GM192" s="22">
        <f>IF(HB191&gt;0,ROUND($GD$1*$GM$1,0),0)</f>
        <v>0</v>
      </c>
      <c r="GN192" s="22">
        <f>IF(HB191&gt;0,ROUND($GD$1*$GN$1,2),0)</f>
        <v>0</v>
      </c>
      <c r="GO192" s="22">
        <f>IF(HB191&gt;0,ROUND($GD$1*$GO$1,2),0)</f>
        <v>0</v>
      </c>
      <c r="GP192" s="22">
        <f>IF(HB191&gt;0,ROUND($GD$1*$GP$1,2),0)</f>
        <v>0</v>
      </c>
      <c r="GQ192" s="15">
        <f>IF(HB191&gt;0,GK192+SUM(GM192:GP192),0)</f>
        <v>0</v>
      </c>
      <c r="GR192" s="22">
        <f>IF(HB191&gt;0,ROUND(GQ192/12,2),0)</f>
        <v>0</v>
      </c>
      <c r="GS192" s="9">
        <f>INT(GR192)</f>
        <v>0</v>
      </c>
      <c r="GT192" s="23">
        <f>INT((GR192-GS192)*10)/10</f>
        <v>0</v>
      </c>
      <c r="GU192" s="17">
        <f>GR192-GS192-GT192</f>
        <v>0</v>
      </c>
      <c r="GV192" s="23">
        <f>IF(OR(GU192=0.05,GU192=0),GU192,IF(AND(GU192&gt;0.051,GU192&lt;0.1),0.1,IF(AND(GU192&gt;0.001,GU192&lt;0.05),0.05,GU192)))</f>
        <v>0</v>
      </c>
      <c r="GW192" s="23">
        <f>GS192+GT192+GV192</f>
        <v>0</v>
      </c>
      <c r="GX192">
        <f>IF(HB191&gt;0,GX191,0)</f>
        <v>0</v>
      </c>
      <c r="GY192" s="7">
        <f>ROUND(GD192+GJ192+GW192+GX192,2)</f>
        <v>0</v>
      </c>
      <c r="GZ192" s="7">
        <f>IF(AND(GY192&gt;0,GY193=0),GY192,0)</f>
        <v>0</v>
      </c>
      <c r="HA192" s="7">
        <f>IF(HB191&gt;0,HA191,0)</f>
        <v>0</v>
      </c>
      <c r="HB192" s="7">
        <f>IF(ROUND(GY192-HA192,2)&gt;0,ROUND(GY192-HA192,2),0)</f>
        <v>0</v>
      </c>
    </row>
    <row r="193" spans="1:235">
      <c r="AD193" s="7">
        <f>SUM(AD187:AD192)</f>
        <v>0</v>
      </c>
      <c r="BB193">
        <v>191</v>
      </c>
      <c r="BC193" s="7">
        <f>IF(BW192&gt;0,BC192-1000,BC192)</f>
        <v>0</v>
      </c>
      <c r="BD193" s="20">
        <f>IF(BW192&gt;0,ROUND(PMT($F$92/12,$F$96*12,-BC193),5),0)</f>
        <v>0</v>
      </c>
      <c r="BE193" s="15">
        <f>IF(BW192&gt;0,ROUND(BC193*$E$1/1000,2),0)</f>
        <v>0</v>
      </c>
      <c r="BF193" s="15">
        <f>IF(BW192&gt;0,ROUND(MIN(BC193,$F$168)*$BF$1,2),0)</f>
        <v>0</v>
      </c>
      <c r="BG193" s="22">
        <v>0</v>
      </c>
      <c r="BH193" s="22">
        <f>IF(BW192&gt;0,ROUND(MIN(BC193,$F$168)*$BH$1,0),0)</f>
        <v>0</v>
      </c>
      <c r="BI193" s="22">
        <f>IF(BW192&gt;0,ROUND(MIN(BC193,$F$168)*$BI$1,2),0)</f>
        <v>0</v>
      </c>
      <c r="BJ193" s="22">
        <f>IF(BW192&gt;0,ROUND(MIN(BC193,$F$168)*$BJ$1,2),0)</f>
        <v>0</v>
      </c>
      <c r="BK193" s="22">
        <f>IF(BW192&gt;0,ROUND(MIN(BC193,$F$168)*$BK$1,2),0)</f>
        <v>0</v>
      </c>
      <c r="BL193" s="15">
        <f>IF(BW192&gt;0,BF193+SUM(BH193:BK193),0)</f>
        <v>0</v>
      </c>
      <c r="BM193" s="22">
        <f>IF(BW192&gt;0,ROUND(BL193/12,2),0)</f>
        <v>0</v>
      </c>
      <c r="BN193" s="9">
        <f>INT(BM193)</f>
        <v>0</v>
      </c>
      <c r="BO193" s="23">
        <f>INT((BM193-BN193)*10)/10</f>
        <v>0</v>
      </c>
      <c r="BP193" s="17">
        <f>BM193-BN193-BO193</f>
        <v>0</v>
      </c>
      <c r="BQ193" s="23">
        <f>IF(OR(BP193=0.05,BP193=0),BP193,IF(AND(BP193&gt;0.051,BP193&lt;0.1),0.1,IF(AND(BP193&gt;0.001,BP193&lt;0.05),0.05,BP193)))</f>
        <v>0</v>
      </c>
      <c r="BR193" s="23">
        <f>BN193+BO193+BQ193</f>
        <v>0</v>
      </c>
      <c r="BS193">
        <f>IF(BW192&gt;0,BS192,0)</f>
        <v>0</v>
      </c>
      <c r="BT193" s="7">
        <f>SUM(BD193:BE193)+BR193+BS193</f>
        <v>0</v>
      </c>
      <c r="BU193" s="7">
        <f>IF(AND(BT193&gt;0,BT194=0),BT193,0)</f>
        <v>0</v>
      </c>
      <c r="BV193" s="7">
        <f>IF(BW192&gt;0,BV192,0)</f>
        <v>0</v>
      </c>
      <c r="BW193" s="7">
        <f>IF(ROUND(BT193-BV193,2)&gt;0,ROUND(BT193-BV193,2),0)</f>
        <v>0</v>
      </c>
      <c r="CB193">
        <v>191</v>
      </c>
      <c r="CC193" s="7">
        <f>IF(DB192&gt;0,CC192-1000,CC192)</f>
        <v>0</v>
      </c>
      <c r="CD193" s="20">
        <f>IF(DB192&gt;0,ROUND(PMT($F$92/12,$F$96*12,-CC193),5),0)</f>
        <v>0</v>
      </c>
      <c r="CE193" s="15">
        <f>IF(DB192&gt;0,ROUND(CC193*$CE$1/1000,2),0)</f>
        <v>0</v>
      </c>
      <c r="CF193" s="9">
        <f>INT(CE193)</f>
        <v>0</v>
      </c>
      <c r="CG193" s="23">
        <f>INT((CE193-CF193)*10)/10</f>
        <v>0</v>
      </c>
      <c r="CH193" s="17">
        <f>CE193-CF193-CG193</f>
        <v>0</v>
      </c>
      <c r="CI193" s="23">
        <f>IF(OR(CH193=0.05,CH193=0),CH193,IF(AND(CH193&gt;0.051,CH193&lt;0.1),0.1,IF(AND(CH193&gt;0.001,CH193&lt;0.05),0.05,CH193)))</f>
        <v>0</v>
      </c>
      <c r="CJ193" s="23">
        <f>CF193+CG193+CI193</f>
        <v>0</v>
      </c>
      <c r="CK193" s="15">
        <f>IF(DB192&gt;0,ROUND($CD$1*$CK$1,2),0)</f>
        <v>0</v>
      </c>
      <c r="CL193" s="22">
        <v>0</v>
      </c>
      <c r="CM193" s="22">
        <f>IF(DB192&gt;0,ROUND($CD$1*$CM$1,2),0)</f>
        <v>0</v>
      </c>
      <c r="CN193" s="22">
        <f>IF(DB192&gt;0,ROUND($CD$1*$CN$1,2),0)</f>
        <v>0</v>
      </c>
      <c r="CO193" s="22">
        <f>IF(DB192&gt;0,ROUND($CD$1*$CO$1,2),0)</f>
        <v>0</v>
      </c>
      <c r="CP193" s="22">
        <f>IF(DB192&gt;0,ROUND($CD$1*$CP$1,2),0)</f>
        <v>0</v>
      </c>
      <c r="CQ193" s="15">
        <f>IF(DB192&gt;0,CK193+SUM(CM193:CP193),0)</f>
        <v>0</v>
      </c>
      <c r="CR193" s="22">
        <f>IF(DB192&gt;0,ROUND(CQ193/12,2),0)</f>
        <v>0</v>
      </c>
      <c r="CS193" s="9">
        <f>INT(CR193)</f>
        <v>0</v>
      </c>
      <c r="CT193" s="23">
        <f>INT((CR193-CS193)*10)/10</f>
        <v>0</v>
      </c>
      <c r="CU193" s="17">
        <f>CR193-CS193-CT193</f>
        <v>0</v>
      </c>
      <c r="CV193" s="23">
        <f>IF(OR(CU193=0.05,CU193=0),CU193,IF(AND(CU193&gt;0.051,CU193&lt;0.1),0.1,IF(AND(CU193&gt;0.001,CU193&lt;0.05),0.05,CU193)))</f>
        <v>0</v>
      </c>
      <c r="CW193" s="23">
        <f>CS193+CT193+CV193</f>
        <v>0</v>
      </c>
      <c r="CX193">
        <f>IF(DB192&gt;0,CX192,0)</f>
        <v>0</v>
      </c>
      <c r="CY193" s="7">
        <f>ROUND(CD193+CJ193+CW193+CX193,2)</f>
        <v>0</v>
      </c>
      <c r="CZ193" s="7">
        <f>IF(AND(CY193&gt;0,CY194=0),CY193,0)</f>
        <v>0</v>
      </c>
      <c r="DA193" s="7">
        <f>IF(DB192&gt;0,DA192,0)</f>
        <v>0</v>
      </c>
      <c r="DB193" s="7">
        <f>IF(ROUND(CY193-DA193,2)&gt;0,ROUND(CY193-DA193,2),0)</f>
        <v>0</v>
      </c>
      <c r="EB193">
        <v>191</v>
      </c>
      <c r="EC193" s="7">
        <f>IF(FB192&gt;0,EC192-1000,EC192)</f>
        <v>0</v>
      </c>
      <c r="ED193" s="20">
        <f>IF(FB192&gt;0,ROUND(PMT($F$92/12,$F$96*12,-EC193),5),0)</f>
        <v>0</v>
      </c>
      <c r="EE193" s="15">
        <f>IF(FB192&gt;0,ROUND(EC193*$EE$1/1000,2),0)</f>
        <v>0</v>
      </c>
      <c r="EF193" s="9">
        <f>INT(EE193)</f>
        <v>0</v>
      </c>
      <c r="EG193" s="23">
        <f>INT((EE193-EF193)*10)/10</f>
        <v>0</v>
      </c>
      <c r="EH193" s="17">
        <f>EE193-EF193-EG193</f>
        <v>0</v>
      </c>
      <c r="EI193" s="23">
        <f>IF(OR(EH193=0.05,EH193=0),EH193,IF(AND(EH193&gt;0.051,EH193&lt;0.1),0.1,IF(AND(EH193&gt;0.001,EH193&lt;0.05),0.05,EH193)))</f>
        <v>0</v>
      </c>
      <c r="EJ193" s="23">
        <f>EF193+EG193+EI193</f>
        <v>0</v>
      </c>
      <c r="EK193" s="15">
        <f>IF(FB192&gt;0,ROUND($ED$1*$EK$1,2),0)</f>
        <v>0</v>
      </c>
      <c r="EL193" s="22">
        <v>0</v>
      </c>
      <c r="EM193" s="22">
        <f>IF(FB192&gt;0,ROUND($ED$1*$EM$1,0),0)</f>
        <v>0</v>
      </c>
      <c r="EN193" s="22">
        <f>IF(FB192&gt;0,ROUND($ED$1*$EN$1,2),0)</f>
        <v>0</v>
      </c>
      <c r="EO193" s="22">
        <f>IF(FB192&gt;0,ROUND($ED$1*$EO$1,2),0)</f>
        <v>0</v>
      </c>
      <c r="EP193" s="22">
        <f>IF(FB192&gt;0,ROUND($ED$1*$EP$1,2),0)</f>
        <v>0</v>
      </c>
      <c r="EQ193" s="15">
        <f>IF(FB192&gt;0,EK193+SUM(EM193:EP193),0)</f>
        <v>0</v>
      </c>
      <c r="ER193" s="22">
        <f>IF(FB192&gt;0,ROUND(EQ193/12,2),0)</f>
        <v>0</v>
      </c>
      <c r="ES193" s="9">
        <f>INT(ER193)</f>
        <v>0</v>
      </c>
      <c r="ET193" s="23">
        <f>INT((ER193-ES193)*10)/10</f>
        <v>0</v>
      </c>
      <c r="EU193" s="17">
        <f>ER193-ES193-ET193</f>
        <v>0</v>
      </c>
      <c r="EV193" s="23">
        <f>IF(OR(EU193=0.05,EU193=0),EU193,IF(AND(EU193&gt;0.051,EU193&lt;0.1),0.1,IF(AND(EU193&gt;0.001,EU193&lt;0.05),0.05,EU193)))</f>
        <v>0</v>
      </c>
      <c r="EW193" s="23">
        <f>ES193+ET193+EV193</f>
        <v>0</v>
      </c>
      <c r="EX193">
        <f>IF(FB192&gt;0,EX192,0)</f>
        <v>0</v>
      </c>
      <c r="EY193" s="7">
        <f>ROUND(ED193+EJ193+EW193+EX193,2)</f>
        <v>0</v>
      </c>
      <c r="EZ193" s="7">
        <f>IF(AND(EY193&gt;0,EY194=0),EY193,0)</f>
        <v>0</v>
      </c>
      <c r="FA193" s="7">
        <f>IF(FB192&gt;0,FA192,0)</f>
        <v>0</v>
      </c>
      <c r="FB193" s="7">
        <f>IF(ROUND(EY193-FA193,2)&gt;0,ROUND(EY193-FA193,2),0)</f>
        <v>0</v>
      </c>
      <c r="GB193">
        <v>191</v>
      </c>
      <c r="GC193" s="7">
        <f>IF(HB192&gt;0,GC192-1000,GC192)</f>
        <v>0</v>
      </c>
      <c r="GD193" s="20">
        <f>IF(HB192&gt;0,ROUND(PMT($F$92/12,$F$96*12,-GC193),5),0)</f>
        <v>0</v>
      </c>
      <c r="GE193" s="15">
        <f>IF(HB192&gt;0,ROUND(GC193*$GE$1/1000,2),0)</f>
        <v>0</v>
      </c>
      <c r="GF193" s="9">
        <f>INT(GE193)</f>
        <v>0</v>
      </c>
      <c r="GG193" s="23">
        <f>INT((GE193-GF193)*10)/10</f>
        <v>0</v>
      </c>
      <c r="GH193" s="17">
        <f>GE193-GF193-GG193</f>
        <v>0</v>
      </c>
      <c r="GI193" s="23">
        <f>IF(OR(GH193=0.05,GH193=0),GH193,IF(AND(GH193&gt;0.051,GH193&lt;0.1),0.1,IF(AND(GH193&gt;0.001,GH193&lt;0.05),0.05,GH193)))</f>
        <v>0</v>
      </c>
      <c r="GJ193" s="23">
        <f>GF193+GG193+GI193</f>
        <v>0</v>
      </c>
      <c r="GK193" s="15">
        <f>IF(HB192&gt;0,ROUND($GD$1*$GK$1,2),0)</f>
        <v>0</v>
      </c>
      <c r="GL193" s="22">
        <v>0</v>
      </c>
      <c r="GM193" s="22">
        <f>IF(HB192&gt;0,ROUND($GD$1*$GM$1,0),0)</f>
        <v>0</v>
      </c>
      <c r="GN193" s="22">
        <f>IF(HB192&gt;0,ROUND($GD$1*$GN$1,2),0)</f>
        <v>0</v>
      </c>
      <c r="GO193" s="22">
        <f>IF(HB192&gt;0,ROUND($GD$1*$GO$1,2),0)</f>
        <v>0</v>
      </c>
      <c r="GP193" s="22">
        <f>IF(HB192&gt;0,ROUND($GD$1*$GP$1,2),0)</f>
        <v>0</v>
      </c>
      <c r="GQ193" s="15">
        <f>IF(HB192&gt;0,GK193+SUM(GM193:GP193),0)</f>
        <v>0</v>
      </c>
      <c r="GR193" s="22">
        <f>IF(HB192&gt;0,ROUND(GQ193/12,2),0)</f>
        <v>0</v>
      </c>
      <c r="GS193" s="9">
        <f>INT(GR193)</f>
        <v>0</v>
      </c>
      <c r="GT193" s="23">
        <f>INT((GR193-GS193)*10)/10</f>
        <v>0</v>
      </c>
      <c r="GU193" s="17">
        <f>GR193-GS193-GT193</f>
        <v>0</v>
      </c>
      <c r="GV193" s="23">
        <f>IF(OR(GU193=0.05,GU193=0),GU193,IF(AND(GU193&gt;0.051,GU193&lt;0.1),0.1,IF(AND(GU193&gt;0.001,GU193&lt;0.05),0.05,GU193)))</f>
        <v>0</v>
      </c>
      <c r="GW193" s="23">
        <f>GS193+GT193+GV193</f>
        <v>0</v>
      </c>
      <c r="GX193">
        <f>IF(HB192&gt;0,GX192,0)</f>
        <v>0</v>
      </c>
      <c r="GY193" s="7">
        <f>ROUND(GD193+GJ193+GW193+GX193,2)</f>
        <v>0</v>
      </c>
      <c r="GZ193" s="7">
        <f>IF(AND(GY193&gt;0,GY194=0),GY193,0)</f>
        <v>0</v>
      </c>
      <c r="HA193" s="7">
        <f>IF(HB192&gt;0,HA192,0)</f>
        <v>0</v>
      </c>
      <c r="HB193" s="7">
        <f>IF(ROUND(GY193-HA193,2)&gt;0,ROUND(GY193-HA193,2),0)</f>
        <v>0</v>
      </c>
    </row>
    <row r="194" spans="1:235">
      <c r="AA194" s="139" t="s">
        <v>223</v>
      </c>
      <c r="AC194" s="25" t="s">
        <v>224</v>
      </c>
      <c r="AD194" s="20">
        <f>$F$140</f>
        <v>0</v>
      </c>
      <c r="BB194">
        <v>192</v>
      </c>
      <c r="BC194" s="7">
        <f>IF(BW193&gt;0,BC193-1000,BC193)</f>
        <v>0</v>
      </c>
      <c r="BD194" s="20">
        <f>IF(BW193&gt;0,ROUND(PMT($F$92/12,$F$96*12,-BC194),5),0)</f>
        <v>0</v>
      </c>
      <c r="BE194" s="15">
        <f>IF(BW193&gt;0,ROUND(BC194*$E$1/1000,2),0)</f>
        <v>0</v>
      </c>
      <c r="BF194" s="15">
        <f>IF(BW193&gt;0,ROUND(MIN(BC194,$F$168)*$BF$1,2),0)</f>
        <v>0</v>
      </c>
      <c r="BG194" s="22">
        <v>0</v>
      </c>
      <c r="BH194" s="22">
        <f>IF(BW193&gt;0,ROUND(MIN(BC194,$F$168)*$BH$1,0),0)</f>
        <v>0</v>
      </c>
      <c r="BI194" s="22">
        <f>IF(BW193&gt;0,ROUND(MIN(BC194,$F$168)*$BI$1,2),0)</f>
        <v>0</v>
      </c>
      <c r="BJ194" s="22">
        <f>IF(BW193&gt;0,ROUND(MIN(BC194,$F$168)*$BJ$1,2),0)</f>
        <v>0</v>
      </c>
      <c r="BK194" s="22">
        <f>IF(BW193&gt;0,ROUND(MIN(BC194,$F$168)*$BK$1,2),0)</f>
        <v>0</v>
      </c>
      <c r="BL194" s="15">
        <f>IF(BW193&gt;0,BF194+SUM(BH194:BK194),0)</f>
        <v>0</v>
      </c>
      <c r="BM194" s="22">
        <f>IF(BW193&gt;0,ROUND(BL194/12,2),0)</f>
        <v>0</v>
      </c>
      <c r="BN194" s="9">
        <f>INT(BM194)</f>
        <v>0</v>
      </c>
      <c r="BO194" s="23">
        <f>INT((BM194-BN194)*10)/10</f>
        <v>0</v>
      </c>
      <c r="BP194" s="17">
        <f>BM194-BN194-BO194</f>
        <v>0</v>
      </c>
      <c r="BQ194" s="23">
        <f>IF(OR(BP194=0.05,BP194=0),BP194,IF(AND(BP194&gt;0.051,BP194&lt;0.1),0.1,IF(AND(BP194&gt;0.001,BP194&lt;0.05),0.05,BP194)))</f>
        <v>0</v>
      </c>
      <c r="BR194" s="23">
        <f>BN194+BO194+BQ194</f>
        <v>0</v>
      </c>
      <c r="BS194">
        <f>IF(BW193&gt;0,BS193,0)</f>
        <v>0</v>
      </c>
      <c r="BT194" s="7">
        <f>SUM(BD194:BE194)+BR194+BS194</f>
        <v>0</v>
      </c>
      <c r="BU194" s="7">
        <f>IF(AND(BT194&gt;0,BT195=0),BT194,0)</f>
        <v>0</v>
      </c>
      <c r="BV194" s="7">
        <f>IF(BW193&gt;0,BV193,0)</f>
        <v>0</v>
      </c>
      <c r="BW194" s="7">
        <f>IF(ROUND(BT194-BV194,2)&gt;0,ROUND(BT194-BV194,2),0)</f>
        <v>0</v>
      </c>
      <c r="CB194">
        <v>192</v>
      </c>
      <c r="CC194" s="7">
        <f>IF(DB193&gt;0,CC193-1000,CC193)</f>
        <v>0</v>
      </c>
      <c r="CD194" s="20">
        <f>IF(DB193&gt;0,ROUND(PMT($F$92/12,$F$96*12,-CC194),5),0)</f>
        <v>0</v>
      </c>
      <c r="CE194" s="15">
        <f>IF(DB193&gt;0,ROUND(CC194*$CE$1/1000,2),0)</f>
        <v>0</v>
      </c>
      <c r="CF194" s="9">
        <f>INT(CE194)</f>
        <v>0</v>
      </c>
      <c r="CG194" s="23">
        <f>INT((CE194-CF194)*10)/10</f>
        <v>0</v>
      </c>
      <c r="CH194" s="17">
        <f>CE194-CF194-CG194</f>
        <v>0</v>
      </c>
      <c r="CI194" s="23">
        <f>IF(OR(CH194=0.05,CH194=0),CH194,IF(AND(CH194&gt;0.051,CH194&lt;0.1),0.1,IF(AND(CH194&gt;0.001,CH194&lt;0.05),0.05,CH194)))</f>
        <v>0</v>
      </c>
      <c r="CJ194" s="23">
        <f>CF194+CG194+CI194</f>
        <v>0</v>
      </c>
      <c r="CK194" s="15">
        <f>IF(DB193&gt;0,ROUND($CD$1*$CK$1,2),0)</f>
        <v>0</v>
      </c>
      <c r="CL194" s="22">
        <v>0</v>
      </c>
      <c r="CM194" s="22">
        <f>IF(DB193&gt;0,ROUND($CD$1*$CM$1,2),0)</f>
        <v>0</v>
      </c>
      <c r="CN194" s="22">
        <f>IF(DB193&gt;0,ROUND($CD$1*$CN$1,2),0)</f>
        <v>0</v>
      </c>
      <c r="CO194" s="22">
        <f>IF(DB193&gt;0,ROUND($CD$1*$CO$1,2),0)</f>
        <v>0</v>
      </c>
      <c r="CP194" s="22">
        <f>IF(DB193&gt;0,ROUND($CD$1*$CP$1,2),0)</f>
        <v>0</v>
      </c>
      <c r="CQ194" s="15">
        <f>IF(DB193&gt;0,CK194+SUM(CM194:CP194),0)</f>
        <v>0</v>
      </c>
      <c r="CR194" s="22">
        <f>IF(DB193&gt;0,ROUND(CQ194/12,2),0)</f>
        <v>0</v>
      </c>
      <c r="CS194" s="9">
        <f>INT(CR194)</f>
        <v>0</v>
      </c>
      <c r="CT194" s="23">
        <f>INT((CR194-CS194)*10)/10</f>
        <v>0</v>
      </c>
      <c r="CU194" s="17">
        <f>CR194-CS194-CT194</f>
        <v>0</v>
      </c>
      <c r="CV194" s="23">
        <f>IF(OR(CU194=0.05,CU194=0),CU194,IF(AND(CU194&gt;0.051,CU194&lt;0.1),0.1,IF(AND(CU194&gt;0.001,CU194&lt;0.05),0.05,CU194)))</f>
        <v>0</v>
      </c>
      <c r="CW194" s="23">
        <f>CS194+CT194+CV194</f>
        <v>0</v>
      </c>
      <c r="CX194">
        <f>IF(DB193&gt;0,CX193,0)</f>
        <v>0</v>
      </c>
      <c r="CY194" s="7">
        <f>ROUND(CD194+CJ194+CW194+CX194,2)</f>
        <v>0</v>
      </c>
      <c r="CZ194" s="7">
        <f>IF(AND(CY194&gt;0,CY195=0),CY194,0)</f>
        <v>0</v>
      </c>
      <c r="DA194" s="7">
        <f>IF(DB193&gt;0,DA193,0)</f>
        <v>0</v>
      </c>
      <c r="DB194" s="7">
        <f>IF(ROUND(CY194-DA194,2)&gt;0,ROUND(CY194-DA194,2),0)</f>
        <v>0</v>
      </c>
      <c r="EB194">
        <v>192</v>
      </c>
      <c r="EC194" s="7">
        <f>IF(FB193&gt;0,EC193-1000,EC193)</f>
        <v>0</v>
      </c>
      <c r="ED194" s="20">
        <f>IF(FB193&gt;0,ROUND(PMT($F$92/12,$F$96*12,-EC194),5),0)</f>
        <v>0</v>
      </c>
      <c r="EE194" s="15">
        <f>IF(FB193&gt;0,ROUND(EC194*$EE$1/1000,2),0)</f>
        <v>0</v>
      </c>
      <c r="EF194" s="9">
        <f>INT(EE194)</f>
        <v>0</v>
      </c>
      <c r="EG194" s="23">
        <f>INT((EE194-EF194)*10)/10</f>
        <v>0</v>
      </c>
      <c r="EH194" s="17">
        <f>EE194-EF194-EG194</f>
        <v>0</v>
      </c>
      <c r="EI194" s="23">
        <f>IF(OR(EH194=0.05,EH194=0),EH194,IF(AND(EH194&gt;0.051,EH194&lt;0.1),0.1,IF(AND(EH194&gt;0.001,EH194&lt;0.05),0.05,EH194)))</f>
        <v>0</v>
      </c>
      <c r="EJ194" s="23">
        <f>EF194+EG194+EI194</f>
        <v>0</v>
      </c>
      <c r="EK194" s="15">
        <f>IF(FB193&gt;0,ROUND($ED$1*$EK$1,2),0)</f>
        <v>0</v>
      </c>
      <c r="EL194" s="22">
        <v>0</v>
      </c>
      <c r="EM194" s="22">
        <f>IF(FB193&gt;0,ROUND($ED$1*$EM$1,0),0)</f>
        <v>0</v>
      </c>
      <c r="EN194" s="22">
        <f>IF(FB193&gt;0,ROUND($ED$1*$EN$1,2),0)</f>
        <v>0</v>
      </c>
      <c r="EO194" s="22">
        <f>IF(FB193&gt;0,ROUND($ED$1*$EO$1,2),0)</f>
        <v>0</v>
      </c>
      <c r="EP194" s="22">
        <f>IF(FB193&gt;0,ROUND($ED$1*$EP$1,2),0)</f>
        <v>0</v>
      </c>
      <c r="EQ194" s="15">
        <f>IF(FB193&gt;0,EK194+SUM(EM194:EP194),0)</f>
        <v>0</v>
      </c>
      <c r="ER194" s="22">
        <f>IF(FB193&gt;0,ROUND(EQ194/12,2),0)</f>
        <v>0</v>
      </c>
      <c r="ES194" s="9">
        <f>INT(ER194)</f>
        <v>0</v>
      </c>
      <c r="ET194" s="23">
        <f>INT((ER194-ES194)*10)/10</f>
        <v>0</v>
      </c>
      <c r="EU194" s="17">
        <f>ER194-ES194-ET194</f>
        <v>0</v>
      </c>
      <c r="EV194" s="23">
        <f>IF(OR(EU194=0.05,EU194=0),EU194,IF(AND(EU194&gt;0.051,EU194&lt;0.1),0.1,IF(AND(EU194&gt;0.001,EU194&lt;0.05),0.05,EU194)))</f>
        <v>0</v>
      </c>
      <c r="EW194" s="23">
        <f>ES194+ET194+EV194</f>
        <v>0</v>
      </c>
      <c r="EX194">
        <f>IF(FB193&gt;0,EX193,0)</f>
        <v>0</v>
      </c>
      <c r="EY194" s="7">
        <f>ROUND(ED194+EJ194+EW194+EX194,2)</f>
        <v>0</v>
      </c>
      <c r="EZ194" s="7">
        <f>IF(AND(EY194&gt;0,EY195=0),EY194,0)</f>
        <v>0</v>
      </c>
      <c r="FA194" s="7">
        <f>IF(FB193&gt;0,FA193,0)</f>
        <v>0</v>
      </c>
      <c r="FB194" s="7">
        <f>IF(ROUND(EY194-FA194,2)&gt;0,ROUND(EY194-FA194,2),0)</f>
        <v>0</v>
      </c>
      <c r="GB194">
        <v>192</v>
      </c>
      <c r="GC194" s="7">
        <f>IF(HB193&gt;0,GC193-1000,GC193)</f>
        <v>0</v>
      </c>
      <c r="GD194" s="20">
        <f>IF(HB193&gt;0,ROUND(PMT($F$92/12,$F$96*12,-GC194),5),0)</f>
        <v>0</v>
      </c>
      <c r="GE194" s="15">
        <f>IF(HB193&gt;0,ROUND(GC194*$GE$1/1000,2),0)</f>
        <v>0</v>
      </c>
      <c r="GF194" s="9">
        <f>INT(GE194)</f>
        <v>0</v>
      </c>
      <c r="GG194" s="23">
        <f>INT((GE194-GF194)*10)/10</f>
        <v>0</v>
      </c>
      <c r="GH194" s="17">
        <f>GE194-GF194-GG194</f>
        <v>0</v>
      </c>
      <c r="GI194" s="23">
        <f>IF(OR(GH194=0.05,GH194=0),GH194,IF(AND(GH194&gt;0.051,GH194&lt;0.1),0.1,IF(AND(GH194&gt;0.001,GH194&lt;0.05),0.05,GH194)))</f>
        <v>0</v>
      </c>
      <c r="GJ194" s="23">
        <f>GF194+GG194+GI194</f>
        <v>0</v>
      </c>
      <c r="GK194" s="15">
        <f>IF(HB193&gt;0,ROUND($GD$1*$GK$1,2),0)</f>
        <v>0</v>
      </c>
      <c r="GL194" s="22">
        <v>0</v>
      </c>
      <c r="GM194" s="22">
        <f>IF(HB193&gt;0,ROUND($GD$1*$GM$1,0),0)</f>
        <v>0</v>
      </c>
      <c r="GN194" s="22">
        <f>IF(HB193&gt;0,ROUND($GD$1*$GN$1,2),0)</f>
        <v>0</v>
      </c>
      <c r="GO194" s="22">
        <f>IF(HB193&gt;0,ROUND($GD$1*$GO$1,2),0)</f>
        <v>0</v>
      </c>
      <c r="GP194" s="22">
        <f>IF(HB193&gt;0,ROUND($GD$1*$GP$1,2),0)</f>
        <v>0</v>
      </c>
      <c r="GQ194" s="15">
        <f>IF(HB193&gt;0,GK194+SUM(GM194:GP194),0)</f>
        <v>0</v>
      </c>
      <c r="GR194" s="22">
        <f>IF(HB193&gt;0,ROUND(GQ194/12,2),0)</f>
        <v>0</v>
      </c>
      <c r="GS194" s="9">
        <f>INT(GR194)</f>
        <v>0</v>
      </c>
      <c r="GT194" s="23">
        <f>INT((GR194-GS194)*10)/10</f>
        <v>0</v>
      </c>
      <c r="GU194" s="17">
        <f>GR194-GS194-GT194</f>
        <v>0</v>
      </c>
      <c r="GV194" s="23">
        <f>IF(OR(GU194=0.05,GU194=0),GU194,IF(AND(GU194&gt;0.051,GU194&lt;0.1),0.1,IF(AND(GU194&gt;0.001,GU194&lt;0.05),0.05,GU194)))</f>
        <v>0</v>
      </c>
      <c r="GW194" s="23">
        <f>GS194+GT194+GV194</f>
        <v>0</v>
      </c>
      <c r="GX194">
        <f>IF(HB193&gt;0,GX193,0)</f>
        <v>0</v>
      </c>
      <c r="GY194" s="7">
        <f>ROUND(GD194+GJ194+GW194+GX194,2)</f>
        <v>0</v>
      </c>
      <c r="GZ194" s="7">
        <f>IF(AND(GY194&gt;0,GY195=0),GY194,0)</f>
        <v>0</v>
      </c>
      <c r="HA194" s="7">
        <f>IF(HB193&gt;0,HA193,0)</f>
        <v>0</v>
      </c>
      <c r="HB194" s="7">
        <f>IF(ROUND(GY194-HA194,2)&gt;0,ROUND(GY194-HA194,2),0)</f>
        <v>0</v>
      </c>
    </row>
    <row r="195" spans="1:235">
      <c r="AA195" s="134">
        <v>0</v>
      </c>
      <c r="AB195" s="134">
        <v>100000</v>
      </c>
      <c r="AC195" s="134">
        <v>0</v>
      </c>
      <c r="AD195" s="7">
        <f>IF($AD$194&gt;AA195,IF($AD$194&lt;=AB195,AC195,0),0)</f>
        <v>0</v>
      </c>
      <c r="BB195">
        <v>193</v>
      </c>
      <c r="BC195" s="7">
        <f>IF(BW194&gt;0,BC194-1000,BC194)</f>
        <v>0</v>
      </c>
      <c r="BD195" s="20">
        <f>IF(BW194&gt;0,ROUND(PMT($F$92/12,$F$96*12,-BC195),5),0)</f>
        <v>0</v>
      </c>
      <c r="BE195" s="15">
        <f>IF(BW194&gt;0,ROUND(BC195*$E$1/1000,2),0)</f>
        <v>0</v>
      </c>
      <c r="BF195" s="15">
        <f>IF(BW194&gt;0,ROUND(MIN(BC195,$F$168)*$BF$1,2),0)</f>
        <v>0</v>
      </c>
      <c r="BG195" s="22">
        <v>0</v>
      </c>
      <c r="BH195" s="22">
        <f>IF(BW194&gt;0,ROUND(MIN(BC195,$F$168)*$BH$1,0),0)</f>
        <v>0</v>
      </c>
      <c r="BI195" s="22">
        <f>IF(BW194&gt;0,ROUND(MIN(BC195,$F$168)*$BI$1,2),0)</f>
        <v>0</v>
      </c>
      <c r="BJ195" s="22">
        <f>IF(BW194&gt;0,ROUND(MIN(BC195,$F$168)*$BJ$1,2),0)</f>
        <v>0</v>
      </c>
      <c r="BK195" s="22">
        <f>IF(BW194&gt;0,ROUND(MIN(BC195,$F$168)*$BK$1,2),0)</f>
        <v>0</v>
      </c>
      <c r="BL195" s="15">
        <f>IF(BW194&gt;0,BF195+SUM(BH195:BK195),0)</f>
        <v>0</v>
      </c>
      <c r="BM195" s="22">
        <f>IF(BW194&gt;0,ROUND(BL195/12,2),0)</f>
        <v>0</v>
      </c>
      <c r="BN195" s="9">
        <f>INT(BM195)</f>
        <v>0</v>
      </c>
      <c r="BO195" s="23">
        <f>INT((BM195-BN195)*10)/10</f>
        <v>0</v>
      </c>
      <c r="BP195" s="17">
        <f>BM195-BN195-BO195</f>
        <v>0</v>
      </c>
      <c r="BQ195" s="23">
        <f>IF(OR(BP195=0.05,BP195=0),BP195,IF(AND(BP195&gt;0.051,BP195&lt;0.1),0.1,IF(AND(BP195&gt;0.001,BP195&lt;0.05),0.05,BP195)))</f>
        <v>0</v>
      </c>
      <c r="BR195" s="23">
        <f>BN195+BO195+BQ195</f>
        <v>0</v>
      </c>
      <c r="BS195">
        <f>IF(BW194&gt;0,BS194,0)</f>
        <v>0</v>
      </c>
      <c r="BT195" s="7">
        <f>SUM(BD195:BE195)+BR195+BS195</f>
        <v>0</v>
      </c>
      <c r="BU195" s="7">
        <f>IF(AND(BT195&gt;0,BT196=0),BT195,0)</f>
        <v>0</v>
      </c>
      <c r="BV195" s="7">
        <f>IF(BW194&gt;0,BV194,0)</f>
        <v>0</v>
      </c>
      <c r="BW195" s="7">
        <f>IF(ROUND(BT195-BV195,2)&gt;0,ROUND(BT195-BV195,2),0)</f>
        <v>0</v>
      </c>
      <c r="CB195">
        <v>193</v>
      </c>
      <c r="CC195" s="7">
        <f>IF(DB194&gt;0,CC194-1000,CC194)</f>
        <v>0</v>
      </c>
      <c r="CD195" s="20">
        <f>IF(DB194&gt;0,ROUND(PMT($F$92/12,$F$96*12,-CC195),5),0)</f>
        <v>0</v>
      </c>
      <c r="CE195" s="15">
        <f>IF(DB194&gt;0,ROUND(CC195*$CE$1/1000,2),0)</f>
        <v>0</v>
      </c>
      <c r="CF195" s="9">
        <f>INT(CE195)</f>
        <v>0</v>
      </c>
      <c r="CG195" s="23">
        <f>INT((CE195-CF195)*10)/10</f>
        <v>0</v>
      </c>
      <c r="CH195" s="17">
        <f>CE195-CF195-CG195</f>
        <v>0</v>
      </c>
      <c r="CI195" s="23">
        <f>IF(OR(CH195=0.05,CH195=0),CH195,IF(AND(CH195&gt;0.051,CH195&lt;0.1),0.1,IF(AND(CH195&gt;0.001,CH195&lt;0.05),0.05,CH195)))</f>
        <v>0</v>
      </c>
      <c r="CJ195" s="23">
        <f>CF195+CG195+CI195</f>
        <v>0</v>
      </c>
      <c r="CK195" s="15">
        <f>IF(DB194&gt;0,ROUND($CD$1*$CK$1,2),0)</f>
        <v>0</v>
      </c>
      <c r="CL195" s="22">
        <v>0</v>
      </c>
      <c r="CM195" s="22">
        <f>IF(DB194&gt;0,ROUND($CD$1*$CM$1,2),0)</f>
        <v>0</v>
      </c>
      <c r="CN195" s="22">
        <f>IF(DB194&gt;0,ROUND($CD$1*$CN$1,2),0)</f>
        <v>0</v>
      </c>
      <c r="CO195" s="22">
        <f>IF(DB194&gt;0,ROUND($CD$1*$CO$1,2),0)</f>
        <v>0</v>
      </c>
      <c r="CP195" s="22">
        <f>IF(DB194&gt;0,ROUND($CD$1*$CP$1,2),0)</f>
        <v>0</v>
      </c>
      <c r="CQ195" s="15">
        <f>IF(DB194&gt;0,CK195+SUM(CM195:CP195),0)</f>
        <v>0</v>
      </c>
      <c r="CR195" s="22">
        <f>IF(DB194&gt;0,ROUND(CQ195/12,2),0)</f>
        <v>0</v>
      </c>
      <c r="CS195" s="9">
        <f>INT(CR195)</f>
        <v>0</v>
      </c>
      <c r="CT195" s="23">
        <f>INT((CR195-CS195)*10)/10</f>
        <v>0</v>
      </c>
      <c r="CU195" s="17">
        <f>CR195-CS195-CT195</f>
        <v>0</v>
      </c>
      <c r="CV195" s="23">
        <f>IF(OR(CU195=0.05,CU195=0),CU195,IF(AND(CU195&gt;0.051,CU195&lt;0.1),0.1,IF(AND(CU195&gt;0.001,CU195&lt;0.05),0.05,CU195)))</f>
        <v>0</v>
      </c>
      <c r="CW195" s="23">
        <f>CS195+CT195+CV195</f>
        <v>0</v>
      </c>
      <c r="CX195">
        <f>IF(DB194&gt;0,CX194,0)</f>
        <v>0</v>
      </c>
      <c r="CY195" s="7">
        <f>ROUND(CD195+CJ195+CW195+CX195,2)</f>
        <v>0</v>
      </c>
      <c r="CZ195" s="7">
        <f>IF(AND(CY195&gt;0,CY196=0),CY195,0)</f>
        <v>0</v>
      </c>
      <c r="DA195" s="7">
        <f>IF(DB194&gt;0,DA194,0)</f>
        <v>0</v>
      </c>
      <c r="DB195" s="7">
        <f>IF(ROUND(CY195-DA195,2)&gt;0,ROUND(CY195-DA195,2),0)</f>
        <v>0</v>
      </c>
      <c r="EB195">
        <v>193</v>
      </c>
      <c r="EC195" s="7">
        <f>IF(FB194&gt;0,EC194-1000,EC194)</f>
        <v>0</v>
      </c>
      <c r="ED195" s="20">
        <f>IF(FB194&gt;0,ROUND(PMT($F$92/12,$F$96*12,-EC195),5),0)</f>
        <v>0</v>
      </c>
      <c r="EE195" s="15">
        <f>IF(FB194&gt;0,ROUND(EC195*$EE$1/1000,2),0)</f>
        <v>0</v>
      </c>
      <c r="EF195" s="9">
        <f>INT(EE195)</f>
        <v>0</v>
      </c>
      <c r="EG195" s="23">
        <f>INT((EE195-EF195)*10)/10</f>
        <v>0</v>
      </c>
      <c r="EH195" s="17">
        <f>EE195-EF195-EG195</f>
        <v>0</v>
      </c>
      <c r="EI195" s="23">
        <f>IF(OR(EH195=0.05,EH195=0),EH195,IF(AND(EH195&gt;0.051,EH195&lt;0.1),0.1,IF(AND(EH195&gt;0.001,EH195&lt;0.05),0.05,EH195)))</f>
        <v>0</v>
      </c>
      <c r="EJ195" s="23">
        <f>EF195+EG195+EI195</f>
        <v>0</v>
      </c>
      <c r="EK195" s="15">
        <f>IF(FB194&gt;0,ROUND($ED$1*$EK$1,2),0)</f>
        <v>0</v>
      </c>
      <c r="EL195" s="22">
        <v>0</v>
      </c>
      <c r="EM195" s="22">
        <f>IF(FB194&gt;0,ROUND($ED$1*$EM$1,0),0)</f>
        <v>0</v>
      </c>
      <c r="EN195" s="22">
        <f>IF(FB194&gt;0,ROUND($ED$1*$EN$1,2),0)</f>
        <v>0</v>
      </c>
      <c r="EO195" s="22">
        <f>IF(FB194&gt;0,ROUND($ED$1*$EO$1,2),0)</f>
        <v>0</v>
      </c>
      <c r="EP195" s="22">
        <f>IF(FB194&gt;0,ROUND($ED$1*$EP$1,2),0)</f>
        <v>0</v>
      </c>
      <c r="EQ195" s="15">
        <f>IF(FB194&gt;0,EK195+SUM(EM195:EP195),0)</f>
        <v>0</v>
      </c>
      <c r="ER195" s="22">
        <f>IF(FB194&gt;0,ROUND(EQ195/12,2),0)</f>
        <v>0</v>
      </c>
      <c r="ES195" s="9">
        <f>INT(ER195)</f>
        <v>0</v>
      </c>
      <c r="ET195" s="23">
        <f>INT((ER195-ES195)*10)/10</f>
        <v>0</v>
      </c>
      <c r="EU195" s="17">
        <f>ER195-ES195-ET195</f>
        <v>0</v>
      </c>
      <c r="EV195" s="23">
        <f>IF(OR(EU195=0.05,EU195=0),EU195,IF(AND(EU195&gt;0.051,EU195&lt;0.1),0.1,IF(AND(EU195&gt;0.001,EU195&lt;0.05),0.05,EU195)))</f>
        <v>0</v>
      </c>
      <c r="EW195" s="23">
        <f>ES195+ET195+EV195</f>
        <v>0</v>
      </c>
      <c r="EX195">
        <f>IF(FB194&gt;0,EX194,0)</f>
        <v>0</v>
      </c>
      <c r="EY195" s="7">
        <f>ROUND(ED195+EJ195+EW195+EX195,2)</f>
        <v>0</v>
      </c>
      <c r="EZ195" s="7">
        <f>IF(AND(EY195&gt;0,EY196=0),EY195,0)</f>
        <v>0</v>
      </c>
      <c r="FA195" s="7">
        <f>IF(FB194&gt;0,FA194,0)</f>
        <v>0</v>
      </c>
      <c r="FB195" s="7">
        <f>IF(ROUND(EY195-FA195,2)&gt;0,ROUND(EY195-FA195,2),0)</f>
        <v>0</v>
      </c>
      <c r="GB195">
        <v>193</v>
      </c>
      <c r="GC195" s="7">
        <f>IF(HB194&gt;0,GC194-1000,GC194)</f>
        <v>0</v>
      </c>
      <c r="GD195" s="20">
        <f>IF(HB194&gt;0,ROUND(PMT($F$92/12,$F$96*12,-GC195),5),0)</f>
        <v>0</v>
      </c>
      <c r="GE195" s="15">
        <f>IF(HB194&gt;0,ROUND(GC195*$GE$1/1000,2),0)</f>
        <v>0</v>
      </c>
      <c r="GF195" s="9">
        <f>INT(GE195)</f>
        <v>0</v>
      </c>
      <c r="GG195" s="23">
        <f>INT((GE195-GF195)*10)/10</f>
        <v>0</v>
      </c>
      <c r="GH195" s="17">
        <f>GE195-GF195-GG195</f>
        <v>0</v>
      </c>
      <c r="GI195" s="23">
        <f>IF(OR(GH195=0.05,GH195=0),GH195,IF(AND(GH195&gt;0.051,GH195&lt;0.1),0.1,IF(AND(GH195&gt;0.001,GH195&lt;0.05),0.05,GH195)))</f>
        <v>0</v>
      </c>
      <c r="GJ195" s="23">
        <f>GF195+GG195+GI195</f>
        <v>0</v>
      </c>
      <c r="GK195" s="15">
        <f>IF(HB194&gt;0,ROUND($GD$1*$GK$1,2),0)</f>
        <v>0</v>
      </c>
      <c r="GL195" s="22">
        <v>0</v>
      </c>
      <c r="GM195" s="22">
        <f>IF(HB194&gt;0,ROUND($GD$1*$GM$1,0),0)</f>
        <v>0</v>
      </c>
      <c r="GN195" s="22">
        <f>IF(HB194&gt;0,ROUND($GD$1*$GN$1,2),0)</f>
        <v>0</v>
      </c>
      <c r="GO195" s="22">
        <f>IF(HB194&gt;0,ROUND($GD$1*$GO$1,2),0)</f>
        <v>0</v>
      </c>
      <c r="GP195" s="22">
        <f>IF(HB194&gt;0,ROUND($GD$1*$GP$1,2),0)</f>
        <v>0</v>
      </c>
      <c r="GQ195" s="15">
        <f>IF(HB194&gt;0,GK195+SUM(GM195:GP195),0)</f>
        <v>0</v>
      </c>
      <c r="GR195" s="22">
        <f>IF(HB194&gt;0,ROUND(GQ195/12,2),0)</f>
        <v>0</v>
      </c>
      <c r="GS195" s="9">
        <f>INT(GR195)</f>
        <v>0</v>
      </c>
      <c r="GT195" s="23">
        <f>INT((GR195-GS195)*10)/10</f>
        <v>0</v>
      </c>
      <c r="GU195" s="17">
        <f>GR195-GS195-GT195</f>
        <v>0</v>
      </c>
      <c r="GV195" s="23">
        <f>IF(OR(GU195=0.05,GU195=0),GU195,IF(AND(GU195&gt;0.051,GU195&lt;0.1),0.1,IF(AND(GU195&gt;0.001,GU195&lt;0.05),0.05,GU195)))</f>
        <v>0</v>
      </c>
      <c r="GW195" s="23">
        <f>GS195+GT195+GV195</f>
        <v>0</v>
      </c>
      <c r="GX195">
        <f>IF(HB194&gt;0,GX194,0)</f>
        <v>0</v>
      </c>
      <c r="GY195" s="7">
        <f>ROUND(GD195+GJ195+GW195+GX195,2)</f>
        <v>0</v>
      </c>
      <c r="GZ195" s="7">
        <f>IF(AND(GY195&gt;0,GY196=0),GY195,0)</f>
        <v>0</v>
      </c>
      <c r="HA195" s="7">
        <f>IF(HB194&gt;0,HA194,0)</f>
        <v>0</v>
      </c>
      <c r="HB195" s="7">
        <f>IF(ROUND(GY195-HA195,2)&gt;0,ROUND(GY195-HA195,2),0)</f>
        <v>0</v>
      </c>
    </row>
    <row r="196" spans="1:235">
      <c r="AA196" s="134">
        <v>100000</v>
      </c>
      <c r="AB196" s="134">
        <v>300000</v>
      </c>
      <c r="AC196" s="134">
        <v>20</v>
      </c>
      <c r="AD196" s="7">
        <f>IF($AD$194&gt;AA196,IF($AD$194&lt;=AB196,AC196,0),0)</f>
        <v>0</v>
      </c>
      <c r="BB196">
        <v>194</v>
      </c>
      <c r="BC196" s="7">
        <f>IF(BW195&gt;0,BC195-1000,BC195)</f>
        <v>0</v>
      </c>
      <c r="BD196" s="20">
        <f>IF(BW195&gt;0,ROUND(PMT($F$92/12,$F$96*12,-BC196),5),0)</f>
        <v>0</v>
      </c>
      <c r="BE196" s="15">
        <f>IF(BW195&gt;0,ROUND(BC196*$E$1/1000,2),0)</f>
        <v>0</v>
      </c>
      <c r="BF196" s="15">
        <f>IF(BW195&gt;0,ROUND(MIN(BC196,$F$168)*$BF$1,2),0)</f>
        <v>0</v>
      </c>
      <c r="BG196" s="22">
        <v>0</v>
      </c>
      <c r="BH196" s="22">
        <f>IF(BW195&gt;0,ROUND(MIN(BC196,$F$168)*$BH$1,0),0)</f>
        <v>0</v>
      </c>
      <c r="BI196" s="22">
        <f>IF(BW195&gt;0,ROUND(MIN(BC196,$F$168)*$BI$1,2),0)</f>
        <v>0</v>
      </c>
      <c r="BJ196" s="22">
        <f>IF(BW195&gt;0,ROUND(MIN(BC196,$F$168)*$BJ$1,2),0)</f>
        <v>0</v>
      </c>
      <c r="BK196" s="22">
        <f>IF(BW195&gt;0,ROUND(MIN(BC196,$F$168)*$BK$1,2),0)</f>
        <v>0</v>
      </c>
      <c r="BL196" s="15">
        <f>IF(BW195&gt;0,BF196+SUM(BH196:BK196),0)</f>
        <v>0</v>
      </c>
      <c r="BM196" s="22">
        <f>IF(BW195&gt;0,ROUND(BL196/12,2),0)</f>
        <v>0</v>
      </c>
      <c r="BN196" s="9">
        <f>INT(BM196)</f>
        <v>0</v>
      </c>
      <c r="BO196" s="23">
        <f>INT((BM196-BN196)*10)/10</f>
        <v>0</v>
      </c>
      <c r="BP196" s="17">
        <f>BM196-BN196-BO196</f>
        <v>0</v>
      </c>
      <c r="BQ196" s="23">
        <f>IF(OR(BP196=0.05,BP196=0),BP196,IF(AND(BP196&gt;0.051,BP196&lt;0.1),0.1,IF(AND(BP196&gt;0.001,BP196&lt;0.05),0.05,BP196)))</f>
        <v>0</v>
      </c>
      <c r="BR196" s="23">
        <f>BN196+BO196+BQ196</f>
        <v>0</v>
      </c>
      <c r="BS196">
        <f>IF(BW195&gt;0,BS195,0)</f>
        <v>0</v>
      </c>
      <c r="BT196" s="7">
        <f>SUM(BD196:BE196)+BR196+BS196</f>
        <v>0</v>
      </c>
      <c r="BU196" s="7">
        <f>IF(AND(BT196&gt;0,BT197=0),BT196,0)</f>
        <v>0</v>
      </c>
      <c r="BV196" s="7">
        <f>IF(BW195&gt;0,BV195,0)</f>
        <v>0</v>
      </c>
      <c r="BW196" s="7">
        <f>IF(ROUND(BT196-BV196,2)&gt;0,ROUND(BT196-BV196,2),0)</f>
        <v>0</v>
      </c>
      <c r="CB196">
        <v>194</v>
      </c>
      <c r="CC196" s="7">
        <f>IF(DB195&gt;0,CC195-1000,CC195)</f>
        <v>0</v>
      </c>
      <c r="CD196" s="20">
        <f>IF(DB195&gt;0,ROUND(PMT($F$92/12,$F$96*12,-CC196),5),0)</f>
        <v>0</v>
      </c>
      <c r="CE196" s="15">
        <f>IF(DB195&gt;0,ROUND(CC196*$CE$1/1000,2),0)</f>
        <v>0</v>
      </c>
      <c r="CF196" s="9">
        <f>INT(CE196)</f>
        <v>0</v>
      </c>
      <c r="CG196" s="23">
        <f>INT((CE196-CF196)*10)/10</f>
        <v>0</v>
      </c>
      <c r="CH196" s="17">
        <f>CE196-CF196-CG196</f>
        <v>0</v>
      </c>
      <c r="CI196" s="23">
        <f>IF(OR(CH196=0.05,CH196=0),CH196,IF(AND(CH196&gt;0.051,CH196&lt;0.1),0.1,IF(AND(CH196&gt;0.001,CH196&lt;0.05),0.05,CH196)))</f>
        <v>0</v>
      </c>
      <c r="CJ196" s="23">
        <f>CF196+CG196+CI196</f>
        <v>0</v>
      </c>
      <c r="CK196" s="15">
        <f>IF(DB195&gt;0,ROUND($CD$1*$CK$1,2),0)</f>
        <v>0</v>
      </c>
      <c r="CL196" s="22">
        <v>0</v>
      </c>
      <c r="CM196" s="22">
        <f>IF(DB195&gt;0,ROUND($CD$1*$CM$1,2),0)</f>
        <v>0</v>
      </c>
      <c r="CN196" s="22">
        <f>IF(DB195&gt;0,ROUND($CD$1*$CN$1,2),0)</f>
        <v>0</v>
      </c>
      <c r="CO196" s="22">
        <f>IF(DB195&gt;0,ROUND($CD$1*$CO$1,2),0)</f>
        <v>0</v>
      </c>
      <c r="CP196" s="22">
        <f>IF(DB195&gt;0,ROUND($CD$1*$CP$1,2),0)</f>
        <v>0</v>
      </c>
      <c r="CQ196" s="15">
        <f>IF(DB195&gt;0,CK196+SUM(CM196:CP196),0)</f>
        <v>0</v>
      </c>
      <c r="CR196" s="22">
        <f>IF(DB195&gt;0,ROUND(CQ196/12,2),0)</f>
        <v>0</v>
      </c>
      <c r="CS196" s="9">
        <f>INT(CR196)</f>
        <v>0</v>
      </c>
      <c r="CT196" s="23">
        <f>INT((CR196-CS196)*10)/10</f>
        <v>0</v>
      </c>
      <c r="CU196" s="17">
        <f>CR196-CS196-CT196</f>
        <v>0</v>
      </c>
      <c r="CV196" s="23">
        <f>IF(OR(CU196=0.05,CU196=0),CU196,IF(AND(CU196&gt;0.051,CU196&lt;0.1),0.1,IF(AND(CU196&gt;0.001,CU196&lt;0.05),0.05,CU196)))</f>
        <v>0</v>
      </c>
      <c r="CW196" s="23">
        <f>CS196+CT196+CV196</f>
        <v>0</v>
      </c>
      <c r="CX196">
        <f>IF(DB195&gt;0,CX195,0)</f>
        <v>0</v>
      </c>
      <c r="CY196" s="7">
        <f>ROUND(CD196+CJ196+CW196+CX196,2)</f>
        <v>0</v>
      </c>
      <c r="CZ196" s="7">
        <f>IF(AND(CY196&gt;0,CY197=0),CY196,0)</f>
        <v>0</v>
      </c>
      <c r="DA196" s="7">
        <f>IF(DB195&gt;0,DA195,0)</f>
        <v>0</v>
      </c>
      <c r="DB196" s="7">
        <f>IF(ROUND(CY196-DA196,2)&gt;0,ROUND(CY196-DA196,2),0)</f>
        <v>0</v>
      </c>
      <c r="EB196">
        <v>194</v>
      </c>
      <c r="EC196" s="7">
        <f>IF(FB195&gt;0,EC195-1000,EC195)</f>
        <v>0</v>
      </c>
      <c r="ED196" s="20">
        <f>IF(FB195&gt;0,ROUND(PMT($F$92/12,$F$96*12,-EC196),5),0)</f>
        <v>0</v>
      </c>
      <c r="EE196" s="15">
        <f>IF(FB195&gt;0,ROUND(EC196*$EE$1/1000,2),0)</f>
        <v>0</v>
      </c>
      <c r="EF196" s="9">
        <f>INT(EE196)</f>
        <v>0</v>
      </c>
      <c r="EG196" s="23">
        <f>INT((EE196-EF196)*10)/10</f>
        <v>0</v>
      </c>
      <c r="EH196" s="17">
        <f>EE196-EF196-EG196</f>
        <v>0</v>
      </c>
      <c r="EI196" s="23">
        <f>IF(OR(EH196=0.05,EH196=0),EH196,IF(AND(EH196&gt;0.051,EH196&lt;0.1),0.1,IF(AND(EH196&gt;0.001,EH196&lt;0.05),0.05,EH196)))</f>
        <v>0</v>
      </c>
      <c r="EJ196" s="23">
        <f>EF196+EG196+EI196</f>
        <v>0</v>
      </c>
      <c r="EK196" s="15">
        <f>IF(FB195&gt;0,ROUND($ED$1*$EK$1,2),0)</f>
        <v>0</v>
      </c>
      <c r="EL196" s="22">
        <v>0</v>
      </c>
      <c r="EM196" s="22">
        <f>IF(FB195&gt;0,ROUND($ED$1*$EM$1,0),0)</f>
        <v>0</v>
      </c>
      <c r="EN196" s="22">
        <f>IF(FB195&gt;0,ROUND($ED$1*$EN$1,2),0)</f>
        <v>0</v>
      </c>
      <c r="EO196" s="22">
        <f>IF(FB195&gt;0,ROUND($ED$1*$EO$1,2),0)</f>
        <v>0</v>
      </c>
      <c r="EP196" s="22">
        <f>IF(FB195&gt;0,ROUND($ED$1*$EP$1,2),0)</f>
        <v>0</v>
      </c>
      <c r="EQ196" s="15">
        <f>IF(FB195&gt;0,EK196+SUM(EM196:EP196),0)</f>
        <v>0</v>
      </c>
      <c r="ER196" s="22">
        <f>IF(FB195&gt;0,ROUND(EQ196/12,2),0)</f>
        <v>0</v>
      </c>
      <c r="ES196" s="9">
        <f>INT(ER196)</f>
        <v>0</v>
      </c>
      <c r="ET196" s="23">
        <f>INT((ER196-ES196)*10)/10</f>
        <v>0</v>
      </c>
      <c r="EU196" s="17">
        <f>ER196-ES196-ET196</f>
        <v>0</v>
      </c>
      <c r="EV196" s="23">
        <f>IF(OR(EU196=0.05,EU196=0),EU196,IF(AND(EU196&gt;0.051,EU196&lt;0.1),0.1,IF(AND(EU196&gt;0.001,EU196&lt;0.05),0.05,EU196)))</f>
        <v>0</v>
      </c>
      <c r="EW196" s="23">
        <f>ES196+ET196+EV196</f>
        <v>0</v>
      </c>
      <c r="EX196">
        <f>IF(FB195&gt;0,EX195,0)</f>
        <v>0</v>
      </c>
      <c r="EY196" s="7">
        <f>ROUND(ED196+EJ196+EW196+EX196,2)</f>
        <v>0</v>
      </c>
      <c r="EZ196" s="7">
        <f>IF(AND(EY196&gt;0,EY197=0),EY196,0)</f>
        <v>0</v>
      </c>
      <c r="FA196" s="7">
        <f>IF(FB195&gt;0,FA195,0)</f>
        <v>0</v>
      </c>
      <c r="FB196" s="7">
        <f>IF(ROUND(EY196-FA196,2)&gt;0,ROUND(EY196-FA196,2),0)</f>
        <v>0</v>
      </c>
      <c r="GB196">
        <v>194</v>
      </c>
      <c r="GC196" s="7">
        <f>IF(HB195&gt;0,GC195-1000,GC195)</f>
        <v>0</v>
      </c>
      <c r="GD196" s="20">
        <f>IF(HB195&gt;0,ROUND(PMT($F$92/12,$F$96*12,-GC196),5),0)</f>
        <v>0</v>
      </c>
      <c r="GE196" s="15">
        <f>IF(HB195&gt;0,ROUND(GC196*$GE$1/1000,2),0)</f>
        <v>0</v>
      </c>
      <c r="GF196" s="9">
        <f>INT(GE196)</f>
        <v>0</v>
      </c>
      <c r="GG196" s="23">
        <f>INT((GE196-GF196)*10)/10</f>
        <v>0</v>
      </c>
      <c r="GH196" s="17">
        <f>GE196-GF196-GG196</f>
        <v>0</v>
      </c>
      <c r="GI196" s="23">
        <f>IF(OR(GH196=0.05,GH196=0),GH196,IF(AND(GH196&gt;0.051,GH196&lt;0.1),0.1,IF(AND(GH196&gt;0.001,GH196&lt;0.05),0.05,GH196)))</f>
        <v>0</v>
      </c>
      <c r="GJ196" s="23">
        <f>GF196+GG196+GI196</f>
        <v>0</v>
      </c>
      <c r="GK196" s="15">
        <f>IF(HB195&gt;0,ROUND($GD$1*$GK$1,2),0)</f>
        <v>0</v>
      </c>
      <c r="GL196" s="22">
        <v>0</v>
      </c>
      <c r="GM196" s="22">
        <f>IF(HB195&gt;0,ROUND($GD$1*$GM$1,0),0)</f>
        <v>0</v>
      </c>
      <c r="GN196" s="22">
        <f>IF(HB195&gt;0,ROUND($GD$1*$GN$1,2),0)</f>
        <v>0</v>
      </c>
      <c r="GO196" s="22">
        <f>IF(HB195&gt;0,ROUND($GD$1*$GO$1,2),0)</f>
        <v>0</v>
      </c>
      <c r="GP196" s="22">
        <f>IF(HB195&gt;0,ROUND($GD$1*$GP$1,2),0)</f>
        <v>0</v>
      </c>
      <c r="GQ196" s="15">
        <f>IF(HB195&gt;0,GK196+SUM(GM196:GP196),0)</f>
        <v>0</v>
      </c>
      <c r="GR196" s="22">
        <f>IF(HB195&gt;0,ROUND(GQ196/12,2),0)</f>
        <v>0</v>
      </c>
      <c r="GS196" s="9">
        <f>INT(GR196)</f>
        <v>0</v>
      </c>
      <c r="GT196" s="23">
        <f>INT((GR196-GS196)*10)/10</f>
        <v>0</v>
      </c>
      <c r="GU196" s="17">
        <f>GR196-GS196-GT196</f>
        <v>0</v>
      </c>
      <c r="GV196" s="23">
        <f>IF(OR(GU196=0.05,GU196=0),GU196,IF(AND(GU196&gt;0.051,GU196&lt;0.1),0.1,IF(AND(GU196&gt;0.001,GU196&lt;0.05),0.05,GU196)))</f>
        <v>0</v>
      </c>
      <c r="GW196" s="23">
        <f>GS196+GT196+GV196</f>
        <v>0</v>
      </c>
      <c r="GX196">
        <f>IF(HB195&gt;0,GX195,0)</f>
        <v>0</v>
      </c>
      <c r="GY196" s="7">
        <f>ROUND(GD196+GJ196+GW196+GX196,2)</f>
        <v>0</v>
      </c>
      <c r="GZ196" s="7">
        <f>IF(AND(GY196&gt;0,GY197=0),GY196,0)</f>
        <v>0</v>
      </c>
      <c r="HA196" s="7">
        <f>IF(HB195&gt;0,HA195,0)</f>
        <v>0</v>
      </c>
      <c r="HB196" s="7">
        <f>IF(ROUND(GY196-HA196,2)&gt;0,ROUND(GY196-HA196,2),0)</f>
        <v>0</v>
      </c>
    </row>
    <row r="197" spans="1:235">
      <c r="AA197" s="134">
        <v>300000</v>
      </c>
      <c r="AB197" s="134">
        <v>500000</v>
      </c>
      <c r="AC197" s="134">
        <v>50</v>
      </c>
      <c r="AD197" s="7">
        <f>IF($AD$194&gt;AA197,IF($AD$194&lt;=AB197,AC197,0),0)</f>
        <v>0</v>
      </c>
      <c r="BB197">
        <v>195</v>
      </c>
      <c r="BC197" s="7">
        <f>IF(BW196&gt;0,BC196-1000,BC196)</f>
        <v>0</v>
      </c>
      <c r="BD197" s="20">
        <f>IF(BW196&gt;0,ROUND(PMT($F$92/12,$F$96*12,-BC197),5),0)</f>
        <v>0</v>
      </c>
      <c r="BE197" s="15">
        <f>IF(BW196&gt;0,ROUND(BC197*$E$1/1000,2),0)</f>
        <v>0</v>
      </c>
      <c r="BF197" s="15">
        <f>IF(BW196&gt;0,ROUND(MIN(BC197,$F$168)*$BF$1,2),0)</f>
        <v>0</v>
      </c>
      <c r="BG197" s="22">
        <v>0</v>
      </c>
      <c r="BH197" s="22">
        <f>IF(BW196&gt;0,ROUND(MIN(BC197,$F$168)*$BH$1,0),0)</f>
        <v>0</v>
      </c>
      <c r="BI197" s="22">
        <f>IF(BW196&gt;0,ROUND(MIN(BC197,$F$168)*$BI$1,2),0)</f>
        <v>0</v>
      </c>
      <c r="BJ197" s="22">
        <f>IF(BW196&gt;0,ROUND(MIN(BC197,$F$168)*$BJ$1,2),0)</f>
        <v>0</v>
      </c>
      <c r="BK197" s="22">
        <f>IF(BW196&gt;0,ROUND(MIN(BC197,$F$168)*$BK$1,2),0)</f>
        <v>0</v>
      </c>
      <c r="BL197" s="15">
        <f>IF(BW196&gt;0,BF197+SUM(BH197:BK197),0)</f>
        <v>0</v>
      </c>
      <c r="BM197" s="22">
        <f>IF(BW196&gt;0,ROUND(BL197/12,2),0)</f>
        <v>0</v>
      </c>
      <c r="BN197" s="9">
        <f>INT(BM197)</f>
        <v>0</v>
      </c>
      <c r="BO197" s="23">
        <f>INT((BM197-BN197)*10)/10</f>
        <v>0</v>
      </c>
      <c r="BP197" s="17">
        <f>BM197-BN197-BO197</f>
        <v>0</v>
      </c>
      <c r="BQ197" s="23">
        <f>IF(OR(BP197=0.05,BP197=0),BP197,IF(AND(BP197&gt;0.051,BP197&lt;0.1),0.1,IF(AND(BP197&gt;0.001,BP197&lt;0.05),0.05,BP197)))</f>
        <v>0</v>
      </c>
      <c r="BR197" s="23">
        <f>BN197+BO197+BQ197</f>
        <v>0</v>
      </c>
      <c r="BS197">
        <f>IF(BW196&gt;0,BS196,0)</f>
        <v>0</v>
      </c>
      <c r="BT197" s="7">
        <f>SUM(BD197:BE197)+BR197+BS197</f>
        <v>0</v>
      </c>
      <c r="BU197" s="7">
        <f>IF(AND(BT197&gt;0,BT198=0),BT197,0)</f>
        <v>0</v>
      </c>
      <c r="BV197" s="7">
        <f>IF(BW196&gt;0,BV196,0)</f>
        <v>0</v>
      </c>
      <c r="BW197" s="7">
        <f>IF(ROUND(BT197-BV197,2)&gt;0,ROUND(BT197-BV197,2),0)</f>
        <v>0</v>
      </c>
      <c r="CB197">
        <v>195</v>
      </c>
      <c r="CC197" s="7">
        <f>IF(DB196&gt;0,CC196-1000,CC196)</f>
        <v>0</v>
      </c>
      <c r="CD197" s="20">
        <f>IF(DB196&gt;0,ROUND(PMT($F$92/12,$F$96*12,-CC197),5),0)</f>
        <v>0</v>
      </c>
      <c r="CE197" s="15">
        <f>IF(DB196&gt;0,ROUND(CC197*$CE$1/1000,2),0)</f>
        <v>0</v>
      </c>
      <c r="CF197" s="9">
        <f>INT(CE197)</f>
        <v>0</v>
      </c>
      <c r="CG197" s="23">
        <f>INT((CE197-CF197)*10)/10</f>
        <v>0</v>
      </c>
      <c r="CH197" s="17">
        <f>CE197-CF197-CG197</f>
        <v>0</v>
      </c>
      <c r="CI197" s="23">
        <f>IF(OR(CH197=0.05,CH197=0),CH197,IF(AND(CH197&gt;0.051,CH197&lt;0.1),0.1,IF(AND(CH197&gt;0.001,CH197&lt;0.05),0.05,CH197)))</f>
        <v>0</v>
      </c>
      <c r="CJ197" s="23">
        <f>CF197+CG197+CI197</f>
        <v>0</v>
      </c>
      <c r="CK197" s="15">
        <f>IF(DB196&gt;0,ROUND($CD$1*$CK$1,2),0)</f>
        <v>0</v>
      </c>
      <c r="CL197" s="22">
        <v>0</v>
      </c>
      <c r="CM197" s="22">
        <f>IF(DB196&gt;0,ROUND($CD$1*$CM$1,2),0)</f>
        <v>0</v>
      </c>
      <c r="CN197" s="22">
        <f>IF(DB196&gt;0,ROUND($CD$1*$CN$1,2),0)</f>
        <v>0</v>
      </c>
      <c r="CO197" s="22">
        <f>IF(DB196&gt;0,ROUND($CD$1*$CO$1,2),0)</f>
        <v>0</v>
      </c>
      <c r="CP197" s="22">
        <f>IF(DB196&gt;0,ROUND($CD$1*$CP$1,2),0)</f>
        <v>0</v>
      </c>
      <c r="CQ197" s="15">
        <f>IF(DB196&gt;0,CK197+SUM(CM197:CP197),0)</f>
        <v>0</v>
      </c>
      <c r="CR197" s="22">
        <f>IF(DB196&gt;0,ROUND(CQ197/12,2),0)</f>
        <v>0</v>
      </c>
      <c r="CS197" s="9">
        <f>INT(CR197)</f>
        <v>0</v>
      </c>
      <c r="CT197" s="23">
        <f>INT((CR197-CS197)*10)/10</f>
        <v>0</v>
      </c>
      <c r="CU197" s="17">
        <f>CR197-CS197-CT197</f>
        <v>0</v>
      </c>
      <c r="CV197" s="23">
        <f>IF(OR(CU197=0.05,CU197=0),CU197,IF(AND(CU197&gt;0.051,CU197&lt;0.1),0.1,IF(AND(CU197&gt;0.001,CU197&lt;0.05),0.05,CU197)))</f>
        <v>0</v>
      </c>
      <c r="CW197" s="23">
        <f>CS197+CT197+CV197</f>
        <v>0</v>
      </c>
      <c r="CX197">
        <f>IF(DB196&gt;0,CX196,0)</f>
        <v>0</v>
      </c>
      <c r="CY197" s="7">
        <f>ROUND(CD197+CJ197+CW197+CX197,2)</f>
        <v>0</v>
      </c>
      <c r="CZ197" s="7">
        <f>IF(AND(CY197&gt;0,CY198=0),CY197,0)</f>
        <v>0</v>
      </c>
      <c r="DA197" s="7">
        <f>IF(DB196&gt;0,DA196,0)</f>
        <v>0</v>
      </c>
      <c r="DB197" s="7">
        <f>IF(ROUND(CY197-DA197,2)&gt;0,ROUND(CY197-DA197,2),0)</f>
        <v>0</v>
      </c>
      <c r="EB197">
        <v>195</v>
      </c>
      <c r="EC197" s="7">
        <f>IF(FB196&gt;0,EC196-1000,EC196)</f>
        <v>0</v>
      </c>
      <c r="ED197" s="20">
        <f>IF(FB196&gt;0,ROUND(PMT($F$92/12,$F$96*12,-EC197),5),0)</f>
        <v>0</v>
      </c>
      <c r="EE197" s="15">
        <f>IF(FB196&gt;0,ROUND(EC197*$EE$1/1000,2),0)</f>
        <v>0</v>
      </c>
      <c r="EF197" s="9">
        <f>INT(EE197)</f>
        <v>0</v>
      </c>
      <c r="EG197" s="23">
        <f>INT((EE197-EF197)*10)/10</f>
        <v>0</v>
      </c>
      <c r="EH197" s="17">
        <f>EE197-EF197-EG197</f>
        <v>0</v>
      </c>
      <c r="EI197" s="23">
        <f>IF(OR(EH197=0.05,EH197=0),EH197,IF(AND(EH197&gt;0.051,EH197&lt;0.1),0.1,IF(AND(EH197&gt;0.001,EH197&lt;0.05),0.05,EH197)))</f>
        <v>0</v>
      </c>
      <c r="EJ197" s="23">
        <f>EF197+EG197+EI197</f>
        <v>0</v>
      </c>
      <c r="EK197" s="15">
        <f>IF(FB196&gt;0,ROUND($ED$1*$EK$1,2),0)</f>
        <v>0</v>
      </c>
      <c r="EL197" s="22">
        <v>0</v>
      </c>
      <c r="EM197" s="22">
        <f>IF(FB196&gt;0,ROUND($ED$1*$EM$1,0),0)</f>
        <v>0</v>
      </c>
      <c r="EN197" s="22">
        <f>IF(FB196&gt;0,ROUND($ED$1*$EN$1,2),0)</f>
        <v>0</v>
      </c>
      <c r="EO197" s="22">
        <f>IF(FB196&gt;0,ROUND($ED$1*$EO$1,2),0)</f>
        <v>0</v>
      </c>
      <c r="EP197" s="22">
        <f>IF(FB196&gt;0,ROUND($ED$1*$EP$1,2),0)</f>
        <v>0</v>
      </c>
      <c r="EQ197" s="15">
        <f>IF(FB196&gt;0,EK197+SUM(EM197:EP197),0)</f>
        <v>0</v>
      </c>
      <c r="ER197" s="22">
        <f>IF(FB196&gt;0,ROUND(EQ197/12,2),0)</f>
        <v>0</v>
      </c>
      <c r="ES197" s="9">
        <f>INT(ER197)</f>
        <v>0</v>
      </c>
      <c r="ET197" s="23">
        <f>INT((ER197-ES197)*10)/10</f>
        <v>0</v>
      </c>
      <c r="EU197" s="17">
        <f>ER197-ES197-ET197</f>
        <v>0</v>
      </c>
      <c r="EV197" s="23">
        <f>IF(OR(EU197=0.05,EU197=0),EU197,IF(AND(EU197&gt;0.051,EU197&lt;0.1),0.1,IF(AND(EU197&gt;0.001,EU197&lt;0.05),0.05,EU197)))</f>
        <v>0</v>
      </c>
      <c r="EW197" s="23">
        <f>ES197+ET197+EV197</f>
        <v>0</v>
      </c>
      <c r="EX197">
        <f>IF(FB196&gt;0,EX196,0)</f>
        <v>0</v>
      </c>
      <c r="EY197" s="7">
        <f>ROUND(ED197+EJ197+EW197+EX197,2)</f>
        <v>0</v>
      </c>
      <c r="EZ197" s="7">
        <f>IF(AND(EY197&gt;0,EY198=0),EY197,0)</f>
        <v>0</v>
      </c>
      <c r="FA197" s="7">
        <f>IF(FB196&gt;0,FA196,0)</f>
        <v>0</v>
      </c>
      <c r="FB197" s="7">
        <f>IF(ROUND(EY197-FA197,2)&gt;0,ROUND(EY197-FA197,2),0)</f>
        <v>0</v>
      </c>
      <c r="GB197">
        <v>195</v>
      </c>
      <c r="GC197" s="7">
        <f>IF(HB196&gt;0,GC196-1000,GC196)</f>
        <v>0</v>
      </c>
      <c r="GD197" s="20">
        <f>IF(HB196&gt;0,ROUND(PMT($F$92/12,$F$96*12,-GC197),5),0)</f>
        <v>0</v>
      </c>
      <c r="GE197" s="15">
        <f>IF(HB196&gt;0,ROUND(GC197*$GE$1/1000,2),0)</f>
        <v>0</v>
      </c>
      <c r="GF197" s="9">
        <f>INT(GE197)</f>
        <v>0</v>
      </c>
      <c r="GG197" s="23">
        <f>INT((GE197-GF197)*10)/10</f>
        <v>0</v>
      </c>
      <c r="GH197" s="17">
        <f>GE197-GF197-GG197</f>
        <v>0</v>
      </c>
      <c r="GI197" s="23">
        <f>IF(OR(GH197=0.05,GH197=0),GH197,IF(AND(GH197&gt;0.051,GH197&lt;0.1),0.1,IF(AND(GH197&gt;0.001,GH197&lt;0.05),0.05,GH197)))</f>
        <v>0</v>
      </c>
      <c r="GJ197" s="23">
        <f>GF197+GG197+GI197</f>
        <v>0</v>
      </c>
      <c r="GK197" s="15">
        <f>IF(HB196&gt;0,ROUND($GD$1*$GK$1,2),0)</f>
        <v>0</v>
      </c>
      <c r="GL197" s="22">
        <v>0</v>
      </c>
      <c r="GM197" s="22">
        <f>IF(HB196&gt;0,ROUND($GD$1*$GM$1,0),0)</f>
        <v>0</v>
      </c>
      <c r="GN197" s="22">
        <f>IF(HB196&gt;0,ROUND($GD$1*$GN$1,2),0)</f>
        <v>0</v>
      </c>
      <c r="GO197" s="22">
        <f>IF(HB196&gt;0,ROUND($GD$1*$GO$1,2),0)</f>
        <v>0</v>
      </c>
      <c r="GP197" s="22">
        <f>IF(HB196&gt;0,ROUND($GD$1*$GP$1,2),0)</f>
        <v>0</v>
      </c>
      <c r="GQ197" s="15">
        <f>IF(HB196&gt;0,GK197+SUM(GM197:GP197),0)</f>
        <v>0</v>
      </c>
      <c r="GR197" s="22">
        <f>IF(HB196&gt;0,ROUND(GQ197/12,2),0)</f>
        <v>0</v>
      </c>
      <c r="GS197" s="9">
        <f>INT(GR197)</f>
        <v>0</v>
      </c>
      <c r="GT197" s="23">
        <f>INT((GR197-GS197)*10)/10</f>
        <v>0</v>
      </c>
      <c r="GU197" s="17">
        <f>GR197-GS197-GT197</f>
        <v>0</v>
      </c>
      <c r="GV197" s="23">
        <f>IF(OR(GU197=0.05,GU197=0),GU197,IF(AND(GU197&gt;0.051,GU197&lt;0.1),0.1,IF(AND(GU197&gt;0.001,GU197&lt;0.05),0.05,GU197)))</f>
        <v>0</v>
      </c>
      <c r="GW197" s="23">
        <f>GS197+GT197+GV197</f>
        <v>0</v>
      </c>
      <c r="GX197">
        <f>IF(HB196&gt;0,GX196,0)</f>
        <v>0</v>
      </c>
      <c r="GY197" s="7">
        <f>ROUND(GD197+GJ197+GW197+GX197,2)</f>
        <v>0</v>
      </c>
      <c r="GZ197" s="7">
        <f>IF(AND(GY197&gt;0,GY198=0),GY197,0)</f>
        <v>0</v>
      </c>
      <c r="HA197" s="7">
        <f>IF(HB196&gt;0,HA196,0)</f>
        <v>0</v>
      </c>
      <c r="HB197" s="7">
        <f>IF(ROUND(GY197-HA197,2)&gt;0,ROUND(GY197-HA197,2),0)</f>
        <v>0</v>
      </c>
    </row>
    <row r="198" spans="1:235">
      <c r="AA198" s="134">
        <v>500000</v>
      </c>
      <c r="AB198" s="134">
        <v>750000</v>
      </c>
      <c r="AC198" s="134">
        <v>100</v>
      </c>
      <c r="AD198" s="7">
        <f>IF($AD$194&gt;AA198,IF($AD$194&lt;=AB198,AC198,0),0)</f>
        <v>0</v>
      </c>
      <c r="BB198">
        <v>196</v>
      </c>
      <c r="BC198" s="7">
        <f>IF(BW197&gt;0,BC197-1000,BC197)</f>
        <v>0</v>
      </c>
      <c r="BD198" s="20">
        <f>IF(BW197&gt;0,ROUND(PMT($F$92/12,$F$96*12,-BC198),5),0)</f>
        <v>0</v>
      </c>
      <c r="BE198" s="15">
        <f>IF(BW197&gt;0,ROUND(BC198*$E$1/1000,2),0)</f>
        <v>0</v>
      </c>
      <c r="BF198" s="15">
        <f>IF(BW197&gt;0,ROUND(MIN(BC198,$F$168)*$BF$1,2),0)</f>
        <v>0</v>
      </c>
      <c r="BG198" s="22">
        <v>0</v>
      </c>
      <c r="BH198" s="22">
        <f>IF(BW197&gt;0,ROUND(MIN(BC198,$F$168)*$BH$1,0),0)</f>
        <v>0</v>
      </c>
      <c r="BI198" s="22">
        <f>IF(BW197&gt;0,ROUND(MIN(BC198,$F$168)*$BI$1,2),0)</f>
        <v>0</v>
      </c>
      <c r="BJ198" s="22">
        <f>IF(BW197&gt;0,ROUND(MIN(BC198,$F$168)*$BJ$1,2),0)</f>
        <v>0</v>
      </c>
      <c r="BK198" s="22">
        <f>IF(BW197&gt;0,ROUND(MIN(BC198,$F$168)*$BK$1,2),0)</f>
        <v>0</v>
      </c>
      <c r="BL198" s="15">
        <f>IF(BW197&gt;0,BF198+SUM(BH198:BK198),0)</f>
        <v>0</v>
      </c>
      <c r="BM198" s="22">
        <f>IF(BW197&gt;0,ROUND(BL198/12,2),0)</f>
        <v>0</v>
      </c>
      <c r="BN198" s="9">
        <f>INT(BM198)</f>
        <v>0</v>
      </c>
      <c r="BO198" s="23">
        <f>INT((BM198-BN198)*10)/10</f>
        <v>0</v>
      </c>
      <c r="BP198" s="17">
        <f>BM198-BN198-BO198</f>
        <v>0</v>
      </c>
      <c r="BQ198" s="23">
        <f>IF(OR(BP198=0.05,BP198=0),BP198,IF(AND(BP198&gt;0.051,BP198&lt;0.1),0.1,IF(AND(BP198&gt;0.001,BP198&lt;0.05),0.05,BP198)))</f>
        <v>0</v>
      </c>
      <c r="BR198" s="23">
        <f>BN198+BO198+BQ198</f>
        <v>0</v>
      </c>
      <c r="BS198">
        <f>IF(BW197&gt;0,BS197,0)</f>
        <v>0</v>
      </c>
      <c r="BT198" s="7">
        <f>SUM(BD198:BE198)+BR198+BS198</f>
        <v>0</v>
      </c>
      <c r="BU198" s="7">
        <f>IF(AND(BT198&gt;0,BT199=0),BT198,0)</f>
        <v>0</v>
      </c>
      <c r="BV198" s="7">
        <f>IF(BW197&gt;0,BV197,0)</f>
        <v>0</v>
      </c>
      <c r="BW198" s="7">
        <f>IF(ROUND(BT198-BV198,2)&gt;0,ROUND(BT198-BV198,2),0)</f>
        <v>0</v>
      </c>
      <c r="CB198">
        <v>196</v>
      </c>
      <c r="CC198" s="7">
        <f>IF(DB197&gt;0,CC197-1000,CC197)</f>
        <v>0</v>
      </c>
      <c r="CD198" s="20">
        <f>IF(DB197&gt;0,ROUND(PMT($F$92/12,$F$96*12,-CC198),5),0)</f>
        <v>0</v>
      </c>
      <c r="CE198" s="15">
        <f>IF(DB197&gt;0,ROUND(CC198*$CE$1/1000,2),0)</f>
        <v>0</v>
      </c>
      <c r="CF198" s="9">
        <f>INT(CE198)</f>
        <v>0</v>
      </c>
      <c r="CG198" s="23">
        <f>INT((CE198-CF198)*10)/10</f>
        <v>0</v>
      </c>
      <c r="CH198" s="17">
        <f>CE198-CF198-CG198</f>
        <v>0</v>
      </c>
      <c r="CI198" s="23">
        <f>IF(OR(CH198=0.05,CH198=0),CH198,IF(AND(CH198&gt;0.051,CH198&lt;0.1),0.1,IF(AND(CH198&gt;0.001,CH198&lt;0.05),0.05,CH198)))</f>
        <v>0</v>
      </c>
      <c r="CJ198" s="23">
        <f>CF198+CG198+CI198</f>
        <v>0</v>
      </c>
      <c r="CK198" s="15">
        <f>IF(DB197&gt;0,ROUND($CD$1*$CK$1,2),0)</f>
        <v>0</v>
      </c>
      <c r="CL198" s="22">
        <v>0</v>
      </c>
      <c r="CM198" s="22">
        <f>IF(DB197&gt;0,ROUND($CD$1*$CM$1,2),0)</f>
        <v>0</v>
      </c>
      <c r="CN198" s="22">
        <f>IF(DB197&gt;0,ROUND($CD$1*$CN$1,2),0)</f>
        <v>0</v>
      </c>
      <c r="CO198" s="22">
        <f>IF(DB197&gt;0,ROUND($CD$1*$CO$1,2),0)</f>
        <v>0</v>
      </c>
      <c r="CP198" s="22">
        <f>IF(DB197&gt;0,ROUND($CD$1*$CP$1,2),0)</f>
        <v>0</v>
      </c>
      <c r="CQ198" s="15">
        <f>IF(DB197&gt;0,CK198+SUM(CM198:CP198),0)</f>
        <v>0</v>
      </c>
      <c r="CR198" s="22">
        <f>IF(DB197&gt;0,ROUND(CQ198/12,2),0)</f>
        <v>0</v>
      </c>
      <c r="CS198" s="9">
        <f>INT(CR198)</f>
        <v>0</v>
      </c>
      <c r="CT198" s="23">
        <f>INT((CR198-CS198)*10)/10</f>
        <v>0</v>
      </c>
      <c r="CU198" s="17">
        <f>CR198-CS198-CT198</f>
        <v>0</v>
      </c>
      <c r="CV198" s="23">
        <f>IF(OR(CU198=0.05,CU198=0),CU198,IF(AND(CU198&gt;0.051,CU198&lt;0.1),0.1,IF(AND(CU198&gt;0.001,CU198&lt;0.05),0.05,CU198)))</f>
        <v>0</v>
      </c>
      <c r="CW198" s="23">
        <f>CS198+CT198+CV198</f>
        <v>0</v>
      </c>
      <c r="CX198">
        <f>IF(DB197&gt;0,CX197,0)</f>
        <v>0</v>
      </c>
      <c r="CY198" s="7">
        <f>ROUND(CD198+CJ198+CW198+CX198,2)</f>
        <v>0</v>
      </c>
      <c r="CZ198" s="7">
        <f>IF(AND(CY198&gt;0,CY199=0),CY198,0)</f>
        <v>0</v>
      </c>
      <c r="DA198" s="7">
        <f>IF(DB197&gt;0,DA197,0)</f>
        <v>0</v>
      </c>
      <c r="DB198" s="7">
        <f>IF(ROUND(CY198-DA198,2)&gt;0,ROUND(CY198-DA198,2),0)</f>
        <v>0</v>
      </c>
      <c r="EB198">
        <v>196</v>
      </c>
      <c r="EC198" s="7">
        <f>IF(FB197&gt;0,EC197-1000,EC197)</f>
        <v>0</v>
      </c>
      <c r="ED198" s="20">
        <f>IF(FB197&gt;0,ROUND(PMT($F$92/12,$F$96*12,-EC198),5),0)</f>
        <v>0</v>
      </c>
      <c r="EE198" s="15">
        <f>IF(FB197&gt;0,ROUND(EC198*$EE$1/1000,2),0)</f>
        <v>0</v>
      </c>
      <c r="EF198" s="9">
        <f>INT(EE198)</f>
        <v>0</v>
      </c>
      <c r="EG198" s="23">
        <f>INT((EE198-EF198)*10)/10</f>
        <v>0</v>
      </c>
      <c r="EH198" s="17">
        <f>EE198-EF198-EG198</f>
        <v>0</v>
      </c>
      <c r="EI198" s="23">
        <f>IF(OR(EH198=0.05,EH198=0),EH198,IF(AND(EH198&gt;0.051,EH198&lt;0.1),0.1,IF(AND(EH198&gt;0.001,EH198&lt;0.05),0.05,EH198)))</f>
        <v>0</v>
      </c>
      <c r="EJ198" s="23">
        <f>EF198+EG198+EI198</f>
        <v>0</v>
      </c>
      <c r="EK198" s="15">
        <f>IF(FB197&gt;0,ROUND($ED$1*$EK$1,2),0)</f>
        <v>0</v>
      </c>
      <c r="EL198" s="22">
        <v>0</v>
      </c>
      <c r="EM198" s="22">
        <f>IF(FB197&gt;0,ROUND($ED$1*$EM$1,0),0)</f>
        <v>0</v>
      </c>
      <c r="EN198" s="22">
        <f>IF(FB197&gt;0,ROUND($ED$1*$EN$1,2),0)</f>
        <v>0</v>
      </c>
      <c r="EO198" s="22">
        <f>IF(FB197&gt;0,ROUND($ED$1*$EO$1,2),0)</f>
        <v>0</v>
      </c>
      <c r="EP198" s="22">
        <f>IF(FB197&gt;0,ROUND($ED$1*$EP$1,2),0)</f>
        <v>0</v>
      </c>
      <c r="EQ198" s="15">
        <f>IF(FB197&gt;0,EK198+SUM(EM198:EP198),0)</f>
        <v>0</v>
      </c>
      <c r="ER198" s="22">
        <f>IF(FB197&gt;0,ROUND(EQ198/12,2),0)</f>
        <v>0</v>
      </c>
      <c r="ES198" s="9">
        <f>INT(ER198)</f>
        <v>0</v>
      </c>
      <c r="ET198" s="23">
        <f>INT((ER198-ES198)*10)/10</f>
        <v>0</v>
      </c>
      <c r="EU198" s="17">
        <f>ER198-ES198-ET198</f>
        <v>0</v>
      </c>
      <c r="EV198" s="23">
        <f>IF(OR(EU198=0.05,EU198=0),EU198,IF(AND(EU198&gt;0.051,EU198&lt;0.1),0.1,IF(AND(EU198&gt;0.001,EU198&lt;0.05),0.05,EU198)))</f>
        <v>0</v>
      </c>
      <c r="EW198" s="23">
        <f>ES198+ET198+EV198</f>
        <v>0</v>
      </c>
      <c r="EX198">
        <f>IF(FB197&gt;0,EX197,0)</f>
        <v>0</v>
      </c>
      <c r="EY198" s="7">
        <f>ROUND(ED198+EJ198+EW198+EX198,2)</f>
        <v>0</v>
      </c>
      <c r="EZ198" s="7">
        <f>IF(AND(EY198&gt;0,EY199=0),EY198,0)</f>
        <v>0</v>
      </c>
      <c r="FA198" s="7">
        <f>IF(FB197&gt;0,FA197,0)</f>
        <v>0</v>
      </c>
      <c r="FB198" s="7">
        <f>IF(ROUND(EY198-FA198,2)&gt;0,ROUND(EY198-FA198,2),0)</f>
        <v>0</v>
      </c>
      <c r="GB198">
        <v>196</v>
      </c>
      <c r="GC198" s="7">
        <f>IF(HB197&gt;0,GC197-1000,GC197)</f>
        <v>0</v>
      </c>
      <c r="GD198" s="20">
        <f>IF(HB197&gt;0,ROUND(PMT($F$92/12,$F$96*12,-GC198),5),0)</f>
        <v>0</v>
      </c>
      <c r="GE198" s="15">
        <f>IF(HB197&gt;0,ROUND(GC198*$GE$1/1000,2),0)</f>
        <v>0</v>
      </c>
      <c r="GF198" s="9">
        <f>INT(GE198)</f>
        <v>0</v>
      </c>
      <c r="GG198" s="23">
        <f>INT((GE198-GF198)*10)/10</f>
        <v>0</v>
      </c>
      <c r="GH198" s="17">
        <f>GE198-GF198-GG198</f>
        <v>0</v>
      </c>
      <c r="GI198" s="23">
        <f>IF(OR(GH198=0.05,GH198=0),GH198,IF(AND(GH198&gt;0.051,GH198&lt;0.1),0.1,IF(AND(GH198&gt;0.001,GH198&lt;0.05),0.05,GH198)))</f>
        <v>0</v>
      </c>
      <c r="GJ198" s="23">
        <f>GF198+GG198+GI198</f>
        <v>0</v>
      </c>
      <c r="GK198" s="15">
        <f>IF(HB197&gt;0,ROUND($GD$1*$GK$1,2),0)</f>
        <v>0</v>
      </c>
      <c r="GL198" s="22">
        <v>0</v>
      </c>
      <c r="GM198" s="22">
        <f>IF(HB197&gt;0,ROUND($GD$1*$GM$1,0),0)</f>
        <v>0</v>
      </c>
      <c r="GN198" s="22">
        <f>IF(HB197&gt;0,ROUND($GD$1*$GN$1,2),0)</f>
        <v>0</v>
      </c>
      <c r="GO198" s="22">
        <f>IF(HB197&gt;0,ROUND($GD$1*$GO$1,2),0)</f>
        <v>0</v>
      </c>
      <c r="GP198" s="22">
        <f>IF(HB197&gt;0,ROUND($GD$1*$GP$1,2),0)</f>
        <v>0</v>
      </c>
      <c r="GQ198" s="15">
        <f>IF(HB197&gt;0,GK198+SUM(GM198:GP198),0)</f>
        <v>0</v>
      </c>
      <c r="GR198" s="22">
        <f>IF(HB197&gt;0,ROUND(GQ198/12,2),0)</f>
        <v>0</v>
      </c>
      <c r="GS198" s="9">
        <f>INT(GR198)</f>
        <v>0</v>
      </c>
      <c r="GT198" s="23">
        <f>INT((GR198-GS198)*10)/10</f>
        <v>0</v>
      </c>
      <c r="GU198" s="17">
        <f>GR198-GS198-GT198</f>
        <v>0</v>
      </c>
      <c r="GV198" s="23">
        <f>IF(OR(GU198=0.05,GU198=0),GU198,IF(AND(GU198&gt;0.051,GU198&lt;0.1),0.1,IF(AND(GU198&gt;0.001,GU198&lt;0.05),0.05,GU198)))</f>
        <v>0</v>
      </c>
      <c r="GW198" s="23">
        <f>GS198+GT198+GV198</f>
        <v>0</v>
      </c>
      <c r="GX198">
        <f>IF(HB197&gt;0,GX197,0)</f>
        <v>0</v>
      </c>
      <c r="GY198" s="7">
        <f>ROUND(GD198+GJ198+GW198+GX198,2)</f>
        <v>0</v>
      </c>
      <c r="GZ198" s="7">
        <f>IF(AND(GY198&gt;0,GY199=0),GY198,0)</f>
        <v>0</v>
      </c>
      <c r="HA198" s="7">
        <f>IF(HB197&gt;0,HA197,0)</f>
        <v>0</v>
      </c>
      <c r="HB198" s="7">
        <f>IF(ROUND(GY198-HA198,2)&gt;0,ROUND(GY198-HA198,2),0)</f>
        <v>0</v>
      </c>
    </row>
    <row r="199" spans="1:235">
      <c r="AA199" s="134">
        <v>750000</v>
      </c>
      <c r="AB199" s="134">
        <v>1000000</v>
      </c>
      <c r="AC199" s="134">
        <v>150</v>
      </c>
      <c r="AD199" s="7">
        <f>IF($AD$194&gt;AA199,IF($AD$194&lt;=AB199,AC199,0),0)</f>
        <v>0</v>
      </c>
      <c r="BB199">
        <v>197</v>
      </c>
      <c r="BC199" s="7">
        <f>IF(BW198&gt;0,BC198-1000,BC198)</f>
        <v>0</v>
      </c>
      <c r="BD199" s="20">
        <f>IF(BW198&gt;0,ROUND(PMT($F$92/12,$F$96*12,-BC199),5),0)</f>
        <v>0</v>
      </c>
      <c r="BE199" s="15">
        <f>IF(BW198&gt;0,ROUND(BC199*$E$1/1000,2),0)</f>
        <v>0</v>
      </c>
      <c r="BF199" s="15">
        <f>IF(BW198&gt;0,ROUND(MIN(BC199,$F$168)*$BF$1,2),0)</f>
        <v>0</v>
      </c>
      <c r="BG199" s="22">
        <v>0</v>
      </c>
      <c r="BH199" s="22">
        <f>IF(BW198&gt;0,ROUND(MIN(BC199,$F$168)*$BH$1,0),0)</f>
        <v>0</v>
      </c>
      <c r="BI199" s="22">
        <f>IF(BW198&gt;0,ROUND(MIN(BC199,$F$168)*$BI$1,2),0)</f>
        <v>0</v>
      </c>
      <c r="BJ199" s="22">
        <f>IF(BW198&gt;0,ROUND(MIN(BC199,$F$168)*$BJ$1,2),0)</f>
        <v>0</v>
      </c>
      <c r="BK199" s="22">
        <f>IF(BW198&gt;0,ROUND(MIN(BC199,$F$168)*$BK$1,2),0)</f>
        <v>0</v>
      </c>
      <c r="BL199" s="15">
        <f>IF(BW198&gt;0,BF199+SUM(BH199:BK199),0)</f>
        <v>0</v>
      </c>
      <c r="BM199" s="22">
        <f>IF(BW198&gt;0,ROUND(BL199/12,2),0)</f>
        <v>0</v>
      </c>
      <c r="BN199" s="9">
        <f>INT(BM199)</f>
        <v>0</v>
      </c>
      <c r="BO199" s="23">
        <f>INT((BM199-BN199)*10)/10</f>
        <v>0</v>
      </c>
      <c r="BP199" s="17">
        <f>BM199-BN199-BO199</f>
        <v>0</v>
      </c>
      <c r="BQ199" s="23">
        <f>IF(OR(BP199=0.05,BP199=0),BP199,IF(AND(BP199&gt;0.051,BP199&lt;0.1),0.1,IF(AND(BP199&gt;0.001,BP199&lt;0.05),0.05,BP199)))</f>
        <v>0</v>
      </c>
      <c r="BR199" s="23">
        <f>BN199+BO199+BQ199</f>
        <v>0</v>
      </c>
      <c r="BS199">
        <f>IF(BW198&gt;0,BS198,0)</f>
        <v>0</v>
      </c>
      <c r="BT199" s="7">
        <f>SUM(BD199:BE199)+BR199+BS199</f>
        <v>0</v>
      </c>
      <c r="BU199" s="7">
        <f>IF(AND(BT199&gt;0,BT200=0),BT199,0)</f>
        <v>0</v>
      </c>
      <c r="BV199" s="7">
        <f>IF(BW198&gt;0,BV198,0)</f>
        <v>0</v>
      </c>
      <c r="BW199" s="7">
        <f>IF(ROUND(BT199-BV199,2)&gt;0,ROUND(BT199-BV199,2),0)</f>
        <v>0</v>
      </c>
      <c r="CB199">
        <v>197</v>
      </c>
      <c r="CC199" s="7">
        <f>IF(DB198&gt;0,CC198-1000,CC198)</f>
        <v>0</v>
      </c>
      <c r="CD199" s="20">
        <f>IF(DB198&gt;0,ROUND(PMT($F$92/12,$F$96*12,-CC199),5),0)</f>
        <v>0</v>
      </c>
      <c r="CE199" s="15">
        <f>IF(DB198&gt;0,ROUND(CC199*$CE$1/1000,2),0)</f>
        <v>0</v>
      </c>
      <c r="CF199" s="9">
        <f>INT(CE199)</f>
        <v>0</v>
      </c>
      <c r="CG199" s="23">
        <f>INT((CE199-CF199)*10)/10</f>
        <v>0</v>
      </c>
      <c r="CH199" s="17">
        <f>CE199-CF199-CG199</f>
        <v>0</v>
      </c>
      <c r="CI199" s="23">
        <f>IF(OR(CH199=0.05,CH199=0),CH199,IF(AND(CH199&gt;0.051,CH199&lt;0.1),0.1,IF(AND(CH199&gt;0.001,CH199&lt;0.05),0.05,CH199)))</f>
        <v>0</v>
      </c>
      <c r="CJ199" s="23">
        <f>CF199+CG199+CI199</f>
        <v>0</v>
      </c>
      <c r="CK199" s="15">
        <f>IF(DB198&gt;0,ROUND($CD$1*$CK$1,2),0)</f>
        <v>0</v>
      </c>
      <c r="CL199" s="22">
        <v>0</v>
      </c>
      <c r="CM199" s="22">
        <f>IF(DB198&gt;0,ROUND($CD$1*$CM$1,2),0)</f>
        <v>0</v>
      </c>
      <c r="CN199" s="22">
        <f>IF(DB198&gt;0,ROUND($CD$1*$CN$1,2),0)</f>
        <v>0</v>
      </c>
      <c r="CO199" s="22">
        <f>IF(DB198&gt;0,ROUND($CD$1*$CO$1,2),0)</f>
        <v>0</v>
      </c>
      <c r="CP199" s="22">
        <f>IF(DB198&gt;0,ROUND($CD$1*$CP$1,2),0)</f>
        <v>0</v>
      </c>
      <c r="CQ199" s="15">
        <f>IF(DB198&gt;0,CK199+SUM(CM199:CP199),0)</f>
        <v>0</v>
      </c>
      <c r="CR199" s="22">
        <f>IF(DB198&gt;0,ROUND(CQ199/12,2),0)</f>
        <v>0</v>
      </c>
      <c r="CS199" s="9">
        <f>INT(CR199)</f>
        <v>0</v>
      </c>
      <c r="CT199" s="23">
        <f>INT((CR199-CS199)*10)/10</f>
        <v>0</v>
      </c>
      <c r="CU199" s="17">
        <f>CR199-CS199-CT199</f>
        <v>0</v>
      </c>
      <c r="CV199" s="23">
        <f>IF(OR(CU199=0.05,CU199=0),CU199,IF(AND(CU199&gt;0.051,CU199&lt;0.1),0.1,IF(AND(CU199&gt;0.001,CU199&lt;0.05),0.05,CU199)))</f>
        <v>0</v>
      </c>
      <c r="CW199" s="23">
        <f>CS199+CT199+CV199</f>
        <v>0</v>
      </c>
      <c r="CX199">
        <f>IF(DB198&gt;0,CX198,0)</f>
        <v>0</v>
      </c>
      <c r="CY199" s="7">
        <f>ROUND(CD199+CJ199+CW199+CX199,2)</f>
        <v>0</v>
      </c>
      <c r="CZ199" s="7">
        <f>IF(AND(CY199&gt;0,CY200=0),CY199,0)</f>
        <v>0</v>
      </c>
      <c r="DA199" s="7">
        <f>IF(DB198&gt;0,DA198,0)</f>
        <v>0</v>
      </c>
      <c r="DB199" s="7">
        <f>IF(ROUND(CY199-DA199,2)&gt;0,ROUND(CY199-DA199,2),0)</f>
        <v>0</v>
      </c>
      <c r="EB199">
        <v>197</v>
      </c>
      <c r="EC199" s="7">
        <f>IF(FB198&gt;0,EC198-1000,EC198)</f>
        <v>0</v>
      </c>
      <c r="ED199" s="20">
        <f>IF(FB198&gt;0,ROUND(PMT($F$92/12,$F$96*12,-EC199),5),0)</f>
        <v>0</v>
      </c>
      <c r="EE199" s="15">
        <f>IF(FB198&gt;0,ROUND(EC199*$EE$1/1000,2),0)</f>
        <v>0</v>
      </c>
      <c r="EF199" s="9">
        <f>INT(EE199)</f>
        <v>0</v>
      </c>
      <c r="EG199" s="23">
        <f>INT((EE199-EF199)*10)/10</f>
        <v>0</v>
      </c>
      <c r="EH199" s="17">
        <f>EE199-EF199-EG199</f>
        <v>0</v>
      </c>
      <c r="EI199" s="23">
        <f>IF(OR(EH199=0.05,EH199=0),EH199,IF(AND(EH199&gt;0.051,EH199&lt;0.1),0.1,IF(AND(EH199&gt;0.001,EH199&lt;0.05),0.05,EH199)))</f>
        <v>0</v>
      </c>
      <c r="EJ199" s="23">
        <f>EF199+EG199+EI199</f>
        <v>0</v>
      </c>
      <c r="EK199" s="15">
        <f>IF(FB198&gt;0,ROUND($ED$1*$EK$1,2),0)</f>
        <v>0</v>
      </c>
      <c r="EL199" s="22">
        <v>0</v>
      </c>
      <c r="EM199" s="22">
        <f>IF(FB198&gt;0,ROUND($ED$1*$EM$1,0),0)</f>
        <v>0</v>
      </c>
      <c r="EN199" s="22">
        <f>IF(FB198&gt;0,ROUND($ED$1*$EN$1,2),0)</f>
        <v>0</v>
      </c>
      <c r="EO199" s="22">
        <f>IF(FB198&gt;0,ROUND($ED$1*$EO$1,2),0)</f>
        <v>0</v>
      </c>
      <c r="EP199" s="22">
        <f>IF(FB198&gt;0,ROUND($ED$1*$EP$1,2),0)</f>
        <v>0</v>
      </c>
      <c r="EQ199" s="15">
        <f>IF(FB198&gt;0,EK199+SUM(EM199:EP199),0)</f>
        <v>0</v>
      </c>
      <c r="ER199" s="22">
        <f>IF(FB198&gt;0,ROUND(EQ199/12,2),0)</f>
        <v>0</v>
      </c>
      <c r="ES199" s="9">
        <f>INT(ER199)</f>
        <v>0</v>
      </c>
      <c r="ET199" s="23">
        <f>INT((ER199-ES199)*10)/10</f>
        <v>0</v>
      </c>
      <c r="EU199" s="17">
        <f>ER199-ES199-ET199</f>
        <v>0</v>
      </c>
      <c r="EV199" s="23">
        <f>IF(OR(EU199=0.05,EU199=0),EU199,IF(AND(EU199&gt;0.051,EU199&lt;0.1),0.1,IF(AND(EU199&gt;0.001,EU199&lt;0.05),0.05,EU199)))</f>
        <v>0</v>
      </c>
      <c r="EW199" s="23">
        <f>ES199+ET199+EV199</f>
        <v>0</v>
      </c>
      <c r="EX199">
        <f>IF(FB198&gt;0,EX198,0)</f>
        <v>0</v>
      </c>
      <c r="EY199" s="7">
        <f>ROUND(ED199+EJ199+EW199+EX199,2)</f>
        <v>0</v>
      </c>
      <c r="EZ199" s="7">
        <f>IF(AND(EY199&gt;0,EY200=0),EY199,0)</f>
        <v>0</v>
      </c>
      <c r="FA199" s="7">
        <f>IF(FB198&gt;0,FA198,0)</f>
        <v>0</v>
      </c>
      <c r="FB199" s="7">
        <f>IF(ROUND(EY199-FA199,2)&gt;0,ROUND(EY199-FA199,2),0)</f>
        <v>0</v>
      </c>
      <c r="GB199">
        <v>197</v>
      </c>
      <c r="GC199" s="7">
        <f>IF(HB198&gt;0,GC198-1000,GC198)</f>
        <v>0</v>
      </c>
      <c r="GD199" s="20">
        <f>IF(HB198&gt;0,ROUND(PMT($F$92/12,$F$96*12,-GC199),5),0)</f>
        <v>0</v>
      </c>
      <c r="GE199" s="15">
        <f>IF(HB198&gt;0,ROUND(GC199*$GE$1/1000,2),0)</f>
        <v>0</v>
      </c>
      <c r="GF199" s="9">
        <f>INT(GE199)</f>
        <v>0</v>
      </c>
      <c r="GG199" s="23">
        <f>INT((GE199-GF199)*10)/10</f>
        <v>0</v>
      </c>
      <c r="GH199" s="17">
        <f>GE199-GF199-GG199</f>
        <v>0</v>
      </c>
      <c r="GI199" s="23">
        <f>IF(OR(GH199=0.05,GH199=0),GH199,IF(AND(GH199&gt;0.051,GH199&lt;0.1),0.1,IF(AND(GH199&gt;0.001,GH199&lt;0.05),0.05,GH199)))</f>
        <v>0</v>
      </c>
      <c r="GJ199" s="23">
        <f>GF199+GG199+GI199</f>
        <v>0</v>
      </c>
      <c r="GK199" s="15">
        <f>IF(HB198&gt;0,ROUND($GD$1*$GK$1,2),0)</f>
        <v>0</v>
      </c>
      <c r="GL199" s="22">
        <v>0</v>
      </c>
      <c r="GM199" s="22">
        <f>IF(HB198&gt;0,ROUND($GD$1*$GM$1,0),0)</f>
        <v>0</v>
      </c>
      <c r="GN199" s="22">
        <f>IF(HB198&gt;0,ROUND($GD$1*$GN$1,2),0)</f>
        <v>0</v>
      </c>
      <c r="GO199" s="22">
        <f>IF(HB198&gt;0,ROUND($GD$1*$GO$1,2),0)</f>
        <v>0</v>
      </c>
      <c r="GP199" s="22">
        <f>IF(HB198&gt;0,ROUND($GD$1*$GP$1,2),0)</f>
        <v>0</v>
      </c>
      <c r="GQ199" s="15">
        <f>IF(HB198&gt;0,GK199+SUM(GM199:GP199),0)</f>
        <v>0</v>
      </c>
      <c r="GR199" s="22">
        <f>IF(HB198&gt;0,ROUND(GQ199/12,2),0)</f>
        <v>0</v>
      </c>
      <c r="GS199" s="9">
        <f>INT(GR199)</f>
        <v>0</v>
      </c>
      <c r="GT199" s="23">
        <f>INT((GR199-GS199)*10)/10</f>
        <v>0</v>
      </c>
      <c r="GU199" s="17">
        <f>GR199-GS199-GT199</f>
        <v>0</v>
      </c>
      <c r="GV199" s="23">
        <f>IF(OR(GU199=0.05,GU199=0),GU199,IF(AND(GU199&gt;0.051,GU199&lt;0.1),0.1,IF(AND(GU199&gt;0.001,GU199&lt;0.05),0.05,GU199)))</f>
        <v>0</v>
      </c>
      <c r="GW199" s="23">
        <f>GS199+GT199+GV199</f>
        <v>0</v>
      </c>
      <c r="GX199">
        <f>IF(HB198&gt;0,GX198,0)</f>
        <v>0</v>
      </c>
      <c r="GY199" s="7">
        <f>ROUND(GD199+GJ199+GW199+GX199,2)</f>
        <v>0</v>
      </c>
      <c r="GZ199" s="7">
        <f>IF(AND(GY199&gt;0,GY200=0),GY199,0)</f>
        <v>0</v>
      </c>
      <c r="HA199" s="7">
        <f>IF(HB198&gt;0,HA198,0)</f>
        <v>0</v>
      </c>
      <c r="HB199" s="7">
        <f>IF(ROUND(GY199-HA199,2)&gt;0,ROUND(GY199-HA199,2),0)</f>
        <v>0</v>
      </c>
    </row>
    <row r="200" spans="1:235">
      <c r="AA200" s="134">
        <v>1000000</v>
      </c>
      <c r="AB200" s="134">
        <v>6000000</v>
      </c>
      <c r="AC200" s="134">
        <v>200</v>
      </c>
      <c r="AD200" s="7">
        <f>IF($AD$194&gt;AA200,IF($AD$194&lt;=AB200,AC200,0),0)</f>
        <v>0</v>
      </c>
      <c r="BB200">
        <v>198</v>
      </c>
      <c r="BC200" s="7">
        <f>IF(BW199&gt;0,BC199-1000,BC199)</f>
        <v>0</v>
      </c>
      <c r="BD200" s="20">
        <f>IF(BW199&gt;0,ROUND(PMT($F$92/12,$F$96*12,-BC200),5),0)</f>
        <v>0</v>
      </c>
      <c r="BE200" s="15">
        <f>IF(BW199&gt;0,ROUND(BC200*$E$1/1000,2),0)</f>
        <v>0</v>
      </c>
      <c r="BF200" s="15">
        <f>IF(BW199&gt;0,ROUND(MIN(BC200,$F$168)*$BF$1,2),0)</f>
        <v>0</v>
      </c>
      <c r="BG200" s="22">
        <v>0</v>
      </c>
      <c r="BH200" s="22">
        <f>IF(BW199&gt;0,ROUND(MIN(BC200,$F$168)*$BH$1,0),0)</f>
        <v>0</v>
      </c>
      <c r="BI200" s="22">
        <f>IF(BW199&gt;0,ROUND(MIN(BC200,$F$168)*$BI$1,2),0)</f>
        <v>0</v>
      </c>
      <c r="BJ200" s="22">
        <f>IF(BW199&gt;0,ROUND(MIN(BC200,$F$168)*$BJ$1,2),0)</f>
        <v>0</v>
      </c>
      <c r="BK200" s="22">
        <f>IF(BW199&gt;0,ROUND(MIN(BC200,$F$168)*$BK$1,2),0)</f>
        <v>0</v>
      </c>
      <c r="BL200" s="15">
        <f>IF(BW199&gt;0,BF200+SUM(BH200:BK200),0)</f>
        <v>0</v>
      </c>
      <c r="BM200" s="22">
        <f>IF(BW199&gt;0,ROUND(BL200/12,2),0)</f>
        <v>0</v>
      </c>
      <c r="BN200" s="9">
        <f>INT(BM200)</f>
        <v>0</v>
      </c>
      <c r="BO200" s="23">
        <f>INT((BM200-BN200)*10)/10</f>
        <v>0</v>
      </c>
      <c r="BP200" s="17">
        <f>BM200-BN200-BO200</f>
        <v>0</v>
      </c>
      <c r="BQ200" s="23">
        <f>IF(OR(BP200=0.05,BP200=0),BP200,IF(AND(BP200&gt;0.051,BP200&lt;0.1),0.1,IF(AND(BP200&gt;0.001,BP200&lt;0.05),0.05,BP200)))</f>
        <v>0</v>
      </c>
      <c r="BR200" s="23">
        <f>BN200+BO200+BQ200</f>
        <v>0</v>
      </c>
      <c r="BS200">
        <f>IF(BW199&gt;0,BS199,0)</f>
        <v>0</v>
      </c>
      <c r="BT200" s="7">
        <f>SUM(BD200:BE200)+BR200+BS200</f>
        <v>0</v>
      </c>
      <c r="BU200" s="7">
        <f>IF(AND(BT200&gt;0,BT201=0),BT200,0)</f>
        <v>0</v>
      </c>
      <c r="BV200" s="7">
        <f>IF(BW199&gt;0,BV199,0)</f>
        <v>0</v>
      </c>
      <c r="BW200" s="7">
        <f>IF(ROUND(BT200-BV200,2)&gt;0,ROUND(BT200-BV200,2),0)</f>
        <v>0</v>
      </c>
      <c r="CB200">
        <v>198</v>
      </c>
      <c r="CC200" s="7">
        <f>IF(DB199&gt;0,CC199-1000,CC199)</f>
        <v>0</v>
      </c>
      <c r="CD200" s="20">
        <f>IF(DB199&gt;0,ROUND(PMT($F$92/12,$F$96*12,-CC200),5),0)</f>
        <v>0</v>
      </c>
      <c r="CE200" s="15">
        <f>IF(DB199&gt;0,ROUND(CC200*$CE$1/1000,2),0)</f>
        <v>0</v>
      </c>
      <c r="CF200" s="9">
        <f>INT(CE200)</f>
        <v>0</v>
      </c>
      <c r="CG200" s="23">
        <f>INT((CE200-CF200)*10)/10</f>
        <v>0</v>
      </c>
      <c r="CH200" s="17">
        <f>CE200-CF200-CG200</f>
        <v>0</v>
      </c>
      <c r="CI200" s="23">
        <f>IF(OR(CH200=0.05,CH200=0),CH200,IF(AND(CH200&gt;0.051,CH200&lt;0.1),0.1,IF(AND(CH200&gt;0.001,CH200&lt;0.05),0.05,CH200)))</f>
        <v>0</v>
      </c>
      <c r="CJ200" s="23">
        <f>CF200+CG200+CI200</f>
        <v>0</v>
      </c>
      <c r="CK200" s="15">
        <f>IF(DB199&gt;0,ROUND($CD$1*$CK$1,2),0)</f>
        <v>0</v>
      </c>
      <c r="CL200" s="22">
        <v>0</v>
      </c>
      <c r="CM200" s="22">
        <f>IF(DB199&gt;0,ROUND($CD$1*$CM$1,2),0)</f>
        <v>0</v>
      </c>
      <c r="CN200" s="22">
        <f>IF(DB199&gt;0,ROUND($CD$1*$CN$1,2),0)</f>
        <v>0</v>
      </c>
      <c r="CO200" s="22">
        <f>IF(DB199&gt;0,ROUND($CD$1*$CO$1,2),0)</f>
        <v>0</v>
      </c>
      <c r="CP200" s="22">
        <f>IF(DB199&gt;0,ROUND($CD$1*$CP$1,2),0)</f>
        <v>0</v>
      </c>
      <c r="CQ200" s="15">
        <f>IF(DB199&gt;0,CK200+SUM(CM200:CP200),0)</f>
        <v>0</v>
      </c>
      <c r="CR200" s="22">
        <f>IF(DB199&gt;0,ROUND(CQ200/12,2),0)</f>
        <v>0</v>
      </c>
      <c r="CS200" s="9">
        <f>INT(CR200)</f>
        <v>0</v>
      </c>
      <c r="CT200" s="23">
        <f>INT((CR200-CS200)*10)/10</f>
        <v>0</v>
      </c>
      <c r="CU200" s="17">
        <f>CR200-CS200-CT200</f>
        <v>0</v>
      </c>
      <c r="CV200" s="23">
        <f>IF(OR(CU200=0.05,CU200=0),CU200,IF(AND(CU200&gt;0.051,CU200&lt;0.1),0.1,IF(AND(CU200&gt;0.001,CU200&lt;0.05),0.05,CU200)))</f>
        <v>0</v>
      </c>
      <c r="CW200" s="23">
        <f>CS200+CT200+CV200</f>
        <v>0</v>
      </c>
      <c r="CX200">
        <f>IF(DB199&gt;0,CX199,0)</f>
        <v>0</v>
      </c>
      <c r="CY200" s="7">
        <f>ROUND(CD200+CJ200+CW200+CX200,2)</f>
        <v>0</v>
      </c>
      <c r="CZ200" s="7">
        <f>IF(AND(CY200&gt;0,CY201=0),CY200,0)</f>
        <v>0</v>
      </c>
      <c r="DA200" s="7">
        <f>IF(DB199&gt;0,DA199,0)</f>
        <v>0</v>
      </c>
      <c r="DB200" s="7">
        <f>IF(ROUND(CY200-DA200,2)&gt;0,ROUND(CY200-DA200,2),0)</f>
        <v>0</v>
      </c>
      <c r="EB200">
        <v>198</v>
      </c>
      <c r="EC200" s="7">
        <f>IF(FB199&gt;0,EC199-1000,EC199)</f>
        <v>0</v>
      </c>
      <c r="ED200" s="20">
        <f>IF(FB199&gt;0,ROUND(PMT($F$92/12,$F$96*12,-EC200),5),0)</f>
        <v>0</v>
      </c>
      <c r="EE200" s="15">
        <f>IF(FB199&gt;0,ROUND(EC200*$EE$1/1000,2),0)</f>
        <v>0</v>
      </c>
      <c r="EF200" s="9">
        <f>INT(EE200)</f>
        <v>0</v>
      </c>
      <c r="EG200" s="23">
        <f>INT((EE200-EF200)*10)/10</f>
        <v>0</v>
      </c>
      <c r="EH200" s="17">
        <f>EE200-EF200-EG200</f>
        <v>0</v>
      </c>
      <c r="EI200" s="23">
        <f>IF(OR(EH200=0.05,EH200=0),EH200,IF(AND(EH200&gt;0.051,EH200&lt;0.1),0.1,IF(AND(EH200&gt;0.001,EH200&lt;0.05),0.05,EH200)))</f>
        <v>0</v>
      </c>
      <c r="EJ200" s="23">
        <f>EF200+EG200+EI200</f>
        <v>0</v>
      </c>
      <c r="EK200" s="15">
        <f>IF(FB199&gt;0,ROUND($ED$1*$EK$1,2),0)</f>
        <v>0</v>
      </c>
      <c r="EL200" s="22">
        <v>0</v>
      </c>
      <c r="EM200" s="22">
        <f>IF(FB199&gt;0,ROUND($ED$1*$EM$1,0),0)</f>
        <v>0</v>
      </c>
      <c r="EN200" s="22">
        <f>IF(FB199&gt;0,ROUND($ED$1*$EN$1,2),0)</f>
        <v>0</v>
      </c>
      <c r="EO200" s="22">
        <f>IF(FB199&gt;0,ROUND($ED$1*$EO$1,2),0)</f>
        <v>0</v>
      </c>
      <c r="EP200" s="22">
        <f>IF(FB199&gt;0,ROUND($ED$1*$EP$1,2),0)</f>
        <v>0</v>
      </c>
      <c r="EQ200" s="15">
        <f>IF(FB199&gt;0,EK200+SUM(EM200:EP200),0)</f>
        <v>0</v>
      </c>
      <c r="ER200" s="22">
        <f>IF(FB199&gt;0,ROUND(EQ200/12,2),0)</f>
        <v>0</v>
      </c>
      <c r="ES200" s="9">
        <f>INT(ER200)</f>
        <v>0</v>
      </c>
      <c r="ET200" s="23">
        <f>INT((ER200-ES200)*10)/10</f>
        <v>0</v>
      </c>
      <c r="EU200" s="17">
        <f>ER200-ES200-ET200</f>
        <v>0</v>
      </c>
      <c r="EV200" s="23">
        <f>IF(OR(EU200=0.05,EU200=0),EU200,IF(AND(EU200&gt;0.051,EU200&lt;0.1),0.1,IF(AND(EU200&gt;0.001,EU200&lt;0.05),0.05,EU200)))</f>
        <v>0</v>
      </c>
      <c r="EW200" s="23">
        <f>ES200+ET200+EV200</f>
        <v>0</v>
      </c>
      <c r="EX200">
        <f>IF(FB199&gt;0,EX199,0)</f>
        <v>0</v>
      </c>
      <c r="EY200" s="7">
        <f>ROUND(ED200+EJ200+EW200+EX200,2)</f>
        <v>0</v>
      </c>
      <c r="EZ200" s="7">
        <f>IF(AND(EY200&gt;0,EY201=0),EY200,0)</f>
        <v>0</v>
      </c>
      <c r="FA200" s="7">
        <f>IF(FB199&gt;0,FA199,0)</f>
        <v>0</v>
      </c>
      <c r="FB200" s="7">
        <f>IF(ROUND(EY200-FA200,2)&gt;0,ROUND(EY200-FA200,2),0)</f>
        <v>0</v>
      </c>
      <c r="GB200">
        <v>198</v>
      </c>
      <c r="GC200" s="7">
        <f>IF(HB199&gt;0,GC199-1000,GC199)</f>
        <v>0</v>
      </c>
      <c r="GD200" s="20">
        <f>IF(HB199&gt;0,ROUND(PMT($F$92/12,$F$96*12,-GC200),5),0)</f>
        <v>0</v>
      </c>
      <c r="GE200" s="15">
        <f>IF(HB199&gt;0,ROUND(GC200*$GE$1/1000,2),0)</f>
        <v>0</v>
      </c>
      <c r="GF200" s="9">
        <f>INT(GE200)</f>
        <v>0</v>
      </c>
      <c r="GG200" s="23">
        <f>INT((GE200-GF200)*10)/10</f>
        <v>0</v>
      </c>
      <c r="GH200" s="17">
        <f>GE200-GF200-GG200</f>
        <v>0</v>
      </c>
      <c r="GI200" s="23">
        <f>IF(OR(GH200=0.05,GH200=0),GH200,IF(AND(GH200&gt;0.051,GH200&lt;0.1),0.1,IF(AND(GH200&gt;0.001,GH200&lt;0.05),0.05,GH200)))</f>
        <v>0</v>
      </c>
      <c r="GJ200" s="23">
        <f>GF200+GG200+GI200</f>
        <v>0</v>
      </c>
      <c r="GK200" s="15">
        <f>IF(HB199&gt;0,ROUND($GD$1*$GK$1,2),0)</f>
        <v>0</v>
      </c>
      <c r="GL200" s="22">
        <v>0</v>
      </c>
      <c r="GM200" s="22">
        <f>IF(HB199&gt;0,ROUND($GD$1*$GM$1,0),0)</f>
        <v>0</v>
      </c>
      <c r="GN200" s="22">
        <f>IF(HB199&gt;0,ROUND($GD$1*$GN$1,2),0)</f>
        <v>0</v>
      </c>
      <c r="GO200" s="22">
        <f>IF(HB199&gt;0,ROUND($GD$1*$GO$1,2),0)</f>
        <v>0</v>
      </c>
      <c r="GP200" s="22">
        <f>IF(HB199&gt;0,ROUND($GD$1*$GP$1,2),0)</f>
        <v>0</v>
      </c>
      <c r="GQ200" s="15">
        <f>IF(HB199&gt;0,GK200+SUM(GM200:GP200),0)</f>
        <v>0</v>
      </c>
      <c r="GR200" s="22">
        <f>IF(HB199&gt;0,ROUND(GQ200/12,2),0)</f>
        <v>0</v>
      </c>
      <c r="GS200" s="9">
        <f>INT(GR200)</f>
        <v>0</v>
      </c>
      <c r="GT200" s="23">
        <f>INT((GR200-GS200)*10)/10</f>
        <v>0</v>
      </c>
      <c r="GU200" s="17">
        <f>GR200-GS200-GT200</f>
        <v>0</v>
      </c>
      <c r="GV200" s="23">
        <f>IF(OR(GU200=0.05,GU200=0),GU200,IF(AND(GU200&gt;0.051,GU200&lt;0.1),0.1,IF(AND(GU200&gt;0.001,GU200&lt;0.05),0.05,GU200)))</f>
        <v>0</v>
      </c>
      <c r="GW200" s="23">
        <f>GS200+GT200+GV200</f>
        <v>0</v>
      </c>
      <c r="GX200">
        <f>IF(HB199&gt;0,GX199,0)</f>
        <v>0</v>
      </c>
      <c r="GY200" s="7">
        <f>ROUND(GD200+GJ200+GW200+GX200,2)</f>
        <v>0</v>
      </c>
      <c r="GZ200" s="7">
        <f>IF(AND(GY200&gt;0,GY201=0),GY200,0)</f>
        <v>0</v>
      </c>
      <c r="HA200" s="7">
        <f>IF(HB199&gt;0,HA199,0)</f>
        <v>0</v>
      </c>
      <c r="HB200" s="7">
        <f>IF(ROUND(GY200-HA200,2)&gt;0,ROUND(GY200-HA200,2),0)</f>
        <v>0</v>
      </c>
    </row>
    <row r="201" spans="1:235">
      <c r="AD201" s="7">
        <f>SUM(AD195:AD200)</f>
        <v>0</v>
      </c>
      <c r="BB201">
        <v>199</v>
      </c>
      <c r="BC201" s="7">
        <f>IF(BW200&gt;0,BC200-1000,BC200)</f>
        <v>0</v>
      </c>
      <c r="BD201" s="20">
        <f>IF(BW200&gt;0,ROUND(PMT($F$92/12,$F$96*12,-BC201),5),0)</f>
        <v>0</v>
      </c>
      <c r="BE201" s="15">
        <f>IF(BW200&gt;0,ROUND(BC201*$E$1/1000,2),0)</f>
        <v>0</v>
      </c>
      <c r="BF201" s="15">
        <f>IF(BW200&gt;0,ROUND(MIN(BC201,$F$168)*$BF$1,2),0)</f>
        <v>0</v>
      </c>
      <c r="BG201" s="22">
        <v>0</v>
      </c>
      <c r="BH201" s="22">
        <f>IF(BW200&gt;0,ROUND(MIN(BC201,$F$168)*$BH$1,0),0)</f>
        <v>0</v>
      </c>
      <c r="BI201" s="22">
        <f>IF(BW200&gt;0,ROUND(MIN(BC201,$F$168)*$BI$1,2),0)</f>
        <v>0</v>
      </c>
      <c r="BJ201" s="22">
        <f>IF(BW200&gt;0,ROUND(MIN(BC201,$F$168)*$BJ$1,2),0)</f>
        <v>0</v>
      </c>
      <c r="BK201" s="22">
        <f>IF(BW200&gt;0,ROUND(MIN(BC201,$F$168)*$BK$1,2),0)</f>
        <v>0</v>
      </c>
      <c r="BL201" s="15">
        <f>IF(BW200&gt;0,BF201+SUM(BH201:BK201),0)</f>
        <v>0</v>
      </c>
      <c r="BM201" s="22">
        <f>IF(BW200&gt;0,ROUND(BL201/12,2),0)</f>
        <v>0</v>
      </c>
      <c r="BN201" s="9">
        <f>INT(BM201)</f>
        <v>0</v>
      </c>
      <c r="BO201" s="23">
        <f>INT((BM201-BN201)*10)/10</f>
        <v>0</v>
      </c>
      <c r="BP201" s="17">
        <f>BM201-BN201-BO201</f>
        <v>0</v>
      </c>
      <c r="BQ201" s="23">
        <f>IF(OR(BP201=0.05,BP201=0),BP201,IF(AND(BP201&gt;0.051,BP201&lt;0.1),0.1,IF(AND(BP201&gt;0.001,BP201&lt;0.05),0.05,BP201)))</f>
        <v>0</v>
      </c>
      <c r="BR201" s="23">
        <f>BN201+BO201+BQ201</f>
        <v>0</v>
      </c>
      <c r="BS201">
        <f>IF(BW200&gt;0,BS200,0)</f>
        <v>0</v>
      </c>
      <c r="BT201" s="7">
        <f>SUM(BD201:BE201)+BR201+BS201</f>
        <v>0</v>
      </c>
      <c r="BU201" s="7">
        <f>IF(AND(BT201&gt;0,BT202=0),BT201,0)</f>
        <v>0</v>
      </c>
      <c r="BV201" s="7">
        <f>IF(BW200&gt;0,BV200,0)</f>
        <v>0</v>
      </c>
      <c r="BW201" s="7">
        <f>IF(ROUND(BT201-BV201,2)&gt;0,ROUND(BT201-BV201,2),0)</f>
        <v>0</v>
      </c>
      <c r="CB201">
        <v>199</v>
      </c>
      <c r="CC201" s="7">
        <f>IF(DB200&gt;0,CC200-1000,CC200)</f>
        <v>0</v>
      </c>
      <c r="CD201" s="20">
        <f>IF(DB200&gt;0,ROUND(PMT($F$92/12,$F$96*12,-CC201),5),0)</f>
        <v>0</v>
      </c>
      <c r="CE201" s="15">
        <f>IF(DB200&gt;0,ROUND(CC201*$CE$1/1000,2),0)</f>
        <v>0</v>
      </c>
      <c r="CF201" s="9">
        <f>INT(CE201)</f>
        <v>0</v>
      </c>
      <c r="CG201" s="23">
        <f>INT((CE201-CF201)*10)/10</f>
        <v>0</v>
      </c>
      <c r="CH201" s="17">
        <f>CE201-CF201-CG201</f>
        <v>0</v>
      </c>
      <c r="CI201" s="23">
        <f>IF(OR(CH201=0.05,CH201=0),CH201,IF(AND(CH201&gt;0.051,CH201&lt;0.1),0.1,IF(AND(CH201&gt;0.001,CH201&lt;0.05),0.05,CH201)))</f>
        <v>0</v>
      </c>
      <c r="CJ201" s="23">
        <f>CF201+CG201+CI201</f>
        <v>0</v>
      </c>
      <c r="CK201" s="15">
        <f>IF(DB200&gt;0,ROUND($CD$1*$CK$1,2),0)</f>
        <v>0</v>
      </c>
      <c r="CL201" s="22">
        <v>0</v>
      </c>
      <c r="CM201" s="22">
        <f>IF(DB200&gt;0,ROUND($CD$1*$CM$1,2),0)</f>
        <v>0</v>
      </c>
      <c r="CN201" s="22">
        <f>IF(DB200&gt;0,ROUND($CD$1*$CN$1,2),0)</f>
        <v>0</v>
      </c>
      <c r="CO201" s="22">
        <f>IF(DB200&gt;0,ROUND($CD$1*$CO$1,2),0)</f>
        <v>0</v>
      </c>
      <c r="CP201" s="22">
        <f>IF(DB200&gt;0,ROUND($CD$1*$CP$1,2),0)</f>
        <v>0</v>
      </c>
      <c r="CQ201" s="15">
        <f>IF(DB200&gt;0,CK201+SUM(CM201:CP201),0)</f>
        <v>0</v>
      </c>
      <c r="CR201" s="22">
        <f>IF(DB200&gt;0,ROUND(CQ201/12,2),0)</f>
        <v>0</v>
      </c>
      <c r="CS201" s="9">
        <f>INT(CR201)</f>
        <v>0</v>
      </c>
      <c r="CT201" s="23">
        <f>INT((CR201-CS201)*10)/10</f>
        <v>0</v>
      </c>
      <c r="CU201" s="17">
        <f>CR201-CS201-CT201</f>
        <v>0</v>
      </c>
      <c r="CV201" s="23">
        <f>IF(OR(CU201=0.05,CU201=0),CU201,IF(AND(CU201&gt;0.051,CU201&lt;0.1),0.1,IF(AND(CU201&gt;0.001,CU201&lt;0.05),0.05,CU201)))</f>
        <v>0</v>
      </c>
      <c r="CW201" s="23">
        <f>CS201+CT201+CV201</f>
        <v>0</v>
      </c>
      <c r="CX201">
        <f>IF(DB200&gt;0,CX200,0)</f>
        <v>0</v>
      </c>
      <c r="CY201" s="7">
        <f>ROUND(CD201+CJ201+CW201+CX201,2)</f>
        <v>0</v>
      </c>
      <c r="CZ201" s="7">
        <f>IF(AND(CY201&gt;0,CY202=0),CY201,0)</f>
        <v>0</v>
      </c>
      <c r="DA201" s="7">
        <f>IF(DB200&gt;0,DA200,0)</f>
        <v>0</v>
      </c>
      <c r="DB201" s="7">
        <f>IF(ROUND(CY201-DA201,2)&gt;0,ROUND(CY201-DA201,2),0)</f>
        <v>0</v>
      </c>
      <c r="EB201">
        <v>199</v>
      </c>
      <c r="EC201" s="7">
        <f>IF(FB200&gt;0,EC200-1000,EC200)</f>
        <v>0</v>
      </c>
      <c r="ED201" s="20">
        <f>IF(FB200&gt;0,ROUND(PMT($F$92/12,$F$96*12,-EC201),5),0)</f>
        <v>0</v>
      </c>
      <c r="EE201" s="15">
        <f>IF(FB200&gt;0,ROUND(EC201*$EE$1/1000,2),0)</f>
        <v>0</v>
      </c>
      <c r="EF201" s="9">
        <f>INT(EE201)</f>
        <v>0</v>
      </c>
      <c r="EG201" s="23">
        <f>INT((EE201-EF201)*10)/10</f>
        <v>0</v>
      </c>
      <c r="EH201" s="17">
        <f>EE201-EF201-EG201</f>
        <v>0</v>
      </c>
      <c r="EI201" s="23">
        <f>IF(OR(EH201=0.05,EH201=0),EH201,IF(AND(EH201&gt;0.051,EH201&lt;0.1),0.1,IF(AND(EH201&gt;0.001,EH201&lt;0.05),0.05,EH201)))</f>
        <v>0</v>
      </c>
      <c r="EJ201" s="23">
        <f>EF201+EG201+EI201</f>
        <v>0</v>
      </c>
      <c r="EK201" s="15">
        <f>IF(FB200&gt;0,ROUND($ED$1*$EK$1,2),0)</f>
        <v>0</v>
      </c>
      <c r="EL201" s="22">
        <v>0</v>
      </c>
      <c r="EM201" s="22">
        <f>IF(FB200&gt;0,ROUND($ED$1*$EM$1,0),0)</f>
        <v>0</v>
      </c>
      <c r="EN201" s="22">
        <f>IF(FB200&gt;0,ROUND($ED$1*$EN$1,2),0)</f>
        <v>0</v>
      </c>
      <c r="EO201" s="22">
        <f>IF(FB200&gt;0,ROUND($ED$1*$EO$1,2),0)</f>
        <v>0</v>
      </c>
      <c r="EP201" s="22">
        <f>IF(FB200&gt;0,ROUND($ED$1*$EP$1,2),0)</f>
        <v>0</v>
      </c>
      <c r="EQ201" s="15">
        <f>IF(FB200&gt;0,EK201+SUM(EM201:EP201),0)</f>
        <v>0</v>
      </c>
      <c r="ER201" s="22">
        <f>IF(FB200&gt;0,ROUND(EQ201/12,2),0)</f>
        <v>0</v>
      </c>
      <c r="ES201" s="9">
        <f>INT(ER201)</f>
        <v>0</v>
      </c>
      <c r="ET201" s="23">
        <f>INT((ER201-ES201)*10)/10</f>
        <v>0</v>
      </c>
      <c r="EU201" s="17">
        <f>ER201-ES201-ET201</f>
        <v>0</v>
      </c>
      <c r="EV201" s="23">
        <f>IF(OR(EU201=0.05,EU201=0),EU201,IF(AND(EU201&gt;0.051,EU201&lt;0.1),0.1,IF(AND(EU201&gt;0.001,EU201&lt;0.05),0.05,EU201)))</f>
        <v>0</v>
      </c>
      <c r="EW201" s="23">
        <f>ES201+ET201+EV201</f>
        <v>0</v>
      </c>
      <c r="EX201">
        <f>IF(FB200&gt;0,EX200,0)</f>
        <v>0</v>
      </c>
      <c r="EY201" s="7">
        <f>ROUND(ED201+EJ201+EW201+EX201,2)</f>
        <v>0</v>
      </c>
      <c r="EZ201" s="7">
        <f>IF(AND(EY201&gt;0,EY202=0),EY201,0)</f>
        <v>0</v>
      </c>
      <c r="FA201" s="7">
        <f>IF(FB200&gt;0,FA200,0)</f>
        <v>0</v>
      </c>
      <c r="FB201" s="7">
        <f>IF(ROUND(EY201-FA201,2)&gt;0,ROUND(EY201-FA201,2),0)</f>
        <v>0</v>
      </c>
      <c r="GB201">
        <v>199</v>
      </c>
      <c r="GC201" s="7">
        <f>IF(HB200&gt;0,GC200-1000,GC200)</f>
        <v>0</v>
      </c>
      <c r="GD201" s="20">
        <f>IF(HB200&gt;0,ROUND(PMT($F$92/12,$F$96*12,-GC201),5),0)</f>
        <v>0</v>
      </c>
      <c r="GE201" s="15">
        <f>IF(HB200&gt;0,ROUND(GC201*$GE$1/1000,2),0)</f>
        <v>0</v>
      </c>
      <c r="GF201" s="9">
        <f>INT(GE201)</f>
        <v>0</v>
      </c>
      <c r="GG201" s="23">
        <f>INT((GE201-GF201)*10)/10</f>
        <v>0</v>
      </c>
      <c r="GH201" s="17">
        <f>GE201-GF201-GG201</f>
        <v>0</v>
      </c>
      <c r="GI201" s="23">
        <f>IF(OR(GH201=0.05,GH201=0),GH201,IF(AND(GH201&gt;0.051,GH201&lt;0.1),0.1,IF(AND(GH201&gt;0.001,GH201&lt;0.05),0.05,GH201)))</f>
        <v>0</v>
      </c>
      <c r="GJ201" s="23">
        <f>GF201+GG201+GI201</f>
        <v>0</v>
      </c>
      <c r="GK201" s="15">
        <f>IF(HB200&gt;0,ROUND($GD$1*$GK$1,2),0)</f>
        <v>0</v>
      </c>
      <c r="GL201" s="22">
        <v>0</v>
      </c>
      <c r="GM201" s="22">
        <f>IF(HB200&gt;0,ROUND($GD$1*$GM$1,0),0)</f>
        <v>0</v>
      </c>
      <c r="GN201" s="22">
        <f>IF(HB200&gt;0,ROUND($GD$1*$GN$1,2),0)</f>
        <v>0</v>
      </c>
      <c r="GO201" s="22">
        <f>IF(HB200&gt;0,ROUND($GD$1*$GO$1,2),0)</f>
        <v>0</v>
      </c>
      <c r="GP201" s="22">
        <f>IF(HB200&gt;0,ROUND($GD$1*$GP$1,2),0)</f>
        <v>0</v>
      </c>
      <c r="GQ201" s="15">
        <f>IF(HB200&gt;0,GK201+SUM(GM201:GP201),0)</f>
        <v>0</v>
      </c>
      <c r="GR201" s="22">
        <f>IF(HB200&gt;0,ROUND(GQ201/12,2),0)</f>
        <v>0</v>
      </c>
      <c r="GS201" s="9">
        <f>INT(GR201)</f>
        <v>0</v>
      </c>
      <c r="GT201" s="23">
        <f>INT((GR201-GS201)*10)/10</f>
        <v>0</v>
      </c>
      <c r="GU201" s="17">
        <f>GR201-GS201-GT201</f>
        <v>0</v>
      </c>
      <c r="GV201" s="23">
        <f>IF(OR(GU201=0.05,GU201=0),GU201,IF(AND(GU201&gt;0.051,GU201&lt;0.1),0.1,IF(AND(GU201&gt;0.001,GU201&lt;0.05),0.05,GU201)))</f>
        <v>0</v>
      </c>
      <c r="GW201" s="23">
        <f>GS201+GT201+GV201</f>
        <v>0</v>
      </c>
      <c r="GX201">
        <f>IF(HB200&gt;0,GX200,0)</f>
        <v>0</v>
      </c>
      <c r="GY201" s="7">
        <f>ROUND(GD201+GJ201+GW201+GX201,2)</f>
        <v>0</v>
      </c>
      <c r="GZ201" s="7">
        <f>IF(AND(GY201&gt;0,GY202=0),GY201,0)</f>
        <v>0</v>
      </c>
      <c r="HA201" s="7">
        <f>IF(HB200&gt;0,HA200,0)</f>
        <v>0</v>
      </c>
      <c r="HB201" s="7">
        <f>IF(ROUND(GY201-HA201,2)&gt;0,ROUND(GY201-HA201,2),0)</f>
        <v>0</v>
      </c>
    </row>
    <row r="202" spans="1:235">
      <c r="AA202" s="139" t="s">
        <v>223</v>
      </c>
      <c r="AC202" s="25" t="s">
        <v>224</v>
      </c>
      <c r="AD202" s="20">
        <f>$F$149</f>
        <v>0</v>
      </c>
      <c r="BB202">
        <v>200</v>
      </c>
      <c r="BC202" s="7">
        <f>IF(BW201&gt;0,BC201-1000,BC201)</f>
        <v>0</v>
      </c>
      <c r="BD202" s="20">
        <f>IF(BW201&gt;0,ROUND(PMT($F$92/12,$F$96*12,-BC202),5),0)</f>
        <v>0</v>
      </c>
      <c r="BE202" s="15">
        <f>IF(BW201&gt;0,ROUND(BC202*$E$1/1000,2),0)</f>
        <v>0</v>
      </c>
      <c r="BF202" s="15">
        <f>IF(BW201&gt;0,ROUND(MIN(BC202,$F$168)*$BF$1,2),0)</f>
        <v>0</v>
      </c>
      <c r="BG202" s="22">
        <v>0</v>
      </c>
      <c r="BH202" s="22">
        <f>IF(BW201&gt;0,ROUND(MIN(BC202,$F$168)*$BH$1,0),0)</f>
        <v>0</v>
      </c>
      <c r="BI202" s="22">
        <f>IF(BW201&gt;0,ROUND(MIN(BC202,$F$168)*$BI$1,2),0)</f>
        <v>0</v>
      </c>
      <c r="BJ202" s="22">
        <f>IF(BW201&gt;0,ROUND(MIN(BC202,$F$168)*$BJ$1,2),0)</f>
        <v>0</v>
      </c>
      <c r="BK202" s="22">
        <f>IF(BW201&gt;0,ROUND(MIN(BC202,$F$168)*$BK$1,2),0)</f>
        <v>0</v>
      </c>
      <c r="BL202" s="15">
        <f>IF(BW201&gt;0,BF202+SUM(BH202:BK202),0)</f>
        <v>0</v>
      </c>
      <c r="BM202" s="22">
        <f>IF(BW201&gt;0,ROUND(BL202/12,2),0)</f>
        <v>0</v>
      </c>
      <c r="BN202" s="9">
        <f>INT(BM202)</f>
        <v>0</v>
      </c>
      <c r="BO202" s="23">
        <f>INT((BM202-BN202)*10)/10</f>
        <v>0</v>
      </c>
      <c r="BP202" s="17">
        <f>BM202-BN202-BO202</f>
        <v>0</v>
      </c>
      <c r="BQ202" s="23">
        <f>IF(OR(BP202=0.05,BP202=0),BP202,IF(AND(BP202&gt;0.051,BP202&lt;0.1),0.1,IF(AND(BP202&gt;0.001,BP202&lt;0.05),0.05,BP202)))</f>
        <v>0</v>
      </c>
      <c r="BR202" s="23">
        <f>BN202+BO202+BQ202</f>
        <v>0</v>
      </c>
      <c r="BS202">
        <f>IF(BW201&gt;0,BS201,0)</f>
        <v>0</v>
      </c>
      <c r="BT202" s="7">
        <f>SUM(BD202:BE202)+BR202+BS202</f>
        <v>0</v>
      </c>
      <c r="BU202" s="7">
        <f>IF(AND(BT202&gt;0,BT203=0),BT202,0)</f>
        <v>0</v>
      </c>
      <c r="BV202" s="7">
        <f>IF(BW201&gt;0,BV201,0)</f>
        <v>0</v>
      </c>
      <c r="BW202" s="7">
        <f>IF(ROUND(BT202-BV202,2)&gt;0,ROUND(BT202-BV202,2),0)</f>
        <v>0</v>
      </c>
      <c r="CB202">
        <v>200</v>
      </c>
      <c r="CC202" s="7">
        <f>IF(DB201&gt;0,CC201-1000,CC201)</f>
        <v>0</v>
      </c>
      <c r="CD202" s="20">
        <f>IF(DB201&gt;0,ROUND(PMT($F$92/12,$F$96*12,-CC202),5),0)</f>
        <v>0</v>
      </c>
      <c r="CE202" s="15">
        <f>IF(DB201&gt;0,ROUND(CC202*$CE$1/1000,2),0)</f>
        <v>0</v>
      </c>
      <c r="CF202" s="9">
        <f>INT(CE202)</f>
        <v>0</v>
      </c>
      <c r="CG202" s="23">
        <f>INT((CE202-CF202)*10)/10</f>
        <v>0</v>
      </c>
      <c r="CH202" s="17">
        <f>CE202-CF202-CG202</f>
        <v>0</v>
      </c>
      <c r="CI202" s="23">
        <f>IF(OR(CH202=0.05,CH202=0),CH202,IF(AND(CH202&gt;0.051,CH202&lt;0.1),0.1,IF(AND(CH202&gt;0.001,CH202&lt;0.05),0.05,CH202)))</f>
        <v>0</v>
      </c>
      <c r="CJ202" s="23">
        <f>CF202+CG202+CI202</f>
        <v>0</v>
      </c>
      <c r="CK202" s="15">
        <f>IF(DB201&gt;0,ROUND($CD$1*$CK$1,2),0)</f>
        <v>0</v>
      </c>
      <c r="CL202" s="22">
        <v>0</v>
      </c>
      <c r="CM202" s="22">
        <f>IF(DB201&gt;0,ROUND($CD$1*$CM$1,2),0)</f>
        <v>0</v>
      </c>
      <c r="CN202" s="22">
        <f>IF(DB201&gt;0,ROUND($CD$1*$CN$1,2),0)</f>
        <v>0</v>
      </c>
      <c r="CO202" s="22">
        <f>IF(DB201&gt;0,ROUND($CD$1*$CO$1,2),0)</f>
        <v>0</v>
      </c>
      <c r="CP202" s="22">
        <f>IF(DB201&gt;0,ROUND($CD$1*$CP$1,2),0)</f>
        <v>0</v>
      </c>
      <c r="CQ202" s="15">
        <f>IF(DB201&gt;0,CK202+SUM(CM202:CP202),0)</f>
        <v>0</v>
      </c>
      <c r="CR202" s="22">
        <f>IF(DB201&gt;0,ROUND(CQ202/12,2),0)</f>
        <v>0</v>
      </c>
      <c r="CS202" s="9">
        <f>INT(CR202)</f>
        <v>0</v>
      </c>
      <c r="CT202" s="23">
        <f>INT((CR202-CS202)*10)/10</f>
        <v>0</v>
      </c>
      <c r="CU202" s="17">
        <f>CR202-CS202-CT202</f>
        <v>0</v>
      </c>
      <c r="CV202" s="23">
        <f>IF(OR(CU202=0.05,CU202=0),CU202,IF(AND(CU202&gt;0.051,CU202&lt;0.1),0.1,IF(AND(CU202&gt;0.001,CU202&lt;0.05),0.05,CU202)))</f>
        <v>0</v>
      </c>
      <c r="CW202" s="23">
        <f>CS202+CT202+CV202</f>
        <v>0</v>
      </c>
      <c r="CX202">
        <f>IF(DB201&gt;0,CX201,0)</f>
        <v>0</v>
      </c>
      <c r="CY202" s="7">
        <f>ROUND(CD202+CJ202+CW202+CX202,2)</f>
        <v>0</v>
      </c>
      <c r="CZ202" s="7">
        <f>IF(AND(CY202&gt;0,CY203=0),CY202,0)</f>
        <v>0</v>
      </c>
      <c r="DA202" s="7">
        <f>IF(DB201&gt;0,DA201,0)</f>
        <v>0</v>
      </c>
      <c r="DB202" s="7">
        <f>IF(ROUND(CY202-DA202,2)&gt;0,ROUND(CY202-DA202,2),0)</f>
        <v>0</v>
      </c>
      <c r="EB202">
        <v>200</v>
      </c>
      <c r="EC202" s="7">
        <f>IF(FB201&gt;0,EC201-1000,EC201)</f>
        <v>0</v>
      </c>
      <c r="ED202" s="20">
        <f>IF(FB201&gt;0,ROUND(PMT($F$92/12,$F$96*12,-EC202),5),0)</f>
        <v>0</v>
      </c>
      <c r="EE202" s="15">
        <f>IF(FB201&gt;0,ROUND(EC202*$EE$1/1000,2),0)</f>
        <v>0</v>
      </c>
      <c r="EF202" s="9">
        <f>INT(EE202)</f>
        <v>0</v>
      </c>
      <c r="EG202" s="23">
        <f>INT((EE202-EF202)*10)/10</f>
        <v>0</v>
      </c>
      <c r="EH202" s="17">
        <f>EE202-EF202-EG202</f>
        <v>0</v>
      </c>
      <c r="EI202" s="23">
        <f>IF(OR(EH202=0.05,EH202=0),EH202,IF(AND(EH202&gt;0.051,EH202&lt;0.1),0.1,IF(AND(EH202&gt;0.001,EH202&lt;0.05),0.05,EH202)))</f>
        <v>0</v>
      </c>
      <c r="EJ202" s="23">
        <f>EF202+EG202+EI202</f>
        <v>0</v>
      </c>
      <c r="EK202" s="15">
        <f>IF(FB201&gt;0,ROUND($ED$1*$EK$1,2),0)</f>
        <v>0</v>
      </c>
      <c r="EL202" s="22">
        <v>0</v>
      </c>
      <c r="EM202" s="22">
        <f>IF(FB201&gt;0,ROUND($ED$1*$EM$1,0),0)</f>
        <v>0</v>
      </c>
      <c r="EN202" s="22">
        <f>IF(FB201&gt;0,ROUND($ED$1*$EN$1,2),0)</f>
        <v>0</v>
      </c>
      <c r="EO202" s="22">
        <f>IF(FB201&gt;0,ROUND($ED$1*$EO$1,2),0)</f>
        <v>0</v>
      </c>
      <c r="EP202" s="22">
        <f>IF(FB201&gt;0,ROUND($ED$1*$EP$1,2),0)</f>
        <v>0</v>
      </c>
      <c r="EQ202" s="15">
        <f>IF(FB201&gt;0,EK202+SUM(EM202:EP202),0)</f>
        <v>0</v>
      </c>
      <c r="ER202" s="22">
        <f>IF(FB201&gt;0,ROUND(EQ202/12,2),0)</f>
        <v>0</v>
      </c>
      <c r="ES202" s="9">
        <f>INT(ER202)</f>
        <v>0</v>
      </c>
      <c r="ET202" s="23">
        <f>INT((ER202-ES202)*10)/10</f>
        <v>0</v>
      </c>
      <c r="EU202" s="17">
        <f>ER202-ES202-ET202</f>
        <v>0</v>
      </c>
      <c r="EV202" s="23">
        <f>IF(OR(EU202=0.05,EU202=0),EU202,IF(AND(EU202&gt;0.051,EU202&lt;0.1),0.1,IF(AND(EU202&gt;0.001,EU202&lt;0.05),0.05,EU202)))</f>
        <v>0</v>
      </c>
      <c r="EW202" s="23">
        <f>ES202+ET202+EV202</f>
        <v>0</v>
      </c>
      <c r="EX202">
        <f>IF(FB201&gt;0,EX201,0)</f>
        <v>0</v>
      </c>
      <c r="EY202" s="7">
        <f>ROUND(ED202+EJ202+EW202+EX202,2)</f>
        <v>0</v>
      </c>
      <c r="EZ202" s="7">
        <f>IF(AND(EY202&gt;0,EY203=0),EY202,0)</f>
        <v>0</v>
      </c>
      <c r="FA202" s="7">
        <f>IF(FB201&gt;0,FA201,0)</f>
        <v>0</v>
      </c>
      <c r="FB202" s="7">
        <f>IF(ROUND(EY202-FA202,2)&gt;0,ROUND(EY202-FA202,2),0)</f>
        <v>0</v>
      </c>
      <c r="GB202">
        <v>200</v>
      </c>
      <c r="GC202" s="7">
        <f>IF(HB201&gt;0,GC201-1000,GC201)</f>
        <v>0</v>
      </c>
      <c r="GD202" s="20">
        <f>IF(HB201&gt;0,ROUND(PMT($F$92/12,$F$96*12,-GC202),5),0)</f>
        <v>0</v>
      </c>
      <c r="GE202" s="15">
        <f>IF(HB201&gt;0,ROUND(GC202*$GE$1/1000,2),0)</f>
        <v>0</v>
      </c>
      <c r="GF202" s="9">
        <f>INT(GE202)</f>
        <v>0</v>
      </c>
      <c r="GG202" s="23">
        <f>INT((GE202-GF202)*10)/10</f>
        <v>0</v>
      </c>
      <c r="GH202" s="17">
        <f>GE202-GF202-GG202</f>
        <v>0</v>
      </c>
      <c r="GI202" s="23">
        <f>IF(OR(GH202=0.05,GH202=0),GH202,IF(AND(GH202&gt;0.051,GH202&lt;0.1),0.1,IF(AND(GH202&gt;0.001,GH202&lt;0.05),0.05,GH202)))</f>
        <v>0</v>
      </c>
      <c r="GJ202" s="23">
        <f>GF202+GG202+GI202</f>
        <v>0</v>
      </c>
      <c r="GK202" s="15">
        <f>IF(HB201&gt;0,ROUND($GD$1*$GK$1,2),0)</f>
        <v>0</v>
      </c>
      <c r="GL202" s="22">
        <v>0</v>
      </c>
      <c r="GM202" s="22">
        <f>IF(HB201&gt;0,ROUND($GD$1*$GM$1,0),0)</f>
        <v>0</v>
      </c>
      <c r="GN202" s="22">
        <f>IF(HB201&gt;0,ROUND($GD$1*$GN$1,2),0)</f>
        <v>0</v>
      </c>
      <c r="GO202" s="22">
        <f>IF(HB201&gt;0,ROUND($GD$1*$GO$1,2),0)</f>
        <v>0</v>
      </c>
      <c r="GP202" s="22">
        <f>IF(HB201&gt;0,ROUND($GD$1*$GP$1,2),0)</f>
        <v>0</v>
      </c>
      <c r="GQ202" s="15">
        <f>IF(HB201&gt;0,GK202+SUM(GM202:GP202),0)</f>
        <v>0</v>
      </c>
      <c r="GR202" s="22">
        <f>IF(HB201&gt;0,ROUND(GQ202/12,2),0)</f>
        <v>0</v>
      </c>
      <c r="GS202" s="9">
        <f>INT(GR202)</f>
        <v>0</v>
      </c>
      <c r="GT202" s="23">
        <f>INT((GR202-GS202)*10)/10</f>
        <v>0</v>
      </c>
      <c r="GU202" s="17">
        <f>GR202-GS202-GT202</f>
        <v>0</v>
      </c>
      <c r="GV202" s="23">
        <f>IF(OR(GU202=0.05,GU202=0),GU202,IF(AND(GU202&gt;0.051,GU202&lt;0.1),0.1,IF(AND(GU202&gt;0.001,GU202&lt;0.05),0.05,GU202)))</f>
        <v>0</v>
      </c>
      <c r="GW202" s="23">
        <f>GS202+GT202+GV202</f>
        <v>0</v>
      </c>
      <c r="GX202">
        <f>IF(HB201&gt;0,GX201,0)</f>
        <v>0</v>
      </c>
      <c r="GY202" s="7">
        <f>ROUND(GD202+GJ202+GW202+GX202,2)</f>
        <v>0</v>
      </c>
      <c r="GZ202" s="7">
        <f>IF(AND(GY202&gt;0,GY203=0),GY202,0)</f>
        <v>0</v>
      </c>
      <c r="HA202" s="7">
        <f>IF(HB201&gt;0,HA201,0)</f>
        <v>0</v>
      </c>
      <c r="HB202" s="7">
        <f>IF(ROUND(GY202-HA202,2)&gt;0,ROUND(GY202-HA202,2),0)</f>
        <v>0</v>
      </c>
    </row>
    <row r="203" spans="1:235">
      <c r="AA203" s="134">
        <v>0</v>
      </c>
      <c r="AB203" s="134">
        <v>100000</v>
      </c>
      <c r="AC203" s="134">
        <v>0</v>
      </c>
      <c r="AD203" s="7">
        <f>IF($AD$202&gt;AA203,IF($AD$202&lt;=AB203,AC203,0),0)</f>
        <v>0</v>
      </c>
      <c r="BB203">
        <v>201</v>
      </c>
      <c r="BC203" s="7">
        <f>IF(BW202&gt;0,BC202-1000,BC202)</f>
        <v>0</v>
      </c>
      <c r="BD203" s="20">
        <f>IF(BW202&gt;0,ROUND(PMT($F$92/12,$F$96*12,-BC203),5),0)</f>
        <v>0</v>
      </c>
      <c r="BE203" s="15">
        <f>IF(BW202&gt;0,ROUND(BC203*$E$1/1000,2),0)</f>
        <v>0</v>
      </c>
      <c r="BF203" s="15">
        <f>IF(BW202&gt;0,ROUND(MIN(BC203,$F$168)*$BF$1,2),0)</f>
        <v>0</v>
      </c>
      <c r="BG203" s="22">
        <v>0</v>
      </c>
      <c r="BH203" s="22">
        <f>IF(BW202&gt;0,ROUND(MIN(BC203,$F$168)*$BH$1,0),0)</f>
        <v>0</v>
      </c>
      <c r="BI203" s="22">
        <f>IF(BW202&gt;0,ROUND(MIN(BC203,$F$168)*$BI$1,2),0)</f>
        <v>0</v>
      </c>
      <c r="BJ203" s="22">
        <f>IF(BW202&gt;0,ROUND(MIN(BC203,$F$168)*$BJ$1,2),0)</f>
        <v>0</v>
      </c>
      <c r="BK203" s="22">
        <f>IF(BW202&gt;0,ROUND(MIN(BC203,$F$168)*$BK$1,2),0)</f>
        <v>0</v>
      </c>
      <c r="BL203" s="15">
        <f>IF(BW202&gt;0,BF203+SUM(BH203:BK203),0)</f>
        <v>0</v>
      </c>
      <c r="BM203" s="22">
        <f>IF(BW202&gt;0,ROUND(BL203/12,2),0)</f>
        <v>0</v>
      </c>
      <c r="BN203" s="9">
        <f>INT(BM203)</f>
        <v>0</v>
      </c>
      <c r="BO203" s="23">
        <f>INT((BM203-BN203)*10)/10</f>
        <v>0</v>
      </c>
      <c r="BP203" s="17">
        <f>BM203-BN203-BO203</f>
        <v>0</v>
      </c>
      <c r="BQ203" s="23">
        <f>IF(OR(BP203=0.05,BP203=0),BP203,IF(AND(BP203&gt;0.051,BP203&lt;0.1),0.1,IF(AND(BP203&gt;0.001,BP203&lt;0.05),0.05,BP203)))</f>
        <v>0</v>
      </c>
      <c r="BR203" s="23">
        <f>BN203+BO203+BQ203</f>
        <v>0</v>
      </c>
      <c r="BS203">
        <f>IF(BW202&gt;0,BS202,0)</f>
        <v>0</v>
      </c>
      <c r="BT203" s="7">
        <f>SUM(BD203:BE203)+BR203+BS203</f>
        <v>0</v>
      </c>
      <c r="BU203" s="7">
        <f>IF(AND(BT203&gt;0,BT204=0),BT203,0)</f>
        <v>0</v>
      </c>
      <c r="BV203" s="7">
        <f>IF(BW202&gt;0,BV202,0)</f>
        <v>0</v>
      </c>
      <c r="BW203" s="7">
        <f>IF(ROUND(BT203-BV203,2)&gt;0,ROUND(BT203-BV203,2),0)</f>
        <v>0</v>
      </c>
      <c r="CB203">
        <v>201</v>
      </c>
      <c r="CC203" s="7">
        <f>IF(DB202&gt;0,CC202-1000,CC202)</f>
        <v>0</v>
      </c>
      <c r="CD203" s="20">
        <f>IF(DB202&gt;0,ROUND(PMT($F$92/12,$F$96*12,-CC203),5),0)</f>
        <v>0</v>
      </c>
      <c r="CE203" s="15">
        <f>IF(DB202&gt;0,ROUND(CC203*$CE$1/1000,2),0)</f>
        <v>0</v>
      </c>
      <c r="CF203" s="9">
        <f>INT(CE203)</f>
        <v>0</v>
      </c>
      <c r="CG203" s="23">
        <f>INT((CE203-CF203)*10)/10</f>
        <v>0</v>
      </c>
      <c r="CH203" s="17">
        <f>CE203-CF203-CG203</f>
        <v>0</v>
      </c>
      <c r="CI203" s="23">
        <f>IF(OR(CH203=0.05,CH203=0),CH203,IF(AND(CH203&gt;0.051,CH203&lt;0.1),0.1,IF(AND(CH203&gt;0.001,CH203&lt;0.05),0.05,CH203)))</f>
        <v>0</v>
      </c>
      <c r="CJ203" s="23">
        <f>CF203+CG203+CI203</f>
        <v>0</v>
      </c>
      <c r="CK203" s="15">
        <f>IF(DB202&gt;0,ROUND($CD$1*$CK$1,2),0)</f>
        <v>0</v>
      </c>
      <c r="CL203" s="22">
        <v>0</v>
      </c>
      <c r="CM203" s="22">
        <f>IF(DB202&gt;0,ROUND($CD$1*$CM$1,2),0)</f>
        <v>0</v>
      </c>
      <c r="CN203" s="22">
        <f>IF(DB202&gt;0,ROUND($CD$1*$CN$1,2),0)</f>
        <v>0</v>
      </c>
      <c r="CO203" s="22">
        <f>IF(DB202&gt;0,ROUND($CD$1*$CO$1,2),0)</f>
        <v>0</v>
      </c>
      <c r="CP203" s="22">
        <f>IF(DB202&gt;0,ROUND($CD$1*$CP$1,2),0)</f>
        <v>0</v>
      </c>
      <c r="CQ203" s="15">
        <f>IF(DB202&gt;0,CK203+SUM(CM203:CP203),0)</f>
        <v>0</v>
      </c>
      <c r="CR203" s="22">
        <f>IF(DB202&gt;0,ROUND(CQ203/12,2),0)</f>
        <v>0</v>
      </c>
      <c r="CS203" s="9">
        <f>INT(CR203)</f>
        <v>0</v>
      </c>
      <c r="CT203" s="23">
        <f>INT((CR203-CS203)*10)/10</f>
        <v>0</v>
      </c>
      <c r="CU203" s="17">
        <f>CR203-CS203-CT203</f>
        <v>0</v>
      </c>
      <c r="CV203" s="23">
        <f>IF(OR(CU203=0.05,CU203=0),CU203,IF(AND(CU203&gt;0.051,CU203&lt;0.1),0.1,IF(AND(CU203&gt;0.001,CU203&lt;0.05),0.05,CU203)))</f>
        <v>0</v>
      </c>
      <c r="CW203" s="23">
        <f>CS203+CT203+CV203</f>
        <v>0</v>
      </c>
      <c r="CX203">
        <f>IF(DB202&gt;0,CX202,0)</f>
        <v>0</v>
      </c>
      <c r="CY203" s="7">
        <f>ROUND(CD203+CJ203+CW203+CX203,2)</f>
        <v>0</v>
      </c>
      <c r="CZ203" s="7">
        <f>IF(AND(CY203&gt;0,CY204=0),CY203,0)</f>
        <v>0</v>
      </c>
      <c r="DA203" s="7">
        <f>IF(DB202&gt;0,DA202,0)</f>
        <v>0</v>
      </c>
      <c r="DB203" s="7">
        <f>IF(ROUND(CY203-DA203,2)&gt;0,ROUND(CY203-DA203,2),0)</f>
        <v>0</v>
      </c>
      <c r="EB203">
        <v>201</v>
      </c>
      <c r="EC203" s="7">
        <f>IF(FB202&gt;0,EC202-1000,EC202)</f>
        <v>0</v>
      </c>
      <c r="ED203" s="20">
        <f>IF(FB202&gt;0,ROUND(PMT($F$92/12,$F$96*12,-EC203),5),0)</f>
        <v>0</v>
      </c>
      <c r="EE203" s="15">
        <f>IF(FB202&gt;0,ROUND(EC203*$EE$1/1000,2),0)</f>
        <v>0</v>
      </c>
      <c r="EF203" s="9">
        <f>INT(EE203)</f>
        <v>0</v>
      </c>
      <c r="EG203" s="23">
        <f>INT((EE203-EF203)*10)/10</f>
        <v>0</v>
      </c>
      <c r="EH203" s="17">
        <f>EE203-EF203-EG203</f>
        <v>0</v>
      </c>
      <c r="EI203" s="23">
        <f>IF(OR(EH203=0.05,EH203=0),EH203,IF(AND(EH203&gt;0.051,EH203&lt;0.1),0.1,IF(AND(EH203&gt;0.001,EH203&lt;0.05),0.05,EH203)))</f>
        <v>0</v>
      </c>
      <c r="EJ203" s="23">
        <f>EF203+EG203+EI203</f>
        <v>0</v>
      </c>
      <c r="EK203" s="15">
        <f>IF(FB202&gt;0,ROUND($ED$1*$EK$1,2),0)</f>
        <v>0</v>
      </c>
      <c r="EL203" s="22">
        <v>0</v>
      </c>
      <c r="EM203" s="22">
        <f>IF(FB202&gt;0,ROUND($ED$1*$EM$1,0),0)</f>
        <v>0</v>
      </c>
      <c r="EN203" s="22">
        <f>IF(FB202&gt;0,ROUND($ED$1*$EN$1,2),0)</f>
        <v>0</v>
      </c>
      <c r="EO203" s="22">
        <f>IF(FB202&gt;0,ROUND($ED$1*$EO$1,2),0)</f>
        <v>0</v>
      </c>
      <c r="EP203" s="22">
        <f>IF(FB202&gt;0,ROUND($ED$1*$EP$1,2),0)</f>
        <v>0</v>
      </c>
      <c r="EQ203" s="15">
        <f>IF(FB202&gt;0,EK203+SUM(EM203:EP203),0)</f>
        <v>0</v>
      </c>
      <c r="ER203" s="22">
        <f>IF(FB202&gt;0,ROUND(EQ203/12,2),0)</f>
        <v>0</v>
      </c>
      <c r="ES203" s="9">
        <f>INT(ER203)</f>
        <v>0</v>
      </c>
      <c r="ET203" s="23">
        <f>INT((ER203-ES203)*10)/10</f>
        <v>0</v>
      </c>
      <c r="EU203" s="17">
        <f>ER203-ES203-ET203</f>
        <v>0</v>
      </c>
      <c r="EV203" s="23">
        <f>IF(OR(EU203=0.05,EU203=0),EU203,IF(AND(EU203&gt;0.051,EU203&lt;0.1),0.1,IF(AND(EU203&gt;0.001,EU203&lt;0.05),0.05,EU203)))</f>
        <v>0</v>
      </c>
      <c r="EW203" s="23">
        <f>ES203+ET203+EV203</f>
        <v>0</v>
      </c>
      <c r="EX203">
        <f>IF(FB202&gt;0,EX202,0)</f>
        <v>0</v>
      </c>
      <c r="EY203" s="7">
        <f>ROUND(ED203+EJ203+EW203+EX203,2)</f>
        <v>0</v>
      </c>
      <c r="EZ203" s="7">
        <f>IF(AND(EY203&gt;0,EY204=0),EY203,0)</f>
        <v>0</v>
      </c>
      <c r="FA203" s="7">
        <f>IF(FB202&gt;0,FA202,0)</f>
        <v>0</v>
      </c>
      <c r="FB203" s="7">
        <f>IF(ROUND(EY203-FA203,2)&gt;0,ROUND(EY203-FA203,2),0)</f>
        <v>0</v>
      </c>
      <c r="GB203">
        <v>201</v>
      </c>
      <c r="GC203" s="7">
        <f>IF(HB202&gt;0,GC202-1000,GC202)</f>
        <v>0</v>
      </c>
      <c r="GD203" s="20">
        <f>IF(HB202&gt;0,ROUND(PMT($F$92/12,$F$96*12,-GC203),5),0)</f>
        <v>0</v>
      </c>
      <c r="GE203" s="15">
        <f>IF(HB202&gt;0,ROUND(GC203*$GE$1/1000,2),0)</f>
        <v>0</v>
      </c>
      <c r="GF203" s="9">
        <f>INT(GE203)</f>
        <v>0</v>
      </c>
      <c r="GG203" s="23">
        <f>INT((GE203-GF203)*10)/10</f>
        <v>0</v>
      </c>
      <c r="GH203" s="17">
        <f>GE203-GF203-GG203</f>
        <v>0</v>
      </c>
      <c r="GI203" s="23">
        <f>IF(OR(GH203=0.05,GH203=0),GH203,IF(AND(GH203&gt;0.051,GH203&lt;0.1),0.1,IF(AND(GH203&gt;0.001,GH203&lt;0.05),0.05,GH203)))</f>
        <v>0</v>
      </c>
      <c r="GJ203" s="23">
        <f>GF203+GG203+GI203</f>
        <v>0</v>
      </c>
      <c r="GK203" s="15">
        <f>IF(HB202&gt;0,ROUND($GD$1*$GK$1,2),0)</f>
        <v>0</v>
      </c>
      <c r="GL203" s="22">
        <v>0</v>
      </c>
      <c r="GM203" s="22">
        <f>IF(HB202&gt;0,ROUND($GD$1*$GM$1,0),0)</f>
        <v>0</v>
      </c>
      <c r="GN203" s="22">
        <f>IF(HB202&gt;0,ROUND($GD$1*$GN$1,2),0)</f>
        <v>0</v>
      </c>
      <c r="GO203" s="22">
        <f>IF(HB202&gt;0,ROUND($GD$1*$GO$1,2),0)</f>
        <v>0</v>
      </c>
      <c r="GP203" s="22">
        <f>IF(HB202&gt;0,ROUND($GD$1*$GP$1,2),0)</f>
        <v>0</v>
      </c>
      <c r="GQ203" s="15">
        <f>IF(HB202&gt;0,GK203+SUM(GM203:GP203),0)</f>
        <v>0</v>
      </c>
      <c r="GR203" s="22">
        <f>IF(HB202&gt;0,ROUND(GQ203/12,2),0)</f>
        <v>0</v>
      </c>
      <c r="GS203" s="9">
        <f>INT(GR203)</f>
        <v>0</v>
      </c>
      <c r="GT203" s="23">
        <f>INT((GR203-GS203)*10)/10</f>
        <v>0</v>
      </c>
      <c r="GU203" s="17">
        <f>GR203-GS203-GT203</f>
        <v>0</v>
      </c>
      <c r="GV203" s="23">
        <f>IF(OR(GU203=0.05,GU203=0),GU203,IF(AND(GU203&gt;0.051,GU203&lt;0.1),0.1,IF(AND(GU203&gt;0.001,GU203&lt;0.05),0.05,GU203)))</f>
        <v>0</v>
      </c>
      <c r="GW203" s="23">
        <f>GS203+GT203+GV203</f>
        <v>0</v>
      </c>
      <c r="GX203">
        <f>IF(HB202&gt;0,GX202,0)</f>
        <v>0</v>
      </c>
      <c r="GY203" s="7">
        <f>ROUND(GD203+GJ203+GW203+GX203,2)</f>
        <v>0</v>
      </c>
      <c r="GZ203" s="7">
        <f>IF(AND(GY203&gt;0,GY204=0),GY203,0)</f>
        <v>0</v>
      </c>
      <c r="HA203" s="7">
        <f>IF(HB202&gt;0,HA202,0)</f>
        <v>0</v>
      </c>
      <c r="HB203" s="7">
        <f>IF(ROUND(GY203-HA203,2)&gt;0,ROUND(GY203-HA203,2),0)</f>
        <v>0</v>
      </c>
    </row>
    <row r="204" spans="1:235">
      <c r="AA204" s="134">
        <v>100000</v>
      </c>
      <c r="AB204" s="134">
        <v>300000</v>
      </c>
      <c r="AC204" s="134">
        <v>20</v>
      </c>
      <c r="AD204" s="7">
        <f>IF($AD$202&gt;AA204,IF($AD$202&lt;=AB204,AC204,0),0)</f>
        <v>0</v>
      </c>
      <c r="BB204">
        <v>202</v>
      </c>
      <c r="BC204" s="7">
        <f>IF(BW203&gt;0,BC203-1000,BC203)</f>
        <v>0</v>
      </c>
      <c r="BD204" s="20">
        <f>IF(BW203&gt;0,ROUND(PMT($F$92/12,$F$96*12,-BC204),5),0)</f>
        <v>0</v>
      </c>
      <c r="BE204" s="15">
        <f>IF(BW203&gt;0,ROUND(BC204*$E$1/1000,2),0)</f>
        <v>0</v>
      </c>
      <c r="BF204" s="15">
        <f>IF(BW203&gt;0,ROUND(MIN(BC204,$F$168)*$BF$1,2),0)</f>
        <v>0</v>
      </c>
      <c r="BG204" s="22">
        <v>0</v>
      </c>
      <c r="BH204" s="22">
        <f>IF(BW203&gt;0,ROUND(MIN(BC204,$F$168)*$BH$1,0),0)</f>
        <v>0</v>
      </c>
      <c r="BI204" s="22">
        <f>IF(BW203&gt;0,ROUND(MIN(BC204,$F$168)*$BI$1,2),0)</f>
        <v>0</v>
      </c>
      <c r="BJ204" s="22">
        <f>IF(BW203&gt;0,ROUND(MIN(BC204,$F$168)*$BJ$1,2),0)</f>
        <v>0</v>
      </c>
      <c r="BK204" s="22">
        <f>IF(BW203&gt;0,ROUND(MIN(BC204,$F$168)*$BK$1,2),0)</f>
        <v>0</v>
      </c>
      <c r="BL204" s="15">
        <f>IF(BW203&gt;0,BF204+SUM(BH204:BK204),0)</f>
        <v>0</v>
      </c>
      <c r="BM204" s="22">
        <f>IF(BW203&gt;0,ROUND(BL204/12,2),0)</f>
        <v>0</v>
      </c>
      <c r="BN204" s="9">
        <f>INT(BM204)</f>
        <v>0</v>
      </c>
      <c r="BO204" s="23">
        <f>INT((BM204-BN204)*10)/10</f>
        <v>0</v>
      </c>
      <c r="BP204" s="17">
        <f>BM204-BN204-BO204</f>
        <v>0</v>
      </c>
      <c r="BQ204" s="23">
        <f>IF(OR(BP204=0.05,BP204=0),BP204,IF(AND(BP204&gt;0.051,BP204&lt;0.1),0.1,IF(AND(BP204&gt;0.001,BP204&lt;0.05),0.05,BP204)))</f>
        <v>0</v>
      </c>
      <c r="BR204" s="23">
        <f>BN204+BO204+BQ204</f>
        <v>0</v>
      </c>
      <c r="BS204">
        <f>IF(BW203&gt;0,BS203,0)</f>
        <v>0</v>
      </c>
      <c r="BT204" s="7">
        <f>SUM(BD204:BE204)+BR204+BS204</f>
        <v>0</v>
      </c>
      <c r="BU204" s="7">
        <f>IF(AND(BT204&gt;0,BT205=0),BT204,0)</f>
        <v>0</v>
      </c>
      <c r="BV204" s="7">
        <f>IF(BW203&gt;0,BV203,0)</f>
        <v>0</v>
      </c>
      <c r="BW204" s="7">
        <f>IF(ROUND(BT204-BV204,2)&gt;0,ROUND(BT204-BV204,2),0)</f>
        <v>0</v>
      </c>
      <c r="CB204">
        <v>202</v>
      </c>
      <c r="CC204" s="7">
        <f>IF(DB203&gt;0,CC203-1000,CC203)</f>
        <v>0</v>
      </c>
      <c r="CD204" s="20">
        <f>IF(DB203&gt;0,ROUND(PMT($F$92/12,$F$96*12,-CC204),5),0)</f>
        <v>0</v>
      </c>
      <c r="CE204" s="15">
        <f>IF(DB203&gt;0,ROUND(CC204*$CE$1/1000,2),0)</f>
        <v>0</v>
      </c>
      <c r="CF204" s="9">
        <f>INT(CE204)</f>
        <v>0</v>
      </c>
      <c r="CG204" s="23">
        <f>INT((CE204-CF204)*10)/10</f>
        <v>0</v>
      </c>
      <c r="CH204" s="17">
        <f>CE204-CF204-CG204</f>
        <v>0</v>
      </c>
      <c r="CI204" s="23">
        <f>IF(OR(CH204=0.05,CH204=0),CH204,IF(AND(CH204&gt;0.051,CH204&lt;0.1),0.1,IF(AND(CH204&gt;0.001,CH204&lt;0.05),0.05,CH204)))</f>
        <v>0</v>
      </c>
      <c r="CJ204" s="23">
        <f>CF204+CG204+CI204</f>
        <v>0</v>
      </c>
      <c r="CK204" s="15">
        <f>IF(DB203&gt;0,ROUND($CD$1*$CK$1,2),0)</f>
        <v>0</v>
      </c>
      <c r="CL204" s="22">
        <v>0</v>
      </c>
      <c r="CM204" s="22">
        <f>IF(DB203&gt;0,ROUND($CD$1*$CM$1,2),0)</f>
        <v>0</v>
      </c>
      <c r="CN204" s="22">
        <f>IF(DB203&gt;0,ROUND($CD$1*$CN$1,2),0)</f>
        <v>0</v>
      </c>
      <c r="CO204" s="22">
        <f>IF(DB203&gt;0,ROUND($CD$1*$CO$1,2),0)</f>
        <v>0</v>
      </c>
      <c r="CP204" s="22">
        <f>IF(DB203&gt;0,ROUND($CD$1*$CP$1,2),0)</f>
        <v>0</v>
      </c>
      <c r="CQ204" s="15">
        <f>IF(DB203&gt;0,CK204+SUM(CM204:CP204),0)</f>
        <v>0</v>
      </c>
      <c r="CR204" s="22">
        <f>IF(DB203&gt;0,ROUND(CQ204/12,2),0)</f>
        <v>0</v>
      </c>
      <c r="CS204" s="9">
        <f>INT(CR204)</f>
        <v>0</v>
      </c>
      <c r="CT204" s="23">
        <f>INT((CR204-CS204)*10)/10</f>
        <v>0</v>
      </c>
      <c r="CU204" s="17">
        <f>CR204-CS204-CT204</f>
        <v>0</v>
      </c>
      <c r="CV204" s="23">
        <f>IF(OR(CU204=0.05,CU204=0),CU204,IF(AND(CU204&gt;0.051,CU204&lt;0.1),0.1,IF(AND(CU204&gt;0.001,CU204&lt;0.05),0.05,CU204)))</f>
        <v>0</v>
      </c>
      <c r="CW204" s="23">
        <f>CS204+CT204+CV204</f>
        <v>0</v>
      </c>
      <c r="CX204">
        <f>IF(DB203&gt;0,CX203,0)</f>
        <v>0</v>
      </c>
      <c r="CY204" s="7">
        <f>ROUND(CD204+CJ204+CW204+CX204,2)</f>
        <v>0</v>
      </c>
      <c r="CZ204" s="7">
        <f>IF(AND(CY204&gt;0,CY205=0),CY204,0)</f>
        <v>0</v>
      </c>
      <c r="DA204" s="7">
        <f>IF(DB203&gt;0,DA203,0)</f>
        <v>0</v>
      </c>
      <c r="DB204" s="7">
        <f>IF(ROUND(CY204-DA204,2)&gt;0,ROUND(CY204-DA204,2),0)</f>
        <v>0</v>
      </c>
      <c r="EB204">
        <v>202</v>
      </c>
      <c r="EC204" s="7">
        <f>IF(FB203&gt;0,EC203-1000,EC203)</f>
        <v>0</v>
      </c>
      <c r="ED204" s="20">
        <f>IF(FB203&gt;0,ROUND(PMT($F$92/12,$F$96*12,-EC204),5),0)</f>
        <v>0</v>
      </c>
      <c r="EE204" s="15">
        <f>IF(FB203&gt;0,ROUND(EC204*$EE$1/1000,2),0)</f>
        <v>0</v>
      </c>
      <c r="EF204" s="9">
        <f>INT(EE204)</f>
        <v>0</v>
      </c>
      <c r="EG204" s="23">
        <f>INT((EE204-EF204)*10)/10</f>
        <v>0</v>
      </c>
      <c r="EH204" s="17">
        <f>EE204-EF204-EG204</f>
        <v>0</v>
      </c>
      <c r="EI204" s="23">
        <f>IF(OR(EH204=0.05,EH204=0),EH204,IF(AND(EH204&gt;0.051,EH204&lt;0.1),0.1,IF(AND(EH204&gt;0.001,EH204&lt;0.05),0.05,EH204)))</f>
        <v>0</v>
      </c>
      <c r="EJ204" s="23">
        <f>EF204+EG204+EI204</f>
        <v>0</v>
      </c>
      <c r="EK204" s="15">
        <f>IF(FB203&gt;0,ROUND($ED$1*$EK$1,2),0)</f>
        <v>0</v>
      </c>
      <c r="EL204" s="22">
        <v>0</v>
      </c>
      <c r="EM204" s="22">
        <f>IF(FB203&gt;0,ROUND($ED$1*$EM$1,0),0)</f>
        <v>0</v>
      </c>
      <c r="EN204" s="22">
        <f>IF(FB203&gt;0,ROUND($ED$1*$EN$1,2),0)</f>
        <v>0</v>
      </c>
      <c r="EO204" s="22">
        <f>IF(FB203&gt;0,ROUND($ED$1*$EO$1,2),0)</f>
        <v>0</v>
      </c>
      <c r="EP204" s="22">
        <f>IF(FB203&gt;0,ROUND($ED$1*$EP$1,2),0)</f>
        <v>0</v>
      </c>
      <c r="EQ204" s="15">
        <f>IF(FB203&gt;0,EK204+SUM(EM204:EP204),0)</f>
        <v>0</v>
      </c>
      <c r="ER204" s="22">
        <f>IF(FB203&gt;0,ROUND(EQ204/12,2),0)</f>
        <v>0</v>
      </c>
      <c r="ES204" s="9">
        <f>INT(ER204)</f>
        <v>0</v>
      </c>
      <c r="ET204" s="23">
        <f>INT((ER204-ES204)*10)/10</f>
        <v>0</v>
      </c>
      <c r="EU204" s="17">
        <f>ER204-ES204-ET204</f>
        <v>0</v>
      </c>
      <c r="EV204" s="23">
        <f>IF(OR(EU204=0.05,EU204=0),EU204,IF(AND(EU204&gt;0.051,EU204&lt;0.1),0.1,IF(AND(EU204&gt;0.001,EU204&lt;0.05),0.05,EU204)))</f>
        <v>0</v>
      </c>
      <c r="EW204" s="23">
        <f>ES204+ET204+EV204</f>
        <v>0</v>
      </c>
      <c r="EX204">
        <f>IF(FB203&gt;0,EX203,0)</f>
        <v>0</v>
      </c>
      <c r="EY204" s="7">
        <f>ROUND(ED204+EJ204+EW204+EX204,2)</f>
        <v>0</v>
      </c>
      <c r="EZ204" s="7">
        <f>IF(AND(EY204&gt;0,EY205=0),EY204,0)</f>
        <v>0</v>
      </c>
      <c r="FA204" s="7">
        <f>IF(FB203&gt;0,FA203,0)</f>
        <v>0</v>
      </c>
      <c r="FB204" s="7">
        <f>IF(ROUND(EY204-FA204,2)&gt;0,ROUND(EY204-FA204,2),0)</f>
        <v>0</v>
      </c>
      <c r="GB204">
        <v>202</v>
      </c>
      <c r="GC204" s="7">
        <f>IF(HB203&gt;0,GC203-1000,GC203)</f>
        <v>0</v>
      </c>
      <c r="GD204" s="20">
        <f>IF(HB203&gt;0,ROUND(PMT($F$92/12,$F$96*12,-GC204),5),0)</f>
        <v>0</v>
      </c>
      <c r="GE204" s="15">
        <f>IF(HB203&gt;0,ROUND(GC204*$GE$1/1000,2),0)</f>
        <v>0</v>
      </c>
      <c r="GF204" s="9">
        <f>INT(GE204)</f>
        <v>0</v>
      </c>
      <c r="GG204" s="23">
        <f>INT((GE204-GF204)*10)/10</f>
        <v>0</v>
      </c>
      <c r="GH204" s="17">
        <f>GE204-GF204-GG204</f>
        <v>0</v>
      </c>
      <c r="GI204" s="23">
        <f>IF(OR(GH204=0.05,GH204=0),GH204,IF(AND(GH204&gt;0.051,GH204&lt;0.1),0.1,IF(AND(GH204&gt;0.001,GH204&lt;0.05),0.05,GH204)))</f>
        <v>0</v>
      </c>
      <c r="GJ204" s="23">
        <f>GF204+GG204+GI204</f>
        <v>0</v>
      </c>
      <c r="GK204" s="15">
        <f>IF(HB203&gt;0,ROUND($GD$1*$GK$1,2),0)</f>
        <v>0</v>
      </c>
      <c r="GL204" s="22">
        <v>0</v>
      </c>
      <c r="GM204" s="22">
        <f>IF(HB203&gt;0,ROUND($GD$1*$GM$1,0),0)</f>
        <v>0</v>
      </c>
      <c r="GN204" s="22">
        <f>IF(HB203&gt;0,ROUND($GD$1*$GN$1,2),0)</f>
        <v>0</v>
      </c>
      <c r="GO204" s="22">
        <f>IF(HB203&gt;0,ROUND($GD$1*$GO$1,2),0)</f>
        <v>0</v>
      </c>
      <c r="GP204" s="22">
        <f>IF(HB203&gt;0,ROUND($GD$1*$GP$1,2),0)</f>
        <v>0</v>
      </c>
      <c r="GQ204" s="15">
        <f>IF(HB203&gt;0,GK204+SUM(GM204:GP204),0)</f>
        <v>0</v>
      </c>
      <c r="GR204" s="22">
        <f>IF(HB203&gt;0,ROUND(GQ204/12,2),0)</f>
        <v>0</v>
      </c>
      <c r="GS204" s="9">
        <f>INT(GR204)</f>
        <v>0</v>
      </c>
      <c r="GT204" s="23">
        <f>INT((GR204-GS204)*10)/10</f>
        <v>0</v>
      </c>
      <c r="GU204" s="17">
        <f>GR204-GS204-GT204</f>
        <v>0</v>
      </c>
      <c r="GV204" s="23">
        <f>IF(OR(GU204=0.05,GU204=0),GU204,IF(AND(GU204&gt;0.051,GU204&lt;0.1),0.1,IF(AND(GU204&gt;0.001,GU204&lt;0.05),0.05,GU204)))</f>
        <v>0</v>
      </c>
      <c r="GW204" s="23">
        <f>GS204+GT204+GV204</f>
        <v>0</v>
      </c>
      <c r="GX204">
        <f>IF(HB203&gt;0,GX203,0)</f>
        <v>0</v>
      </c>
      <c r="GY204" s="7">
        <f>ROUND(GD204+GJ204+GW204+GX204,2)</f>
        <v>0</v>
      </c>
      <c r="GZ204" s="7">
        <f>IF(AND(GY204&gt;0,GY205=0),GY204,0)</f>
        <v>0</v>
      </c>
      <c r="HA204" s="7">
        <f>IF(HB203&gt;0,HA203,0)</f>
        <v>0</v>
      </c>
      <c r="HB204" s="7">
        <f>IF(ROUND(GY204-HA204,2)&gt;0,ROUND(GY204-HA204,2),0)</f>
        <v>0</v>
      </c>
    </row>
    <row r="205" spans="1:235">
      <c r="AA205" s="134">
        <v>300000</v>
      </c>
      <c r="AB205" s="134">
        <v>500000</v>
      </c>
      <c r="AC205" s="134">
        <v>50</v>
      </c>
      <c r="AD205" s="7">
        <f>IF($AD$202&gt;AA205,IF($AD$202&lt;=AB205,AC205,0),0)</f>
        <v>0</v>
      </c>
      <c r="BB205">
        <v>203</v>
      </c>
      <c r="BC205" s="7">
        <f>IF(BW204&gt;0,BC204-1000,BC204)</f>
        <v>0</v>
      </c>
      <c r="BD205" s="20">
        <f>IF(BW204&gt;0,ROUND(PMT($F$92/12,$F$96*12,-BC205),5),0)</f>
        <v>0</v>
      </c>
      <c r="BE205" s="15">
        <f>IF(BW204&gt;0,ROUND(BC205*$E$1/1000,2),0)</f>
        <v>0</v>
      </c>
      <c r="BF205" s="15">
        <f>IF(BW204&gt;0,ROUND(MIN(BC205,$F$168)*$BF$1,2),0)</f>
        <v>0</v>
      </c>
      <c r="BG205" s="22">
        <v>0</v>
      </c>
      <c r="BH205" s="22">
        <f>IF(BW204&gt;0,ROUND(MIN(BC205,$F$168)*$BH$1,0),0)</f>
        <v>0</v>
      </c>
      <c r="BI205" s="22">
        <f>IF(BW204&gt;0,ROUND(MIN(BC205,$F$168)*$BI$1,2),0)</f>
        <v>0</v>
      </c>
      <c r="BJ205" s="22">
        <f>IF(BW204&gt;0,ROUND(MIN(BC205,$F$168)*$BJ$1,2),0)</f>
        <v>0</v>
      </c>
      <c r="BK205" s="22">
        <f>IF(BW204&gt;0,ROUND(MIN(BC205,$F$168)*$BK$1,2),0)</f>
        <v>0</v>
      </c>
      <c r="BL205" s="15">
        <f>IF(BW204&gt;0,BF205+SUM(BH205:BK205),0)</f>
        <v>0</v>
      </c>
      <c r="BM205" s="22">
        <f>IF(BW204&gt;0,ROUND(BL205/12,2),0)</f>
        <v>0</v>
      </c>
      <c r="BN205" s="9">
        <f>INT(BM205)</f>
        <v>0</v>
      </c>
      <c r="BO205" s="23">
        <f>INT((BM205-BN205)*10)/10</f>
        <v>0</v>
      </c>
      <c r="BP205" s="17">
        <f>BM205-BN205-BO205</f>
        <v>0</v>
      </c>
      <c r="BQ205" s="23">
        <f>IF(OR(BP205=0.05,BP205=0),BP205,IF(AND(BP205&gt;0.051,BP205&lt;0.1),0.1,IF(AND(BP205&gt;0.001,BP205&lt;0.05),0.05,BP205)))</f>
        <v>0</v>
      </c>
      <c r="BR205" s="23">
        <f>BN205+BO205+BQ205</f>
        <v>0</v>
      </c>
      <c r="BS205">
        <f>IF(BW204&gt;0,BS204,0)</f>
        <v>0</v>
      </c>
      <c r="BT205" s="7">
        <f>SUM(BD205:BE205)+BR205+BS205</f>
        <v>0</v>
      </c>
      <c r="BU205" s="7">
        <f>IF(AND(BT205&gt;0,BT206=0),BT205,0)</f>
        <v>0</v>
      </c>
      <c r="BV205" s="7">
        <f>IF(BW204&gt;0,BV204,0)</f>
        <v>0</v>
      </c>
      <c r="BW205" s="7">
        <f>IF(ROUND(BT205-BV205,2)&gt;0,ROUND(BT205-BV205,2),0)</f>
        <v>0</v>
      </c>
      <c r="CB205">
        <v>203</v>
      </c>
      <c r="CC205" s="7">
        <f>IF(DB204&gt;0,CC204-1000,CC204)</f>
        <v>0</v>
      </c>
      <c r="CD205" s="20">
        <f>IF(DB204&gt;0,ROUND(PMT($F$92/12,$F$96*12,-CC205),5),0)</f>
        <v>0</v>
      </c>
      <c r="CE205" s="15">
        <f>IF(DB204&gt;0,ROUND(CC205*$CE$1/1000,2),0)</f>
        <v>0</v>
      </c>
      <c r="CF205" s="9">
        <f>INT(CE205)</f>
        <v>0</v>
      </c>
      <c r="CG205" s="23">
        <f>INT((CE205-CF205)*10)/10</f>
        <v>0</v>
      </c>
      <c r="CH205" s="17">
        <f>CE205-CF205-CG205</f>
        <v>0</v>
      </c>
      <c r="CI205" s="23">
        <f>IF(OR(CH205=0.05,CH205=0),CH205,IF(AND(CH205&gt;0.051,CH205&lt;0.1),0.1,IF(AND(CH205&gt;0.001,CH205&lt;0.05),0.05,CH205)))</f>
        <v>0</v>
      </c>
      <c r="CJ205" s="23">
        <f>CF205+CG205+CI205</f>
        <v>0</v>
      </c>
      <c r="CK205" s="15">
        <f>IF(DB204&gt;0,ROUND($CD$1*$CK$1,2),0)</f>
        <v>0</v>
      </c>
      <c r="CL205" s="22">
        <v>0</v>
      </c>
      <c r="CM205" s="22">
        <f>IF(DB204&gt;0,ROUND($CD$1*$CM$1,2),0)</f>
        <v>0</v>
      </c>
      <c r="CN205" s="22">
        <f>IF(DB204&gt;0,ROUND($CD$1*$CN$1,2),0)</f>
        <v>0</v>
      </c>
      <c r="CO205" s="22">
        <f>IF(DB204&gt;0,ROUND($CD$1*$CO$1,2),0)</f>
        <v>0</v>
      </c>
      <c r="CP205" s="22">
        <f>IF(DB204&gt;0,ROUND($CD$1*$CP$1,2),0)</f>
        <v>0</v>
      </c>
      <c r="CQ205" s="15">
        <f>IF(DB204&gt;0,CK205+SUM(CM205:CP205),0)</f>
        <v>0</v>
      </c>
      <c r="CR205" s="22">
        <f>IF(DB204&gt;0,ROUND(CQ205/12,2),0)</f>
        <v>0</v>
      </c>
      <c r="CS205" s="9">
        <f>INT(CR205)</f>
        <v>0</v>
      </c>
      <c r="CT205" s="23">
        <f>INT((CR205-CS205)*10)/10</f>
        <v>0</v>
      </c>
      <c r="CU205" s="17">
        <f>CR205-CS205-CT205</f>
        <v>0</v>
      </c>
      <c r="CV205" s="23">
        <f>IF(OR(CU205=0.05,CU205=0),CU205,IF(AND(CU205&gt;0.051,CU205&lt;0.1),0.1,IF(AND(CU205&gt;0.001,CU205&lt;0.05),0.05,CU205)))</f>
        <v>0</v>
      </c>
      <c r="CW205" s="23">
        <f>CS205+CT205+CV205</f>
        <v>0</v>
      </c>
      <c r="CX205">
        <f>IF(DB204&gt;0,CX204,0)</f>
        <v>0</v>
      </c>
      <c r="CY205" s="7">
        <f>ROUND(CD205+CJ205+CW205+CX205,2)</f>
        <v>0</v>
      </c>
      <c r="CZ205" s="7">
        <f>IF(AND(CY205&gt;0,CY206=0),CY205,0)</f>
        <v>0</v>
      </c>
      <c r="DA205" s="7">
        <f>IF(DB204&gt;0,DA204,0)</f>
        <v>0</v>
      </c>
      <c r="DB205" s="7">
        <f>IF(ROUND(CY205-DA205,2)&gt;0,ROUND(CY205-DA205,2),0)</f>
        <v>0</v>
      </c>
      <c r="EB205">
        <v>203</v>
      </c>
      <c r="EC205" s="7">
        <f>IF(FB204&gt;0,EC204-1000,EC204)</f>
        <v>0</v>
      </c>
      <c r="ED205" s="20">
        <f>IF(FB204&gt;0,ROUND(PMT($F$92/12,$F$96*12,-EC205),5),0)</f>
        <v>0</v>
      </c>
      <c r="EE205" s="15">
        <f>IF(FB204&gt;0,ROUND(EC205*$EE$1/1000,2),0)</f>
        <v>0</v>
      </c>
      <c r="EF205" s="9">
        <f>INT(EE205)</f>
        <v>0</v>
      </c>
      <c r="EG205" s="23">
        <f>INT((EE205-EF205)*10)/10</f>
        <v>0</v>
      </c>
      <c r="EH205" s="17">
        <f>EE205-EF205-EG205</f>
        <v>0</v>
      </c>
      <c r="EI205" s="23">
        <f>IF(OR(EH205=0.05,EH205=0),EH205,IF(AND(EH205&gt;0.051,EH205&lt;0.1),0.1,IF(AND(EH205&gt;0.001,EH205&lt;0.05),0.05,EH205)))</f>
        <v>0</v>
      </c>
      <c r="EJ205" s="23">
        <f>EF205+EG205+EI205</f>
        <v>0</v>
      </c>
      <c r="EK205" s="15">
        <f>IF(FB204&gt;0,ROUND($ED$1*$EK$1,2),0)</f>
        <v>0</v>
      </c>
      <c r="EL205" s="22">
        <v>0</v>
      </c>
      <c r="EM205" s="22">
        <f>IF(FB204&gt;0,ROUND($ED$1*$EM$1,0),0)</f>
        <v>0</v>
      </c>
      <c r="EN205" s="22">
        <f>IF(FB204&gt;0,ROUND($ED$1*$EN$1,2),0)</f>
        <v>0</v>
      </c>
      <c r="EO205" s="22">
        <f>IF(FB204&gt;0,ROUND($ED$1*$EO$1,2),0)</f>
        <v>0</v>
      </c>
      <c r="EP205" s="22">
        <f>IF(FB204&gt;0,ROUND($ED$1*$EP$1,2),0)</f>
        <v>0</v>
      </c>
      <c r="EQ205" s="15">
        <f>IF(FB204&gt;0,EK205+SUM(EM205:EP205),0)</f>
        <v>0</v>
      </c>
      <c r="ER205" s="22">
        <f>IF(FB204&gt;0,ROUND(EQ205/12,2),0)</f>
        <v>0</v>
      </c>
      <c r="ES205" s="9">
        <f>INT(ER205)</f>
        <v>0</v>
      </c>
      <c r="ET205" s="23">
        <f>INT((ER205-ES205)*10)/10</f>
        <v>0</v>
      </c>
      <c r="EU205" s="17">
        <f>ER205-ES205-ET205</f>
        <v>0</v>
      </c>
      <c r="EV205" s="23">
        <f>IF(OR(EU205=0.05,EU205=0),EU205,IF(AND(EU205&gt;0.051,EU205&lt;0.1),0.1,IF(AND(EU205&gt;0.001,EU205&lt;0.05),0.05,EU205)))</f>
        <v>0</v>
      </c>
      <c r="EW205" s="23">
        <f>ES205+ET205+EV205</f>
        <v>0</v>
      </c>
      <c r="EX205">
        <f>IF(FB204&gt;0,EX204,0)</f>
        <v>0</v>
      </c>
      <c r="EY205" s="7">
        <f>ROUND(ED205+EJ205+EW205+EX205,2)</f>
        <v>0</v>
      </c>
      <c r="EZ205" s="7">
        <f>IF(AND(EY205&gt;0,EY206=0),EY205,0)</f>
        <v>0</v>
      </c>
      <c r="FA205" s="7">
        <f>IF(FB204&gt;0,FA204,0)</f>
        <v>0</v>
      </c>
      <c r="FB205" s="7">
        <f>IF(ROUND(EY205-FA205,2)&gt;0,ROUND(EY205-FA205,2),0)</f>
        <v>0</v>
      </c>
      <c r="GB205">
        <v>203</v>
      </c>
      <c r="GC205" s="7">
        <f>IF(HB204&gt;0,GC204-1000,GC204)</f>
        <v>0</v>
      </c>
      <c r="GD205" s="20">
        <f>IF(HB204&gt;0,ROUND(PMT($F$92/12,$F$96*12,-GC205),5),0)</f>
        <v>0</v>
      </c>
      <c r="GE205" s="15">
        <f>IF(HB204&gt;0,ROUND(GC205*$GE$1/1000,2),0)</f>
        <v>0</v>
      </c>
      <c r="GF205" s="9">
        <f>INT(GE205)</f>
        <v>0</v>
      </c>
      <c r="GG205" s="23">
        <f>INT((GE205-GF205)*10)/10</f>
        <v>0</v>
      </c>
      <c r="GH205" s="17">
        <f>GE205-GF205-GG205</f>
        <v>0</v>
      </c>
      <c r="GI205" s="23">
        <f>IF(OR(GH205=0.05,GH205=0),GH205,IF(AND(GH205&gt;0.051,GH205&lt;0.1),0.1,IF(AND(GH205&gt;0.001,GH205&lt;0.05),0.05,GH205)))</f>
        <v>0</v>
      </c>
      <c r="GJ205" s="23">
        <f>GF205+GG205+GI205</f>
        <v>0</v>
      </c>
      <c r="GK205" s="15">
        <f>IF(HB204&gt;0,ROUND($GD$1*$GK$1,2),0)</f>
        <v>0</v>
      </c>
      <c r="GL205" s="22">
        <v>0</v>
      </c>
      <c r="GM205" s="22">
        <f>IF(HB204&gt;0,ROUND($GD$1*$GM$1,0),0)</f>
        <v>0</v>
      </c>
      <c r="GN205" s="22">
        <f>IF(HB204&gt;0,ROUND($GD$1*$GN$1,2),0)</f>
        <v>0</v>
      </c>
      <c r="GO205" s="22">
        <f>IF(HB204&gt;0,ROUND($GD$1*$GO$1,2),0)</f>
        <v>0</v>
      </c>
      <c r="GP205" s="22">
        <f>IF(HB204&gt;0,ROUND($GD$1*$GP$1,2),0)</f>
        <v>0</v>
      </c>
      <c r="GQ205" s="15">
        <f>IF(HB204&gt;0,GK205+SUM(GM205:GP205),0)</f>
        <v>0</v>
      </c>
      <c r="GR205" s="22">
        <f>IF(HB204&gt;0,ROUND(GQ205/12,2),0)</f>
        <v>0</v>
      </c>
      <c r="GS205" s="9">
        <f>INT(GR205)</f>
        <v>0</v>
      </c>
      <c r="GT205" s="23">
        <f>INT((GR205-GS205)*10)/10</f>
        <v>0</v>
      </c>
      <c r="GU205" s="17">
        <f>GR205-GS205-GT205</f>
        <v>0</v>
      </c>
      <c r="GV205" s="23">
        <f>IF(OR(GU205=0.05,GU205=0),GU205,IF(AND(GU205&gt;0.051,GU205&lt;0.1),0.1,IF(AND(GU205&gt;0.001,GU205&lt;0.05),0.05,GU205)))</f>
        <v>0</v>
      </c>
      <c r="GW205" s="23">
        <f>GS205+GT205+GV205</f>
        <v>0</v>
      </c>
      <c r="GX205">
        <f>IF(HB204&gt;0,GX204,0)</f>
        <v>0</v>
      </c>
      <c r="GY205" s="7">
        <f>ROUND(GD205+GJ205+GW205+GX205,2)</f>
        <v>0</v>
      </c>
      <c r="GZ205" s="7">
        <f>IF(AND(GY205&gt;0,GY206=0),GY205,0)</f>
        <v>0</v>
      </c>
      <c r="HA205" s="7">
        <f>IF(HB204&gt;0,HA204,0)</f>
        <v>0</v>
      </c>
      <c r="HB205" s="7">
        <f>IF(ROUND(GY205-HA205,2)&gt;0,ROUND(GY205-HA205,2),0)</f>
        <v>0</v>
      </c>
    </row>
    <row r="206" spans="1:235">
      <c r="AA206" s="134">
        <v>500000</v>
      </c>
      <c r="AB206" s="134">
        <v>750000</v>
      </c>
      <c r="AC206" s="134">
        <v>100</v>
      </c>
      <c r="AD206" s="7">
        <f>IF($AD$202&gt;AA206,IF($AD$202&lt;=AB206,AC206,0),0)</f>
        <v>0</v>
      </c>
      <c r="BB206">
        <v>204</v>
      </c>
      <c r="BC206" s="7">
        <f>IF(BW205&gt;0,BC205-1000,BC205)</f>
        <v>0</v>
      </c>
      <c r="BD206" s="20">
        <f>IF(BW205&gt;0,ROUND(PMT($F$92/12,$F$96*12,-BC206),5),0)</f>
        <v>0</v>
      </c>
      <c r="BE206" s="15">
        <f>IF(BW205&gt;0,ROUND(BC206*$E$1/1000,2),0)</f>
        <v>0</v>
      </c>
      <c r="BF206" s="15">
        <f>IF(BW205&gt;0,ROUND(MIN(BC206,$F$168)*$BF$1,2),0)</f>
        <v>0</v>
      </c>
      <c r="BG206" s="22">
        <v>0</v>
      </c>
      <c r="BH206" s="22">
        <f>IF(BW205&gt;0,ROUND(MIN(BC206,$F$168)*$BH$1,0),0)</f>
        <v>0</v>
      </c>
      <c r="BI206" s="22">
        <f>IF(BW205&gt;0,ROUND(MIN(BC206,$F$168)*$BI$1,2),0)</f>
        <v>0</v>
      </c>
      <c r="BJ206" s="22">
        <f>IF(BW205&gt;0,ROUND(MIN(BC206,$F$168)*$BJ$1,2),0)</f>
        <v>0</v>
      </c>
      <c r="BK206" s="22">
        <f>IF(BW205&gt;0,ROUND(MIN(BC206,$F$168)*$BK$1,2),0)</f>
        <v>0</v>
      </c>
      <c r="BL206" s="15">
        <f>IF(BW205&gt;0,BF206+SUM(BH206:BK206),0)</f>
        <v>0</v>
      </c>
      <c r="BM206" s="22">
        <f>IF(BW205&gt;0,ROUND(BL206/12,2),0)</f>
        <v>0</v>
      </c>
      <c r="BN206" s="9">
        <f>INT(BM206)</f>
        <v>0</v>
      </c>
      <c r="BO206" s="23">
        <f>INT((BM206-BN206)*10)/10</f>
        <v>0</v>
      </c>
      <c r="BP206" s="17">
        <f>BM206-BN206-BO206</f>
        <v>0</v>
      </c>
      <c r="BQ206" s="23">
        <f>IF(OR(BP206=0.05,BP206=0),BP206,IF(AND(BP206&gt;0.051,BP206&lt;0.1),0.1,IF(AND(BP206&gt;0.001,BP206&lt;0.05),0.05,BP206)))</f>
        <v>0</v>
      </c>
      <c r="BR206" s="23">
        <f>BN206+BO206+BQ206</f>
        <v>0</v>
      </c>
      <c r="BS206">
        <f>IF(BW205&gt;0,BS205,0)</f>
        <v>0</v>
      </c>
      <c r="BT206" s="7">
        <f>SUM(BD206:BE206)+BR206+BS206</f>
        <v>0</v>
      </c>
      <c r="BU206" s="7">
        <f>IF(AND(BT206&gt;0,BT207=0),BT206,0)</f>
        <v>0</v>
      </c>
      <c r="BV206" s="7">
        <f>IF(BW205&gt;0,BV205,0)</f>
        <v>0</v>
      </c>
      <c r="BW206" s="7">
        <f>IF(ROUND(BT206-BV206,2)&gt;0,ROUND(BT206-BV206,2),0)</f>
        <v>0</v>
      </c>
      <c r="CB206">
        <v>204</v>
      </c>
      <c r="CC206" s="7">
        <f>IF(DB205&gt;0,CC205-1000,CC205)</f>
        <v>0</v>
      </c>
      <c r="CD206" s="20">
        <f>IF(DB205&gt;0,ROUND(PMT($F$92/12,$F$96*12,-CC206),5),0)</f>
        <v>0</v>
      </c>
      <c r="CE206" s="15">
        <f>IF(DB205&gt;0,ROUND(CC206*$CE$1/1000,2),0)</f>
        <v>0</v>
      </c>
      <c r="CF206" s="9">
        <f>INT(CE206)</f>
        <v>0</v>
      </c>
      <c r="CG206" s="23">
        <f>INT((CE206-CF206)*10)/10</f>
        <v>0</v>
      </c>
      <c r="CH206" s="17">
        <f>CE206-CF206-CG206</f>
        <v>0</v>
      </c>
      <c r="CI206" s="23">
        <f>IF(OR(CH206=0.05,CH206=0),CH206,IF(AND(CH206&gt;0.051,CH206&lt;0.1),0.1,IF(AND(CH206&gt;0.001,CH206&lt;0.05),0.05,CH206)))</f>
        <v>0</v>
      </c>
      <c r="CJ206" s="23">
        <f>CF206+CG206+CI206</f>
        <v>0</v>
      </c>
      <c r="CK206" s="15">
        <f>IF(DB205&gt;0,ROUND($CD$1*$CK$1,2),0)</f>
        <v>0</v>
      </c>
      <c r="CL206" s="22">
        <v>0</v>
      </c>
      <c r="CM206" s="22">
        <f>IF(DB205&gt;0,ROUND($CD$1*$CM$1,2),0)</f>
        <v>0</v>
      </c>
      <c r="CN206" s="22">
        <f>IF(DB205&gt;0,ROUND($CD$1*$CN$1,2),0)</f>
        <v>0</v>
      </c>
      <c r="CO206" s="22">
        <f>IF(DB205&gt;0,ROUND($CD$1*$CO$1,2),0)</f>
        <v>0</v>
      </c>
      <c r="CP206" s="22">
        <f>IF(DB205&gt;0,ROUND($CD$1*$CP$1,2),0)</f>
        <v>0</v>
      </c>
      <c r="CQ206" s="15">
        <f>IF(DB205&gt;0,CK206+SUM(CM206:CP206),0)</f>
        <v>0</v>
      </c>
      <c r="CR206" s="22">
        <f>IF(DB205&gt;0,ROUND(CQ206/12,2),0)</f>
        <v>0</v>
      </c>
      <c r="CS206" s="9">
        <f>INT(CR206)</f>
        <v>0</v>
      </c>
      <c r="CT206" s="23">
        <f>INT((CR206-CS206)*10)/10</f>
        <v>0</v>
      </c>
      <c r="CU206" s="17">
        <f>CR206-CS206-CT206</f>
        <v>0</v>
      </c>
      <c r="CV206" s="23">
        <f>IF(OR(CU206=0.05,CU206=0),CU206,IF(AND(CU206&gt;0.051,CU206&lt;0.1),0.1,IF(AND(CU206&gt;0.001,CU206&lt;0.05),0.05,CU206)))</f>
        <v>0</v>
      </c>
      <c r="CW206" s="23">
        <f>CS206+CT206+CV206</f>
        <v>0</v>
      </c>
      <c r="CX206">
        <f>IF(DB205&gt;0,CX205,0)</f>
        <v>0</v>
      </c>
      <c r="CY206" s="7">
        <f>ROUND(CD206+CJ206+CW206+CX206,2)</f>
        <v>0</v>
      </c>
      <c r="CZ206" s="7">
        <f>IF(AND(CY206&gt;0,CY207=0),CY206,0)</f>
        <v>0</v>
      </c>
      <c r="DA206" s="7">
        <f>IF(DB205&gt;0,DA205,0)</f>
        <v>0</v>
      </c>
      <c r="DB206" s="7">
        <f>IF(ROUND(CY206-DA206,2)&gt;0,ROUND(CY206-DA206,2),0)</f>
        <v>0</v>
      </c>
      <c r="EB206">
        <v>204</v>
      </c>
      <c r="EC206" s="7">
        <f>IF(FB205&gt;0,EC205-1000,EC205)</f>
        <v>0</v>
      </c>
      <c r="ED206" s="20">
        <f>IF(FB205&gt;0,ROUND(PMT($F$92/12,$F$96*12,-EC206),5),0)</f>
        <v>0</v>
      </c>
      <c r="EE206" s="15">
        <f>IF(FB205&gt;0,ROUND(EC206*$EE$1/1000,2),0)</f>
        <v>0</v>
      </c>
      <c r="EF206" s="9">
        <f>INT(EE206)</f>
        <v>0</v>
      </c>
      <c r="EG206" s="23">
        <f>INT((EE206-EF206)*10)/10</f>
        <v>0</v>
      </c>
      <c r="EH206" s="17">
        <f>EE206-EF206-EG206</f>
        <v>0</v>
      </c>
      <c r="EI206" s="23">
        <f>IF(OR(EH206=0.05,EH206=0),EH206,IF(AND(EH206&gt;0.051,EH206&lt;0.1),0.1,IF(AND(EH206&gt;0.001,EH206&lt;0.05),0.05,EH206)))</f>
        <v>0</v>
      </c>
      <c r="EJ206" s="23">
        <f>EF206+EG206+EI206</f>
        <v>0</v>
      </c>
      <c r="EK206" s="15">
        <f>IF(FB205&gt;0,ROUND($ED$1*$EK$1,2),0)</f>
        <v>0</v>
      </c>
      <c r="EL206" s="22">
        <v>0</v>
      </c>
      <c r="EM206" s="22">
        <f>IF(FB205&gt;0,ROUND($ED$1*$EM$1,0),0)</f>
        <v>0</v>
      </c>
      <c r="EN206" s="22">
        <f>IF(FB205&gt;0,ROUND($ED$1*$EN$1,2),0)</f>
        <v>0</v>
      </c>
      <c r="EO206" s="22">
        <f>IF(FB205&gt;0,ROUND($ED$1*$EO$1,2),0)</f>
        <v>0</v>
      </c>
      <c r="EP206" s="22">
        <f>IF(FB205&gt;0,ROUND($ED$1*$EP$1,2),0)</f>
        <v>0</v>
      </c>
      <c r="EQ206" s="15">
        <f>IF(FB205&gt;0,EK206+SUM(EM206:EP206),0)</f>
        <v>0</v>
      </c>
      <c r="ER206" s="22">
        <f>IF(FB205&gt;0,ROUND(EQ206/12,2),0)</f>
        <v>0</v>
      </c>
      <c r="ES206" s="9">
        <f>INT(ER206)</f>
        <v>0</v>
      </c>
      <c r="ET206" s="23">
        <f>INT((ER206-ES206)*10)/10</f>
        <v>0</v>
      </c>
      <c r="EU206" s="17">
        <f>ER206-ES206-ET206</f>
        <v>0</v>
      </c>
      <c r="EV206" s="23">
        <f>IF(OR(EU206=0.05,EU206=0),EU206,IF(AND(EU206&gt;0.051,EU206&lt;0.1),0.1,IF(AND(EU206&gt;0.001,EU206&lt;0.05),0.05,EU206)))</f>
        <v>0</v>
      </c>
      <c r="EW206" s="23">
        <f>ES206+ET206+EV206</f>
        <v>0</v>
      </c>
      <c r="EX206">
        <f>IF(FB205&gt;0,EX205,0)</f>
        <v>0</v>
      </c>
      <c r="EY206" s="7">
        <f>ROUND(ED206+EJ206+EW206+EX206,2)</f>
        <v>0</v>
      </c>
      <c r="EZ206" s="7">
        <f>IF(AND(EY206&gt;0,EY207=0),EY206,0)</f>
        <v>0</v>
      </c>
      <c r="FA206" s="7">
        <f>IF(FB205&gt;0,FA205,0)</f>
        <v>0</v>
      </c>
      <c r="FB206" s="7">
        <f>IF(ROUND(EY206-FA206,2)&gt;0,ROUND(EY206-FA206,2),0)</f>
        <v>0</v>
      </c>
      <c r="GB206">
        <v>204</v>
      </c>
      <c r="GC206" s="7">
        <f>IF(HB205&gt;0,GC205-1000,GC205)</f>
        <v>0</v>
      </c>
      <c r="GD206" s="20">
        <f>IF(HB205&gt;0,ROUND(PMT($F$92/12,$F$96*12,-GC206),5),0)</f>
        <v>0</v>
      </c>
      <c r="GE206" s="15">
        <f>IF(HB205&gt;0,ROUND(GC206*$GE$1/1000,2),0)</f>
        <v>0</v>
      </c>
      <c r="GF206" s="9">
        <f>INT(GE206)</f>
        <v>0</v>
      </c>
      <c r="GG206" s="23">
        <f>INT((GE206-GF206)*10)/10</f>
        <v>0</v>
      </c>
      <c r="GH206" s="17">
        <f>GE206-GF206-GG206</f>
        <v>0</v>
      </c>
      <c r="GI206" s="23">
        <f>IF(OR(GH206=0.05,GH206=0),GH206,IF(AND(GH206&gt;0.051,GH206&lt;0.1),0.1,IF(AND(GH206&gt;0.001,GH206&lt;0.05),0.05,GH206)))</f>
        <v>0</v>
      </c>
      <c r="GJ206" s="23">
        <f>GF206+GG206+GI206</f>
        <v>0</v>
      </c>
      <c r="GK206" s="15">
        <f>IF(HB205&gt;0,ROUND($GD$1*$GK$1,2),0)</f>
        <v>0</v>
      </c>
      <c r="GL206" s="22">
        <v>0</v>
      </c>
      <c r="GM206" s="22">
        <f>IF(HB205&gt;0,ROUND($GD$1*$GM$1,0),0)</f>
        <v>0</v>
      </c>
      <c r="GN206" s="22">
        <f>IF(HB205&gt;0,ROUND($GD$1*$GN$1,2),0)</f>
        <v>0</v>
      </c>
      <c r="GO206" s="22">
        <f>IF(HB205&gt;0,ROUND($GD$1*$GO$1,2),0)</f>
        <v>0</v>
      </c>
      <c r="GP206" s="22">
        <f>IF(HB205&gt;0,ROUND($GD$1*$GP$1,2),0)</f>
        <v>0</v>
      </c>
      <c r="GQ206" s="15">
        <f>IF(HB205&gt;0,GK206+SUM(GM206:GP206),0)</f>
        <v>0</v>
      </c>
      <c r="GR206" s="22">
        <f>IF(HB205&gt;0,ROUND(GQ206/12,2),0)</f>
        <v>0</v>
      </c>
      <c r="GS206" s="9">
        <f>INT(GR206)</f>
        <v>0</v>
      </c>
      <c r="GT206" s="23">
        <f>INT((GR206-GS206)*10)/10</f>
        <v>0</v>
      </c>
      <c r="GU206" s="17">
        <f>GR206-GS206-GT206</f>
        <v>0</v>
      </c>
      <c r="GV206" s="23">
        <f>IF(OR(GU206=0.05,GU206=0),GU206,IF(AND(GU206&gt;0.051,GU206&lt;0.1),0.1,IF(AND(GU206&gt;0.001,GU206&lt;0.05),0.05,GU206)))</f>
        <v>0</v>
      </c>
      <c r="GW206" s="23">
        <f>GS206+GT206+GV206</f>
        <v>0</v>
      </c>
      <c r="GX206">
        <f>IF(HB205&gt;0,GX205,0)</f>
        <v>0</v>
      </c>
      <c r="GY206" s="7">
        <f>ROUND(GD206+GJ206+GW206+GX206,2)</f>
        <v>0</v>
      </c>
      <c r="GZ206" s="7">
        <f>IF(AND(GY206&gt;0,GY207=0),GY206,0)</f>
        <v>0</v>
      </c>
      <c r="HA206" s="7">
        <f>IF(HB205&gt;0,HA205,0)</f>
        <v>0</v>
      </c>
      <c r="HB206" s="7">
        <f>IF(ROUND(GY206-HA206,2)&gt;0,ROUND(GY206-HA206,2),0)</f>
        <v>0</v>
      </c>
    </row>
    <row r="207" spans="1:235">
      <c r="AA207" s="134">
        <v>750000</v>
      </c>
      <c r="AB207" s="134">
        <v>1000000</v>
      </c>
      <c r="AC207" s="134">
        <v>150</v>
      </c>
      <c r="AD207" s="7">
        <f>IF($AD$202&gt;AA207,IF($AD$202&lt;=AB207,AC207,0),0)</f>
        <v>0</v>
      </c>
      <c r="BB207">
        <v>205</v>
      </c>
      <c r="BC207" s="7">
        <f>IF(BW206&gt;0,BC206-1000,BC206)</f>
        <v>0</v>
      </c>
      <c r="BD207" s="20">
        <f>IF(BW206&gt;0,ROUND(PMT($F$92/12,$F$96*12,-BC207),5),0)</f>
        <v>0</v>
      </c>
      <c r="BE207" s="15">
        <f>IF(BW206&gt;0,ROUND(BC207*$E$1/1000,2),0)</f>
        <v>0</v>
      </c>
      <c r="BF207" s="15">
        <f>IF(BW206&gt;0,ROUND(MIN(BC207,$F$168)*$BF$1,2),0)</f>
        <v>0</v>
      </c>
      <c r="BG207" s="22">
        <v>0</v>
      </c>
      <c r="BH207" s="22">
        <f>IF(BW206&gt;0,ROUND(MIN(BC207,$F$168)*$BH$1,0),0)</f>
        <v>0</v>
      </c>
      <c r="BI207" s="22">
        <f>IF(BW206&gt;0,ROUND(MIN(BC207,$F$168)*$BI$1,2),0)</f>
        <v>0</v>
      </c>
      <c r="BJ207" s="22">
        <f>IF(BW206&gt;0,ROUND(MIN(BC207,$F$168)*$BJ$1,2),0)</f>
        <v>0</v>
      </c>
      <c r="BK207" s="22">
        <f>IF(BW206&gt;0,ROUND(MIN(BC207,$F$168)*$BK$1,2),0)</f>
        <v>0</v>
      </c>
      <c r="BL207" s="15">
        <f>IF(BW206&gt;0,BF207+SUM(BH207:BK207),0)</f>
        <v>0</v>
      </c>
      <c r="BM207" s="22">
        <f>IF(BW206&gt;0,ROUND(BL207/12,2),0)</f>
        <v>0</v>
      </c>
      <c r="BN207" s="9">
        <f>INT(BM207)</f>
        <v>0</v>
      </c>
      <c r="BO207" s="23">
        <f>INT((BM207-BN207)*10)/10</f>
        <v>0</v>
      </c>
      <c r="BP207" s="17">
        <f>BM207-BN207-BO207</f>
        <v>0</v>
      </c>
      <c r="BQ207" s="23">
        <f>IF(OR(BP207=0.05,BP207=0),BP207,IF(AND(BP207&gt;0.051,BP207&lt;0.1),0.1,IF(AND(BP207&gt;0.001,BP207&lt;0.05),0.05,BP207)))</f>
        <v>0</v>
      </c>
      <c r="BR207" s="23">
        <f>BN207+BO207+BQ207</f>
        <v>0</v>
      </c>
      <c r="BS207">
        <f>IF(BW206&gt;0,BS206,0)</f>
        <v>0</v>
      </c>
      <c r="BT207" s="7">
        <f>SUM(BD207:BE207)+BR207+BS207</f>
        <v>0</v>
      </c>
      <c r="BU207" s="7">
        <f>IF(AND(BT207&gt;0,BT208=0),BT207,0)</f>
        <v>0</v>
      </c>
      <c r="BV207" s="7">
        <f>IF(BW206&gt;0,BV206,0)</f>
        <v>0</v>
      </c>
      <c r="BW207" s="7">
        <f>IF(ROUND(BT207-BV207,2)&gt;0,ROUND(BT207-BV207,2),0)</f>
        <v>0</v>
      </c>
      <c r="CB207">
        <v>205</v>
      </c>
      <c r="CC207" s="7">
        <f>IF(DB206&gt;0,CC206-1000,CC206)</f>
        <v>0</v>
      </c>
      <c r="CD207" s="20">
        <f>IF(DB206&gt;0,ROUND(PMT($F$92/12,$F$96*12,-CC207),5),0)</f>
        <v>0</v>
      </c>
      <c r="CE207" s="15">
        <f>IF(DB206&gt;0,ROUND(CC207*$CE$1/1000,2),0)</f>
        <v>0</v>
      </c>
      <c r="CF207" s="9">
        <f>INT(CE207)</f>
        <v>0</v>
      </c>
      <c r="CG207" s="23">
        <f>INT((CE207-CF207)*10)/10</f>
        <v>0</v>
      </c>
      <c r="CH207" s="17">
        <f>CE207-CF207-CG207</f>
        <v>0</v>
      </c>
      <c r="CI207" s="23">
        <f>IF(OR(CH207=0.05,CH207=0),CH207,IF(AND(CH207&gt;0.051,CH207&lt;0.1),0.1,IF(AND(CH207&gt;0.001,CH207&lt;0.05),0.05,CH207)))</f>
        <v>0</v>
      </c>
      <c r="CJ207" s="23">
        <f>CF207+CG207+CI207</f>
        <v>0</v>
      </c>
      <c r="CK207" s="15">
        <f>IF(DB206&gt;0,ROUND($CD$1*$CK$1,2),0)</f>
        <v>0</v>
      </c>
      <c r="CL207" s="22">
        <v>0</v>
      </c>
      <c r="CM207" s="22">
        <f>IF(DB206&gt;0,ROUND($CD$1*$CM$1,2),0)</f>
        <v>0</v>
      </c>
      <c r="CN207" s="22">
        <f>IF(DB206&gt;0,ROUND($CD$1*$CN$1,2),0)</f>
        <v>0</v>
      </c>
      <c r="CO207" s="22">
        <f>IF(DB206&gt;0,ROUND($CD$1*$CO$1,2),0)</f>
        <v>0</v>
      </c>
      <c r="CP207" s="22">
        <f>IF(DB206&gt;0,ROUND($CD$1*$CP$1,2),0)</f>
        <v>0</v>
      </c>
      <c r="CQ207" s="15">
        <f>IF(DB206&gt;0,CK207+SUM(CM207:CP207),0)</f>
        <v>0</v>
      </c>
      <c r="CR207" s="22">
        <f>IF(DB206&gt;0,ROUND(CQ207/12,2),0)</f>
        <v>0</v>
      </c>
      <c r="CS207" s="9">
        <f>INT(CR207)</f>
        <v>0</v>
      </c>
      <c r="CT207" s="23">
        <f>INT((CR207-CS207)*10)/10</f>
        <v>0</v>
      </c>
      <c r="CU207" s="17">
        <f>CR207-CS207-CT207</f>
        <v>0</v>
      </c>
      <c r="CV207" s="23">
        <f>IF(OR(CU207=0.05,CU207=0),CU207,IF(AND(CU207&gt;0.051,CU207&lt;0.1),0.1,IF(AND(CU207&gt;0.001,CU207&lt;0.05),0.05,CU207)))</f>
        <v>0</v>
      </c>
      <c r="CW207" s="23">
        <f>CS207+CT207+CV207</f>
        <v>0</v>
      </c>
      <c r="CX207">
        <f>IF(DB206&gt;0,CX206,0)</f>
        <v>0</v>
      </c>
      <c r="CY207" s="7">
        <f>ROUND(CD207+CJ207+CW207+CX207,2)</f>
        <v>0</v>
      </c>
      <c r="CZ207" s="7">
        <f>IF(AND(CY207&gt;0,CY208=0),CY207,0)</f>
        <v>0</v>
      </c>
      <c r="DA207" s="7">
        <f>IF(DB206&gt;0,DA206,0)</f>
        <v>0</v>
      </c>
      <c r="DB207" s="7">
        <f>IF(ROUND(CY207-DA207,2)&gt;0,ROUND(CY207-DA207,2),0)</f>
        <v>0</v>
      </c>
      <c r="EB207">
        <v>205</v>
      </c>
      <c r="EC207" s="7">
        <f>IF(FB206&gt;0,EC206-1000,EC206)</f>
        <v>0</v>
      </c>
      <c r="ED207" s="20">
        <f>IF(FB206&gt;0,ROUND(PMT($F$92/12,$F$96*12,-EC207),5),0)</f>
        <v>0</v>
      </c>
      <c r="EE207" s="15">
        <f>IF(FB206&gt;0,ROUND(EC207*$EE$1/1000,2),0)</f>
        <v>0</v>
      </c>
      <c r="EF207" s="9">
        <f>INT(EE207)</f>
        <v>0</v>
      </c>
      <c r="EG207" s="23">
        <f>INT((EE207-EF207)*10)/10</f>
        <v>0</v>
      </c>
      <c r="EH207" s="17">
        <f>EE207-EF207-EG207</f>
        <v>0</v>
      </c>
      <c r="EI207" s="23">
        <f>IF(OR(EH207=0.05,EH207=0),EH207,IF(AND(EH207&gt;0.051,EH207&lt;0.1),0.1,IF(AND(EH207&gt;0.001,EH207&lt;0.05),0.05,EH207)))</f>
        <v>0</v>
      </c>
      <c r="EJ207" s="23">
        <f>EF207+EG207+EI207</f>
        <v>0</v>
      </c>
      <c r="EK207" s="15">
        <f>IF(FB206&gt;0,ROUND($ED$1*$EK$1,2),0)</f>
        <v>0</v>
      </c>
      <c r="EL207" s="22">
        <v>0</v>
      </c>
      <c r="EM207" s="22">
        <f>IF(FB206&gt;0,ROUND($ED$1*$EM$1,0),0)</f>
        <v>0</v>
      </c>
      <c r="EN207" s="22">
        <f>IF(FB206&gt;0,ROUND($ED$1*$EN$1,2),0)</f>
        <v>0</v>
      </c>
      <c r="EO207" s="22">
        <f>IF(FB206&gt;0,ROUND($ED$1*$EO$1,2),0)</f>
        <v>0</v>
      </c>
      <c r="EP207" s="22">
        <f>IF(FB206&gt;0,ROUND($ED$1*$EP$1,2),0)</f>
        <v>0</v>
      </c>
      <c r="EQ207" s="15">
        <f>IF(FB206&gt;0,EK207+SUM(EM207:EP207),0)</f>
        <v>0</v>
      </c>
      <c r="ER207" s="22">
        <f>IF(FB206&gt;0,ROUND(EQ207/12,2),0)</f>
        <v>0</v>
      </c>
      <c r="ES207" s="9">
        <f>INT(ER207)</f>
        <v>0</v>
      </c>
      <c r="ET207" s="23">
        <f>INT((ER207-ES207)*10)/10</f>
        <v>0</v>
      </c>
      <c r="EU207" s="17">
        <f>ER207-ES207-ET207</f>
        <v>0</v>
      </c>
      <c r="EV207" s="23">
        <f>IF(OR(EU207=0.05,EU207=0),EU207,IF(AND(EU207&gt;0.051,EU207&lt;0.1),0.1,IF(AND(EU207&gt;0.001,EU207&lt;0.05),0.05,EU207)))</f>
        <v>0</v>
      </c>
      <c r="EW207" s="23">
        <f>ES207+ET207+EV207</f>
        <v>0</v>
      </c>
      <c r="EX207">
        <f>IF(FB206&gt;0,EX206,0)</f>
        <v>0</v>
      </c>
      <c r="EY207" s="7">
        <f>ROUND(ED207+EJ207+EW207+EX207,2)</f>
        <v>0</v>
      </c>
      <c r="EZ207" s="7">
        <f>IF(AND(EY207&gt;0,EY208=0),EY207,0)</f>
        <v>0</v>
      </c>
      <c r="FA207" s="7">
        <f>IF(FB206&gt;0,FA206,0)</f>
        <v>0</v>
      </c>
      <c r="FB207" s="7">
        <f>IF(ROUND(EY207-FA207,2)&gt;0,ROUND(EY207-FA207,2),0)</f>
        <v>0</v>
      </c>
      <c r="GB207">
        <v>205</v>
      </c>
      <c r="GC207" s="7">
        <f>IF(HB206&gt;0,GC206-1000,GC206)</f>
        <v>0</v>
      </c>
      <c r="GD207" s="20">
        <f>IF(HB206&gt;0,ROUND(PMT($F$92/12,$F$96*12,-GC207),5),0)</f>
        <v>0</v>
      </c>
      <c r="GE207" s="15">
        <f>IF(HB206&gt;0,ROUND(GC207*$GE$1/1000,2),0)</f>
        <v>0</v>
      </c>
      <c r="GF207" s="9">
        <f>INT(GE207)</f>
        <v>0</v>
      </c>
      <c r="GG207" s="23">
        <f>INT((GE207-GF207)*10)/10</f>
        <v>0</v>
      </c>
      <c r="GH207" s="17">
        <f>GE207-GF207-GG207</f>
        <v>0</v>
      </c>
      <c r="GI207" s="23">
        <f>IF(OR(GH207=0.05,GH207=0),GH207,IF(AND(GH207&gt;0.051,GH207&lt;0.1),0.1,IF(AND(GH207&gt;0.001,GH207&lt;0.05),0.05,GH207)))</f>
        <v>0</v>
      </c>
      <c r="GJ207" s="23">
        <f>GF207+GG207+GI207</f>
        <v>0</v>
      </c>
      <c r="GK207" s="15">
        <f>IF(HB206&gt;0,ROUND($GD$1*$GK$1,2),0)</f>
        <v>0</v>
      </c>
      <c r="GL207" s="22">
        <v>0</v>
      </c>
      <c r="GM207" s="22">
        <f>IF(HB206&gt;0,ROUND($GD$1*$GM$1,0),0)</f>
        <v>0</v>
      </c>
      <c r="GN207" s="22">
        <f>IF(HB206&gt;0,ROUND($GD$1*$GN$1,2),0)</f>
        <v>0</v>
      </c>
      <c r="GO207" s="22">
        <f>IF(HB206&gt;0,ROUND($GD$1*$GO$1,2),0)</f>
        <v>0</v>
      </c>
      <c r="GP207" s="22">
        <f>IF(HB206&gt;0,ROUND($GD$1*$GP$1,2),0)</f>
        <v>0</v>
      </c>
      <c r="GQ207" s="15">
        <f>IF(HB206&gt;0,GK207+SUM(GM207:GP207),0)</f>
        <v>0</v>
      </c>
      <c r="GR207" s="22">
        <f>IF(HB206&gt;0,ROUND(GQ207/12,2),0)</f>
        <v>0</v>
      </c>
      <c r="GS207" s="9">
        <f>INT(GR207)</f>
        <v>0</v>
      </c>
      <c r="GT207" s="23">
        <f>INT((GR207-GS207)*10)/10</f>
        <v>0</v>
      </c>
      <c r="GU207" s="17">
        <f>GR207-GS207-GT207</f>
        <v>0</v>
      </c>
      <c r="GV207" s="23">
        <f>IF(OR(GU207=0.05,GU207=0),GU207,IF(AND(GU207&gt;0.051,GU207&lt;0.1),0.1,IF(AND(GU207&gt;0.001,GU207&lt;0.05),0.05,GU207)))</f>
        <v>0</v>
      </c>
      <c r="GW207" s="23">
        <f>GS207+GT207+GV207</f>
        <v>0</v>
      </c>
      <c r="GX207">
        <f>IF(HB206&gt;0,GX206,0)</f>
        <v>0</v>
      </c>
      <c r="GY207" s="7">
        <f>ROUND(GD207+GJ207+GW207+GX207,2)</f>
        <v>0</v>
      </c>
      <c r="GZ207" s="7">
        <f>IF(AND(GY207&gt;0,GY208=0),GY207,0)</f>
        <v>0</v>
      </c>
      <c r="HA207" s="7">
        <f>IF(HB206&gt;0,HA206,0)</f>
        <v>0</v>
      </c>
      <c r="HB207" s="7">
        <f>IF(ROUND(GY207-HA207,2)&gt;0,ROUND(GY207-HA207,2),0)</f>
        <v>0</v>
      </c>
    </row>
    <row r="208" spans="1:235">
      <c r="AA208" s="134">
        <v>1000000</v>
      </c>
      <c r="AB208" s="134">
        <v>6000000</v>
      </c>
      <c r="AC208" s="134">
        <v>200</v>
      </c>
      <c r="AD208" s="7">
        <f>IF($AD$202&gt;AA208,IF($AD$202&lt;=AB208,AC208,0),0)</f>
        <v>0</v>
      </c>
      <c r="BB208">
        <v>206</v>
      </c>
      <c r="BC208" s="7">
        <f>IF(BW207&gt;0,BC207-1000,BC207)</f>
        <v>0</v>
      </c>
      <c r="BD208" s="20">
        <f>IF(BW207&gt;0,ROUND(PMT($F$92/12,$F$96*12,-BC208),5),0)</f>
        <v>0</v>
      </c>
      <c r="BE208" s="15">
        <f>IF(BW207&gt;0,ROUND(BC208*$E$1/1000,2),0)</f>
        <v>0</v>
      </c>
      <c r="BF208" s="15">
        <f>IF(BW207&gt;0,ROUND(MIN(BC208,$F$168)*$BF$1,2),0)</f>
        <v>0</v>
      </c>
      <c r="BG208" s="22">
        <v>0</v>
      </c>
      <c r="BH208" s="22">
        <f>IF(BW207&gt;0,ROUND(MIN(BC208,$F$168)*$BH$1,0),0)</f>
        <v>0</v>
      </c>
      <c r="BI208" s="22">
        <f>IF(BW207&gt;0,ROUND(MIN(BC208,$F$168)*$BI$1,2),0)</f>
        <v>0</v>
      </c>
      <c r="BJ208" s="22">
        <f>IF(BW207&gt;0,ROUND(MIN(BC208,$F$168)*$BJ$1,2),0)</f>
        <v>0</v>
      </c>
      <c r="BK208" s="22">
        <f>IF(BW207&gt;0,ROUND(MIN(BC208,$F$168)*$BK$1,2),0)</f>
        <v>0</v>
      </c>
      <c r="BL208" s="15">
        <f>IF(BW207&gt;0,BF208+SUM(BH208:BK208),0)</f>
        <v>0</v>
      </c>
      <c r="BM208" s="22">
        <f>IF(BW207&gt;0,ROUND(BL208/12,2),0)</f>
        <v>0</v>
      </c>
      <c r="BN208" s="9">
        <f>INT(BM208)</f>
        <v>0</v>
      </c>
      <c r="BO208" s="23">
        <f>INT((BM208-BN208)*10)/10</f>
        <v>0</v>
      </c>
      <c r="BP208" s="17">
        <f>BM208-BN208-BO208</f>
        <v>0</v>
      </c>
      <c r="BQ208" s="23">
        <f>IF(OR(BP208=0.05,BP208=0),BP208,IF(AND(BP208&gt;0.051,BP208&lt;0.1),0.1,IF(AND(BP208&gt;0.001,BP208&lt;0.05),0.05,BP208)))</f>
        <v>0</v>
      </c>
      <c r="BR208" s="23">
        <f>BN208+BO208+BQ208</f>
        <v>0</v>
      </c>
      <c r="BS208">
        <f>IF(BW207&gt;0,BS207,0)</f>
        <v>0</v>
      </c>
      <c r="BT208" s="7">
        <f>SUM(BD208:BE208)+BR208+BS208</f>
        <v>0</v>
      </c>
      <c r="BU208" s="7">
        <f>IF(AND(BT208&gt;0,BT209=0),BT208,0)</f>
        <v>0</v>
      </c>
      <c r="BV208" s="7">
        <f>IF(BW207&gt;0,BV207,0)</f>
        <v>0</v>
      </c>
      <c r="BW208" s="7">
        <f>IF(ROUND(BT208-BV208,2)&gt;0,ROUND(BT208-BV208,2),0)</f>
        <v>0</v>
      </c>
      <c r="CB208">
        <v>206</v>
      </c>
      <c r="CC208" s="7">
        <f>IF(DB207&gt;0,CC207-1000,CC207)</f>
        <v>0</v>
      </c>
      <c r="CD208" s="20">
        <f>IF(DB207&gt;0,ROUND(PMT($F$92/12,$F$96*12,-CC208),5),0)</f>
        <v>0</v>
      </c>
      <c r="CE208" s="15">
        <f>IF(DB207&gt;0,ROUND(CC208*$CE$1/1000,2),0)</f>
        <v>0</v>
      </c>
      <c r="CF208" s="9">
        <f>INT(CE208)</f>
        <v>0</v>
      </c>
      <c r="CG208" s="23">
        <f>INT((CE208-CF208)*10)/10</f>
        <v>0</v>
      </c>
      <c r="CH208" s="17">
        <f>CE208-CF208-CG208</f>
        <v>0</v>
      </c>
      <c r="CI208" s="23">
        <f>IF(OR(CH208=0.05,CH208=0),CH208,IF(AND(CH208&gt;0.051,CH208&lt;0.1),0.1,IF(AND(CH208&gt;0.001,CH208&lt;0.05),0.05,CH208)))</f>
        <v>0</v>
      </c>
      <c r="CJ208" s="23">
        <f>CF208+CG208+CI208</f>
        <v>0</v>
      </c>
      <c r="CK208" s="15">
        <f>IF(DB207&gt;0,ROUND($CD$1*$CK$1,2),0)</f>
        <v>0</v>
      </c>
      <c r="CL208" s="22">
        <v>0</v>
      </c>
      <c r="CM208" s="22">
        <f>IF(DB207&gt;0,ROUND($CD$1*$CM$1,2),0)</f>
        <v>0</v>
      </c>
      <c r="CN208" s="22">
        <f>IF(DB207&gt;0,ROUND($CD$1*$CN$1,2),0)</f>
        <v>0</v>
      </c>
      <c r="CO208" s="22">
        <f>IF(DB207&gt;0,ROUND($CD$1*$CO$1,2),0)</f>
        <v>0</v>
      </c>
      <c r="CP208" s="22">
        <f>IF(DB207&gt;0,ROUND($CD$1*$CP$1,2),0)</f>
        <v>0</v>
      </c>
      <c r="CQ208" s="15">
        <f>IF(DB207&gt;0,CK208+SUM(CM208:CP208),0)</f>
        <v>0</v>
      </c>
      <c r="CR208" s="22">
        <f>IF(DB207&gt;0,ROUND(CQ208/12,2),0)</f>
        <v>0</v>
      </c>
      <c r="CS208" s="9">
        <f>INT(CR208)</f>
        <v>0</v>
      </c>
      <c r="CT208" s="23">
        <f>INT((CR208-CS208)*10)/10</f>
        <v>0</v>
      </c>
      <c r="CU208" s="17">
        <f>CR208-CS208-CT208</f>
        <v>0</v>
      </c>
      <c r="CV208" s="23">
        <f>IF(OR(CU208=0.05,CU208=0),CU208,IF(AND(CU208&gt;0.051,CU208&lt;0.1),0.1,IF(AND(CU208&gt;0.001,CU208&lt;0.05),0.05,CU208)))</f>
        <v>0</v>
      </c>
      <c r="CW208" s="23">
        <f>CS208+CT208+CV208</f>
        <v>0</v>
      </c>
      <c r="CX208">
        <f>IF(DB207&gt;0,CX207,0)</f>
        <v>0</v>
      </c>
      <c r="CY208" s="7">
        <f>ROUND(CD208+CJ208+CW208+CX208,2)</f>
        <v>0</v>
      </c>
      <c r="CZ208" s="7">
        <f>IF(AND(CY208&gt;0,CY209=0),CY208,0)</f>
        <v>0</v>
      </c>
      <c r="DA208" s="7">
        <f>IF(DB207&gt;0,DA207,0)</f>
        <v>0</v>
      </c>
      <c r="DB208" s="7">
        <f>IF(ROUND(CY208-DA208,2)&gt;0,ROUND(CY208-DA208,2),0)</f>
        <v>0</v>
      </c>
      <c r="EB208">
        <v>206</v>
      </c>
      <c r="EC208" s="7">
        <f>IF(FB207&gt;0,EC207-1000,EC207)</f>
        <v>0</v>
      </c>
      <c r="ED208" s="20">
        <f>IF(FB207&gt;0,ROUND(PMT($F$92/12,$F$96*12,-EC208),5),0)</f>
        <v>0</v>
      </c>
      <c r="EE208" s="15">
        <f>IF(FB207&gt;0,ROUND(EC208*$EE$1/1000,2),0)</f>
        <v>0</v>
      </c>
      <c r="EF208" s="9">
        <f>INT(EE208)</f>
        <v>0</v>
      </c>
      <c r="EG208" s="23">
        <f>INT((EE208-EF208)*10)/10</f>
        <v>0</v>
      </c>
      <c r="EH208" s="17">
        <f>EE208-EF208-EG208</f>
        <v>0</v>
      </c>
      <c r="EI208" s="23">
        <f>IF(OR(EH208=0.05,EH208=0),EH208,IF(AND(EH208&gt;0.051,EH208&lt;0.1),0.1,IF(AND(EH208&gt;0.001,EH208&lt;0.05),0.05,EH208)))</f>
        <v>0</v>
      </c>
      <c r="EJ208" s="23">
        <f>EF208+EG208+EI208</f>
        <v>0</v>
      </c>
      <c r="EK208" s="15">
        <f>IF(FB207&gt;0,ROUND($ED$1*$EK$1,2),0)</f>
        <v>0</v>
      </c>
      <c r="EL208" s="22">
        <v>0</v>
      </c>
      <c r="EM208" s="22">
        <f>IF(FB207&gt;0,ROUND($ED$1*$EM$1,0),0)</f>
        <v>0</v>
      </c>
      <c r="EN208" s="22">
        <f>IF(FB207&gt;0,ROUND($ED$1*$EN$1,2),0)</f>
        <v>0</v>
      </c>
      <c r="EO208" s="22">
        <f>IF(FB207&gt;0,ROUND($ED$1*$EO$1,2),0)</f>
        <v>0</v>
      </c>
      <c r="EP208" s="22">
        <f>IF(FB207&gt;0,ROUND($ED$1*$EP$1,2),0)</f>
        <v>0</v>
      </c>
      <c r="EQ208" s="15">
        <f>IF(FB207&gt;0,EK208+SUM(EM208:EP208),0)</f>
        <v>0</v>
      </c>
      <c r="ER208" s="22">
        <f>IF(FB207&gt;0,ROUND(EQ208/12,2),0)</f>
        <v>0</v>
      </c>
      <c r="ES208" s="9">
        <f>INT(ER208)</f>
        <v>0</v>
      </c>
      <c r="ET208" s="23">
        <f>INT((ER208-ES208)*10)/10</f>
        <v>0</v>
      </c>
      <c r="EU208" s="17">
        <f>ER208-ES208-ET208</f>
        <v>0</v>
      </c>
      <c r="EV208" s="23">
        <f>IF(OR(EU208=0.05,EU208=0),EU208,IF(AND(EU208&gt;0.051,EU208&lt;0.1),0.1,IF(AND(EU208&gt;0.001,EU208&lt;0.05),0.05,EU208)))</f>
        <v>0</v>
      </c>
      <c r="EW208" s="23">
        <f>ES208+ET208+EV208</f>
        <v>0</v>
      </c>
      <c r="EX208">
        <f>IF(FB207&gt;0,EX207,0)</f>
        <v>0</v>
      </c>
      <c r="EY208" s="7">
        <f>ROUND(ED208+EJ208+EW208+EX208,2)</f>
        <v>0</v>
      </c>
      <c r="EZ208" s="7">
        <f>IF(AND(EY208&gt;0,EY209=0),EY208,0)</f>
        <v>0</v>
      </c>
      <c r="FA208" s="7">
        <f>IF(FB207&gt;0,FA207,0)</f>
        <v>0</v>
      </c>
      <c r="FB208" s="7">
        <f>IF(ROUND(EY208-FA208,2)&gt;0,ROUND(EY208-FA208,2),0)</f>
        <v>0</v>
      </c>
      <c r="GB208">
        <v>206</v>
      </c>
      <c r="GC208" s="7">
        <f>IF(HB207&gt;0,GC207-1000,GC207)</f>
        <v>0</v>
      </c>
      <c r="GD208" s="20">
        <f>IF(HB207&gt;0,ROUND(PMT($F$92/12,$F$96*12,-GC208),5),0)</f>
        <v>0</v>
      </c>
      <c r="GE208" s="15">
        <f>IF(HB207&gt;0,ROUND(GC208*$GE$1/1000,2),0)</f>
        <v>0</v>
      </c>
      <c r="GF208" s="9">
        <f>INT(GE208)</f>
        <v>0</v>
      </c>
      <c r="GG208" s="23">
        <f>INT((GE208-GF208)*10)/10</f>
        <v>0</v>
      </c>
      <c r="GH208" s="17">
        <f>GE208-GF208-GG208</f>
        <v>0</v>
      </c>
      <c r="GI208" s="23">
        <f>IF(OR(GH208=0.05,GH208=0),GH208,IF(AND(GH208&gt;0.051,GH208&lt;0.1),0.1,IF(AND(GH208&gt;0.001,GH208&lt;0.05),0.05,GH208)))</f>
        <v>0</v>
      </c>
      <c r="GJ208" s="23">
        <f>GF208+GG208+GI208</f>
        <v>0</v>
      </c>
      <c r="GK208" s="15">
        <f>IF(HB207&gt;0,ROUND($GD$1*$GK$1,2),0)</f>
        <v>0</v>
      </c>
      <c r="GL208" s="22">
        <v>0</v>
      </c>
      <c r="GM208" s="22">
        <f>IF(HB207&gt;0,ROUND($GD$1*$GM$1,0),0)</f>
        <v>0</v>
      </c>
      <c r="GN208" s="22">
        <f>IF(HB207&gt;0,ROUND($GD$1*$GN$1,2),0)</f>
        <v>0</v>
      </c>
      <c r="GO208" s="22">
        <f>IF(HB207&gt;0,ROUND($GD$1*$GO$1,2),0)</f>
        <v>0</v>
      </c>
      <c r="GP208" s="22">
        <f>IF(HB207&gt;0,ROUND($GD$1*$GP$1,2),0)</f>
        <v>0</v>
      </c>
      <c r="GQ208" s="15">
        <f>IF(HB207&gt;0,GK208+SUM(GM208:GP208),0)</f>
        <v>0</v>
      </c>
      <c r="GR208" s="22">
        <f>IF(HB207&gt;0,ROUND(GQ208/12,2),0)</f>
        <v>0</v>
      </c>
      <c r="GS208" s="9">
        <f>INT(GR208)</f>
        <v>0</v>
      </c>
      <c r="GT208" s="23">
        <f>INT((GR208-GS208)*10)/10</f>
        <v>0</v>
      </c>
      <c r="GU208" s="17">
        <f>GR208-GS208-GT208</f>
        <v>0</v>
      </c>
      <c r="GV208" s="23">
        <f>IF(OR(GU208=0.05,GU208=0),GU208,IF(AND(GU208&gt;0.051,GU208&lt;0.1),0.1,IF(AND(GU208&gt;0.001,GU208&lt;0.05),0.05,GU208)))</f>
        <v>0</v>
      </c>
      <c r="GW208" s="23">
        <f>GS208+GT208+GV208</f>
        <v>0</v>
      </c>
      <c r="GX208">
        <f>IF(HB207&gt;0,GX207,0)</f>
        <v>0</v>
      </c>
      <c r="GY208" s="7">
        <f>ROUND(GD208+GJ208+GW208+GX208,2)</f>
        <v>0</v>
      </c>
      <c r="GZ208" s="7">
        <f>IF(AND(GY208&gt;0,GY209=0),GY208,0)</f>
        <v>0</v>
      </c>
      <c r="HA208" s="7">
        <f>IF(HB207&gt;0,HA207,0)</f>
        <v>0</v>
      </c>
      <c r="HB208" s="7">
        <f>IF(ROUND(GY208-HA208,2)&gt;0,ROUND(GY208-HA208,2),0)</f>
        <v>0</v>
      </c>
    </row>
    <row r="209" spans="1:235">
      <c r="AD209" s="7">
        <f>SUM(AD203:AD208)</f>
        <v>0</v>
      </c>
      <c r="BB209">
        <v>207</v>
      </c>
      <c r="BC209" s="7">
        <f>IF(BW208&gt;0,BC208-1000,BC208)</f>
        <v>0</v>
      </c>
      <c r="BD209" s="20">
        <f>IF(BW208&gt;0,ROUND(PMT($F$92/12,$F$96*12,-BC209),5),0)</f>
        <v>0</v>
      </c>
      <c r="BE209" s="15">
        <f>IF(BW208&gt;0,ROUND(BC209*$E$1/1000,2),0)</f>
        <v>0</v>
      </c>
      <c r="BF209" s="15">
        <f>IF(BW208&gt;0,ROUND(MIN(BC209,$F$168)*$BF$1,2),0)</f>
        <v>0</v>
      </c>
      <c r="BG209" s="22">
        <v>0</v>
      </c>
      <c r="BH209" s="22">
        <f>IF(BW208&gt;0,ROUND(MIN(BC209,$F$168)*$BH$1,0),0)</f>
        <v>0</v>
      </c>
      <c r="BI209" s="22">
        <f>IF(BW208&gt;0,ROUND(MIN(BC209,$F$168)*$BI$1,2),0)</f>
        <v>0</v>
      </c>
      <c r="BJ209" s="22">
        <f>IF(BW208&gt;0,ROUND(MIN(BC209,$F$168)*$BJ$1,2),0)</f>
        <v>0</v>
      </c>
      <c r="BK209" s="22">
        <f>IF(BW208&gt;0,ROUND(MIN(BC209,$F$168)*$BK$1,2),0)</f>
        <v>0</v>
      </c>
      <c r="BL209" s="15">
        <f>IF(BW208&gt;0,BF209+SUM(BH209:BK209),0)</f>
        <v>0</v>
      </c>
      <c r="BM209" s="22">
        <f>IF(BW208&gt;0,ROUND(BL209/12,2),0)</f>
        <v>0</v>
      </c>
      <c r="BN209" s="9">
        <f>INT(BM209)</f>
        <v>0</v>
      </c>
      <c r="BO209" s="23">
        <f>INT((BM209-BN209)*10)/10</f>
        <v>0</v>
      </c>
      <c r="BP209" s="17">
        <f>BM209-BN209-BO209</f>
        <v>0</v>
      </c>
      <c r="BQ209" s="23">
        <f>IF(OR(BP209=0.05,BP209=0),BP209,IF(AND(BP209&gt;0.051,BP209&lt;0.1),0.1,IF(AND(BP209&gt;0.001,BP209&lt;0.05),0.05,BP209)))</f>
        <v>0</v>
      </c>
      <c r="BR209" s="23">
        <f>BN209+BO209+BQ209</f>
        <v>0</v>
      </c>
      <c r="BS209">
        <f>IF(BW208&gt;0,BS208,0)</f>
        <v>0</v>
      </c>
      <c r="BT209" s="7">
        <f>SUM(BD209:BE209)+BR209+BS209</f>
        <v>0</v>
      </c>
      <c r="BU209" s="7">
        <f>IF(AND(BT209&gt;0,BT210=0),BT209,0)</f>
        <v>0</v>
      </c>
      <c r="BV209" s="7">
        <f>IF(BW208&gt;0,BV208,0)</f>
        <v>0</v>
      </c>
      <c r="BW209" s="7">
        <f>IF(ROUND(BT209-BV209,2)&gt;0,ROUND(BT209-BV209,2),0)</f>
        <v>0</v>
      </c>
      <c r="CB209">
        <v>207</v>
      </c>
      <c r="CC209" s="7">
        <f>IF(DB208&gt;0,CC208-1000,CC208)</f>
        <v>0</v>
      </c>
      <c r="CD209" s="20">
        <f>IF(DB208&gt;0,ROUND(PMT($F$92/12,$F$96*12,-CC209),5),0)</f>
        <v>0</v>
      </c>
      <c r="CE209" s="15">
        <f>IF(DB208&gt;0,ROUND(CC209*$CE$1/1000,2),0)</f>
        <v>0</v>
      </c>
      <c r="CF209" s="9">
        <f>INT(CE209)</f>
        <v>0</v>
      </c>
      <c r="CG209" s="23">
        <f>INT((CE209-CF209)*10)/10</f>
        <v>0</v>
      </c>
      <c r="CH209" s="17">
        <f>CE209-CF209-CG209</f>
        <v>0</v>
      </c>
      <c r="CI209" s="23">
        <f>IF(OR(CH209=0.05,CH209=0),CH209,IF(AND(CH209&gt;0.051,CH209&lt;0.1),0.1,IF(AND(CH209&gt;0.001,CH209&lt;0.05),0.05,CH209)))</f>
        <v>0</v>
      </c>
      <c r="CJ209" s="23">
        <f>CF209+CG209+CI209</f>
        <v>0</v>
      </c>
      <c r="CK209" s="15">
        <f>IF(DB208&gt;0,ROUND($CD$1*$CK$1,2),0)</f>
        <v>0</v>
      </c>
      <c r="CL209" s="22">
        <v>0</v>
      </c>
      <c r="CM209" s="22">
        <f>IF(DB208&gt;0,ROUND($CD$1*$CM$1,2),0)</f>
        <v>0</v>
      </c>
      <c r="CN209" s="22">
        <f>IF(DB208&gt;0,ROUND($CD$1*$CN$1,2),0)</f>
        <v>0</v>
      </c>
      <c r="CO209" s="22">
        <f>IF(DB208&gt;0,ROUND($CD$1*$CO$1,2),0)</f>
        <v>0</v>
      </c>
      <c r="CP209" s="22">
        <f>IF(DB208&gt;0,ROUND($CD$1*$CP$1,2),0)</f>
        <v>0</v>
      </c>
      <c r="CQ209" s="15">
        <f>IF(DB208&gt;0,CK209+SUM(CM209:CP209),0)</f>
        <v>0</v>
      </c>
      <c r="CR209" s="22">
        <f>IF(DB208&gt;0,ROUND(CQ209/12,2),0)</f>
        <v>0</v>
      </c>
      <c r="CS209" s="9">
        <f>INT(CR209)</f>
        <v>0</v>
      </c>
      <c r="CT209" s="23">
        <f>INT((CR209-CS209)*10)/10</f>
        <v>0</v>
      </c>
      <c r="CU209" s="17">
        <f>CR209-CS209-CT209</f>
        <v>0</v>
      </c>
      <c r="CV209" s="23">
        <f>IF(OR(CU209=0.05,CU209=0),CU209,IF(AND(CU209&gt;0.051,CU209&lt;0.1),0.1,IF(AND(CU209&gt;0.001,CU209&lt;0.05),0.05,CU209)))</f>
        <v>0</v>
      </c>
      <c r="CW209" s="23">
        <f>CS209+CT209+CV209</f>
        <v>0</v>
      </c>
      <c r="CX209">
        <f>IF(DB208&gt;0,CX208,0)</f>
        <v>0</v>
      </c>
      <c r="CY209" s="7">
        <f>ROUND(CD209+CJ209+CW209+CX209,2)</f>
        <v>0</v>
      </c>
      <c r="CZ209" s="7">
        <f>IF(AND(CY209&gt;0,CY210=0),CY209,0)</f>
        <v>0</v>
      </c>
      <c r="DA209" s="7">
        <f>IF(DB208&gt;0,DA208,0)</f>
        <v>0</v>
      </c>
      <c r="DB209" s="7">
        <f>IF(ROUND(CY209-DA209,2)&gt;0,ROUND(CY209-DA209,2),0)</f>
        <v>0</v>
      </c>
      <c r="EB209">
        <v>207</v>
      </c>
      <c r="EC209" s="7">
        <f>IF(FB208&gt;0,EC208-1000,EC208)</f>
        <v>0</v>
      </c>
      <c r="ED209" s="20">
        <f>IF(FB208&gt;0,ROUND(PMT($F$92/12,$F$96*12,-EC209),5),0)</f>
        <v>0</v>
      </c>
      <c r="EE209" s="15">
        <f>IF(FB208&gt;0,ROUND(EC209*$EE$1/1000,2),0)</f>
        <v>0</v>
      </c>
      <c r="EF209" s="9">
        <f>INT(EE209)</f>
        <v>0</v>
      </c>
      <c r="EG209" s="23">
        <f>INT((EE209-EF209)*10)/10</f>
        <v>0</v>
      </c>
      <c r="EH209" s="17">
        <f>EE209-EF209-EG209</f>
        <v>0</v>
      </c>
      <c r="EI209" s="23">
        <f>IF(OR(EH209=0.05,EH209=0),EH209,IF(AND(EH209&gt;0.051,EH209&lt;0.1),0.1,IF(AND(EH209&gt;0.001,EH209&lt;0.05),0.05,EH209)))</f>
        <v>0</v>
      </c>
      <c r="EJ209" s="23">
        <f>EF209+EG209+EI209</f>
        <v>0</v>
      </c>
      <c r="EK209" s="15">
        <f>IF(FB208&gt;0,ROUND($ED$1*$EK$1,2),0)</f>
        <v>0</v>
      </c>
      <c r="EL209" s="22">
        <v>0</v>
      </c>
      <c r="EM209" s="22">
        <f>IF(FB208&gt;0,ROUND($ED$1*$EM$1,0),0)</f>
        <v>0</v>
      </c>
      <c r="EN209" s="22">
        <f>IF(FB208&gt;0,ROUND($ED$1*$EN$1,2),0)</f>
        <v>0</v>
      </c>
      <c r="EO209" s="22">
        <f>IF(FB208&gt;0,ROUND($ED$1*$EO$1,2),0)</f>
        <v>0</v>
      </c>
      <c r="EP209" s="22">
        <f>IF(FB208&gt;0,ROUND($ED$1*$EP$1,2),0)</f>
        <v>0</v>
      </c>
      <c r="EQ209" s="15">
        <f>IF(FB208&gt;0,EK209+SUM(EM209:EP209),0)</f>
        <v>0</v>
      </c>
      <c r="ER209" s="22">
        <f>IF(FB208&gt;0,ROUND(EQ209/12,2),0)</f>
        <v>0</v>
      </c>
      <c r="ES209" s="9">
        <f>INT(ER209)</f>
        <v>0</v>
      </c>
      <c r="ET209" s="23">
        <f>INT((ER209-ES209)*10)/10</f>
        <v>0</v>
      </c>
      <c r="EU209" s="17">
        <f>ER209-ES209-ET209</f>
        <v>0</v>
      </c>
      <c r="EV209" s="23">
        <f>IF(OR(EU209=0.05,EU209=0),EU209,IF(AND(EU209&gt;0.051,EU209&lt;0.1),0.1,IF(AND(EU209&gt;0.001,EU209&lt;0.05),0.05,EU209)))</f>
        <v>0</v>
      </c>
      <c r="EW209" s="23">
        <f>ES209+ET209+EV209</f>
        <v>0</v>
      </c>
      <c r="EX209">
        <f>IF(FB208&gt;0,EX208,0)</f>
        <v>0</v>
      </c>
      <c r="EY209" s="7">
        <f>ROUND(ED209+EJ209+EW209+EX209,2)</f>
        <v>0</v>
      </c>
      <c r="EZ209" s="7">
        <f>IF(AND(EY209&gt;0,EY210=0),EY209,0)</f>
        <v>0</v>
      </c>
      <c r="FA209" s="7">
        <f>IF(FB208&gt;0,FA208,0)</f>
        <v>0</v>
      </c>
      <c r="FB209" s="7">
        <f>IF(ROUND(EY209-FA209,2)&gt;0,ROUND(EY209-FA209,2),0)</f>
        <v>0</v>
      </c>
      <c r="GB209">
        <v>207</v>
      </c>
      <c r="GC209" s="7">
        <f>IF(HB208&gt;0,GC208-1000,GC208)</f>
        <v>0</v>
      </c>
      <c r="GD209" s="20">
        <f>IF(HB208&gt;0,ROUND(PMT($F$92/12,$F$96*12,-GC209),5),0)</f>
        <v>0</v>
      </c>
      <c r="GE209" s="15">
        <f>IF(HB208&gt;0,ROUND(GC209*$GE$1/1000,2),0)</f>
        <v>0</v>
      </c>
      <c r="GF209" s="9">
        <f>INT(GE209)</f>
        <v>0</v>
      </c>
      <c r="GG209" s="23">
        <f>INT((GE209-GF209)*10)/10</f>
        <v>0</v>
      </c>
      <c r="GH209" s="17">
        <f>GE209-GF209-GG209</f>
        <v>0</v>
      </c>
      <c r="GI209" s="23">
        <f>IF(OR(GH209=0.05,GH209=0),GH209,IF(AND(GH209&gt;0.051,GH209&lt;0.1),0.1,IF(AND(GH209&gt;0.001,GH209&lt;0.05),0.05,GH209)))</f>
        <v>0</v>
      </c>
      <c r="GJ209" s="23">
        <f>GF209+GG209+GI209</f>
        <v>0</v>
      </c>
      <c r="GK209" s="15">
        <f>IF(HB208&gt;0,ROUND($GD$1*$GK$1,2),0)</f>
        <v>0</v>
      </c>
      <c r="GL209" s="22">
        <v>0</v>
      </c>
      <c r="GM209" s="22">
        <f>IF(HB208&gt;0,ROUND($GD$1*$GM$1,0),0)</f>
        <v>0</v>
      </c>
      <c r="GN209" s="22">
        <f>IF(HB208&gt;0,ROUND($GD$1*$GN$1,2),0)</f>
        <v>0</v>
      </c>
      <c r="GO209" s="22">
        <f>IF(HB208&gt;0,ROUND($GD$1*$GO$1,2),0)</f>
        <v>0</v>
      </c>
      <c r="GP209" s="22">
        <f>IF(HB208&gt;0,ROUND($GD$1*$GP$1,2),0)</f>
        <v>0</v>
      </c>
      <c r="GQ209" s="15">
        <f>IF(HB208&gt;0,GK209+SUM(GM209:GP209),0)</f>
        <v>0</v>
      </c>
      <c r="GR209" s="22">
        <f>IF(HB208&gt;0,ROUND(GQ209/12,2),0)</f>
        <v>0</v>
      </c>
      <c r="GS209" s="9">
        <f>INT(GR209)</f>
        <v>0</v>
      </c>
      <c r="GT209" s="23">
        <f>INT((GR209-GS209)*10)/10</f>
        <v>0</v>
      </c>
      <c r="GU209" s="17">
        <f>GR209-GS209-GT209</f>
        <v>0</v>
      </c>
      <c r="GV209" s="23">
        <f>IF(OR(GU209=0.05,GU209=0),GU209,IF(AND(GU209&gt;0.051,GU209&lt;0.1),0.1,IF(AND(GU209&gt;0.001,GU209&lt;0.05),0.05,GU209)))</f>
        <v>0</v>
      </c>
      <c r="GW209" s="23">
        <f>GS209+GT209+GV209</f>
        <v>0</v>
      </c>
      <c r="GX209">
        <f>IF(HB208&gt;0,GX208,0)</f>
        <v>0</v>
      </c>
      <c r="GY209" s="7">
        <f>ROUND(GD209+GJ209+GW209+GX209,2)</f>
        <v>0</v>
      </c>
      <c r="GZ209" s="7">
        <f>IF(AND(GY209&gt;0,GY210=0),GY209,0)</f>
        <v>0</v>
      </c>
      <c r="HA209" s="7">
        <f>IF(HB208&gt;0,HA208,0)</f>
        <v>0</v>
      </c>
      <c r="HB209" s="7">
        <f>IF(ROUND(GY209-HA209,2)&gt;0,ROUND(GY209-HA209,2),0)</f>
        <v>0</v>
      </c>
    </row>
    <row r="210" spans="1:235">
      <c r="AA210" s="139" t="s">
        <v>223</v>
      </c>
      <c r="AC210" s="25" t="s">
        <v>224</v>
      </c>
      <c r="BB210">
        <v>208</v>
      </c>
      <c r="BC210" s="7">
        <f>IF(BW209&gt;0,BC209-1000,BC209)</f>
        <v>0</v>
      </c>
      <c r="BD210" s="20">
        <f>IF(BW209&gt;0,ROUND(PMT($F$92/12,$F$96*12,-BC210),5),0)</f>
        <v>0</v>
      </c>
      <c r="BE210" s="15">
        <f>IF(BW209&gt;0,ROUND(BC210*$E$1/1000,2),0)</f>
        <v>0</v>
      </c>
      <c r="BF210" s="15">
        <f>IF(BW209&gt;0,ROUND(MIN(BC210,$F$168)*$BF$1,2),0)</f>
        <v>0</v>
      </c>
      <c r="BG210" s="22">
        <v>0</v>
      </c>
      <c r="BH210" s="22">
        <f>IF(BW209&gt;0,ROUND(MIN(BC210,$F$168)*$BH$1,0),0)</f>
        <v>0</v>
      </c>
      <c r="BI210" s="22">
        <f>IF(BW209&gt;0,ROUND(MIN(BC210,$F$168)*$BI$1,2),0)</f>
        <v>0</v>
      </c>
      <c r="BJ210" s="22">
        <f>IF(BW209&gt;0,ROUND(MIN(BC210,$F$168)*$BJ$1,2),0)</f>
        <v>0</v>
      </c>
      <c r="BK210" s="22">
        <f>IF(BW209&gt;0,ROUND(MIN(BC210,$F$168)*$BK$1,2),0)</f>
        <v>0</v>
      </c>
      <c r="BL210" s="15">
        <f>IF(BW209&gt;0,BF210+SUM(BH210:BK210),0)</f>
        <v>0</v>
      </c>
      <c r="BM210" s="22">
        <f>IF(BW209&gt;0,ROUND(BL210/12,2),0)</f>
        <v>0</v>
      </c>
      <c r="BN210" s="9">
        <f>INT(BM210)</f>
        <v>0</v>
      </c>
      <c r="BO210" s="23">
        <f>INT((BM210-BN210)*10)/10</f>
        <v>0</v>
      </c>
      <c r="BP210" s="17">
        <f>BM210-BN210-BO210</f>
        <v>0</v>
      </c>
      <c r="BQ210" s="23">
        <f>IF(OR(BP210=0.05,BP210=0),BP210,IF(AND(BP210&gt;0.051,BP210&lt;0.1),0.1,IF(AND(BP210&gt;0.001,BP210&lt;0.05),0.05,BP210)))</f>
        <v>0</v>
      </c>
      <c r="BR210" s="23">
        <f>BN210+BO210+BQ210</f>
        <v>0</v>
      </c>
      <c r="BS210">
        <f>IF(BW209&gt;0,BS209,0)</f>
        <v>0</v>
      </c>
      <c r="BT210" s="7">
        <f>SUM(BD210:BE210)+BR210+BS210</f>
        <v>0</v>
      </c>
      <c r="BU210" s="7">
        <f>IF(AND(BT210&gt;0,BT211=0),BT210,0)</f>
        <v>0</v>
      </c>
      <c r="BV210" s="7">
        <f>IF(BW209&gt;0,BV209,0)</f>
        <v>0</v>
      </c>
      <c r="BW210" s="7">
        <f>IF(ROUND(BT210-BV210,2)&gt;0,ROUND(BT210-BV210,2),0)</f>
        <v>0</v>
      </c>
      <c r="CB210">
        <v>208</v>
      </c>
      <c r="CC210" s="7">
        <f>IF(DB209&gt;0,CC209-1000,CC209)</f>
        <v>0</v>
      </c>
      <c r="CD210" s="20">
        <f>IF(DB209&gt;0,ROUND(PMT($F$92/12,$F$96*12,-CC210),5),0)</f>
        <v>0</v>
      </c>
      <c r="CE210" s="15">
        <f>IF(DB209&gt;0,ROUND(CC210*$CE$1/1000,2),0)</f>
        <v>0</v>
      </c>
      <c r="CF210" s="9">
        <f>INT(CE210)</f>
        <v>0</v>
      </c>
      <c r="CG210" s="23">
        <f>INT((CE210-CF210)*10)/10</f>
        <v>0</v>
      </c>
      <c r="CH210" s="17">
        <f>CE210-CF210-CG210</f>
        <v>0</v>
      </c>
      <c r="CI210" s="23">
        <f>IF(OR(CH210=0.05,CH210=0),CH210,IF(AND(CH210&gt;0.051,CH210&lt;0.1),0.1,IF(AND(CH210&gt;0.001,CH210&lt;0.05),0.05,CH210)))</f>
        <v>0</v>
      </c>
      <c r="CJ210" s="23">
        <f>CF210+CG210+CI210</f>
        <v>0</v>
      </c>
      <c r="CK210" s="15">
        <f>IF(DB209&gt;0,ROUND($CD$1*$CK$1,2),0)</f>
        <v>0</v>
      </c>
      <c r="CL210" s="22">
        <v>0</v>
      </c>
      <c r="CM210" s="22">
        <f>IF(DB209&gt;0,ROUND($CD$1*$CM$1,2),0)</f>
        <v>0</v>
      </c>
      <c r="CN210" s="22">
        <f>IF(DB209&gt;0,ROUND($CD$1*$CN$1,2),0)</f>
        <v>0</v>
      </c>
      <c r="CO210" s="22">
        <f>IF(DB209&gt;0,ROUND($CD$1*$CO$1,2),0)</f>
        <v>0</v>
      </c>
      <c r="CP210" s="22">
        <f>IF(DB209&gt;0,ROUND($CD$1*$CP$1,2),0)</f>
        <v>0</v>
      </c>
      <c r="CQ210" s="15">
        <f>IF(DB209&gt;0,CK210+SUM(CM210:CP210),0)</f>
        <v>0</v>
      </c>
      <c r="CR210" s="22">
        <f>IF(DB209&gt;0,ROUND(CQ210/12,2),0)</f>
        <v>0</v>
      </c>
      <c r="CS210" s="9">
        <f>INT(CR210)</f>
        <v>0</v>
      </c>
      <c r="CT210" s="23">
        <f>INT((CR210-CS210)*10)/10</f>
        <v>0</v>
      </c>
      <c r="CU210" s="17">
        <f>CR210-CS210-CT210</f>
        <v>0</v>
      </c>
      <c r="CV210" s="23">
        <f>IF(OR(CU210=0.05,CU210=0),CU210,IF(AND(CU210&gt;0.051,CU210&lt;0.1),0.1,IF(AND(CU210&gt;0.001,CU210&lt;0.05),0.05,CU210)))</f>
        <v>0</v>
      </c>
      <c r="CW210" s="23">
        <f>CS210+CT210+CV210</f>
        <v>0</v>
      </c>
      <c r="CX210">
        <f>IF(DB209&gt;0,CX209,0)</f>
        <v>0</v>
      </c>
      <c r="CY210" s="7">
        <f>ROUND(CD210+CJ210+CW210+CX210,2)</f>
        <v>0</v>
      </c>
      <c r="CZ210" s="7">
        <f>IF(AND(CY210&gt;0,CY211=0),CY210,0)</f>
        <v>0</v>
      </c>
      <c r="DA210" s="7">
        <f>IF(DB209&gt;0,DA209,0)</f>
        <v>0</v>
      </c>
      <c r="DB210" s="7">
        <f>IF(ROUND(CY210-DA210,2)&gt;0,ROUND(CY210-DA210,2),0)</f>
        <v>0</v>
      </c>
      <c r="EB210">
        <v>208</v>
      </c>
      <c r="EC210" s="7">
        <f>IF(FB209&gt;0,EC209-1000,EC209)</f>
        <v>0</v>
      </c>
      <c r="ED210" s="20">
        <f>IF(FB209&gt;0,ROUND(PMT($F$92/12,$F$96*12,-EC210),5),0)</f>
        <v>0</v>
      </c>
      <c r="EE210" s="15">
        <f>IF(FB209&gt;0,ROUND(EC210*$EE$1/1000,2),0)</f>
        <v>0</v>
      </c>
      <c r="EF210" s="9">
        <f>INT(EE210)</f>
        <v>0</v>
      </c>
      <c r="EG210" s="23">
        <f>INT((EE210-EF210)*10)/10</f>
        <v>0</v>
      </c>
      <c r="EH210" s="17">
        <f>EE210-EF210-EG210</f>
        <v>0</v>
      </c>
      <c r="EI210" s="23">
        <f>IF(OR(EH210=0.05,EH210=0),EH210,IF(AND(EH210&gt;0.051,EH210&lt;0.1),0.1,IF(AND(EH210&gt;0.001,EH210&lt;0.05),0.05,EH210)))</f>
        <v>0</v>
      </c>
      <c r="EJ210" s="23">
        <f>EF210+EG210+EI210</f>
        <v>0</v>
      </c>
      <c r="EK210" s="15">
        <f>IF(FB209&gt;0,ROUND($ED$1*$EK$1,2),0)</f>
        <v>0</v>
      </c>
      <c r="EL210" s="22">
        <v>0</v>
      </c>
      <c r="EM210" s="22">
        <f>IF(FB209&gt;0,ROUND($ED$1*$EM$1,0),0)</f>
        <v>0</v>
      </c>
      <c r="EN210" s="22">
        <f>IF(FB209&gt;0,ROUND($ED$1*$EN$1,2),0)</f>
        <v>0</v>
      </c>
      <c r="EO210" s="22">
        <f>IF(FB209&gt;0,ROUND($ED$1*$EO$1,2),0)</f>
        <v>0</v>
      </c>
      <c r="EP210" s="22">
        <f>IF(FB209&gt;0,ROUND($ED$1*$EP$1,2),0)</f>
        <v>0</v>
      </c>
      <c r="EQ210" s="15">
        <f>IF(FB209&gt;0,EK210+SUM(EM210:EP210),0)</f>
        <v>0</v>
      </c>
      <c r="ER210" s="22">
        <f>IF(FB209&gt;0,ROUND(EQ210/12,2),0)</f>
        <v>0</v>
      </c>
      <c r="ES210" s="9">
        <f>INT(ER210)</f>
        <v>0</v>
      </c>
      <c r="ET210" s="23">
        <f>INT((ER210-ES210)*10)/10</f>
        <v>0</v>
      </c>
      <c r="EU210" s="17">
        <f>ER210-ES210-ET210</f>
        <v>0</v>
      </c>
      <c r="EV210" s="23">
        <f>IF(OR(EU210=0.05,EU210=0),EU210,IF(AND(EU210&gt;0.051,EU210&lt;0.1),0.1,IF(AND(EU210&gt;0.001,EU210&lt;0.05),0.05,EU210)))</f>
        <v>0</v>
      </c>
      <c r="EW210" s="23">
        <f>ES210+ET210+EV210</f>
        <v>0</v>
      </c>
      <c r="EX210">
        <f>IF(FB209&gt;0,EX209,0)</f>
        <v>0</v>
      </c>
      <c r="EY210" s="7">
        <f>ROUND(ED210+EJ210+EW210+EX210,2)</f>
        <v>0</v>
      </c>
      <c r="EZ210" s="7">
        <f>IF(AND(EY210&gt;0,EY211=0),EY210,0)</f>
        <v>0</v>
      </c>
      <c r="FA210" s="7">
        <f>IF(FB209&gt;0,FA209,0)</f>
        <v>0</v>
      </c>
      <c r="FB210" s="7">
        <f>IF(ROUND(EY210-FA210,2)&gt;0,ROUND(EY210-FA210,2),0)</f>
        <v>0</v>
      </c>
      <c r="GB210">
        <v>208</v>
      </c>
      <c r="GC210" s="7">
        <f>IF(HB209&gt;0,GC209-1000,GC209)</f>
        <v>0</v>
      </c>
      <c r="GD210" s="20">
        <f>IF(HB209&gt;0,ROUND(PMT($F$92/12,$F$96*12,-GC210),5),0)</f>
        <v>0</v>
      </c>
      <c r="GE210" s="15">
        <f>IF(HB209&gt;0,ROUND(GC210*$GE$1/1000,2),0)</f>
        <v>0</v>
      </c>
      <c r="GF210" s="9">
        <f>INT(GE210)</f>
        <v>0</v>
      </c>
      <c r="GG210" s="23">
        <f>INT((GE210-GF210)*10)/10</f>
        <v>0</v>
      </c>
      <c r="GH210" s="17">
        <f>GE210-GF210-GG210</f>
        <v>0</v>
      </c>
      <c r="GI210" s="23">
        <f>IF(OR(GH210=0.05,GH210=0),GH210,IF(AND(GH210&gt;0.051,GH210&lt;0.1),0.1,IF(AND(GH210&gt;0.001,GH210&lt;0.05),0.05,GH210)))</f>
        <v>0</v>
      </c>
      <c r="GJ210" s="23">
        <f>GF210+GG210+GI210</f>
        <v>0</v>
      </c>
      <c r="GK210" s="15">
        <f>IF(HB209&gt;0,ROUND($GD$1*$GK$1,2),0)</f>
        <v>0</v>
      </c>
      <c r="GL210" s="22">
        <v>0</v>
      </c>
      <c r="GM210" s="22">
        <f>IF(HB209&gt;0,ROUND($GD$1*$GM$1,0),0)</f>
        <v>0</v>
      </c>
      <c r="GN210" s="22">
        <f>IF(HB209&gt;0,ROUND($GD$1*$GN$1,2),0)</f>
        <v>0</v>
      </c>
      <c r="GO210" s="22">
        <f>IF(HB209&gt;0,ROUND($GD$1*$GO$1,2),0)</f>
        <v>0</v>
      </c>
      <c r="GP210" s="22">
        <f>IF(HB209&gt;0,ROUND($GD$1*$GP$1,2),0)</f>
        <v>0</v>
      </c>
      <c r="GQ210" s="15">
        <f>IF(HB209&gt;0,GK210+SUM(GM210:GP210),0)</f>
        <v>0</v>
      </c>
      <c r="GR210" s="22">
        <f>IF(HB209&gt;0,ROUND(GQ210/12,2),0)</f>
        <v>0</v>
      </c>
      <c r="GS210" s="9">
        <f>INT(GR210)</f>
        <v>0</v>
      </c>
      <c r="GT210" s="23">
        <f>INT((GR210-GS210)*10)/10</f>
        <v>0</v>
      </c>
      <c r="GU210" s="17">
        <f>GR210-GS210-GT210</f>
        <v>0</v>
      </c>
      <c r="GV210" s="23">
        <f>IF(OR(GU210=0.05,GU210=0),GU210,IF(AND(GU210&gt;0.051,GU210&lt;0.1),0.1,IF(AND(GU210&gt;0.001,GU210&lt;0.05),0.05,GU210)))</f>
        <v>0</v>
      </c>
      <c r="GW210" s="23">
        <f>GS210+GT210+GV210</f>
        <v>0</v>
      </c>
      <c r="GX210">
        <f>IF(HB209&gt;0,GX209,0)</f>
        <v>0</v>
      </c>
      <c r="GY210" s="7">
        <f>ROUND(GD210+GJ210+GW210+GX210,2)</f>
        <v>0</v>
      </c>
      <c r="GZ210" s="7">
        <f>IF(AND(GY210&gt;0,GY211=0),GY210,0)</f>
        <v>0</v>
      </c>
      <c r="HA210" s="7">
        <f>IF(HB209&gt;0,HA209,0)</f>
        <v>0</v>
      </c>
      <c r="HB210" s="7">
        <f>IF(ROUND(GY210-HA210,2)&gt;0,ROUND(GY210-HA210,2),0)</f>
        <v>0</v>
      </c>
    </row>
    <row r="211" spans="1:235">
      <c r="AA211" s="134">
        <v>0</v>
      </c>
      <c r="AB211" s="134">
        <v>100000</v>
      </c>
      <c r="AC211" s="134">
        <v>0</v>
      </c>
      <c r="AD211" s="7">
        <f>IF($K$86&gt;AA211,IF($K$86&lt;=AB211,AC211,0),0)</f>
        <v>0</v>
      </c>
      <c r="BB211">
        <v>209</v>
      </c>
      <c r="BC211" s="7">
        <f>IF(BW210&gt;0,BC210-1000,BC210)</f>
        <v>0</v>
      </c>
      <c r="BD211" s="20">
        <f>IF(BW210&gt;0,ROUND(PMT($F$92/12,$F$96*12,-BC211),5),0)</f>
        <v>0</v>
      </c>
      <c r="BE211" s="15">
        <f>IF(BW210&gt;0,ROUND(BC211*$E$1/1000,2),0)</f>
        <v>0</v>
      </c>
      <c r="BF211" s="15">
        <f>IF(BW210&gt;0,ROUND(MIN(BC211,$F$168)*$BF$1,2),0)</f>
        <v>0</v>
      </c>
      <c r="BG211" s="22">
        <v>0</v>
      </c>
      <c r="BH211" s="22">
        <f>IF(BW210&gt;0,ROUND(MIN(BC211,$F$168)*$BH$1,0),0)</f>
        <v>0</v>
      </c>
      <c r="BI211" s="22">
        <f>IF(BW210&gt;0,ROUND(MIN(BC211,$F$168)*$BI$1,2),0)</f>
        <v>0</v>
      </c>
      <c r="BJ211" s="22">
        <f>IF(BW210&gt;0,ROUND(MIN(BC211,$F$168)*$BJ$1,2),0)</f>
        <v>0</v>
      </c>
      <c r="BK211" s="22">
        <f>IF(BW210&gt;0,ROUND(MIN(BC211,$F$168)*$BK$1,2),0)</f>
        <v>0</v>
      </c>
      <c r="BL211" s="15">
        <f>IF(BW210&gt;0,BF211+SUM(BH211:BK211),0)</f>
        <v>0</v>
      </c>
      <c r="BM211" s="22">
        <f>IF(BW210&gt;0,ROUND(BL211/12,2),0)</f>
        <v>0</v>
      </c>
      <c r="BN211" s="9">
        <f>INT(BM211)</f>
        <v>0</v>
      </c>
      <c r="BO211" s="23">
        <f>INT((BM211-BN211)*10)/10</f>
        <v>0</v>
      </c>
      <c r="BP211" s="17">
        <f>BM211-BN211-BO211</f>
        <v>0</v>
      </c>
      <c r="BQ211" s="23">
        <f>IF(OR(BP211=0.05,BP211=0),BP211,IF(AND(BP211&gt;0.051,BP211&lt;0.1),0.1,IF(AND(BP211&gt;0.001,BP211&lt;0.05),0.05,BP211)))</f>
        <v>0</v>
      </c>
      <c r="BR211" s="23">
        <f>BN211+BO211+BQ211</f>
        <v>0</v>
      </c>
      <c r="BS211">
        <f>IF(BW210&gt;0,BS210,0)</f>
        <v>0</v>
      </c>
      <c r="BT211" s="7">
        <f>SUM(BD211:BE211)+BR211+BS211</f>
        <v>0</v>
      </c>
      <c r="BU211" s="7">
        <f>IF(AND(BT211&gt;0,BT212=0),BT211,0)</f>
        <v>0</v>
      </c>
      <c r="BV211" s="7">
        <f>IF(BW210&gt;0,BV210,0)</f>
        <v>0</v>
      </c>
      <c r="BW211" s="7">
        <f>IF(ROUND(BT211-BV211,2)&gt;0,ROUND(BT211-BV211,2),0)</f>
        <v>0</v>
      </c>
      <c r="CB211">
        <v>209</v>
      </c>
      <c r="CC211" s="7">
        <f>IF(DB210&gt;0,CC210-1000,CC210)</f>
        <v>0</v>
      </c>
      <c r="CD211" s="20">
        <f>IF(DB210&gt;0,ROUND(PMT($F$92/12,$F$96*12,-CC211),5),0)</f>
        <v>0</v>
      </c>
      <c r="CE211" s="15">
        <f>IF(DB210&gt;0,ROUND(CC211*$CE$1/1000,2),0)</f>
        <v>0</v>
      </c>
      <c r="CF211" s="9">
        <f>INT(CE211)</f>
        <v>0</v>
      </c>
      <c r="CG211" s="23">
        <f>INT((CE211-CF211)*10)/10</f>
        <v>0</v>
      </c>
      <c r="CH211" s="17">
        <f>CE211-CF211-CG211</f>
        <v>0</v>
      </c>
      <c r="CI211" s="23">
        <f>IF(OR(CH211=0.05,CH211=0),CH211,IF(AND(CH211&gt;0.051,CH211&lt;0.1),0.1,IF(AND(CH211&gt;0.001,CH211&lt;0.05),0.05,CH211)))</f>
        <v>0</v>
      </c>
      <c r="CJ211" s="23">
        <f>CF211+CG211+CI211</f>
        <v>0</v>
      </c>
      <c r="CK211" s="15">
        <f>IF(DB210&gt;0,ROUND($CD$1*$CK$1,2),0)</f>
        <v>0</v>
      </c>
      <c r="CL211" s="22">
        <v>0</v>
      </c>
      <c r="CM211" s="22">
        <f>IF(DB210&gt;0,ROUND($CD$1*$CM$1,2),0)</f>
        <v>0</v>
      </c>
      <c r="CN211" s="22">
        <f>IF(DB210&gt;0,ROUND($CD$1*$CN$1,2),0)</f>
        <v>0</v>
      </c>
      <c r="CO211" s="22">
        <f>IF(DB210&gt;0,ROUND($CD$1*$CO$1,2),0)</f>
        <v>0</v>
      </c>
      <c r="CP211" s="22">
        <f>IF(DB210&gt;0,ROUND($CD$1*$CP$1,2),0)</f>
        <v>0</v>
      </c>
      <c r="CQ211" s="15">
        <f>IF(DB210&gt;0,CK211+SUM(CM211:CP211),0)</f>
        <v>0</v>
      </c>
      <c r="CR211" s="22">
        <f>IF(DB210&gt;0,ROUND(CQ211/12,2),0)</f>
        <v>0</v>
      </c>
      <c r="CS211" s="9">
        <f>INT(CR211)</f>
        <v>0</v>
      </c>
      <c r="CT211" s="23">
        <f>INT((CR211-CS211)*10)/10</f>
        <v>0</v>
      </c>
      <c r="CU211" s="17">
        <f>CR211-CS211-CT211</f>
        <v>0</v>
      </c>
      <c r="CV211" s="23">
        <f>IF(OR(CU211=0.05,CU211=0),CU211,IF(AND(CU211&gt;0.051,CU211&lt;0.1),0.1,IF(AND(CU211&gt;0.001,CU211&lt;0.05),0.05,CU211)))</f>
        <v>0</v>
      </c>
      <c r="CW211" s="23">
        <f>CS211+CT211+CV211</f>
        <v>0</v>
      </c>
      <c r="CX211">
        <f>IF(DB210&gt;0,CX210,0)</f>
        <v>0</v>
      </c>
      <c r="CY211" s="7">
        <f>ROUND(CD211+CJ211+CW211+CX211,2)</f>
        <v>0</v>
      </c>
      <c r="CZ211" s="7">
        <f>IF(AND(CY211&gt;0,CY212=0),CY211,0)</f>
        <v>0</v>
      </c>
      <c r="DA211" s="7">
        <f>IF(DB210&gt;0,DA210,0)</f>
        <v>0</v>
      </c>
      <c r="DB211" s="7">
        <f>IF(ROUND(CY211-DA211,2)&gt;0,ROUND(CY211-DA211,2),0)</f>
        <v>0</v>
      </c>
      <c r="EB211">
        <v>209</v>
      </c>
      <c r="EC211" s="7">
        <f>IF(FB210&gt;0,EC210-1000,EC210)</f>
        <v>0</v>
      </c>
      <c r="ED211" s="20">
        <f>IF(FB210&gt;0,ROUND(PMT($F$92/12,$F$96*12,-EC211),5),0)</f>
        <v>0</v>
      </c>
      <c r="EE211" s="15">
        <f>IF(FB210&gt;0,ROUND(EC211*$EE$1/1000,2),0)</f>
        <v>0</v>
      </c>
      <c r="EF211" s="9">
        <f>INT(EE211)</f>
        <v>0</v>
      </c>
      <c r="EG211" s="23">
        <f>INT((EE211-EF211)*10)/10</f>
        <v>0</v>
      </c>
      <c r="EH211" s="17">
        <f>EE211-EF211-EG211</f>
        <v>0</v>
      </c>
      <c r="EI211" s="23">
        <f>IF(OR(EH211=0.05,EH211=0),EH211,IF(AND(EH211&gt;0.051,EH211&lt;0.1),0.1,IF(AND(EH211&gt;0.001,EH211&lt;0.05),0.05,EH211)))</f>
        <v>0</v>
      </c>
      <c r="EJ211" s="23">
        <f>EF211+EG211+EI211</f>
        <v>0</v>
      </c>
      <c r="EK211" s="15">
        <f>IF(FB210&gt;0,ROUND($ED$1*$EK$1,2),0)</f>
        <v>0</v>
      </c>
      <c r="EL211" s="22">
        <v>0</v>
      </c>
      <c r="EM211" s="22">
        <f>IF(FB210&gt;0,ROUND($ED$1*$EM$1,0),0)</f>
        <v>0</v>
      </c>
      <c r="EN211" s="22">
        <f>IF(FB210&gt;0,ROUND($ED$1*$EN$1,2),0)</f>
        <v>0</v>
      </c>
      <c r="EO211" s="22">
        <f>IF(FB210&gt;0,ROUND($ED$1*$EO$1,2),0)</f>
        <v>0</v>
      </c>
      <c r="EP211" s="22">
        <f>IF(FB210&gt;0,ROUND($ED$1*$EP$1,2),0)</f>
        <v>0</v>
      </c>
      <c r="EQ211" s="15">
        <f>IF(FB210&gt;0,EK211+SUM(EM211:EP211),0)</f>
        <v>0</v>
      </c>
      <c r="ER211" s="22">
        <f>IF(FB210&gt;0,ROUND(EQ211/12,2),0)</f>
        <v>0</v>
      </c>
      <c r="ES211" s="9">
        <f>INT(ER211)</f>
        <v>0</v>
      </c>
      <c r="ET211" s="23">
        <f>INT((ER211-ES211)*10)/10</f>
        <v>0</v>
      </c>
      <c r="EU211" s="17">
        <f>ER211-ES211-ET211</f>
        <v>0</v>
      </c>
      <c r="EV211" s="23">
        <f>IF(OR(EU211=0.05,EU211=0),EU211,IF(AND(EU211&gt;0.051,EU211&lt;0.1),0.1,IF(AND(EU211&gt;0.001,EU211&lt;0.05),0.05,EU211)))</f>
        <v>0</v>
      </c>
      <c r="EW211" s="23">
        <f>ES211+ET211+EV211</f>
        <v>0</v>
      </c>
      <c r="EX211">
        <f>IF(FB210&gt;0,EX210,0)</f>
        <v>0</v>
      </c>
      <c r="EY211" s="7">
        <f>ROUND(ED211+EJ211+EW211+EX211,2)</f>
        <v>0</v>
      </c>
      <c r="EZ211" s="7">
        <f>IF(AND(EY211&gt;0,EY212=0),EY211,0)</f>
        <v>0</v>
      </c>
      <c r="FA211" s="7">
        <f>IF(FB210&gt;0,FA210,0)</f>
        <v>0</v>
      </c>
      <c r="FB211" s="7">
        <f>IF(ROUND(EY211-FA211,2)&gt;0,ROUND(EY211-FA211,2),0)</f>
        <v>0</v>
      </c>
      <c r="GB211">
        <v>209</v>
      </c>
      <c r="GC211" s="7">
        <f>IF(HB210&gt;0,GC210-1000,GC210)</f>
        <v>0</v>
      </c>
      <c r="GD211" s="20">
        <f>IF(HB210&gt;0,ROUND(PMT($F$92/12,$F$96*12,-GC211),5),0)</f>
        <v>0</v>
      </c>
      <c r="GE211" s="15">
        <f>IF(HB210&gt;0,ROUND(GC211*$GE$1/1000,2),0)</f>
        <v>0</v>
      </c>
      <c r="GF211" s="9">
        <f>INT(GE211)</f>
        <v>0</v>
      </c>
      <c r="GG211" s="23">
        <f>INT((GE211-GF211)*10)/10</f>
        <v>0</v>
      </c>
      <c r="GH211" s="17">
        <f>GE211-GF211-GG211</f>
        <v>0</v>
      </c>
      <c r="GI211" s="23">
        <f>IF(OR(GH211=0.05,GH211=0),GH211,IF(AND(GH211&gt;0.051,GH211&lt;0.1),0.1,IF(AND(GH211&gt;0.001,GH211&lt;0.05),0.05,GH211)))</f>
        <v>0</v>
      </c>
      <c r="GJ211" s="23">
        <f>GF211+GG211+GI211</f>
        <v>0</v>
      </c>
      <c r="GK211" s="15">
        <f>IF(HB210&gt;0,ROUND($GD$1*$GK$1,2),0)</f>
        <v>0</v>
      </c>
      <c r="GL211" s="22">
        <v>0</v>
      </c>
      <c r="GM211" s="22">
        <f>IF(HB210&gt;0,ROUND($GD$1*$GM$1,0),0)</f>
        <v>0</v>
      </c>
      <c r="GN211" s="22">
        <f>IF(HB210&gt;0,ROUND($GD$1*$GN$1,2),0)</f>
        <v>0</v>
      </c>
      <c r="GO211" s="22">
        <f>IF(HB210&gt;0,ROUND($GD$1*$GO$1,2),0)</f>
        <v>0</v>
      </c>
      <c r="GP211" s="22">
        <f>IF(HB210&gt;0,ROUND($GD$1*$GP$1,2),0)</f>
        <v>0</v>
      </c>
      <c r="GQ211" s="15">
        <f>IF(HB210&gt;0,GK211+SUM(GM211:GP211),0)</f>
        <v>0</v>
      </c>
      <c r="GR211" s="22">
        <f>IF(HB210&gt;0,ROUND(GQ211/12,2),0)</f>
        <v>0</v>
      </c>
      <c r="GS211" s="9">
        <f>INT(GR211)</f>
        <v>0</v>
      </c>
      <c r="GT211" s="23">
        <f>INT((GR211-GS211)*10)/10</f>
        <v>0</v>
      </c>
      <c r="GU211" s="17">
        <f>GR211-GS211-GT211</f>
        <v>0</v>
      </c>
      <c r="GV211" s="23">
        <f>IF(OR(GU211=0.05,GU211=0),GU211,IF(AND(GU211&gt;0.051,GU211&lt;0.1),0.1,IF(AND(GU211&gt;0.001,GU211&lt;0.05),0.05,GU211)))</f>
        <v>0</v>
      </c>
      <c r="GW211" s="23">
        <f>GS211+GT211+GV211</f>
        <v>0</v>
      </c>
      <c r="GX211">
        <f>IF(HB210&gt;0,GX210,0)</f>
        <v>0</v>
      </c>
      <c r="GY211" s="7">
        <f>ROUND(GD211+GJ211+GW211+GX211,2)</f>
        <v>0</v>
      </c>
      <c r="GZ211" s="7">
        <f>IF(AND(GY211&gt;0,GY212=0),GY211,0)</f>
        <v>0</v>
      </c>
      <c r="HA211" s="7">
        <f>IF(HB210&gt;0,HA210,0)</f>
        <v>0</v>
      </c>
      <c r="HB211" s="7">
        <f>IF(ROUND(GY211-HA211,2)&gt;0,ROUND(GY211-HA211,2),0)</f>
        <v>0</v>
      </c>
    </row>
    <row r="212" spans="1:235">
      <c r="AA212" s="134">
        <v>100000</v>
      </c>
      <c r="AB212" s="134">
        <v>300000</v>
      </c>
      <c r="AC212" s="134">
        <v>20</v>
      </c>
      <c r="AD212" s="7">
        <f>IF($K$86&gt;AA212,IF($K$86&lt;=AB212,AC212,0),0)</f>
        <v>0</v>
      </c>
      <c r="BB212">
        <v>210</v>
      </c>
      <c r="BC212" s="7">
        <f>IF(BW211&gt;0,BC211-1000,BC211)</f>
        <v>0</v>
      </c>
      <c r="BD212" s="20">
        <f>IF(BW211&gt;0,ROUND(PMT($F$92/12,$F$96*12,-BC212),5),0)</f>
        <v>0</v>
      </c>
      <c r="BE212" s="15">
        <f>IF(BW211&gt;0,ROUND(BC212*$E$1/1000,2),0)</f>
        <v>0</v>
      </c>
      <c r="BF212" s="15">
        <f>IF(BW211&gt;0,ROUND(MIN(BC212,$F$168)*$BF$1,2),0)</f>
        <v>0</v>
      </c>
      <c r="BG212" s="22">
        <v>0</v>
      </c>
      <c r="BH212" s="22">
        <f>IF(BW211&gt;0,ROUND(MIN(BC212,$F$168)*$BH$1,0),0)</f>
        <v>0</v>
      </c>
      <c r="BI212" s="22">
        <f>IF(BW211&gt;0,ROUND(MIN(BC212,$F$168)*$BI$1,2),0)</f>
        <v>0</v>
      </c>
      <c r="BJ212" s="22">
        <f>IF(BW211&gt;0,ROUND(MIN(BC212,$F$168)*$BJ$1,2),0)</f>
        <v>0</v>
      </c>
      <c r="BK212" s="22">
        <f>IF(BW211&gt;0,ROUND(MIN(BC212,$F$168)*$BK$1,2),0)</f>
        <v>0</v>
      </c>
      <c r="BL212" s="15">
        <f>IF(BW211&gt;0,BF212+SUM(BH212:BK212),0)</f>
        <v>0</v>
      </c>
      <c r="BM212" s="22">
        <f>IF(BW211&gt;0,ROUND(BL212/12,2),0)</f>
        <v>0</v>
      </c>
      <c r="BN212" s="9">
        <f>INT(BM212)</f>
        <v>0</v>
      </c>
      <c r="BO212" s="23">
        <f>INT((BM212-BN212)*10)/10</f>
        <v>0</v>
      </c>
      <c r="BP212" s="17">
        <f>BM212-BN212-BO212</f>
        <v>0</v>
      </c>
      <c r="BQ212" s="23">
        <f>IF(OR(BP212=0.05,BP212=0),BP212,IF(AND(BP212&gt;0.051,BP212&lt;0.1),0.1,IF(AND(BP212&gt;0.001,BP212&lt;0.05),0.05,BP212)))</f>
        <v>0</v>
      </c>
      <c r="BR212" s="23">
        <f>BN212+BO212+BQ212</f>
        <v>0</v>
      </c>
      <c r="BS212">
        <f>IF(BW211&gt;0,BS211,0)</f>
        <v>0</v>
      </c>
      <c r="BT212" s="7">
        <f>SUM(BD212:BE212)+BR212+BS212</f>
        <v>0</v>
      </c>
      <c r="BU212" s="7">
        <f>IF(AND(BT212&gt;0,BT213=0),BT212,0)</f>
        <v>0</v>
      </c>
      <c r="BV212" s="7">
        <f>IF(BW211&gt;0,BV211,0)</f>
        <v>0</v>
      </c>
      <c r="BW212" s="7">
        <f>IF(ROUND(BT212-BV212,2)&gt;0,ROUND(BT212-BV212,2),0)</f>
        <v>0</v>
      </c>
      <c r="CB212">
        <v>210</v>
      </c>
      <c r="CC212" s="7">
        <f>IF(DB211&gt;0,CC211-1000,CC211)</f>
        <v>0</v>
      </c>
      <c r="CD212" s="20">
        <f>IF(DB211&gt;0,ROUND(PMT($F$92/12,$F$96*12,-CC212),5),0)</f>
        <v>0</v>
      </c>
      <c r="CE212" s="15">
        <f>IF(DB211&gt;0,ROUND(CC212*$CE$1/1000,2),0)</f>
        <v>0</v>
      </c>
      <c r="CF212" s="9">
        <f>INT(CE212)</f>
        <v>0</v>
      </c>
      <c r="CG212" s="23">
        <f>INT((CE212-CF212)*10)/10</f>
        <v>0</v>
      </c>
      <c r="CH212" s="17">
        <f>CE212-CF212-CG212</f>
        <v>0</v>
      </c>
      <c r="CI212" s="23">
        <f>IF(OR(CH212=0.05,CH212=0),CH212,IF(AND(CH212&gt;0.051,CH212&lt;0.1),0.1,IF(AND(CH212&gt;0.001,CH212&lt;0.05),0.05,CH212)))</f>
        <v>0</v>
      </c>
      <c r="CJ212" s="23">
        <f>CF212+CG212+CI212</f>
        <v>0</v>
      </c>
      <c r="CK212" s="15">
        <f>IF(DB211&gt;0,ROUND($CD$1*$CK$1,2),0)</f>
        <v>0</v>
      </c>
      <c r="CL212" s="22">
        <v>0</v>
      </c>
      <c r="CM212" s="22">
        <f>IF(DB211&gt;0,ROUND($CD$1*$CM$1,2),0)</f>
        <v>0</v>
      </c>
      <c r="CN212" s="22">
        <f>IF(DB211&gt;0,ROUND($CD$1*$CN$1,2),0)</f>
        <v>0</v>
      </c>
      <c r="CO212" s="22">
        <f>IF(DB211&gt;0,ROUND($CD$1*$CO$1,2),0)</f>
        <v>0</v>
      </c>
      <c r="CP212" s="22">
        <f>IF(DB211&gt;0,ROUND($CD$1*$CP$1,2),0)</f>
        <v>0</v>
      </c>
      <c r="CQ212" s="15">
        <f>IF(DB211&gt;0,CK212+SUM(CM212:CP212),0)</f>
        <v>0</v>
      </c>
      <c r="CR212" s="22">
        <f>IF(DB211&gt;0,ROUND(CQ212/12,2),0)</f>
        <v>0</v>
      </c>
      <c r="CS212" s="9">
        <f>INT(CR212)</f>
        <v>0</v>
      </c>
      <c r="CT212" s="23">
        <f>INT((CR212-CS212)*10)/10</f>
        <v>0</v>
      </c>
      <c r="CU212" s="17">
        <f>CR212-CS212-CT212</f>
        <v>0</v>
      </c>
      <c r="CV212" s="23">
        <f>IF(OR(CU212=0.05,CU212=0),CU212,IF(AND(CU212&gt;0.051,CU212&lt;0.1),0.1,IF(AND(CU212&gt;0.001,CU212&lt;0.05),0.05,CU212)))</f>
        <v>0</v>
      </c>
      <c r="CW212" s="23">
        <f>CS212+CT212+CV212</f>
        <v>0</v>
      </c>
      <c r="CX212">
        <f>IF(DB211&gt;0,CX211,0)</f>
        <v>0</v>
      </c>
      <c r="CY212" s="7">
        <f>ROUND(CD212+CJ212+CW212+CX212,2)</f>
        <v>0</v>
      </c>
      <c r="CZ212" s="7">
        <f>IF(AND(CY212&gt;0,CY213=0),CY212,0)</f>
        <v>0</v>
      </c>
      <c r="DA212" s="7">
        <f>IF(DB211&gt;0,DA211,0)</f>
        <v>0</v>
      </c>
      <c r="DB212" s="7">
        <f>IF(ROUND(CY212-DA212,2)&gt;0,ROUND(CY212-DA212,2),0)</f>
        <v>0</v>
      </c>
      <c r="EB212">
        <v>210</v>
      </c>
      <c r="EC212" s="7">
        <f>IF(FB211&gt;0,EC211-1000,EC211)</f>
        <v>0</v>
      </c>
      <c r="ED212" s="20">
        <f>IF(FB211&gt;0,ROUND(PMT($F$92/12,$F$96*12,-EC212),5),0)</f>
        <v>0</v>
      </c>
      <c r="EE212" s="15">
        <f>IF(FB211&gt;0,ROUND(EC212*$EE$1/1000,2),0)</f>
        <v>0</v>
      </c>
      <c r="EF212" s="9">
        <f>INT(EE212)</f>
        <v>0</v>
      </c>
      <c r="EG212" s="23">
        <f>INT((EE212-EF212)*10)/10</f>
        <v>0</v>
      </c>
      <c r="EH212" s="17">
        <f>EE212-EF212-EG212</f>
        <v>0</v>
      </c>
      <c r="EI212" s="23">
        <f>IF(OR(EH212=0.05,EH212=0),EH212,IF(AND(EH212&gt;0.051,EH212&lt;0.1),0.1,IF(AND(EH212&gt;0.001,EH212&lt;0.05),0.05,EH212)))</f>
        <v>0</v>
      </c>
      <c r="EJ212" s="23">
        <f>EF212+EG212+EI212</f>
        <v>0</v>
      </c>
      <c r="EK212" s="15">
        <f>IF(FB211&gt;0,ROUND($ED$1*$EK$1,2),0)</f>
        <v>0</v>
      </c>
      <c r="EL212" s="22">
        <v>0</v>
      </c>
      <c r="EM212" s="22">
        <f>IF(FB211&gt;0,ROUND($ED$1*$EM$1,0),0)</f>
        <v>0</v>
      </c>
      <c r="EN212" s="22">
        <f>IF(FB211&gt;0,ROUND($ED$1*$EN$1,2),0)</f>
        <v>0</v>
      </c>
      <c r="EO212" s="22">
        <f>IF(FB211&gt;0,ROUND($ED$1*$EO$1,2),0)</f>
        <v>0</v>
      </c>
      <c r="EP212" s="22">
        <f>IF(FB211&gt;0,ROUND($ED$1*$EP$1,2),0)</f>
        <v>0</v>
      </c>
      <c r="EQ212" s="15">
        <f>IF(FB211&gt;0,EK212+SUM(EM212:EP212),0)</f>
        <v>0</v>
      </c>
      <c r="ER212" s="22">
        <f>IF(FB211&gt;0,ROUND(EQ212/12,2),0)</f>
        <v>0</v>
      </c>
      <c r="ES212" s="9">
        <f>INT(ER212)</f>
        <v>0</v>
      </c>
      <c r="ET212" s="23">
        <f>INT((ER212-ES212)*10)/10</f>
        <v>0</v>
      </c>
      <c r="EU212" s="17">
        <f>ER212-ES212-ET212</f>
        <v>0</v>
      </c>
      <c r="EV212" s="23">
        <f>IF(OR(EU212=0.05,EU212=0),EU212,IF(AND(EU212&gt;0.051,EU212&lt;0.1),0.1,IF(AND(EU212&gt;0.001,EU212&lt;0.05),0.05,EU212)))</f>
        <v>0</v>
      </c>
      <c r="EW212" s="23">
        <f>ES212+ET212+EV212</f>
        <v>0</v>
      </c>
      <c r="EX212">
        <f>IF(FB211&gt;0,EX211,0)</f>
        <v>0</v>
      </c>
      <c r="EY212" s="7">
        <f>ROUND(ED212+EJ212+EW212+EX212,2)</f>
        <v>0</v>
      </c>
      <c r="EZ212" s="7">
        <f>IF(AND(EY212&gt;0,EY213=0),EY212,0)</f>
        <v>0</v>
      </c>
      <c r="FA212" s="7">
        <f>IF(FB211&gt;0,FA211,0)</f>
        <v>0</v>
      </c>
      <c r="FB212" s="7">
        <f>IF(ROUND(EY212-FA212,2)&gt;0,ROUND(EY212-FA212,2),0)</f>
        <v>0</v>
      </c>
      <c r="GB212">
        <v>210</v>
      </c>
      <c r="GC212" s="7">
        <f>IF(HB211&gt;0,GC211-1000,GC211)</f>
        <v>0</v>
      </c>
      <c r="GD212" s="20">
        <f>IF(HB211&gt;0,ROUND(PMT($F$92/12,$F$96*12,-GC212),5),0)</f>
        <v>0</v>
      </c>
      <c r="GE212" s="15">
        <f>IF(HB211&gt;0,ROUND(GC212*$GE$1/1000,2),0)</f>
        <v>0</v>
      </c>
      <c r="GF212" s="9">
        <f>INT(GE212)</f>
        <v>0</v>
      </c>
      <c r="GG212" s="23">
        <f>INT((GE212-GF212)*10)/10</f>
        <v>0</v>
      </c>
      <c r="GH212" s="17">
        <f>GE212-GF212-GG212</f>
        <v>0</v>
      </c>
      <c r="GI212" s="23">
        <f>IF(OR(GH212=0.05,GH212=0),GH212,IF(AND(GH212&gt;0.051,GH212&lt;0.1),0.1,IF(AND(GH212&gt;0.001,GH212&lt;0.05),0.05,GH212)))</f>
        <v>0</v>
      </c>
      <c r="GJ212" s="23">
        <f>GF212+GG212+GI212</f>
        <v>0</v>
      </c>
      <c r="GK212" s="15">
        <f>IF(HB211&gt;0,ROUND($GD$1*$GK$1,2),0)</f>
        <v>0</v>
      </c>
      <c r="GL212" s="22">
        <v>0</v>
      </c>
      <c r="GM212" s="22">
        <f>IF(HB211&gt;0,ROUND($GD$1*$GM$1,0),0)</f>
        <v>0</v>
      </c>
      <c r="GN212" s="22">
        <f>IF(HB211&gt;0,ROUND($GD$1*$GN$1,2),0)</f>
        <v>0</v>
      </c>
      <c r="GO212" s="22">
        <f>IF(HB211&gt;0,ROUND($GD$1*$GO$1,2),0)</f>
        <v>0</v>
      </c>
      <c r="GP212" s="22">
        <f>IF(HB211&gt;0,ROUND($GD$1*$GP$1,2),0)</f>
        <v>0</v>
      </c>
      <c r="GQ212" s="15">
        <f>IF(HB211&gt;0,GK212+SUM(GM212:GP212),0)</f>
        <v>0</v>
      </c>
      <c r="GR212" s="22">
        <f>IF(HB211&gt;0,ROUND(GQ212/12,2),0)</f>
        <v>0</v>
      </c>
      <c r="GS212" s="9">
        <f>INT(GR212)</f>
        <v>0</v>
      </c>
      <c r="GT212" s="23">
        <f>INT((GR212-GS212)*10)/10</f>
        <v>0</v>
      </c>
      <c r="GU212" s="17">
        <f>GR212-GS212-GT212</f>
        <v>0</v>
      </c>
      <c r="GV212" s="23">
        <f>IF(OR(GU212=0.05,GU212=0),GU212,IF(AND(GU212&gt;0.051,GU212&lt;0.1),0.1,IF(AND(GU212&gt;0.001,GU212&lt;0.05),0.05,GU212)))</f>
        <v>0</v>
      </c>
      <c r="GW212" s="23">
        <f>GS212+GT212+GV212</f>
        <v>0</v>
      </c>
      <c r="GX212">
        <f>IF(HB211&gt;0,GX211,0)</f>
        <v>0</v>
      </c>
      <c r="GY212" s="7">
        <f>ROUND(GD212+GJ212+GW212+GX212,2)</f>
        <v>0</v>
      </c>
      <c r="GZ212" s="7">
        <f>IF(AND(GY212&gt;0,GY213=0),GY212,0)</f>
        <v>0</v>
      </c>
      <c r="HA212" s="7">
        <f>IF(HB211&gt;0,HA211,0)</f>
        <v>0</v>
      </c>
      <c r="HB212" s="7">
        <f>IF(ROUND(GY212-HA212,2)&gt;0,ROUND(GY212-HA212,2),0)</f>
        <v>0</v>
      </c>
    </row>
    <row r="213" spans="1:235">
      <c r="AA213" s="134">
        <v>300000</v>
      </c>
      <c r="AB213" s="134">
        <v>500000</v>
      </c>
      <c r="AC213" s="134">
        <v>50</v>
      </c>
      <c r="AD213" s="7">
        <f>IF($K$86&gt;AA213,IF($K$86&lt;=AB213,AC213,0),0)</f>
        <v>0</v>
      </c>
      <c r="BB213">
        <v>211</v>
      </c>
      <c r="BC213" s="7">
        <f>IF(BW212&gt;0,BC212-1000,BC212)</f>
        <v>0</v>
      </c>
      <c r="BD213" s="20">
        <f>IF(BW212&gt;0,ROUND(PMT($F$92/12,$F$96*12,-BC213),5),0)</f>
        <v>0</v>
      </c>
      <c r="BE213" s="15">
        <f>IF(BW212&gt;0,ROUND(BC213*$E$1/1000,2),0)</f>
        <v>0</v>
      </c>
      <c r="BF213" s="15">
        <f>IF(BW212&gt;0,ROUND(MIN(BC213,$F$168)*$BF$1,2),0)</f>
        <v>0</v>
      </c>
      <c r="BG213" s="22">
        <v>0</v>
      </c>
      <c r="BH213" s="22">
        <f>IF(BW212&gt;0,ROUND(MIN(BC213,$F$168)*$BH$1,0),0)</f>
        <v>0</v>
      </c>
      <c r="BI213" s="22">
        <f>IF(BW212&gt;0,ROUND(MIN(BC213,$F$168)*$BI$1,2),0)</f>
        <v>0</v>
      </c>
      <c r="BJ213" s="22">
        <f>IF(BW212&gt;0,ROUND(MIN(BC213,$F$168)*$BJ$1,2),0)</f>
        <v>0</v>
      </c>
      <c r="BK213" s="22">
        <f>IF(BW212&gt;0,ROUND(MIN(BC213,$F$168)*$BK$1,2),0)</f>
        <v>0</v>
      </c>
      <c r="BL213" s="15">
        <f>IF(BW212&gt;0,BF213+SUM(BH213:BK213),0)</f>
        <v>0</v>
      </c>
      <c r="BM213" s="22">
        <f>IF(BW212&gt;0,ROUND(BL213/12,2),0)</f>
        <v>0</v>
      </c>
      <c r="BN213" s="9">
        <f>INT(BM213)</f>
        <v>0</v>
      </c>
      <c r="BO213" s="23">
        <f>INT((BM213-BN213)*10)/10</f>
        <v>0</v>
      </c>
      <c r="BP213" s="17">
        <f>BM213-BN213-BO213</f>
        <v>0</v>
      </c>
      <c r="BQ213" s="23">
        <f>IF(OR(BP213=0.05,BP213=0),BP213,IF(AND(BP213&gt;0.051,BP213&lt;0.1),0.1,IF(AND(BP213&gt;0.001,BP213&lt;0.05),0.05,BP213)))</f>
        <v>0</v>
      </c>
      <c r="BR213" s="23">
        <f>BN213+BO213+BQ213</f>
        <v>0</v>
      </c>
      <c r="BS213">
        <f>IF(BW212&gt;0,BS212,0)</f>
        <v>0</v>
      </c>
      <c r="BT213" s="7">
        <f>SUM(BD213:BE213)+BR213+BS213</f>
        <v>0</v>
      </c>
      <c r="BU213" s="7">
        <f>IF(AND(BT213&gt;0,BT214=0),BT213,0)</f>
        <v>0</v>
      </c>
      <c r="BV213" s="7">
        <f>IF(BW212&gt;0,BV212,0)</f>
        <v>0</v>
      </c>
      <c r="BW213" s="7">
        <f>IF(ROUND(BT213-BV213,2)&gt;0,ROUND(BT213-BV213,2),0)</f>
        <v>0</v>
      </c>
      <c r="CB213">
        <v>211</v>
      </c>
      <c r="CC213" s="7">
        <f>IF(DB212&gt;0,CC212-1000,CC212)</f>
        <v>0</v>
      </c>
      <c r="CD213" s="20">
        <f>IF(DB212&gt;0,ROUND(PMT($F$92/12,$F$96*12,-CC213),5),0)</f>
        <v>0</v>
      </c>
      <c r="CE213" s="15">
        <f>IF(DB212&gt;0,ROUND(CC213*$CE$1/1000,2),0)</f>
        <v>0</v>
      </c>
      <c r="CF213" s="9">
        <f>INT(CE213)</f>
        <v>0</v>
      </c>
      <c r="CG213" s="23">
        <f>INT((CE213-CF213)*10)/10</f>
        <v>0</v>
      </c>
      <c r="CH213" s="17">
        <f>CE213-CF213-CG213</f>
        <v>0</v>
      </c>
      <c r="CI213" s="23">
        <f>IF(OR(CH213=0.05,CH213=0),CH213,IF(AND(CH213&gt;0.051,CH213&lt;0.1),0.1,IF(AND(CH213&gt;0.001,CH213&lt;0.05),0.05,CH213)))</f>
        <v>0</v>
      </c>
      <c r="CJ213" s="23">
        <f>CF213+CG213+CI213</f>
        <v>0</v>
      </c>
      <c r="CK213" s="15">
        <f>IF(DB212&gt;0,ROUND($CD$1*$CK$1,2),0)</f>
        <v>0</v>
      </c>
      <c r="CL213" s="22">
        <v>0</v>
      </c>
      <c r="CM213" s="22">
        <f>IF(DB212&gt;0,ROUND($CD$1*$CM$1,2),0)</f>
        <v>0</v>
      </c>
      <c r="CN213" s="22">
        <f>IF(DB212&gt;0,ROUND($CD$1*$CN$1,2),0)</f>
        <v>0</v>
      </c>
      <c r="CO213" s="22">
        <f>IF(DB212&gt;0,ROUND($CD$1*$CO$1,2),0)</f>
        <v>0</v>
      </c>
      <c r="CP213" s="22">
        <f>IF(DB212&gt;0,ROUND($CD$1*$CP$1,2),0)</f>
        <v>0</v>
      </c>
      <c r="CQ213" s="15">
        <f>IF(DB212&gt;0,CK213+SUM(CM213:CP213),0)</f>
        <v>0</v>
      </c>
      <c r="CR213" s="22">
        <f>IF(DB212&gt;0,ROUND(CQ213/12,2),0)</f>
        <v>0</v>
      </c>
      <c r="CS213" s="9">
        <f>INT(CR213)</f>
        <v>0</v>
      </c>
      <c r="CT213" s="23">
        <f>INT((CR213-CS213)*10)/10</f>
        <v>0</v>
      </c>
      <c r="CU213" s="17">
        <f>CR213-CS213-CT213</f>
        <v>0</v>
      </c>
      <c r="CV213" s="23">
        <f>IF(OR(CU213=0.05,CU213=0),CU213,IF(AND(CU213&gt;0.051,CU213&lt;0.1),0.1,IF(AND(CU213&gt;0.001,CU213&lt;0.05),0.05,CU213)))</f>
        <v>0</v>
      </c>
      <c r="CW213" s="23">
        <f>CS213+CT213+CV213</f>
        <v>0</v>
      </c>
      <c r="CX213">
        <f>IF(DB212&gt;0,CX212,0)</f>
        <v>0</v>
      </c>
      <c r="CY213" s="7">
        <f>ROUND(CD213+CJ213+CW213+CX213,2)</f>
        <v>0</v>
      </c>
      <c r="CZ213" s="7">
        <f>IF(AND(CY213&gt;0,CY214=0),CY213,0)</f>
        <v>0</v>
      </c>
      <c r="DA213" s="7">
        <f>IF(DB212&gt;0,DA212,0)</f>
        <v>0</v>
      </c>
      <c r="DB213" s="7">
        <f>IF(ROUND(CY213-DA213,2)&gt;0,ROUND(CY213-DA213,2),0)</f>
        <v>0</v>
      </c>
      <c r="EB213">
        <v>211</v>
      </c>
      <c r="EC213" s="7">
        <f>IF(FB212&gt;0,EC212-1000,EC212)</f>
        <v>0</v>
      </c>
      <c r="ED213" s="20">
        <f>IF(FB212&gt;0,ROUND(PMT($F$92/12,$F$96*12,-EC213),5),0)</f>
        <v>0</v>
      </c>
      <c r="EE213" s="15">
        <f>IF(FB212&gt;0,ROUND(EC213*$EE$1/1000,2),0)</f>
        <v>0</v>
      </c>
      <c r="EF213" s="9">
        <f>INT(EE213)</f>
        <v>0</v>
      </c>
      <c r="EG213" s="23">
        <f>INT((EE213-EF213)*10)/10</f>
        <v>0</v>
      </c>
      <c r="EH213" s="17">
        <f>EE213-EF213-EG213</f>
        <v>0</v>
      </c>
      <c r="EI213" s="23">
        <f>IF(OR(EH213=0.05,EH213=0),EH213,IF(AND(EH213&gt;0.051,EH213&lt;0.1),0.1,IF(AND(EH213&gt;0.001,EH213&lt;0.05),0.05,EH213)))</f>
        <v>0</v>
      </c>
      <c r="EJ213" s="23">
        <f>EF213+EG213+EI213</f>
        <v>0</v>
      </c>
      <c r="EK213" s="15">
        <f>IF(FB212&gt;0,ROUND($ED$1*$EK$1,2),0)</f>
        <v>0</v>
      </c>
      <c r="EL213" s="22">
        <v>0</v>
      </c>
      <c r="EM213" s="22">
        <f>IF(FB212&gt;0,ROUND($ED$1*$EM$1,0),0)</f>
        <v>0</v>
      </c>
      <c r="EN213" s="22">
        <f>IF(FB212&gt;0,ROUND($ED$1*$EN$1,2),0)</f>
        <v>0</v>
      </c>
      <c r="EO213" s="22">
        <f>IF(FB212&gt;0,ROUND($ED$1*$EO$1,2),0)</f>
        <v>0</v>
      </c>
      <c r="EP213" s="22">
        <f>IF(FB212&gt;0,ROUND($ED$1*$EP$1,2),0)</f>
        <v>0</v>
      </c>
      <c r="EQ213" s="15">
        <f>IF(FB212&gt;0,EK213+SUM(EM213:EP213),0)</f>
        <v>0</v>
      </c>
      <c r="ER213" s="22">
        <f>IF(FB212&gt;0,ROUND(EQ213/12,2),0)</f>
        <v>0</v>
      </c>
      <c r="ES213" s="9">
        <f>INT(ER213)</f>
        <v>0</v>
      </c>
      <c r="ET213" s="23">
        <f>INT((ER213-ES213)*10)/10</f>
        <v>0</v>
      </c>
      <c r="EU213" s="17">
        <f>ER213-ES213-ET213</f>
        <v>0</v>
      </c>
      <c r="EV213" s="23">
        <f>IF(OR(EU213=0.05,EU213=0),EU213,IF(AND(EU213&gt;0.051,EU213&lt;0.1),0.1,IF(AND(EU213&gt;0.001,EU213&lt;0.05),0.05,EU213)))</f>
        <v>0</v>
      </c>
      <c r="EW213" s="23">
        <f>ES213+ET213+EV213</f>
        <v>0</v>
      </c>
      <c r="EX213">
        <f>IF(FB212&gt;0,EX212,0)</f>
        <v>0</v>
      </c>
      <c r="EY213" s="7">
        <f>ROUND(ED213+EJ213+EW213+EX213,2)</f>
        <v>0</v>
      </c>
      <c r="EZ213" s="7">
        <f>IF(AND(EY213&gt;0,EY214=0),EY213,0)</f>
        <v>0</v>
      </c>
      <c r="FA213" s="7">
        <f>IF(FB212&gt;0,FA212,0)</f>
        <v>0</v>
      </c>
      <c r="FB213" s="7">
        <f>IF(ROUND(EY213-FA213,2)&gt;0,ROUND(EY213-FA213,2),0)</f>
        <v>0</v>
      </c>
      <c r="GB213">
        <v>211</v>
      </c>
      <c r="GC213" s="7">
        <f>IF(HB212&gt;0,GC212-1000,GC212)</f>
        <v>0</v>
      </c>
      <c r="GD213" s="20">
        <f>IF(HB212&gt;0,ROUND(PMT($F$92/12,$F$96*12,-GC213),5),0)</f>
        <v>0</v>
      </c>
      <c r="GE213" s="15">
        <f>IF(HB212&gt;0,ROUND(GC213*$GE$1/1000,2),0)</f>
        <v>0</v>
      </c>
      <c r="GF213" s="9">
        <f>INT(GE213)</f>
        <v>0</v>
      </c>
      <c r="GG213" s="23">
        <f>INT((GE213-GF213)*10)/10</f>
        <v>0</v>
      </c>
      <c r="GH213" s="17">
        <f>GE213-GF213-GG213</f>
        <v>0</v>
      </c>
      <c r="GI213" s="23">
        <f>IF(OR(GH213=0.05,GH213=0),GH213,IF(AND(GH213&gt;0.051,GH213&lt;0.1),0.1,IF(AND(GH213&gt;0.001,GH213&lt;0.05),0.05,GH213)))</f>
        <v>0</v>
      </c>
      <c r="GJ213" s="23">
        <f>GF213+GG213+GI213</f>
        <v>0</v>
      </c>
      <c r="GK213" s="15">
        <f>IF(HB212&gt;0,ROUND($GD$1*$GK$1,2),0)</f>
        <v>0</v>
      </c>
      <c r="GL213" s="22">
        <v>0</v>
      </c>
      <c r="GM213" s="22">
        <f>IF(HB212&gt;0,ROUND($GD$1*$GM$1,0),0)</f>
        <v>0</v>
      </c>
      <c r="GN213" s="22">
        <f>IF(HB212&gt;0,ROUND($GD$1*$GN$1,2),0)</f>
        <v>0</v>
      </c>
      <c r="GO213" s="22">
        <f>IF(HB212&gt;0,ROUND($GD$1*$GO$1,2),0)</f>
        <v>0</v>
      </c>
      <c r="GP213" s="22">
        <f>IF(HB212&gt;0,ROUND($GD$1*$GP$1,2),0)</f>
        <v>0</v>
      </c>
      <c r="GQ213" s="15">
        <f>IF(HB212&gt;0,GK213+SUM(GM213:GP213),0)</f>
        <v>0</v>
      </c>
      <c r="GR213" s="22">
        <f>IF(HB212&gt;0,ROUND(GQ213/12,2),0)</f>
        <v>0</v>
      </c>
      <c r="GS213" s="9">
        <f>INT(GR213)</f>
        <v>0</v>
      </c>
      <c r="GT213" s="23">
        <f>INT((GR213-GS213)*10)/10</f>
        <v>0</v>
      </c>
      <c r="GU213" s="17">
        <f>GR213-GS213-GT213</f>
        <v>0</v>
      </c>
      <c r="GV213" s="23">
        <f>IF(OR(GU213=0.05,GU213=0),GU213,IF(AND(GU213&gt;0.051,GU213&lt;0.1),0.1,IF(AND(GU213&gt;0.001,GU213&lt;0.05),0.05,GU213)))</f>
        <v>0</v>
      </c>
      <c r="GW213" s="23">
        <f>GS213+GT213+GV213</f>
        <v>0</v>
      </c>
      <c r="GX213">
        <f>IF(HB212&gt;0,GX212,0)</f>
        <v>0</v>
      </c>
      <c r="GY213" s="7">
        <f>ROUND(GD213+GJ213+GW213+GX213,2)</f>
        <v>0</v>
      </c>
      <c r="GZ213" s="7">
        <f>IF(AND(GY213&gt;0,GY214=0),GY213,0)</f>
        <v>0</v>
      </c>
      <c r="HA213" s="7">
        <f>IF(HB212&gt;0,HA212,0)</f>
        <v>0</v>
      </c>
      <c r="HB213" s="7">
        <f>IF(ROUND(GY213-HA213,2)&gt;0,ROUND(GY213-HA213,2),0)</f>
        <v>0</v>
      </c>
    </row>
    <row r="214" spans="1:235">
      <c r="AA214" s="134">
        <v>500000</v>
      </c>
      <c r="AB214" s="134">
        <v>750000</v>
      </c>
      <c r="AC214" s="134">
        <v>100</v>
      </c>
      <c r="AD214" s="7">
        <f>IF($K$86&gt;AA214,IF($K$86&lt;=AB214,AC214,0),0)</f>
        <v>0</v>
      </c>
      <c r="BB214">
        <v>212</v>
      </c>
      <c r="BC214" s="7">
        <f>IF(BW213&gt;0,BC213-1000,BC213)</f>
        <v>0</v>
      </c>
      <c r="BD214" s="20">
        <f>IF(BW213&gt;0,ROUND(PMT($F$92/12,$F$96*12,-BC214),5),0)</f>
        <v>0</v>
      </c>
      <c r="BE214" s="15">
        <f>IF(BW213&gt;0,ROUND(BC214*$E$1/1000,2),0)</f>
        <v>0</v>
      </c>
      <c r="BF214" s="15">
        <f>IF(BW213&gt;0,ROUND(MIN(BC214,$F$168)*$BF$1,2),0)</f>
        <v>0</v>
      </c>
      <c r="BG214" s="22">
        <v>0</v>
      </c>
      <c r="BH214" s="22">
        <f>IF(BW213&gt;0,ROUND(MIN(BC214,$F$168)*$BH$1,0),0)</f>
        <v>0</v>
      </c>
      <c r="BI214" s="22">
        <f>IF(BW213&gt;0,ROUND(MIN(BC214,$F$168)*$BI$1,2),0)</f>
        <v>0</v>
      </c>
      <c r="BJ214" s="22">
        <f>IF(BW213&gt;0,ROUND(MIN(BC214,$F$168)*$BJ$1,2),0)</f>
        <v>0</v>
      </c>
      <c r="BK214" s="22">
        <f>IF(BW213&gt;0,ROUND(MIN(BC214,$F$168)*$BK$1,2),0)</f>
        <v>0</v>
      </c>
      <c r="BL214" s="15">
        <f>IF(BW213&gt;0,BF214+SUM(BH214:BK214),0)</f>
        <v>0</v>
      </c>
      <c r="BM214" s="22">
        <f>IF(BW213&gt;0,ROUND(BL214/12,2),0)</f>
        <v>0</v>
      </c>
      <c r="BN214" s="9">
        <f>INT(BM214)</f>
        <v>0</v>
      </c>
      <c r="BO214" s="23">
        <f>INT((BM214-BN214)*10)/10</f>
        <v>0</v>
      </c>
      <c r="BP214" s="17">
        <f>BM214-BN214-BO214</f>
        <v>0</v>
      </c>
      <c r="BQ214" s="23">
        <f>IF(OR(BP214=0.05,BP214=0),BP214,IF(AND(BP214&gt;0.051,BP214&lt;0.1),0.1,IF(AND(BP214&gt;0.001,BP214&lt;0.05),0.05,BP214)))</f>
        <v>0</v>
      </c>
      <c r="BR214" s="23">
        <f>BN214+BO214+BQ214</f>
        <v>0</v>
      </c>
      <c r="BS214">
        <f>IF(BW213&gt;0,BS213,0)</f>
        <v>0</v>
      </c>
      <c r="BT214" s="7">
        <f>SUM(BD214:BE214)+BR214+BS214</f>
        <v>0</v>
      </c>
      <c r="BU214" s="7">
        <f>IF(AND(BT214&gt;0,BT215=0),BT214,0)</f>
        <v>0</v>
      </c>
      <c r="BV214" s="7">
        <f>IF(BW213&gt;0,BV213,0)</f>
        <v>0</v>
      </c>
      <c r="BW214" s="7">
        <f>IF(ROUND(BT214-BV214,2)&gt;0,ROUND(BT214-BV214,2),0)</f>
        <v>0</v>
      </c>
      <c r="CB214">
        <v>212</v>
      </c>
      <c r="CC214" s="7">
        <f>IF(DB213&gt;0,CC213-1000,CC213)</f>
        <v>0</v>
      </c>
      <c r="CD214" s="20">
        <f>IF(DB213&gt;0,ROUND(PMT($F$92/12,$F$96*12,-CC214),5),0)</f>
        <v>0</v>
      </c>
      <c r="CE214" s="15">
        <f>IF(DB213&gt;0,ROUND(CC214*$CE$1/1000,2),0)</f>
        <v>0</v>
      </c>
      <c r="CF214" s="9">
        <f>INT(CE214)</f>
        <v>0</v>
      </c>
      <c r="CG214" s="23">
        <f>INT((CE214-CF214)*10)/10</f>
        <v>0</v>
      </c>
      <c r="CH214" s="17">
        <f>CE214-CF214-CG214</f>
        <v>0</v>
      </c>
      <c r="CI214" s="23">
        <f>IF(OR(CH214=0.05,CH214=0),CH214,IF(AND(CH214&gt;0.051,CH214&lt;0.1),0.1,IF(AND(CH214&gt;0.001,CH214&lt;0.05),0.05,CH214)))</f>
        <v>0</v>
      </c>
      <c r="CJ214" s="23">
        <f>CF214+CG214+CI214</f>
        <v>0</v>
      </c>
      <c r="CK214" s="15">
        <f>IF(DB213&gt;0,ROUND($CD$1*$CK$1,2),0)</f>
        <v>0</v>
      </c>
      <c r="CL214" s="22">
        <v>0</v>
      </c>
      <c r="CM214" s="22">
        <f>IF(DB213&gt;0,ROUND($CD$1*$CM$1,2),0)</f>
        <v>0</v>
      </c>
      <c r="CN214" s="22">
        <f>IF(DB213&gt;0,ROUND($CD$1*$CN$1,2),0)</f>
        <v>0</v>
      </c>
      <c r="CO214" s="22">
        <f>IF(DB213&gt;0,ROUND($CD$1*$CO$1,2),0)</f>
        <v>0</v>
      </c>
      <c r="CP214" s="22">
        <f>IF(DB213&gt;0,ROUND($CD$1*$CP$1,2),0)</f>
        <v>0</v>
      </c>
      <c r="CQ214" s="15">
        <f>IF(DB213&gt;0,CK214+SUM(CM214:CP214),0)</f>
        <v>0</v>
      </c>
      <c r="CR214" s="22">
        <f>IF(DB213&gt;0,ROUND(CQ214/12,2),0)</f>
        <v>0</v>
      </c>
      <c r="CS214" s="9">
        <f>INT(CR214)</f>
        <v>0</v>
      </c>
      <c r="CT214" s="23">
        <f>INT((CR214-CS214)*10)/10</f>
        <v>0</v>
      </c>
      <c r="CU214" s="17">
        <f>CR214-CS214-CT214</f>
        <v>0</v>
      </c>
      <c r="CV214" s="23">
        <f>IF(OR(CU214=0.05,CU214=0),CU214,IF(AND(CU214&gt;0.051,CU214&lt;0.1),0.1,IF(AND(CU214&gt;0.001,CU214&lt;0.05),0.05,CU214)))</f>
        <v>0</v>
      </c>
      <c r="CW214" s="23">
        <f>CS214+CT214+CV214</f>
        <v>0</v>
      </c>
      <c r="CX214">
        <f>IF(DB213&gt;0,CX213,0)</f>
        <v>0</v>
      </c>
      <c r="CY214" s="7">
        <f>ROUND(CD214+CJ214+CW214+CX214,2)</f>
        <v>0</v>
      </c>
      <c r="CZ214" s="7">
        <f>IF(AND(CY214&gt;0,CY215=0),CY214,0)</f>
        <v>0</v>
      </c>
      <c r="DA214" s="7">
        <f>IF(DB213&gt;0,DA213,0)</f>
        <v>0</v>
      </c>
      <c r="DB214" s="7">
        <f>IF(ROUND(CY214-DA214,2)&gt;0,ROUND(CY214-DA214,2),0)</f>
        <v>0</v>
      </c>
      <c r="EB214">
        <v>212</v>
      </c>
      <c r="EC214" s="7">
        <f>IF(FB213&gt;0,EC213-1000,EC213)</f>
        <v>0</v>
      </c>
      <c r="ED214" s="20">
        <f>IF(FB213&gt;0,ROUND(PMT($F$92/12,$F$96*12,-EC214),5),0)</f>
        <v>0</v>
      </c>
      <c r="EE214" s="15">
        <f>IF(FB213&gt;0,ROUND(EC214*$EE$1/1000,2),0)</f>
        <v>0</v>
      </c>
      <c r="EF214" s="9">
        <f>INT(EE214)</f>
        <v>0</v>
      </c>
      <c r="EG214" s="23">
        <f>INT((EE214-EF214)*10)/10</f>
        <v>0</v>
      </c>
      <c r="EH214" s="17">
        <f>EE214-EF214-EG214</f>
        <v>0</v>
      </c>
      <c r="EI214" s="23">
        <f>IF(OR(EH214=0.05,EH214=0),EH214,IF(AND(EH214&gt;0.051,EH214&lt;0.1),0.1,IF(AND(EH214&gt;0.001,EH214&lt;0.05),0.05,EH214)))</f>
        <v>0</v>
      </c>
      <c r="EJ214" s="23">
        <f>EF214+EG214+EI214</f>
        <v>0</v>
      </c>
      <c r="EK214" s="15">
        <f>IF(FB213&gt;0,ROUND($ED$1*$EK$1,2),0)</f>
        <v>0</v>
      </c>
      <c r="EL214" s="22">
        <v>0</v>
      </c>
      <c r="EM214" s="22">
        <f>IF(FB213&gt;0,ROUND($ED$1*$EM$1,0),0)</f>
        <v>0</v>
      </c>
      <c r="EN214" s="22">
        <f>IF(FB213&gt;0,ROUND($ED$1*$EN$1,2),0)</f>
        <v>0</v>
      </c>
      <c r="EO214" s="22">
        <f>IF(FB213&gt;0,ROUND($ED$1*$EO$1,2),0)</f>
        <v>0</v>
      </c>
      <c r="EP214" s="22">
        <f>IF(FB213&gt;0,ROUND($ED$1*$EP$1,2),0)</f>
        <v>0</v>
      </c>
      <c r="EQ214" s="15">
        <f>IF(FB213&gt;0,EK214+SUM(EM214:EP214),0)</f>
        <v>0</v>
      </c>
      <c r="ER214" s="22">
        <f>IF(FB213&gt;0,ROUND(EQ214/12,2),0)</f>
        <v>0</v>
      </c>
      <c r="ES214" s="9">
        <f>INT(ER214)</f>
        <v>0</v>
      </c>
      <c r="ET214" s="23">
        <f>INT((ER214-ES214)*10)/10</f>
        <v>0</v>
      </c>
      <c r="EU214" s="17">
        <f>ER214-ES214-ET214</f>
        <v>0</v>
      </c>
      <c r="EV214" s="23">
        <f>IF(OR(EU214=0.05,EU214=0),EU214,IF(AND(EU214&gt;0.051,EU214&lt;0.1),0.1,IF(AND(EU214&gt;0.001,EU214&lt;0.05),0.05,EU214)))</f>
        <v>0</v>
      </c>
      <c r="EW214" s="23">
        <f>ES214+ET214+EV214</f>
        <v>0</v>
      </c>
      <c r="EX214">
        <f>IF(FB213&gt;0,EX213,0)</f>
        <v>0</v>
      </c>
      <c r="EY214" s="7">
        <f>ROUND(ED214+EJ214+EW214+EX214,2)</f>
        <v>0</v>
      </c>
      <c r="EZ214" s="7">
        <f>IF(AND(EY214&gt;0,EY215=0),EY214,0)</f>
        <v>0</v>
      </c>
      <c r="FA214" s="7">
        <f>IF(FB213&gt;0,FA213,0)</f>
        <v>0</v>
      </c>
      <c r="FB214" s="7">
        <f>IF(ROUND(EY214-FA214,2)&gt;0,ROUND(EY214-FA214,2),0)</f>
        <v>0</v>
      </c>
      <c r="GB214">
        <v>212</v>
      </c>
      <c r="GC214" s="7">
        <f>IF(HB213&gt;0,GC213-1000,GC213)</f>
        <v>0</v>
      </c>
      <c r="GD214" s="20">
        <f>IF(HB213&gt;0,ROUND(PMT($F$92/12,$F$96*12,-GC214),5),0)</f>
        <v>0</v>
      </c>
      <c r="GE214" s="15">
        <f>IF(HB213&gt;0,ROUND(GC214*$GE$1/1000,2),0)</f>
        <v>0</v>
      </c>
      <c r="GF214" s="9">
        <f>INT(GE214)</f>
        <v>0</v>
      </c>
      <c r="GG214" s="23">
        <f>INT((GE214-GF214)*10)/10</f>
        <v>0</v>
      </c>
      <c r="GH214" s="17">
        <f>GE214-GF214-GG214</f>
        <v>0</v>
      </c>
      <c r="GI214" s="23">
        <f>IF(OR(GH214=0.05,GH214=0),GH214,IF(AND(GH214&gt;0.051,GH214&lt;0.1),0.1,IF(AND(GH214&gt;0.001,GH214&lt;0.05),0.05,GH214)))</f>
        <v>0</v>
      </c>
      <c r="GJ214" s="23">
        <f>GF214+GG214+GI214</f>
        <v>0</v>
      </c>
      <c r="GK214" s="15">
        <f>IF(HB213&gt;0,ROUND($GD$1*$GK$1,2),0)</f>
        <v>0</v>
      </c>
      <c r="GL214" s="22">
        <v>0</v>
      </c>
      <c r="GM214" s="22">
        <f>IF(HB213&gt;0,ROUND($GD$1*$GM$1,0),0)</f>
        <v>0</v>
      </c>
      <c r="GN214" s="22">
        <f>IF(HB213&gt;0,ROUND($GD$1*$GN$1,2),0)</f>
        <v>0</v>
      </c>
      <c r="GO214" s="22">
        <f>IF(HB213&gt;0,ROUND($GD$1*$GO$1,2),0)</f>
        <v>0</v>
      </c>
      <c r="GP214" s="22">
        <f>IF(HB213&gt;0,ROUND($GD$1*$GP$1,2),0)</f>
        <v>0</v>
      </c>
      <c r="GQ214" s="15">
        <f>IF(HB213&gt;0,GK214+SUM(GM214:GP214),0)</f>
        <v>0</v>
      </c>
      <c r="GR214" s="22">
        <f>IF(HB213&gt;0,ROUND(GQ214/12,2),0)</f>
        <v>0</v>
      </c>
      <c r="GS214" s="9">
        <f>INT(GR214)</f>
        <v>0</v>
      </c>
      <c r="GT214" s="23">
        <f>INT((GR214-GS214)*10)/10</f>
        <v>0</v>
      </c>
      <c r="GU214" s="17">
        <f>GR214-GS214-GT214</f>
        <v>0</v>
      </c>
      <c r="GV214" s="23">
        <f>IF(OR(GU214=0.05,GU214=0),GU214,IF(AND(GU214&gt;0.051,GU214&lt;0.1),0.1,IF(AND(GU214&gt;0.001,GU214&lt;0.05),0.05,GU214)))</f>
        <v>0</v>
      </c>
      <c r="GW214" s="23">
        <f>GS214+GT214+GV214</f>
        <v>0</v>
      </c>
      <c r="GX214">
        <f>IF(HB213&gt;0,GX213,0)</f>
        <v>0</v>
      </c>
      <c r="GY214" s="7">
        <f>ROUND(GD214+GJ214+GW214+GX214,2)</f>
        <v>0</v>
      </c>
      <c r="GZ214" s="7">
        <f>IF(AND(GY214&gt;0,GY215=0),GY214,0)</f>
        <v>0</v>
      </c>
      <c r="HA214" s="7">
        <f>IF(HB213&gt;0,HA213,0)</f>
        <v>0</v>
      </c>
      <c r="HB214" s="7">
        <f>IF(ROUND(GY214-HA214,2)&gt;0,ROUND(GY214-HA214,2),0)</f>
        <v>0</v>
      </c>
    </row>
    <row r="215" spans="1:235">
      <c r="AA215" s="134">
        <v>750000</v>
      </c>
      <c r="AB215" s="134">
        <v>1000000</v>
      </c>
      <c r="AC215" s="134">
        <v>150</v>
      </c>
      <c r="AD215" s="7">
        <f>IF($K$86&gt;AA215,IF($K$86&lt;=AB215,AC215,0),0)</f>
        <v>0</v>
      </c>
      <c r="BB215">
        <v>213</v>
      </c>
      <c r="BC215" s="7">
        <f>IF(BW214&gt;0,BC214-1000,BC214)</f>
        <v>0</v>
      </c>
      <c r="BD215" s="20">
        <f>IF(BW214&gt;0,ROUND(PMT($F$92/12,$F$96*12,-BC215),5),0)</f>
        <v>0</v>
      </c>
      <c r="BE215" s="15">
        <f>IF(BW214&gt;0,ROUND(BC215*$E$1/1000,2),0)</f>
        <v>0</v>
      </c>
      <c r="BF215" s="15">
        <f>IF(BW214&gt;0,ROUND(MIN(BC215,$F$168)*$BF$1,2),0)</f>
        <v>0</v>
      </c>
      <c r="BG215" s="22">
        <v>0</v>
      </c>
      <c r="BH215" s="22">
        <f>IF(BW214&gt;0,ROUND(MIN(BC215,$F$168)*$BH$1,0),0)</f>
        <v>0</v>
      </c>
      <c r="BI215" s="22">
        <f>IF(BW214&gt;0,ROUND(MIN(BC215,$F$168)*$BI$1,2),0)</f>
        <v>0</v>
      </c>
      <c r="BJ215" s="22">
        <f>IF(BW214&gt;0,ROUND(MIN(BC215,$F$168)*$BJ$1,2),0)</f>
        <v>0</v>
      </c>
      <c r="BK215" s="22">
        <f>IF(BW214&gt;0,ROUND(MIN(BC215,$F$168)*$BK$1,2),0)</f>
        <v>0</v>
      </c>
      <c r="BL215" s="15">
        <f>IF(BW214&gt;0,BF215+SUM(BH215:BK215),0)</f>
        <v>0</v>
      </c>
      <c r="BM215" s="22">
        <f>IF(BW214&gt;0,ROUND(BL215/12,2),0)</f>
        <v>0</v>
      </c>
      <c r="BN215" s="9">
        <f>INT(BM215)</f>
        <v>0</v>
      </c>
      <c r="BO215" s="23">
        <f>INT((BM215-BN215)*10)/10</f>
        <v>0</v>
      </c>
      <c r="BP215" s="17">
        <f>BM215-BN215-BO215</f>
        <v>0</v>
      </c>
      <c r="BQ215" s="23">
        <f>IF(OR(BP215=0.05,BP215=0),BP215,IF(AND(BP215&gt;0.051,BP215&lt;0.1),0.1,IF(AND(BP215&gt;0.001,BP215&lt;0.05),0.05,BP215)))</f>
        <v>0</v>
      </c>
      <c r="BR215" s="23">
        <f>BN215+BO215+BQ215</f>
        <v>0</v>
      </c>
      <c r="BS215">
        <f>IF(BW214&gt;0,BS214,0)</f>
        <v>0</v>
      </c>
      <c r="BT215" s="7">
        <f>SUM(BD215:BE215)+BR215+BS215</f>
        <v>0</v>
      </c>
      <c r="BU215" s="7">
        <f>IF(AND(BT215&gt;0,BT216=0),BT215,0)</f>
        <v>0</v>
      </c>
      <c r="BV215" s="7">
        <f>IF(BW214&gt;0,BV214,0)</f>
        <v>0</v>
      </c>
      <c r="BW215" s="7">
        <f>IF(ROUND(BT215-BV215,2)&gt;0,ROUND(BT215-BV215,2),0)</f>
        <v>0</v>
      </c>
      <c r="CB215">
        <v>213</v>
      </c>
      <c r="CC215" s="7">
        <f>IF(DB214&gt;0,CC214-1000,CC214)</f>
        <v>0</v>
      </c>
      <c r="CD215" s="20">
        <f>IF(DB214&gt;0,ROUND(PMT($F$92/12,$F$96*12,-CC215),5),0)</f>
        <v>0</v>
      </c>
      <c r="CE215" s="15">
        <f>IF(DB214&gt;0,ROUND(CC215*$CE$1/1000,2),0)</f>
        <v>0</v>
      </c>
      <c r="CF215" s="9">
        <f>INT(CE215)</f>
        <v>0</v>
      </c>
      <c r="CG215" s="23">
        <f>INT((CE215-CF215)*10)/10</f>
        <v>0</v>
      </c>
      <c r="CH215" s="17">
        <f>CE215-CF215-CG215</f>
        <v>0</v>
      </c>
      <c r="CI215" s="23">
        <f>IF(OR(CH215=0.05,CH215=0),CH215,IF(AND(CH215&gt;0.051,CH215&lt;0.1),0.1,IF(AND(CH215&gt;0.001,CH215&lt;0.05),0.05,CH215)))</f>
        <v>0</v>
      </c>
      <c r="CJ215" s="23">
        <f>CF215+CG215+CI215</f>
        <v>0</v>
      </c>
      <c r="CK215" s="15">
        <f>IF(DB214&gt;0,ROUND($CD$1*$CK$1,2),0)</f>
        <v>0</v>
      </c>
      <c r="CL215" s="22">
        <v>0</v>
      </c>
      <c r="CM215" s="22">
        <f>IF(DB214&gt;0,ROUND($CD$1*$CM$1,2),0)</f>
        <v>0</v>
      </c>
      <c r="CN215" s="22">
        <f>IF(DB214&gt;0,ROUND($CD$1*$CN$1,2),0)</f>
        <v>0</v>
      </c>
      <c r="CO215" s="22">
        <f>IF(DB214&gt;0,ROUND($CD$1*$CO$1,2),0)</f>
        <v>0</v>
      </c>
      <c r="CP215" s="22">
        <f>IF(DB214&gt;0,ROUND($CD$1*$CP$1,2),0)</f>
        <v>0</v>
      </c>
      <c r="CQ215" s="15">
        <f>IF(DB214&gt;0,CK215+SUM(CM215:CP215),0)</f>
        <v>0</v>
      </c>
      <c r="CR215" s="22">
        <f>IF(DB214&gt;0,ROUND(CQ215/12,2),0)</f>
        <v>0</v>
      </c>
      <c r="CS215" s="9">
        <f>INT(CR215)</f>
        <v>0</v>
      </c>
      <c r="CT215" s="23">
        <f>INT((CR215-CS215)*10)/10</f>
        <v>0</v>
      </c>
      <c r="CU215" s="17">
        <f>CR215-CS215-CT215</f>
        <v>0</v>
      </c>
      <c r="CV215" s="23">
        <f>IF(OR(CU215=0.05,CU215=0),CU215,IF(AND(CU215&gt;0.051,CU215&lt;0.1),0.1,IF(AND(CU215&gt;0.001,CU215&lt;0.05),0.05,CU215)))</f>
        <v>0</v>
      </c>
      <c r="CW215" s="23">
        <f>CS215+CT215+CV215</f>
        <v>0</v>
      </c>
      <c r="CX215">
        <f>IF(DB214&gt;0,CX214,0)</f>
        <v>0</v>
      </c>
      <c r="CY215" s="7">
        <f>ROUND(CD215+CJ215+CW215+CX215,2)</f>
        <v>0</v>
      </c>
      <c r="CZ215" s="7">
        <f>IF(AND(CY215&gt;0,CY216=0),CY215,0)</f>
        <v>0</v>
      </c>
      <c r="DA215" s="7">
        <f>IF(DB214&gt;0,DA214,0)</f>
        <v>0</v>
      </c>
      <c r="DB215" s="7">
        <f>IF(ROUND(CY215-DA215,2)&gt;0,ROUND(CY215-DA215,2),0)</f>
        <v>0</v>
      </c>
      <c r="EB215">
        <v>213</v>
      </c>
      <c r="EC215" s="7">
        <f>IF(FB214&gt;0,EC214-1000,EC214)</f>
        <v>0</v>
      </c>
      <c r="ED215" s="20">
        <f>IF(FB214&gt;0,ROUND(PMT($F$92/12,$F$96*12,-EC215),5),0)</f>
        <v>0</v>
      </c>
      <c r="EE215" s="15">
        <f>IF(FB214&gt;0,ROUND(EC215*$EE$1/1000,2),0)</f>
        <v>0</v>
      </c>
      <c r="EF215" s="9">
        <f>INT(EE215)</f>
        <v>0</v>
      </c>
      <c r="EG215" s="23">
        <f>INT((EE215-EF215)*10)/10</f>
        <v>0</v>
      </c>
      <c r="EH215" s="17">
        <f>EE215-EF215-EG215</f>
        <v>0</v>
      </c>
      <c r="EI215" s="23">
        <f>IF(OR(EH215=0.05,EH215=0),EH215,IF(AND(EH215&gt;0.051,EH215&lt;0.1),0.1,IF(AND(EH215&gt;0.001,EH215&lt;0.05),0.05,EH215)))</f>
        <v>0</v>
      </c>
      <c r="EJ215" s="23">
        <f>EF215+EG215+EI215</f>
        <v>0</v>
      </c>
      <c r="EK215" s="15">
        <f>IF(FB214&gt;0,ROUND($ED$1*$EK$1,2),0)</f>
        <v>0</v>
      </c>
      <c r="EL215" s="22">
        <v>0</v>
      </c>
      <c r="EM215" s="22">
        <f>IF(FB214&gt;0,ROUND($ED$1*$EM$1,0),0)</f>
        <v>0</v>
      </c>
      <c r="EN215" s="22">
        <f>IF(FB214&gt;0,ROUND($ED$1*$EN$1,2),0)</f>
        <v>0</v>
      </c>
      <c r="EO215" s="22">
        <f>IF(FB214&gt;0,ROUND($ED$1*$EO$1,2),0)</f>
        <v>0</v>
      </c>
      <c r="EP215" s="22">
        <f>IF(FB214&gt;0,ROUND($ED$1*$EP$1,2),0)</f>
        <v>0</v>
      </c>
      <c r="EQ215" s="15">
        <f>IF(FB214&gt;0,EK215+SUM(EM215:EP215),0)</f>
        <v>0</v>
      </c>
      <c r="ER215" s="22">
        <f>IF(FB214&gt;0,ROUND(EQ215/12,2),0)</f>
        <v>0</v>
      </c>
      <c r="ES215" s="9">
        <f>INT(ER215)</f>
        <v>0</v>
      </c>
      <c r="ET215" s="23">
        <f>INT((ER215-ES215)*10)/10</f>
        <v>0</v>
      </c>
      <c r="EU215" s="17">
        <f>ER215-ES215-ET215</f>
        <v>0</v>
      </c>
      <c r="EV215" s="23">
        <f>IF(OR(EU215=0.05,EU215=0),EU215,IF(AND(EU215&gt;0.051,EU215&lt;0.1),0.1,IF(AND(EU215&gt;0.001,EU215&lt;0.05),0.05,EU215)))</f>
        <v>0</v>
      </c>
      <c r="EW215" s="23">
        <f>ES215+ET215+EV215</f>
        <v>0</v>
      </c>
      <c r="EX215">
        <f>IF(FB214&gt;0,EX214,0)</f>
        <v>0</v>
      </c>
      <c r="EY215" s="7">
        <f>ROUND(ED215+EJ215+EW215+EX215,2)</f>
        <v>0</v>
      </c>
      <c r="EZ215" s="7">
        <f>IF(AND(EY215&gt;0,EY216=0),EY215,0)</f>
        <v>0</v>
      </c>
      <c r="FA215" s="7">
        <f>IF(FB214&gt;0,FA214,0)</f>
        <v>0</v>
      </c>
      <c r="FB215" s="7">
        <f>IF(ROUND(EY215-FA215,2)&gt;0,ROUND(EY215-FA215,2),0)</f>
        <v>0</v>
      </c>
      <c r="GB215">
        <v>213</v>
      </c>
      <c r="GC215" s="7">
        <f>IF(HB214&gt;0,GC214-1000,GC214)</f>
        <v>0</v>
      </c>
      <c r="GD215" s="20">
        <f>IF(HB214&gt;0,ROUND(PMT($F$92/12,$F$96*12,-GC215),5),0)</f>
        <v>0</v>
      </c>
      <c r="GE215" s="15">
        <f>IF(HB214&gt;0,ROUND(GC215*$GE$1/1000,2),0)</f>
        <v>0</v>
      </c>
      <c r="GF215" s="9">
        <f>INT(GE215)</f>
        <v>0</v>
      </c>
      <c r="GG215" s="23">
        <f>INT((GE215-GF215)*10)/10</f>
        <v>0</v>
      </c>
      <c r="GH215" s="17">
        <f>GE215-GF215-GG215</f>
        <v>0</v>
      </c>
      <c r="GI215" s="23">
        <f>IF(OR(GH215=0.05,GH215=0),GH215,IF(AND(GH215&gt;0.051,GH215&lt;0.1),0.1,IF(AND(GH215&gt;0.001,GH215&lt;0.05),0.05,GH215)))</f>
        <v>0</v>
      </c>
      <c r="GJ215" s="23">
        <f>GF215+GG215+GI215</f>
        <v>0</v>
      </c>
      <c r="GK215" s="15">
        <f>IF(HB214&gt;0,ROUND($GD$1*$GK$1,2),0)</f>
        <v>0</v>
      </c>
      <c r="GL215" s="22">
        <v>0</v>
      </c>
      <c r="GM215" s="22">
        <f>IF(HB214&gt;0,ROUND($GD$1*$GM$1,0),0)</f>
        <v>0</v>
      </c>
      <c r="GN215" s="22">
        <f>IF(HB214&gt;0,ROUND($GD$1*$GN$1,2),0)</f>
        <v>0</v>
      </c>
      <c r="GO215" s="22">
        <f>IF(HB214&gt;0,ROUND($GD$1*$GO$1,2),0)</f>
        <v>0</v>
      </c>
      <c r="GP215" s="22">
        <f>IF(HB214&gt;0,ROUND($GD$1*$GP$1,2),0)</f>
        <v>0</v>
      </c>
      <c r="GQ215" s="15">
        <f>IF(HB214&gt;0,GK215+SUM(GM215:GP215),0)</f>
        <v>0</v>
      </c>
      <c r="GR215" s="22">
        <f>IF(HB214&gt;0,ROUND(GQ215/12,2),0)</f>
        <v>0</v>
      </c>
      <c r="GS215" s="9">
        <f>INT(GR215)</f>
        <v>0</v>
      </c>
      <c r="GT215" s="23">
        <f>INT((GR215-GS215)*10)/10</f>
        <v>0</v>
      </c>
      <c r="GU215" s="17">
        <f>GR215-GS215-GT215</f>
        <v>0</v>
      </c>
      <c r="GV215" s="23">
        <f>IF(OR(GU215=0.05,GU215=0),GU215,IF(AND(GU215&gt;0.051,GU215&lt;0.1),0.1,IF(AND(GU215&gt;0.001,GU215&lt;0.05),0.05,GU215)))</f>
        <v>0</v>
      </c>
      <c r="GW215" s="23">
        <f>GS215+GT215+GV215</f>
        <v>0</v>
      </c>
      <c r="GX215">
        <f>IF(HB214&gt;0,GX214,0)</f>
        <v>0</v>
      </c>
      <c r="GY215" s="7">
        <f>ROUND(GD215+GJ215+GW215+GX215,2)</f>
        <v>0</v>
      </c>
      <c r="GZ215" s="7">
        <f>IF(AND(GY215&gt;0,GY216=0),GY215,0)</f>
        <v>0</v>
      </c>
      <c r="HA215" s="7">
        <f>IF(HB214&gt;0,HA214,0)</f>
        <v>0</v>
      </c>
      <c r="HB215" s="7">
        <f>IF(ROUND(GY215-HA215,2)&gt;0,ROUND(GY215-HA215,2),0)</f>
        <v>0</v>
      </c>
    </row>
    <row r="216" spans="1:235">
      <c r="AA216" s="134">
        <v>1000000</v>
      </c>
      <c r="AB216" s="134">
        <v>6000000</v>
      </c>
      <c r="AC216" s="134">
        <v>200</v>
      </c>
      <c r="AD216" s="7">
        <f>IF($K$86&gt;AA216,IF($K$86&lt;=AB216,AC216,0),0)</f>
        <v>0</v>
      </c>
      <c r="BB216">
        <v>214</v>
      </c>
      <c r="BC216" s="7">
        <f>IF(BW215&gt;0,BC215-1000,BC215)</f>
        <v>0</v>
      </c>
      <c r="BD216" s="20">
        <f>IF(BW215&gt;0,ROUND(PMT($F$92/12,$F$96*12,-BC216),5),0)</f>
        <v>0</v>
      </c>
      <c r="BE216" s="15">
        <f>IF(BW215&gt;0,ROUND(BC216*$E$1/1000,2),0)</f>
        <v>0</v>
      </c>
      <c r="BF216" s="15">
        <f>IF(BW215&gt;0,ROUND(MIN(BC216,$F$168)*$BF$1,2),0)</f>
        <v>0</v>
      </c>
      <c r="BG216" s="22">
        <v>0</v>
      </c>
      <c r="BH216" s="22">
        <f>IF(BW215&gt;0,ROUND(MIN(BC216,$F$168)*$BH$1,0),0)</f>
        <v>0</v>
      </c>
      <c r="BI216" s="22">
        <f>IF(BW215&gt;0,ROUND(MIN(BC216,$F$168)*$BI$1,2),0)</f>
        <v>0</v>
      </c>
      <c r="BJ216" s="22">
        <f>IF(BW215&gt;0,ROUND(MIN(BC216,$F$168)*$BJ$1,2),0)</f>
        <v>0</v>
      </c>
      <c r="BK216" s="22">
        <f>IF(BW215&gt;0,ROUND(MIN(BC216,$F$168)*$BK$1,2),0)</f>
        <v>0</v>
      </c>
      <c r="BL216" s="15">
        <f>IF(BW215&gt;0,BF216+SUM(BH216:BK216),0)</f>
        <v>0</v>
      </c>
      <c r="BM216" s="22">
        <f>IF(BW215&gt;0,ROUND(BL216/12,2),0)</f>
        <v>0</v>
      </c>
      <c r="BN216" s="9">
        <f>INT(BM216)</f>
        <v>0</v>
      </c>
      <c r="BO216" s="23">
        <f>INT((BM216-BN216)*10)/10</f>
        <v>0</v>
      </c>
      <c r="BP216" s="17">
        <f>BM216-BN216-BO216</f>
        <v>0</v>
      </c>
      <c r="BQ216" s="23">
        <f>IF(OR(BP216=0.05,BP216=0),BP216,IF(AND(BP216&gt;0.051,BP216&lt;0.1),0.1,IF(AND(BP216&gt;0.001,BP216&lt;0.05),0.05,BP216)))</f>
        <v>0</v>
      </c>
      <c r="BR216" s="23">
        <f>BN216+BO216+BQ216</f>
        <v>0</v>
      </c>
      <c r="BS216">
        <f>IF(BW215&gt;0,BS215,0)</f>
        <v>0</v>
      </c>
      <c r="BT216" s="7">
        <f>SUM(BD216:BE216)+BR216+BS216</f>
        <v>0</v>
      </c>
      <c r="BU216" s="7">
        <f>IF(AND(BT216&gt;0,BT217=0),BT216,0)</f>
        <v>0</v>
      </c>
      <c r="BV216" s="7">
        <f>IF(BW215&gt;0,BV215,0)</f>
        <v>0</v>
      </c>
      <c r="BW216" s="7">
        <f>IF(ROUND(BT216-BV216,2)&gt;0,ROUND(BT216-BV216,2),0)</f>
        <v>0</v>
      </c>
      <c r="CB216">
        <v>214</v>
      </c>
      <c r="CC216" s="7">
        <f>IF(DB215&gt;0,CC215-1000,CC215)</f>
        <v>0</v>
      </c>
      <c r="CD216" s="20">
        <f>IF(DB215&gt;0,ROUND(PMT($F$92/12,$F$96*12,-CC216),5),0)</f>
        <v>0</v>
      </c>
      <c r="CE216" s="15">
        <f>IF(DB215&gt;0,ROUND(CC216*$CE$1/1000,2),0)</f>
        <v>0</v>
      </c>
      <c r="CF216" s="9">
        <f>INT(CE216)</f>
        <v>0</v>
      </c>
      <c r="CG216" s="23">
        <f>INT((CE216-CF216)*10)/10</f>
        <v>0</v>
      </c>
      <c r="CH216" s="17">
        <f>CE216-CF216-CG216</f>
        <v>0</v>
      </c>
      <c r="CI216" s="23">
        <f>IF(OR(CH216=0.05,CH216=0),CH216,IF(AND(CH216&gt;0.051,CH216&lt;0.1),0.1,IF(AND(CH216&gt;0.001,CH216&lt;0.05),0.05,CH216)))</f>
        <v>0</v>
      </c>
      <c r="CJ216" s="23">
        <f>CF216+CG216+CI216</f>
        <v>0</v>
      </c>
      <c r="CK216" s="15">
        <f>IF(DB215&gt;0,ROUND($CD$1*$CK$1,2),0)</f>
        <v>0</v>
      </c>
      <c r="CL216" s="22">
        <v>0</v>
      </c>
      <c r="CM216" s="22">
        <f>IF(DB215&gt;0,ROUND($CD$1*$CM$1,2),0)</f>
        <v>0</v>
      </c>
      <c r="CN216" s="22">
        <f>IF(DB215&gt;0,ROUND($CD$1*$CN$1,2),0)</f>
        <v>0</v>
      </c>
      <c r="CO216" s="22">
        <f>IF(DB215&gt;0,ROUND($CD$1*$CO$1,2),0)</f>
        <v>0</v>
      </c>
      <c r="CP216" s="22">
        <f>IF(DB215&gt;0,ROUND($CD$1*$CP$1,2),0)</f>
        <v>0</v>
      </c>
      <c r="CQ216" s="15">
        <f>IF(DB215&gt;0,CK216+SUM(CM216:CP216),0)</f>
        <v>0</v>
      </c>
      <c r="CR216" s="22">
        <f>IF(DB215&gt;0,ROUND(CQ216/12,2),0)</f>
        <v>0</v>
      </c>
      <c r="CS216" s="9">
        <f>INT(CR216)</f>
        <v>0</v>
      </c>
      <c r="CT216" s="23">
        <f>INT((CR216-CS216)*10)/10</f>
        <v>0</v>
      </c>
      <c r="CU216" s="17">
        <f>CR216-CS216-CT216</f>
        <v>0</v>
      </c>
      <c r="CV216" s="23">
        <f>IF(OR(CU216=0.05,CU216=0),CU216,IF(AND(CU216&gt;0.051,CU216&lt;0.1),0.1,IF(AND(CU216&gt;0.001,CU216&lt;0.05),0.05,CU216)))</f>
        <v>0</v>
      </c>
      <c r="CW216" s="23">
        <f>CS216+CT216+CV216</f>
        <v>0</v>
      </c>
      <c r="CX216">
        <f>IF(DB215&gt;0,CX215,0)</f>
        <v>0</v>
      </c>
      <c r="CY216" s="7">
        <f>ROUND(CD216+CJ216+CW216+CX216,2)</f>
        <v>0</v>
      </c>
      <c r="CZ216" s="7">
        <f>IF(AND(CY216&gt;0,CY217=0),CY216,0)</f>
        <v>0</v>
      </c>
      <c r="DA216" s="7">
        <f>IF(DB215&gt;0,DA215,0)</f>
        <v>0</v>
      </c>
      <c r="DB216" s="7">
        <f>IF(ROUND(CY216-DA216,2)&gt;0,ROUND(CY216-DA216,2),0)</f>
        <v>0</v>
      </c>
      <c r="EB216">
        <v>214</v>
      </c>
      <c r="EC216" s="7">
        <f>IF(FB215&gt;0,EC215-1000,EC215)</f>
        <v>0</v>
      </c>
      <c r="ED216" s="20">
        <f>IF(FB215&gt;0,ROUND(PMT($F$92/12,$F$96*12,-EC216),5),0)</f>
        <v>0</v>
      </c>
      <c r="EE216" s="15">
        <f>IF(FB215&gt;0,ROUND(EC216*$EE$1/1000,2),0)</f>
        <v>0</v>
      </c>
      <c r="EF216" s="9">
        <f>INT(EE216)</f>
        <v>0</v>
      </c>
      <c r="EG216" s="23">
        <f>INT((EE216-EF216)*10)/10</f>
        <v>0</v>
      </c>
      <c r="EH216" s="17">
        <f>EE216-EF216-EG216</f>
        <v>0</v>
      </c>
      <c r="EI216" s="23">
        <f>IF(OR(EH216=0.05,EH216=0),EH216,IF(AND(EH216&gt;0.051,EH216&lt;0.1),0.1,IF(AND(EH216&gt;0.001,EH216&lt;0.05),0.05,EH216)))</f>
        <v>0</v>
      </c>
      <c r="EJ216" s="23">
        <f>EF216+EG216+EI216</f>
        <v>0</v>
      </c>
      <c r="EK216" s="15">
        <f>IF(FB215&gt;0,ROUND($ED$1*$EK$1,2),0)</f>
        <v>0</v>
      </c>
      <c r="EL216" s="22">
        <v>0</v>
      </c>
      <c r="EM216" s="22">
        <f>IF(FB215&gt;0,ROUND($ED$1*$EM$1,0),0)</f>
        <v>0</v>
      </c>
      <c r="EN216" s="22">
        <f>IF(FB215&gt;0,ROUND($ED$1*$EN$1,2),0)</f>
        <v>0</v>
      </c>
      <c r="EO216" s="22">
        <f>IF(FB215&gt;0,ROUND($ED$1*$EO$1,2),0)</f>
        <v>0</v>
      </c>
      <c r="EP216" s="22">
        <f>IF(FB215&gt;0,ROUND($ED$1*$EP$1,2),0)</f>
        <v>0</v>
      </c>
      <c r="EQ216" s="15">
        <f>IF(FB215&gt;0,EK216+SUM(EM216:EP216),0)</f>
        <v>0</v>
      </c>
      <c r="ER216" s="22">
        <f>IF(FB215&gt;0,ROUND(EQ216/12,2),0)</f>
        <v>0</v>
      </c>
      <c r="ES216" s="9">
        <f>INT(ER216)</f>
        <v>0</v>
      </c>
      <c r="ET216" s="23">
        <f>INT((ER216-ES216)*10)/10</f>
        <v>0</v>
      </c>
      <c r="EU216" s="17">
        <f>ER216-ES216-ET216</f>
        <v>0</v>
      </c>
      <c r="EV216" s="23">
        <f>IF(OR(EU216=0.05,EU216=0),EU216,IF(AND(EU216&gt;0.051,EU216&lt;0.1),0.1,IF(AND(EU216&gt;0.001,EU216&lt;0.05),0.05,EU216)))</f>
        <v>0</v>
      </c>
      <c r="EW216" s="23">
        <f>ES216+ET216+EV216</f>
        <v>0</v>
      </c>
      <c r="EX216">
        <f>IF(FB215&gt;0,EX215,0)</f>
        <v>0</v>
      </c>
      <c r="EY216" s="7">
        <f>ROUND(ED216+EJ216+EW216+EX216,2)</f>
        <v>0</v>
      </c>
      <c r="EZ216" s="7">
        <f>IF(AND(EY216&gt;0,EY217=0),EY216,0)</f>
        <v>0</v>
      </c>
      <c r="FA216" s="7">
        <f>IF(FB215&gt;0,FA215,0)</f>
        <v>0</v>
      </c>
      <c r="FB216" s="7">
        <f>IF(ROUND(EY216-FA216,2)&gt;0,ROUND(EY216-FA216,2),0)</f>
        <v>0</v>
      </c>
      <c r="GB216">
        <v>214</v>
      </c>
      <c r="GC216" s="7">
        <f>IF(HB215&gt;0,GC215-1000,GC215)</f>
        <v>0</v>
      </c>
      <c r="GD216" s="20">
        <f>IF(HB215&gt;0,ROUND(PMT($F$92/12,$F$96*12,-GC216),5),0)</f>
        <v>0</v>
      </c>
      <c r="GE216" s="15">
        <f>IF(HB215&gt;0,ROUND(GC216*$GE$1/1000,2),0)</f>
        <v>0</v>
      </c>
      <c r="GF216" s="9">
        <f>INT(GE216)</f>
        <v>0</v>
      </c>
      <c r="GG216" s="23">
        <f>INT((GE216-GF216)*10)/10</f>
        <v>0</v>
      </c>
      <c r="GH216" s="17">
        <f>GE216-GF216-GG216</f>
        <v>0</v>
      </c>
      <c r="GI216" s="23">
        <f>IF(OR(GH216=0.05,GH216=0),GH216,IF(AND(GH216&gt;0.051,GH216&lt;0.1),0.1,IF(AND(GH216&gt;0.001,GH216&lt;0.05),0.05,GH216)))</f>
        <v>0</v>
      </c>
      <c r="GJ216" s="23">
        <f>GF216+GG216+GI216</f>
        <v>0</v>
      </c>
      <c r="GK216" s="15">
        <f>IF(HB215&gt;0,ROUND($GD$1*$GK$1,2),0)</f>
        <v>0</v>
      </c>
      <c r="GL216" s="22">
        <v>0</v>
      </c>
      <c r="GM216" s="22">
        <f>IF(HB215&gt;0,ROUND($GD$1*$GM$1,0),0)</f>
        <v>0</v>
      </c>
      <c r="GN216" s="22">
        <f>IF(HB215&gt;0,ROUND($GD$1*$GN$1,2),0)</f>
        <v>0</v>
      </c>
      <c r="GO216" s="22">
        <f>IF(HB215&gt;0,ROUND($GD$1*$GO$1,2),0)</f>
        <v>0</v>
      </c>
      <c r="GP216" s="22">
        <f>IF(HB215&gt;0,ROUND($GD$1*$GP$1,2),0)</f>
        <v>0</v>
      </c>
      <c r="GQ216" s="15">
        <f>IF(HB215&gt;0,GK216+SUM(GM216:GP216),0)</f>
        <v>0</v>
      </c>
      <c r="GR216" s="22">
        <f>IF(HB215&gt;0,ROUND(GQ216/12,2),0)</f>
        <v>0</v>
      </c>
      <c r="GS216" s="9">
        <f>INT(GR216)</f>
        <v>0</v>
      </c>
      <c r="GT216" s="23">
        <f>INT((GR216-GS216)*10)/10</f>
        <v>0</v>
      </c>
      <c r="GU216" s="17">
        <f>GR216-GS216-GT216</f>
        <v>0</v>
      </c>
      <c r="GV216" s="23">
        <f>IF(OR(GU216=0.05,GU216=0),GU216,IF(AND(GU216&gt;0.051,GU216&lt;0.1),0.1,IF(AND(GU216&gt;0.001,GU216&lt;0.05),0.05,GU216)))</f>
        <v>0</v>
      </c>
      <c r="GW216" s="23">
        <f>GS216+GT216+GV216</f>
        <v>0</v>
      </c>
      <c r="GX216">
        <f>IF(HB215&gt;0,GX215,0)</f>
        <v>0</v>
      </c>
      <c r="GY216" s="7">
        <f>ROUND(GD216+GJ216+GW216+GX216,2)</f>
        <v>0</v>
      </c>
      <c r="GZ216" s="7">
        <f>IF(AND(GY216&gt;0,GY217=0),GY216,0)</f>
        <v>0</v>
      </c>
      <c r="HA216" s="7">
        <f>IF(HB215&gt;0,HA215,0)</f>
        <v>0</v>
      </c>
      <c r="HB216" s="7">
        <f>IF(ROUND(GY216-HA216,2)&gt;0,ROUND(GY216-HA216,2),0)</f>
        <v>0</v>
      </c>
    </row>
    <row r="217" spans="1:235">
      <c r="AD217" s="7">
        <f>SUM(AD211:AD216)</f>
        <v>0</v>
      </c>
      <c r="BB217">
        <v>215</v>
      </c>
      <c r="BC217" s="7">
        <f>IF(BW216&gt;0,BC216-1000,BC216)</f>
        <v>0</v>
      </c>
      <c r="BD217" s="20">
        <f>IF(BW216&gt;0,ROUND(PMT($F$92/12,$F$96*12,-BC217),5),0)</f>
        <v>0</v>
      </c>
      <c r="BE217" s="15">
        <f>IF(BW216&gt;0,ROUND(BC217*$E$1/1000,2),0)</f>
        <v>0</v>
      </c>
      <c r="BF217" s="15">
        <f>IF(BW216&gt;0,ROUND(MIN(BC217,$F$168)*$BF$1,2),0)</f>
        <v>0</v>
      </c>
      <c r="BG217" s="22">
        <v>0</v>
      </c>
      <c r="BH217" s="22">
        <f>IF(BW216&gt;0,ROUND(MIN(BC217,$F$168)*$BH$1,0),0)</f>
        <v>0</v>
      </c>
      <c r="BI217" s="22">
        <f>IF(BW216&gt;0,ROUND(MIN(BC217,$F$168)*$BI$1,2),0)</f>
        <v>0</v>
      </c>
      <c r="BJ217" s="22">
        <f>IF(BW216&gt;0,ROUND(MIN(BC217,$F$168)*$BJ$1,2),0)</f>
        <v>0</v>
      </c>
      <c r="BK217" s="22">
        <f>IF(BW216&gt;0,ROUND(MIN(BC217,$F$168)*$BK$1,2),0)</f>
        <v>0</v>
      </c>
      <c r="BL217" s="15">
        <f>IF(BW216&gt;0,BF217+SUM(BH217:BK217),0)</f>
        <v>0</v>
      </c>
      <c r="BM217" s="22">
        <f>IF(BW216&gt;0,ROUND(BL217/12,2),0)</f>
        <v>0</v>
      </c>
      <c r="BN217" s="9">
        <f>INT(BM217)</f>
        <v>0</v>
      </c>
      <c r="BO217" s="23">
        <f>INT((BM217-BN217)*10)/10</f>
        <v>0</v>
      </c>
      <c r="BP217" s="17">
        <f>BM217-BN217-BO217</f>
        <v>0</v>
      </c>
      <c r="BQ217" s="23">
        <f>IF(OR(BP217=0.05,BP217=0),BP217,IF(AND(BP217&gt;0.051,BP217&lt;0.1),0.1,IF(AND(BP217&gt;0.001,BP217&lt;0.05),0.05,BP217)))</f>
        <v>0</v>
      </c>
      <c r="BR217" s="23">
        <f>BN217+BO217+BQ217</f>
        <v>0</v>
      </c>
      <c r="BS217">
        <f>IF(BW216&gt;0,BS216,0)</f>
        <v>0</v>
      </c>
      <c r="BT217" s="7">
        <f>SUM(BD217:BE217)+BR217+BS217</f>
        <v>0</v>
      </c>
      <c r="BU217" s="7">
        <f>IF(AND(BT217&gt;0,BT218=0),BT217,0)</f>
        <v>0</v>
      </c>
      <c r="BV217" s="7">
        <f>IF(BW216&gt;0,BV216,0)</f>
        <v>0</v>
      </c>
      <c r="BW217" s="7">
        <f>IF(ROUND(BT217-BV217,2)&gt;0,ROUND(BT217-BV217,2),0)</f>
        <v>0</v>
      </c>
      <c r="CB217">
        <v>215</v>
      </c>
      <c r="CC217" s="7">
        <f>IF(DB216&gt;0,CC216-1000,CC216)</f>
        <v>0</v>
      </c>
      <c r="CD217" s="20">
        <f>IF(DB216&gt;0,ROUND(PMT($F$92/12,$F$96*12,-CC217),5),0)</f>
        <v>0</v>
      </c>
      <c r="CE217" s="15">
        <f>IF(DB216&gt;0,ROUND(CC217*$CE$1/1000,2),0)</f>
        <v>0</v>
      </c>
      <c r="CF217" s="9">
        <f>INT(CE217)</f>
        <v>0</v>
      </c>
      <c r="CG217" s="23">
        <f>INT((CE217-CF217)*10)/10</f>
        <v>0</v>
      </c>
      <c r="CH217" s="17">
        <f>CE217-CF217-CG217</f>
        <v>0</v>
      </c>
      <c r="CI217" s="23">
        <f>IF(OR(CH217=0.05,CH217=0),CH217,IF(AND(CH217&gt;0.051,CH217&lt;0.1),0.1,IF(AND(CH217&gt;0.001,CH217&lt;0.05),0.05,CH217)))</f>
        <v>0</v>
      </c>
      <c r="CJ217" s="23">
        <f>CF217+CG217+CI217</f>
        <v>0</v>
      </c>
      <c r="CK217" s="15">
        <f>IF(DB216&gt;0,ROUND($CD$1*$CK$1,2),0)</f>
        <v>0</v>
      </c>
      <c r="CL217" s="22">
        <v>0</v>
      </c>
      <c r="CM217" s="22">
        <f>IF(DB216&gt;0,ROUND($CD$1*$CM$1,2),0)</f>
        <v>0</v>
      </c>
      <c r="CN217" s="22">
        <f>IF(DB216&gt;0,ROUND($CD$1*$CN$1,2),0)</f>
        <v>0</v>
      </c>
      <c r="CO217" s="22">
        <f>IF(DB216&gt;0,ROUND($CD$1*$CO$1,2),0)</f>
        <v>0</v>
      </c>
      <c r="CP217" s="22">
        <f>IF(DB216&gt;0,ROUND($CD$1*$CP$1,2),0)</f>
        <v>0</v>
      </c>
      <c r="CQ217" s="15">
        <f>IF(DB216&gt;0,CK217+SUM(CM217:CP217),0)</f>
        <v>0</v>
      </c>
      <c r="CR217" s="22">
        <f>IF(DB216&gt;0,ROUND(CQ217/12,2),0)</f>
        <v>0</v>
      </c>
      <c r="CS217" s="9">
        <f>INT(CR217)</f>
        <v>0</v>
      </c>
      <c r="CT217" s="23">
        <f>INT((CR217-CS217)*10)/10</f>
        <v>0</v>
      </c>
      <c r="CU217" s="17">
        <f>CR217-CS217-CT217</f>
        <v>0</v>
      </c>
      <c r="CV217" s="23">
        <f>IF(OR(CU217=0.05,CU217=0),CU217,IF(AND(CU217&gt;0.051,CU217&lt;0.1),0.1,IF(AND(CU217&gt;0.001,CU217&lt;0.05),0.05,CU217)))</f>
        <v>0</v>
      </c>
      <c r="CW217" s="23">
        <f>CS217+CT217+CV217</f>
        <v>0</v>
      </c>
      <c r="CX217">
        <f>IF(DB216&gt;0,CX216,0)</f>
        <v>0</v>
      </c>
      <c r="CY217" s="7">
        <f>ROUND(CD217+CJ217+CW217+CX217,2)</f>
        <v>0</v>
      </c>
      <c r="CZ217" s="7">
        <f>IF(AND(CY217&gt;0,CY218=0),CY217,0)</f>
        <v>0</v>
      </c>
      <c r="DA217" s="7">
        <f>IF(DB216&gt;0,DA216,0)</f>
        <v>0</v>
      </c>
      <c r="DB217" s="7">
        <f>IF(ROUND(CY217-DA217,2)&gt;0,ROUND(CY217-DA217,2),0)</f>
        <v>0</v>
      </c>
      <c r="EB217">
        <v>215</v>
      </c>
      <c r="EC217" s="7">
        <f>IF(FB216&gt;0,EC216-1000,EC216)</f>
        <v>0</v>
      </c>
      <c r="ED217" s="20">
        <f>IF(FB216&gt;0,ROUND(PMT($F$92/12,$F$96*12,-EC217),5),0)</f>
        <v>0</v>
      </c>
      <c r="EE217" s="15">
        <f>IF(FB216&gt;0,ROUND(EC217*$EE$1/1000,2),0)</f>
        <v>0</v>
      </c>
      <c r="EF217" s="9">
        <f>INT(EE217)</f>
        <v>0</v>
      </c>
      <c r="EG217" s="23">
        <f>INT((EE217-EF217)*10)/10</f>
        <v>0</v>
      </c>
      <c r="EH217" s="17">
        <f>EE217-EF217-EG217</f>
        <v>0</v>
      </c>
      <c r="EI217" s="23">
        <f>IF(OR(EH217=0.05,EH217=0),EH217,IF(AND(EH217&gt;0.051,EH217&lt;0.1),0.1,IF(AND(EH217&gt;0.001,EH217&lt;0.05),0.05,EH217)))</f>
        <v>0</v>
      </c>
      <c r="EJ217" s="23">
        <f>EF217+EG217+EI217</f>
        <v>0</v>
      </c>
      <c r="EK217" s="15">
        <f>IF(FB216&gt;0,ROUND($ED$1*$EK$1,2),0)</f>
        <v>0</v>
      </c>
      <c r="EL217" s="22">
        <v>0</v>
      </c>
      <c r="EM217" s="22">
        <f>IF(FB216&gt;0,ROUND($ED$1*$EM$1,0),0)</f>
        <v>0</v>
      </c>
      <c r="EN217" s="22">
        <f>IF(FB216&gt;0,ROUND($ED$1*$EN$1,2),0)</f>
        <v>0</v>
      </c>
      <c r="EO217" s="22">
        <f>IF(FB216&gt;0,ROUND($ED$1*$EO$1,2),0)</f>
        <v>0</v>
      </c>
      <c r="EP217" s="22">
        <f>IF(FB216&gt;0,ROUND($ED$1*$EP$1,2),0)</f>
        <v>0</v>
      </c>
      <c r="EQ217" s="15">
        <f>IF(FB216&gt;0,EK217+SUM(EM217:EP217),0)</f>
        <v>0</v>
      </c>
      <c r="ER217" s="22">
        <f>IF(FB216&gt;0,ROUND(EQ217/12,2),0)</f>
        <v>0</v>
      </c>
      <c r="ES217" s="9">
        <f>INT(ER217)</f>
        <v>0</v>
      </c>
      <c r="ET217" s="23">
        <f>INT((ER217-ES217)*10)/10</f>
        <v>0</v>
      </c>
      <c r="EU217" s="17">
        <f>ER217-ES217-ET217</f>
        <v>0</v>
      </c>
      <c r="EV217" s="23">
        <f>IF(OR(EU217=0.05,EU217=0),EU217,IF(AND(EU217&gt;0.051,EU217&lt;0.1),0.1,IF(AND(EU217&gt;0.001,EU217&lt;0.05),0.05,EU217)))</f>
        <v>0</v>
      </c>
      <c r="EW217" s="23">
        <f>ES217+ET217+EV217</f>
        <v>0</v>
      </c>
      <c r="EX217">
        <f>IF(FB216&gt;0,EX216,0)</f>
        <v>0</v>
      </c>
      <c r="EY217" s="7">
        <f>ROUND(ED217+EJ217+EW217+EX217,2)</f>
        <v>0</v>
      </c>
      <c r="EZ217" s="7">
        <f>IF(AND(EY217&gt;0,EY218=0),EY217,0)</f>
        <v>0</v>
      </c>
      <c r="FA217" s="7">
        <f>IF(FB216&gt;0,FA216,0)</f>
        <v>0</v>
      </c>
      <c r="FB217" s="7">
        <f>IF(ROUND(EY217-FA217,2)&gt;0,ROUND(EY217-FA217,2),0)</f>
        <v>0</v>
      </c>
      <c r="GB217">
        <v>215</v>
      </c>
      <c r="GC217" s="7">
        <f>IF(HB216&gt;0,GC216-1000,GC216)</f>
        <v>0</v>
      </c>
      <c r="GD217" s="20">
        <f>IF(HB216&gt;0,ROUND(PMT($F$92/12,$F$96*12,-GC217),5),0)</f>
        <v>0</v>
      </c>
      <c r="GE217" s="15">
        <f>IF(HB216&gt;0,ROUND(GC217*$GE$1/1000,2),0)</f>
        <v>0</v>
      </c>
      <c r="GF217" s="9">
        <f>INT(GE217)</f>
        <v>0</v>
      </c>
      <c r="GG217" s="23">
        <f>INT((GE217-GF217)*10)/10</f>
        <v>0</v>
      </c>
      <c r="GH217" s="17">
        <f>GE217-GF217-GG217</f>
        <v>0</v>
      </c>
      <c r="GI217" s="23">
        <f>IF(OR(GH217=0.05,GH217=0),GH217,IF(AND(GH217&gt;0.051,GH217&lt;0.1),0.1,IF(AND(GH217&gt;0.001,GH217&lt;0.05),0.05,GH217)))</f>
        <v>0</v>
      </c>
      <c r="GJ217" s="23">
        <f>GF217+GG217+GI217</f>
        <v>0</v>
      </c>
      <c r="GK217" s="15">
        <f>IF(HB216&gt;0,ROUND($GD$1*$GK$1,2),0)</f>
        <v>0</v>
      </c>
      <c r="GL217" s="22">
        <v>0</v>
      </c>
      <c r="GM217" s="22">
        <f>IF(HB216&gt;0,ROUND($GD$1*$GM$1,0),0)</f>
        <v>0</v>
      </c>
      <c r="GN217" s="22">
        <f>IF(HB216&gt;0,ROUND($GD$1*$GN$1,2),0)</f>
        <v>0</v>
      </c>
      <c r="GO217" s="22">
        <f>IF(HB216&gt;0,ROUND($GD$1*$GO$1,2),0)</f>
        <v>0</v>
      </c>
      <c r="GP217" s="22">
        <f>IF(HB216&gt;0,ROUND($GD$1*$GP$1,2),0)</f>
        <v>0</v>
      </c>
      <c r="GQ217" s="15">
        <f>IF(HB216&gt;0,GK217+SUM(GM217:GP217),0)</f>
        <v>0</v>
      </c>
      <c r="GR217" s="22">
        <f>IF(HB216&gt;0,ROUND(GQ217/12,2),0)</f>
        <v>0</v>
      </c>
      <c r="GS217" s="9">
        <f>INT(GR217)</f>
        <v>0</v>
      </c>
      <c r="GT217" s="23">
        <f>INT((GR217-GS217)*10)/10</f>
        <v>0</v>
      </c>
      <c r="GU217" s="17">
        <f>GR217-GS217-GT217</f>
        <v>0</v>
      </c>
      <c r="GV217" s="23">
        <f>IF(OR(GU217=0.05,GU217=0),GU217,IF(AND(GU217&gt;0.051,GU217&lt;0.1),0.1,IF(AND(GU217&gt;0.001,GU217&lt;0.05),0.05,GU217)))</f>
        <v>0</v>
      </c>
      <c r="GW217" s="23">
        <f>GS217+GT217+GV217</f>
        <v>0</v>
      </c>
      <c r="GX217">
        <f>IF(HB216&gt;0,GX216,0)</f>
        <v>0</v>
      </c>
      <c r="GY217" s="7">
        <f>ROUND(GD217+GJ217+GW217+GX217,2)</f>
        <v>0</v>
      </c>
      <c r="GZ217" s="7">
        <f>IF(AND(GY217&gt;0,GY218=0),GY217,0)</f>
        <v>0</v>
      </c>
      <c r="HA217" s="7">
        <f>IF(HB216&gt;0,HA216,0)</f>
        <v>0</v>
      </c>
      <c r="HB217" s="7">
        <f>IF(ROUND(GY217-HA217,2)&gt;0,ROUND(GY217-HA217,2),0)</f>
        <v>0</v>
      </c>
    </row>
    <row r="218" spans="1:235">
      <c r="AA218" s="139" t="s">
        <v>225</v>
      </c>
      <c r="BB218">
        <v>216</v>
      </c>
      <c r="BC218" s="7">
        <f>IF(BW217&gt;0,BC217-1000,BC217)</f>
        <v>0</v>
      </c>
      <c r="BD218" s="20">
        <f>IF(BW217&gt;0,ROUND(PMT($F$92/12,$F$96*12,-BC218),5),0)</f>
        <v>0</v>
      </c>
      <c r="BE218" s="15">
        <f>IF(BW217&gt;0,ROUND(BC218*$E$1/1000,2),0)</f>
        <v>0</v>
      </c>
      <c r="BF218" s="15">
        <f>IF(BW217&gt;0,ROUND(MIN(BC218,$F$168)*$BF$1,2),0)</f>
        <v>0</v>
      </c>
      <c r="BG218" s="22">
        <v>0</v>
      </c>
      <c r="BH218" s="22">
        <f>IF(BW217&gt;0,ROUND(MIN(BC218,$F$168)*$BH$1,0),0)</f>
        <v>0</v>
      </c>
      <c r="BI218" s="22">
        <f>IF(BW217&gt;0,ROUND(MIN(BC218,$F$168)*$BI$1,2),0)</f>
        <v>0</v>
      </c>
      <c r="BJ218" s="22">
        <f>IF(BW217&gt;0,ROUND(MIN(BC218,$F$168)*$BJ$1,2),0)</f>
        <v>0</v>
      </c>
      <c r="BK218" s="22">
        <f>IF(BW217&gt;0,ROUND(MIN(BC218,$F$168)*$BK$1,2),0)</f>
        <v>0</v>
      </c>
      <c r="BL218" s="15">
        <f>IF(BW217&gt;0,BF218+SUM(BH218:BK218),0)</f>
        <v>0</v>
      </c>
      <c r="BM218" s="22">
        <f>IF(BW217&gt;0,ROUND(BL218/12,2),0)</f>
        <v>0</v>
      </c>
      <c r="BN218" s="9">
        <f>INT(BM218)</f>
        <v>0</v>
      </c>
      <c r="BO218" s="23">
        <f>INT((BM218-BN218)*10)/10</f>
        <v>0</v>
      </c>
      <c r="BP218" s="17">
        <f>BM218-BN218-BO218</f>
        <v>0</v>
      </c>
      <c r="BQ218" s="23">
        <f>IF(OR(BP218=0.05,BP218=0),BP218,IF(AND(BP218&gt;0.051,BP218&lt;0.1),0.1,IF(AND(BP218&gt;0.001,BP218&lt;0.05),0.05,BP218)))</f>
        <v>0</v>
      </c>
      <c r="BR218" s="23">
        <f>BN218+BO218+BQ218</f>
        <v>0</v>
      </c>
      <c r="BS218">
        <f>IF(BW217&gt;0,BS217,0)</f>
        <v>0</v>
      </c>
      <c r="BT218" s="7">
        <f>SUM(BD218:BE218)+BR218+BS218</f>
        <v>0</v>
      </c>
      <c r="BU218" s="7">
        <f>IF(AND(BT218&gt;0,BT219=0),BT218,0)</f>
        <v>0</v>
      </c>
      <c r="BV218" s="7">
        <f>IF(BW217&gt;0,BV217,0)</f>
        <v>0</v>
      </c>
      <c r="BW218" s="7">
        <f>IF(ROUND(BT218-BV218,2)&gt;0,ROUND(BT218-BV218,2),0)</f>
        <v>0</v>
      </c>
      <c r="CB218">
        <v>216</v>
      </c>
      <c r="CC218" s="7">
        <f>IF(DB217&gt;0,CC217-1000,CC217)</f>
        <v>0</v>
      </c>
      <c r="CD218" s="20">
        <f>IF(DB217&gt;0,ROUND(PMT($F$92/12,$F$96*12,-CC218),5),0)</f>
        <v>0</v>
      </c>
      <c r="CE218" s="15">
        <f>IF(DB217&gt;0,ROUND(CC218*$CE$1/1000,2),0)</f>
        <v>0</v>
      </c>
      <c r="CF218" s="9">
        <f>INT(CE218)</f>
        <v>0</v>
      </c>
      <c r="CG218" s="23">
        <f>INT((CE218-CF218)*10)/10</f>
        <v>0</v>
      </c>
      <c r="CH218" s="17">
        <f>CE218-CF218-CG218</f>
        <v>0</v>
      </c>
      <c r="CI218" s="23">
        <f>IF(OR(CH218=0.05,CH218=0),CH218,IF(AND(CH218&gt;0.051,CH218&lt;0.1),0.1,IF(AND(CH218&gt;0.001,CH218&lt;0.05),0.05,CH218)))</f>
        <v>0</v>
      </c>
      <c r="CJ218" s="23">
        <f>CF218+CG218+CI218</f>
        <v>0</v>
      </c>
      <c r="CK218" s="15">
        <f>IF(DB217&gt;0,ROUND($CD$1*$CK$1,2),0)</f>
        <v>0</v>
      </c>
      <c r="CL218" s="22">
        <v>0</v>
      </c>
      <c r="CM218" s="22">
        <f>IF(DB217&gt;0,ROUND($CD$1*$CM$1,2),0)</f>
        <v>0</v>
      </c>
      <c r="CN218" s="22">
        <f>IF(DB217&gt;0,ROUND($CD$1*$CN$1,2),0)</f>
        <v>0</v>
      </c>
      <c r="CO218" s="22">
        <f>IF(DB217&gt;0,ROUND($CD$1*$CO$1,2),0)</f>
        <v>0</v>
      </c>
      <c r="CP218" s="22">
        <f>IF(DB217&gt;0,ROUND($CD$1*$CP$1,2),0)</f>
        <v>0</v>
      </c>
      <c r="CQ218" s="15">
        <f>IF(DB217&gt;0,CK218+SUM(CM218:CP218),0)</f>
        <v>0</v>
      </c>
      <c r="CR218" s="22">
        <f>IF(DB217&gt;0,ROUND(CQ218/12,2),0)</f>
        <v>0</v>
      </c>
      <c r="CS218" s="9">
        <f>INT(CR218)</f>
        <v>0</v>
      </c>
      <c r="CT218" s="23">
        <f>INT((CR218-CS218)*10)/10</f>
        <v>0</v>
      </c>
      <c r="CU218" s="17">
        <f>CR218-CS218-CT218</f>
        <v>0</v>
      </c>
      <c r="CV218" s="23">
        <f>IF(OR(CU218=0.05,CU218=0),CU218,IF(AND(CU218&gt;0.051,CU218&lt;0.1),0.1,IF(AND(CU218&gt;0.001,CU218&lt;0.05),0.05,CU218)))</f>
        <v>0</v>
      </c>
      <c r="CW218" s="23">
        <f>CS218+CT218+CV218</f>
        <v>0</v>
      </c>
      <c r="CX218">
        <f>IF(DB217&gt;0,CX217,0)</f>
        <v>0</v>
      </c>
      <c r="CY218" s="7">
        <f>ROUND(CD218+CJ218+CW218+CX218,2)</f>
        <v>0</v>
      </c>
      <c r="CZ218" s="7">
        <f>IF(AND(CY218&gt;0,CY219=0),CY218,0)</f>
        <v>0</v>
      </c>
      <c r="DA218" s="7">
        <f>IF(DB217&gt;0,DA217,0)</f>
        <v>0</v>
      </c>
      <c r="DB218" s="7">
        <f>IF(ROUND(CY218-DA218,2)&gt;0,ROUND(CY218-DA218,2),0)</f>
        <v>0</v>
      </c>
      <c r="EB218">
        <v>216</v>
      </c>
      <c r="EC218" s="7">
        <f>IF(FB217&gt;0,EC217-1000,EC217)</f>
        <v>0</v>
      </c>
      <c r="ED218" s="20">
        <f>IF(FB217&gt;0,ROUND(PMT($F$92/12,$F$96*12,-EC218),5),0)</f>
        <v>0</v>
      </c>
      <c r="EE218" s="15">
        <f>IF(FB217&gt;0,ROUND(EC218*$EE$1/1000,2),0)</f>
        <v>0</v>
      </c>
      <c r="EF218" s="9">
        <f>INT(EE218)</f>
        <v>0</v>
      </c>
      <c r="EG218" s="23">
        <f>INT((EE218-EF218)*10)/10</f>
        <v>0</v>
      </c>
      <c r="EH218" s="17">
        <f>EE218-EF218-EG218</f>
        <v>0</v>
      </c>
      <c r="EI218" s="23">
        <f>IF(OR(EH218=0.05,EH218=0),EH218,IF(AND(EH218&gt;0.051,EH218&lt;0.1),0.1,IF(AND(EH218&gt;0.001,EH218&lt;0.05),0.05,EH218)))</f>
        <v>0</v>
      </c>
      <c r="EJ218" s="23">
        <f>EF218+EG218+EI218</f>
        <v>0</v>
      </c>
      <c r="EK218" s="15">
        <f>IF(FB217&gt;0,ROUND($ED$1*$EK$1,2),0)</f>
        <v>0</v>
      </c>
      <c r="EL218" s="22">
        <v>0</v>
      </c>
      <c r="EM218" s="22">
        <f>IF(FB217&gt;0,ROUND($ED$1*$EM$1,0),0)</f>
        <v>0</v>
      </c>
      <c r="EN218" s="22">
        <f>IF(FB217&gt;0,ROUND($ED$1*$EN$1,2),0)</f>
        <v>0</v>
      </c>
      <c r="EO218" s="22">
        <f>IF(FB217&gt;0,ROUND($ED$1*$EO$1,2),0)</f>
        <v>0</v>
      </c>
      <c r="EP218" s="22">
        <f>IF(FB217&gt;0,ROUND($ED$1*$EP$1,2),0)</f>
        <v>0</v>
      </c>
      <c r="EQ218" s="15">
        <f>IF(FB217&gt;0,EK218+SUM(EM218:EP218),0)</f>
        <v>0</v>
      </c>
      <c r="ER218" s="22">
        <f>IF(FB217&gt;0,ROUND(EQ218/12,2),0)</f>
        <v>0</v>
      </c>
      <c r="ES218" s="9">
        <f>INT(ER218)</f>
        <v>0</v>
      </c>
      <c r="ET218" s="23">
        <f>INT((ER218-ES218)*10)/10</f>
        <v>0</v>
      </c>
      <c r="EU218" s="17">
        <f>ER218-ES218-ET218</f>
        <v>0</v>
      </c>
      <c r="EV218" s="23">
        <f>IF(OR(EU218=0.05,EU218=0),EU218,IF(AND(EU218&gt;0.051,EU218&lt;0.1),0.1,IF(AND(EU218&gt;0.001,EU218&lt;0.05),0.05,EU218)))</f>
        <v>0</v>
      </c>
      <c r="EW218" s="23">
        <f>ES218+ET218+EV218</f>
        <v>0</v>
      </c>
      <c r="EX218">
        <f>IF(FB217&gt;0,EX217,0)</f>
        <v>0</v>
      </c>
      <c r="EY218" s="7">
        <f>ROUND(ED218+EJ218+EW218+EX218,2)</f>
        <v>0</v>
      </c>
      <c r="EZ218" s="7">
        <f>IF(AND(EY218&gt;0,EY219=0),EY218,0)</f>
        <v>0</v>
      </c>
      <c r="FA218" s="7">
        <f>IF(FB217&gt;0,FA217,0)</f>
        <v>0</v>
      </c>
      <c r="FB218" s="7">
        <f>IF(ROUND(EY218-FA218,2)&gt;0,ROUND(EY218-FA218,2),0)</f>
        <v>0</v>
      </c>
      <c r="GB218">
        <v>216</v>
      </c>
      <c r="GC218" s="7">
        <f>IF(HB217&gt;0,GC217-1000,GC217)</f>
        <v>0</v>
      </c>
      <c r="GD218" s="20">
        <f>IF(HB217&gt;0,ROUND(PMT($F$92/12,$F$96*12,-GC218),5),0)</f>
        <v>0</v>
      </c>
      <c r="GE218" s="15">
        <f>IF(HB217&gt;0,ROUND(GC218*$GE$1/1000,2),0)</f>
        <v>0</v>
      </c>
      <c r="GF218" s="9">
        <f>INT(GE218)</f>
        <v>0</v>
      </c>
      <c r="GG218" s="23">
        <f>INT((GE218-GF218)*10)/10</f>
        <v>0</v>
      </c>
      <c r="GH218" s="17">
        <f>GE218-GF218-GG218</f>
        <v>0</v>
      </c>
      <c r="GI218" s="23">
        <f>IF(OR(GH218=0.05,GH218=0),GH218,IF(AND(GH218&gt;0.051,GH218&lt;0.1),0.1,IF(AND(GH218&gt;0.001,GH218&lt;0.05),0.05,GH218)))</f>
        <v>0</v>
      </c>
      <c r="GJ218" s="23">
        <f>GF218+GG218+GI218</f>
        <v>0</v>
      </c>
      <c r="GK218" s="15">
        <f>IF(HB217&gt;0,ROUND($GD$1*$GK$1,2),0)</f>
        <v>0</v>
      </c>
      <c r="GL218" s="22">
        <v>0</v>
      </c>
      <c r="GM218" s="22">
        <f>IF(HB217&gt;0,ROUND($GD$1*$GM$1,0),0)</f>
        <v>0</v>
      </c>
      <c r="GN218" s="22">
        <f>IF(HB217&gt;0,ROUND($GD$1*$GN$1,2),0)</f>
        <v>0</v>
      </c>
      <c r="GO218" s="22">
        <f>IF(HB217&gt;0,ROUND($GD$1*$GO$1,2),0)</f>
        <v>0</v>
      </c>
      <c r="GP218" s="22">
        <f>IF(HB217&gt;0,ROUND($GD$1*$GP$1,2),0)</f>
        <v>0</v>
      </c>
      <c r="GQ218" s="15">
        <f>IF(HB217&gt;0,GK218+SUM(GM218:GP218),0)</f>
        <v>0</v>
      </c>
      <c r="GR218" s="22">
        <f>IF(HB217&gt;0,ROUND(GQ218/12,2),0)</f>
        <v>0</v>
      </c>
      <c r="GS218" s="9">
        <f>INT(GR218)</f>
        <v>0</v>
      </c>
      <c r="GT218" s="23">
        <f>INT((GR218-GS218)*10)/10</f>
        <v>0</v>
      </c>
      <c r="GU218" s="17">
        <f>GR218-GS218-GT218</f>
        <v>0</v>
      </c>
      <c r="GV218" s="23">
        <f>IF(OR(GU218=0.05,GU218=0),GU218,IF(AND(GU218&gt;0.051,GU218&lt;0.1),0.1,IF(AND(GU218&gt;0.001,GU218&lt;0.05),0.05,GU218)))</f>
        <v>0</v>
      </c>
      <c r="GW218" s="23">
        <f>GS218+GT218+GV218</f>
        <v>0</v>
      </c>
      <c r="GX218">
        <f>IF(HB217&gt;0,GX217,0)</f>
        <v>0</v>
      </c>
      <c r="GY218" s="7">
        <f>ROUND(GD218+GJ218+GW218+GX218,2)</f>
        <v>0</v>
      </c>
      <c r="GZ218" s="7">
        <f>IF(AND(GY218&gt;0,GY219=0),GY218,0)</f>
        <v>0</v>
      </c>
      <c r="HA218" s="7">
        <f>IF(HB217&gt;0,HA217,0)</f>
        <v>0</v>
      </c>
      <c r="HB218" s="7">
        <f>IF(ROUND(GY218-HA218,2)&gt;0,ROUND(GY218-HA218,2),0)</f>
        <v>0</v>
      </c>
    </row>
    <row r="219" spans="1:235">
      <c r="BB219">
        <v>217</v>
      </c>
      <c r="BC219" s="7">
        <f>IF(BW218&gt;0,BC218-1000,BC218)</f>
        <v>0</v>
      </c>
      <c r="BD219" s="20">
        <f>IF(BW218&gt;0,ROUND(PMT($F$92/12,$F$96*12,-BC219),5),0)</f>
        <v>0</v>
      </c>
      <c r="BE219" s="15">
        <f>IF(BW218&gt;0,ROUND(BC219*$E$1/1000,2),0)</f>
        <v>0</v>
      </c>
      <c r="BF219" s="15">
        <f>IF(BW218&gt;0,ROUND(MIN(BC219,$F$168)*$BF$1,2),0)</f>
        <v>0</v>
      </c>
      <c r="BG219" s="22">
        <v>0</v>
      </c>
      <c r="BH219" s="22">
        <f>IF(BW218&gt;0,ROUND(MIN(BC219,$F$168)*$BH$1,0),0)</f>
        <v>0</v>
      </c>
      <c r="BI219" s="22">
        <f>IF(BW218&gt;0,ROUND(MIN(BC219,$F$168)*$BI$1,2),0)</f>
        <v>0</v>
      </c>
      <c r="BJ219" s="22">
        <f>IF(BW218&gt;0,ROUND(MIN(BC219,$F$168)*$BJ$1,2),0)</f>
        <v>0</v>
      </c>
      <c r="BK219" s="22">
        <f>IF(BW218&gt;0,ROUND(MIN(BC219,$F$168)*$BK$1,2),0)</f>
        <v>0</v>
      </c>
      <c r="BL219" s="15">
        <f>IF(BW218&gt;0,BF219+SUM(BH219:BK219),0)</f>
        <v>0</v>
      </c>
      <c r="BM219" s="22">
        <f>IF(BW218&gt;0,ROUND(BL219/12,2),0)</f>
        <v>0</v>
      </c>
      <c r="BN219" s="9">
        <f>INT(BM219)</f>
        <v>0</v>
      </c>
      <c r="BO219" s="23">
        <f>INT((BM219-BN219)*10)/10</f>
        <v>0</v>
      </c>
      <c r="BP219" s="17">
        <f>BM219-BN219-BO219</f>
        <v>0</v>
      </c>
      <c r="BQ219" s="23">
        <f>IF(OR(BP219=0.05,BP219=0),BP219,IF(AND(BP219&gt;0.051,BP219&lt;0.1),0.1,IF(AND(BP219&gt;0.001,BP219&lt;0.05),0.05,BP219)))</f>
        <v>0</v>
      </c>
      <c r="BR219" s="23">
        <f>BN219+BO219+BQ219</f>
        <v>0</v>
      </c>
      <c r="BS219">
        <f>IF(BW218&gt;0,BS218,0)</f>
        <v>0</v>
      </c>
      <c r="BT219" s="7">
        <f>SUM(BD219:BE219)+BR219+BS219</f>
        <v>0</v>
      </c>
      <c r="BU219" s="7">
        <f>IF(AND(BT219&gt;0,BT220=0),BT219,0)</f>
        <v>0</v>
      </c>
      <c r="BV219" s="7">
        <f>IF(BW218&gt;0,BV218,0)</f>
        <v>0</v>
      </c>
      <c r="BW219" s="7">
        <f>IF(ROUND(BT219-BV219,2)&gt;0,ROUND(BT219-BV219,2),0)</f>
        <v>0</v>
      </c>
      <c r="CB219">
        <v>217</v>
      </c>
      <c r="CC219" s="7">
        <f>IF(DB218&gt;0,CC218-1000,CC218)</f>
        <v>0</v>
      </c>
      <c r="CD219" s="20">
        <f>IF(DB218&gt;0,ROUND(PMT($F$92/12,$F$96*12,-CC219),5),0)</f>
        <v>0</v>
      </c>
      <c r="CE219" s="15">
        <f>IF(DB218&gt;0,ROUND(CC219*$CE$1/1000,2),0)</f>
        <v>0</v>
      </c>
      <c r="CF219" s="9">
        <f>INT(CE219)</f>
        <v>0</v>
      </c>
      <c r="CG219" s="23">
        <f>INT((CE219-CF219)*10)/10</f>
        <v>0</v>
      </c>
      <c r="CH219" s="17">
        <f>CE219-CF219-CG219</f>
        <v>0</v>
      </c>
      <c r="CI219" s="23">
        <f>IF(OR(CH219=0.05,CH219=0),CH219,IF(AND(CH219&gt;0.051,CH219&lt;0.1),0.1,IF(AND(CH219&gt;0.001,CH219&lt;0.05),0.05,CH219)))</f>
        <v>0</v>
      </c>
      <c r="CJ219" s="23">
        <f>CF219+CG219+CI219</f>
        <v>0</v>
      </c>
      <c r="CK219" s="15">
        <f>IF(DB218&gt;0,ROUND($CD$1*$CK$1,2),0)</f>
        <v>0</v>
      </c>
      <c r="CL219" s="22">
        <v>0</v>
      </c>
      <c r="CM219" s="22">
        <f>IF(DB218&gt;0,ROUND($CD$1*$CM$1,2),0)</f>
        <v>0</v>
      </c>
      <c r="CN219" s="22">
        <f>IF(DB218&gt;0,ROUND($CD$1*$CN$1,2),0)</f>
        <v>0</v>
      </c>
      <c r="CO219" s="22">
        <f>IF(DB218&gt;0,ROUND($CD$1*$CO$1,2),0)</f>
        <v>0</v>
      </c>
      <c r="CP219" s="22">
        <f>IF(DB218&gt;0,ROUND($CD$1*$CP$1,2),0)</f>
        <v>0</v>
      </c>
      <c r="CQ219" s="15">
        <f>IF(DB218&gt;0,CK219+SUM(CM219:CP219),0)</f>
        <v>0</v>
      </c>
      <c r="CR219" s="22">
        <f>IF(DB218&gt;0,ROUND(CQ219/12,2),0)</f>
        <v>0</v>
      </c>
      <c r="CS219" s="9">
        <f>INT(CR219)</f>
        <v>0</v>
      </c>
      <c r="CT219" s="23">
        <f>INT((CR219-CS219)*10)/10</f>
        <v>0</v>
      </c>
      <c r="CU219" s="17">
        <f>CR219-CS219-CT219</f>
        <v>0</v>
      </c>
      <c r="CV219" s="23">
        <f>IF(OR(CU219=0.05,CU219=0),CU219,IF(AND(CU219&gt;0.051,CU219&lt;0.1),0.1,IF(AND(CU219&gt;0.001,CU219&lt;0.05),0.05,CU219)))</f>
        <v>0</v>
      </c>
      <c r="CW219" s="23">
        <f>CS219+CT219+CV219</f>
        <v>0</v>
      </c>
      <c r="CX219">
        <f>IF(DB218&gt;0,CX218,0)</f>
        <v>0</v>
      </c>
      <c r="CY219" s="7">
        <f>ROUND(CD219+CJ219+CW219+CX219,2)</f>
        <v>0</v>
      </c>
      <c r="CZ219" s="7">
        <f>IF(AND(CY219&gt;0,CY220=0),CY219,0)</f>
        <v>0</v>
      </c>
      <c r="DA219" s="7">
        <f>IF(DB218&gt;0,DA218,0)</f>
        <v>0</v>
      </c>
      <c r="DB219" s="7">
        <f>IF(ROUND(CY219-DA219,2)&gt;0,ROUND(CY219-DA219,2),0)</f>
        <v>0</v>
      </c>
      <c r="EB219">
        <v>217</v>
      </c>
      <c r="EC219" s="7">
        <f>IF(FB218&gt;0,EC218-1000,EC218)</f>
        <v>0</v>
      </c>
      <c r="ED219" s="20">
        <f>IF(FB218&gt;0,ROUND(PMT($F$92/12,$F$96*12,-EC219),5),0)</f>
        <v>0</v>
      </c>
      <c r="EE219" s="15">
        <f>IF(FB218&gt;0,ROUND(EC219*$EE$1/1000,2),0)</f>
        <v>0</v>
      </c>
      <c r="EF219" s="9">
        <f>INT(EE219)</f>
        <v>0</v>
      </c>
      <c r="EG219" s="23">
        <f>INT((EE219-EF219)*10)/10</f>
        <v>0</v>
      </c>
      <c r="EH219" s="17">
        <f>EE219-EF219-EG219</f>
        <v>0</v>
      </c>
      <c r="EI219" s="23">
        <f>IF(OR(EH219=0.05,EH219=0),EH219,IF(AND(EH219&gt;0.051,EH219&lt;0.1),0.1,IF(AND(EH219&gt;0.001,EH219&lt;0.05),0.05,EH219)))</f>
        <v>0</v>
      </c>
      <c r="EJ219" s="23">
        <f>EF219+EG219+EI219</f>
        <v>0</v>
      </c>
      <c r="EK219" s="15">
        <f>IF(FB218&gt;0,ROUND($ED$1*$EK$1,2),0)</f>
        <v>0</v>
      </c>
      <c r="EL219" s="22">
        <v>0</v>
      </c>
      <c r="EM219" s="22">
        <f>IF(FB218&gt;0,ROUND($ED$1*$EM$1,0),0)</f>
        <v>0</v>
      </c>
      <c r="EN219" s="22">
        <f>IF(FB218&gt;0,ROUND($ED$1*$EN$1,2),0)</f>
        <v>0</v>
      </c>
      <c r="EO219" s="22">
        <f>IF(FB218&gt;0,ROUND($ED$1*$EO$1,2),0)</f>
        <v>0</v>
      </c>
      <c r="EP219" s="22">
        <f>IF(FB218&gt;0,ROUND($ED$1*$EP$1,2),0)</f>
        <v>0</v>
      </c>
      <c r="EQ219" s="15">
        <f>IF(FB218&gt;0,EK219+SUM(EM219:EP219),0)</f>
        <v>0</v>
      </c>
      <c r="ER219" s="22">
        <f>IF(FB218&gt;0,ROUND(EQ219/12,2),0)</f>
        <v>0</v>
      </c>
      <c r="ES219" s="9">
        <f>INT(ER219)</f>
        <v>0</v>
      </c>
      <c r="ET219" s="23">
        <f>INT((ER219-ES219)*10)/10</f>
        <v>0</v>
      </c>
      <c r="EU219" s="17">
        <f>ER219-ES219-ET219</f>
        <v>0</v>
      </c>
      <c r="EV219" s="23">
        <f>IF(OR(EU219=0.05,EU219=0),EU219,IF(AND(EU219&gt;0.051,EU219&lt;0.1),0.1,IF(AND(EU219&gt;0.001,EU219&lt;0.05),0.05,EU219)))</f>
        <v>0</v>
      </c>
      <c r="EW219" s="23">
        <f>ES219+ET219+EV219</f>
        <v>0</v>
      </c>
      <c r="EX219">
        <f>IF(FB218&gt;0,EX218,0)</f>
        <v>0</v>
      </c>
      <c r="EY219" s="7">
        <f>ROUND(ED219+EJ219+EW219+EX219,2)</f>
        <v>0</v>
      </c>
      <c r="EZ219" s="7">
        <f>IF(AND(EY219&gt;0,EY220=0),EY219,0)</f>
        <v>0</v>
      </c>
      <c r="FA219" s="7">
        <f>IF(FB218&gt;0,FA218,0)</f>
        <v>0</v>
      </c>
      <c r="FB219" s="7">
        <f>IF(ROUND(EY219-FA219,2)&gt;0,ROUND(EY219-FA219,2),0)</f>
        <v>0</v>
      </c>
      <c r="GB219">
        <v>217</v>
      </c>
      <c r="GC219" s="7">
        <f>IF(HB218&gt;0,GC218-1000,GC218)</f>
        <v>0</v>
      </c>
      <c r="GD219" s="20">
        <f>IF(HB218&gt;0,ROUND(PMT($F$92/12,$F$96*12,-GC219),5),0)</f>
        <v>0</v>
      </c>
      <c r="GE219" s="15">
        <f>IF(HB218&gt;0,ROUND(GC219*$GE$1/1000,2),0)</f>
        <v>0</v>
      </c>
      <c r="GF219" s="9">
        <f>INT(GE219)</f>
        <v>0</v>
      </c>
      <c r="GG219" s="23">
        <f>INT((GE219-GF219)*10)/10</f>
        <v>0</v>
      </c>
      <c r="GH219" s="17">
        <f>GE219-GF219-GG219</f>
        <v>0</v>
      </c>
      <c r="GI219" s="23">
        <f>IF(OR(GH219=0.05,GH219=0),GH219,IF(AND(GH219&gt;0.051,GH219&lt;0.1),0.1,IF(AND(GH219&gt;0.001,GH219&lt;0.05),0.05,GH219)))</f>
        <v>0</v>
      </c>
      <c r="GJ219" s="23">
        <f>GF219+GG219+GI219</f>
        <v>0</v>
      </c>
      <c r="GK219" s="15">
        <f>IF(HB218&gt;0,ROUND($GD$1*$GK$1,2),0)</f>
        <v>0</v>
      </c>
      <c r="GL219" s="22">
        <v>0</v>
      </c>
      <c r="GM219" s="22">
        <f>IF(HB218&gt;0,ROUND($GD$1*$GM$1,0),0)</f>
        <v>0</v>
      </c>
      <c r="GN219" s="22">
        <f>IF(HB218&gt;0,ROUND($GD$1*$GN$1,2),0)</f>
        <v>0</v>
      </c>
      <c r="GO219" s="22">
        <f>IF(HB218&gt;0,ROUND($GD$1*$GO$1,2),0)</f>
        <v>0</v>
      </c>
      <c r="GP219" s="22">
        <f>IF(HB218&gt;0,ROUND($GD$1*$GP$1,2),0)</f>
        <v>0</v>
      </c>
      <c r="GQ219" s="15">
        <f>IF(HB218&gt;0,GK219+SUM(GM219:GP219),0)</f>
        <v>0</v>
      </c>
      <c r="GR219" s="22">
        <f>IF(HB218&gt;0,ROUND(GQ219/12,2),0)</f>
        <v>0</v>
      </c>
      <c r="GS219" s="9">
        <f>INT(GR219)</f>
        <v>0</v>
      </c>
      <c r="GT219" s="23">
        <f>INT((GR219-GS219)*10)/10</f>
        <v>0</v>
      </c>
      <c r="GU219" s="17">
        <f>GR219-GS219-GT219</f>
        <v>0</v>
      </c>
      <c r="GV219" s="23">
        <f>IF(OR(GU219=0.05,GU219=0),GU219,IF(AND(GU219&gt;0.051,GU219&lt;0.1),0.1,IF(AND(GU219&gt;0.001,GU219&lt;0.05),0.05,GU219)))</f>
        <v>0</v>
      </c>
      <c r="GW219" s="23">
        <f>GS219+GT219+GV219</f>
        <v>0</v>
      </c>
      <c r="GX219">
        <f>IF(HB218&gt;0,GX218,0)</f>
        <v>0</v>
      </c>
      <c r="GY219" s="7">
        <f>ROUND(GD219+GJ219+GW219+GX219,2)</f>
        <v>0</v>
      </c>
      <c r="GZ219" s="7">
        <f>IF(AND(GY219&gt;0,GY220=0),GY219,0)</f>
        <v>0</v>
      </c>
      <c r="HA219" s="7">
        <f>IF(HB218&gt;0,HA218,0)</f>
        <v>0</v>
      </c>
      <c r="HB219" s="7">
        <f>IF(ROUND(GY219-HA219,2)&gt;0,ROUND(GY219-HA219,2),0)</f>
        <v>0</v>
      </c>
    </row>
    <row r="220" spans="1:235">
      <c r="AA220" s="20">
        <f>IF(AND(F14=AA88,F13=AB3),SUM(AC24:AC29),450000)</f>
        <v>1145438</v>
      </c>
      <c r="AB220" s="143">
        <v>0.03</v>
      </c>
      <c r="BB220">
        <v>218</v>
      </c>
      <c r="BC220" s="7">
        <f>IF(BW219&gt;0,BC219-1000,BC219)</f>
        <v>0</v>
      </c>
      <c r="BD220" s="20">
        <f>IF(BW219&gt;0,ROUND(PMT($F$92/12,$F$96*12,-BC220),5),0)</f>
        <v>0</v>
      </c>
      <c r="BE220" s="15">
        <f>IF(BW219&gt;0,ROUND(BC220*$E$1/1000,2),0)</f>
        <v>0</v>
      </c>
      <c r="BF220" s="15">
        <f>IF(BW219&gt;0,ROUND(MIN(BC220,$F$168)*$BF$1,2),0)</f>
        <v>0</v>
      </c>
      <c r="BG220" s="22">
        <v>0</v>
      </c>
      <c r="BH220" s="22">
        <f>IF(BW219&gt;0,ROUND(MIN(BC220,$F$168)*$BH$1,0),0)</f>
        <v>0</v>
      </c>
      <c r="BI220" s="22">
        <f>IF(BW219&gt;0,ROUND(MIN(BC220,$F$168)*$BI$1,2),0)</f>
        <v>0</v>
      </c>
      <c r="BJ220" s="22">
        <f>IF(BW219&gt;0,ROUND(MIN(BC220,$F$168)*$BJ$1,2),0)</f>
        <v>0</v>
      </c>
      <c r="BK220" s="22">
        <f>IF(BW219&gt;0,ROUND(MIN(BC220,$F$168)*$BK$1,2),0)</f>
        <v>0</v>
      </c>
      <c r="BL220" s="15">
        <f>IF(BW219&gt;0,BF220+SUM(BH220:BK220),0)</f>
        <v>0</v>
      </c>
      <c r="BM220" s="22">
        <f>IF(BW219&gt;0,ROUND(BL220/12,2),0)</f>
        <v>0</v>
      </c>
      <c r="BN220" s="9">
        <f>INT(BM220)</f>
        <v>0</v>
      </c>
      <c r="BO220" s="23">
        <f>INT((BM220-BN220)*10)/10</f>
        <v>0</v>
      </c>
      <c r="BP220" s="17">
        <f>BM220-BN220-BO220</f>
        <v>0</v>
      </c>
      <c r="BQ220" s="23">
        <f>IF(OR(BP220=0.05,BP220=0),BP220,IF(AND(BP220&gt;0.051,BP220&lt;0.1),0.1,IF(AND(BP220&gt;0.001,BP220&lt;0.05),0.05,BP220)))</f>
        <v>0</v>
      </c>
      <c r="BR220" s="23">
        <f>BN220+BO220+BQ220</f>
        <v>0</v>
      </c>
      <c r="BS220">
        <f>IF(BW219&gt;0,BS219,0)</f>
        <v>0</v>
      </c>
      <c r="BT220" s="7">
        <f>SUM(BD220:BE220)+BR220+BS220</f>
        <v>0</v>
      </c>
      <c r="BU220" s="7">
        <f>IF(AND(BT220&gt;0,BT221=0),BT220,0)</f>
        <v>0</v>
      </c>
      <c r="BV220" s="7">
        <f>IF(BW219&gt;0,BV219,0)</f>
        <v>0</v>
      </c>
      <c r="BW220" s="7">
        <f>IF(ROUND(BT220-BV220,2)&gt;0,ROUND(BT220-BV220,2),0)</f>
        <v>0</v>
      </c>
      <c r="CB220">
        <v>218</v>
      </c>
      <c r="CC220" s="7">
        <f>IF(DB219&gt;0,CC219-1000,CC219)</f>
        <v>0</v>
      </c>
      <c r="CD220" s="20">
        <f>IF(DB219&gt;0,ROUND(PMT($F$92/12,$F$96*12,-CC220),5),0)</f>
        <v>0</v>
      </c>
      <c r="CE220" s="15">
        <f>IF(DB219&gt;0,ROUND(CC220*$CE$1/1000,2),0)</f>
        <v>0</v>
      </c>
      <c r="CF220" s="9">
        <f>INT(CE220)</f>
        <v>0</v>
      </c>
      <c r="CG220" s="23">
        <f>INT((CE220-CF220)*10)/10</f>
        <v>0</v>
      </c>
      <c r="CH220" s="17">
        <f>CE220-CF220-CG220</f>
        <v>0</v>
      </c>
      <c r="CI220" s="23">
        <f>IF(OR(CH220=0.05,CH220=0),CH220,IF(AND(CH220&gt;0.051,CH220&lt;0.1),0.1,IF(AND(CH220&gt;0.001,CH220&lt;0.05),0.05,CH220)))</f>
        <v>0</v>
      </c>
      <c r="CJ220" s="23">
        <f>CF220+CG220+CI220</f>
        <v>0</v>
      </c>
      <c r="CK220" s="15">
        <f>IF(DB219&gt;0,ROUND($CD$1*$CK$1,2),0)</f>
        <v>0</v>
      </c>
      <c r="CL220" s="22">
        <v>0</v>
      </c>
      <c r="CM220" s="22">
        <f>IF(DB219&gt;0,ROUND($CD$1*$CM$1,2),0)</f>
        <v>0</v>
      </c>
      <c r="CN220" s="22">
        <f>IF(DB219&gt;0,ROUND($CD$1*$CN$1,2),0)</f>
        <v>0</v>
      </c>
      <c r="CO220" s="22">
        <f>IF(DB219&gt;0,ROUND($CD$1*$CO$1,2),0)</f>
        <v>0</v>
      </c>
      <c r="CP220" s="22">
        <f>IF(DB219&gt;0,ROUND($CD$1*$CP$1,2),0)</f>
        <v>0</v>
      </c>
      <c r="CQ220" s="15">
        <f>IF(DB219&gt;0,CK220+SUM(CM220:CP220),0)</f>
        <v>0</v>
      </c>
      <c r="CR220" s="22">
        <f>IF(DB219&gt;0,ROUND(CQ220/12,2),0)</f>
        <v>0</v>
      </c>
      <c r="CS220" s="9">
        <f>INT(CR220)</f>
        <v>0</v>
      </c>
      <c r="CT220" s="23">
        <f>INT((CR220-CS220)*10)/10</f>
        <v>0</v>
      </c>
      <c r="CU220" s="17">
        <f>CR220-CS220-CT220</f>
        <v>0</v>
      </c>
      <c r="CV220" s="23">
        <f>IF(OR(CU220=0.05,CU220=0),CU220,IF(AND(CU220&gt;0.051,CU220&lt;0.1),0.1,IF(AND(CU220&gt;0.001,CU220&lt;0.05),0.05,CU220)))</f>
        <v>0</v>
      </c>
      <c r="CW220" s="23">
        <f>CS220+CT220+CV220</f>
        <v>0</v>
      </c>
      <c r="CX220">
        <f>IF(DB219&gt;0,CX219,0)</f>
        <v>0</v>
      </c>
      <c r="CY220" s="7">
        <f>ROUND(CD220+CJ220+CW220+CX220,2)</f>
        <v>0</v>
      </c>
      <c r="CZ220" s="7">
        <f>IF(AND(CY220&gt;0,CY221=0),CY220,0)</f>
        <v>0</v>
      </c>
      <c r="DA220" s="7">
        <f>IF(DB219&gt;0,DA219,0)</f>
        <v>0</v>
      </c>
      <c r="DB220" s="7">
        <f>IF(ROUND(CY220-DA220,2)&gt;0,ROUND(CY220-DA220,2),0)</f>
        <v>0</v>
      </c>
      <c r="EB220">
        <v>218</v>
      </c>
      <c r="EC220" s="7">
        <f>IF(FB219&gt;0,EC219-1000,EC219)</f>
        <v>0</v>
      </c>
      <c r="ED220" s="20">
        <f>IF(FB219&gt;0,ROUND(PMT($F$92/12,$F$96*12,-EC220),5),0)</f>
        <v>0</v>
      </c>
      <c r="EE220" s="15">
        <f>IF(FB219&gt;0,ROUND(EC220*$EE$1/1000,2),0)</f>
        <v>0</v>
      </c>
      <c r="EF220" s="9">
        <f>INT(EE220)</f>
        <v>0</v>
      </c>
      <c r="EG220" s="23">
        <f>INT((EE220-EF220)*10)/10</f>
        <v>0</v>
      </c>
      <c r="EH220" s="17">
        <f>EE220-EF220-EG220</f>
        <v>0</v>
      </c>
      <c r="EI220" s="23">
        <f>IF(OR(EH220=0.05,EH220=0),EH220,IF(AND(EH220&gt;0.051,EH220&lt;0.1),0.1,IF(AND(EH220&gt;0.001,EH220&lt;0.05),0.05,EH220)))</f>
        <v>0</v>
      </c>
      <c r="EJ220" s="23">
        <f>EF220+EG220+EI220</f>
        <v>0</v>
      </c>
      <c r="EK220" s="15">
        <f>IF(FB219&gt;0,ROUND($ED$1*$EK$1,2),0)</f>
        <v>0</v>
      </c>
      <c r="EL220" s="22">
        <v>0</v>
      </c>
      <c r="EM220" s="22">
        <f>IF(FB219&gt;0,ROUND($ED$1*$EM$1,0),0)</f>
        <v>0</v>
      </c>
      <c r="EN220" s="22">
        <f>IF(FB219&gt;0,ROUND($ED$1*$EN$1,2),0)</f>
        <v>0</v>
      </c>
      <c r="EO220" s="22">
        <f>IF(FB219&gt;0,ROUND($ED$1*$EO$1,2),0)</f>
        <v>0</v>
      </c>
      <c r="EP220" s="22">
        <f>IF(FB219&gt;0,ROUND($ED$1*$EP$1,2),0)</f>
        <v>0</v>
      </c>
      <c r="EQ220" s="15">
        <f>IF(FB219&gt;0,EK220+SUM(EM220:EP220),0)</f>
        <v>0</v>
      </c>
      <c r="ER220" s="22">
        <f>IF(FB219&gt;0,ROUND(EQ220/12,2),0)</f>
        <v>0</v>
      </c>
      <c r="ES220" s="9">
        <f>INT(ER220)</f>
        <v>0</v>
      </c>
      <c r="ET220" s="23">
        <f>INT((ER220-ES220)*10)/10</f>
        <v>0</v>
      </c>
      <c r="EU220" s="17">
        <f>ER220-ES220-ET220</f>
        <v>0</v>
      </c>
      <c r="EV220" s="23">
        <f>IF(OR(EU220=0.05,EU220=0),EU220,IF(AND(EU220&gt;0.051,EU220&lt;0.1),0.1,IF(AND(EU220&gt;0.001,EU220&lt;0.05),0.05,EU220)))</f>
        <v>0</v>
      </c>
      <c r="EW220" s="23">
        <f>ES220+ET220+EV220</f>
        <v>0</v>
      </c>
      <c r="EX220">
        <f>IF(FB219&gt;0,EX219,0)</f>
        <v>0</v>
      </c>
      <c r="EY220" s="7">
        <f>ROUND(ED220+EJ220+EW220+EX220,2)</f>
        <v>0</v>
      </c>
      <c r="EZ220" s="7">
        <f>IF(AND(EY220&gt;0,EY221=0),EY220,0)</f>
        <v>0</v>
      </c>
      <c r="FA220" s="7">
        <f>IF(FB219&gt;0,FA219,0)</f>
        <v>0</v>
      </c>
      <c r="FB220" s="7">
        <f>IF(ROUND(EY220-FA220,2)&gt;0,ROUND(EY220-FA220,2),0)</f>
        <v>0</v>
      </c>
      <c r="GB220">
        <v>218</v>
      </c>
      <c r="GC220" s="7">
        <f>IF(HB219&gt;0,GC219-1000,GC219)</f>
        <v>0</v>
      </c>
      <c r="GD220" s="20">
        <f>IF(HB219&gt;0,ROUND(PMT($F$92/12,$F$96*12,-GC220),5),0)</f>
        <v>0</v>
      </c>
      <c r="GE220" s="15">
        <f>IF(HB219&gt;0,ROUND(GC220*$GE$1/1000,2),0)</f>
        <v>0</v>
      </c>
      <c r="GF220" s="9">
        <f>INT(GE220)</f>
        <v>0</v>
      </c>
      <c r="GG220" s="23">
        <f>INT((GE220-GF220)*10)/10</f>
        <v>0</v>
      </c>
      <c r="GH220" s="17">
        <f>GE220-GF220-GG220</f>
        <v>0</v>
      </c>
      <c r="GI220" s="23">
        <f>IF(OR(GH220=0.05,GH220=0),GH220,IF(AND(GH220&gt;0.051,GH220&lt;0.1),0.1,IF(AND(GH220&gt;0.001,GH220&lt;0.05),0.05,GH220)))</f>
        <v>0</v>
      </c>
      <c r="GJ220" s="23">
        <f>GF220+GG220+GI220</f>
        <v>0</v>
      </c>
      <c r="GK220" s="15">
        <f>IF(HB219&gt;0,ROUND($GD$1*$GK$1,2),0)</f>
        <v>0</v>
      </c>
      <c r="GL220" s="22">
        <v>0</v>
      </c>
      <c r="GM220" s="22">
        <f>IF(HB219&gt;0,ROUND($GD$1*$GM$1,0),0)</f>
        <v>0</v>
      </c>
      <c r="GN220" s="22">
        <f>IF(HB219&gt;0,ROUND($GD$1*$GN$1,2),0)</f>
        <v>0</v>
      </c>
      <c r="GO220" s="22">
        <f>IF(HB219&gt;0,ROUND($GD$1*$GO$1,2),0)</f>
        <v>0</v>
      </c>
      <c r="GP220" s="22">
        <f>IF(HB219&gt;0,ROUND($GD$1*$GP$1,2),0)</f>
        <v>0</v>
      </c>
      <c r="GQ220" s="15">
        <f>IF(HB219&gt;0,GK220+SUM(GM220:GP220),0)</f>
        <v>0</v>
      </c>
      <c r="GR220" s="22">
        <f>IF(HB219&gt;0,ROUND(GQ220/12,2),0)</f>
        <v>0</v>
      </c>
      <c r="GS220" s="9">
        <f>INT(GR220)</f>
        <v>0</v>
      </c>
      <c r="GT220" s="23">
        <f>INT((GR220-GS220)*10)/10</f>
        <v>0</v>
      </c>
      <c r="GU220" s="17">
        <f>GR220-GS220-GT220</f>
        <v>0</v>
      </c>
      <c r="GV220" s="23">
        <f>IF(OR(GU220=0.05,GU220=0),GU220,IF(AND(GU220&gt;0.051,GU220&lt;0.1),0.1,IF(AND(GU220&gt;0.001,GU220&lt;0.05),0.05,GU220)))</f>
        <v>0</v>
      </c>
      <c r="GW220" s="23">
        <f>GS220+GT220+GV220</f>
        <v>0</v>
      </c>
      <c r="GX220">
        <f>IF(HB219&gt;0,GX219,0)</f>
        <v>0</v>
      </c>
      <c r="GY220" s="7">
        <f>ROUND(GD220+GJ220+GW220+GX220,2)</f>
        <v>0</v>
      </c>
      <c r="GZ220" s="7">
        <f>IF(AND(GY220&gt;0,GY221=0),GY220,0)</f>
        <v>0</v>
      </c>
      <c r="HA220" s="7">
        <f>IF(HB219&gt;0,HA219,0)</f>
        <v>0</v>
      </c>
      <c r="HB220" s="7">
        <f>IF(ROUND(GY220-HA220,2)&gt;0,ROUND(GY220-HA220,2),0)</f>
        <v>0</v>
      </c>
    </row>
    <row r="221" spans="1:235">
      <c r="AA221" s="142">
        <v>750000</v>
      </c>
      <c r="AB221" s="143">
        <v>0.065</v>
      </c>
      <c r="BB221">
        <v>219</v>
      </c>
      <c r="BC221" s="7">
        <f>IF(BW220&gt;0,BC220-1000,BC220)</f>
        <v>0</v>
      </c>
      <c r="BD221" s="20">
        <f>IF(BW220&gt;0,ROUND(PMT($F$92/12,$F$96*12,-BC221),5),0)</f>
        <v>0</v>
      </c>
      <c r="BE221" s="15">
        <f>IF(BW220&gt;0,ROUND(BC221*$E$1/1000,2),0)</f>
        <v>0</v>
      </c>
      <c r="BF221" s="15">
        <f>IF(BW220&gt;0,ROUND(MIN(BC221,$F$168)*$BF$1,2),0)</f>
        <v>0</v>
      </c>
      <c r="BG221" s="22">
        <v>0</v>
      </c>
      <c r="BH221" s="22">
        <f>IF(BW220&gt;0,ROUND(MIN(BC221,$F$168)*$BH$1,0),0)</f>
        <v>0</v>
      </c>
      <c r="BI221" s="22">
        <f>IF(BW220&gt;0,ROUND(MIN(BC221,$F$168)*$BI$1,2),0)</f>
        <v>0</v>
      </c>
      <c r="BJ221" s="22">
        <f>IF(BW220&gt;0,ROUND(MIN(BC221,$F$168)*$BJ$1,2),0)</f>
        <v>0</v>
      </c>
      <c r="BK221" s="22">
        <f>IF(BW220&gt;0,ROUND(MIN(BC221,$F$168)*$BK$1,2),0)</f>
        <v>0</v>
      </c>
      <c r="BL221" s="15">
        <f>IF(BW220&gt;0,BF221+SUM(BH221:BK221),0)</f>
        <v>0</v>
      </c>
      <c r="BM221" s="22">
        <f>IF(BW220&gt;0,ROUND(BL221/12,2),0)</f>
        <v>0</v>
      </c>
      <c r="BN221" s="9">
        <f>INT(BM221)</f>
        <v>0</v>
      </c>
      <c r="BO221" s="23">
        <f>INT((BM221-BN221)*10)/10</f>
        <v>0</v>
      </c>
      <c r="BP221" s="17">
        <f>BM221-BN221-BO221</f>
        <v>0</v>
      </c>
      <c r="BQ221" s="23">
        <f>IF(OR(BP221=0.05,BP221=0),BP221,IF(AND(BP221&gt;0.051,BP221&lt;0.1),0.1,IF(AND(BP221&gt;0.001,BP221&lt;0.05),0.05,BP221)))</f>
        <v>0</v>
      </c>
      <c r="BR221" s="23">
        <f>BN221+BO221+BQ221</f>
        <v>0</v>
      </c>
      <c r="BS221">
        <f>IF(BW220&gt;0,BS220,0)</f>
        <v>0</v>
      </c>
      <c r="BT221" s="7">
        <f>SUM(BD221:BE221)+BR221+BS221</f>
        <v>0</v>
      </c>
      <c r="BU221" s="7">
        <f>IF(AND(BT221&gt;0,BT222=0),BT221,0)</f>
        <v>0</v>
      </c>
      <c r="BV221" s="7">
        <f>IF(BW220&gt;0,BV220,0)</f>
        <v>0</v>
      </c>
      <c r="BW221" s="7">
        <f>IF(ROUND(BT221-BV221,2)&gt;0,ROUND(BT221-BV221,2),0)</f>
        <v>0</v>
      </c>
      <c r="CB221">
        <v>219</v>
      </c>
      <c r="CC221" s="7">
        <f>IF(DB220&gt;0,CC220-1000,CC220)</f>
        <v>0</v>
      </c>
      <c r="CD221" s="20">
        <f>IF(DB220&gt;0,ROUND(PMT($F$92/12,$F$96*12,-CC221),5),0)</f>
        <v>0</v>
      </c>
      <c r="CE221" s="15">
        <f>IF(DB220&gt;0,ROUND(CC221*$CE$1/1000,2),0)</f>
        <v>0</v>
      </c>
      <c r="CF221" s="9">
        <f>INT(CE221)</f>
        <v>0</v>
      </c>
      <c r="CG221" s="23">
        <f>INT((CE221-CF221)*10)/10</f>
        <v>0</v>
      </c>
      <c r="CH221" s="17">
        <f>CE221-CF221-CG221</f>
        <v>0</v>
      </c>
      <c r="CI221" s="23">
        <f>IF(OR(CH221=0.05,CH221=0),CH221,IF(AND(CH221&gt;0.051,CH221&lt;0.1),0.1,IF(AND(CH221&gt;0.001,CH221&lt;0.05),0.05,CH221)))</f>
        <v>0</v>
      </c>
      <c r="CJ221" s="23">
        <f>CF221+CG221+CI221</f>
        <v>0</v>
      </c>
      <c r="CK221" s="15">
        <f>IF(DB220&gt;0,ROUND($CD$1*$CK$1,2),0)</f>
        <v>0</v>
      </c>
      <c r="CL221" s="22">
        <v>0</v>
      </c>
      <c r="CM221" s="22">
        <f>IF(DB220&gt;0,ROUND($CD$1*$CM$1,2),0)</f>
        <v>0</v>
      </c>
      <c r="CN221" s="22">
        <f>IF(DB220&gt;0,ROUND($CD$1*$CN$1,2),0)</f>
        <v>0</v>
      </c>
      <c r="CO221" s="22">
        <f>IF(DB220&gt;0,ROUND($CD$1*$CO$1,2),0)</f>
        <v>0</v>
      </c>
      <c r="CP221" s="22">
        <f>IF(DB220&gt;0,ROUND($CD$1*$CP$1,2),0)</f>
        <v>0</v>
      </c>
      <c r="CQ221" s="15">
        <f>IF(DB220&gt;0,CK221+SUM(CM221:CP221),0)</f>
        <v>0</v>
      </c>
      <c r="CR221" s="22">
        <f>IF(DB220&gt;0,ROUND(CQ221/12,2),0)</f>
        <v>0</v>
      </c>
      <c r="CS221" s="9">
        <f>INT(CR221)</f>
        <v>0</v>
      </c>
      <c r="CT221" s="23">
        <f>INT((CR221-CS221)*10)/10</f>
        <v>0</v>
      </c>
      <c r="CU221" s="17">
        <f>CR221-CS221-CT221</f>
        <v>0</v>
      </c>
      <c r="CV221" s="23">
        <f>IF(OR(CU221=0.05,CU221=0),CU221,IF(AND(CU221&gt;0.051,CU221&lt;0.1),0.1,IF(AND(CU221&gt;0.001,CU221&lt;0.05),0.05,CU221)))</f>
        <v>0</v>
      </c>
      <c r="CW221" s="23">
        <f>CS221+CT221+CV221</f>
        <v>0</v>
      </c>
      <c r="CX221">
        <f>IF(DB220&gt;0,CX220,0)</f>
        <v>0</v>
      </c>
      <c r="CY221" s="7">
        <f>ROUND(CD221+CJ221+CW221+CX221,2)</f>
        <v>0</v>
      </c>
      <c r="CZ221" s="7">
        <f>IF(AND(CY221&gt;0,CY222=0),CY221,0)</f>
        <v>0</v>
      </c>
      <c r="DA221" s="7">
        <f>IF(DB220&gt;0,DA220,0)</f>
        <v>0</v>
      </c>
      <c r="DB221" s="7">
        <f>IF(ROUND(CY221-DA221,2)&gt;0,ROUND(CY221-DA221,2),0)</f>
        <v>0</v>
      </c>
      <c r="EB221">
        <v>219</v>
      </c>
      <c r="EC221" s="7">
        <f>IF(FB220&gt;0,EC220-1000,EC220)</f>
        <v>0</v>
      </c>
      <c r="ED221" s="20">
        <f>IF(FB220&gt;0,ROUND(PMT($F$92/12,$F$96*12,-EC221),5),0)</f>
        <v>0</v>
      </c>
      <c r="EE221" s="15">
        <f>IF(FB220&gt;0,ROUND(EC221*$EE$1/1000,2),0)</f>
        <v>0</v>
      </c>
      <c r="EF221" s="9">
        <f>INT(EE221)</f>
        <v>0</v>
      </c>
      <c r="EG221" s="23">
        <f>INT((EE221-EF221)*10)/10</f>
        <v>0</v>
      </c>
      <c r="EH221" s="17">
        <f>EE221-EF221-EG221</f>
        <v>0</v>
      </c>
      <c r="EI221" s="23">
        <f>IF(OR(EH221=0.05,EH221=0),EH221,IF(AND(EH221&gt;0.051,EH221&lt;0.1),0.1,IF(AND(EH221&gt;0.001,EH221&lt;0.05),0.05,EH221)))</f>
        <v>0</v>
      </c>
      <c r="EJ221" s="23">
        <f>EF221+EG221+EI221</f>
        <v>0</v>
      </c>
      <c r="EK221" s="15">
        <f>IF(FB220&gt;0,ROUND($ED$1*$EK$1,2),0)</f>
        <v>0</v>
      </c>
      <c r="EL221" s="22">
        <v>0</v>
      </c>
      <c r="EM221" s="22">
        <f>IF(FB220&gt;0,ROUND($ED$1*$EM$1,0),0)</f>
        <v>0</v>
      </c>
      <c r="EN221" s="22">
        <f>IF(FB220&gt;0,ROUND($ED$1*$EN$1,2),0)</f>
        <v>0</v>
      </c>
      <c r="EO221" s="22">
        <f>IF(FB220&gt;0,ROUND($ED$1*$EO$1,2),0)</f>
        <v>0</v>
      </c>
      <c r="EP221" s="22">
        <f>IF(FB220&gt;0,ROUND($ED$1*$EP$1,2),0)</f>
        <v>0</v>
      </c>
      <c r="EQ221" s="15">
        <f>IF(FB220&gt;0,EK221+SUM(EM221:EP221),0)</f>
        <v>0</v>
      </c>
      <c r="ER221" s="22">
        <f>IF(FB220&gt;0,ROUND(EQ221/12,2),0)</f>
        <v>0</v>
      </c>
      <c r="ES221" s="9">
        <f>INT(ER221)</f>
        <v>0</v>
      </c>
      <c r="ET221" s="23">
        <f>INT((ER221-ES221)*10)/10</f>
        <v>0</v>
      </c>
      <c r="EU221" s="17">
        <f>ER221-ES221-ET221</f>
        <v>0</v>
      </c>
      <c r="EV221" s="23">
        <f>IF(OR(EU221=0.05,EU221=0),EU221,IF(AND(EU221&gt;0.051,EU221&lt;0.1),0.1,IF(AND(EU221&gt;0.001,EU221&lt;0.05),0.05,EU221)))</f>
        <v>0</v>
      </c>
      <c r="EW221" s="23">
        <f>ES221+ET221+EV221</f>
        <v>0</v>
      </c>
      <c r="EX221">
        <f>IF(FB220&gt;0,EX220,0)</f>
        <v>0</v>
      </c>
      <c r="EY221" s="7">
        <f>ROUND(ED221+EJ221+EW221+EX221,2)</f>
        <v>0</v>
      </c>
      <c r="EZ221" s="7">
        <f>IF(AND(EY221&gt;0,EY222=0),EY221,0)</f>
        <v>0</v>
      </c>
      <c r="FA221" s="7">
        <f>IF(FB220&gt;0,FA220,0)</f>
        <v>0</v>
      </c>
      <c r="FB221" s="7">
        <f>IF(ROUND(EY221-FA221,2)&gt;0,ROUND(EY221-FA221,2),0)</f>
        <v>0</v>
      </c>
      <c r="GB221">
        <v>219</v>
      </c>
      <c r="GC221" s="7">
        <f>IF(HB220&gt;0,GC220-1000,GC220)</f>
        <v>0</v>
      </c>
      <c r="GD221" s="20">
        <f>IF(HB220&gt;0,ROUND(PMT($F$92/12,$F$96*12,-GC221),5),0)</f>
        <v>0</v>
      </c>
      <c r="GE221" s="15">
        <f>IF(HB220&gt;0,ROUND(GC221*$GE$1/1000,2),0)</f>
        <v>0</v>
      </c>
      <c r="GF221" s="9">
        <f>INT(GE221)</f>
        <v>0</v>
      </c>
      <c r="GG221" s="23">
        <f>INT((GE221-GF221)*10)/10</f>
        <v>0</v>
      </c>
      <c r="GH221" s="17">
        <f>GE221-GF221-GG221</f>
        <v>0</v>
      </c>
      <c r="GI221" s="23">
        <f>IF(OR(GH221=0.05,GH221=0),GH221,IF(AND(GH221&gt;0.051,GH221&lt;0.1),0.1,IF(AND(GH221&gt;0.001,GH221&lt;0.05),0.05,GH221)))</f>
        <v>0</v>
      </c>
      <c r="GJ221" s="23">
        <f>GF221+GG221+GI221</f>
        <v>0</v>
      </c>
      <c r="GK221" s="15">
        <f>IF(HB220&gt;0,ROUND($GD$1*$GK$1,2),0)</f>
        <v>0</v>
      </c>
      <c r="GL221" s="22">
        <v>0</v>
      </c>
      <c r="GM221" s="22">
        <f>IF(HB220&gt;0,ROUND($GD$1*$GM$1,0),0)</f>
        <v>0</v>
      </c>
      <c r="GN221" s="22">
        <f>IF(HB220&gt;0,ROUND($GD$1*$GN$1,2),0)</f>
        <v>0</v>
      </c>
      <c r="GO221" s="22">
        <f>IF(HB220&gt;0,ROUND($GD$1*$GO$1,2),0)</f>
        <v>0</v>
      </c>
      <c r="GP221" s="22">
        <f>IF(HB220&gt;0,ROUND($GD$1*$GP$1,2),0)</f>
        <v>0</v>
      </c>
      <c r="GQ221" s="15">
        <f>IF(HB220&gt;0,GK221+SUM(GM221:GP221),0)</f>
        <v>0</v>
      </c>
      <c r="GR221" s="22">
        <f>IF(HB220&gt;0,ROUND(GQ221/12,2),0)</f>
        <v>0</v>
      </c>
      <c r="GS221" s="9">
        <f>INT(GR221)</f>
        <v>0</v>
      </c>
      <c r="GT221" s="23">
        <f>INT((GR221-GS221)*10)/10</f>
        <v>0</v>
      </c>
      <c r="GU221" s="17">
        <f>GR221-GS221-GT221</f>
        <v>0</v>
      </c>
      <c r="GV221" s="23">
        <f>IF(OR(GU221=0.05,GU221=0),GU221,IF(AND(GU221&gt;0.051,GU221&lt;0.1),0.1,IF(AND(GU221&gt;0.001,GU221&lt;0.05),0.05,GU221)))</f>
        <v>0</v>
      </c>
      <c r="GW221" s="23">
        <f>GS221+GT221+GV221</f>
        <v>0</v>
      </c>
      <c r="GX221">
        <f>IF(HB220&gt;0,GX220,0)</f>
        <v>0</v>
      </c>
      <c r="GY221" s="7">
        <f>ROUND(GD221+GJ221+GW221+GX221,2)</f>
        <v>0</v>
      </c>
      <c r="GZ221" s="7">
        <f>IF(AND(GY221&gt;0,GY222=0),GY221,0)</f>
        <v>0</v>
      </c>
      <c r="HA221" s="7">
        <f>IF(HB220&gt;0,HA220,0)</f>
        <v>0</v>
      </c>
      <c r="HB221" s="7">
        <f>IF(ROUND(GY221-HA221,2)&gt;0,ROUND(GY221-HA221,2),0)</f>
        <v>0</v>
      </c>
    </row>
    <row r="222" spans="1:235">
      <c r="BB222">
        <v>220</v>
      </c>
      <c r="BC222" s="7">
        <f>IF(BW221&gt;0,BC221-1000,BC221)</f>
        <v>0</v>
      </c>
      <c r="BD222" s="20">
        <f>IF(BW221&gt;0,ROUND(PMT($F$92/12,$F$96*12,-BC222),5),0)</f>
        <v>0</v>
      </c>
      <c r="BE222" s="15">
        <f>IF(BW221&gt;0,ROUND(BC222*$E$1/1000,2),0)</f>
        <v>0</v>
      </c>
      <c r="BF222" s="15">
        <f>IF(BW221&gt;0,ROUND(MIN(BC222,$F$168)*$BF$1,2),0)</f>
        <v>0</v>
      </c>
      <c r="BG222" s="22">
        <v>0</v>
      </c>
      <c r="BH222" s="22">
        <f>IF(BW221&gt;0,ROUND(MIN(BC222,$F$168)*$BH$1,0),0)</f>
        <v>0</v>
      </c>
      <c r="BI222" s="22">
        <f>IF(BW221&gt;0,ROUND(MIN(BC222,$F$168)*$BI$1,2),0)</f>
        <v>0</v>
      </c>
      <c r="BJ222" s="22">
        <f>IF(BW221&gt;0,ROUND(MIN(BC222,$F$168)*$BJ$1,2),0)</f>
        <v>0</v>
      </c>
      <c r="BK222" s="22">
        <f>IF(BW221&gt;0,ROUND(MIN(BC222,$F$168)*$BK$1,2),0)</f>
        <v>0</v>
      </c>
      <c r="BL222" s="15">
        <f>IF(BW221&gt;0,BF222+SUM(BH222:BK222),0)</f>
        <v>0</v>
      </c>
      <c r="BM222" s="22">
        <f>IF(BW221&gt;0,ROUND(BL222/12,2),0)</f>
        <v>0</v>
      </c>
      <c r="BN222" s="9">
        <f>INT(BM222)</f>
        <v>0</v>
      </c>
      <c r="BO222" s="23">
        <f>INT((BM222-BN222)*10)/10</f>
        <v>0</v>
      </c>
      <c r="BP222" s="17">
        <f>BM222-BN222-BO222</f>
        <v>0</v>
      </c>
      <c r="BQ222" s="23">
        <f>IF(OR(BP222=0.05,BP222=0),BP222,IF(AND(BP222&gt;0.051,BP222&lt;0.1),0.1,IF(AND(BP222&gt;0.001,BP222&lt;0.05),0.05,BP222)))</f>
        <v>0</v>
      </c>
      <c r="BR222" s="23">
        <f>BN222+BO222+BQ222</f>
        <v>0</v>
      </c>
      <c r="BS222">
        <f>IF(BW221&gt;0,BS221,0)</f>
        <v>0</v>
      </c>
      <c r="BT222" s="7">
        <f>SUM(BD222:BE222)+BR222+BS222</f>
        <v>0</v>
      </c>
      <c r="BU222" s="7">
        <f>IF(AND(BT222&gt;0,BT223=0),BT222,0)</f>
        <v>0</v>
      </c>
      <c r="BV222" s="7">
        <f>IF(BW221&gt;0,BV221,0)</f>
        <v>0</v>
      </c>
      <c r="BW222" s="7">
        <f>IF(ROUND(BT222-BV222,2)&gt;0,ROUND(BT222-BV222,2),0)</f>
        <v>0</v>
      </c>
      <c r="CB222">
        <v>220</v>
      </c>
      <c r="CC222" s="7">
        <f>IF(DB221&gt;0,CC221-1000,CC221)</f>
        <v>0</v>
      </c>
      <c r="CD222" s="20">
        <f>IF(DB221&gt;0,ROUND(PMT($F$92/12,$F$96*12,-CC222),5),0)</f>
        <v>0</v>
      </c>
      <c r="CE222" s="15">
        <f>IF(DB221&gt;0,ROUND(CC222*$CE$1/1000,2),0)</f>
        <v>0</v>
      </c>
      <c r="CF222" s="9">
        <f>INT(CE222)</f>
        <v>0</v>
      </c>
      <c r="CG222" s="23">
        <f>INT((CE222-CF222)*10)/10</f>
        <v>0</v>
      </c>
      <c r="CH222" s="17">
        <f>CE222-CF222-CG222</f>
        <v>0</v>
      </c>
      <c r="CI222" s="23">
        <f>IF(OR(CH222=0.05,CH222=0),CH222,IF(AND(CH222&gt;0.051,CH222&lt;0.1),0.1,IF(AND(CH222&gt;0.001,CH222&lt;0.05),0.05,CH222)))</f>
        <v>0</v>
      </c>
      <c r="CJ222" s="23">
        <f>CF222+CG222+CI222</f>
        <v>0</v>
      </c>
      <c r="CK222" s="15">
        <f>IF(DB221&gt;0,ROUND($CD$1*$CK$1,2),0)</f>
        <v>0</v>
      </c>
      <c r="CL222" s="22">
        <v>0</v>
      </c>
      <c r="CM222" s="22">
        <f>IF(DB221&gt;0,ROUND($CD$1*$CM$1,2),0)</f>
        <v>0</v>
      </c>
      <c r="CN222" s="22">
        <f>IF(DB221&gt;0,ROUND($CD$1*$CN$1,2),0)</f>
        <v>0</v>
      </c>
      <c r="CO222" s="22">
        <f>IF(DB221&gt;0,ROUND($CD$1*$CO$1,2),0)</f>
        <v>0</v>
      </c>
      <c r="CP222" s="22">
        <f>IF(DB221&gt;0,ROUND($CD$1*$CP$1,2),0)</f>
        <v>0</v>
      </c>
      <c r="CQ222" s="15">
        <f>IF(DB221&gt;0,CK222+SUM(CM222:CP222),0)</f>
        <v>0</v>
      </c>
      <c r="CR222" s="22">
        <f>IF(DB221&gt;0,ROUND(CQ222/12,2),0)</f>
        <v>0</v>
      </c>
      <c r="CS222" s="9">
        <f>INT(CR222)</f>
        <v>0</v>
      </c>
      <c r="CT222" s="23">
        <f>INT((CR222-CS222)*10)/10</f>
        <v>0</v>
      </c>
      <c r="CU222" s="17">
        <f>CR222-CS222-CT222</f>
        <v>0</v>
      </c>
      <c r="CV222" s="23">
        <f>IF(OR(CU222=0.05,CU222=0),CU222,IF(AND(CU222&gt;0.051,CU222&lt;0.1),0.1,IF(AND(CU222&gt;0.001,CU222&lt;0.05),0.05,CU222)))</f>
        <v>0</v>
      </c>
      <c r="CW222" s="23">
        <f>CS222+CT222+CV222</f>
        <v>0</v>
      </c>
      <c r="CX222">
        <f>IF(DB221&gt;0,CX221,0)</f>
        <v>0</v>
      </c>
      <c r="CY222" s="7">
        <f>ROUND(CD222+CJ222+CW222+CX222,2)</f>
        <v>0</v>
      </c>
      <c r="CZ222" s="7">
        <f>IF(AND(CY222&gt;0,CY223=0),CY222,0)</f>
        <v>0</v>
      </c>
      <c r="DA222" s="7">
        <f>IF(DB221&gt;0,DA221,0)</f>
        <v>0</v>
      </c>
      <c r="DB222" s="7">
        <f>IF(ROUND(CY222-DA222,2)&gt;0,ROUND(CY222-DA222,2),0)</f>
        <v>0</v>
      </c>
      <c r="EB222">
        <v>220</v>
      </c>
      <c r="EC222" s="7">
        <f>IF(FB221&gt;0,EC221-1000,EC221)</f>
        <v>0</v>
      </c>
      <c r="ED222" s="20">
        <f>IF(FB221&gt;0,ROUND(PMT($F$92/12,$F$96*12,-EC222),5),0)</f>
        <v>0</v>
      </c>
      <c r="EE222" s="15">
        <f>IF(FB221&gt;0,ROUND(EC222*$EE$1/1000,2),0)</f>
        <v>0</v>
      </c>
      <c r="EF222" s="9">
        <f>INT(EE222)</f>
        <v>0</v>
      </c>
      <c r="EG222" s="23">
        <f>INT((EE222-EF222)*10)/10</f>
        <v>0</v>
      </c>
      <c r="EH222" s="17">
        <f>EE222-EF222-EG222</f>
        <v>0</v>
      </c>
      <c r="EI222" s="23">
        <f>IF(OR(EH222=0.05,EH222=0),EH222,IF(AND(EH222&gt;0.051,EH222&lt;0.1),0.1,IF(AND(EH222&gt;0.001,EH222&lt;0.05),0.05,EH222)))</f>
        <v>0</v>
      </c>
      <c r="EJ222" s="23">
        <f>EF222+EG222+EI222</f>
        <v>0</v>
      </c>
      <c r="EK222" s="15">
        <f>IF(FB221&gt;0,ROUND($ED$1*$EK$1,2),0)</f>
        <v>0</v>
      </c>
      <c r="EL222" s="22">
        <v>0</v>
      </c>
      <c r="EM222" s="22">
        <f>IF(FB221&gt;0,ROUND($ED$1*$EM$1,0),0)</f>
        <v>0</v>
      </c>
      <c r="EN222" s="22">
        <f>IF(FB221&gt;0,ROUND($ED$1*$EN$1,2),0)</f>
        <v>0</v>
      </c>
      <c r="EO222" s="22">
        <f>IF(FB221&gt;0,ROUND($ED$1*$EO$1,2),0)</f>
        <v>0</v>
      </c>
      <c r="EP222" s="22">
        <f>IF(FB221&gt;0,ROUND($ED$1*$EP$1,2),0)</f>
        <v>0</v>
      </c>
      <c r="EQ222" s="15">
        <f>IF(FB221&gt;0,EK222+SUM(EM222:EP222),0)</f>
        <v>0</v>
      </c>
      <c r="ER222" s="22">
        <f>IF(FB221&gt;0,ROUND(EQ222/12,2),0)</f>
        <v>0</v>
      </c>
      <c r="ES222" s="9">
        <f>INT(ER222)</f>
        <v>0</v>
      </c>
      <c r="ET222" s="23">
        <f>INT((ER222-ES222)*10)/10</f>
        <v>0</v>
      </c>
      <c r="EU222" s="17">
        <f>ER222-ES222-ET222</f>
        <v>0</v>
      </c>
      <c r="EV222" s="23">
        <f>IF(OR(EU222=0.05,EU222=0),EU222,IF(AND(EU222&gt;0.051,EU222&lt;0.1),0.1,IF(AND(EU222&gt;0.001,EU222&lt;0.05),0.05,EU222)))</f>
        <v>0</v>
      </c>
      <c r="EW222" s="23">
        <f>ES222+ET222+EV222</f>
        <v>0</v>
      </c>
      <c r="EX222">
        <f>IF(FB221&gt;0,EX221,0)</f>
        <v>0</v>
      </c>
      <c r="EY222" s="7">
        <f>ROUND(ED222+EJ222+EW222+EX222,2)</f>
        <v>0</v>
      </c>
      <c r="EZ222" s="7">
        <f>IF(AND(EY222&gt;0,EY223=0),EY222,0)</f>
        <v>0</v>
      </c>
      <c r="FA222" s="7">
        <f>IF(FB221&gt;0,FA221,0)</f>
        <v>0</v>
      </c>
      <c r="FB222" s="7">
        <f>IF(ROUND(EY222-FA222,2)&gt;0,ROUND(EY222-FA222,2),0)</f>
        <v>0</v>
      </c>
      <c r="GB222">
        <v>220</v>
      </c>
      <c r="GC222" s="7">
        <f>IF(HB221&gt;0,GC221-1000,GC221)</f>
        <v>0</v>
      </c>
      <c r="GD222" s="20">
        <f>IF(HB221&gt;0,ROUND(PMT($F$92/12,$F$96*12,-GC222),5),0)</f>
        <v>0</v>
      </c>
      <c r="GE222" s="15">
        <f>IF(HB221&gt;0,ROUND(GC222*$GE$1/1000,2),0)</f>
        <v>0</v>
      </c>
      <c r="GF222" s="9">
        <f>INT(GE222)</f>
        <v>0</v>
      </c>
      <c r="GG222" s="23">
        <f>INT((GE222-GF222)*10)/10</f>
        <v>0</v>
      </c>
      <c r="GH222" s="17">
        <f>GE222-GF222-GG222</f>
        <v>0</v>
      </c>
      <c r="GI222" s="23">
        <f>IF(OR(GH222=0.05,GH222=0),GH222,IF(AND(GH222&gt;0.051,GH222&lt;0.1),0.1,IF(AND(GH222&gt;0.001,GH222&lt;0.05),0.05,GH222)))</f>
        <v>0</v>
      </c>
      <c r="GJ222" s="23">
        <f>GF222+GG222+GI222</f>
        <v>0</v>
      </c>
      <c r="GK222" s="15">
        <f>IF(HB221&gt;0,ROUND($GD$1*$GK$1,2),0)</f>
        <v>0</v>
      </c>
      <c r="GL222" s="22">
        <v>0</v>
      </c>
      <c r="GM222" s="22">
        <f>IF(HB221&gt;0,ROUND($GD$1*$GM$1,0),0)</f>
        <v>0</v>
      </c>
      <c r="GN222" s="22">
        <f>IF(HB221&gt;0,ROUND($GD$1*$GN$1,2),0)</f>
        <v>0</v>
      </c>
      <c r="GO222" s="22">
        <f>IF(HB221&gt;0,ROUND($GD$1*$GO$1,2),0)</f>
        <v>0</v>
      </c>
      <c r="GP222" s="22">
        <f>IF(HB221&gt;0,ROUND($GD$1*$GP$1,2),0)</f>
        <v>0</v>
      </c>
      <c r="GQ222" s="15">
        <f>IF(HB221&gt;0,GK222+SUM(GM222:GP222),0)</f>
        <v>0</v>
      </c>
      <c r="GR222" s="22">
        <f>IF(HB221&gt;0,ROUND(GQ222/12,2),0)</f>
        <v>0</v>
      </c>
      <c r="GS222" s="9">
        <f>INT(GR222)</f>
        <v>0</v>
      </c>
      <c r="GT222" s="23">
        <f>INT((GR222-GS222)*10)/10</f>
        <v>0</v>
      </c>
      <c r="GU222" s="17">
        <f>GR222-GS222-GT222</f>
        <v>0</v>
      </c>
      <c r="GV222" s="23">
        <f>IF(OR(GU222=0.05,GU222=0),GU222,IF(AND(GU222&gt;0.051,GU222&lt;0.1),0.1,IF(AND(GU222&gt;0.001,GU222&lt;0.05),0.05,GU222)))</f>
        <v>0</v>
      </c>
      <c r="GW222" s="23">
        <f>GS222+GT222+GV222</f>
        <v>0</v>
      </c>
      <c r="GX222">
        <f>IF(HB221&gt;0,GX221,0)</f>
        <v>0</v>
      </c>
      <c r="GY222" s="7">
        <f>ROUND(GD222+GJ222+GW222+GX222,2)</f>
        <v>0</v>
      </c>
      <c r="GZ222" s="7">
        <f>IF(AND(GY222&gt;0,GY223=0),GY222,0)</f>
        <v>0</v>
      </c>
      <c r="HA222" s="7">
        <f>IF(HB221&gt;0,HA221,0)</f>
        <v>0</v>
      </c>
      <c r="HB222" s="7">
        <f>IF(ROUND(GY222-HA222,2)&gt;0,ROUND(GY222-HA222,2),0)</f>
        <v>0</v>
      </c>
    </row>
    <row r="223" spans="1:235">
      <c r="AA223" t="s">
        <v>226</v>
      </c>
      <c r="AB223" s="144">
        <v>0.0575</v>
      </c>
      <c r="AC223" s="144">
        <f>IF($AA$232=AA223,AB223,0)</f>
        <v>0</v>
      </c>
      <c r="BB223">
        <v>221</v>
      </c>
      <c r="BC223" s="7">
        <f>IF(BW222&gt;0,BC222-1000,BC222)</f>
        <v>0</v>
      </c>
      <c r="BD223" s="20">
        <f>IF(BW222&gt;0,ROUND(PMT($F$92/12,$F$96*12,-BC223),5),0)</f>
        <v>0</v>
      </c>
      <c r="BE223" s="15">
        <f>IF(BW222&gt;0,ROUND(BC223*$E$1/1000,2),0)</f>
        <v>0</v>
      </c>
      <c r="BF223" s="15">
        <f>IF(BW222&gt;0,ROUND(MIN(BC223,$F$168)*$BF$1,2),0)</f>
        <v>0</v>
      </c>
      <c r="BG223" s="22">
        <v>0</v>
      </c>
      <c r="BH223" s="22">
        <f>IF(BW222&gt;0,ROUND(MIN(BC223,$F$168)*$BH$1,0),0)</f>
        <v>0</v>
      </c>
      <c r="BI223" s="22">
        <f>IF(BW222&gt;0,ROUND(MIN(BC223,$F$168)*$BI$1,2),0)</f>
        <v>0</v>
      </c>
      <c r="BJ223" s="22">
        <f>IF(BW222&gt;0,ROUND(MIN(BC223,$F$168)*$BJ$1,2),0)</f>
        <v>0</v>
      </c>
      <c r="BK223" s="22">
        <f>IF(BW222&gt;0,ROUND(MIN(BC223,$F$168)*$BK$1,2),0)</f>
        <v>0</v>
      </c>
      <c r="BL223" s="15">
        <f>IF(BW222&gt;0,BF223+SUM(BH223:BK223),0)</f>
        <v>0</v>
      </c>
      <c r="BM223" s="22">
        <f>IF(BW222&gt;0,ROUND(BL223/12,2),0)</f>
        <v>0</v>
      </c>
      <c r="BN223" s="9">
        <f>INT(BM223)</f>
        <v>0</v>
      </c>
      <c r="BO223" s="23">
        <f>INT((BM223-BN223)*10)/10</f>
        <v>0</v>
      </c>
      <c r="BP223" s="17">
        <f>BM223-BN223-BO223</f>
        <v>0</v>
      </c>
      <c r="BQ223" s="23">
        <f>IF(OR(BP223=0.05,BP223=0),BP223,IF(AND(BP223&gt;0.051,BP223&lt;0.1),0.1,IF(AND(BP223&gt;0.001,BP223&lt;0.05),0.05,BP223)))</f>
        <v>0</v>
      </c>
      <c r="BR223" s="23">
        <f>BN223+BO223+BQ223</f>
        <v>0</v>
      </c>
      <c r="BS223">
        <f>IF(BW222&gt;0,BS222,0)</f>
        <v>0</v>
      </c>
      <c r="BT223" s="7">
        <f>SUM(BD223:BE223)+BR223+BS223</f>
        <v>0</v>
      </c>
      <c r="BU223" s="7">
        <f>IF(AND(BT223&gt;0,BT224=0),BT223,0)</f>
        <v>0</v>
      </c>
      <c r="BV223" s="7">
        <f>IF(BW222&gt;0,BV222,0)</f>
        <v>0</v>
      </c>
      <c r="BW223" s="7">
        <f>IF(ROUND(BT223-BV223,2)&gt;0,ROUND(BT223-BV223,2),0)</f>
        <v>0</v>
      </c>
      <c r="CB223">
        <v>221</v>
      </c>
      <c r="CC223" s="7">
        <f>IF(DB222&gt;0,CC222-1000,CC222)</f>
        <v>0</v>
      </c>
      <c r="CD223" s="20">
        <f>IF(DB222&gt;0,ROUND(PMT($F$92/12,$F$96*12,-CC223),5),0)</f>
        <v>0</v>
      </c>
      <c r="CE223" s="15">
        <f>IF(DB222&gt;0,ROUND(CC223*$CE$1/1000,2),0)</f>
        <v>0</v>
      </c>
      <c r="CF223" s="9">
        <f>INT(CE223)</f>
        <v>0</v>
      </c>
      <c r="CG223" s="23">
        <f>INT((CE223-CF223)*10)/10</f>
        <v>0</v>
      </c>
      <c r="CH223" s="17">
        <f>CE223-CF223-CG223</f>
        <v>0</v>
      </c>
      <c r="CI223" s="23">
        <f>IF(OR(CH223=0.05,CH223=0),CH223,IF(AND(CH223&gt;0.051,CH223&lt;0.1),0.1,IF(AND(CH223&gt;0.001,CH223&lt;0.05),0.05,CH223)))</f>
        <v>0</v>
      </c>
      <c r="CJ223" s="23">
        <f>CF223+CG223+CI223</f>
        <v>0</v>
      </c>
      <c r="CK223" s="15">
        <f>IF(DB222&gt;0,ROUND($CD$1*$CK$1,2),0)</f>
        <v>0</v>
      </c>
      <c r="CL223" s="22">
        <v>0</v>
      </c>
      <c r="CM223" s="22">
        <f>IF(DB222&gt;0,ROUND($CD$1*$CM$1,2),0)</f>
        <v>0</v>
      </c>
      <c r="CN223" s="22">
        <f>IF(DB222&gt;0,ROUND($CD$1*$CN$1,2),0)</f>
        <v>0</v>
      </c>
      <c r="CO223" s="22">
        <f>IF(DB222&gt;0,ROUND($CD$1*$CO$1,2),0)</f>
        <v>0</v>
      </c>
      <c r="CP223" s="22">
        <f>IF(DB222&gt;0,ROUND($CD$1*$CP$1,2),0)</f>
        <v>0</v>
      </c>
      <c r="CQ223" s="15">
        <f>IF(DB222&gt;0,CK223+SUM(CM223:CP223),0)</f>
        <v>0</v>
      </c>
      <c r="CR223" s="22">
        <f>IF(DB222&gt;0,ROUND(CQ223/12,2),0)</f>
        <v>0</v>
      </c>
      <c r="CS223" s="9">
        <f>INT(CR223)</f>
        <v>0</v>
      </c>
      <c r="CT223" s="23">
        <f>INT((CR223-CS223)*10)/10</f>
        <v>0</v>
      </c>
      <c r="CU223" s="17">
        <f>CR223-CS223-CT223</f>
        <v>0</v>
      </c>
      <c r="CV223" s="23">
        <f>IF(OR(CU223=0.05,CU223=0),CU223,IF(AND(CU223&gt;0.051,CU223&lt;0.1),0.1,IF(AND(CU223&gt;0.001,CU223&lt;0.05),0.05,CU223)))</f>
        <v>0</v>
      </c>
      <c r="CW223" s="23">
        <f>CS223+CT223+CV223</f>
        <v>0</v>
      </c>
      <c r="CX223">
        <f>IF(DB222&gt;0,CX222,0)</f>
        <v>0</v>
      </c>
      <c r="CY223" s="7">
        <f>ROUND(CD223+CJ223+CW223+CX223,2)</f>
        <v>0</v>
      </c>
      <c r="CZ223" s="7">
        <f>IF(AND(CY223&gt;0,CY224=0),CY223,0)</f>
        <v>0</v>
      </c>
      <c r="DA223" s="7">
        <f>IF(DB222&gt;0,DA222,0)</f>
        <v>0</v>
      </c>
      <c r="DB223" s="7">
        <f>IF(ROUND(CY223-DA223,2)&gt;0,ROUND(CY223-DA223,2),0)</f>
        <v>0</v>
      </c>
      <c r="EB223">
        <v>221</v>
      </c>
      <c r="EC223" s="7">
        <f>IF(FB222&gt;0,EC222-1000,EC222)</f>
        <v>0</v>
      </c>
      <c r="ED223" s="20">
        <f>IF(FB222&gt;0,ROUND(PMT($F$92/12,$F$96*12,-EC223),5),0)</f>
        <v>0</v>
      </c>
      <c r="EE223" s="15">
        <f>IF(FB222&gt;0,ROUND(EC223*$EE$1/1000,2),0)</f>
        <v>0</v>
      </c>
      <c r="EF223" s="9">
        <f>INT(EE223)</f>
        <v>0</v>
      </c>
      <c r="EG223" s="23">
        <f>INT((EE223-EF223)*10)/10</f>
        <v>0</v>
      </c>
      <c r="EH223" s="17">
        <f>EE223-EF223-EG223</f>
        <v>0</v>
      </c>
      <c r="EI223" s="23">
        <f>IF(OR(EH223=0.05,EH223=0),EH223,IF(AND(EH223&gt;0.051,EH223&lt;0.1),0.1,IF(AND(EH223&gt;0.001,EH223&lt;0.05),0.05,EH223)))</f>
        <v>0</v>
      </c>
      <c r="EJ223" s="23">
        <f>EF223+EG223+EI223</f>
        <v>0</v>
      </c>
      <c r="EK223" s="15">
        <f>IF(FB222&gt;0,ROUND($ED$1*$EK$1,2),0)</f>
        <v>0</v>
      </c>
      <c r="EL223" s="22">
        <v>0</v>
      </c>
      <c r="EM223" s="22">
        <f>IF(FB222&gt;0,ROUND($ED$1*$EM$1,0),0)</f>
        <v>0</v>
      </c>
      <c r="EN223" s="22">
        <f>IF(FB222&gt;0,ROUND($ED$1*$EN$1,2),0)</f>
        <v>0</v>
      </c>
      <c r="EO223" s="22">
        <f>IF(FB222&gt;0,ROUND($ED$1*$EO$1,2),0)</f>
        <v>0</v>
      </c>
      <c r="EP223" s="22">
        <f>IF(FB222&gt;0,ROUND($ED$1*$EP$1,2),0)</f>
        <v>0</v>
      </c>
      <c r="EQ223" s="15">
        <f>IF(FB222&gt;0,EK223+SUM(EM223:EP223),0)</f>
        <v>0</v>
      </c>
      <c r="ER223" s="22">
        <f>IF(FB222&gt;0,ROUND(EQ223/12,2),0)</f>
        <v>0</v>
      </c>
      <c r="ES223" s="9">
        <f>INT(ER223)</f>
        <v>0</v>
      </c>
      <c r="ET223" s="23">
        <f>INT((ER223-ES223)*10)/10</f>
        <v>0</v>
      </c>
      <c r="EU223" s="17">
        <f>ER223-ES223-ET223</f>
        <v>0</v>
      </c>
      <c r="EV223" s="23">
        <f>IF(OR(EU223=0.05,EU223=0),EU223,IF(AND(EU223&gt;0.051,EU223&lt;0.1),0.1,IF(AND(EU223&gt;0.001,EU223&lt;0.05),0.05,EU223)))</f>
        <v>0</v>
      </c>
      <c r="EW223" s="23">
        <f>ES223+ET223+EV223</f>
        <v>0</v>
      </c>
      <c r="EX223">
        <f>IF(FB222&gt;0,EX222,0)</f>
        <v>0</v>
      </c>
      <c r="EY223" s="7">
        <f>ROUND(ED223+EJ223+EW223+EX223,2)</f>
        <v>0</v>
      </c>
      <c r="EZ223" s="7">
        <f>IF(AND(EY223&gt;0,EY224=0),EY223,0)</f>
        <v>0</v>
      </c>
      <c r="FA223" s="7">
        <f>IF(FB222&gt;0,FA222,0)</f>
        <v>0</v>
      </c>
      <c r="FB223" s="7">
        <f>IF(ROUND(EY223-FA223,2)&gt;0,ROUND(EY223-FA223,2),0)</f>
        <v>0</v>
      </c>
      <c r="GB223">
        <v>221</v>
      </c>
      <c r="GC223" s="7">
        <f>IF(HB222&gt;0,GC222-1000,GC222)</f>
        <v>0</v>
      </c>
      <c r="GD223" s="20">
        <f>IF(HB222&gt;0,ROUND(PMT($F$92/12,$F$96*12,-GC223),5),0)</f>
        <v>0</v>
      </c>
      <c r="GE223" s="15">
        <f>IF(HB222&gt;0,ROUND(GC223*$GE$1/1000,2),0)</f>
        <v>0</v>
      </c>
      <c r="GF223" s="9">
        <f>INT(GE223)</f>
        <v>0</v>
      </c>
      <c r="GG223" s="23">
        <f>INT((GE223-GF223)*10)/10</f>
        <v>0</v>
      </c>
      <c r="GH223" s="17">
        <f>GE223-GF223-GG223</f>
        <v>0</v>
      </c>
      <c r="GI223" s="23">
        <f>IF(OR(GH223=0.05,GH223=0),GH223,IF(AND(GH223&gt;0.051,GH223&lt;0.1),0.1,IF(AND(GH223&gt;0.001,GH223&lt;0.05),0.05,GH223)))</f>
        <v>0</v>
      </c>
      <c r="GJ223" s="23">
        <f>GF223+GG223+GI223</f>
        <v>0</v>
      </c>
      <c r="GK223" s="15">
        <f>IF(HB222&gt;0,ROUND($GD$1*$GK$1,2),0)</f>
        <v>0</v>
      </c>
      <c r="GL223" s="22">
        <v>0</v>
      </c>
      <c r="GM223" s="22">
        <f>IF(HB222&gt;0,ROUND($GD$1*$GM$1,0),0)</f>
        <v>0</v>
      </c>
      <c r="GN223" s="22">
        <f>IF(HB222&gt;0,ROUND($GD$1*$GN$1,2),0)</f>
        <v>0</v>
      </c>
      <c r="GO223" s="22">
        <f>IF(HB222&gt;0,ROUND($GD$1*$GO$1,2),0)</f>
        <v>0</v>
      </c>
      <c r="GP223" s="22">
        <f>IF(HB222&gt;0,ROUND($GD$1*$GP$1,2),0)</f>
        <v>0</v>
      </c>
      <c r="GQ223" s="15">
        <f>IF(HB222&gt;0,GK223+SUM(GM223:GP223),0)</f>
        <v>0</v>
      </c>
      <c r="GR223" s="22">
        <f>IF(HB222&gt;0,ROUND(GQ223/12,2),0)</f>
        <v>0</v>
      </c>
      <c r="GS223" s="9">
        <f>INT(GR223)</f>
        <v>0</v>
      </c>
      <c r="GT223" s="23">
        <f>INT((GR223-GS223)*10)/10</f>
        <v>0</v>
      </c>
      <c r="GU223" s="17">
        <f>GR223-GS223-GT223</f>
        <v>0</v>
      </c>
      <c r="GV223" s="23">
        <f>IF(OR(GU223=0.05,GU223=0),GU223,IF(AND(GU223&gt;0.051,GU223&lt;0.1),0.1,IF(AND(GU223&gt;0.001,GU223&lt;0.05),0.05,GU223)))</f>
        <v>0</v>
      </c>
      <c r="GW223" s="23">
        <f>GS223+GT223+GV223</f>
        <v>0</v>
      </c>
      <c r="GX223">
        <f>IF(HB222&gt;0,GX222,0)</f>
        <v>0</v>
      </c>
      <c r="GY223" s="7">
        <f>ROUND(GD223+GJ223+GW223+GX223,2)</f>
        <v>0</v>
      </c>
      <c r="GZ223" s="7">
        <f>IF(AND(GY223&gt;0,GY224=0),GY223,0)</f>
        <v>0</v>
      </c>
      <c r="HA223" s="7">
        <f>IF(HB222&gt;0,HA222,0)</f>
        <v>0</v>
      </c>
      <c r="HB223" s="7">
        <f>IF(ROUND(GY223-HA223,2)&gt;0,ROUND(GY223-HA223,2),0)</f>
        <v>0</v>
      </c>
    </row>
    <row r="224" spans="1:235">
      <c r="AA224" s="9" t="s">
        <v>227</v>
      </c>
      <c r="AB224" s="144">
        <v>0.0625</v>
      </c>
      <c r="AC224" s="144">
        <f>IF($AA$232=AA224,AB224,0)</f>
        <v>0</v>
      </c>
      <c r="BB224">
        <v>222</v>
      </c>
      <c r="BC224" s="7">
        <f>IF(BW223&gt;0,BC223-1000,BC223)</f>
        <v>0</v>
      </c>
      <c r="BD224" s="20">
        <f>IF(BW223&gt;0,ROUND(PMT($F$92/12,$F$96*12,-BC224),5),0)</f>
        <v>0</v>
      </c>
      <c r="BE224" s="15">
        <f>IF(BW223&gt;0,ROUND(BC224*$E$1/1000,2),0)</f>
        <v>0</v>
      </c>
      <c r="BF224" s="15">
        <f>IF(BW223&gt;0,ROUND(MIN(BC224,$F$168)*$BF$1,2),0)</f>
        <v>0</v>
      </c>
      <c r="BG224" s="22">
        <v>0</v>
      </c>
      <c r="BH224" s="22">
        <f>IF(BW223&gt;0,ROUND(MIN(BC224,$F$168)*$BH$1,0),0)</f>
        <v>0</v>
      </c>
      <c r="BI224" s="22">
        <f>IF(BW223&gt;0,ROUND(MIN(BC224,$F$168)*$BI$1,2),0)</f>
        <v>0</v>
      </c>
      <c r="BJ224" s="22">
        <f>IF(BW223&gt;0,ROUND(MIN(BC224,$F$168)*$BJ$1,2),0)</f>
        <v>0</v>
      </c>
      <c r="BK224" s="22">
        <f>IF(BW223&gt;0,ROUND(MIN(BC224,$F$168)*$BK$1,2),0)</f>
        <v>0</v>
      </c>
      <c r="BL224" s="15">
        <f>IF(BW223&gt;0,BF224+SUM(BH224:BK224),0)</f>
        <v>0</v>
      </c>
      <c r="BM224" s="22">
        <f>IF(BW223&gt;0,ROUND(BL224/12,2),0)</f>
        <v>0</v>
      </c>
      <c r="BN224" s="9">
        <f>INT(BM224)</f>
        <v>0</v>
      </c>
      <c r="BO224" s="23">
        <f>INT((BM224-BN224)*10)/10</f>
        <v>0</v>
      </c>
      <c r="BP224" s="17">
        <f>BM224-BN224-BO224</f>
        <v>0</v>
      </c>
      <c r="BQ224" s="23">
        <f>IF(OR(BP224=0.05,BP224=0),BP224,IF(AND(BP224&gt;0.051,BP224&lt;0.1),0.1,IF(AND(BP224&gt;0.001,BP224&lt;0.05),0.05,BP224)))</f>
        <v>0</v>
      </c>
      <c r="BR224" s="23">
        <f>BN224+BO224+BQ224</f>
        <v>0</v>
      </c>
      <c r="BS224">
        <f>IF(BW223&gt;0,BS223,0)</f>
        <v>0</v>
      </c>
      <c r="BT224" s="7">
        <f>SUM(BD224:BE224)+BR224+BS224</f>
        <v>0</v>
      </c>
      <c r="BU224" s="7">
        <f>IF(AND(BT224&gt;0,BT225=0),BT224,0)</f>
        <v>0</v>
      </c>
      <c r="BV224" s="7">
        <f>IF(BW223&gt;0,BV223,0)</f>
        <v>0</v>
      </c>
      <c r="BW224" s="7">
        <f>IF(ROUND(BT224-BV224,2)&gt;0,ROUND(BT224-BV224,2),0)</f>
        <v>0</v>
      </c>
      <c r="CB224">
        <v>222</v>
      </c>
      <c r="CC224" s="7">
        <f>IF(DB223&gt;0,CC223-1000,CC223)</f>
        <v>0</v>
      </c>
      <c r="CD224" s="20">
        <f>IF(DB223&gt;0,ROUND(PMT($F$92/12,$F$96*12,-CC224),5),0)</f>
        <v>0</v>
      </c>
      <c r="CE224" s="15">
        <f>IF(DB223&gt;0,ROUND(CC224*$CE$1/1000,2),0)</f>
        <v>0</v>
      </c>
      <c r="CF224" s="9">
        <f>INT(CE224)</f>
        <v>0</v>
      </c>
      <c r="CG224" s="23">
        <f>INT((CE224-CF224)*10)/10</f>
        <v>0</v>
      </c>
      <c r="CH224" s="17">
        <f>CE224-CF224-CG224</f>
        <v>0</v>
      </c>
      <c r="CI224" s="23">
        <f>IF(OR(CH224=0.05,CH224=0),CH224,IF(AND(CH224&gt;0.051,CH224&lt;0.1),0.1,IF(AND(CH224&gt;0.001,CH224&lt;0.05),0.05,CH224)))</f>
        <v>0</v>
      </c>
      <c r="CJ224" s="23">
        <f>CF224+CG224+CI224</f>
        <v>0</v>
      </c>
      <c r="CK224" s="15">
        <f>IF(DB223&gt;0,ROUND($CD$1*$CK$1,2),0)</f>
        <v>0</v>
      </c>
      <c r="CL224" s="22">
        <v>0</v>
      </c>
      <c r="CM224" s="22">
        <f>IF(DB223&gt;0,ROUND($CD$1*$CM$1,2),0)</f>
        <v>0</v>
      </c>
      <c r="CN224" s="22">
        <f>IF(DB223&gt;0,ROUND($CD$1*$CN$1,2),0)</f>
        <v>0</v>
      </c>
      <c r="CO224" s="22">
        <f>IF(DB223&gt;0,ROUND($CD$1*$CO$1,2),0)</f>
        <v>0</v>
      </c>
      <c r="CP224" s="22">
        <f>IF(DB223&gt;0,ROUND($CD$1*$CP$1,2),0)</f>
        <v>0</v>
      </c>
      <c r="CQ224" s="15">
        <f>IF(DB223&gt;0,CK224+SUM(CM224:CP224),0)</f>
        <v>0</v>
      </c>
      <c r="CR224" s="22">
        <f>IF(DB223&gt;0,ROUND(CQ224/12,2),0)</f>
        <v>0</v>
      </c>
      <c r="CS224" s="9">
        <f>INT(CR224)</f>
        <v>0</v>
      </c>
      <c r="CT224" s="23">
        <f>INT((CR224-CS224)*10)/10</f>
        <v>0</v>
      </c>
      <c r="CU224" s="17">
        <f>CR224-CS224-CT224</f>
        <v>0</v>
      </c>
      <c r="CV224" s="23">
        <f>IF(OR(CU224=0.05,CU224=0),CU224,IF(AND(CU224&gt;0.051,CU224&lt;0.1),0.1,IF(AND(CU224&gt;0.001,CU224&lt;0.05),0.05,CU224)))</f>
        <v>0</v>
      </c>
      <c r="CW224" s="23">
        <f>CS224+CT224+CV224</f>
        <v>0</v>
      </c>
      <c r="CX224">
        <f>IF(DB223&gt;0,CX223,0)</f>
        <v>0</v>
      </c>
      <c r="CY224" s="7">
        <f>ROUND(CD224+CJ224+CW224+CX224,2)</f>
        <v>0</v>
      </c>
      <c r="CZ224" s="7">
        <f>IF(AND(CY224&gt;0,CY225=0),CY224,0)</f>
        <v>0</v>
      </c>
      <c r="DA224" s="7">
        <f>IF(DB223&gt;0,DA223,0)</f>
        <v>0</v>
      </c>
      <c r="DB224" s="7">
        <f>IF(ROUND(CY224-DA224,2)&gt;0,ROUND(CY224-DA224,2),0)</f>
        <v>0</v>
      </c>
      <c r="EB224">
        <v>222</v>
      </c>
      <c r="EC224" s="7">
        <f>IF(FB223&gt;0,EC223-1000,EC223)</f>
        <v>0</v>
      </c>
      <c r="ED224" s="20">
        <f>IF(FB223&gt;0,ROUND(PMT($F$92/12,$F$96*12,-EC224),5),0)</f>
        <v>0</v>
      </c>
      <c r="EE224" s="15">
        <f>IF(FB223&gt;0,ROUND(EC224*$EE$1/1000,2),0)</f>
        <v>0</v>
      </c>
      <c r="EF224" s="9">
        <f>INT(EE224)</f>
        <v>0</v>
      </c>
      <c r="EG224" s="23">
        <f>INT((EE224-EF224)*10)/10</f>
        <v>0</v>
      </c>
      <c r="EH224" s="17">
        <f>EE224-EF224-EG224</f>
        <v>0</v>
      </c>
      <c r="EI224" s="23">
        <f>IF(OR(EH224=0.05,EH224=0),EH224,IF(AND(EH224&gt;0.051,EH224&lt;0.1),0.1,IF(AND(EH224&gt;0.001,EH224&lt;0.05),0.05,EH224)))</f>
        <v>0</v>
      </c>
      <c r="EJ224" s="23">
        <f>EF224+EG224+EI224</f>
        <v>0</v>
      </c>
      <c r="EK224" s="15">
        <f>IF(FB223&gt;0,ROUND($ED$1*$EK$1,2),0)</f>
        <v>0</v>
      </c>
      <c r="EL224" s="22">
        <v>0</v>
      </c>
      <c r="EM224" s="22">
        <f>IF(FB223&gt;0,ROUND($ED$1*$EM$1,0),0)</f>
        <v>0</v>
      </c>
      <c r="EN224" s="22">
        <f>IF(FB223&gt;0,ROUND($ED$1*$EN$1,2),0)</f>
        <v>0</v>
      </c>
      <c r="EO224" s="22">
        <f>IF(FB223&gt;0,ROUND($ED$1*$EO$1,2),0)</f>
        <v>0</v>
      </c>
      <c r="EP224" s="22">
        <f>IF(FB223&gt;0,ROUND($ED$1*$EP$1,2),0)</f>
        <v>0</v>
      </c>
      <c r="EQ224" s="15">
        <f>IF(FB223&gt;0,EK224+SUM(EM224:EP224),0)</f>
        <v>0</v>
      </c>
      <c r="ER224" s="22">
        <f>IF(FB223&gt;0,ROUND(EQ224/12,2),0)</f>
        <v>0</v>
      </c>
      <c r="ES224" s="9">
        <f>INT(ER224)</f>
        <v>0</v>
      </c>
      <c r="ET224" s="23">
        <f>INT((ER224-ES224)*10)/10</f>
        <v>0</v>
      </c>
      <c r="EU224" s="17">
        <f>ER224-ES224-ET224</f>
        <v>0</v>
      </c>
      <c r="EV224" s="23">
        <f>IF(OR(EU224=0.05,EU224=0),EU224,IF(AND(EU224&gt;0.051,EU224&lt;0.1),0.1,IF(AND(EU224&gt;0.001,EU224&lt;0.05),0.05,EU224)))</f>
        <v>0</v>
      </c>
      <c r="EW224" s="23">
        <f>ES224+ET224+EV224</f>
        <v>0</v>
      </c>
      <c r="EX224">
        <f>IF(FB223&gt;0,EX223,0)</f>
        <v>0</v>
      </c>
      <c r="EY224" s="7">
        <f>ROUND(ED224+EJ224+EW224+EX224,2)</f>
        <v>0</v>
      </c>
      <c r="EZ224" s="7">
        <f>IF(AND(EY224&gt;0,EY225=0),EY224,0)</f>
        <v>0</v>
      </c>
      <c r="FA224" s="7">
        <f>IF(FB223&gt;0,FA223,0)</f>
        <v>0</v>
      </c>
      <c r="FB224" s="7">
        <f>IF(ROUND(EY224-FA224,2)&gt;0,ROUND(EY224-FA224,2),0)</f>
        <v>0</v>
      </c>
      <c r="GB224">
        <v>222</v>
      </c>
      <c r="GC224" s="7">
        <f>IF(HB223&gt;0,GC223-1000,GC223)</f>
        <v>0</v>
      </c>
      <c r="GD224" s="20">
        <f>IF(HB223&gt;0,ROUND(PMT($F$92/12,$F$96*12,-GC224),5),0)</f>
        <v>0</v>
      </c>
      <c r="GE224" s="15">
        <f>IF(HB223&gt;0,ROUND(GC224*$GE$1/1000,2),0)</f>
        <v>0</v>
      </c>
      <c r="GF224" s="9">
        <f>INT(GE224)</f>
        <v>0</v>
      </c>
      <c r="GG224" s="23">
        <f>INT((GE224-GF224)*10)/10</f>
        <v>0</v>
      </c>
      <c r="GH224" s="17">
        <f>GE224-GF224-GG224</f>
        <v>0</v>
      </c>
      <c r="GI224" s="23">
        <f>IF(OR(GH224=0.05,GH224=0),GH224,IF(AND(GH224&gt;0.051,GH224&lt;0.1),0.1,IF(AND(GH224&gt;0.001,GH224&lt;0.05),0.05,GH224)))</f>
        <v>0</v>
      </c>
      <c r="GJ224" s="23">
        <f>GF224+GG224+GI224</f>
        <v>0</v>
      </c>
      <c r="GK224" s="15">
        <f>IF(HB223&gt;0,ROUND($GD$1*$GK$1,2),0)</f>
        <v>0</v>
      </c>
      <c r="GL224" s="22">
        <v>0</v>
      </c>
      <c r="GM224" s="22">
        <f>IF(HB223&gt;0,ROUND($GD$1*$GM$1,0),0)</f>
        <v>0</v>
      </c>
      <c r="GN224" s="22">
        <f>IF(HB223&gt;0,ROUND($GD$1*$GN$1,2),0)</f>
        <v>0</v>
      </c>
      <c r="GO224" s="22">
        <f>IF(HB223&gt;0,ROUND($GD$1*$GO$1,2),0)</f>
        <v>0</v>
      </c>
      <c r="GP224" s="22">
        <f>IF(HB223&gt;0,ROUND($GD$1*$GP$1,2),0)</f>
        <v>0</v>
      </c>
      <c r="GQ224" s="15">
        <f>IF(HB223&gt;0,GK224+SUM(GM224:GP224),0)</f>
        <v>0</v>
      </c>
      <c r="GR224" s="22">
        <f>IF(HB223&gt;0,ROUND(GQ224/12,2),0)</f>
        <v>0</v>
      </c>
      <c r="GS224" s="9">
        <f>INT(GR224)</f>
        <v>0</v>
      </c>
      <c r="GT224" s="23">
        <f>INT((GR224-GS224)*10)/10</f>
        <v>0</v>
      </c>
      <c r="GU224" s="17">
        <f>GR224-GS224-GT224</f>
        <v>0</v>
      </c>
      <c r="GV224" s="23">
        <f>IF(OR(GU224=0.05,GU224=0),GU224,IF(AND(GU224&gt;0.051,GU224&lt;0.1),0.1,IF(AND(GU224&gt;0.001,GU224&lt;0.05),0.05,GU224)))</f>
        <v>0</v>
      </c>
      <c r="GW224" s="23">
        <f>GS224+GT224+GV224</f>
        <v>0</v>
      </c>
      <c r="GX224">
        <f>IF(HB223&gt;0,GX223,0)</f>
        <v>0</v>
      </c>
      <c r="GY224" s="7">
        <f>ROUND(GD224+GJ224+GW224+GX224,2)</f>
        <v>0</v>
      </c>
      <c r="GZ224" s="7">
        <f>IF(AND(GY224&gt;0,GY225=0),GY224,0)</f>
        <v>0</v>
      </c>
      <c r="HA224" s="7">
        <f>IF(HB223&gt;0,HA223,0)</f>
        <v>0</v>
      </c>
      <c r="HB224" s="7">
        <f>IF(ROUND(GY224-HA224,2)&gt;0,ROUND(GY224-HA224,2),0)</f>
        <v>0</v>
      </c>
    </row>
    <row r="225" spans="1:235">
      <c r="AA225" s="9" t="s">
        <v>228</v>
      </c>
      <c r="AB225" s="144">
        <v>0.065</v>
      </c>
      <c r="AC225" s="144">
        <f>IF($AA$232=AA225,AB225,0)</f>
        <v>0</v>
      </c>
      <c r="BB225">
        <v>223</v>
      </c>
      <c r="BC225" s="7">
        <f>IF(BW224&gt;0,BC224-1000,BC224)</f>
        <v>0</v>
      </c>
      <c r="BD225" s="20">
        <f>IF(BW224&gt;0,ROUND(PMT($F$92/12,$F$96*12,-BC225),5),0)</f>
        <v>0</v>
      </c>
      <c r="BE225" s="15">
        <f>IF(BW224&gt;0,ROUND(BC225*$E$1/1000,2),0)</f>
        <v>0</v>
      </c>
      <c r="BF225" s="15">
        <f>IF(BW224&gt;0,ROUND(MIN(BC225,$F$168)*$BF$1,2),0)</f>
        <v>0</v>
      </c>
      <c r="BG225" s="22">
        <v>0</v>
      </c>
      <c r="BH225" s="22">
        <f>IF(BW224&gt;0,ROUND(MIN(BC225,$F$168)*$BH$1,0),0)</f>
        <v>0</v>
      </c>
      <c r="BI225" s="22">
        <f>IF(BW224&gt;0,ROUND(MIN(BC225,$F$168)*$BI$1,2),0)</f>
        <v>0</v>
      </c>
      <c r="BJ225" s="22">
        <f>IF(BW224&gt;0,ROUND(MIN(BC225,$F$168)*$BJ$1,2),0)</f>
        <v>0</v>
      </c>
      <c r="BK225" s="22">
        <f>IF(BW224&gt;0,ROUND(MIN(BC225,$F$168)*$BK$1,2),0)</f>
        <v>0</v>
      </c>
      <c r="BL225" s="15">
        <f>IF(BW224&gt;0,BF225+SUM(BH225:BK225),0)</f>
        <v>0</v>
      </c>
      <c r="BM225" s="22">
        <f>IF(BW224&gt;0,ROUND(BL225/12,2),0)</f>
        <v>0</v>
      </c>
      <c r="BN225" s="9">
        <f>INT(BM225)</f>
        <v>0</v>
      </c>
      <c r="BO225" s="23">
        <f>INT((BM225-BN225)*10)/10</f>
        <v>0</v>
      </c>
      <c r="BP225" s="17">
        <f>BM225-BN225-BO225</f>
        <v>0</v>
      </c>
      <c r="BQ225" s="23">
        <f>IF(OR(BP225=0.05,BP225=0),BP225,IF(AND(BP225&gt;0.051,BP225&lt;0.1),0.1,IF(AND(BP225&gt;0.001,BP225&lt;0.05),0.05,BP225)))</f>
        <v>0</v>
      </c>
      <c r="BR225" s="23">
        <f>BN225+BO225+BQ225</f>
        <v>0</v>
      </c>
      <c r="BS225">
        <f>IF(BW224&gt;0,BS224,0)</f>
        <v>0</v>
      </c>
      <c r="BT225" s="7">
        <f>SUM(BD225:BE225)+BR225+BS225</f>
        <v>0</v>
      </c>
      <c r="BU225" s="7">
        <f>IF(AND(BT225&gt;0,BT226=0),BT225,0)</f>
        <v>0</v>
      </c>
      <c r="BV225" s="7">
        <f>IF(BW224&gt;0,BV224,0)</f>
        <v>0</v>
      </c>
      <c r="BW225" s="7">
        <f>IF(ROUND(BT225-BV225,2)&gt;0,ROUND(BT225-BV225,2),0)</f>
        <v>0</v>
      </c>
      <c r="CB225">
        <v>223</v>
      </c>
      <c r="CC225" s="7">
        <f>IF(DB224&gt;0,CC224-1000,CC224)</f>
        <v>0</v>
      </c>
      <c r="CD225" s="20">
        <f>IF(DB224&gt;0,ROUND(PMT($F$92/12,$F$96*12,-CC225),5),0)</f>
        <v>0</v>
      </c>
      <c r="CE225" s="15">
        <f>IF(DB224&gt;0,ROUND(CC225*$CE$1/1000,2),0)</f>
        <v>0</v>
      </c>
      <c r="CF225" s="9">
        <f>INT(CE225)</f>
        <v>0</v>
      </c>
      <c r="CG225" s="23">
        <f>INT((CE225-CF225)*10)/10</f>
        <v>0</v>
      </c>
      <c r="CH225" s="17">
        <f>CE225-CF225-CG225</f>
        <v>0</v>
      </c>
      <c r="CI225" s="23">
        <f>IF(OR(CH225=0.05,CH225=0),CH225,IF(AND(CH225&gt;0.051,CH225&lt;0.1),0.1,IF(AND(CH225&gt;0.001,CH225&lt;0.05),0.05,CH225)))</f>
        <v>0</v>
      </c>
      <c r="CJ225" s="23">
        <f>CF225+CG225+CI225</f>
        <v>0</v>
      </c>
      <c r="CK225" s="15">
        <f>IF(DB224&gt;0,ROUND($CD$1*$CK$1,2),0)</f>
        <v>0</v>
      </c>
      <c r="CL225" s="22">
        <v>0</v>
      </c>
      <c r="CM225" s="22">
        <f>IF(DB224&gt;0,ROUND($CD$1*$CM$1,2),0)</f>
        <v>0</v>
      </c>
      <c r="CN225" s="22">
        <f>IF(DB224&gt;0,ROUND($CD$1*$CN$1,2),0)</f>
        <v>0</v>
      </c>
      <c r="CO225" s="22">
        <f>IF(DB224&gt;0,ROUND($CD$1*$CO$1,2),0)</f>
        <v>0</v>
      </c>
      <c r="CP225" s="22">
        <f>IF(DB224&gt;0,ROUND($CD$1*$CP$1,2),0)</f>
        <v>0</v>
      </c>
      <c r="CQ225" s="15">
        <f>IF(DB224&gt;0,CK225+SUM(CM225:CP225),0)</f>
        <v>0</v>
      </c>
      <c r="CR225" s="22">
        <f>IF(DB224&gt;0,ROUND(CQ225/12,2),0)</f>
        <v>0</v>
      </c>
      <c r="CS225" s="9">
        <f>INT(CR225)</f>
        <v>0</v>
      </c>
      <c r="CT225" s="23">
        <f>INT((CR225-CS225)*10)/10</f>
        <v>0</v>
      </c>
      <c r="CU225" s="17">
        <f>CR225-CS225-CT225</f>
        <v>0</v>
      </c>
      <c r="CV225" s="23">
        <f>IF(OR(CU225=0.05,CU225=0),CU225,IF(AND(CU225&gt;0.051,CU225&lt;0.1),0.1,IF(AND(CU225&gt;0.001,CU225&lt;0.05),0.05,CU225)))</f>
        <v>0</v>
      </c>
      <c r="CW225" s="23">
        <f>CS225+CT225+CV225</f>
        <v>0</v>
      </c>
      <c r="CX225">
        <f>IF(DB224&gt;0,CX224,0)</f>
        <v>0</v>
      </c>
      <c r="CY225" s="7">
        <f>ROUND(CD225+CJ225+CW225+CX225,2)</f>
        <v>0</v>
      </c>
      <c r="CZ225" s="7">
        <f>IF(AND(CY225&gt;0,CY226=0),CY225,0)</f>
        <v>0</v>
      </c>
      <c r="DA225" s="7">
        <f>IF(DB224&gt;0,DA224,0)</f>
        <v>0</v>
      </c>
      <c r="DB225" s="7">
        <f>IF(ROUND(CY225-DA225,2)&gt;0,ROUND(CY225-DA225,2),0)</f>
        <v>0</v>
      </c>
      <c r="EB225">
        <v>223</v>
      </c>
      <c r="EC225" s="7">
        <f>IF(FB224&gt;0,EC224-1000,EC224)</f>
        <v>0</v>
      </c>
      <c r="ED225" s="20">
        <f>IF(FB224&gt;0,ROUND(PMT($F$92/12,$F$96*12,-EC225),5),0)</f>
        <v>0</v>
      </c>
      <c r="EE225" s="15">
        <f>IF(FB224&gt;0,ROUND(EC225*$EE$1/1000,2),0)</f>
        <v>0</v>
      </c>
      <c r="EF225" s="9">
        <f>INT(EE225)</f>
        <v>0</v>
      </c>
      <c r="EG225" s="23">
        <f>INT((EE225-EF225)*10)/10</f>
        <v>0</v>
      </c>
      <c r="EH225" s="17">
        <f>EE225-EF225-EG225</f>
        <v>0</v>
      </c>
      <c r="EI225" s="23">
        <f>IF(OR(EH225=0.05,EH225=0),EH225,IF(AND(EH225&gt;0.051,EH225&lt;0.1),0.1,IF(AND(EH225&gt;0.001,EH225&lt;0.05),0.05,EH225)))</f>
        <v>0</v>
      </c>
      <c r="EJ225" s="23">
        <f>EF225+EG225+EI225</f>
        <v>0</v>
      </c>
      <c r="EK225" s="15">
        <f>IF(FB224&gt;0,ROUND($ED$1*$EK$1,2),0)</f>
        <v>0</v>
      </c>
      <c r="EL225" s="22">
        <v>0</v>
      </c>
      <c r="EM225" s="22">
        <f>IF(FB224&gt;0,ROUND($ED$1*$EM$1,0),0)</f>
        <v>0</v>
      </c>
      <c r="EN225" s="22">
        <f>IF(FB224&gt;0,ROUND($ED$1*$EN$1,2),0)</f>
        <v>0</v>
      </c>
      <c r="EO225" s="22">
        <f>IF(FB224&gt;0,ROUND($ED$1*$EO$1,2),0)</f>
        <v>0</v>
      </c>
      <c r="EP225" s="22">
        <f>IF(FB224&gt;0,ROUND($ED$1*$EP$1,2),0)</f>
        <v>0</v>
      </c>
      <c r="EQ225" s="15">
        <f>IF(FB224&gt;0,EK225+SUM(EM225:EP225),0)</f>
        <v>0</v>
      </c>
      <c r="ER225" s="22">
        <f>IF(FB224&gt;0,ROUND(EQ225/12,2),0)</f>
        <v>0</v>
      </c>
      <c r="ES225" s="9">
        <f>INT(ER225)</f>
        <v>0</v>
      </c>
      <c r="ET225" s="23">
        <f>INT((ER225-ES225)*10)/10</f>
        <v>0</v>
      </c>
      <c r="EU225" s="17">
        <f>ER225-ES225-ET225</f>
        <v>0</v>
      </c>
      <c r="EV225" s="23">
        <f>IF(OR(EU225=0.05,EU225=0),EU225,IF(AND(EU225&gt;0.051,EU225&lt;0.1),0.1,IF(AND(EU225&gt;0.001,EU225&lt;0.05),0.05,EU225)))</f>
        <v>0</v>
      </c>
      <c r="EW225" s="23">
        <f>ES225+ET225+EV225</f>
        <v>0</v>
      </c>
      <c r="EX225">
        <f>IF(FB224&gt;0,EX224,0)</f>
        <v>0</v>
      </c>
      <c r="EY225" s="7">
        <f>ROUND(ED225+EJ225+EW225+EX225,2)</f>
        <v>0</v>
      </c>
      <c r="EZ225" s="7">
        <f>IF(AND(EY225&gt;0,EY226=0),EY225,0)</f>
        <v>0</v>
      </c>
      <c r="FA225" s="7">
        <f>IF(FB224&gt;0,FA224,0)</f>
        <v>0</v>
      </c>
      <c r="FB225" s="7">
        <f>IF(ROUND(EY225-FA225,2)&gt;0,ROUND(EY225-FA225,2),0)</f>
        <v>0</v>
      </c>
      <c r="GB225">
        <v>223</v>
      </c>
      <c r="GC225" s="7">
        <f>IF(HB224&gt;0,GC224-1000,GC224)</f>
        <v>0</v>
      </c>
      <c r="GD225" s="20">
        <f>IF(HB224&gt;0,ROUND(PMT($F$92/12,$F$96*12,-GC225),5),0)</f>
        <v>0</v>
      </c>
      <c r="GE225" s="15">
        <f>IF(HB224&gt;0,ROUND(GC225*$GE$1/1000,2),0)</f>
        <v>0</v>
      </c>
      <c r="GF225" s="9">
        <f>INT(GE225)</f>
        <v>0</v>
      </c>
      <c r="GG225" s="23">
        <f>INT((GE225-GF225)*10)/10</f>
        <v>0</v>
      </c>
      <c r="GH225" s="17">
        <f>GE225-GF225-GG225</f>
        <v>0</v>
      </c>
      <c r="GI225" s="23">
        <f>IF(OR(GH225=0.05,GH225=0),GH225,IF(AND(GH225&gt;0.051,GH225&lt;0.1),0.1,IF(AND(GH225&gt;0.001,GH225&lt;0.05),0.05,GH225)))</f>
        <v>0</v>
      </c>
      <c r="GJ225" s="23">
        <f>GF225+GG225+GI225</f>
        <v>0</v>
      </c>
      <c r="GK225" s="15">
        <f>IF(HB224&gt;0,ROUND($GD$1*$GK$1,2),0)</f>
        <v>0</v>
      </c>
      <c r="GL225" s="22">
        <v>0</v>
      </c>
      <c r="GM225" s="22">
        <f>IF(HB224&gt;0,ROUND($GD$1*$GM$1,0),0)</f>
        <v>0</v>
      </c>
      <c r="GN225" s="22">
        <f>IF(HB224&gt;0,ROUND($GD$1*$GN$1,2),0)</f>
        <v>0</v>
      </c>
      <c r="GO225" s="22">
        <f>IF(HB224&gt;0,ROUND($GD$1*$GO$1,2),0)</f>
        <v>0</v>
      </c>
      <c r="GP225" s="22">
        <f>IF(HB224&gt;0,ROUND($GD$1*$GP$1,2),0)</f>
        <v>0</v>
      </c>
      <c r="GQ225" s="15">
        <f>IF(HB224&gt;0,GK225+SUM(GM225:GP225),0)</f>
        <v>0</v>
      </c>
      <c r="GR225" s="22">
        <f>IF(HB224&gt;0,ROUND(GQ225/12,2),0)</f>
        <v>0</v>
      </c>
      <c r="GS225" s="9">
        <f>INT(GR225)</f>
        <v>0</v>
      </c>
      <c r="GT225" s="23">
        <f>INT((GR225-GS225)*10)/10</f>
        <v>0</v>
      </c>
      <c r="GU225" s="17">
        <f>GR225-GS225-GT225</f>
        <v>0</v>
      </c>
      <c r="GV225" s="23">
        <f>IF(OR(GU225=0.05,GU225=0),GU225,IF(AND(GU225&gt;0.051,GU225&lt;0.1),0.1,IF(AND(GU225&gt;0.001,GU225&lt;0.05),0.05,GU225)))</f>
        <v>0</v>
      </c>
      <c r="GW225" s="23">
        <f>GS225+GT225+GV225</f>
        <v>0</v>
      </c>
      <c r="GX225">
        <f>IF(HB224&gt;0,GX224,0)</f>
        <v>0</v>
      </c>
      <c r="GY225" s="7">
        <f>ROUND(GD225+GJ225+GW225+GX225,2)</f>
        <v>0</v>
      </c>
      <c r="GZ225" s="7">
        <f>IF(AND(GY225&gt;0,GY226=0),GY225,0)</f>
        <v>0</v>
      </c>
      <c r="HA225" s="7">
        <f>IF(HB224&gt;0,HA224,0)</f>
        <v>0</v>
      </c>
      <c r="HB225" s="7">
        <f>IF(ROUND(GY225-HA225,2)&gt;0,ROUND(GY225-HA225,2),0)</f>
        <v>0</v>
      </c>
    </row>
    <row r="226" spans="1:235">
      <c r="AA226" s="9" t="s">
        <v>229</v>
      </c>
      <c r="AB226" s="144">
        <v>0.07125</v>
      </c>
      <c r="AC226" s="144">
        <f>IF($AA$232=AA226,AB226,0)</f>
        <v>0</v>
      </c>
      <c r="BB226">
        <v>224</v>
      </c>
      <c r="BC226" s="7">
        <f>IF(BW225&gt;0,BC225-1000,BC225)</f>
        <v>0</v>
      </c>
      <c r="BD226" s="20">
        <f>IF(BW225&gt;0,ROUND(PMT($F$92/12,$F$96*12,-BC226),5),0)</f>
        <v>0</v>
      </c>
      <c r="BE226" s="15">
        <f>IF(BW225&gt;0,ROUND(BC226*$E$1/1000,2),0)</f>
        <v>0</v>
      </c>
      <c r="BF226" s="15">
        <f>IF(BW225&gt;0,ROUND(MIN(BC226,$F$168)*$BF$1,2),0)</f>
        <v>0</v>
      </c>
      <c r="BG226" s="22">
        <v>0</v>
      </c>
      <c r="BH226" s="22">
        <f>IF(BW225&gt;0,ROUND(MIN(BC226,$F$168)*$BH$1,0),0)</f>
        <v>0</v>
      </c>
      <c r="BI226" s="22">
        <f>IF(BW225&gt;0,ROUND(MIN(BC226,$F$168)*$BI$1,2),0)</f>
        <v>0</v>
      </c>
      <c r="BJ226" s="22">
        <f>IF(BW225&gt;0,ROUND(MIN(BC226,$F$168)*$BJ$1,2),0)</f>
        <v>0</v>
      </c>
      <c r="BK226" s="22">
        <f>IF(BW225&gt;0,ROUND(MIN(BC226,$F$168)*$BK$1,2),0)</f>
        <v>0</v>
      </c>
      <c r="BL226" s="15">
        <f>IF(BW225&gt;0,BF226+SUM(BH226:BK226),0)</f>
        <v>0</v>
      </c>
      <c r="BM226" s="22">
        <f>IF(BW225&gt;0,ROUND(BL226/12,2),0)</f>
        <v>0</v>
      </c>
      <c r="BN226" s="9">
        <f>INT(BM226)</f>
        <v>0</v>
      </c>
      <c r="BO226" s="23">
        <f>INT((BM226-BN226)*10)/10</f>
        <v>0</v>
      </c>
      <c r="BP226" s="17">
        <f>BM226-BN226-BO226</f>
        <v>0</v>
      </c>
      <c r="BQ226" s="23">
        <f>IF(OR(BP226=0.05,BP226=0),BP226,IF(AND(BP226&gt;0.051,BP226&lt;0.1),0.1,IF(AND(BP226&gt;0.001,BP226&lt;0.05),0.05,BP226)))</f>
        <v>0</v>
      </c>
      <c r="BR226" s="23">
        <f>BN226+BO226+BQ226</f>
        <v>0</v>
      </c>
      <c r="BS226">
        <f>IF(BW225&gt;0,BS225,0)</f>
        <v>0</v>
      </c>
      <c r="BT226" s="7">
        <f>SUM(BD226:BE226)+BR226+BS226</f>
        <v>0</v>
      </c>
      <c r="BU226" s="7">
        <f>IF(AND(BT226&gt;0,BT227=0),BT226,0)</f>
        <v>0</v>
      </c>
      <c r="BV226" s="7">
        <f>IF(BW225&gt;0,BV225,0)</f>
        <v>0</v>
      </c>
      <c r="BW226" s="7">
        <f>IF(ROUND(BT226-BV226,2)&gt;0,ROUND(BT226-BV226,2),0)</f>
        <v>0</v>
      </c>
      <c r="CB226">
        <v>224</v>
      </c>
      <c r="CC226" s="7">
        <f>IF(DB225&gt;0,CC225-1000,CC225)</f>
        <v>0</v>
      </c>
      <c r="CD226" s="20">
        <f>IF(DB225&gt;0,ROUND(PMT($F$92/12,$F$96*12,-CC226),5),0)</f>
        <v>0</v>
      </c>
      <c r="CE226" s="15">
        <f>IF(DB225&gt;0,ROUND(CC226*$CE$1/1000,2),0)</f>
        <v>0</v>
      </c>
      <c r="CF226" s="9">
        <f>INT(CE226)</f>
        <v>0</v>
      </c>
      <c r="CG226" s="23">
        <f>INT((CE226-CF226)*10)/10</f>
        <v>0</v>
      </c>
      <c r="CH226" s="17">
        <f>CE226-CF226-CG226</f>
        <v>0</v>
      </c>
      <c r="CI226" s="23">
        <f>IF(OR(CH226=0.05,CH226=0),CH226,IF(AND(CH226&gt;0.051,CH226&lt;0.1),0.1,IF(AND(CH226&gt;0.001,CH226&lt;0.05),0.05,CH226)))</f>
        <v>0</v>
      </c>
      <c r="CJ226" s="23">
        <f>CF226+CG226+CI226</f>
        <v>0</v>
      </c>
      <c r="CK226" s="15">
        <f>IF(DB225&gt;0,ROUND($CD$1*$CK$1,2),0)</f>
        <v>0</v>
      </c>
      <c r="CL226" s="22">
        <v>0</v>
      </c>
      <c r="CM226" s="22">
        <f>IF(DB225&gt;0,ROUND($CD$1*$CM$1,2),0)</f>
        <v>0</v>
      </c>
      <c r="CN226" s="22">
        <f>IF(DB225&gt;0,ROUND($CD$1*$CN$1,2),0)</f>
        <v>0</v>
      </c>
      <c r="CO226" s="22">
        <f>IF(DB225&gt;0,ROUND($CD$1*$CO$1,2),0)</f>
        <v>0</v>
      </c>
      <c r="CP226" s="22">
        <f>IF(DB225&gt;0,ROUND($CD$1*$CP$1,2),0)</f>
        <v>0</v>
      </c>
      <c r="CQ226" s="15">
        <f>IF(DB225&gt;0,CK226+SUM(CM226:CP226),0)</f>
        <v>0</v>
      </c>
      <c r="CR226" s="22">
        <f>IF(DB225&gt;0,ROUND(CQ226/12,2),0)</f>
        <v>0</v>
      </c>
      <c r="CS226" s="9">
        <f>INT(CR226)</f>
        <v>0</v>
      </c>
      <c r="CT226" s="23">
        <f>INT((CR226-CS226)*10)/10</f>
        <v>0</v>
      </c>
      <c r="CU226" s="17">
        <f>CR226-CS226-CT226</f>
        <v>0</v>
      </c>
      <c r="CV226" s="23">
        <f>IF(OR(CU226=0.05,CU226=0),CU226,IF(AND(CU226&gt;0.051,CU226&lt;0.1),0.1,IF(AND(CU226&gt;0.001,CU226&lt;0.05),0.05,CU226)))</f>
        <v>0</v>
      </c>
      <c r="CW226" s="23">
        <f>CS226+CT226+CV226</f>
        <v>0</v>
      </c>
      <c r="CX226">
        <f>IF(DB225&gt;0,CX225,0)</f>
        <v>0</v>
      </c>
      <c r="CY226" s="7">
        <f>ROUND(CD226+CJ226+CW226+CX226,2)</f>
        <v>0</v>
      </c>
      <c r="CZ226" s="7">
        <f>IF(AND(CY226&gt;0,CY227=0),CY226,0)</f>
        <v>0</v>
      </c>
      <c r="DA226" s="7">
        <f>IF(DB225&gt;0,DA225,0)</f>
        <v>0</v>
      </c>
      <c r="DB226" s="7">
        <f>IF(ROUND(CY226-DA226,2)&gt;0,ROUND(CY226-DA226,2),0)</f>
        <v>0</v>
      </c>
      <c r="EB226">
        <v>224</v>
      </c>
      <c r="EC226" s="7">
        <f>IF(FB225&gt;0,EC225-1000,EC225)</f>
        <v>0</v>
      </c>
      <c r="ED226" s="20">
        <f>IF(FB225&gt;0,ROUND(PMT($F$92/12,$F$96*12,-EC226),5),0)</f>
        <v>0</v>
      </c>
      <c r="EE226" s="15">
        <f>IF(FB225&gt;0,ROUND(EC226*$EE$1/1000,2),0)</f>
        <v>0</v>
      </c>
      <c r="EF226" s="9">
        <f>INT(EE226)</f>
        <v>0</v>
      </c>
      <c r="EG226" s="23">
        <f>INT((EE226-EF226)*10)/10</f>
        <v>0</v>
      </c>
      <c r="EH226" s="17">
        <f>EE226-EF226-EG226</f>
        <v>0</v>
      </c>
      <c r="EI226" s="23">
        <f>IF(OR(EH226=0.05,EH226=0),EH226,IF(AND(EH226&gt;0.051,EH226&lt;0.1),0.1,IF(AND(EH226&gt;0.001,EH226&lt;0.05),0.05,EH226)))</f>
        <v>0</v>
      </c>
      <c r="EJ226" s="23">
        <f>EF226+EG226+EI226</f>
        <v>0</v>
      </c>
      <c r="EK226" s="15">
        <f>IF(FB225&gt;0,ROUND($ED$1*$EK$1,2),0)</f>
        <v>0</v>
      </c>
      <c r="EL226" s="22">
        <v>0</v>
      </c>
      <c r="EM226" s="22">
        <f>IF(FB225&gt;0,ROUND($ED$1*$EM$1,0),0)</f>
        <v>0</v>
      </c>
      <c r="EN226" s="22">
        <f>IF(FB225&gt;0,ROUND($ED$1*$EN$1,2),0)</f>
        <v>0</v>
      </c>
      <c r="EO226" s="22">
        <f>IF(FB225&gt;0,ROUND($ED$1*$EO$1,2),0)</f>
        <v>0</v>
      </c>
      <c r="EP226" s="22">
        <f>IF(FB225&gt;0,ROUND($ED$1*$EP$1,2),0)</f>
        <v>0</v>
      </c>
      <c r="EQ226" s="15">
        <f>IF(FB225&gt;0,EK226+SUM(EM226:EP226),0)</f>
        <v>0</v>
      </c>
      <c r="ER226" s="22">
        <f>IF(FB225&gt;0,ROUND(EQ226/12,2),0)</f>
        <v>0</v>
      </c>
      <c r="ES226" s="9">
        <f>INT(ER226)</f>
        <v>0</v>
      </c>
      <c r="ET226" s="23">
        <f>INT((ER226-ES226)*10)/10</f>
        <v>0</v>
      </c>
      <c r="EU226" s="17">
        <f>ER226-ES226-ET226</f>
        <v>0</v>
      </c>
      <c r="EV226" s="23">
        <f>IF(OR(EU226=0.05,EU226=0),EU226,IF(AND(EU226&gt;0.051,EU226&lt;0.1),0.1,IF(AND(EU226&gt;0.001,EU226&lt;0.05),0.05,EU226)))</f>
        <v>0</v>
      </c>
      <c r="EW226" s="23">
        <f>ES226+ET226+EV226</f>
        <v>0</v>
      </c>
      <c r="EX226">
        <f>IF(FB225&gt;0,EX225,0)</f>
        <v>0</v>
      </c>
      <c r="EY226" s="7">
        <f>ROUND(ED226+EJ226+EW226+EX226,2)</f>
        <v>0</v>
      </c>
      <c r="EZ226" s="7">
        <f>IF(AND(EY226&gt;0,EY227=0),EY226,0)</f>
        <v>0</v>
      </c>
      <c r="FA226" s="7">
        <f>IF(FB225&gt;0,FA225,0)</f>
        <v>0</v>
      </c>
      <c r="FB226" s="7">
        <f>IF(ROUND(EY226-FA226,2)&gt;0,ROUND(EY226-FA226,2),0)</f>
        <v>0</v>
      </c>
      <c r="GB226">
        <v>224</v>
      </c>
      <c r="GC226" s="7">
        <f>IF(HB225&gt;0,GC225-1000,GC225)</f>
        <v>0</v>
      </c>
      <c r="GD226" s="20">
        <f>IF(HB225&gt;0,ROUND(PMT($F$92/12,$F$96*12,-GC226),5),0)</f>
        <v>0</v>
      </c>
      <c r="GE226" s="15">
        <f>IF(HB225&gt;0,ROUND(GC226*$GE$1/1000,2),0)</f>
        <v>0</v>
      </c>
      <c r="GF226" s="9">
        <f>INT(GE226)</f>
        <v>0</v>
      </c>
      <c r="GG226" s="23">
        <f>INT((GE226-GF226)*10)/10</f>
        <v>0</v>
      </c>
      <c r="GH226" s="17">
        <f>GE226-GF226-GG226</f>
        <v>0</v>
      </c>
      <c r="GI226" s="23">
        <f>IF(OR(GH226=0.05,GH226=0),GH226,IF(AND(GH226&gt;0.051,GH226&lt;0.1),0.1,IF(AND(GH226&gt;0.001,GH226&lt;0.05),0.05,GH226)))</f>
        <v>0</v>
      </c>
      <c r="GJ226" s="23">
        <f>GF226+GG226+GI226</f>
        <v>0</v>
      </c>
      <c r="GK226" s="15">
        <f>IF(HB225&gt;0,ROUND($GD$1*$GK$1,2),0)</f>
        <v>0</v>
      </c>
      <c r="GL226" s="22">
        <v>0</v>
      </c>
      <c r="GM226" s="22">
        <f>IF(HB225&gt;0,ROUND($GD$1*$GM$1,0),0)</f>
        <v>0</v>
      </c>
      <c r="GN226" s="22">
        <f>IF(HB225&gt;0,ROUND($GD$1*$GN$1,2),0)</f>
        <v>0</v>
      </c>
      <c r="GO226" s="22">
        <f>IF(HB225&gt;0,ROUND($GD$1*$GO$1,2),0)</f>
        <v>0</v>
      </c>
      <c r="GP226" s="22">
        <f>IF(HB225&gt;0,ROUND($GD$1*$GP$1,2),0)</f>
        <v>0</v>
      </c>
      <c r="GQ226" s="15">
        <f>IF(HB225&gt;0,GK226+SUM(GM226:GP226),0)</f>
        <v>0</v>
      </c>
      <c r="GR226" s="22">
        <f>IF(HB225&gt;0,ROUND(GQ226/12,2),0)</f>
        <v>0</v>
      </c>
      <c r="GS226" s="9">
        <f>INT(GR226)</f>
        <v>0</v>
      </c>
      <c r="GT226" s="23">
        <f>INT((GR226-GS226)*10)/10</f>
        <v>0</v>
      </c>
      <c r="GU226" s="17">
        <f>GR226-GS226-GT226</f>
        <v>0</v>
      </c>
      <c r="GV226" s="23">
        <f>IF(OR(GU226=0.05,GU226=0),GU226,IF(AND(GU226&gt;0.051,GU226&lt;0.1),0.1,IF(AND(GU226&gt;0.001,GU226&lt;0.05),0.05,GU226)))</f>
        <v>0</v>
      </c>
      <c r="GW226" s="23">
        <f>GS226+GT226+GV226</f>
        <v>0</v>
      </c>
      <c r="GX226">
        <f>IF(HB225&gt;0,GX225,0)</f>
        <v>0</v>
      </c>
      <c r="GY226" s="7">
        <f>ROUND(GD226+GJ226+GW226+GX226,2)</f>
        <v>0</v>
      </c>
      <c r="GZ226" s="7">
        <f>IF(AND(GY226&gt;0,GY227=0),GY226,0)</f>
        <v>0</v>
      </c>
      <c r="HA226" s="7">
        <f>IF(HB225&gt;0,HA225,0)</f>
        <v>0</v>
      </c>
      <c r="HB226" s="7">
        <f>IF(ROUND(GY226-HA226,2)&gt;0,ROUND(GY226-HA226,2),0)</f>
        <v>0</v>
      </c>
    </row>
    <row r="227" spans="1:235">
      <c r="AA227" s="9" t="s">
        <v>230</v>
      </c>
      <c r="AB227" s="144">
        <v>0.0775</v>
      </c>
      <c r="AC227" s="144">
        <f>IF($AA$232=AA227,AB227,0)</f>
        <v>0</v>
      </c>
      <c r="BB227">
        <v>225</v>
      </c>
      <c r="BC227" s="7">
        <f>IF(BW226&gt;0,BC226-1000,BC226)</f>
        <v>0</v>
      </c>
      <c r="BD227" s="20">
        <f>IF(BW226&gt;0,ROUND(PMT($F$92/12,$F$96*12,-BC227),5),0)</f>
        <v>0</v>
      </c>
      <c r="BE227" s="15">
        <f>IF(BW226&gt;0,ROUND(BC227*$E$1/1000,2),0)</f>
        <v>0</v>
      </c>
      <c r="BF227" s="15">
        <f>IF(BW226&gt;0,ROUND(MIN(BC227,$F$168)*$BF$1,2),0)</f>
        <v>0</v>
      </c>
      <c r="BG227" s="22">
        <v>0</v>
      </c>
      <c r="BH227" s="22">
        <f>IF(BW226&gt;0,ROUND(MIN(BC227,$F$168)*$BH$1,0),0)</f>
        <v>0</v>
      </c>
      <c r="BI227" s="22">
        <f>IF(BW226&gt;0,ROUND(MIN(BC227,$F$168)*$BI$1,2),0)</f>
        <v>0</v>
      </c>
      <c r="BJ227" s="22">
        <f>IF(BW226&gt;0,ROUND(MIN(BC227,$F$168)*$BJ$1,2),0)</f>
        <v>0</v>
      </c>
      <c r="BK227" s="22">
        <f>IF(BW226&gt;0,ROUND(MIN(BC227,$F$168)*$BK$1,2),0)</f>
        <v>0</v>
      </c>
      <c r="BL227" s="15">
        <f>IF(BW226&gt;0,BF227+SUM(BH227:BK227),0)</f>
        <v>0</v>
      </c>
      <c r="BM227" s="22">
        <f>IF(BW226&gt;0,ROUND(BL227/12,2),0)</f>
        <v>0</v>
      </c>
      <c r="BN227" s="9">
        <f>INT(BM227)</f>
        <v>0</v>
      </c>
      <c r="BO227" s="23">
        <f>INT((BM227-BN227)*10)/10</f>
        <v>0</v>
      </c>
      <c r="BP227" s="17">
        <f>BM227-BN227-BO227</f>
        <v>0</v>
      </c>
      <c r="BQ227" s="23">
        <f>IF(OR(BP227=0.05,BP227=0),BP227,IF(AND(BP227&gt;0.051,BP227&lt;0.1),0.1,IF(AND(BP227&gt;0.001,BP227&lt;0.05),0.05,BP227)))</f>
        <v>0</v>
      </c>
      <c r="BR227" s="23">
        <f>BN227+BO227+BQ227</f>
        <v>0</v>
      </c>
      <c r="BS227">
        <f>IF(BW226&gt;0,BS226,0)</f>
        <v>0</v>
      </c>
      <c r="BT227" s="7">
        <f>SUM(BD227:BE227)+BR227+BS227</f>
        <v>0</v>
      </c>
      <c r="BU227" s="7">
        <f>IF(AND(BT227&gt;0,BT228=0),BT227,0)</f>
        <v>0</v>
      </c>
      <c r="BV227" s="7">
        <f>IF(BW226&gt;0,BV226,0)</f>
        <v>0</v>
      </c>
      <c r="BW227" s="7">
        <f>IF(ROUND(BT227-BV227,2)&gt;0,ROUND(BT227-BV227,2),0)</f>
        <v>0</v>
      </c>
      <c r="CB227">
        <v>225</v>
      </c>
      <c r="CC227" s="7">
        <f>IF(DB226&gt;0,CC226-1000,CC226)</f>
        <v>0</v>
      </c>
      <c r="CD227" s="20">
        <f>IF(DB226&gt;0,ROUND(PMT($F$92/12,$F$96*12,-CC227),5),0)</f>
        <v>0</v>
      </c>
      <c r="CE227" s="15">
        <f>IF(DB226&gt;0,ROUND(CC227*$CE$1/1000,2),0)</f>
        <v>0</v>
      </c>
      <c r="CF227" s="9">
        <f>INT(CE227)</f>
        <v>0</v>
      </c>
      <c r="CG227" s="23">
        <f>INT((CE227-CF227)*10)/10</f>
        <v>0</v>
      </c>
      <c r="CH227" s="17">
        <f>CE227-CF227-CG227</f>
        <v>0</v>
      </c>
      <c r="CI227" s="23">
        <f>IF(OR(CH227=0.05,CH227=0),CH227,IF(AND(CH227&gt;0.051,CH227&lt;0.1),0.1,IF(AND(CH227&gt;0.001,CH227&lt;0.05),0.05,CH227)))</f>
        <v>0</v>
      </c>
      <c r="CJ227" s="23">
        <f>CF227+CG227+CI227</f>
        <v>0</v>
      </c>
      <c r="CK227" s="15">
        <f>IF(DB226&gt;0,ROUND($CD$1*$CK$1,2),0)</f>
        <v>0</v>
      </c>
      <c r="CL227" s="22">
        <v>0</v>
      </c>
      <c r="CM227" s="22">
        <f>IF(DB226&gt;0,ROUND($CD$1*$CM$1,2),0)</f>
        <v>0</v>
      </c>
      <c r="CN227" s="22">
        <f>IF(DB226&gt;0,ROUND($CD$1*$CN$1,2),0)</f>
        <v>0</v>
      </c>
      <c r="CO227" s="22">
        <f>IF(DB226&gt;0,ROUND($CD$1*$CO$1,2),0)</f>
        <v>0</v>
      </c>
      <c r="CP227" s="22">
        <f>IF(DB226&gt;0,ROUND($CD$1*$CP$1,2),0)</f>
        <v>0</v>
      </c>
      <c r="CQ227" s="15">
        <f>IF(DB226&gt;0,CK227+SUM(CM227:CP227),0)</f>
        <v>0</v>
      </c>
      <c r="CR227" s="22">
        <f>IF(DB226&gt;0,ROUND(CQ227/12,2),0)</f>
        <v>0</v>
      </c>
      <c r="CS227" s="9">
        <f>INT(CR227)</f>
        <v>0</v>
      </c>
      <c r="CT227" s="23">
        <f>INT((CR227-CS227)*10)/10</f>
        <v>0</v>
      </c>
      <c r="CU227" s="17">
        <f>CR227-CS227-CT227</f>
        <v>0</v>
      </c>
      <c r="CV227" s="23">
        <f>IF(OR(CU227=0.05,CU227=0),CU227,IF(AND(CU227&gt;0.051,CU227&lt;0.1),0.1,IF(AND(CU227&gt;0.001,CU227&lt;0.05),0.05,CU227)))</f>
        <v>0</v>
      </c>
      <c r="CW227" s="23">
        <f>CS227+CT227+CV227</f>
        <v>0</v>
      </c>
      <c r="CX227">
        <f>IF(DB226&gt;0,CX226,0)</f>
        <v>0</v>
      </c>
      <c r="CY227" s="7">
        <f>ROUND(CD227+CJ227+CW227+CX227,2)</f>
        <v>0</v>
      </c>
      <c r="CZ227" s="7">
        <f>IF(AND(CY227&gt;0,CY228=0),CY227,0)</f>
        <v>0</v>
      </c>
      <c r="DA227" s="7">
        <f>IF(DB226&gt;0,DA226,0)</f>
        <v>0</v>
      </c>
      <c r="DB227" s="7">
        <f>IF(ROUND(CY227-DA227,2)&gt;0,ROUND(CY227-DA227,2),0)</f>
        <v>0</v>
      </c>
      <c r="EB227">
        <v>225</v>
      </c>
      <c r="EC227" s="7">
        <f>IF(FB226&gt;0,EC226-1000,EC226)</f>
        <v>0</v>
      </c>
      <c r="ED227" s="20">
        <f>IF(FB226&gt;0,ROUND(PMT($F$92/12,$F$96*12,-EC227),5),0)</f>
        <v>0</v>
      </c>
      <c r="EE227" s="15">
        <f>IF(FB226&gt;0,ROUND(EC227*$EE$1/1000,2),0)</f>
        <v>0</v>
      </c>
      <c r="EF227" s="9">
        <f>INT(EE227)</f>
        <v>0</v>
      </c>
      <c r="EG227" s="23">
        <f>INT((EE227-EF227)*10)/10</f>
        <v>0</v>
      </c>
      <c r="EH227" s="17">
        <f>EE227-EF227-EG227</f>
        <v>0</v>
      </c>
      <c r="EI227" s="23">
        <f>IF(OR(EH227=0.05,EH227=0),EH227,IF(AND(EH227&gt;0.051,EH227&lt;0.1),0.1,IF(AND(EH227&gt;0.001,EH227&lt;0.05),0.05,EH227)))</f>
        <v>0</v>
      </c>
      <c r="EJ227" s="23">
        <f>EF227+EG227+EI227</f>
        <v>0</v>
      </c>
      <c r="EK227" s="15">
        <f>IF(FB226&gt;0,ROUND($ED$1*$EK$1,2),0)</f>
        <v>0</v>
      </c>
      <c r="EL227" s="22">
        <v>0</v>
      </c>
      <c r="EM227" s="22">
        <f>IF(FB226&gt;0,ROUND($ED$1*$EM$1,0),0)</f>
        <v>0</v>
      </c>
      <c r="EN227" s="22">
        <f>IF(FB226&gt;0,ROUND($ED$1*$EN$1,2),0)</f>
        <v>0</v>
      </c>
      <c r="EO227" s="22">
        <f>IF(FB226&gt;0,ROUND($ED$1*$EO$1,2),0)</f>
        <v>0</v>
      </c>
      <c r="EP227" s="22">
        <f>IF(FB226&gt;0,ROUND($ED$1*$EP$1,2),0)</f>
        <v>0</v>
      </c>
      <c r="EQ227" s="15">
        <f>IF(FB226&gt;0,EK227+SUM(EM227:EP227),0)</f>
        <v>0</v>
      </c>
      <c r="ER227" s="22">
        <f>IF(FB226&gt;0,ROUND(EQ227/12,2),0)</f>
        <v>0</v>
      </c>
      <c r="ES227" s="9">
        <f>INT(ER227)</f>
        <v>0</v>
      </c>
      <c r="ET227" s="23">
        <f>INT((ER227-ES227)*10)/10</f>
        <v>0</v>
      </c>
      <c r="EU227" s="17">
        <f>ER227-ES227-ET227</f>
        <v>0</v>
      </c>
      <c r="EV227" s="23">
        <f>IF(OR(EU227=0.05,EU227=0),EU227,IF(AND(EU227&gt;0.051,EU227&lt;0.1),0.1,IF(AND(EU227&gt;0.001,EU227&lt;0.05),0.05,EU227)))</f>
        <v>0</v>
      </c>
      <c r="EW227" s="23">
        <f>ES227+ET227+EV227</f>
        <v>0</v>
      </c>
      <c r="EX227">
        <f>IF(FB226&gt;0,EX226,0)</f>
        <v>0</v>
      </c>
      <c r="EY227" s="7">
        <f>ROUND(ED227+EJ227+EW227+EX227,2)</f>
        <v>0</v>
      </c>
      <c r="EZ227" s="7">
        <f>IF(AND(EY227&gt;0,EY228=0),EY227,0)</f>
        <v>0</v>
      </c>
      <c r="FA227" s="7">
        <f>IF(FB226&gt;0,FA226,0)</f>
        <v>0</v>
      </c>
      <c r="FB227" s="7">
        <f>IF(ROUND(EY227-FA227,2)&gt;0,ROUND(EY227-FA227,2),0)</f>
        <v>0</v>
      </c>
      <c r="GB227">
        <v>225</v>
      </c>
      <c r="GC227" s="7">
        <f>IF(HB226&gt;0,GC226-1000,GC226)</f>
        <v>0</v>
      </c>
      <c r="GD227" s="20">
        <f>IF(HB226&gt;0,ROUND(PMT($F$92/12,$F$96*12,-GC227),5),0)</f>
        <v>0</v>
      </c>
      <c r="GE227" s="15">
        <f>IF(HB226&gt;0,ROUND(GC227*$GE$1/1000,2),0)</f>
        <v>0</v>
      </c>
      <c r="GF227" s="9">
        <f>INT(GE227)</f>
        <v>0</v>
      </c>
      <c r="GG227" s="23">
        <f>INT((GE227-GF227)*10)/10</f>
        <v>0</v>
      </c>
      <c r="GH227" s="17">
        <f>GE227-GF227-GG227</f>
        <v>0</v>
      </c>
      <c r="GI227" s="23">
        <f>IF(OR(GH227=0.05,GH227=0),GH227,IF(AND(GH227&gt;0.051,GH227&lt;0.1),0.1,IF(AND(GH227&gt;0.001,GH227&lt;0.05),0.05,GH227)))</f>
        <v>0</v>
      </c>
      <c r="GJ227" s="23">
        <f>GF227+GG227+GI227</f>
        <v>0</v>
      </c>
      <c r="GK227" s="15">
        <f>IF(HB226&gt;0,ROUND($GD$1*$GK$1,2),0)</f>
        <v>0</v>
      </c>
      <c r="GL227" s="22">
        <v>0</v>
      </c>
      <c r="GM227" s="22">
        <f>IF(HB226&gt;0,ROUND($GD$1*$GM$1,0),0)</f>
        <v>0</v>
      </c>
      <c r="GN227" s="22">
        <f>IF(HB226&gt;0,ROUND($GD$1*$GN$1,2),0)</f>
        <v>0</v>
      </c>
      <c r="GO227" s="22">
        <f>IF(HB226&gt;0,ROUND($GD$1*$GO$1,2),0)</f>
        <v>0</v>
      </c>
      <c r="GP227" s="22">
        <f>IF(HB226&gt;0,ROUND($GD$1*$GP$1,2),0)</f>
        <v>0</v>
      </c>
      <c r="GQ227" s="15">
        <f>IF(HB226&gt;0,GK227+SUM(GM227:GP227),0)</f>
        <v>0</v>
      </c>
      <c r="GR227" s="22">
        <f>IF(HB226&gt;0,ROUND(GQ227/12,2),0)</f>
        <v>0</v>
      </c>
      <c r="GS227" s="9">
        <f>INT(GR227)</f>
        <v>0</v>
      </c>
      <c r="GT227" s="23">
        <f>INT((GR227-GS227)*10)/10</f>
        <v>0</v>
      </c>
      <c r="GU227" s="17">
        <f>GR227-GS227-GT227</f>
        <v>0</v>
      </c>
      <c r="GV227" s="23">
        <f>IF(OR(GU227=0.05,GU227=0),GU227,IF(AND(GU227&gt;0.051,GU227&lt;0.1),0.1,IF(AND(GU227&gt;0.001,GU227&lt;0.05),0.05,GU227)))</f>
        <v>0</v>
      </c>
      <c r="GW227" s="23">
        <f>GS227+GT227+GV227</f>
        <v>0</v>
      </c>
      <c r="GX227">
        <f>IF(HB226&gt;0,GX226,0)</f>
        <v>0</v>
      </c>
      <c r="GY227" s="7">
        <f>ROUND(GD227+GJ227+GW227+GX227,2)</f>
        <v>0</v>
      </c>
      <c r="GZ227" s="7">
        <f>IF(AND(GY227&gt;0,GY228=0),GY227,0)</f>
        <v>0</v>
      </c>
      <c r="HA227" s="7">
        <f>IF(HB226&gt;0,HA226,0)</f>
        <v>0</v>
      </c>
      <c r="HB227" s="7">
        <f>IF(ROUND(GY227-HA227,2)&gt;0,ROUND(GY227-HA227,2),0)</f>
        <v>0</v>
      </c>
    </row>
    <row r="228" spans="1:235">
      <c r="AA228" s="9" t="s">
        <v>231</v>
      </c>
      <c r="AB228" s="144">
        <v>0.085</v>
      </c>
      <c r="AC228" s="144">
        <f>IF($AA$232=AA228,AB228,0)</f>
        <v>0</v>
      </c>
      <c r="BB228">
        <v>226</v>
      </c>
      <c r="BC228" s="7">
        <f>IF(BW227&gt;0,BC227-1000,BC227)</f>
        <v>0</v>
      </c>
      <c r="BD228" s="20">
        <f>IF(BW227&gt;0,ROUND(PMT($F$92/12,$F$96*12,-BC228),5),0)</f>
        <v>0</v>
      </c>
      <c r="BE228" s="15">
        <f>IF(BW227&gt;0,ROUND(BC228*$E$1/1000,2),0)</f>
        <v>0</v>
      </c>
      <c r="BF228" s="15">
        <f>IF(BW227&gt;0,ROUND(MIN(BC228,$F$168)*$BF$1,2),0)</f>
        <v>0</v>
      </c>
      <c r="BG228" s="22">
        <v>0</v>
      </c>
      <c r="BH228" s="22">
        <f>IF(BW227&gt;0,ROUND(MIN(BC228,$F$168)*$BH$1,0),0)</f>
        <v>0</v>
      </c>
      <c r="BI228" s="22">
        <f>IF(BW227&gt;0,ROUND(MIN(BC228,$F$168)*$BI$1,2),0)</f>
        <v>0</v>
      </c>
      <c r="BJ228" s="22">
        <f>IF(BW227&gt;0,ROUND(MIN(BC228,$F$168)*$BJ$1,2),0)</f>
        <v>0</v>
      </c>
      <c r="BK228" s="22">
        <f>IF(BW227&gt;0,ROUND(MIN(BC228,$F$168)*$BK$1,2),0)</f>
        <v>0</v>
      </c>
      <c r="BL228" s="15">
        <f>IF(BW227&gt;0,BF228+SUM(BH228:BK228),0)</f>
        <v>0</v>
      </c>
      <c r="BM228" s="22">
        <f>IF(BW227&gt;0,ROUND(BL228/12,2),0)</f>
        <v>0</v>
      </c>
      <c r="BN228" s="9">
        <f>INT(BM228)</f>
        <v>0</v>
      </c>
      <c r="BO228" s="23">
        <f>INT((BM228-BN228)*10)/10</f>
        <v>0</v>
      </c>
      <c r="BP228" s="17">
        <f>BM228-BN228-BO228</f>
        <v>0</v>
      </c>
      <c r="BQ228" s="23">
        <f>IF(OR(BP228=0.05,BP228=0),BP228,IF(AND(BP228&gt;0.051,BP228&lt;0.1),0.1,IF(AND(BP228&gt;0.001,BP228&lt;0.05),0.05,BP228)))</f>
        <v>0</v>
      </c>
      <c r="BR228" s="23">
        <f>BN228+BO228+BQ228</f>
        <v>0</v>
      </c>
      <c r="BS228">
        <f>IF(BW227&gt;0,BS227,0)</f>
        <v>0</v>
      </c>
      <c r="BT228" s="7">
        <f>SUM(BD228:BE228)+BR228+BS228</f>
        <v>0</v>
      </c>
      <c r="BU228" s="7">
        <f>IF(AND(BT228&gt;0,BT229=0),BT228,0)</f>
        <v>0</v>
      </c>
      <c r="BV228" s="7">
        <f>IF(BW227&gt;0,BV227,0)</f>
        <v>0</v>
      </c>
      <c r="BW228" s="7">
        <f>IF(ROUND(BT228-BV228,2)&gt;0,ROUND(BT228-BV228,2),0)</f>
        <v>0</v>
      </c>
      <c r="CB228">
        <v>226</v>
      </c>
      <c r="CC228" s="7">
        <f>IF(DB227&gt;0,CC227-1000,CC227)</f>
        <v>0</v>
      </c>
      <c r="CD228" s="20">
        <f>IF(DB227&gt;0,ROUND(PMT($F$92/12,$F$96*12,-CC228),5),0)</f>
        <v>0</v>
      </c>
      <c r="CE228" s="15">
        <f>IF(DB227&gt;0,ROUND(CC228*$CE$1/1000,2),0)</f>
        <v>0</v>
      </c>
      <c r="CF228" s="9">
        <f>INT(CE228)</f>
        <v>0</v>
      </c>
      <c r="CG228" s="23">
        <f>INT((CE228-CF228)*10)/10</f>
        <v>0</v>
      </c>
      <c r="CH228" s="17">
        <f>CE228-CF228-CG228</f>
        <v>0</v>
      </c>
      <c r="CI228" s="23">
        <f>IF(OR(CH228=0.05,CH228=0),CH228,IF(AND(CH228&gt;0.051,CH228&lt;0.1),0.1,IF(AND(CH228&gt;0.001,CH228&lt;0.05),0.05,CH228)))</f>
        <v>0</v>
      </c>
      <c r="CJ228" s="23">
        <f>CF228+CG228+CI228</f>
        <v>0</v>
      </c>
      <c r="CK228" s="15">
        <f>IF(DB227&gt;0,ROUND($CD$1*$CK$1,2),0)</f>
        <v>0</v>
      </c>
      <c r="CL228" s="22">
        <v>0</v>
      </c>
      <c r="CM228" s="22">
        <f>IF(DB227&gt;0,ROUND($CD$1*$CM$1,2),0)</f>
        <v>0</v>
      </c>
      <c r="CN228" s="22">
        <f>IF(DB227&gt;0,ROUND($CD$1*$CN$1,2),0)</f>
        <v>0</v>
      </c>
      <c r="CO228" s="22">
        <f>IF(DB227&gt;0,ROUND($CD$1*$CO$1,2),0)</f>
        <v>0</v>
      </c>
      <c r="CP228" s="22">
        <f>IF(DB227&gt;0,ROUND($CD$1*$CP$1,2),0)</f>
        <v>0</v>
      </c>
      <c r="CQ228" s="15">
        <f>IF(DB227&gt;0,CK228+SUM(CM228:CP228),0)</f>
        <v>0</v>
      </c>
      <c r="CR228" s="22">
        <f>IF(DB227&gt;0,ROUND(CQ228/12,2),0)</f>
        <v>0</v>
      </c>
      <c r="CS228" s="9">
        <f>INT(CR228)</f>
        <v>0</v>
      </c>
      <c r="CT228" s="23">
        <f>INT((CR228-CS228)*10)/10</f>
        <v>0</v>
      </c>
      <c r="CU228" s="17">
        <f>CR228-CS228-CT228</f>
        <v>0</v>
      </c>
      <c r="CV228" s="23">
        <f>IF(OR(CU228=0.05,CU228=0),CU228,IF(AND(CU228&gt;0.051,CU228&lt;0.1),0.1,IF(AND(CU228&gt;0.001,CU228&lt;0.05),0.05,CU228)))</f>
        <v>0</v>
      </c>
      <c r="CW228" s="23">
        <f>CS228+CT228+CV228</f>
        <v>0</v>
      </c>
      <c r="CX228">
        <f>IF(DB227&gt;0,CX227,0)</f>
        <v>0</v>
      </c>
      <c r="CY228" s="7">
        <f>ROUND(CD228+CJ228+CW228+CX228,2)</f>
        <v>0</v>
      </c>
      <c r="CZ228" s="7">
        <f>IF(AND(CY228&gt;0,CY229=0),CY228,0)</f>
        <v>0</v>
      </c>
      <c r="DA228" s="7">
        <f>IF(DB227&gt;0,DA227,0)</f>
        <v>0</v>
      </c>
      <c r="DB228" s="7">
        <f>IF(ROUND(CY228-DA228,2)&gt;0,ROUND(CY228-DA228,2),0)</f>
        <v>0</v>
      </c>
      <c r="EB228">
        <v>226</v>
      </c>
      <c r="EC228" s="7">
        <f>IF(FB227&gt;0,EC227-1000,EC227)</f>
        <v>0</v>
      </c>
      <c r="ED228" s="20">
        <f>IF(FB227&gt;0,ROUND(PMT($F$92/12,$F$96*12,-EC228),5),0)</f>
        <v>0</v>
      </c>
      <c r="EE228" s="15">
        <f>IF(FB227&gt;0,ROUND(EC228*$EE$1/1000,2),0)</f>
        <v>0</v>
      </c>
      <c r="EF228" s="9">
        <f>INT(EE228)</f>
        <v>0</v>
      </c>
      <c r="EG228" s="23">
        <f>INT((EE228-EF228)*10)/10</f>
        <v>0</v>
      </c>
      <c r="EH228" s="17">
        <f>EE228-EF228-EG228</f>
        <v>0</v>
      </c>
      <c r="EI228" s="23">
        <f>IF(OR(EH228=0.05,EH228=0),EH228,IF(AND(EH228&gt;0.051,EH228&lt;0.1),0.1,IF(AND(EH228&gt;0.001,EH228&lt;0.05),0.05,EH228)))</f>
        <v>0</v>
      </c>
      <c r="EJ228" s="23">
        <f>EF228+EG228+EI228</f>
        <v>0</v>
      </c>
      <c r="EK228" s="15">
        <f>IF(FB227&gt;0,ROUND($ED$1*$EK$1,2),0)</f>
        <v>0</v>
      </c>
      <c r="EL228" s="22">
        <v>0</v>
      </c>
      <c r="EM228" s="22">
        <f>IF(FB227&gt;0,ROUND($ED$1*$EM$1,0),0)</f>
        <v>0</v>
      </c>
      <c r="EN228" s="22">
        <f>IF(FB227&gt;0,ROUND($ED$1*$EN$1,2),0)</f>
        <v>0</v>
      </c>
      <c r="EO228" s="22">
        <f>IF(FB227&gt;0,ROUND($ED$1*$EO$1,2),0)</f>
        <v>0</v>
      </c>
      <c r="EP228" s="22">
        <f>IF(FB227&gt;0,ROUND($ED$1*$EP$1,2),0)</f>
        <v>0</v>
      </c>
      <c r="EQ228" s="15">
        <f>IF(FB227&gt;0,EK228+SUM(EM228:EP228),0)</f>
        <v>0</v>
      </c>
      <c r="ER228" s="22">
        <f>IF(FB227&gt;0,ROUND(EQ228/12,2),0)</f>
        <v>0</v>
      </c>
      <c r="ES228" s="9">
        <f>INT(ER228)</f>
        <v>0</v>
      </c>
      <c r="ET228" s="23">
        <f>INT((ER228-ES228)*10)/10</f>
        <v>0</v>
      </c>
      <c r="EU228" s="17">
        <f>ER228-ES228-ET228</f>
        <v>0</v>
      </c>
      <c r="EV228" s="23">
        <f>IF(OR(EU228=0.05,EU228=0),EU228,IF(AND(EU228&gt;0.051,EU228&lt;0.1),0.1,IF(AND(EU228&gt;0.001,EU228&lt;0.05),0.05,EU228)))</f>
        <v>0</v>
      </c>
      <c r="EW228" s="23">
        <f>ES228+ET228+EV228</f>
        <v>0</v>
      </c>
      <c r="EX228">
        <f>IF(FB227&gt;0,EX227,0)</f>
        <v>0</v>
      </c>
      <c r="EY228" s="7">
        <f>ROUND(ED228+EJ228+EW228+EX228,2)</f>
        <v>0</v>
      </c>
      <c r="EZ228" s="7">
        <f>IF(AND(EY228&gt;0,EY229=0),EY228,0)</f>
        <v>0</v>
      </c>
      <c r="FA228" s="7">
        <f>IF(FB227&gt;0,FA227,0)</f>
        <v>0</v>
      </c>
      <c r="FB228" s="7">
        <f>IF(ROUND(EY228-FA228,2)&gt;0,ROUND(EY228-FA228,2),0)</f>
        <v>0</v>
      </c>
      <c r="GB228">
        <v>226</v>
      </c>
      <c r="GC228" s="7">
        <f>IF(HB227&gt;0,GC227-1000,GC227)</f>
        <v>0</v>
      </c>
      <c r="GD228" s="20">
        <f>IF(HB227&gt;0,ROUND(PMT($F$92/12,$F$96*12,-GC228),5),0)</f>
        <v>0</v>
      </c>
      <c r="GE228" s="15">
        <f>IF(HB227&gt;0,ROUND(GC228*$GE$1/1000,2),0)</f>
        <v>0</v>
      </c>
      <c r="GF228" s="9">
        <f>INT(GE228)</f>
        <v>0</v>
      </c>
      <c r="GG228" s="23">
        <f>INT((GE228-GF228)*10)/10</f>
        <v>0</v>
      </c>
      <c r="GH228" s="17">
        <f>GE228-GF228-GG228</f>
        <v>0</v>
      </c>
      <c r="GI228" s="23">
        <f>IF(OR(GH228=0.05,GH228=0),GH228,IF(AND(GH228&gt;0.051,GH228&lt;0.1),0.1,IF(AND(GH228&gt;0.001,GH228&lt;0.05),0.05,GH228)))</f>
        <v>0</v>
      </c>
      <c r="GJ228" s="23">
        <f>GF228+GG228+GI228</f>
        <v>0</v>
      </c>
      <c r="GK228" s="15">
        <f>IF(HB227&gt;0,ROUND($GD$1*$GK$1,2),0)</f>
        <v>0</v>
      </c>
      <c r="GL228" s="22">
        <v>0</v>
      </c>
      <c r="GM228" s="22">
        <f>IF(HB227&gt;0,ROUND($GD$1*$GM$1,0),0)</f>
        <v>0</v>
      </c>
      <c r="GN228" s="22">
        <f>IF(HB227&gt;0,ROUND($GD$1*$GN$1,2),0)</f>
        <v>0</v>
      </c>
      <c r="GO228" s="22">
        <f>IF(HB227&gt;0,ROUND($GD$1*$GO$1,2),0)</f>
        <v>0</v>
      </c>
      <c r="GP228" s="22">
        <f>IF(HB227&gt;0,ROUND($GD$1*$GP$1,2),0)</f>
        <v>0</v>
      </c>
      <c r="GQ228" s="15">
        <f>IF(HB227&gt;0,GK228+SUM(GM228:GP228),0)</f>
        <v>0</v>
      </c>
      <c r="GR228" s="22">
        <f>IF(HB227&gt;0,ROUND(GQ228/12,2),0)</f>
        <v>0</v>
      </c>
      <c r="GS228" s="9">
        <f>INT(GR228)</f>
        <v>0</v>
      </c>
      <c r="GT228" s="23">
        <f>INT((GR228-GS228)*10)/10</f>
        <v>0</v>
      </c>
      <c r="GU228" s="17">
        <f>GR228-GS228-GT228</f>
        <v>0</v>
      </c>
      <c r="GV228" s="23">
        <f>IF(OR(GU228=0.05,GU228=0),GU228,IF(AND(GU228&gt;0.051,GU228&lt;0.1),0.1,IF(AND(GU228&gt;0.001,GU228&lt;0.05),0.05,GU228)))</f>
        <v>0</v>
      </c>
      <c r="GW228" s="23">
        <f>GS228+GT228+GV228</f>
        <v>0</v>
      </c>
      <c r="GX228">
        <f>IF(HB227&gt;0,GX227,0)</f>
        <v>0</v>
      </c>
      <c r="GY228" s="7">
        <f>ROUND(GD228+GJ228+GW228+GX228,2)</f>
        <v>0</v>
      </c>
      <c r="GZ228" s="7">
        <f>IF(AND(GY228&gt;0,GY229=0),GY228,0)</f>
        <v>0</v>
      </c>
      <c r="HA228" s="7">
        <f>IF(HB227&gt;0,HA227,0)</f>
        <v>0</v>
      </c>
      <c r="HB228" s="7">
        <f>IF(ROUND(GY228-HA228,2)&gt;0,ROUND(GY228-HA228,2),0)</f>
        <v>0</v>
      </c>
    </row>
    <row r="229" spans="1:235">
      <c r="AA229" s="9" t="s">
        <v>232</v>
      </c>
      <c r="AB229" s="144">
        <v>0.09125</v>
      </c>
      <c r="AC229" s="144">
        <f>IF($AA$232=AA229,AB229,0)</f>
        <v>0</v>
      </c>
      <c r="BB229">
        <v>227</v>
      </c>
      <c r="BC229" s="7">
        <f>IF(BW228&gt;0,BC228-1000,BC228)</f>
        <v>0</v>
      </c>
      <c r="BD229" s="20">
        <f>IF(BW228&gt;0,ROUND(PMT($F$92/12,$F$96*12,-BC229),5),0)</f>
        <v>0</v>
      </c>
      <c r="BE229" s="15">
        <f>IF(BW228&gt;0,ROUND(BC229*$E$1/1000,2),0)</f>
        <v>0</v>
      </c>
      <c r="BF229" s="15">
        <f>IF(BW228&gt;0,ROUND(MIN(BC229,$F$168)*$BF$1,2),0)</f>
        <v>0</v>
      </c>
      <c r="BG229" s="22">
        <v>0</v>
      </c>
      <c r="BH229" s="22">
        <f>IF(BW228&gt;0,ROUND(MIN(BC229,$F$168)*$BH$1,0),0)</f>
        <v>0</v>
      </c>
      <c r="BI229" s="22">
        <f>IF(BW228&gt;0,ROUND(MIN(BC229,$F$168)*$BI$1,2),0)</f>
        <v>0</v>
      </c>
      <c r="BJ229" s="22">
        <f>IF(BW228&gt;0,ROUND(MIN(BC229,$F$168)*$BJ$1,2),0)</f>
        <v>0</v>
      </c>
      <c r="BK229" s="22">
        <f>IF(BW228&gt;0,ROUND(MIN(BC229,$F$168)*$BK$1,2),0)</f>
        <v>0</v>
      </c>
      <c r="BL229" s="15">
        <f>IF(BW228&gt;0,BF229+SUM(BH229:BK229),0)</f>
        <v>0</v>
      </c>
      <c r="BM229" s="22">
        <f>IF(BW228&gt;0,ROUND(BL229/12,2),0)</f>
        <v>0</v>
      </c>
      <c r="BN229" s="9">
        <f>INT(BM229)</f>
        <v>0</v>
      </c>
      <c r="BO229" s="23">
        <f>INT((BM229-BN229)*10)/10</f>
        <v>0</v>
      </c>
      <c r="BP229" s="17">
        <f>BM229-BN229-BO229</f>
        <v>0</v>
      </c>
      <c r="BQ229" s="23">
        <f>IF(OR(BP229=0.05,BP229=0),BP229,IF(AND(BP229&gt;0.051,BP229&lt;0.1),0.1,IF(AND(BP229&gt;0.001,BP229&lt;0.05),0.05,BP229)))</f>
        <v>0</v>
      </c>
      <c r="BR229" s="23">
        <f>BN229+BO229+BQ229</f>
        <v>0</v>
      </c>
      <c r="BS229">
        <f>IF(BW228&gt;0,BS228,0)</f>
        <v>0</v>
      </c>
      <c r="BT229" s="7">
        <f>SUM(BD229:BE229)+BR229+BS229</f>
        <v>0</v>
      </c>
      <c r="BU229" s="7">
        <f>IF(AND(BT229&gt;0,BT230=0),BT229,0)</f>
        <v>0</v>
      </c>
      <c r="BV229" s="7">
        <f>IF(BW228&gt;0,BV228,0)</f>
        <v>0</v>
      </c>
      <c r="BW229" s="7">
        <f>IF(ROUND(BT229-BV229,2)&gt;0,ROUND(BT229-BV229,2),0)</f>
        <v>0</v>
      </c>
      <c r="CB229">
        <v>227</v>
      </c>
      <c r="CC229" s="7">
        <f>IF(DB228&gt;0,CC228-1000,CC228)</f>
        <v>0</v>
      </c>
      <c r="CD229" s="20">
        <f>IF(DB228&gt;0,ROUND(PMT($F$92/12,$F$96*12,-CC229),5),0)</f>
        <v>0</v>
      </c>
      <c r="CE229" s="15">
        <f>IF(DB228&gt;0,ROUND(CC229*$CE$1/1000,2),0)</f>
        <v>0</v>
      </c>
      <c r="CF229" s="9">
        <f>INT(CE229)</f>
        <v>0</v>
      </c>
      <c r="CG229" s="23">
        <f>INT((CE229-CF229)*10)/10</f>
        <v>0</v>
      </c>
      <c r="CH229" s="17">
        <f>CE229-CF229-CG229</f>
        <v>0</v>
      </c>
      <c r="CI229" s="23">
        <f>IF(OR(CH229=0.05,CH229=0),CH229,IF(AND(CH229&gt;0.051,CH229&lt;0.1),0.1,IF(AND(CH229&gt;0.001,CH229&lt;0.05),0.05,CH229)))</f>
        <v>0</v>
      </c>
      <c r="CJ229" s="23">
        <f>CF229+CG229+CI229</f>
        <v>0</v>
      </c>
      <c r="CK229" s="15">
        <f>IF(DB228&gt;0,ROUND($CD$1*$CK$1,2),0)</f>
        <v>0</v>
      </c>
      <c r="CL229" s="22">
        <v>0</v>
      </c>
      <c r="CM229" s="22">
        <f>IF(DB228&gt;0,ROUND($CD$1*$CM$1,2),0)</f>
        <v>0</v>
      </c>
      <c r="CN229" s="22">
        <f>IF(DB228&gt;0,ROUND($CD$1*$CN$1,2),0)</f>
        <v>0</v>
      </c>
      <c r="CO229" s="22">
        <f>IF(DB228&gt;0,ROUND($CD$1*$CO$1,2),0)</f>
        <v>0</v>
      </c>
      <c r="CP229" s="22">
        <f>IF(DB228&gt;0,ROUND($CD$1*$CP$1,2),0)</f>
        <v>0</v>
      </c>
      <c r="CQ229" s="15">
        <f>IF(DB228&gt;0,CK229+SUM(CM229:CP229),0)</f>
        <v>0</v>
      </c>
      <c r="CR229" s="22">
        <f>IF(DB228&gt;0,ROUND(CQ229/12,2),0)</f>
        <v>0</v>
      </c>
      <c r="CS229" s="9">
        <f>INT(CR229)</f>
        <v>0</v>
      </c>
      <c r="CT229" s="23">
        <f>INT((CR229-CS229)*10)/10</f>
        <v>0</v>
      </c>
      <c r="CU229" s="17">
        <f>CR229-CS229-CT229</f>
        <v>0</v>
      </c>
      <c r="CV229" s="23">
        <f>IF(OR(CU229=0.05,CU229=0),CU229,IF(AND(CU229&gt;0.051,CU229&lt;0.1),0.1,IF(AND(CU229&gt;0.001,CU229&lt;0.05),0.05,CU229)))</f>
        <v>0</v>
      </c>
      <c r="CW229" s="23">
        <f>CS229+CT229+CV229</f>
        <v>0</v>
      </c>
      <c r="CX229">
        <f>IF(DB228&gt;0,CX228,0)</f>
        <v>0</v>
      </c>
      <c r="CY229" s="7">
        <f>ROUND(CD229+CJ229+CW229+CX229,2)</f>
        <v>0</v>
      </c>
      <c r="CZ229" s="7">
        <f>IF(AND(CY229&gt;0,CY230=0),CY229,0)</f>
        <v>0</v>
      </c>
      <c r="DA229" s="7">
        <f>IF(DB228&gt;0,DA228,0)</f>
        <v>0</v>
      </c>
      <c r="DB229" s="7">
        <f>IF(ROUND(CY229-DA229,2)&gt;0,ROUND(CY229-DA229,2),0)</f>
        <v>0</v>
      </c>
      <c r="EB229">
        <v>227</v>
      </c>
      <c r="EC229" s="7">
        <f>IF(FB228&gt;0,EC228-1000,EC228)</f>
        <v>0</v>
      </c>
      <c r="ED229" s="20">
        <f>IF(FB228&gt;0,ROUND(PMT($F$92/12,$F$96*12,-EC229),5),0)</f>
        <v>0</v>
      </c>
      <c r="EE229" s="15">
        <f>IF(FB228&gt;0,ROUND(EC229*$EE$1/1000,2),0)</f>
        <v>0</v>
      </c>
      <c r="EF229" s="9">
        <f>INT(EE229)</f>
        <v>0</v>
      </c>
      <c r="EG229" s="23">
        <f>INT((EE229-EF229)*10)/10</f>
        <v>0</v>
      </c>
      <c r="EH229" s="17">
        <f>EE229-EF229-EG229</f>
        <v>0</v>
      </c>
      <c r="EI229" s="23">
        <f>IF(OR(EH229=0.05,EH229=0),EH229,IF(AND(EH229&gt;0.051,EH229&lt;0.1),0.1,IF(AND(EH229&gt;0.001,EH229&lt;0.05),0.05,EH229)))</f>
        <v>0</v>
      </c>
      <c r="EJ229" s="23">
        <f>EF229+EG229+EI229</f>
        <v>0</v>
      </c>
      <c r="EK229" s="15">
        <f>IF(FB228&gt;0,ROUND($ED$1*$EK$1,2),0)</f>
        <v>0</v>
      </c>
      <c r="EL229" s="22">
        <v>0</v>
      </c>
      <c r="EM229" s="22">
        <f>IF(FB228&gt;0,ROUND($ED$1*$EM$1,0),0)</f>
        <v>0</v>
      </c>
      <c r="EN229" s="22">
        <f>IF(FB228&gt;0,ROUND($ED$1*$EN$1,2),0)</f>
        <v>0</v>
      </c>
      <c r="EO229" s="22">
        <f>IF(FB228&gt;0,ROUND($ED$1*$EO$1,2),0)</f>
        <v>0</v>
      </c>
      <c r="EP229" s="22">
        <f>IF(FB228&gt;0,ROUND($ED$1*$EP$1,2),0)</f>
        <v>0</v>
      </c>
      <c r="EQ229" s="15">
        <f>IF(FB228&gt;0,EK229+SUM(EM229:EP229),0)</f>
        <v>0</v>
      </c>
      <c r="ER229" s="22">
        <f>IF(FB228&gt;0,ROUND(EQ229/12,2),0)</f>
        <v>0</v>
      </c>
      <c r="ES229" s="9">
        <f>INT(ER229)</f>
        <v>0</v>
      </c>
      <c r="ET229" s="23">
        <f>INT((ER229-ES229)*10)/10</f>
        <v>0</v>
      </c>
      <c r="EU229" s="17">
        <f>ER229-ES229-ET229</f>
        <v>0</v>
      </c>
      <c r="EV229" s="23">
        <f>IF(OR(EU229=0.05,EU229=0),EU229,IF(AND(EU229&gt;0.051,EU229&lt;0.1),0.1,IF(AND(EU229&gt;0.001,EU229&lt;0.05),0.05,EU229)))</f>
        <v>0</v>
      </c>
      <c r="EW229" s="23">
        <f>ES229+ET229+EV229</f>
        <v>0</v>
      </c>
      <c r="EX229">
        <f>IF(FB228&gt;0,EX228,0)</f>
        <v>0</v>
      </c>
      <c r="EY229" s="7">
        <f>ROUND(ED229+EJ229+EW229+EX229,2)</f>
        <v>0</v>
      </c>
      <c r="EZ229" s="7">
        <f>IF(AND(EY229&gt;0,EY230=0),EY229,0)</f>
        <v>0</v>
      </c>
      <c r="FA229" s="7">
        <f>IF(FB228&gt;0,FA228,0)</f>
        <v>0</v>
      </c>
      <c r="FB229" s="7">
        <f>IF(ROUND(EY229-FA229,2)&gt;0,ROUND(EY229-FA229,2),0)</f>
        <v>0</v>
      </c>
      <c r="GB229">
        <v>227</v>
      </c>
      <c r="GC229" s="7">
        <f>IF(HB228&gt;0,GC228-1000,GC228)</f>
        <v>0</v>
      </c>
      <c r="GD229" s="20">
        <f>IF(HB228&gt;0,ROUND(PMT($F$92/12,$F$96*12,-GC229),5),0)</f>
        <v>0</v>
      </c>
      <c r="GE229" s="15">
        <f>IF(HB228&gt;0,ROUND(GC229*$GE$1/1000,2),0)</f>
        <v>0</v>
      </c>
      <c r="GF229" s="9">
        <f>INT(GE229)</f>
        <v>0</v>
      </c>
      <c r="GG229" s="23">
        <f>INT((GE229-GF229)*10)/10</f>
        <v>0</v>
      </c>
      <c r="GH229" s="17">
        <f>GE229-GF229-GG229</f>
        <v>0</v>
      </c>
      <c r="GI229" s="23">
        <f>IF(OR(GH229=0.05,GH229=0),GH229,IF(AND(GH229&gt;0.051,GH229&lt;0.1),0.1,IF(AND(GH229&gt;0.001,GH229&lt;0.05),0.05,GH229)))</f>
        <v>0</v>
      </c>
      <c r="GJ229" s="23">
        <f>GF229+GG229+GI229</f>
        <v>0</v>
      </c>
      <c r="GK229" s="15">
        <f>IF(HB228&gt;0,ROUND($GD$1*$GK$1,2),0)</f>
        <v>0</v>
      </c>
      <c r="GL229" s="22">
        <v>0</v>
      </c>
      <c r="GM229" s="22">
        <f>IF(HB228&gt;0,ROUND($GD$1*$GM$1,0),0)</f>
        <v>0</v>
      </c>
      <c r="GN229" s="22">
        <f>IF(HB228&gt;0,ROUND($GD$1*$GN$1,2),0)</f>
        <v>0</v>
      </c>
      <c r="GO229" s="22">
        <f>IF(HB228&gt;0,ROUND($GD$1*$GO$1,2),0)</f>
        <v>0</v>
      </c>
      <c r="GP229" s="22">
        <f>IF(HB228&gt;0,ROUND($GD$1*$GP$1,2),0)</f>
        <v>0</v>
      </c>
      <c r="GQ229" s="15">
        <f>IF(HB228&gt;0,GK229+SUM(GM229:GP229),0)</f>
        <v>0</v>
      </c>
      <c r="GR229" s="22">
        <f>IF(HB228&gt;0,ROUND(GQ229/12,2),0)</f>
        <v>0</v>
      </c>
      <c r="GS229" s="9">
        <f>INT(GR229)</f>
        <v>0</v>
      </c>
      <c r="GT229" s="23">
        <f>INT((GR229-GS229)*10)/10</f>
        <v>0</v>
      </c>
      <c r="GU229" s="17">
        <f>GR229-GS229-GT229</f>
        <v>0</v>
      </c>
      <c r="GV229" s="23">
        <f>IF(OR(GU229=0.05,GU229=0),GU229,IF(AND(GU229&gt;0.051,GU229&lt;0.1),0.1,IF(AND(GU229&gt;0.001,GU229&lt;0.05),0.05,GU229)))</f>
        <v>0</v>
      </c>
      <c r="GW229" s="23">
        <f>GS229+GT229+GV229</f>
        <v>0</v>
      </c>
      <c r="GX229">
        <f>IF(HB228&gt;0,GX228,0)</f>
        <v>0</v>
      </c>
      <c r="GY229" s="7">
        <f>ROUND(GD229+GJ229+GW229+GX229,2)</f>
        <v>0</v>
      </c>
      <c r="GZ229" s="7">
        <f>IF(AND(GY229&gt;0,GY230=0),GY229,0)</f>
        <v>0</v>
      </c>
      <c r="HA229" s="7">
        <f>IF(HB228&gt;0,HA228,0)</f>
        <v>0</v>
      </c>
      <c r="HB229" s="7">
        <f>IF(ROUND(GY229-HA229,2)&gt;0,ROUND(GY229-HA229,2),0)</f>
        <v>0</v>
      </c>
    </row>
    <row r="230" spans="1:235">
      <c r="AA230" s="9" t="s">
        <v>233</v>
      </c>
      <c r="AB230" s="144">
        <v>0.0975</v>
      </c>
      <c r="AC230" s="144">
        <f>IF($AA$232=AA230,AB230,0)</f>
        <v>0</v>
      </c>
      <c r="BB230">
        <v>228</v>
      </c>
      <c r="BC230" s="7">
        <f>IF(BW229&gt;0,BC229-1000,BC229)</f>
        <v>0</v>
      </c>
      <c r="BD230" s="20">
        <f>IF(BW229&gt;0,ROUND(PMT($F$92/12,$F$96*12,-BC230),5),0)</f>
        <v>0</v>
      </c>
      <c r="BE230" s="15">
        <f>IF(BW229&gt;0,ROUND(BC230*$E$1/1000,2),0)</f>
        <v>0</v>
      </c>
      <c r="BF230" s="15">
        <f>IF(BW229&gt;0,ROUND(MIN(BC230,$F$168)*$BF$1,2),0)</f>
        <v>0</v>
      </c>
      <c r="BG230" s="22">
        <v>0</v>
      </c>
      <c r="BH230" s="22">
        <f>IF(BW229&gt;0,ROUND(MIN(BC230,$F$168)*$BH$1,0),0)</f>
        <v>0</v>
      </c>
      <c r="BI230" s="22">
        <f>IF(BW229&gt;0,ROUND(MIN(BC230,$F$168)*$BI$1,2),0)</f>
        <v>0</v>
      </c>
      <c r="BJ230" s="22">
        <f>IF(BW229&gt;0,ROUND(MIN(BC230,$F$168)*$BJ$1,2),0)</f>
        <v>0</v>
      </c>
      <c r="BK230" s="22">
        <f>IF(BW229&gt;0,ROUND(MIN(BC230,$F$168)*$BK$1,2),0)</f>
        <v>0</v>
      </c>
      <c r="BL230" s="15">
        <f>IF(BW229&gt;0,BF230+SUM(BH230:BK230),0)</f>
        <v>0</v>
      </c>
      <c r="BM230" s="22">
        <f>IF(BW229&gt;0,ROUND(BL230/12,2),0)</f>
        <v>0</v>
      </c>
      <c r="BN230" s="9">
        <f>INT(BM230)</f>
        <v>0</v>
      </c>
      <c r="BO230" s="23">
        <f>INT((BM230-BN230)*10)/10</f>
        <v>0</v>
      </c>
      <c r="BP230" s="17">
        <f>BM230-BN230-BO230</f>
        <v>0</v>
      </c>
      <c r="BQ230" s="23">
        <f>IF(OR(BP230=0.05,BP230=0),BP230,IF(AND(BP230&gt;0.051,BP230&lt;0.1),0.1,IF(AND(BP230&gt;0.001,BP230&lt;0.05),0.05,BP230)))</f>
        <v>0</v>
      </c>
      <c r="BR230" s="23">
        <f>BN230+BO230+BQ230</f>
        <v>0</v>
      </c>
      <c r="BS230">
        <f>IF(BW229&gt;0,BS229,0)</f>
        <v>0</v>
      </c>
      <c r="BT230" s="7">
        <f>SUM(BD230:BE230)+BR230+BS230</f>
        <v>0</v>
      </c>
      <c r="BU230" s="7">
        <f>IF(AND(BT230&gt;0,BT231=0),BT230,0)</f>
        <v>0</v>
      </c>
      <c r="BV230" s="7">
        <f>IF(BW229&gt;0,BV229,0)</f>
        <v>0</v>
      </c>
      <c r="BW230" s="7">
        <f>IF(ROUND(BT230-BV230,2)&gt;0,ROUND(BT230-BV230,2),0)</f>
        <v>0</v>
      </c>
      <c r="CB230">
        <v>228</v>
      </c>
      <c r="CC230" s="7">
        <f>IF(DB229&gt;0,CC229-1000,CC229)</f>
        <v>0</v>
      </c>
      <c r="CD230" s="20">
        <f>IF(DB229&gt;0,ROUND(PMT($F$92/12,$F$96*12,-CC230),5),0)</f>
        <v>0</v>
      </c>
      <c r="CE230" s="15">
        <f>IF(DB229&gt;0,ROUND(CC230*$CE$1/1000,2),0)</f>
        <v>0</v>
      </c>
      <c r="CF230" s="9">
        <f>INT(CE230)</f>
        <v>0</v>
      </c>
      <c r="CG230" s="23">
        <f>INT((CE230-CF230)*10)/10</f>
        <v>0</v>
      </c>
      <c r="CH230" s="17">
        <f>CE230-CF230-CG230</f>
        <v>0</v>
      </c>
      <c r="CI230" s="23">
        <f>IF(OR(CH230=0.05,CH230=0),CH230,IF(AND(CH230&gt;0.051,CH230&lt;0.1),0.1,IF(AND(CH230&gt;0.001,CH230&lt;0.05),0.05,CH230)))</f>
        <v>0</v>
      </c>
      <c r="CJ230" s="23">
        <f>CF230+CG230+CI230</f>
        <v>0</v>
      </c>
      <c r="CK230" s="15">
        <f>IF(DB229&gt;0,ROUND($CD$1*$CK$1,2),0)</f>
        <v>0</v>
      </c>
      <c r="CL230" s="22">
        <v>0</v>
      </c>
      <c r="CM230" s="22">
        <f>IF(DB229&gt;0,ROUND($CD$1*$CM$1,2),0)</f>
        <v>0</v>
      </c>
      <c r="CN230" s="22">
        <f>IF(DB229&gt;0,ROUND($CD$1*$CN$1,2),0)</f>
        <v>0</v>
      </c>
      <c r="CO230" s="22">
        <f>IF(DB229&gt;0,ROUND($CD$1*$CO$1,2),0)</f>
        <v>0</v>
      </c>
      <c r="CP230" s="22">
        <f>IF(DB229&gt;0,ROUND($CD$1*$CP$1,2),0)</f>
        <v>0</v>
      </c>
      <c r="CQ230" s="15">
        <f>IF(DB229&gt;0,CK230+SUM(CM230:CP230),0)</f>
        <v>0</v>
      </c>
      <c r="CR230" s="22">
        <f>IF(DB229&gt;0,ROUND(CQ230/12,2),0)</f>
        <v>0</v>
      </c>
      <c r="CS230" s="9">
        <f>INT(CR230)</f>
        <v>0</v>
      </c>
      <c r="CT230" s="23">
        <f>INT((CR230-CS230)*10)/10</f>
        <v>0</v>
      </c>
      <c r="CU230" s="17">
        <f>CR230-CS230-CT230</f>
        <v>0</v>
      </c>
      <c r="CV230" s="23">
        <f>IF(OR(CU230=0.05,CU230=0),CU230,IF(AND(CU230&gt;0.051,CU230&lt;0.1),0.1,IF(AND(CU230&gt;0.001,CU230&lt;0.05),0.05,CU230)))</f>
        <v>0</v>
      </c>
      <c r="CW230" s="23">
        <f>CS230+CT230+CV230</f>
        <v>0</v>
      </c>
      <c r="CX230">
        <f>IF(DB229&gt;0,CX229,0)</f>
        <v>0</v>
      </c>
      <c r="CY230" s="7">
        <f>ROUND(CD230+CJ230+CW230+CX230,2)</f>
        <v>0</v>
      </c>
      <c r="CZ230" s="7">
        <f>IF(AND(CY230&gt;0,CY231=0),CY230,0)</f>
        <v>0</v>
      </c>
      <c r="DA230" s="7">
        <f>IF(DB229&gt;0,DA229,0)</f>
        <v>0</v>
      </c>
      <c r="DB230" s="7">
        <f>IF(ROUND(CY230-DA230,2)&gt;0,ROUND(CY230-DA230,2),0)</f>
        <v>0</v>
      </c>
      <c r="EB230">
        <v>228</v>
      </c>
      <c r="EC230" s="7">
        <f>IF(FB229&gt;0,EC229-1000,EC229)</f>
        <v>0</v>
      </c>
      <c r="ED230" s="20">
        <f>IF(FB229&gt;0,ROUND(PMT($F$92/12,$F$96*12,-EC230),5),0)</f>
        <v>0</v>
      </c>
      <c r="EE230" s="15">
        <f>IF(FB229&gt;0,ROUND(EC230*$EE$1/1000,2),0)</f>
        <v>0</v>
      </c>
      <c r="EF230" s="9">
        <f>INT(EE230)</f>
        <v>0</v>
      </c>
      <c r="EG230" s="23">
        <f>INT((EE230-EF230)*10)/10</f>
        <v>0</v>
      </c>
      <c r="EH230" s="17">
        <f>EE230-EF230-EG230</f>
        <v>0</v>
      </c>
      <c r="EI230" s="23">
        <f>IF(OR(EH230=0.05,EH230=0),EH230,IF(AND(EH230&gt;0.051,EH230&lt;0.1),0.1,IF(AND(EH230&gt;0.001,EH230&lt;0.05),0.05,EH230)))</f>
        <v>0</v>
      </c>
      <c r="EJ230" s="23">
        <f>EF230+EG230+EI230</f>
        <v>0</v>
      </c>
      <c r="EK230" s="15">
        <f>IF(FB229&gt;0,ROUND($ED$1*$EK$1,2),0)</f>
        <v>0</v>
      </c>
      <c r="EL230" s="22">
        <v>0</v>
      </c>
      <c r="EM230" s="22">
        <f>IF(FB229&gt;0,ROUND($ED$1*$EM$1,0),0)</f>
        <v>0</v>
      </c>
      <c r="EN230" s="22">
        <f>IF(FB229&gt;0,ROUND($ED$1*$EN$1,2),0)</f>
        <v>0</v>
      </c>
      <c r="EO230" s="22">
        <f>IF(FB229&gt;0,ROUND($ED$1*$EO$1,2),0)</f>
        <v>0</v>
      </c>
      <c r="EP230" s="22">
        <f>IF(FB229&gt;0,ROUND($ED$1*$EP$1,2),0)</f>
        <v>0</v>
      </c>
      <c r="EQ230" s="15">
        <f>IF(FB229&gt;0,EK230+SUM(EM230:EP230),0)</f>
        <v>0</v>
      </c>
      <c r="ER230" s="22">
        <f>IF(FB229&gt;0,ROUND(EQ230/12,2),0)</f>
        <v>0</v>
      </c>
      <c r="ES230" s="9">
        <f>INT(ER230)</f>
        <v>0</v>
      </c>
      <c r="ET230" s="23">
        <f>INT((ER230-ES230)*10)/10</f>
        <v>0</v>
      </c>
      <c r="EU230" s="17">
        <f>ER230-ES230-ET230</f>
        <v>0</v>
      </c>
      <c r="EV230" s="23">
        <f>IF(OR(EU230=0.05,EU230=0),EU230,IF(AND(EU230&gt;0.051,EU230&lt;0.1),0.1,IF(AND(EU230&gt;0.001,EU230&lt;0.05),0.05,EU230)))</f>
        <v>0</v>
      </c>
      <c r="EW230" s="23">
        <f>ES230+ET230+EV230</f>
        <v>0</v>
      </c>
      <c r="EX230">
        <f>IF(FB229&gt;0,EX229,0)</f>
        <v>0</v>
      </c>
      <c r="EY230" s="7">
        <f>ROUND(ED230+EJ230+EW230+EX230,2)</f>
        <v>0</v>
      </c>
      <c r="EZ230" s="7">
        <f>IF(AND(EY230&gt;0,EY231=0),EY230,0)</f>
        <v>0</v>
      </c>
      <c r="FA230" s="7">
        <f>IF(FB229&gt;0,FA229,0)</f>
        <v>0</v>
      </c>
      <c r="FB230" s="7">
        <f>IF(ROUND(EY230-FA230,2)&gt;0,ROUND(EY230-FA230,2),0)</f>
        <v>0</v>
      </c>
      <c r="GB230">
        <v>228</v>
      </c>
      <c r="GC230" s="7">
        <f>IF(HB229&gt;0,GC229-1000,GC229)</f>
        <v>0</v>
      </c>
      <c r="GD230" s="20">
        <f>IF(HB229&gt;0,ROUND(PMT($F$92/12,$F$96*12,-GC230),5),0)</f>
        <v>0</v>
      </c>
      <c r="GE230" s="15">
        <f>IF(HB229&gt;0,ROUND(GC230*$GE$1/1000,2),0)</f>
        <v>0</v>
      </c>
      <c r="GF230" s="9">
        <f>INT(GE230)</f>
        <v>0</v>
      </c>
      <c r="GG230" s="23">
        <f>INT((GE230-GF230)*10)/10</f>
        <v>0</v>
      </c>
      <c r="GH230" s="17">
        <f>GE230-GF230-GG230</f>
        <v>0</v>
      </c>
      <c r="GI230" s="23">
        <f>IF(OR(GH230=0.05,GH230=0),GH230,IF(AND(GH230&gt;0.051,GH230&lt;0.1),0.1,IF(AND(GH230&gt;0.001,GH230&lt;0.05),0.05,GH230)))</f>
        <v>0</v>
      </c>
      <c r="GJ230" s="23">
        <f>GF230+GG230+GI230</f>
        <v>0</v>
      </c>
      <c r="GK230" s="15">
        <f>IF(HB229&gt;0,ROUND($GD$1*$GK$1,2),0)</f>
        <v>0</v>
      </c>
      <c r="GL230" s="22">
        <v>0</v>
      </c>
      <c r="GM230" s="22">
        <f>IF(HB229&gt;0,ROUND($GD$1*$GM$1,0),0)</f>
        <v>0</v>
      </c>
      <c r="GN230" s="22">
        <f>IF(HB229&gt;0,ROUND($GD$1*$GN$1,2),0)</f>
        <v>0</v>
      </c>
      <c r="GO230" s="22">
        <f>IF(HB229&gt;0,ROUND($GD$1*$GO$1,2),0)</f>
        <v>0</v>
      </c>
      <c r="GP230" s="22">
        <f>IF(HB229&gt;0,ROUND($GD$1*$GP$1,2),0)</f>
        <v>0</v>
      </c>
      <c r="GQ230" s="15">
        <f>IF(HB229&gt;0,GK230+SUM(GM230:GP230),0)</f>
        <v>0</v>
      </c>
      <c r="GR230" s="22">
        <f>IF(HB229&gt;0,ROUND(GQ230/12,2),0)</f>
        <v>0</v>
      </c>
      <c r="GS230" s="9">
        <f>INT(GR230)</f>
        <v>0</v>
      </c>
      <c r="GT230" s="23">
        <f>INT((GR230-GS230)*10)/10</f>
        <v>0</v>
      </c>
      <c r="GU230" s="17">
        <f>GR230-GS230-GT230</f>
        <v>0</v>
      </c>
      <c r="GV230" s="23">
        <f>IF(OR(GU230=0.05,GU230=0),GU230,IF(AND(GU230&gt;0.051,GU230&lt;0.1),0.1,IF(AND(GU230&gt;0.001,GU230&lt;0.05),0.05,GU230)))</f>
        <v>0</v>
      </c>
      <c r="GW230" s="23">
        <f>GS230+GT230+GV230</f>
        <v>0</v>
      </c>
      <c r="GX230">
        <f>IF(HB229&gt;0,GX229,0)</f>
        <v>0</v>
      </c>
      <c r="GY230" s="7">
        <f>ROUND(GD230+GJ230+GW230+GX230,2)</f>
        <v>0</v>
      </c>
      <c r="GZ230" s="7">
        <f>IF(AND(GY230&gt;0,GY231=0),GY230,0)</f>
        <v>0</v>
      </c>
      <c r="HA230" s="7">
        <f>IF(HB229&gt;0,HA229,0)</f>
        <v>0</v>
      </c>
      <c r="HB230" s="7">
        <f>IF(ROUND(GY230-HA230,2)&gt;0,ROUND(GY230-HA230,2),0)</f>
        <v>0</v>
      </c>
    </row>
    <row r="231" spans="1:235">
      <c r="AC231" s="144">
        <f>IF(AND(C2=AA11,L18="QUALIFIED"),SUM(AE31:AE34),SUM(AC223:AC230))</f>
        <v>0</v>
      </c>
      <c r="BB231">
        <v>229</v>
      </c>
      <c r="BC231" s="7">
        <f>IF(BW230&gt;0,BC230-1000,BC230)</f>
        <v>0</v>
      </c>
      <c r="BD231" s="20">
        <f>IF(BW230&gt;0,ROUND(PMT($F$92/12,$F$96*12,-BC231),5),0)</f>
        <v>0</v>
      </c>
      <c r="BE231" s="15">
        <f>IF(BW230&gt;0,ROUND(BC231*$E$1/1000,2),0)</f>
        <v>0</v>
      </c>
      <c r="BF231" s="15">
        <f>IF(BW230&gt;0,ROUND(MIN(BC231,$F$168)*$BF$1,2),0)</f>
        <v>0</v>
      </c>
      <c r="BG231" s="22">
        <v>0</v>
      </c>
      <c r="BH231" s="22">
        <f>IF(BW230&gt;0,ROUND(MIN(BC231,$F$168)*$BH$1,0),0)</f>
        <v>0</v>
      </c>
      <c r="BI231" s="22">
        <f>IF(BW230&gt;0,ROUND(MIN(BC231,$F$168)*$BI$1,2),0)</f>
        <v>0</v>
      </c>
      <c r="BJ231" s="22">
        <f>IF(BW230&gt;0,ROUND(MIN(BC231,$F$168)*$BJ$1,2),0)</f>
        <v>0</v>
      </c>
      <c r="BK231" s="22">
        <f>IF(BW230&gt;0,ROUND(MIN(BC231,$F$168)*$BK$1,2),0)</f>
        <v>0</v>
      </c>
      <c r="BL231" s="15">
        <f>IF(BW230&gt;0,BF231+SUM(BH231:BK231),0)</f>
        <v>0</v>
      </c>
      <c r="BM231" s="22">
        <f>IF(BW230&gt;0,ROUND(BL231/12,2),0)</f>
        <v>0</v>
      </c>
      <c r="BN231" s="9">
        <f>INT(BM231)</f>
        <v>0</v>
      </c>
      <c r="BO231" s="23">
        <f>INT((BM231-BN231)*10)/10</f>
        <v>0</v>
      </c>
      <c r="BP231" s="17">
        <f>BM231-BN231-BO231</f>
        <v>0</v>
      </c>
      <c r="BQ231" s="23">
        <f>IF(OR(BP231=0.05,BP231=0),BP231,IF(AND(BP231&gt;0.051,BP231&lt;0.1),0.1,IF(AND(BP231&gt;0.001,BP231&lt;0.05),0.05,BP231)))</f>
        <v>0</v>
      </c>
      <c r="BR231" s="23">
        <f>BN231+BO231+BQ231</f>
        <v>0</v>
      </c>
      <c r="BS231">
        <f>IF(BW230&gt;0,BS230,0)</f>
        <v>0</v>
      </c>
      <c r="BT231" s="7">
        <f>SUM(BD231:BE231)+BR231+BS231</f>
        <v>0</v>
      </c>
      <c r="BU231" s="7">
        <f>IF(AND(BT231&gt;0,BT232=0),BT231,0)</f>
        <v>0</v>
      </c>
      <c r="BV231" s="7">
        <f>IF(BW230&gt;0,BV230,0)</f>
        <v>0</v>
      </c>
      <c r="BW231" s="7">
        <f>IF(ROUND(BT231-BV231,2)&gt;0,ROUND(BT231-BV231,2),0)</f>
        <v>0</v>
      </c>
      <c r="CB231">
        <v>229</v>
      </c>
      <c r="CC231" s="7">
        <f>IF(DB230&gt;0,CC230-1000,CC230)</f>
        <v>0</v>
      </c>
      <c r="CD231" s="20">
        <f>IF(DB230&gt;0,ROUND(PMT($F$92/12,$F$96*12,-CC231),5),0)</f>
        <v>0</v>
      </c>
      <c r="CE231" s="15">
        <f>IF(DB230&gt;0,ROUND(CC231*$CE$1/1000,2),0)</f>
        <v>0</v>
      </c>
      <c r="CF231" s="9">
        <f>INT(CE231)</f>
        <v>0</v>
      </c>
      <c r="CG231" s="23">
        <f>INT((CE231-CF231)*10)/10</f>
        <v>0</v>
      </c>
      <c r="CH231" s="17">
        <f>CE231-CF231-CG231</f>
        <v>0</v>
      </c>
      <c r="CI231" s="23">
        <f>IF(OR(CH231=0.05,CH231=0),CH231,IF(AND(CH231&gt;0.051,CH231&lt;0.1),0.1,IF(AND(CH231&gt;0.001,CH231&lt;0.05),0.05,CH231)))</f>
        <v>0</v>
      </c>
      <c r="CJ231" s="23">
        <f>CF231+CG231+CI231</f>
        <v>0</v>
      </c>
      <c r="CK231" s="15">
        <f>IF(DB230&gt;0,ROUND($CD$1*$CK$1,2),0)</f>
        <v>0</v>
      </c>
      <c r="CL231" s="22">
        <v>0</v>
      </c>
      <c r="CM231" s="22">
        <f>IF(DB230&gt;0,ROUND($CD$1*$CM$1,2),0)</f>
        <v>0</v>
      </c>
      <c r="CN231" s="22">
        <f>IF(DB230&gt;0,ROUND($CD$1*$CN$1,2),0)</f>
        <v>0</v>
      </c>
      <c r="CO231" s="22">
        <f>IF(DB230&gt;0,ROUND($CD$1*$CO$1,2),0)</f>
        <v>0</v>
      </c>
      <c r="CP231" s="22">
        <f>IF(DB230&gt;0,ROUND($CD$1*$CP$1,2),0)</f>
        <v>0</v>
      </c>
      <c r="CQ231" s="15">
        <f>IF(DB230&gt;0,CK231+SUM(CM231:CP231),0)</f>
        <v>0</v>
      </c>
      <c r="CR231" s="22">
        <f>IF(DB230&gt;0,ROUND(CQ231/12,2),0)</f>
        <v>0</v>
      </c>
      <c r="CS231" s="9">
        <f>INT(CR231)</f>
        <v>0</v>
      </c>
      <c r="CT231" s="23">
        <f>INT((CR231-CS231)*10)/10</f>
        <v>0</v>
      </c>
      <c r="CU231" s="17">
        <f>CR231-CS231-CT231</f>
        <v>0</v>
      </c>
      <c r="CV231" s="23">
        <f>IF(OR(CU231=0.05,CU231=0),CU231,IF(AND(CU231&gt;0.051,CU231&lt;0.1),0.1,IF(AND(CU231&gt;0.001,CU231&lt;0.05),0.05,CU231)))</f>
        <v>0</v>
      </c>
      <c r="CW231" s="23">
        <f>CS231+CT231+CV231</f>
        <v>0</v>
      </c>
      <c r="CX231">
        <f>IF(DB230&gt;0,CX230,0)</f>
        <v>0</v>
      </c>
      <c r="CY231" s="7">
        <f>ROUND(CD231+CJ231+CW231+CX231,2)</f>
        <v>0</v>
      </c>
      <c r="CZ231" s="7">
        <f>IF(AND(CY231&gt;0,CY232=0),CY231,0)</f>
        <v>0</v>
      </c>
      <c r="DA231" s="7">
        <f>IF(DB230&gt;0,DA230,0)</f>
        <v>0</v>
      </c>
      <c r="DB231" s="7">
        <f>IF(ROUND(CY231-DA231,2)&gt;0,ROUND(CY231-DA231,2),0)</f>
        <v>0</v>
      </c>
      <c r="EB231">
        <v>229</v>
      </c>
      <c r="EC231" s="7">
        <f>IF(FB230&gt;0,EC230-1000,EC230)</f>
        <v>0</v>
      </c>
      <c r="ED231" s="20">
        <f>IF(FB230&gt;0,ROUND(PMT($F$92/12,$F$96*12,-EC231),5),0)</f>
        <v>0</v>
      </c>
      <c r="EE231" s="15">
        <f>IF(FB230&gt;0,ROUND(EC231*$EE$1/1000,2),0)</f>
        <v>0</v>
      </c>
      <c r="EF231" s="9">
        <f>INT(EE231)</f>
        <v>0</v>
      </c>
      <c r="EG231" s="23">
        <f>INT((EE231-EF231)*10)/10</f>
        <v>0</v>
      </c>
      <c r="EH231" s="17">
        <f>EE231-EF231-EG231</f>
        <v>0</v>
      </c>
      <c r="EI231" s="23">
        <f>IF(OR(EH231=0.05,EH231=0),EH231,IF(AND(EH231&gt;0.051,EH231&lt;0.1),0.1,IF(AND(EH231&gt;0.001,EH231&lt;0.05),0.05,EH231)))</f>
        <v>0</v>
      </c>
      <c r="EJ231" s="23">
        <f>EF231+EG231+EI231</f>
        <v>0</v>
      </c>
      <c r="EK231" s="15">
        <f>IF(FB230&gt;0,ROUND($ED$1*$EK$1,2),0)</f>
        <v>0</v>
      </c>
      <c r="EL231" s="22">
        <v>0</v>
      </c>
      <c r="EM231" s="22">
        <f>IF(FB230&gt;0,ROUND($ED$1*$EM$1,0),0)</f>
        <v>0</v>
      </c>
      <c r="EN231" s="22">
        <f>IF(FB230&gt;0,ROUND($ED$1*$EN$1,2),0)</f>
        <v>0</v>
      </c>
      <c r="EO231" s="22">
        <f>IF(FB230&gt;0,ROUND($ED$1*$EO$1,2),0)</f>
        <v>0</v>
      </c>
      <c r="EP231" s="22">
        <f>IF(FB230&gt;0,ROUND($ED$1*$EP$1,2),0)</f>
        <v>0</v>
      </c>
      <c r="EQ231" s="15">
        <f>IF(FB230&gt;0,EK231+SUM(EM231:EP231),0)</f>
        <v>0</v>
      </c>
      <c r="ER231" s="22">
        <f>IF(FB230&gt;0,ROUND(EQ231/12,2),0)</f>
        <v>0</v>
      </c>
      <c r="ES231" s="9">
        <f>INT(ER231)</f>
        <v>0</v>
      </c>
      <c r="ET231" s="23">
        <f>INT((ER231-ES231)*10)/10</f>
        <v>0</v>
      </c>
      <c r="EU231" s="17">
        <f>ER231-ES231-ET231</f>
        <v>0</v>
      </c>
      <c r="EV231" s="23">
        <f>IF(OR(EU231=0.05,EU231=0),EU231,IF(AND(EU231&gt;0.051,EU231&lt;0.1),0.1,IF(AND(EU231&gt;0.001,EU231&lt;0.05),0.05,EU231)))</f>
        <v>0</v>
      </c>
      <c r="EW231" s="23">
        <f>ES231+ET231+EV231</f>
        <v>0</v>
      </c>
      <c r="EX231">
        <f>IF(FB230&gt;0,EX230,0)</f>
        <v>0</v>
      </c>
      <c r="EY231" s="7">
        <f>ROUND(ED231+EJ231+EW231+EX231,2)</f>
        <v>0</v>
      </c>
      <c r="EZ231" s="7">
        <f>IF(AND(EY231&gt;0,EY232=0),EY231,0)</f>
        <v>0</v>
      </c>
      <c r="FA231" s="7">
        <f>IF(FB230&gt;0,FA230,0)</f>
        <v>0</v>
      </c>
      <c r="FB231" s="7">
        <f>IF(ROUND(EY231-FA231,2)&gt;0,ROUND(EY231-FA231,2),0)</f>
        <v>0</v>
      </c>
      <c r="GB231">
        <v>229</v>
      </c>
      <c r="GC231" s="7">
        <f>IF(HB230&gt;0,GC230-1000,GC230)</f>
        <v>0</v>
      </c>
      <c r="GD231" s="20">
        <f>IF(HB230&gt;0,ROUND(PMT($F$92/12,$F$96*12,-GC231),5),0)</f>
        <v>0</v>
      </c>
      <c r="GE231" s="15">
        <f>IF(HB230&gt;0,ROUND(GC231*$GE$1/1000,2),0)</f>
        <v>0</v>
      </c>
      <c r="GF231" s="9">
        <f>INT(GE231)</f>
        <v>0</v>
      </c>
      <c r="GG231" s="23">
        <f>INT((GE231-GF231)*10)/10</f>
        <v>0</v>
      </c>
      <c r="GH231" s="17">
        <f>GE231-GF231-GG231</f>
        <v>0</v>
      </c>
      <c r="GI231" s="23">
        <f>IF(OR(GH231=0.05,GH231=0),GH231,IF(AND(GH231&gt;0.051,GH231&lt;0.1),0.1,IF(AND(GH231&gt;0.001,GH231&lt;0.05),0.05,GH231)))</f>
        <v>0</v>
      </c>
      <c r="GJ231" s="23">
        <f>GF231+GG231+GI231</f>
        <v>0</v>
      </c>
      <c r="GK231" s="15">
        <f>IF(HB230&gt;0,ROUND($GD$1*$GK$1,2),0)</f>
        <v>0</v>
      </c>
      <c r="GL231" s="22">
        <v>0</v>
      </c>
      <c r="GM231" s="22">
        <f>IF(HB230&gt;0,ROUND($GD$1*$GM$1,0),0)</f>
        <v>0</v>
      </c>
      <c r="GN231" s="22">
        <f>IF(HB230&gt;0,ROUND($GD$1*$GN$1,2),0)</f>
        <v>0</v>
      </c>
      <c r="GO231" s="22">
        <f>IF(HB230&gt;0,ROUND($GD$1*$GO$1,2),0)</f>
        <v>0</v>
      </c>
      <c r="GP231" s="22">
        <f>IF(HB230&gt;0,ROUND($GD$1*$GP$1,2),0)</f>
        <v>0</v>
      </c>
      <c r="GQ231" s="15">
        <f>IF(HB230&gt;0,GK231+SUM(GM231:GP231),0)</f>
        <v>0</v>
      </c>
      <c r="GR231" s="22">
        <f>IF(HB230&gt;0,ROUND(GQ231/12,2),0)</f>
        <v>0</v>
      </c>
      <c r="GS231" s="9">
        <f>INT(GR231)</f>
        <v>0</v>
      </c>
      <c r="GT231" s="23">
        <f>INT((GR231-GS231)*10)/10</f>
        <v>0</v>
      </c>
      <c r="GU231" s="17">
        <f>GR231-GS231-GT231</f>
        <v>0</v>
      </c>
      <c r="GV231" s="23">
        <f>IF(OR(GU231=0.05,GU231=0),GU231,IF(AND(GU231&gt;0.051,GU231&lt;0.1),0.1,IF(AND(GU231&gt;0.001,GU231&lt;0.05),0.05,GU231)))</f>
        <v>0</v>
      </c>
      <c r="GW231" s="23">
        <f>GS231+GT231+GV231</f>
        <v>0</v>
      </c>
      <c r="GX231">
        <f>IF(HB230&gt;0,GX230,0)</f>
        <v>0</v>
      </c>
      <c r="GY231" s="7">
        <f>ROUND(GD231+GJ231+GW231+GX231,2)</f>
        <v>0</v>
      </c>
      <c r="GZ231" s="7">
        <f>IF(AND(GY231&gt;0,GY232=0),GY231,0)</f>
        <v>0</v>
      </c>
      <c r="HA231" s="7">
        <f>IF(HB230&gt;0,HA230,0)</f>
        <v>0</v>
      </c>
      <c r="HB231" s="7">
        <f>IF(ROUND(GY231-HA231,2)&gt;0,ROUND(GY231-HA231,2),0)</f>
        <v>0</v>
      </c>
    </row>
    <row r="232" spans="1:235">
      <c r="AA232" t="str">
        <f>$F$94</f>
        <v>3 yr</v>
      </c>
      <c r="BB232">
        <v>230</v>
      </c>
      <c r="BC232" s="7">
        <f>IF(BW231&gt;0,BC231-1000,BC231)</f>
        <v>0</v>
      </c>
      <c r="BD232" s="20">
        <f>IF(BW231&gt;0,ROUND(PMT($F$92/12,$F$96*12,-BC232),5),0)</f>
        <v>0</v>
      </c>
      <c r="BE232" s="15">
        <f>IF(BW231&gt;0,ROUND(BC232*$E$1/1000,2),0)</f>
        <v>0</v>
      </c>
      <c r="BF232" s="15">
        <f>IF(BW231&gt;0,ROUND(MIN(BC232,$F$168)*$BF$1,2),0)</f>
        <v>0</v>
      </c>
      <c r="BG232" s="22">
        <v>0</v>
      </c>
      <c r="BH232" s="22">
        <f>IF(BW231&gt;0,ROUND(MIN(BC232,$F$168)*$BH$1,0),0)</f>
        <v>0</v>
      </c>
      <c r="BI232" s="22">
        <f>IF(BW231&gt;0,ROUND(MIN(BC232,$F$168)*$BI$1,2),0)</f>
        <v>0</v>
      </c>
      <c r="BJ232" s="22">
        <f>IF(BW231&gt;0,ROUND(MIN(BC232,$F$168)*$BJ$1,2),0)</f>
        <v>0</v>
      </c>
      <c r="BK232" s="22">
        <f>IF(BW231&gt;0,ROUND(MIN(BC232,$F$168)*$BK$1,2),0)</f>
        <v>0</v>
      </c>
      <c r="BL232" s="15">
        <f>IF(BW231&gt;0,BF232+SUM(BH232:BK232),0)</f>
        <v>0</v>
      </c>
      <c r="BM232" s="22">
        <f>IF(BW231&gt;0,ROUND(BL232/12,2),0)</f>
        <v>0</v>
      </c>
      <c r="BN232" s="9">
        <f>INT(BM232)</f>
        <v>0</v>
      </c>
      <c r="BO232" s="23">
        <f>INT((BM232-BN232)*10)/10</f>
        <v>0</v>
      </c>
      <c r="BP232" s="17">
        <f>BM232-BN232-BO232</f>
        <v>0</v>
      </c>
      <c r="BQ232" s="23">
        <f>IF(OR(BP232=0.05,BP232=0),BP232,IF(AND(BP232&gt;0.051,BP232&lt;0.1),0.1,IF(AND(BP232&gt;0.001,BP232&lt;0.05),0.05,BP232)))</f>
        <v>0</v>
      </c>
      <c r="BR232" s="23">
        <f>BN232+BO232+BQ232</f>
        <v>0</v>
      </c>
      <c r="BS232">
        <f>IF(BW231&gt;0,BS231,0)</f>
        <v>0</v>
      </c>
      <c r="BT232" s="7">
        <f>SUM(BD232:BE232)+BR232+BS232</f>
        <v>0</v>
      </c>
      <c r="BU232" s="7">
        <f>IF(AND(BT232&gt;0,BT233=0),BT232,0)</f>
        <v>0</v>
      </c>
      <c r="BV232" s="7">
        <f>IF(BW231&gt;0,BV231,0)</f>
        <v>0</v>
      </c>
      <c r="BW232" s="7">
        <f>IF(ROUND(BT232-BV232,2)&gt;0,ROUND(BT232-BV232,2),0)</f>
        <v>0</v>
      </c>
      <c r="CB232">
        <v>230</v>
      </c>
      <c r="CC232" s="7">
        <f>IF(DB231&gt;0,CC231-1000,CC231)</f>
        <v>0</v>
      </c>
      <c r="CD232" s="20">
        <f>IF(DB231&gt;0,ROUND(PMT($F$92/12,$F$96*12,-CC232),5),0)</f>
        <v>0</v>
      </c>
      <c r="CE232" s="15">
        <f>IF(DB231&gt;0,ROUND(CC232*$CE$1/1000,2),0)</f>
        <v>0</v>
      </c>
      <c r="CF232" s="9">
        <f>INT(CE232)</f>
        <v>0</v>
      </c>
      <c r="CG232" s="23">
        <f>INT((CE232-CF232)*10)/10</f>
        <v>0</v>
      </c>
      <c r="CH232" s="17">
        <f>CE232-CF232-CG232</f>
        <v>0</v>
      </c>
      <c r="CI232" s="23">
        <f>IF(OR(CH232=0.05,CH232=0),CH232,IF(AND(CH232&gt;0.051,CH232&lt;0.1),0.1,IF(AND(CH232&gt;0.001,CH232&lt;0.05),0.05,CH232)))</f>
        <v>0</v>
      </c>
      <c r="CJ232" s="23">
        <f>CF232+CG232+CI232</f>
        <v>0</v>
      </c>
      <c r="CK232" s="15">
        <f>IF(DB231&gt;0,ROUND($CD$1*$CK$1,2),0)</f>
        <v>0</v>
      </c>
      <c r="CL232" s="22">
        <v>0</v>
      </c>
      <c r="CM232" s="22">
        <f>IF(DB231&gt;0,ROUND($CD$1*$CM$1,2),0)</f>
        <v>0</v>
      </c>
      <c r="CN232" s="22">
        <f>IF(DB231&gt;0,ROUND($CD$1*$CN$1,2),0)</f>
        <v>0</v>
      </c>
      <c r="CO232" s="22">
        <f>IF(DB231&gt;0,ROUND($CD$1*$CO$1,2),0)</f>
        <v>0</v>
      </c>
      <c r="CP232" s="22">
        <f>IF(DB231&gt;0,ROUND($CD$1*$CP$1,2),0)</f>
        <v>0</v>
      </c>
      <c r="CQ232" s="15">
        <f>IF(DB231&gt;0,CK232+SUM(CM232:CP232),0)</f>
        <v>0</v>
      </c>
      <c r="CR232" s="22">
        <f>IF(DB231&gt;0,ROUND(CQ232/12,2),0)</f>
        <v>0</v>
      </c>
      <c r="CS232" s="9">
        <f>INT(CR232)</f>
        <v>0</v>
      </c>
      <c r="CT232" s="23">
        <f>INT((CR232-CS232)*10)/10</f>
        <v>0</v>
      </c>
      <c r="CU232" s="17">
        <f>CR232-CS232-CT232</f>
        <v>0</v>
      </c>
      <c r="CV232" s="23">
        <f>IF(OR(CU232=0.05,CU232=0),CU232,IF(AND(CU232&gt;0.051,CU232&lt;0.1),0.1,IF(AND(CU232&gt;0.001,CU232&lt;0.05),0.05,CU232)))</f>
        <v>0</v>
      </c>
      <c r="CW232" s="23">
        <f>CS232+CT232+CV232</f>
        <v>0</v>
      </c>
      <c r="CX232">
        <f>IF(DB231&gt;0,CX231,0)</f>
        <v>0</v>
      </c>
      <c r="CY232" s="7">
        <f>ROUND(CD232+CJ232+CW232+CX232,2)</f>
        <v>0</v>
      </c>
      <c r="CZ232" s="7">
        <f>IF(AND(CY232&gt;0,CY233=0),CY232,0)</f>
        <v>0</v>
      </c>
      <c r="DA232" s="7">
        <f>IF(DB231&gt;0,DA231,0)</f>
        <v>0</v>
      </c>
      <c r="DB232" s="7">
        <f>IF(ROUND(CY232-DA232,2)&gt;0,ROUND(CY232-DA232,2),0)</f>
        <v>0</v>
      </c>
      <c r="EB232">
        <v>230</v>
      </c>
      <c r="EC232" s="7">
        <f>IF(FB231&gt;0,EC231-1000,EC231)</f>
        <v>0</v>
      </c>
      <c r="ED232" s="20">
        <f>IF(FB231&gt;0,ROUND(PMT($F$92/12,$F$96*12,-EC232),5),0)</f>
        <v>0</v>
      </c>
      <c r="EE232" s="15">
        <f>IF(FB231&gt;0,ROUND(EC232*$EE$1/1000,2),0)</f>
        <v>0</v>
      </c>
      <c r="EF232" s="9">
        <f>INT(EE232)</f>
        <v>0</v>
      </c>
      <c r="EG232" s="23">
        <f>INT((EE232-EF232)*10)/10</f>
        <v>0</v>
      </c>
      <c r="EH232" s="17">
        <f>EE232-EF232-EG232</f>
        <v>0</v>
      </c>
      <c r="EI232" s="23">
        <f>IF(OR(EH232=0.05,EH232=0),EH232,IF(AND(EH232&gt;0.051,EH232&lt;0.1),0.1,IF(AND(EH232&gt;0.001,EH232&lt;0.05),0.05,EH232)))</f>
        <v>0</v>
      </c>
      <c r="EJ232" s="23">
        <f>EF232+EG232+EI232</f>
        <v>0</v>
      </c>
      <c r="EK232" s="15">
        <f>IF(FB231&gt;0,ROUND($ED$1*$EK$1,2),0)</f>
        <v>0</v>
      </c>
      <c r="EL232" s="22">
        <v>0</v>
      </c>
      <c r="EM232" s="22">
        <f>IF(FB231&gt;0,ROUND($ED$1*$EM$1,0),0)</f>
        <v>0</v>
      </c>
      <c r="EN232" s="22">
        <f>IF(FB231&gt;0,ROUND($ED$1*$EN$1,2),0)</f>
        <v>0</v>
      </c>
      <c r="EO232" s="22">
        <f>IF(FB231&gt;0,ROUND($ED$1*$EO$1,2),0)</f>
        <v>0</v>
      </c>
      <c r="EP232" s="22">
        <f>IF(FB231&gt;0,ROUND($ED$1*$EP$1,2),0)</f>
        <v>0</v>
      </c>
      <c r="EQ232" s="15">
        <f>IF(FB231&gt;0,EK232+SUM(EM232:EP232),0)</f>
        <v>0</v>
      </c>
      <c r="ER232" s="22">
        <f>IF(FB231&gt;0,ROUND(EQ232/12,2),0)</f>
        <v>0</v>
      </c>
      <c r="ES232" s="9">
        <f>INT(ER232)</f>
        <v>0</v>
      </c>
      <c r="ET232" s="23">
        <f>INT((ER232-ES232)*10)/10</f>
        <v>0</v>
      </c>
      <c r="EU232" s="17">
        <f>ER232-ES232-ET232</f>
        <v>0</v>
      </c>
      <c r="EV232" s="23">
        <f>IF(OR(EU232=0.05,EU232=0),EU232,IF(AND(EU232&gt;0.051,EU232&lt;0.1),0.1,IF(AND(EU232&gt;0.001,EU232&lt;0.05),0.05,EU232)))</f>
        <v>0</v>
      </c>
      <c r="EW232" s="23">
        <f>ES232+ET232+EV232</f>
        <v>0</v>
      </c>
      <c r="EX232">
        <f>IF(FB231&gt;0,EX231,0)</f>
        <v>0</v>
      </c>
      <c r="EY232" s="7">
        <f>ROUND(ED232+EJ232+EW232+EX232,2)</f>
        <v>0</v>
      </c>
      <c r="EZ232" s="7">
        <f>IF(AND(EY232&gt;0,EY233=0),EY232,0)</f>
        <v>0</v>
      </c>
      <c r="FA232" s="7">
        <f>IF(FB231&gt;0,FA231,0)</f>
        <v>0</v>
      </c>
      <c r="FB232" s="7">
        <f>IF(ROUND(EY232-FA232,2)&gt;0,ROUND(EY232-FA232,2),0)</f>
        <v>0</v>
      </c>
      <c r="GB232">
        <v>230</v>
      </c>
      <c r="GC232" s="7">
        <f>IF(HB231&gt;0,GC231-1000,GC231)</f>
        <v>0</v>
      </c>
      <c r="GD232" s="20">
        <f>IF(HB231&gt;0,ROUND(PMT($F$92/12,$F$96*12,-GC232),5),0)</f>
        <v>0</v>
      </c>
      <c r="GE232" s="15">
        <f>IF(HB231&gt;0,ROUND(GC232*$GE$1/1000,2),0)</f>
        <v>0</v>
      </c>
      <c r="GF232" s="9">
        <f>INT(GE232)</f>
        <v>0</v>
      </c>
      <c r="GG232" s="23">
        <f>INT((GE232-GF232)*10)/10</f>
        <v>0</v>
      </c>
      <c r="GH232" s="17">
        <f>GE232-GF232-GG232</f>
        <v>0</v>
      </c>
      <c r="GI232" s="23">
        <f>IF(OR(GH232=0.05,GH232=0),GH232,IF(AND(GH232&gt;0.051,GH232&lt;0.1),0.1,IF(AND(GH232&gt;0.001,GH232&lt;0.05),0.05,GH232)))</f>
        <v>0</v>
      </c>
      <c r="GJ232" s="23">
        <f>GF232+GG232+GI232</f>
        <v>0</v>
      </c>
      <c r="GK232" s="15">
        <f>IF(HB231&gt;0,ROUND($GD$1*$GK$1,2),0)</f>
        <v>0</v>
      </c>
      <c r="GL232" s="22">
        <v>0</v>
      </c>
      <c r="GM232" s="22">
        <f>IF(HB231&gt;0,ROUND($GD$1*$GM$1,0),0)</f>
        <v>0</v>
      </c>
      <c r="GN232" s="22">
        <f>IF(HB231&gt;0,ROUND($GD$1*$GN$1,2),0)</f>
        <v>0</v>
      </c>
      <c r="GO232" s="22">
        <f>IF(HB231&gt;0,ROUND($GD$1*$GO$1,2),0)</f>
        <v>0</v>
      </c>
      <c r="GP232" s="22">
        <f>IF(HB231&gt;0,ROUND($GD$1*$GP$1,2),0)</f>
        <v>0</v>
      </c>
      <c r="GQ232" s="15">
        <f>IF(HB231&gt;0,GK232+SUM(GM232:GP232),0)</f>
        <v>0</v>
      </c>
      <c r="GR232" s="22">
        <f>IF(HB231&gt;0,ROUND(GQ232/12,2),0)</f>
        <v>0</v>
      </c>
      <c r="GS232" s="9">
        <f>INT(GR232)</f>
        <v>0</v>
      </c>
      <c r="GT232" s="23">
        <f>INT((GR232-GS232)*10)/10</f>
        <v>0</v>
      </c>
      <c r="GU232" s="17">
        <f>GR232-GS232-GT232</f>
        <v>0</v>
      </c>
      <c r="GV232" s="23">
        <f>IF(OR(GU232=0.05,GU232=0),GU232,IF(AND(GU232&gt;0.051,GU232&lt;0.1),0.1,IF(AND(GU232&gt;0.001,GU232&lt;0.05),0.05,GU232)))</f>
        <v>0</v>
      </c>
      <c r="GW232" s="23">
        <f>GS232+GT232+GV232</f>
        <v>0</v>
      </c>
      <c r="GX232">
        <f>IF(HB231&gt;0,GX231,0)</f>
        <v>0</v>
      </c>
      <c r="GY232" s="7">
        <f>ROUND(GD232+GJ232+GW232+GX232,2)</f>
        <v>0</v>
      </c>
      <c r="GZ232" s="7">
        <f>IF(AND(GY232&gt;0,GY233=0),GY232,0)</f>
        <v>0</v>
      </c>
      <c r="HA232" s="7">
        <f>IF(HB231&gt;0,HA231,0)</f>
        <v>0</v>
      </c>
      <c r="HB232" s="7">
        <f>IF(ROUND(GY232-HA232,2)&gt;0,ROUND(GY232-HA232,2),0)</f>
        <v>0</v>
      </c>
    </row>
    <row r="233" spans="1:235">
      <c r="AA233" s="7">
        <f>$I$31</f>
        <v>750000</v>
      </c>
      <c r="BB233">
        <v>231</v>
      </c>
      <c r="BC233" s="7">
        <f>IF(BW232&gt;0,BC232-1000,BC232)</f>
        <v>0</v>
      </c>
      <c r="BD233" s="20">
        <f>IF(BW232&gt;0,ROUND(PMT($F$92/12,$F$96*12,-BC233),5),0)</f>
        <v>0</v>
      </c>
      <c r="BE233" s="15">
        <f>IF(BW232&gt;0,ROUND(BC233*$E$1/1000,2),0)</f>
        <v>0</v>
      </c>
      <c r="BF233" s="15">
        <f>IF(BW232&gt;0,ROUND(MIN(BC233,$F$168)*$BF$1,2),0)</f>
        <v>0</v>
      </c>
      <c r="BG233" s="22">
        <v>0</v>
      </c>
      <c r="BH233" s="22">
        <f>IF(BW232&gt;0,ROUND(MIN(BC233,$F$168)*$BH$1,0),0)</f>
        <v>0</v>
      </c>
      <c r="BI233" s="22">
        <f>IF(BW232&gt;0,ROUND(MIN(BC233,$F$168)*$BI$1,2),0)</f>
        <v>0</v>
      </c>
      <c r="BJ233" s="22">
        <f>IF(BW232&gt;0,ROUND(MIN(BC233,$F$168)*$BJ$1,2),0)</f>
        <v>0</v>
      </c>
      <c r="BK233" s="22">
        <f>IF(BW232&gt;0,ROUND(MIN(BC233,$F$168)*$BK$1,2),0)</f>
        <v>0</v>
      </c>
      <c r="BL233" s="15">
        <f>IF(BW232&gt;0,BF233+SUM(BH233:BK233),0)</f>
        <v>0</v>
      </c>
      <c r="BM233" s="22">
        <f>IF(BW232&gt;0,ROUND(BL233/12,2),0)</f>
        <v>0</v>
      </c>
      <c r="BN233" s="9">
        <f>INT(BM233)</f>
        <v>0</v>
      </c>
      <c r="BO233" s="23">
        <f>INT((BM233-BN233)*10)/10</f>
        <v>0</v>
      </c>
      <c r="BP233" s="17">
        <f>BM233-BN233-BO233</f>
        <v>0</v>
      </c>
      <c r="BQ233" s="23">
        <f>IF(OR(BP233=0.05,BP233=0),BP233,IF(AND(BP233&gt;0.051,BP233&lt;0.1),0.1,IF(AND(BP233&gt;0.001,BP233&lt;0.05),0.05,BP233)))</f>
        <v>0</v>
      </c>
      <c r="BR233" s="23">
        <f>BN233+BO233+BQ233</f>
        <v>0</v>
      </c>
      <c r="BS233">
        <f>IF(BW232&gt;0,BS232,0)</f>
        <v>0</v>
      </c>
      <c r="BT233" s="7">
        <f>SUM(BD233:BE233)+BR233+BS233</f>
        <v>0</v>
      </c>
      <c r="BU233" s="7">
        <f>IF(AND(BT233&gt;0,BT234=0),BT233,0)</f>
        <v>0</v>
      </c>
      <c r="BV233" s="7">
        <f>IF(BW232&gt;0,BV232,0)</f>
        <v>0</v>
      </c>
      <c r="BW233" s="7">
        <f>IF(ROUND(BT233-BV233,2)&gt;0,ROUND(BT233-BV233,2),0)</f>
        <v>0</v>
      </c>
      <c r="CB233">
        <v>231</v>
      </c>
      <c r="CC233" s="7">
        <f>IF(DB232&gt;0,CC232-1000,CC232)</f>
        <v>0</v>
      </c>
      <c r="CD233" s="20">
        <f>IF(DB232&gt;0,ROUND(PMT($F$92/12,$F$96*12,-CC233),5),0)</f>
        <v>0</v>
      </c>
      <c r="CE233" s="15">
        <f>IF(DB232&gt;0,ROUND(CC233*$CE$1/1000,2),0)</f>
        <v>0</v>
      </c>
      <c r="CF233" s="9">
        <f>INT(CE233)</f>
        <v>0</v>
      </c>
      <c r="CG233" s="23">
        <f>INT((CE233-CF233)*10)/10</f>
        <v>0</v>
      </c>
      <c r="CH233" s="17">
        <f>CE233-CF233-CG233</f>
        <v>0</v>
      </c>
      <c r="CI233" s="23">
        <f>IF(OR(CH233=0.05,CH233=0),CH233,IF(AND(CH233&gt;0.051,CH233&lt;0.1),0.1,IF(AND(CH233&gt;0.001,CH233&lt;0.05),0.05,CH233)))</f>
        <v>0</v>
      </c>
      <c r="CJ233" s="23">
        <f>CF233+CG233+CI233</f>
        <v>0</v>
      </c>
      <c r="CK233" s="15">
        <f>IF(DB232&gt;0,ROUND($CD$1*$CK$1,2),0)</f>
        <v>0</v>
      </c>
      <c r="CL233" s="22">
        <v>0</v>
      </c>
      <c r="CM233" s="22">
        <f>IF(DB232&gt;0,ROUND($CD$1*$CM$1,2),0)</f>
        <v>0</v>
      </c>
      <c r="CN233" s="22">
        <f>IF(DB232&gt;0,ROUND($CD$1*$CN$1,2),0)</f>
        <v>0</v>
      </c>
      <c r="CO233" s="22">
        <f>IF(DB232&gt;0,ROUND($CD$1*$CO$1,2),0)</f>
        <v>0</v>
      </c>
      <c r="CP233" s="22">
        <f>IF(DB232&gt;0,ROUND($CD$1*$CP$1,2),0)</f>
        <v>0</v>
      </c>
      <c r="CQ233" s="15">
        <f>IF(DB232&gt;0,CK233+SUM(CM233:CP233),0)</f>
        <v>0</v>
      </c>
      <c r="CR233" s="22">
        <f>IF(DB232&gt;0,ROUND(CQ233/12,2),0)</f>
        <v>0</v>
      </c>
      <c r="CS233" s="9">
        <f>INT(CR233)</f>
        <v>0</v>
      </c>
      <c r="CT233" s="23">
        <f>INT((CR233-CS233)*10)/10</f>
        <v>0</v>
      </c>
      <c r="CU233" s="17">
        <f>CR233-CS233-CT233</f>
        <v>0</v>
      </c>
      <c r="CV233" s="23">
        <f>IF(OR(CU233=0.05,CU233=0),CU233,IF(AND(CU233&gt;0.051,CU233&lt;0.1),0.1,IF(AND(CU233&gt;0.001,CU233&lt;0.05),0.05,CU233)))</f>
        <v>0</v>
      </c>
      <c r="CW233" s="23">
        <f>CS233+CT233+CV233</f>
        <v>0</v>
      </c>
      <c r="CX233">
        <f>IF(DB232&gt;0,CX232,0)</f>
        <v>0</v>
      </c>
      <c r="CY233" s="7">
        <f>ROUND(CD233+CJ233+CW233+CX233,2)</f>
        <v>0</v>
      </c>
      <c r="CZ233" s="7">
        <f>IF(AND(CY233&gt;0,CY234=0),CY233,0)</f>
        <v>0</v>
      </c>
      <c r="DA233" s="7">
        <f>IF(DB232&gt;0,DA232,0)</f>
        <v>0</v>
      </c>
      <c r="DB233" s="7">
        <f>IF(ROUND(CY233-DA233,2)&gt;0,ROUND(CY233-DA233,2),0)</f>
        <v>0</v>
      </c>
      <c r="EB233">
        <v>231</v>
      </c>
      <c r="EC233" s="7">
        <f>IF(FB232&gt;0,EC232-1000,EC232)</f>
        <v>0</v>
      </c>
      <c r="ED233" s="20">
        <f>IF(FB232&gt;0,ROUND(PMT($F$92/12,$F$96*12,-EC233),5),0)</f>
        <v>0</v>
      </c>
      <c r="EE233" s="15">
        <f>IF(FB232&gt;0,ROUND(EC233*$EE$1/1000,2),0)</f>
        <v>0</v>
      </c>
      <c r="EF233" s="9">
        <f>INT(EE233)</f>
        <v>0</v>
      </c>
      <c r="EG233" s="23">
        <f>INT((EE233-EF233)*10)/10</f>
        <v>0</v>
      </c>
      <c r="EH233" s="17">
        <f>EE233-EF233-EG233</f>
        <v>0</v>
      </c>
      <c r="EI233" s="23">
        <f>IF(OR(EH233=0.05,EH233=0),EH233,IF(AND(EH233&gt;0.051,EH233&lt;0.1),0.1,IF(AND(EH233&gt;0.001,EH233&lt;0.05),0.05,EH233)))</f>
        <v>0</v>
      </c>
      <c r="EJ233" s="23">
        <f>EF233+EG233+EI233</f>
        <v>0</v>
      </c>
      <c r="EK233" s="15">
        <f>IF(FB232&gt;0,ROUND($ED$1*$EK$1,2),0)</f>
        <v>0</v>
      </c>
      <c r="EL233" s="22">
        <v>0</v>
      </c>
      <c r="EM233" s="22">
        <f>IF(FB232&gt;0,ROUND($ED$1*$EM$1,0),0)</f>
        <v>0</v>
      </c>
      <c r="EN233" s="22">
        <f>IF(FB232&gt;0,ROUND($ED$1*$EN$1,2),0)</f>
        <v>0</v>
      </c>
      <c r="EO233" s="22">
        <f>IF(FB232&gt;0,ROUND($ED$1*$EO$1,2),0)</f>
        <v>0</v>
      </c>
      <c r="EP233" s="22">
        <f>IF(FB232&gt;0,ROUND($ED$1*$EP$1,2),0)</f>
        <v>0</v>
      </c>
      <c r="EQ233" s="15">
        <f>IF(FB232&gt;0,EK233+SUM(EM233:EP233),0)</f>
        <v>0</v>
      </c>
      <c r="ER233" s="22">
        <f>IF(FB232&gt;0,ROUND(EQ233/12,2),0)</f>
        <v>0</v>
      </c>
      <c r="ES233" s="9">
        <f>INT(ER233)</f>
        <v>0</v>
      </c>
      <c r="ET233" s="23">
        <f>INT((ER233-ES233)*10)/10</f>
        <v>0</v>
      </c>
      <c r="EU233" s="17">
        <f>ER233-ES233-ET233</f>
        <v>0</v>
      </c>
      <c r="EV233" s="23">
        <f>IF(OR(EU233=0.05,EU233=0),EU233,IF(AND(EU233&gt;0.051,EU233&lt;0.1),0.1,IF(AND(EU233&gt;0.001,EU233&lt;0.05),0.05,EU233)))</f>
        <v>0</v>
      </c>
      <c r="EW233" s="23">
        <f>ES233+ET233+EV233</f>
        <v>0</v>
      </c>
      <c r="EX233">
        <f>IF(FB232&gt;0,EX232,0)</f>
        <v>0</v>
      </c>
      <c r="EY233" s="7">
        <f>ROUND(ED233+EJ233+EW233+EX233,2)</f>
        <v>0</v>
      </c>
      <c r="EZ233" s="7">
        <f>IF(AND(EY233&gt;0,EY234=0),EY233,0)</f>
        <v>0</v>
      </c>
      <c r="FA233" s="7">
        <f>IF(FB232&gt;0,FA232,0)</f>
        <v>0</v>
      </c>
      <c r="FB233" s="7">
        <f>IF(ROUND(EY233-FA233,2)&gt;0,ROUND(EY233-FA233,2),0)</f>
        <v>0</v>
      </c>
      <c r="GB233">
        <v>231</v>
      </c>
      <c r="GC233" s="7">
        <f>IF(HB232&gt;0,GC232-1000,GC232)</f>
        <v>0</v>
      </c>
      <c r="GD233" s="20">
        <f>IF(HB232&gt;0,ROUND(PMT($F$92/12,$F$96*12,-GC233),5),0)</f>
        <v>0</v>
      </c>
      <c r="GE233" s="15">
        <f>IF(HB232&gt;0,ROUND(GC233*$GE$1/1000,2),0)</f>
        <v>0</v>
      </c>
      <c r="GF233" s="9">
        <f>INT(GE233)</f>
        <v>0</v>
      </c>
      <c r="GG233" s="23">
        <f>INT((GE233-GF233)*10)/10</f>
        <v>0</v>
      </c>
      <c r="GH233" s="17">
        <f>GE233-GF233-GG233</f>
        <v>0</v>
      </c>
      <c r="GI233" s="23">
        <f>IF(OR(GH233=0.05,GH233=0),GH233,IF(AND(GH233&gt;0.051,GH233&lt;0.1),0.1,IF(AND(GH233&gt;0.001,GH233&lt;0.05),0.05,GH233)))</f>
        <v>0</v>
      </c>
      <c r="GJ233" s="23">
        <f>GF233+GG233+GI233</f>
        <v>0</v>
      </c>
      <c r="GK233" s="15">
        <f>IF(HB232&gt;0,ROUND($GD$1*$GK$1,2),0)</f>
        <v>0</v>
      </c>
      <c r="GL233" s="22">
        <v>0</v>
      </c>
      <c r="GM233" s="22">
        <f>IF(HB232&gt;0,ROUND($GD$1*$GM$1,0),0)</f>
        <v>0</v>
      </c>
      <c r="GN233" s="22">
        <f>IF(HB232&gt;0,ROUND($GD$1*$GN$1,2),0)</f>
        <v>0</v>
      </c>
      <c r="GO233" s="22">
        <f>IF(HB232&gt;0,ROUND($GD$1*$GO$1,2),0)</f>
        <v>0</v>
      </c>
      <c r="GP233" s="22">
        <f>IF(HB232&gt;0,ROUND($GD$1*$GP$1,2),0)</f>
        <v>0</v>
      </c>
      <c r="GQ233" s="15">
        <f>IF(HB232&gt;0,GK233+SUM(GM233:GP233),0)</f>
        <v>0</v>
      </c>
      <c r="GR233" s="22">
        <f>IF(HB232&gt;0,ROUND(GQ233/12,2),0)</f>
        <v>0</v>
      </c>
      <c r="GS233" s="9">
        <f>INT(GR233)</f>
        <v>0</v>
      </c>
      <c r="GT233" s="23">
        <f>INT((GR233-GS233)*10)/10</f>
        <v>0</v>
      </c>
      <c r="GU233" s="17">
        <f>GR233-GS233-GT233</f>
        <v>0</v>
      </c>
      <c r="GV233" s="23">
        <f>IF(OR(GU233=0.05,GU233=0),GU233,IF(AND(GU233&gt;0.051,GU233&lt;0.1),0.1,IF(AND(GU233&gt;0.001,GU233&lt;0.05),0.05,GU233)))</f>
        <v>0</v>
      </c>
      <c r="GW233" s="23">
        <f>GS233+GT233+GV233</f>
        <v>0</v>
      </c>
      <c r="GX233">
        <f>IF(HB232&gt;0,GX232,0)</f>
        <v>0</v>
      </c>
      <c r="GY233" s="7">
        <f>ROUND(GD233+GJ233+GW233+GX233,2)</f>
        <v>0</v>
      </c>
      <c r="GZ233" s="7">
        <f>IF(AND(GY233&gt;0,GY234=0),GY233,0)</f>
        <v>0</v>
      </c>
      <c r="HA233" s="7">
        <f>IF(HB232&gt;0,HA232,0)</f>
        <v>0</v>
      </c>
      <c r="HB233" s="7">
        <f>IF(ROUND(GY233-HA233,2)&gt;0,ROUND(GY233-HA233,2),0)</f>
        <v>0</v>
      </c>
    </row>
    <row r="234" spans="1:235">
      <c r="AB234" s="9" t="s">
        <v>65</v>
      </c>
      <c r="AC234" s="7">
        <f>$I$22</f>
        <v>750000</v>
      </c>
      <c r="AD234" s="7">
        <f>$I$22</f>
        <v>750000</v>
      </c>
      <c r="BB234">
        <v>232</v>
      </c>
      <c r="BC234" s="7">
        <f>IF(BW233&gt;0,BC233-1000,BC233)</f>
        <v>0</v>
      </c>
      <c r="BD234" s="20">
        <f>IF(BW233&gt;0,ROUND(PMT($F$92/12,$F$96*12,-BC234),5),0)</f>
        <v>0</v>
      </c>
      <c r="BE234" s="15">
        <f>IF(BW233&gt;0,ROUND(BC234*$E$1/1000,2),0)</f>
        <v>0</v>
      </c>
      <c r="BF234" s="15">
        <f>IF(BW233&gt;0,ROUND(MIN(BC234,$F$168)*$BF$1,2),0)</f>
        <v>0</v>
      </c>
      <c r="BG234" s="22">
        <v>0</v>
      </c>
      <c r="BH234" s="22">
        <f>IF(BW233&gt;0,ROUND(MIN(BC234,$F$168)*$BH$1,0),0)</f>
        <v>0</v>
      </c>
      <c r="BI234" s="22">
        <f>IF(BW233&gt;0,ROUND(MIN(BC234,$F$168)*$BI$1,2),0)</f>
        <v>0</v>
      </c>
      <c r="BJ234" s="22">
        <f>IF(BW233&gt;0,ROUND(MIN(BC234,$F$168)*$BJ$1,2),0)</f>
        <v>0</v>
      </c>
      <c r="BK234" s="22">
        <f>IF(BW233&gt;0,ROUND(MIN(BC234,$F$168)*$BK$1,2),0)</f>
        <v>0</v>
      </c>
      <c r="BL234" s="15">
        <f>IF(BW233&gt;0,BF234+SUM(BH234:BK234),0)</f>
        <v>0</v>
      </c>
      <c r="BM234" s="22">
        <f>IF(BW233&gt;0,ROUND(BL234/12,2),0)</f>
        <v>0</v>
      </c>
      <c r="BN234" s="9">
        <f>INT(BM234)</f>
        <v>0</v>
      </c>
      <c r="BO234" s="23">
        <f>INT((BM234-BN234)*10)/10</f>
        <v>0</v>
      </c>
      <c r="BP234" s="17">
        <f>BM234-BN234-BO234</f>
        <v>0</v>
      </c>
      <c r="BQ234" s="23">
        <f>IF(OR(BP234=0.05,BP234=0),BP234,IF(AND(BP234&gt;0.051,BP234&lt;0.1),0.1,IF(AND(BP234&gt;0.001,BP234&lt;0.05),0.05,BP234)))</f>
        <v>0</v>
      </c>
      <c r="BR234" s="23">
        <f>BN234+BO234+BQ234</f>
        <v>0</v>
      </c>
      <c r="BS234">
        <f>IF(BW233&gt;0,BS233,0)</f>
        <v>0</v>
      </c>
      <c r="BT234" s="7">
        <f>SUM(BD234:BE234)+BR234+BS234</f>
        <v>0</v>
      </c>
      <c r="BU234" s="7">
        <f>IF(AND(BT234&gt;0,BT235=0),BT234,0)</f>
        <v>0</v>
      </c>
      <c r="BV234" s="7">
        <f>IF(BW233&gt;0,BV233,0)</f>
        <v>0</v>
      </c>
      <c r="BW234" s="7">
        <f>IF(ROUND(BT234-BV234,2)&gt;0,ROUND(BT234-BV234,2),0)</f>
        <v>0</v>
      </c>
      <c r="CB234">
        <v>232</v>
      </c>
      <c r="CC234" s="7">
        <f>IF(DB233&gt;0,CC233-1000,CC233)</f>
        <v>0</v>
      </c>
      <c r="CD234" s="20">
        <f>IF(DB233&gt;0,ROUND(PMT($F$92/12,$F$96*12,-CC234),5),0)</f>
        <v>0</v>
      </c>
      <c r="CE234" s="15">
        <f>IF(DB233&gt;0,ROUND(CC234*$CE$1/1000,2),0)</f>
        <v>0</v>
      </c>
      <c r="CF234" s="9">
        <f>INT(CE234)</f>
        <v>0</v>
      </c>
      <c r="CG234" s="23">
        <f>INT((CE234-CF234)*10)/10</f>
        <v>0</v>
      </c>
      <c r="CH234" s="17">
        <f>CE234-CF234-CG234</f>
        <v>0</v>
      </c>
      <c r="CI234" s="23">
        <f>IF(OR(CH234=0.05,CH234=0),CH234,IF(AND(CH234&gt;0.051,CH234&lt;0.1),0.1,IF(AND(CH234&gt;0.001,CH234&lt;0.05),0.05,CH234)))</f>
        <v>0</v>
      </c>
      <c r="CJ234" s="23">
        <f>CF234+CG234+CI234</f>
        <v>0</v>
      </c>
      <c r="CK234" s="15">
        <f>IF(DB233&gt;0,ROUND($CD$1*$CK$1,2),0)</f>
        <v>0</v>
      </c>
      <c r="CL234" s="22">
        <v>0</v>
      </c>
      <c r="CM234" s="22">
        <f>IF(DB233&gt;0,ROUND($CD$1*$CM$1,2),0)</f>
        <v>0</v>
      </c>
      <c r="CN234" s="22">
        <f>IF(DB233&gt;0,ROUND($CD$1*$CN$1,2),0)</f>
        <v>0</v>
      </c>
      <c r="CO234" s="22">
        <f>IF(DB233&gt;0,ROUND($CD$1*$CO$1,2),0)</f>
        <v>0</v>
      </c>
      <c r="CP234" s="22">
        <f>IF(DB233&gt;0,ROUND($CD$1*$CP$1,2),0)</f>
        <v>0</v>
      </c>
      <c r="CQ234" s="15">
        <f>IF(DB233&gt;0,CK234+SUM(CM234:CP234),0)</f>
        <v>0</v>
      </c>
      <c r="CR234" s="22">
        <f>IF(DB233&gt;0,ROUND(CQ234/12,2),0)</f>
        <v>0</v>
      </c>
      <c r="CS234" s="9">
        <f>INT(CR234)</f>
        <v>0</v>
      </c>
      <c r="CT234" s="23">
        <f>INT((CR234-CS234)*10)/10</f>
        <v>0</v>
      </c>
      <c r="CU234" s="17">
        <f>CR234-CS234-CT234</f>
        <v>0</v>
      </c>
      <c r="CV234" s="23">
        <f>IF(OR(CU234=0.05,CU234=0),CU234,IF(AND(CU234&gt;0.051,CU234&lt;0.1),0.1,IF(AND(CU234&gt;0.001,CU234&lt;0.05),0.05,CU234)))</f>
        <v>0</v>
      </c>
      <c r="CW234" s="23">
        <f>CS234+CT234+CV234</f>
        <v>0</v>
      </c>
      <c r="CX234">
        <f>IF(DB233&gt;0,CX233,0)</f>
        <v>0</v>
      </c>
      <c r="CY234" s="7">
        <f>ROUND(CD234+CJ234+CW234+CX234,2)</f>
        <v>0</v>
      </c>
      <c r="CZ234" s="7">
        <f>IF(AND(CY234&gt;0,CY235=0),CY234,0)</f>
        <v>0</v>
      </c>
      <c r="DA234" s="7">
        <f>IF(DB233&gt;0,DA233,0)</f>
        <v>0</v>
      </c>
      <c r="DB234" s="7">
        <f>IF(ROUND(CY234-DA234,2)&gt;0,ROUND(CY234-DA234,2),0)</f>
        <v>0</v>
      </c>
      <c r="EB234">
        <v>232</v>
      </c>
      <c r="EC234" s="7">
        <f>IF(FB233&gt;0,EC233-1000,EC233)</f>
        <v>0</v>
      </c>
      <c r="ED234" s="20">
        <f>IF(FB233&gt;0,ROUND(PMT($F$92/12,$F$96*12,-EC234),5),0)</f>
        <v>0</v>
      </c>
      <c r="EE234" s="15">
        <f>IF(FB233&gt;0,ROUND(EC234*$EE$1/1000,2),0)</f>
        <v>0</v>
      </c>
      <c r="EF234" s="9">
        <f>INT(EE234)</f>
        <v>0</v>
      </c>
      <c r="EG234" s="23">
        <f>INT((EE234-EF234)*10)/10</f>
        <v>0</v>
      </c>
      <c r="EH234" s="17">
        <f>EE234-EF234-EG234</f>
        <v>0</v>
      </c>
      <c r="EI234" s="23">
        <f>IF(OR(EH234=0.05,EH234=0),EH234,IF(AND(EH234&gt;0.051,EH234&lt;0.1),0.1,IF(AND(EH234&gt;0.001,EH234&lt;0.05),0.05,EH234)))</f>
        <v>0</v>
      </c>
      <c r="EJ234" s="23">
        <f>EF234+EG234+EI234</f>
        <v>0</v>
      </c>
      <c r="EK234" s="15">
        <f>IF(FB233&gt;0,ROUND($ED$1*$EK$1,2),0)</f>
        <v>0</v>
      </c>
      <c r="EL234" s="22">
        <v>0</v>
      </c>
      <c r="EM234" s="22">
        <f>IF(FB233&gt;0,ROUND($ED$1*$EM$1,0),0)</f>
        <v>0</v>
      </c>
      <c r="EN234" s="22">
        <f>IF(FB233&gt;0,ROUND($ED$1*$EN$1,2),0)</f>
        <v>0</v>
      </c>
      <c r="EO234" s="22">
        <f>IF(FB233&gt;0,ROUND($ED$1*$EO$1,2),0)</f>
        <v>0</v>
      </c>
      <c r="EP234" s="22">
        <f>IF(FB233&gt;0,ROUND($ED$1*$EP$1,2),0)</f>
        <v>0</v>
      </c>
      <c r="EQ234" s="15">
        <f>IF(FB233&gt;0,EK234+SUM(EM234:EP234),0)</f>
        <v>0</v>
      </c>
      <c r="ER234" s="22">
        <f>IF(FB233&gt;0,ROUND(EQ234/12,2),0)</f>
        <v>0</v>
      </c>
      <c r="ES234" s="9">
        <f>INT(ER234)</f>
        <v>0</v>
      </c>
      <c r="ET234" s="23">
        <f>INT((ER234-ES234)*10)/10</f>
        <v>0</v>
      </c>
      <c r="EU234" s="17">
        <f>ER234-ES234-ET234</f>
        <v>0</v>
      </c>
      <c r="EV234" s="23">
        <f>IF(OR(EU234=0.05,EU234=0),EU234,IF(AND(EU234&gt;0.051,EU234&lt;0.1),0.1,IF(AND(EU234&gt;0.001,EU234&lt;0.05),0.05,EU234)))</f>
        <v>0</v>
      </c>
      <c r="EW234" s="23">
        <f>ES234+ET234+EV234</f>
        <v>0</v>
      </c>
      <c r="EX234">
        <f>IF(FB233&gt;0,EX233,0)</f>
        <v>0</v>
      </c>
      <c r="EY234" s="7">
        <f>ROUND(ED234+EJ234+EW234+EX234,2)</f>
        <v>0</v>
      </c>
      <c r="EZ234" s="7">
        <f>IF(AND(EY234&gt;0,EY235=0),EY234,0)</f>
        <v>0</v>
      </c>
      <c r="FA234" s="7">
        <f>IF(FB233&gt;0,FA233,0)</f>
        <v>0</v>
      </c>
      <c r="FB234" s="7">
        <f>IF(ROUND(EY234-FA234,2)&gt;0,ROUND(EY234-FA234,2),0)</f>
        <v>0</v>
      </c>
      <c r="GB234">
        <v>232</v>
      </c>
      <c r="GC234" s="7">
        <f>IF(HB233&gt;0,GC233-1000,GC233)</f>
        <v>0</v>
      </c>
      <c r="GD234" s="20">
        <f>IF(HB233&gt;0,ROUND(PMT($F$92/12,$F$96*12,-GC234),5),0)</f>
        <v>0</v>
      </c>
      <c r="GE234" s="15">
        <f>IF(HB233&gt;0,ROUND(GC234*$GE$1/1000,2),0)</f>
        <v>0</v>
      </c>
      <c r="GF234" s="9">
        <f>INT(GE234)</f>
        <v>0</v>
      </c>
      <c r="GG234" s="23">
        <f>INT((GE234-GF234)*10)/10</f>
        <v>0</v>
      </c>
      <c r="GH234" s="17">
        <f>GE234-GF234-GG234</f>
        <v>0</v>
      </c>
      <c r="GI234" s="23">
        <f>IF(OR(GH234=0.05,GH234=0),GH234,IF(AND(GH234&gt;0.051,GH234&lt;0.1),0.1,IF(AND(GH234&gt;0.001,GH234&lt;0.05),0.05,GH234)))</f>
        <v>0</v>
      </c>
      <c r="GJ234" s="23">
        <f>GF234+GG234+GI234</f>
        <v>0</v>
      </c>
      <c r="GK234" s="15">
        <f>IF(HB233&gt;0,ROUND($GD$1*$GK$1,2),0)</f>
        <v>0</v>
      </c>
      <c r="GL234" s="22">
        <v>0</v>
      </c>
      <c r="GM234" s="22">
        <f>IF(HB233&gt;0,ROUND($GD$1*$GM$1,0),0)</f>
        <v>0</v>
      </c>
      <c r="GN234" s="22">
        <f>IF(HB233&gt;0,ROUND($GD$1*$GN$1,2),0)</f>
        <v>0</v>
      </c>
      <c r="GO234" s="22">
        <f>IF(HB233&gt;0,ROUND($GD$1*$GO$1,2),0)</f>
        <v>0</v>
      </c>
      <c r="GP234" s="22">
        <f>IF(HB233&gt;0,ROUND($GD$1*$GP$1,2),0)</f>
        <v>0</v>
      </c>
      <c r="GQ234" s="15">
        <f>IF(HB233&gt;0,GK234+SUM(GM234:GP234),0)</f>
        <v>0</v>
      </c>
      <c r="GR234" s="22">
        <f>IF(HB233&gt;0,ROUND(GQ234/12,2),0)</f>
        <v>0</v>
      </c>
      <c r="GS234" s="9">
        <f>INT(GR234)</f>
        <v>0</v>
      </c>
      <c r="GT234" s="23">
        <f>INT((GR234-GS234)*10)/10</f>
        <v>0</v>
      </c>
      <c r="GU234" s="17">
        <f>GR234-GS234-GT234</f>
        <v>0</v>
      </c>
      <c r="GV234" s="23">
        <f>IF(OR(GU234=0.05,GU234=0),GU234,IF(AND(GU234&gt;0.051,GU234&lt;0.1),0.1,IF(AND(GU234&gt;0.001,GU234&lt;0.05),0.05,GU234)))</f>
        <v>0</v>
      </c>
      <c r="GW234" s="23">
        <f>GS234+GT234+GV234</f>
        <v>0</v>
      </c>
      <c r="GX234">
        <f>IF(HB233&gt;0,GX233,0)</f>
        <v>0</v>
      </c>
      <c r="GY234" s="7">
        <f>ROUND(GD234+GJ234+GW234+GX234,2)</f>
        <v>0</v>
      </c>
      <c r="GZ234" s="7">
        <f>IF(AND(GY234&gt;0,GY235=0),GY234,0)</f>
        <v>0</v>
      </c>
      <c r="HA234" s="7">
        <f>IF(HB233&gt;0,HA233,0)</f>
        <v>0</v>
      </c>
      <c r="HB234" s="7">
        <f>IF(ROUND(GY234-HA234,2)&gt;0,ROUND(GY234-HA234,2),0)</f>
        <v>0</v>
      </c>
    </row>
    <row r="235" spans="1:235">
      <c r="AA235" t="str">
        <f>$F$11</f>
        <v>PRIVATE</v>
      </c>
      <c r="AB235" t="str">
        <f>$C$21</f>
        <v>SELLING PRICE</v>
      </c>
      <c r="AC235" s="7">
        <f>$I$21</f>
        <v>750000</v>
      </c>
      <c r="AD235" s="7">
        <f>$I$21</f>
        <v>750000</v>
      </c>
      <c r="BB235">
        <v>233</v>
      </c>
      <c r="BC235" s="7">
        <f>IF(BW234&gt;0,BC234-1000,BC234)</f>
        <v>0</v>
      </c>
      <c r="BD235" s="20">
        <f>IF(BW234&gt;0,ROUND(PMT($F$92/12,$F$96*12,-BC235),5),0)</f>
        <v>0</v>
      </c>
      <c r="BE235" s="15">
        <f>IF(BW234&gt;0,ROUND(BC235*$E$1/1000,2),0)</f>
        <v>0</v>
      </c>
      <c r="BF235" s="15">
        <f>IF(BW234&gt;0,ROUND(MIN(BC235,$F$168)*$BF$1,2),0)</f>
        <v>0</v>
      </c>
      <c r="BG235" s="22">
        <v>0</v>
      </c>
      <c r="BH235" s="22">
        <f>IF(BW234&gt;0,ROUND(MIN(BC235,$F$168)*$BH$1,0),0)</f>
        <v>0</v>
      </c>
      <c r="BI235" s="22">
        <f>IF(BW234&gt;0,ROUND(MIN(BC235,$F$168)*$BI$1,2),0)</f>
        <v>0</v>
      </c>
      <c r="BJ235" s="22">
        <f>IF(BW234&gt;0,ROUND(MIN(BC235,$F$168)*$BJ$1,2),0)</f>
        <v>0</v>
      </c>
      <c r="BK235" s="22">
        <f>IF(BW234&gt;0,ROUND(MIN(BC235,$F$168)*$BK$1,2),0)</f>
        <v>0</v>
      </c>
      <c r="BL235" s="15">
        <f>IF(BW234&gt;0,BF235+SUM(BH235:BK235),0)</f>
        <v>0</v>
      </c>
      <c r="BM235" s="22">
        <f>IF(BW234&gt;0,ROUND(BL235/12,2),0)</f>
        <v>0</v>
      </c>
      <c r="BN235" s="9">
        <f>INT(BM235)</f>
        <v>0</v>
      </c>
      <c r="BO235" s="23">
        <f>INT((BM235-BN235)*10)/10</f>
        <v>0</v>
      </c>
      <c r="BP235" s="17">
        <f>BM235-BN235-BO235</f>
        <v>0</v>
      </c>
      <c r="BQ235" s="23">
        <f>IF(OR(BP235=0.05,BP235=0),BP235,IF(AND(BP235&gt;0.051,BP235&lt;0.1),0.1,IF(AND(BP235&gt;0.001,BP235&lt;0.05),0.05,BP235)))</f>
        <v>0</v>
      </c>
      <c r="BR235" s="23">
        <f>BN235+BO235+BQ235</f>
        <v>0</v>
      </c>
      <c r="BS235">
        <f>IF(BW234&gt;0,BS234,0)</f>
        <v>0</v>
      </c>
      <c r="BT235" s="7">
        <f>SUM(BD235:BE235)+BR235+BS235</f>
        <v>0</v>
      </c>
      <c r="BU235" s="7">
        <f>IF(AND(BT235&gt;0,BT236=0),BT235,0)</f>
        <v>0</v>
      </c>
      <c r="BV235" s="7">
        <f>IF(BW234&gt;0,BV234,0)</f>
        <v>0</v>
      </c>
      <c r="BW235" s="7">
        <f>IF(ROUND(BT235-BV235,2)&gt;0,ROUND(BT235-BV235,2),0)</f>
        <v>0</v>
      </c>
      <c r="CB235">
        <v>233</v>
      </c>
      <c r="CC235" s="7">
        <f>IF(DB234&gt;0,CC234-1000,CC234)</f>
        <v>0</v>
      </c>
      <c r="CD235" s="20">
        <f>IF(DB234&gt;0,ROUND(PMT($F$92/12,$F$96*12,-CC235),5),0)</f>
        <v>0</v>
      </c>
      <c r="CE235" s="15">
        <f>IF(DB234&gt;0,ROUND(CC235*$CE$1/1000,2),0)</f>
        <v>0</v>
      </c>
      <c r="CF235" s="9">
        <f>INT(CE235)</f>
        <v>0</v>
      </c>
      <c r="CG235" s="23">
        <f>INT((CE235-CF235)*10)/10</f>
        <v>0</v>
      </c>
      <c r="CH235" s="17">
        <f>CE235-CF235-CG235</f>
        <v>0</v>
      </c>
      <c r="CI235" s="23">
        <f>IF(OR(CH235=0.05,CH235=0),CH235,IF(AND(CH235&gt;0.051,CH235&lt;0.1),0.1,IF(AND(CH235&gt;0.001,CH235&lt;0.05),0.05,CH235)))</f>
        <v>0</v>
      </c>
      <c r="CJ235" s="23">
        <f>CF235+CG235+CI235</f>
        <v>0</v>
      </c>
      <c r="CK235" s="15">
        <f>IF(DB234&gt;0,ROUND($CD$1*$CK$1,2),0)</f>
        <v>0</v>
      </c>
      <c r="CL235" s="22">
        <v>0</v>
      </c>
      <c r="CM235" s="22">
        <f>IF(DB234&gt;0,ROUND($CD$1*$CM$1,2),0)</f>
        <v>0</v>
      </c>
      <c r="CN235" s="22">
        <f>IF(DB234&gt;0,ROUND($CD$1*$CN$1,2),0)</f>
        <v>0</v>
      </c>
      <c r="CO235" s="22">
        <f>IF(DB234&gt;0,ROUND($CD$1*$CO$1,2),0)</f>
        <v>0</v>
      </c>
      <c r="CP235" s="22">
        <f>IF(DB234&gt;0,ROUND($CD$1*$CP$1,2),0)</f>
        <v>0</v>
      </c>
      <c r="CQ235" s="15">
        <f>IF(DB234&gt;0,CK235+SUM(CM235:CP235),0)</f>
        <v>0</v>
      </c>
      <c r="CR235" s="22">
        <f>IF(DB234&gt;0,ROUND(CQ235/12,2),0)</f>
        <v>0</v>
      </c>
      <c r="CS235" s="9">
        <f>INT(CR235)</f>
        <v>0</v>
      </c>
      <c r="CT235" s="23">
        <f>INT((CR235-CS235)*10)/10</f>
        <v>0</v>
      </c>
      <c r="CU235" s="17">
        <f>CR235-CS235-CT235</f>
        <v>0</v>
      </c>
      <c r="CV235" s="23">
        <f>IF(OR(CU235=0.05,CU235=0),CU235,IF(AND(CU235&gt;0.051,CU235&lt;0.1),0.1,IF(AND(CU235&gt;0.001,CU235&lt;0.05),0.05,CU235)))</f>
        <v>0</v>
      </c>
      <c r="CW235" s="23">
        <f>CS235+CT235+CV235</f>
        <v>0</v>
      </c>
      <c r="CX235">
        <f>IF(DB234&gt;0,CX234,0)</f>
        <v>0</v>
      </c>
      <c r="CY235" s="7">
        <f>ROUND(CD235+CJ235+CW235+CX235,2)</f>
        <v>0</v>
      </c>
      <c r="CZ235" s="7">
        <f>IF(AND(CY235&gt;0,CY236=0),CY235,0)</f>
        <v>0</v>
      </c>
      <c r="DA235" s="7">
        <f>IF(DB234&gt;0,DA234,0)</f>
        <v>0</v>
      </c>
      <c r="DB235" s="7">
        <f>IF(ROUND(CY235-DA235,2)&gt;0,ROUND(CY235-DA235,2),0)</f>
        <v>0</v>
      </c>
      <c r="EB235">
        <v>233</v>
      </c>
      <c r="EC235" s="7">
        <f>IF(FB234&gt;0,EC234-1000,EC234)</f>
        <v>0</v>
      </c>
      <c r="ED235" s="20">
        <f>IF(FB234&gt;0,ROUND(PMT($F$92/12,$F$96*12,-EC235),5),0)</f>
        <v>0</v>
      </c>
      <c r="EE235" s="15">
        <f>IF(FB234&gt;0,ROUND(EC235*$EE$1/1000,2),0)</f>
        <v>0</v>
      </c>
      <c r="EF235" s="9">
        <f>INT(EE235)</f>
        <v>0</v>
      </c>
      <c r="EG235" s="23">
        <f>INT((EE235-EF235)*10)/10</f>
        <v>0</v>
      </c>
      <c r="EH235" s="17">
        <f>EE235-EF235-EG235</f>
        <v>0</v>
      </c>
      <c r="EI235" s="23">
        <f>IF(OR(EH235=0.05,EH235=0),EH235,IF(AND(EH235&gt;0.051,EH235&lt;0.1),0.1,IF(AND(EH235&gt;0.001,EH235&lt;0.05),0.05,EH235)))</f>
        <v>0</v>
      </c>
      <c r="EJ235" s="23">
        <f>EF235+EG235+EI235</f>
        <v>0</v>
      </c>
      <c r="EK235" s="15">
        <f>IF(FB234&gt;0,ROUND($ED$1*$EK$1,2),0)</f>
        <v>0</v>
      </c>
      <c r="EL235" s="22">
        <v>0</v>
      </c>
      <c r="EM235" s="22">
        <f>IF(FB234&gt;0,ROUND($ED$1*$EM$1,0),0)</f>
        <v>0</v>
      </c>
      <c r="EN235" s="22">
        <f>IF(FB234&gt;0,ROUND($ED$1*$EN$1,2),0)</f>
        <v>0</v>
      </c>
      <c r="EO235" s="22">
        <f>IF(FB234&gt;0,ROUND($ED$1*$EO$1,2),0)</f>
        <v>0</v>
      </c>
      <c r="EP235" s="22">
        <f>IF(FB234&gt;0,ROUND($ED$1*$EP$1,2),0)</f>
        <v>0</v>
      </c>
      <c r="EQ235" s="15">
        <f>IF(FB234&gt;0,EK235+SUM(EM235:EP235),0)</f>
        <v>0</v>
      </c>
      <c r="ER235" s="22">
        <f>IF(FB234&gt;0,ROUND(EQ235/12,2),0)</f>
        <v>0</v>
      </c>
      <c r="ES235" s="9">
        <f>INT(ER235)</f>
        <v>0</v>
      </c>
      <c r="ET235" s="23">
        <f>INT((ER235-ES235)*10)/10</f>
        <v>0</v>
      </c>
      <c r="EU235" s="17">
        <f>ER235-ES235-ET235</f>
        <v>0</v>
      </c>
      <c r="EV235" s="23">
        <f>IF(OR(EU235=0.05,EU235=0),EU235,IF(AND(EU235&gt;0.051,EU235&lt;0.1),0.1,IF(AND(EU235&gt;0.001,EU235&lt;0.05),0.05,EU235)))</f>
        <v>0</v>
      </c>
      <c r="EW235" s="23">
        <f>ES235+ET235+EV235</f>
        <v>0</v>
      </c>
      <c r="EX235">
        <f>IF(FB234&gt;0,EX234,0)</f>
        <v>0</v>
      </c>
      <c r="EY235" s="7">
        <f>ROUND(ED235+EJ235+EW235+EX235,2)</f>
        <v>0</v>
      </c>
      <c r="EZ235" s="7">
        <f>IF(AND(EY235&gt;0,EY236=0),EY235,0)</f>
        <v>0</v>
      </c>
      <c r="FA235" s="7">
        <f>IF(FB234&gt;0,FA234,0)</f>
        <v>0</v>
      </c>
      <c r="FB235" s="7">
        <f>IF(ROUND(EY235-FA235,2)&gt;0,ROUND(EY235-FA235,2),0)</f>
        <v>0</v>
      </c>
      <c r="GB235">
        <v>233</v>
      </c>
      <c r="GC235" s="7">
        <f>IF(HB234&gt;0,GC234-1000,GC234)</f>
        <v>0</v>
      </c>
      <c r="GD235" s="20">
        <f>IF(HB234&gt;0,ROUND(PMT($F$92/12,$F$96*12,-GC235),5),0)</f>
        <v>0</v>
      </c>
      <c r="GE235" s="15">
        <f>IF(HB234&gt;0,ROUND(GC235*$GE$1/1000,2),0)</f>
        <v>0</v>
      </c>
      <c r="GF235" s="9">
        <f>INT(GE235)</f>
        <v>0</v>
      </c>
      <c r="GG235" s="23">
        <f>INT((GE235-GF235)*10)/10</f>
        <v>0</v>
      </c>
      <c r="GH235" s="17">
        <f>GE235-GF235-GG235</f>
        <v>0</v>
      </c>
      <c r="GI235" s="23">
        <f>IF(OR(GH235=0.05,GH235=0),GH235,IF(AND(GH235&gt;0.051,GH235&lt;0.1),0.1,IF(AND(GH235&gt;0.001,GH235&lt;0.05),0.05,GH235)))</f>
        <v>0</v>
      </c>
      <c r="GJ235" s="23">
        <f>GF235+GG235+GI235</f>
        <v>0</v>
      </c>
      <c r="GK235" s="15">
        <f>IF(HB234&gt;0,ROUND($GD$1*$GK$1,2),0)</f>
        <v>0</v>
      </c>
      <c r="GL235" s="22">
        <v>0</v>
      </c>
      <c r="GM235" s="22">
        <f>IF(HB234&gt;0,ROUND($GD$1*$GM$1,0),0)</f>
        <v>0</v>
      </c>
      <c r="GN235" s="22">
        <f>IF(HB234&gt;0,ROUND($GD$1*$GN$1,2),0)</f>
        <v>0</v>
      </c>
      <c r="GO235" s="22">
        <f>IF(HB234&gt;0,ROUND($GD$1*$GO$1,2),0)</f>
        <v>0</v>
      </c>
      <c r="GP235" s="22">
        <f>IF(HB234&gt;0,ROUND($GD$1*$GP$1,2),0)</f>
        <v>0</v>
      </c>
      <c r="GQ235" s="15">
        <f>IF(HB234&gt;0,GK235+SUM(GM235:GP235),0)</f>
        <v>0</v>
      </c>
      <c r="GR235" s="22">
        <f>IF(HB234&gt;0,ROUND(GQ235/12,2),0)</f>
        <v>0</v>
      </c>
      <c r="GS235" s="9">
        <f>INT(GR235)</f>
        <v>0</v>
      </c>
      <c r="GT235" s="23">
        <f>INT((GR235-GS235)*10)/10</f>
        <v>0</v>
      </c>
      <c r="GU235" s="17">
        <f>GR235-GS235-GT235</f>
        <v>0</v>
      </c>
      <c r="GV235" s="23">
        <f>IF(OR(GU235=0.05,GU235=0),GU235,IF(AND(GU235&gt;0.051,GU235&lt;0.1),0.1,IF(AND(GU235&gt;0.001,GU235&lt;0.05),0.05,GU235)))</f>
        <v>0</v>
      </c>
      <c r="GW235" s="23">
        <f>GS235+GT235+GV235</f>
        <v>0</v>
      </c>
      <c r="GX235">
        <f>IF(HB234&gt;0,GX234,0)</f>
        <v>0</v>
      </c>
      <c r="GY235" s="7">
        <f>ROUND(GD235+GJ235+GW235+GX235,2)</f>
        <v>0</v>
      </c>
      <c r="GZ235" s="7">
        <f>IF(AND(GY235&gt;0,GY236=0),GY235,0)</f>
        <v>0</v>
      </c>
      <c r="HA235" s="7">
        <f>IF(HB234&gt;0,HA234,0)</f>
        <v>0</v>
      </c>
      <c r="HB235" s="7">
        <f>IF(ROUND(GY235-HA235,2)&gt;0,ROUND(GY235-HA235,2),0)</f>
        <v>0</v>
      </c>
    </row>
    <row r="236" spans="1:235">
      <c r="AA236" t="str">
        <f>$F$12</f>
        <v>Over-the-counter</v>
      </c>
      <c r="AB236" t="str">
        <f>$C$24</f>
        <v>COLLATERAL/APPRAISED VALUE</v>
      </c>
      <c r="AC236" s="7">
        <f>$F$27</f>
        <v>802900</v>
      </c>
      <c r="AD236" s="7">
        <f>IFERROR(IF(AC127&gt;0,AC127,$I$27),0)</f>
        <v>762755</v>
      </c>
      <c r="BB236">
        <v>234</v>
      </c>
      <c r="BC236" s="7">
        <f>IF(BW235&gt;0,BC235-1000,BC235)</f>
        <v>0</v>
      </c>
      <c r="BD236" s="20">
        <f>IF(BW235&gt;0,ROUND(PMT($F$92/12,$F$96*12,-BC236),5),0)</f>
        <v>0</v>
      </c>
      <c r="BE236" s="15">
        <f>IF(BW235&gt;0,ROUND(BC236*$E$1/1000,2),0)</f>
        <v>0</v>
      </c>
      <c r="BF236" s="15">
        <f>IF(BW235&gt;0,ROUND(MIN(BC236,$F$168)*$BF$1,2),0)</f>
        <v>0</v>
      </c>
      <c r="BG236" s="22">
        <v>0</v>
      </c>
      <c r="BH236" s="22">
        <f>IF(BW235&gt;0,ROUND(MIN(BC236,$F$168)*$BH$1,0),0)</f>
        <v>0</v>
      </c>
      <c r="BI236" s="22">
        <f>IF(BW235&gt;0,ROUND(MIN(BC236,$F$168)*$BI$1,2),0)</f>
        <v>0</v>
      </c>
      <c r="BJ236" s="22">
        <f>IF(BW235&gt;0,ROUND(MIN(BC236,$F$168)*$BJ$1,2),0)</f>
        <v>0</v>
      </c>
      <c r="BK236" s="22">
        <f>IF(BW235&gt;0,ROUND(MIN(BC236,$F$168)*$BK$1,2),0)</f>
        <v>0</v>
      </c>
      <c r="BL236" s="15">
        <f>IF(BW235&gt;0,BF236+SUM(BH236:BK236),0)</f>
        <v>0</v>
      </c>
      <c r="BM236" s="22">
        <f>IF(BW235&gt;0,ROUND(BL236/12,2),0)</f>
        <v>0</v>
      </c>
      <c r="BN236" s="9">
        <f>INT(BM236)</f>
        <v>0</v>
      </c>
      <c r="BO236" s="23">
        <f>INT((BM236-BN236)*10)/10</f>
        <v>0</v>
      </c>
      <c r="BP236" s="17">
        <f>BM236-BN236-BO236</f>
        <v>0</v>
      </c>
      <c r="BQ236" s="23">
        <f>IF(OR(BP236=0.05,BP236=0),BP236,IF(AND(BP236&gt;0.051,BP236&lt;0.1),0.1,IF(AND(BP236&gt;0.001,BP236&lt;0.05),0.05,BP236)))</f>
        <v>0</v>
      </c>
      <c r="BR236" s="23">
        <f>BN236+BO236+BQ236</f>
        <v>0</v>
      </c>
      <c r="BS236">
        <f>IF(BW235&gt;0,BS235,0)</f>
        <v>0</v>
      </c>
      <c r="BT236" s="7">
        <f>SUM(BD236:BE236)+BR236+BS236</f>
        <v>0</v>
      </c>
      <c r="BU236" s="7">
        <f>IF(AND(BT236&gt;0,BT237=0),BT236,0)</f>
        <v>0</v>
      </c>
      <c r="BV236" s="7">
        <f>IF(BW235&gt;0,BV235,0)</f>
        <v>0</v>
      </c>
      <c r="BW236" s="7">
        <f>IF(ROUND(BT236-BV236,2)&gt;0,ROUND(BT236-BV236,2),0)</f>
        <v>0</v>
      </c>
      <c r="CB236">
        <v>234</v>
      </c>
      <c r="CC236" s="7">
        <f>IF(DB235&gt;0,CC235-1000,CC235)</f>
        <v>0</v>
      </c>
      <c r="CD236" s="20">
        <f>IF(DB235&gt;0,ROUND(PMT($F$92/12,$F$96*12,-CC236),5),0)</f>
        <v>0</v>
      </c>
      <c r="CE236" s="15">
        <f>IF(DB235&gt;0,ROUND(CC236*$CE$1/1000,2),0)</f>
        <v>0</v>
      </c>
      <c r="CF236" s="9">
        <f>INT(CE236)</f>
        <v>0</v>
      </c>
      <c r="CG236" s="23">
        <f>INT((CE236-CF236)*10)/10</f>
        <v>0</v>
      </c>
      <c r="CH236" s="17">
        <f>CE236-CF236-CG236</f>
        <v>0</v>
      </c>
      <c r="CI236" s="23">
        <f>IF(OR(CH236=0.05,CH236=0),CH236,IF(AND(CH236&gt;0.051,CH236&lt;0.1),0.1,IF(AND(CH236&gt;0.001,CH236&lt;0.05),0.05,CH236)))</f>
        <v>0</v>
      </c>
      <c r="CJ236" s="23">
        <f>CF236+CG236+CI236</f>
        <v>0</v>
      </c>
      <c r="CK236" s="15">
        <f>IF(DB235&gt;0,ROUND($CD$1*$CK$1,2),0)</f>
        <v>0</v>
      </c>
      <c r="CL236" s="22">
        <v>0</v>
      </c>
      <c r="CM236" s="22">
        <f>IF(DB235&gt;0,ROUND($CD$1*$CM$1,2),0)</f>
        <v>0</v>
      </c>
      <c r="CN236" s="22">
        <f>IF(DB235&gt;0,ROUND($CD$1*$CN$1,2),0)</f>
        <v>0</v>
      </c>
      <c r="CO236" s="22">
        <f>IF(DB235&gt;0,ROUND($CD$1*$CO$1,2),0)</f>
        <v>0</v>
      </c>
      <c r="CP236" s="22">
        <f>IF(DB235&gt;0,ROUND($CD$1*$CP$1,2),0)</f>
        <v>0</v>
      </c>
      <c r="CQ236" s="15">
        <f>IF(DB235&gt;0,CK236+SUM(CM236:CP236),0)</f>
        <v>0</v>
      </c>
      <c r="CR236" s="22">
        <f>IF(DB235&gt;0,ROUND(CQ236/12,2),0)</f>
        <v>0</v>
      </c>
      <c r="CS236" s="9">
        <f>INT(CR236)</f>
        <v>0</v>
      </c>
      <c r="CT236" s="23">
        <f>INT((CR236-CS236)*10)/10</f>
        <v>0</v>
      </c>
      <c r="CU236" s="17">
        <f>CR236-CS236-CT236</f>
        <v>0</v>
      </c>
      <c r="CV236" s="23">
        <f>IF(OR(CU236=0.05,CU236=0),CU236,IF(AND(CU236&gt;0.051,CU236&lt;0.1),0.1,IF(AND(CU236&gt;0.001,CU236&lt;0.05),0.05,CU236)))</f>
        <v>0</v>
      </c>
      <c r="CW236" s="23">
        <f>CS236+CT236+CV236</f>
        <v>0</v>
      </c>
      <c r="CX236">
        <f>IF(DB235&gt;0,CX235,0)</f>
        <v>0</v>
      </c>
      <c r="CY236" s="7">
        <f>ROUND(CD236+CJ236+CW236+CX236,2)</f>
        <v>0</v>
      </c>
      <c r="CZ236" s="7">
        <f>IF(AND(CY236&gt;0,CY237=0),CY236,0)</f>
        <v>0</v>
      </c>
      <c r="DA236" s="7">
        <f>IF(DB235&gt;0,DA235,0)</f>
        <v>0</v>
      </c>
      <c r="DB236" s="7">
        <f>IF(ROUND(CY236-DA236,2)&gt;0,ROUND(CY236-DA236,2),0)</f>
        <v>0</v>
      </c>
      <c r="EB236">
        <v>234</v>
      </c>
      <c r="EC236" s="7">
        <f>IF(FB235&gt;0,EC235-1000,EC235)</f>
        <v>0</v>
      </c>
      <c r="ED236" s="20">
        <f>IF(FB235&gt;0,ROUND(PMT($F$92/12,$F$96*12,-EC236),5),0)</f>
        <v>0</v>
      </c>
      <c r="EE236" s="15">
        <f>IF(FB235&gt;0,ROUND(EC236*$EE$1/1000,2),0)</f>
        <v>0</v>
      </c>
      <c r="EF236" s="9">
        <f>INT(EE236)</f>
        <v>0</v>
      </c>
      <c r="EG236" s="23">
        <f>INT((EE236-EF236)*10)/10</f>
        <v>0</v>
      </c>
      <c r="EH236" s="17">
        <f>EE236-EF236-EG236</f>
        <v>0</v>
      </c>
      <c r="EI236" s="23">
        <f>IF(OR(EH236=0.05,EH236=0),EH236,IF(AND(EH236&gt;0.051,EH236&lt;0.1),0.1,IF(AND(EH236&gt;0.001,EH236&lt;0.05),0.05,EH236)))</f>
        <v>0</v>
      </c>
      <c r="EJ236" s="23">
        <f>EF236+EG236+EI236</f>
        <v>0</v>
      </c>
      <c r="EK236" s="15">
        <f>IF(FB235&gt;0,ROUND($ED$1*$EK$1,2),0)</f>
        <v>0</v>
      </c>
      <c r="EL236" s="22">
        <v>0</v>
      </c>
      <c r="EM236" s="22">
        <f>IF(FB235&gt;0,ROUND($ED$1*$EM$1,0),0)</f>
        <v>0</v>
      </c>
      <c r="EN236" s="22">
        <f>IF(FB235&gt;0,ROUND($ED$1*$EN$1,2),0)</f>
        <v>0</v>
      </c>
      <c r="EO236" s="22">
        <f>IF(FB235&gt;0,ROUND($ED$1*$EO$1,2),0)</f>
        <v>0</v>
      </c>
      <c r="EP236" s="22">
        <f>IF(FB235&gt;0,ROUND($ED$1*$EP$1,2),0)</f>
        <v>0</v>
      </c>
      <c r="EQ236" s="15">
        <f>IF(FB235&gt;0,EK236+SUM(EM236:EP236),0)</f>
        <v>0</v>
      </c>
      <c r="ER236" s="22">
        <f>IF(FB235&gt;0,ROUND(EQ236/12,2),0)</f>
        <v>0</v>
      </c>
      <c r="ES236" s="9">
        <f>INT(ER236)</f>
        <v>0</v>
      </c>
      <c r="ET236" s="23">
        <f>INT((ER236-ES236)*10)/10</f>
        <v>0</v>
      </c>
      <c r="EU236" s="17">
        <f>ER236-ES236-ET236</f>
        <v>0</v>
      </c>
      <c r="EV236" s="23">
        <f>IF(OR(EU236=0.05,EU236=0),EU236,IF(AND(EU236&gt;0.051,EU236&lt;0.1),0.1,IF(AND(EU236&gt;0.001,EU236&lt;0.05),0.05,EU236)))</f>
        <v>0</v>
      </c>
      <c r="EW236" s="23">
        <f>ES236+ET236+EV236</f>
        <v>0</v>
      </c>
      <c r="EX236">
        <f>IF(FB235&gt;0,EX235,0)</f>
        <v>0</v>
      </c>
      <c r="EY236" s="7">
        <f>ROUND(ED236+EJ236+EW236+EX236,2)</f>
        <v>0</v>
      </c>
      <c r="EZ236" s="7">
        <f>IF(AND(EY236&gt;0,EY237=0),EY236,0)</f>
        <v>0</v>
      </c>
      <c r="FA236" s="7">
        <f>IF(FB235&gt;0,FA235,0)</f>
        <v>0</v>
      </c>
      <c r="FB236" s="7">
        <f>IF(ROUND(EY236-FA236,2)&gt;0,ROUND(EY236-FA236,2),0)</f>
        <v>0</v>
      </c>
      <c r="GB236">
        <v>234</v>
      </c>
      <c r="GC236" s="7">
        <f>IF(HB235&gt;0,GC235-1000,GC235)</f>
        <v>0</v>
      </c>
      <c r="GD236" s="20">
        <f>IF(HB235&gt;0,ROUND(PMT($F$92/12,$F$96*12,-GC236),5),0)</f>
        <v>0</v>
      </c>
      <c r="GE236" s="15">
        <f>IF(HB235&gt;0,ROUND(GC236*$GE$1/1000,2),0)</f>
        <v>0</v>
      </c>
      <c r="GF236" s="9">
        <f>INT(GE236)</f>
        <v>0</v>
      </c>
      <c r="GG236" s="23">
        <f>INT((GE236-GF236)*10)/10</f>
        <v>0</v>
      </c>
      <c r="GH236" s="17">
        <f>GE236-GF236-GG236</f>
        <v>0</v>
      </c>
      <c r="GI236" s="23">
        <f>IF(OR(GH236=0.05,GH236=0),GH236,IF(AND(GH236&gt;0.051,GH236&lt;0.1),0.1,IF(AND(GH236&gt;0.001,GH236&lt;0.05),0.05,GH236)))</f>
        <v>0</v>
      </c>
      <c r="GJ236" s="23">
        <f>GF236+GG236+GI236</f>
        <v>0</v>
      </c>
      <c r="GK236" s="15">
        <f>IF(HB235&gt;0,ROUND($GD$1*$GK$1,2),0)</f>
        <v>0</v>
      </c>
      <c r="GL236" s="22">
        <v>0</v>
      </c>
      <c r="GM236" s="22">
        <f>IF(HB235&gt;0,ROUND($GD$1*$GM$1,0),0)</f>
        <v>0</v>
      </c>
      <c r="GN236" s="22">
        <f>IF(HB235&gt;0,ROUND($GD$1*$GN$1,2),0)</f>
        <v>0</v>
      </c>
      <c r="GO236" s="22">
        <f>IF(HB235&gt;0,ROUND($GD$1*$GO$1,2),0)</f>
        <v>0</v>
      </c>
      <c r="GP236" s="22">
        <f>IF(HB235&gt;0,ROUND($GD$1*$GP$1,2),0)</f>
        <v>0</v>
      </c>
      <c r="GQ236" s="15">
        <f>IF(HB235&gt;0,GK236+SUM(GM236:GP236),0)</f>
        <v>0</v>
      </c>
      <c r="GR236" s="22">
        <f>IF(HB235&gt;0,ROUND(GQ236/12,2),0)</f>
        <v>0</v>
      </c>
      <c r="GS236" s="9">
        <f>INT(GR236)</f>
        <v>0</v>
      </c>
      <c r="GT236" s="23">
        <f>INT((GR236-GS236)*10)/10</f>
        <v>0</v>
      </c>
      <c r="GU236" s="17">
        <f>GR236-GS236-GT236</f>
        <v>0</v>
      </c>
      <c r="GV236" s="23">
        <f>IF(OR(GU236=0.05,GU236=0),GU236,IF(AND(GU236&gt;0.051,GU236&lt;0.1),0.1,IF(AND(GU236&gt;0.001,GU236&lt;0.05),0.05,GU236)))</f>
        <v>0</v>
      </c>
      <c r="GW236" s="23">
        <f>GS236+GT236+GV236</f>
        <v>0</v>
      </c>
      <c r="GX236">
        <f>IF(HB235&gt;0,GX235,0)</f>
        <v>0</v>
      </c>
      <c r="GY236" s="7">
        <f>ROUND(GD236+GJ236+GW236+GX236,2)</f>
        <v>0</v>
      </c>
      <c r="GZ236" s="7">
        <f>IF(AND(GY236&gt;0,GY237=0),GY236,0)</f>
        <v>0</v>
      </c>
      <c r="HA236" s="7">
        <f>IF(HB235&gt;0,HA235,0)</f>
        <v>0</v>
      </c>
      <c r="HB236" s="7">
        <f>IF(ROUND(GY236-HA236,2)&gt;0,ROUND(GY236-HA236,2),0)</f>
        <v>0</v>
      </c>
    </row>
    <row r="237" spans="1:235">
      <c r="AB237" t="str">
        <f>$C$31</f>
        <v>DESIRED LOAN</v>
      </c>
      <c r="AC237" s="7">
        <f>$I$31</f>
        <v>750000</v>
      </c>
      <c r="AD237" s="7">
        <f>$I$31</f>
        <v>750000</v>
      </c>
      <c r="BB237">
        <v>235</v>
      </c>
      <c r="BC237" s="7">
        <f>IF(BW236&gt;0,BC236-1000,BC236)</f>
        <v>0</v>
      </c>
      <c r="BD237" s="20">
        <f>IF(BW236&gt;0,ROUND(PMT($F$92/12,$F$96*12,-BC237),5),0)</f>
        <v>0</v>
      </c>
      <c r="BE237" s="15">
        <f>IF(BW236&gt;0,ROUND(BC237*$E$1/1000,2),0)</f>
        <v>0</v>
      </c>
      <c r="BF237" s="15">
        <f>IF(BW236&gt;0,ROUND(MIN(BC237,$F$168)*$BF$1,2),0)</f>
        <v>0</v>
      </c>
      <c r="BG237" s="22">
        <v>0</v>
      </c>
      <c r="BH237" s="22">
        <f>IF(BW236&gt;0,ROUND(MIN(BC237,$F$168)*$BH$1,0),0)</f>
        <v>0</v>
      </c>
      <c r="BI237" s="22">
        <f>IF(BW236&gt;0,ROUND(MIN(BC237,$F$168)*$BI$1,2),0)</f>
        <v>0</v>
      </c>
      <c r="BJ237" s="22">
        <f>IF(BW236&gt;0,ROUND(MIN(BC237,$F$168)*$BJ$1,2),0)</f>
        <v>0</v>
      </c>
      <c r="BK237" s="22">
        <f>IF(BW236&gt;0,ROUND(MIN(BC237,$F$168)*$BK$1,2),0)</f>
        <v>0</v>
      </c>
      <c r="BL237" s="15">
        <f>IF(BW236&gt;0,BF237+SUM(BH237:BK237),0)</f>
        <v>0</v>
      </c>
      <c r="BM237" s="22">
        <f>IF(BW236&gt;0,ROUND(BL237/12,2),0)</f>
        <v>0</v>
      </c>
      <c r="BN237" s="9">
        <f>INT(BM237)</f>
        <v>0</v>
      </c>
      <c r="BO237" s="23">
        <f>INT((BM237-BN237)*10)/10</f>
        <v>0</v>
      </c>
      <c r="BP237" s="17">
        <f>BM237-BN237-BO237</f>
        <v>0</v>
      </c>
      <c r="BQ237" s="23">
        <f>IF(OR(BP237=0.05,BP237=0),BP237,IF(AND(BP237&gt;0.051,BP237&lt;0.1),0.1,IF(AND(BP237&gt;0.001,BP237&lt;0.05),0.05,BP237)))</f>
        <v>0</v>
      </c>
      <c r="BR237" s="23">
        <f>BN237+BO237+BQ237</f>
        <v>0</v>
      </c>
      <c r="BS237">
        <f>IF(BW236&gt;0,BS236,0)</f>
        <v>0</v>
      </c>
      <c r="BT237" s="7">
        <f>SUM(BD237:BE237)+BR237+BS237</f>
        <v>0</v>
      </c>
      <c r="BU237" s="7">
        <f>IF(AND(BT237&gt;0,BT238=0),BT237,0)</f>
        <v>0</v>
      </c>
      <c r="BV237" s="7">
        <f>IF(BW236&gt;0,BV236,0)</f>
        <v>0</v>
      </c>
      <c r="BW237" s="7">
        <f>IF(ROUND(BT237-BV237,2)&gt;0,ROUND(BT237-BV237,2),0)</f>
        <v>0</v>
      </c>
      <c r="CB237">
        <v>235</v>
      </c>
      <c r="CC237" s="7">
        <f>IF(DB236&gt;0,CC236-1000,CC236)</f>
        <v>0</v>
      </c>
      <c r="CD237" s="20">
        <f>IF(DB236&gt;0,ROUND(PMT($F$92/12,$F$96*12,-CC237),5),0)</f>
        <v>0</v>
      </c>
      <c r="CE237" s="15">
        <f>IF(DB236&gt;0,ROUND(CC237*$CE$1/1000,2),0)</f>
        <v>0</v>
      </c>
      <c r="CF237" s="9">
        <f>INT(CE237)</f>
        <v>0</v>
      </c>
      <c r="CG237" s="23">
        <f>INT((CE237-CF237)*10)/10</f>
        <v>0</v>
      </c>
      <c r="CH237" s="17">
        <f>CE237-CF237-CG237</f>
        <v>0</v>
      </c>
      <c r="CI237" s="23">
        <f>IF(OR(CH237=0.05,CH237=0),CH237,IF(AND(CH237&gt;0.051,CH237&lt;0.1),0.1,IF(AND(CH237&gt;0.001,CH237&lt;0.05),0.05,CH237)))</f>
        <v>0</v>
      </c>
      <c r="CJ237" s="23">
        <f>CF237+CG237+CI237</f>
        <v>0</v>
      </c>
      <c r="CK237" s="15">
        <f>IF(DB236&gt;0,ROUND($CD$1*$CK$1,2),0)</f>
        <v>0</v>
      </c>
      <c r="CL237" s="22">
        <v>0</v>
      </c>
      <c r="CM237" s="22">
        <f>IF(DB236&gt;0,ROUND($CD$1*$CM$1,2),0)</f>
        <v>0</v>
      </c>
      <c r="CN237" s="22">
        <f>IF(DB236&gt;0,ROUND($CD$1*$CN$1,2),0)</f>
        <v>0</v>
      </c>
      <c r="CO237" s="22">
        <f>IF(DB236&gt;0,ROUND($CD$1*$CO$1,2),0)</f>
        <v>0</v>
      </c>
      <c r="CP237" s="22">
        <f>IF(DB236&gt;0,ROUND($CD$1*$CP$1,2),0)</f>
        <v>0</v>
      </c>
      <c r="CQ237" s="15">
        <f>IF(DB236&gt;0,CK237+SUM(CM237:CP237),0)</f>
        <v>0</v>
      </c>
      <c r="CR237" s="22">
        <f>IF(DB236&gt;0,ROUND(CQ237/12,2),0)</f>
        <v>0</v>
      </c>
      <c r="CS237" s="9">
        <f>INT(CR237)</f>
        <v>0</v>
      </c>
      <c r="CT237" s="23">
        <f>INT((CR237-CS237)*10)/10</f>
        <v>0</v>
      </c>
      <c r="CU237" s="17">
        <f>CR237-CS237-CT237</f>
        <v>0</v>
      </c>
      <c r="CV237" s="23">
        <f>IF(OR(CU237=0.05,CU237=0),CU237,IF(AND(CU237&gt;0.051,CU237&lt;0.1),0.1,IF(AND(CU237&gt;0.001,CU237&lt;0.05),0.05,CU237)))</f>
        <v>0</v>
      </c>
      <c r="CW237" s="23">
        <f>CS237+CT237+CV237</f>
        <v>0</v>
      </c>
      <c r="CX237">
        <f>IF(DB236&gt;0,CX236,0)</f>
        <v>0</v>
      </c>
      <c r="CY237" s="7">
        <f>ROUND(CD237+CJ237+CW237+CX237,2)</f>
        <v>0</v>
      </c>
      <c r="CZ237" s="7">
        <f>IF(AND(CY237&gt;0,CY238=0),CY237,0)</f>
        <v>0</v>
      </c>
      <c r="DA237" s="7">
        <f>IF(DB236&gt;0,DA236,0)</f>
        <v>0</v>
      </c>
      <c r="DB237" s="7">
        <f>IF(ROUND(CY237-DA237,2)&gt;0,ROUND(CY237-DA237,2),0)</f>
        <v>0</v>
      </c>
      <c r="EB237">
        <v>235</v>
      </c>
      <c r="EC237" s="7">
        <f>IF(FB236&gt;0,EC236-1000,EC236)</f>
        <v>0</v>
      </c>
      <c r="ED237" s="20">
        <f>IF(FB236&gt;0,ROUND(PMT($F$92/12,$F$96*12,-EC237),5),0)</f>
        <v>0</v>
      </c>
      <c r="EE237" s="15">
        <f>IF(FB236&gt;0,ROUND(EC237*$EE$1/1000,2),0)</f>
        <v>0</v>
      </c>
      <c r="EF237" s="9">
        <f>INT(EE237)</f>
        <v>0</v>
      </c>
      <c r="EG237" s="23">
        <f>INT((EE237-EF237)*10)/10</f>
        <v>0</v>
      </c>
      <c r="EH237" s="17">
        <f>EE237-EF237-EG237</f>
        <v>0</v>
      </c>
      <c r="EI237" s="23">
        <f>IF(OR(EH237=0.05,EH237=0),EH237,IF(AND(EH237&gt;0.051,EH237&lt;0.1),0.1,IF(AND(EH237&gt;0.001,EH237&lt;0.05),0.05,EH237)))</f>
        <v>0</v>
      </c>
      <c r="EJ237" s="23">
        <f>EF237+EG237+EI237</f>
        <v>0</v>
      </c>
      <c r="EK237" s="15">
        <f>IF(FB236&gt;0,ROUND($ED$1*$EK$1,2),0)</f>
        <v>0</v>
      </c>
      <c r="EL237" s="22">
        <v>0</v>
      </c>
      <c r="EM237" s="22">
        <f>IF(FB236&gt;0,ROUND($ED$1*$EM$1,0),0)</f>
        <v>0</v>
      </c>
      <c r="EN237" s="22">
        <f>IF(FB236&gt;0,ROUND($ED$1*$EN$1,2),0)</f>
        <v>0</v>
      </c>
      <c r="EO237" s="22">
        <f>IF(FB236&gt;0,ROUND($ED$1*$EO$1,2),0)</f>
        <v>0</v>
      </c>
      <c r="EP237" s="22">
        <f>IF(FB236&gt;0,ROUND($ED$1*$EP$1,2),0)</f>
        <v>0</v>
      </c>
      <c r="EQ237" s="15">
        <f>IF(FB236&gt;0,EK237+SUM(EM237:EP237),0)</f>
        <v>0</v>
      </c>
      <c r="ER237" s="22">
        <f>IF(FB236&gt;0,ROUND(EQ237/12,2),0)</f>
        <v>0</v>
      </c>
      <c r="ES237" s="9">
        <f>INT(ER237)</f>
        <v>0</v>
      </c>
      <c r="ET237" s="23">
        <f>INT((ER237-ES237)*10)/10</f>
        <v>0</v>
      </c>
      <c r="EU237" s="17">
        <f>ER237-ES237-ET237</f>
        <v>0</v>
      </c>
      <c r="EV237" s="23">
        <f>IF(OR(EU237=0.05,EU237=0),EU237,IF(AND(EU237&gt;0.051,EU237&lt;0.1),0.1,IF(AND(EU237&gt;0.001,EU237&lt;0.05),0.05,EU237)))</f>
        <v>0</v>
      </c>
      <c r="EW237" s="23">
        <f>ES237+ET237+EV237</f>
        <v>0</v>
      </c>
      <c r="EX237">
        <f>IF(FB236&gt;0,EX236,0)</f>
        <v>0</v>
      </c>
      <c r="EY237" s="7">
        <f>ROUND(ED237+EJ237+EW237+EX237,2)</f>
        <v>0</v>
      </c>
      <c r="EZ237" s="7">
        <f>IF(AND(EY237&gt;0,EY238=0),EY237,0)</f>
        <v>0</v>
      </c>
      <c r="FA237" s="7">
        <f>IF(FB236&gt;0,FA236,0)</f>
        <v>0</v>
      </c>
      <c r="FB237" s="7">
        <f>IF(ROUND(EY237-FA237,2)&gt;0,ROUND(EY237-FA237,2),0)</f>
        <v>0</v>
      </c>
      <c r="GB237">
        <v>235</v>
      </c>
      <c r="GC237" s="7">
        <f>IF(HB236&gt;0,GC236-1000,GC236)</f>
        <v>0</v>
      </c>
      <c r="GD237" s="20">
        <f>IF(HB236&gt;0,ROUND(PMT($F$92/12,$F$96*12,-GC237),5),0)</f>
        <v>0</v>
      </c>
      <c r="GE237" s="15">
        <f>IF(HB236&gt;0,ROUND(GC237*$GE$1/1000,2),0)</f>
        <v>0</v>
      </c>
      <c r="GF237" s="9">
        <f>INT(GE237)</f>
        <v>0</v>
      </c>
      <c r="GG237" s="23">
        <f>INT((GE237-GF237)*10)/10</f>
        <v>0</v>
      </c>
      <c r="GH237" s="17">
        <f>GE237-GF237-GG237</f>
        <v>0</v>
      </c>
      <c r="GI237" s="23">
        <f>IF(OR(GH237=0.05,GH237=0),GH237,IF(AND(GH237&gt;0.051,GH237&lt;0.1),0.1,IF(AND(GH237&gt;0.001,GH237&lt;0.05),0.05,GH237)))</f>
        <v>0</v>
      </c>
      <c r="GJ237" s="23">
        <f>GF237+GG237+GI237</f>
        <v>0</v>
      </c>
      <c r="GK237" s="15">
        <f>IF(HB236&gt;0,ROUND($GD$1*$GK$1,2),0)</f>
        <v>0</v>
      </c>
      <c r="GL237" s="22">
        <v>0</v>
      </c>
      <c r="GM237" s="22">
        <f>IF(HB236&gt;0,ROUND($GD$1*$GM$1,0),0)</f>
        <v>0</v>
      </c>
      <c r="GN237" s="22">
        <f>IF(HB236&gt;0,ROUND($GD$1*$GN$1,2),0)</f>
        <v>0</v>
      </c>
      <c r="GO237" s="22">
        <f>IF(HB236&gt;0,ROUND($GD$1*$GO$1,2),0)</f>
        <v>0</v>
      </c>
      <c r="GP237" s="22">
        <f>IF(HB236&gt;0,ROUND($GD$1*$GP$1,2),0)</f>
        <v>0</v>
      </c>
      <c r="GQ237" s="15">
        <f>IF(HB236&gt;0,GK237+SUM(GM237:GP237),0)</f>
        <v>0</v>
      </c>
      <c r="GR237" s="22">
        <f>IF(HB236&gt;0,ROUND(GQ237/12,2),0)</f>
        <v>0</v>
      </c>
      <c r="GS237" s="9">
        <f>INT(GR237)</f>
        <v>0</v>
      </c>
      <c r="GT237" s="23">
        <f>INT((GR237-GS237)*10)/10</f>
        <v>0</v>
      </c>
      <c r="GU237" s="17">
        <f>GR237-GS237-GT237</f>
        <v>0</v>
      </c>
      <c r="GV237" s="23">
        <f>IF(OR(GU237=0.05,GU237=0),GU237,IF(AND(GU237&gt;0.051,GU237&lt;0.1),0.1,IF(AND(GU237&gt;0.001,GU237&lt;0.05),0.05,GU237)))</f>
        <v>0</v>
      </c>
      <c r="GW237" s="23">
        <f>GS237+GT237+GV237</f>
        <v>0</v>
      </c>
      <c r="GX237">
        <f>IF(HB236&gt;0,GX236,0)</f>
        <v>0</v>
      </c>
      <c r="GY237" s="7">
        <f>ROUND(GD237+GJ237+GW237+GX237,2)</f>
        <v>0</v>
      </c>
      <c r="GZ237" s="7">
        <f>IF(AND(GY237&gt;0,GY238=0),GY237,0)</f>
        <v>0</v>
      </c>
      <c r="HA237" s="7">
        <f>IF(HB236&gt;0,HA236,0)</f>
        <v>0</v>
      </c>
      <c r="HB237" s="7">
        <f>IF(ROUND(GY237-HA237,2)&gt;0,ROUND(GY237-HA237,2),0)</f>
        <v>0</v>
      </c>
    </row>
    <row r="238" spans="1:235">
      <c r="AB238" s="9" t="s">
        <v>234</v>
      </c>
      <c r="AC238" s="7">
        <f>$I$75</f>
        <v>6000000</v>
      </c>
      <c r="AD238" s="7">
        <f>$I$75</f>
        <v>6000000</v>
      </c>
      <c r="BB238">
        <v>236</v>
      </c>
      <c r="BC238" s="7">
        <f>IF(BW237&gt;0,BC237-1000,BC237)</f>
        <v>0</v>
      </c>
      <c r="BD238" s="20">
        <f>IF(BW237&gt;0,ROUND(PMT($F$92/12,$F$96*12,-BC238),5),0)</f>
        <v>0</v>
      </c>
      <c r="BE238" s="15">
        <f>IF(BW237&gt;0,ROUND(BC238*$E$1/1000,2),0)</f>
        <v>0</v>
      </c>
      <c r="BF238" s="15">
        <f>IF(BW237&gt;0,ROUND(MIN(BC238,$F$168)*$BF$1,2),0)</f>
        <v>0</v>
      </c>
      <c r="BG238" s="22">
        <v>0</v>
      </c>
      <c r="BH238" s="22">
        <f>IF(BW237&gt;0,ROUND(MIN(BC238,$F$168)*$BH$1,0),0)</f>
        <v>0</v>
      </c>
      <c r="BI238" s="22">
        <f>IF(BW237&gt;0,ROUND(MIN(BC238,$F$168)*$BI$1,2),0)</f>
        <v>0</v>
      </c>
      <c r="BJ238" s="22">
        <f>IF(BW237&gt;0,ROUND(MIN(BC238,$F$168)*$BJ$1,2),0)</f>
        <v>0</v>
      </c>
      <c r="BK238" s="22">
        <f>IF(BW237&gt;0,ROUND(MIN(BC238,$F$168)*$BK$1,2),0)</f>
        <v>0</v>
      </c>
      <c r="BL238" s="15">
        <f>IF(BW237&gt;0,BF238+SUM(BH238:BK238),0)</f>
        <v>0</v>
      </c>
      <c r="BM238" s="22">
        <f>IF(BW237&gt;0,ROUND(BL238/12,2),0)</f>
        <v>0</v>
      </c>
      <c r="BN238" s="9">
        <f>INT(BM238)</f>
        <v>0</v>
      </c>
      <c r="BO238" s="23">
        <f>INT((BM238-BN238)*10)/10</f>
        <v>0</v>
      </c>
      <c r="BP238" s="17">
        <f>BM238-BN238-BO238</f>
        <v>0</v>
      </c>
      <c r="BQ238" s="23">
        <f>IF(OR(BP238=0.05,BP238=0),BP238,IF(AND(BP238&gt;0.051,BP238&lt;0.1),0.1,IF(AND(BP238&gt;0.001,BP238&lt;0.05),0.05,BP238)))</f>
        <v>0</v>
      </c>
      <c r="BR238" s="23">
        <f>BN238+BO238+BQ238</f>
        <v>0</v>
      </c>
      <c r="BS238">
        <f>IF(BW237&gt;0,BS237,0)</f>
        <v>0</v>
      </c>
      <c r="BT238" s="7">
        <f>SUM(BD238:BE238)+BR238+BS238</f>
        <v>0</v>
      </c>
      <c r="BU238" s="7">
        <f>IF(AND(BT238&gt;0,BT239=0),BT238,0)</f>
        <v>0</v>
      </c>
      <c r="BV238" s="7">
        <f>IF(BW237&gt;0,BV237,0)</f>
        <v>0</v>
      </c>
      <c r="BW238" s="7">
        <f>IF(ROUND(BT238-BV238,2)&gt;0,ROUND(BT238-BV238,2),0)</f>
        <v>0</v>
      </c>
      <c r="CB238">
        <v>236</v>
      </c>
      <c r="CC238" s="7">
        <f>IF(DB237&gt;0,CC237-1000,CC237)</f>
        <v>0</v>
      </c>
      <c r="CD238" s="20">
        <f>IF(DB237&gt;0,ROUND(PMT($F$92/12,$F$96*12,-CC238),5),0)</f>
        <v>0</v>
      </c>
      <c r="CE238" s="15">
        <f>IF(DB237&gt;0,ROUND(CC238*$CE$1/1000,2),0)</f>
        <v>0</v>
      </c>
      <c r="CF238" s="9">
        <f>INT(CE238)</f>
        <v>0</v>
      </c>
      <c r="CG238" s="23">
        <f>INT((CE238-CF238)*10)/10</f>
        <v>0</v>
      </c>
      <c r="CH238" s="17">
        <f>CE238-CF238-CG238</f>
        <v>0</v>
      </c>
      <c r="CI238" s="23">
        <f>IF(OR(CH238=0.05,CH238=0),CH238,IF(AND(CH238&gt;0.051,CH238&lt;0.1),0.1,IF(AND(CH238&gt;0.001,CH238&lt;0.05),0.05,CH238)))</f>
        <v>0</v>
      </c>
      <c r="CJ238" s="23">
        <f>CF238+CG238+CI238</f>
        <v>0</v>
      </c>
      <c r="CK238" s="15">
        <f>IF(DB237&gt;0,ROUND($CD$1*$CK$1,2),0)</f>
        <v>0</v>
      </c>
      <c r="CL238" s="22">
        <v>0</v>
      </c>
      <c r="CM238" s="22">
        <f>IF(DB237&gt;0,ROUND($CD$1*$CM$1,2),0)</f>
        <v>0</v>
      </c>
      <c r="CN238" s="22">
        <f>IF(DB237&gt;0,ROUND($CD$1*$CN$1,2),0)</f>
        <v>0</v>
      </c>
      <c r="CO238" s="22">
        <f>IF(DB237&gt;0,ROUND($CD$1*$CO$1,2),0)</f>
        <v>0</v>
      </c>
      <c r="CP238" s="22">
        <f>IF(DB237&gt;0,ROUND($CD$1*$CP$1,2),0)</f>
        <v>0</v>
      </c>
      <c r="CQ238" s="15">
        <f>IF(DB237&gt;0,CK238+SUM(CM238:CP238),0)</f>
        <v>0</v>
      </c>
      <c r="CR238" s="22">
        <f>IF(DB237&gt;0,ROUND(CQ238/12,2),0)</f>
        <v>0</v>
      </c>
      <c r="CS238" s="9">
        <f>INT(CR238)</f>
        <v>0</v>
      </c>
      <c r="CT238" s="23">
        <f>INT((CR238-CS238)*10)/10</f>
        <v>0</v>
      </c>
      <c r="CU238" s="17">
        <f>CR238-CS238-CT238</f>
        <v>0</v>
      </c>
      <c r="CV238" s="23">
        <f>IF(OR(CU238=0.05,CU238=0),CU238,IF(AND(CU238&gt;0.051,CU238&lt;0.1),0.1,IF(AND(CU238&gt;0.001,CU238&lt;0.05),0.05,CU238)))</f>
        <v>0</v>
      </c>
      <c r="CW238" s="23">
        <f>CS238+CT238+CV238</f>
        <v>0</v>
      </c>
      <c r="CX238">
        <f>IF(DB237&gt;0,CX237,0)</f>
        <v>0</v>
      </c>
      <c r="CY238" s="7">
        <f>ROUND(CD238+CJ238+CW238+CX238,2)</f>
        <v>0</v>
      </c>
      <c r="CZ238" s="7">
        <f>IF(AND(CY238&gt;0,CY239=0),CY238,0)</f>
        <v>0</v>
      </c>
      <c r="DA238" s="7">
        <f>IF(DB237&gt;0,DA237,0)</f>
        <v>0</v>
      </c>
      <c r="DB238" s="7">
        <f>IF(ROUND(CY238-DA238,2)&gt;0,ROUND(CY238-DA238,2),0)</f>
        <v>0</v>
      </c>
      <c r="EB238">
        <v>236</v>
      </c>
      <c r="EC238" s="7">
        <f>IF(FB237&gt;0,EC237-1000,EC237)</f>
        <v>0</v>
      </c>
      <c r="ED238" s="20">
        <f>IF(FB237&gt;0,ROUND(PMT($F$92/12,$F$96*12,-EC238),5),0)</f>
        <v>0</v>
      </c>
      <c r="EE238" s="15">
        <f>IF(FB237&gt;0,ROUND(EC238*$EE$1/1000,2),0)</f>
        <v>0</v>
      </c>
      <c r="EF238" s="9">
        <f>INT(EE238)</f>
        <v>0</v>
      </c>
      <c r="EG238" s="23">
        <f>INT((EE238-EF238)*10)/10</f>
        <v>0</v>
      </c>
      <c r="EH238" s="17">
        <f>EE238-EF238-EG238</f>
        <v>0</v>
      </c>
      <c r="EI238" s="23">
        <f>IF(OR(EH238=0.05,EH238=0),EH238,IF(AND(EH238&gt;0.051,EH238&lt;0.1),0.1,IF(AND(EH238&gt;0.001,EH238&lt;0.05),0.05,EH238)))</f>
        <v>0</v>
      </c>
      <c r="EJ238" s="23">
        <f>EF238+EG238+EI238</f>
        <v>0</v>
      </c>
      <c r="EK238" s="15">
        <f>IF(FB237&gt;0,ROUND($ED$1*$EK$1,2),0)</f>
        <v>0</v>
      </c>
      <c r="EL238" s="22">
        <v>0</v>
      </c>
      <c r="EM238" s="22">
        <f>IF(FB237&gt;0,ROUND($ED$1*$EM$1,0),0)</f>
        <v>0</v>
      </c>
      <c r="EN238" s="22">
        <f>IF(FB237&gt;0,ROUND($ED$1*$EN$1,2),0)</f>
        <v>0</v>
      </c>
      <c r="EO238" s="22">
        <f>IF(FB237&gt;0,ROUND($ED$1*$EO$1,2),0)</f>
        <v>0</v>
      </c>
      <c r="EP238" s="22">
        <f>IF(FB237&gt;0,ROUND($ED$1*$EP$1,2),0)</f>
        <v>0</v>
      </c>
      <c r="EQ238" s="15">
        <f>IF(FB237&gt;0,EK238+SUM(EM238:EP238),0)</f>
        <v>0</v>
      </c>
      <c r="ER238" s="22">
        <f>IF(FB237&gt;0,ROUND(EQ238/12,2),0)</f>
        <v>0</v>
      </c>
      <c r="ES238" s="9">
        <f>INT(ER238)</f>
        <v>0</v>
      </c>
      <c r="ET238" s="23">
        <f>INT((ER238-ES238)*10)/10</f>
        <v>0</v>
      </c>
      <c r="EU238" s="17">
        <f>ER238-ES238-ET238</f>
        <v>0</v>
      </c>
      <c r="EV238" s="23">
        <f>IF(OR(EU238=0.05,EU238=0),EU238,IF(AND(EU238&gt;0.051,EU238&lt;0.1),0.1,IF(AND(EU238&gt;0.001,EU238&lt;0.05),0.05,EU238)))</f>
        <v>0</v>
      </c>
      <c r="EW238" s="23">
        <f>ES238+ET238+EV238</f>
        <v>0</v>
      </c>
      <c r="EX238">
        <f>IF(FB237&gt;0,EX237,0)</f>
        <v>0</v>
      </c>
      <c r="EY238" s="7">
        <f>ROUND(ED238+EJ238+EW238+EX238,2)</f>
        <v>0</v>
      </c>
      <c r="EZ238" s="7">
        <f>IF(AND(EY238&gt;0,EY239=0),EY238,0)</f>
        <v>0</v>
      </c>
      <c r="FA238" s="7">
        <f>IF(FB237&gt;0,FA237,0)</f>
        <v>0</v>
      </c>
      <c r="FB238" s="7">
        <f>IF(ROUND(EY238-FA238,2)&gt;0,ROUND(EY238-FA238,2),0)</f>
        <v>0</v>
      </c>
      <c r="GB238">
        <v>236</v>
      </c>
      <c r="GC238" s="7">
        <f>IF(HB237&gt;0,GC237-1000,GC237)</f>
        <v>0</v>
      </c>
      <c r="GD238" s="20">
        <f>IF(HB237&gt;0,ROUND(PMT($F$92/12,$F$96*12,-GC238),5),0)</f>
        <v>0</v>
      </c>
      <c r="GE238" s="15">
        <f>IF(HB237&gt;0,ROUND(GC238*$GE$1/1000,2),0)</f>
        <v>0</v>
      </c>
      <c r="GF238" s="9">
        <f>INT(GE238)</f>
        <v>0</v>
      </c>
      <c r="GG238" s="23">
        <f>INT((GE238-GF238)*10)/10</f>
        <v>0</v>
      </c>
      <c r="GH238" s="17">
        <f>GE238-GF238-GG238</f>
        <v>0</v>
      </c>
      <c r="GI238" s="23">
        <f>IF(OR(GH238=0.05,GH238=0),GH238,IF(AND(GH238&gt;0.051,GH238&lt;0.1),0.1,IF(AND(GH238&gt;0.001,GH238&lt;0.05),0.05,GH238)))</f>
        <v>0</v>
      </c>
      <c r="GJ238" s="23">
        <f>GF238+GG238+GI238</f>
        <v>0</v>
      </c>
      <c r="GK238" s="15">
        <f>IF(HB237&gt;0,ROUND($GD$1*$GK$1,2),0)</f>
        <v>0</v>
      </c>
      <c r="GL238" s="22">
        <v>0</v>
      </c>
      <c r="GM238" s="22">
        <f>IF(HB237&gt;0,ROUND($GD$1*$GM$1,0),0)</f>
        <v>0</v>
      </c>
      <c r="GN238" s="22">
        <f>IF(HB237&gt;0,ROUND($GD$1*$GN$1,2),0)</f>
        <v>0</v>
      </c>
      <c r="GO238" s="22">
        <f>IF(HB237&gt;0,ROUND($GD$1*$GO$1,2),0)</f>
        <v>0</v>
      </c>
      <c r="GP238" s="22">
        <f>IF(HB237&gt;0,ROUND($GD$1*$GP$1,2),0)</f>
        <v>0</v>
      </c>
      <c r="GQ238" s="15">
        <f>IF(HB237&gt;0,GK238+SUM(GM238:GP238),0)</f>
        <v>0</v>
      </c>
      <c r="GR238" s="22">
        <f>IF(HB237&gt;0,ROUND(GQ238/12,2),0)</f>
        <v>0</v>
      </c>
      <c r="GS238" s="9">
        <f>INT(GR238)</f>
        <v>0</v>
      </c>
      <c r="GT238" s="23">
        <f>INT((GR238-GS238)*10)/10</f>
        <v>0</v>
      </c>
      <c r="GU238" s="17">
        <f>GR238-GS238-GT238</f>
        <v>0</v>
      </c>
      <c r="GV238" s="23">
        <f>IF(OR(GU238=0.05,GU238=0),GU238,IF(AND(GU238&gt;0.051,GU238&lt;0.1),0.1,IF(AND(GU238&gt;0.001,GU238&lt;0.05),0.05,GU238)))</f>
        <v>0</v>
      </c>
      <c r="GW238" s="23">
        <f>GS238+GT238+GV238</f>
        <v>0</v>
      </c>
      <c r="GX238">
        <f>IF(HB237&gt;0,GX237,0)</f>
        <v>0</v>
      </c>
      <c r="GY238" s="7">
        <f>ROUND(GD238+GJ238+GW238+GX238,2)</f>
        <v>0</v>
      </c>
      <c r="GZ238" s="7">
        <f>IF(AND(GY238&gt;0,GY239=0),GY238,0)</f>
        <v>0</v>
      </c>
      <c r="HA238" s="7">
        <f>IF(HB237&gt;0,HA237,0)</f>
        <v>0</v>
      </c>
      <c r="HB238" s="7">
        <f>IF(ROUND(GY238-HA238,2)&gt;0,ROUND(GY238-HA238,2),0)</f>
        <v>0</v>
      </c>
    </row>
    <row r="239" spans="1:235">
      <c r="AB239" t="str">
        <f>$C$36</f>
        <v>Gross Income</v>
      </c>
      <c r="AC239" s="7">
        <f>IFERROR($I$51,0)</f>
        <v>0</v>
      </c>
      <c r="AD239" s="7">
        <f>IFERROR($I$51,0)</f>
        <v>0</v>
      </c>
      <c r="BB239">
        <v>237</v>
      </c>
      <c r="BC239" s="7">
        <f>IF(BW238&gt;0,BC238-1000,BC238)</f>
        <v>0</v>
      </c>
      <c r="BD239" s="20">
        <f>IF(BW238&gt;0,ROUND(PMT($F$92/12,$F$96*12,-BC239),5),0)</f>
        <v>0</v>
      </c>
      <c r="BE239" s="15">
        <f>IF(BW238&gt;0,ROUND(BC239*$E$1/1000,2),0)</f>
        <v>0</v>
      </c>
      <c r="BF239" s="15">
        <f>IF(BW238&gt;0,ROUND(MIN(BC239,$F$168)*$BF$1,2),0)</f>
        <v>0</v>
      </c>
      <c r="BG239" s="22">
        <v>0</v>
      </c>
      <c r="BH239" s="22">
        <f>IF(BW238&gt;0,ROUND(MIN(BC239,$F$168)*$BH$1,0),0)</f>
        <v>0</v>
      </c>
      <c r="BI239" s="22">
        <f>IF(BW238&gt;0,ROUND(MIN(BC239,$F$168)*$BI$1,2),0)</f>
        <v>0</v>
      </c>
      <c r="BJ239" s="22">
        <f>IF(BW238&gt;0,ROUND(MIN(BC239,$F$168)*$BJ$1,2),0)</f>
        <v>0</v>
      </c>
      <c r="BK239" s="22">
        <f>IF(BW238&gt;0,ROUND(MIN(BC239,$F$168)*$BK$1,2),0)</f>
        <v>0</v>
      </c>
      <c r="BL239" s="15">
        <f>IF(BW238&gt;0,BF239+SUM(BH239:BK239),0)</f>
        <v>0</v>
      </c>
      <c r="BM239" s="22">
        <f>IF(BW238&gt;0,ROUND(BL239/12,2),0)</f>
        <v>0</v>
      </c>
      <c r="BN239" s="9">
        <f>INT(BM239)</f>
        <v>0</v>
      </c>
      <c r="BO239" s="23">
        <f>INT((BM239-BN239)*10)/10</f>
        <v>0</v>
      </c>
      <c r="BP239" s="17">
        <f>BM239-BN239-BO239</f>
        <v>0</v>
      </c>
      <c r="BQ239" s="23">
        <f>IF(OR(BP239=0.05,BP239=0),BP239,IF(AND(BP239&gt;0.051,BP239&lt;0.1),0.1,IF(AND(BP239&gt;0.001,BP239&lt;0.05),0.05,BP239)))</f>
        <v>0</v>
      </c>
      <c r="BR239" s="23">
        <f>BN239+BO239+BQ239</f>
        <v>0</v>
      </c>
      <c r="BS239">
        <f>IF(BW238&gt;0,BS238,0)</f>
        <v>0</v>
      </c>
      <c r="BT239" s="7">
        <f>SUM(BD239:BE239)+BR239+BS239</f>
        <v>0</v>
      </c>
      <c r="BU239" s="7">
        <f>IF(AND(BT239&gt;0,BT240=0),BT239,0)</f>
        <v>0</v>
      </c>
      <c r="BV239" s="7">
        <f>IF(BW238&gt;0,BV238,0)</f>
        <v>0</v>
      </c>
      <c r="BW239" s="7">
        <f>IF(ROUND(BT239-BV239,2)&gt;0,ROUND(BT239-BV239,2),0)</f>
        <v>0</v>
      </c>
      <c r="CB239">
        <v>237</v>
      </c>
      <c r="CC239" s="7">
        <f>IF(DB238&gt;0,CC238-1000,CC238)</f>
        <v>0</v>
      </c>
      <c r="CD239" s="20">
        <f>IF(DB238&gt;0,ROUND(PMT($F$92/12,$F$96*12,-CC239),5),0)</f>
        <v>0</v>
      </c>
      <c r="CE239" s="15">
        <f>IF(DB238&gt;0,ROUND(CC239*$CE$1/1000,2),0)</f>
        <v>0</v>
      </c>
      <c r="CF239" s="9">
        <f>INT(CE239)</f>
        <v>0</v>
      </c>
      <c r="CG239" s="23">
        <f>INT((CE239-CF239)*10)/10</f>
        <v>0</v>
      </c>
      <c r="CH239" s="17">
        <f>CE239-CF239-CG239</f>
        <v>0</v>
      </c>
      <c r="CI239" s="23">
        <f>IF(OR(CH239=0.05,CH239=0),CH239,IF(AND(CH239&gt;0.051,CH239&lt;0.1),0.1,IF(AND(CH239&gt;0.001,CH239&lt;0.05),0.05,CH239)))</f>
        <v>0</v>
      </c>
      <c r="CJ239" s="23">
        <f>CF239+CG239+CI239</f>
        <v>0</v>
      </c>
      <c r="CK239" s="15">
        <f>IF(DB238&gt;0,ROUND($CD$1*$CK$1,2),0)</f>
        <v>0</v>
      </c>
      <c r="CL239" s="22">
        <v>0</v>
      </c>
      <c r="CM239" s="22">
        <f>IF(DB238&gt;0,ROUND($CD$1*$CM$1,2),0)</f>
        <v>0</v>
      </c>
      <c r="CN239" s="22">
        <f>IF(DB238&gt;0,ROUND($CD$1*$CN$1,2),0)</f>
        <v>0</v>
      </c>
      <c r="CO239" s="22">
        <f>IF(DB238&gt;0,ROUND($CD$1*$CO$1,2),0)</f>
        <v>0</v>
      </c>
      <c r="CP239" s="22">
        <f>IF(DB238&gt;0,ROUND($CD$1*$CP$1,2),0)</f>
        <v>0</v>
      </c>
      <c r="CQ239" s="15">
        <f>IF(DB238&gt;0,CK239+SUM(CM239:CP239),0)</f>
        <v>0</v>
      </c>
      <c r="CR239" s="22">
        <f>IF(DB238&gt;0,ROUND(CQ239/12,2),0)</f>
        <v>0</v>
      </c>
      <c r="CS239" s="9">
        <f>INT(CR239)</f>
        <v>0</v>
      </c>
      <c r="CT239" s="23">
        <f>INT((CR239-CS239)*10)/10</f>
        <v>0</v>
      </c>
      <c r="CU239" s="17">
        <f>CR239-CS239-CT239</f>
        <v>0</v>
      </c>
      <c r="CV239" s="23">
        <f>IF(OR(CU239=0.05,CU239=0),CU239,IF(AND(CU239&gt;0.051,CU239&lt;0.1),0.1,IF(AND(CU239&gt;0.001,CU239&lt;0.05),0.05,CU239)))</f>
        <v>0</v>
      </c>
      <c r="CW239" s="23">
        <f>CS239+CT239+CV239</f>
        <v>0</v>
      </c>
      <c r="CX239">
        <f>IF(DB238&gt;0,CX238,0)</f>
        <v>0</v>
      </c>
      <c r="CY239" s="7">
        <f>ROUND(CD239+CJ239+CW239+CX239,2)</f>
        <v>0</v>
      </c>
      <c r="CZ239" s="7">
        <f>IF(AND(CY239&gt;0,CY240=0),CY239,0)</f>
        <v>0</v>
      </c>
      <c r="DA239" s="7">
        <f>IF(DB238&gt;0,DA238,0)</f>
        <v>0</v>
      </c>
      <c r="DB239" s="7">
        <f>IF(ROUND(CY239-DA239,2)&gt;0,ROUND(CY239-DA239,2),0)</f>
        <v>0</v>
      </c>
      <c r="EB239">
        <v>237</v>
      </c>
      <c r="EC239" s="7">
        <f>IF(FB238&gt;0,EC238-1000,EC238)</f>
        <v>0</v>
      </c>
      <c r="ED239" s="20">
        <f>IF(FB238&gt;0,ROUND(PMT($F$92/12,$F$96*12,-EC239),5),0)</f>
        <v>0</v>
      </c>
      <c r="EE239" s="15">
        <f>IF(FB238&gt;0,ROUND(EC239*$EE$1/1000,2),0)</f>
        <v>0</v>
      </c>
      <c r="EF239" s="9">
        <f>INT(EE239)</f>
        <v>0</v>
      </c>
      <c r="EG239" s="23">
        <f>INT((EE239-EF239)*10)/10</f>
        <v>0</v>
      </c>
      <c r="EH239" s="17">
        <f>EE239-EF239-EG239</f>
        <v>0</v>
      </c>
      <c r="EI239" s="23">
        <f>IF(OR(EH239=0.05,EH239=0),EH239,IF(AND(EH239&gt;0.051,EH239&lt;0.1),0.1,IF(AND(EH239&gt;0.001,EH239&lt;0.05),0.05,EH239)))</f>
        <v>0</v>
      </c>
      <c r="EJ239" s="23">
        <f>EF239+EG239+EI239</f>
        <v>0</v>
      </c>
      <c r="EK239" s="15">
        <f>IF(FB238&gt;0,ROUND($ED$1*$EK$1,2),0)</f>
        <v>0</v>
      </c>
      <c r="EL239" s="22">
        <v>0</v>
      </c>
      <c r="EM239" s="22">
        <f>IF(FB238&gt;0,ROUND($ED$1*$EM$1,0),0)</f>
        <v>0</v>
      </c>
      <c r="EN239" s="22">
        <f>IF(FB238&gt;0,ROUND($ED$1*$EN$1,2),0)</f>
        <v>0</v>
      </c>
      <c r="EO239" s="22">
        <f>IF(FB238&gt;0,ROUND($ED$1*$EO$1,2),0)</f>
        <v>0</v>
      </c>
      <c r="EP239" s="22">
        <f>IF(FB238&gt;0,ROUND($ED$1*$EP$1,2),0)</f>
        <v>0</v>
      </c>
      <c r="EQ239" s="15">
        <f>IF(FB238&gt;0,EK239+SUM(EM239:EP239),0)</f>
        <v>0</v>
      </c>
      <c r="ER239" s="22">
        <f>IF(FB238&gt;0,ROUND(EQ239/12,2),0)</f>
        <v>0</v>
      </c>
      <c r="ES239" s="9">
        <f>INT(ER239)</f>
        <v>0</v>
      </c>
      <c r="ET239" s="23">
        <f>INT((ER239-ES239)*10)/10</f>
        <v>0</v>
      </c>
      <c r="EU239" s="17">
        <f>ER239-ES239-ET239</f>
        <v>0</v>
      </c>
      <c r="EV239" s="23">
        <f>IF(OR(EU239=0.05,EU239=0),EU239,IF(AND(EU239&gt;0.051,EU239&lt;0.1),0.1,IF(AND(EU239&gt;0.001,EU239&lt;0.05),0.05,EU239)))</f>
        <v>0</v>
      </c>
      <c r="EW239" s="23">
        <f>ES239+ET239+EV239</f>
        <v>0</v>
      </c>
      <c r="EX239">
        <f>IF(FB238&gt;0,EX238,0)</f>
        <v>0</v>
      </c>
      <c r="EY239" s="7">
        <f>ROUND(ED239+EJ239+EW239+EX239,2)</f>
        <v>0</v>
      </c>
      <c r="EZ239" s="7">
        <f>IF(AND(EY239&gt;0,EY240=0),EY239,0)</f>
        <v>0</v>
      </c>
      <c r="FA239" s="7">
        <f>IF(FB238&gt;0,FA238,0)</f>
        <v>0</v>
      </c>
      <c r="FB239" s="7">
        <f>IF(ROUND(EY239-FA239,2)&gt;0,ROUND(EY239-FA239,2),0)</f>
        <v>0</v>
      </c>
      <c r="GB239">
        <v>237</v>
      </c>
      <c r="GC239" s="7">
        <f>IF(HB238&gt;0,GC238-1000,GC238)</f>
        <v>0</v>
      </c>
      <c r="GD239" s="20">
        <f>IF(HB238&gt;0,ROUND(PMT($F$92/12,$F$96*12,-GC239),5),0)</f>
        <v>0</v>
      </c>
      <c r="GE239" s="15">
        <f>IF(HB238&gt;0,ROUND(GC239*$GE$1/1000,2),0)</f>
        <v>0</v>
      </c>
      <c r="GF239" s="9">
        <f>INT(GE239)</f>
        <v>0</v>
      </c>
      <c r="GG239" s="23">
        <f>INT((GE239-GF239)*10)/10</f>
        <v>0</v>
      </c>
      <c r="GH239" s="17">
        <f>GE239-GF239-GG239</f>
        <v>0</v>
      </c>
      <c r="GI239" s="23">
        <f>IF(OR(GH239=0.05,GH239=0),GH239,IF(AND(GH239&gt;0.051,GH239&lt;0.1),0.1,IF(AND(GH239&gt;0.001,GH239&lt;0.05),0.05,GH239)))</f>
        <v>0</v>
      </c>
      <c r="GJ239" s="23">
        <f>GF239+GG239+GI239</f>
        <v>0</v>
      </c>
      <c r="GK239" s="15">
        <f>IF(HB238&gt;0,ROUND($GD$1*$GK$1,2),0)</f>
        <v>0</v>
      </c>
      <c r="GL239" s="22">
        <v>0</v>
      </c>
      <c r="GM239" s="22">
        <f>IF(HB238&gt;0,ROUND($GD$1*$GM$1,0),0)</f>
        <v>0</v>
      </c>
      <c r="GN239" s="22">
        <f>IF(HB238&gt;0,ROUND($GD$1*$GN$1,2),0)</f>
        <v>0</v>
      </c>
      <c r="GO239" s="22">
        <f>IF(HB238&gt;0,ROUND($GD$1*$GO$1,2),0)</f>
        <v>0</v>
      </c>
      <c r="GP239" s="22">
        <f>IF(HB238&gt;0,ROUND($GD$1*$GP$1,2),0)</f>
        <v>0</v>
      </c>
      <c r="GQ239" s="15">
        <f>IF(HB238&gt;0,GK239+SUM(GM239:GP239),0)</f>
        <v>0</v>
      </c>
      <c r="GR239" s="22">
        <f>IF(HB238&gt;0,ROUND(GQ239/12,2),0)</f>
        <v>0</v>
      </c>
      <c r="GS239" s="9">
        <f>INT(GR239)</f>
        <v>0</v>
      </c>
      <c r="GT239" s="23">
        <f>INT((GR239-GS239)*10)/10</f>
        <v>0</v>
      </c>
      <c r="GU239" s="17">
        <f>GR239-GS239-GT239</f>
        <v>0</v>
      </c>
      <c r="GV239" s="23">
        <f>IF(OR(GU239=0.05,GU239=0),GU239,IF(AND(GU239&gt;0.051,GU239&lt;0.1),0.1,IF(AND(GU239&gt;0.001,GU239&lt;0.05),0.05,GU239)))</f>
        <v>0</v>
      </c>
      <c r="GW239" s="23">
        <f>GS239+GT239+GV239</f>
        <v>0</v>
      </c>
      <c r="GX239">
        <f>IF(HB238&gt;0,GX238,0)</f>
        <v>0</v>
      </c>
      <c r="GY239" s="7">
        <f>ROUND(GD239+GJ239+GW239+GX239,2)</f>
        <v>0</v>
      </c>
      <c r="GZ239" s="7">
        <f>IF(AND(GY239&gt;0,GY240=0),GY239,0)</f>
        <v>0</v>
      </c>
      <c r="HA239" s="7">
        <f>IF(HB238&gt;0,HA238,0)</f>
        <v>0</v>
      </c>
      <c r="HB239" s="7">
        <f>IF(ROUND(GY239-HA239,2)&gt;0,ROUND(GY239-HA239,2),0)</f>
        <v>0</v>
      </c>
    </row>
    <row r="240" spans="1:235">
      <c r="AA240" t="s">
        <v>26</v>
      </c>
      <c r="AB240" t="str">
        <f>$C$57</f>
        <v>Net Income</v>
      </c>
      <c r="AC240" s="7">
        <f>$I$69</f>
        <v>0</v>
      </c>
      <c r="AD240" s="7">
        <f>$I$69</f>
        <v>0</v>
      </c>
      <c r="BB240">
        <v>238</v>
      </c>
      <c r="BC240" s="7">
        <f>IF(BW239&gt;0,BC239-1000,BC239)</f>
        <v>0</v>
      </c>
      <c r="BD240" s="20">
        <f>IF(BW239&gt;0,ROUND(PMT($F$92/12,$F$96*12,-BC240),5),0)</f>
        <v>0</v>
      </c>
      <c r="BE240" s="15">
        <f>IF(BW239&gt;0,ROUND(BC240*$E$1/1000,2),0)</f>
        <v>0</v>
      </c>
      <c r="BF240" s="15">
        <f>IF(BW239&gt;0,ROUND(MIN(BC240,$F$168)*$BF$1,2),0)</f>
        <v>0</v>
      </c>
      <c r="BG240" s="22">
        <v>0</v>
      </c>
      <c r="BH240" s="22">
        <f>IF(BW239&gt;0,ROUND(MIN(BC240,$F$168)*$BH$1,0),0)</f>
        <v>0</v>
      </c>
      <c r="BI240" s="22">
        <f>IF(BW239&gt;0,ROUND(MIN(BC240,$F$168)*$BI$1,2),0)</f>
        <v>0</v>
      </c>
      <c r="BJ240" s="22">
        <f>IF(BW239&gt;0,ROUND(MIN(BC240,$F$168)*$BJ$1,2),0)</f>
        <v>0</v>
      </c>
      <c r="BK240" s="22">
        <f>IF(BW239&gt;0,ROUND(MIN(BC240,$F$168)*$BK$1,2),0)</f>
        <v>0</v>
      </c>
      <c r="BL240" s="15">
        <f>IF(BW239&gt;0,BF240+SUM(BH240:BK240),0)</f>
        <v>0</v>
      </c>
      <c r="BM240" s="22">
        <f>IF(BW239&gt;0,ROUND(BL240/12,2),0)</f>
        <v>0</v>
      </c>
      <c r="BN240" s="9">
        <f>INT(BM240)</f>
        <v>0</v>
      </c>
      <c r="BO240" s="23">
        <f>INT((BM240-BN240)*10)/10</f>
        <v>0</v>
      </c>
      <c r="BP240" s="17">
        <f>BM240-BN240-BO240</f>
        <v>0</v>
      </c>
      <c r="BQ240" s="23">
        <f>IF(OR(BP240=0.05,BP240=0),BP240,IF(AND(BP240&gt;0.051,BP240&lt;0.1),0.1,IF(AND(BP240&gt;0.001,BP240&lt;0.05),0.05,BP240)))</f>
        <v>0</v>
      </c>
      <c r="BR240" s="23">
        <f>BN240+BO240+BQ240</f>
        <v>0</v>
      </c>
      <c r="BS240">
        <f>IF(BW239&gt;0,BS239,0)</f>
        <v>0</v>
      </c>
      <c r="BT240" s="7">
        <f>SUM(BD240:BE240)+BR240+BS240</f>
        <v>0</v>
      </c>
      <c r="BU240" s="7">
        <f>IF(AND(BT240&gt;0,BT241=0),BT240,0)</f>
        <v>0</v>
      </c>
      <c r="BV240" s="7">
        <f>IF(BW239&gt;0,BV239,0)</f>
        <v>0</v>
      </c>
      <c r="BW240" s="7">
        <f>IF(ROUND(BT240-BV240,2)&gt;0,ROUND(BT240-BV240,2),0)</f>
        <v>0</v>
      </c>
      <c r="CB240">
        <v>238</v>
      </c>
      <c r="CC240" s="7">
        <f>IF(DB239&gt;0,CC239-1000,CC239)</f>
        <v>0</v>
      </c>
      <c r="CD240" s="20">
        <f>IF(DB239&gt;0,ROUND(PMT($F$92/12,$F$96*12,-CC240),5),0)</f>
        <v>0</v>
      </c>
      <c r="CE240" s="15">
        <f>IF(DB239&gt;0,ROUND(CC240*$CE$1/1000,2),0)</f>
        <v>0</v>
      </c>
      <c r="CF240" s="9">
        <f>INT(CE240)</f>
        <v>0</v>
      </c>
      <c r="CG240" s="23">
        <f>INT((CE240-CF240)*10)/10</f>
        <v>0</v>
      </c>
      <c r="CH240" s="17">
        <f>CE240-CF240-CG240</f>
        <v>0</v>
      </c>
      <c r="CI240" s="23">
        <f>IF(OR(CH240=0.05,CH240=0),CH240,IF(AND(CH240&gt;0.051,CH240&lt;0.1),0.1,IF(AND(CH240&gt;0.001,CH240&lt;0.05),0.05,CH240)))</f>
        <v>0</v>
      </c>
      <c r="CJ240" s="23">
        <f>CF240+CG240+CI240</f>
        <v>0</v>
      </c>
      <c r="CK240" s="15">
        <f>IF(DB239&gt;0,ROUND($CD$1*$CK$1,2),0)</f>
        <v>0</v>
      </c>
      <c r="CL240" s="22">
        <v>0</v>
      </c>
      <c r="CM240" s="22">
        <f>IF(DB239&gt;0,ROUND($CD$1*$CM$1,2),0)</f>
        <v>0</v>
      </c>
      <c r="CN240" s="22">
        <f>IF(DB239&gt;0,ROUND($CD$1*$CN$1,2),0)</f>
        <v>0</v>
      </c>
      <c r="CO240" s="22">
        <f>IF(DB239&gt;0,ROUND($CD$1*$CO$1,2),0)</f>
        <v>0</v>
      </c>
      <c r="CP240" s="22">
        <f>IF(DB239&gt;0,ROUND($CD$1*$CP$1,2),0)</f>
        <v>0</v>
      </c>
      <c r="CQ240" s="15">
        <f>IF(DB239&gt;0,CK240+SUM(CM240:CP240),0)</f>
        <v>0</v>
      </c>
      <c r="CR240" s="22">
        <f>IF(DB239&gt;0,ROUND(CQ240/12,2),0)</f>
        <v>0</v>
      </c>
      <c r="CS240" s="9">
        <f>INT(CR240)</f>
        <v>0</v>
      </c>
      <c r="CT240" s="23">
        <f>INT((CR240-CS240)*10)/10</f>
        <v>0</v>
      </c>
      <c r="CU240" s="17">
        <f>CR240-CS240-CT240</f>
        <v>0</v>
      </c>
      <c r="CV240" s="23">
        <f>IF(OR(CU240=0.05,CU240=0),CU240,IF(AND(CU240&gt;0.051,CU240&lt;0.1),0.1,IF(AND(CU240&gt;0.001,CU240&lt;0.05),0.05,CU240)))</f>
        <v>0</v>
      </c>
      <c r="CW240" s="23">
        <f>CS240+CT240+CV240</f>
        <v>0</v>
      </c>
      <c r="CX240">
        <f>IF(DB239&gt;0,CX239,0)</f>
        <v>0</v>
      </c>
      <c r="CY240" s="7">
        <f>ROUND(CD240+CJ240+CW240+CX240,2)</f>
        <v>0</v>
      </c>
      <c r="CZ240" s="7">
        <f>IF(AND(CY240&gt;0,CY241=0),CY240,0)</f>
        <v>0</v>
      </c>
      <c r="DA240" s="7">
        <f>IF(DB239&gt;0,DA239,0)</f>
        <v>0</v>
      </c>
      <c r="DB240" s="7">
        <f>IF(ROUND(CY240-DA240,2)&gt;0,ROUND(CY240-DA240,2),0)</f>
        <v>0</v>
      </c>
      <c r="EB240">
        <v>238</v>
      </c>
      <c r="EC240" s="7">
        <f>IF(FB239&gt;0,EC239-1000,EC239)</f>
        <v>0</v>
      </c>
      <c r="ED240" s="20">
        <f>IF(FB239&gt;0,ROUND(PMT($F$92/12,$F$96*12,-EC240),5),0)</f>
        <v>0</v>
      </c>
      <c r="EE240" s="15">
        <f>IF(FB239&gt;0,ROUND(EC240*$EE$1/1000,2),0)</f>
        <v>0</v>
      </c>
      <c r="EF240" s="9">
        <f>INT(EE240)</f>
        <v>0</v>
      </c>
      <c r="EG240" s="23">
        <f>INT((EE240-EF240)*10)/10</f>
        <v>0</v>
      </c>
      <c r="EH240" s="17">
        <f>EE240-EF240-EG240</f>
        <v>0</v>
      </c>
      <c r="EI240" s="23">
        <f>IF(OR(EH240=0.05,EH240=0),EH240,IF(AND(EH240&gt;0.051,EH240&lt;0.1),0.1,IF(AND(EH240&gt;0.001,EH240&lt;0.05),0.05,EH240)))</f>
        <v>0</v>
      </c>
      <c r="EJ240" s="23">
        <f>EF240+EG240+EI240</f>
        <v>0</v>
      </c>
      <c r="EK240" s="15">
        <f>IF(FB239&gt;0,ROUND($ED$1*$EK$1,2),0)</f>
        <v>0</v>
      </c>
      <c r="EL240" s="22">
        <v>0</v>
      </c>
      <c r="EM240" s="22">
        <f>IF(FB239&gt;0,ROUND($ED$1*$EM$1,0),0)</f>
        <v>0</v>
      </c>
      <c r="EN240" s="22">
        <f>IF(FB239&gt;0,ROUND($ED$1*$EN$1,2),0)</f>
        <v>0</v>
      </c>
      <c r="EO240" s="22">
        <f>IF(FB239&gt;0,ROUND($ED$1*$EO$1,2),0)</f>
        <v>0</v>
      </c>
      <c r="EP240" s="22">
        <f>IF(FB239&gt;0,ROUND($ED$1*$EP$1,2),0)</f>
        <v>0</v>
      </c>
      <c r="EQ240" s="15">
        <f>IF(FB239&gt;0,EK240+SUM(EM240:EP240),0)</f>
        <v>0</v>
      </c>
      <c r="ER240" s="22">
        <f>IF(FB239&gt;0,ROUND(EQ240/12,2),0)</f>
        <v>0</v>
      </c>
      <c r="ES240" s="9">
        <f>INT(ER240)</f>
        <v>0</v>
      </c>
      <c r="ET240" s="23">
        <f>INT((ER240-ES240)*10)/10</f>
        <v>0</v>
      </c>
      <c r="EU240" s="17">
        <f>ER240-ES240-ET240</f>
        <v>0</v>
      </c>
      <c r="EV240" s="23">
        <f>IF(OR(EU240=0.05,EU240=0),EU240,IF(AND(EU240&gt;0.051,EU240&lt;0.1),0.1,IF(AND(EU240&gt;0.001,EU240&lt;0.05),0.05,EU240)))</f>
        <v>0</v>
      </c>
      <c r="EW240" s="23">
        <f>ES240+ET240+EV240</f>
        <v>0</v>
      </c>
      <c r="EX240">
        <f>IF(FB239&gt;0,EX239,0)</f>
        <v>0</v>
      </c>
      <c r="EY240" s="7">
        <f>ROUND(ED240+EJ240+EW240+EX240,2)</f>
        <v>0</v>
      </c>
      <c r="EZ240" s="7">
        <f>IF(AND(EY240&gt;0,EY241=0),EY240,0)</f>
        <v>0</v>
      </c>
      <c r="FA240" s="7">
        <f>IF(FB239&gt;0,FA239,0)</f>
        <v>0</v>
      </c>
      <c r="FB240" s="7">
        <f>IF(ROUND(EY240-FA240,2)&gt;0,ROUND(EY240-FA240,2),0)</f>
        <v>0</v>
      </c>
      <c r="GB240">
        <v>238</v>
      </c>
      <c r="GC240" s="7">
        <f>IF(HB239&gt;0,GC239-1000,GC239)</f>
        <v>0</v>
      </c>
      <c r="GD240" s="20">
        <f>IF(HB239&gt;0,ROUND(PMT($F$92/12,$F$96*12,-GC240),5),0)</f>
        <v>0</v>
      </c>
      <c r="GE240" s="15">
        <f>IF(HB239&gt;0,ROUND(GC240*$GE$1/1000,2),0)</f>
        <v>0</v>
      </c>
      <c r="GF240" s="9">
        <f>INT(GE240)</f>
        <v>0</v>
      </c>
      <c r="GG240" s="23">
        <f>INT((GE240-GF240)*10)/10</f>
        <v>0</v>
      </c>
      <c r="GH240" s="17">
        <f>GE240-GF240-GG240</f>
        <v>0</v>
      </c>
      <c r="GI240" s="23">
        <f>IF(OR(GH240=0.05,GH240=0),GH240,IF(AND(GH240&gt;0.051,GH240&lt;0.1),0.1,IF(AND(GH240&gt;0.001,GH240&lt;0.05),0.05,GH240)))</f>
        <v>0</v>
      </c>
      <c r="GJ240" s="23">
        <f>GF240+GG240+GI240</f>
        <v>0</v>
      </c>
      <c r="GK240" s="15">
        <f>IF(HB239&gt;0,ROUND($GD$1*$GK$1,2),0)</f>
        <v>0</v>
      </c>
      <c r="GL240" s="22">
        <v>0</v>
      </c>
      <c r="GM240" s="22">
        <f>IF(HB239&gt;0,ROUND($GD$1*$GM$1,0),0)</f>
        <v>0</v>
      </c>
      <c r="GN240" s="22">
        <f>IF(HB239&gt;0,ROUND($GD$1*$GN$1,2),0)</f>
        <v>0</v>
      </c>
      <c r="GO240" s="22">
        <f>IF(HB239&gt;0,ROUND($GD$1*$GO$1,2),0)</f>
        <v>0</v>
      </c>
      <c r="GP240" s="22">
        <f>IF(HB239&gt;0,ROUND($GD$1*$GP$1,2),0)</f>
        <v>0</v>
      </c>
      <c r="GQ240" s="15">
        <f>IF(HB239&gt;0,GK240+SUM(GM240:GP240),0)</f>
        <v>0</v>
      </c>
      <c r="GR240" s="22">
        <f>IF(HB239&gt;0,ROUND(GQ240/12,2),0)</f>
        <v>0</v>
      </c>
      <c r="GS240" s="9">
        <f>INT(GR240)</f>
        <v>0</v>
      </c>
      <c r="GT240" s="23">
        <f>INT((GR240-GS240)*10)/10</f>
        <v>0</v>
      </c>
      <c r="GU240" s="17">
        <f>GR240-GS240-GT240</f>
        <v>0</v>
      </c>
      <c r="GV240" s="23">
        <f>IF(OR(GU240=0.05,GU240=0),GU240,IF(AND(GU240&gt;0.051,GU240&lt;0.1),0.1,IF(AND(GU240&gt;0.001,GU240&lt;0.05),0.05,GU240)))</f>
        <v>0</v>
      </c>
      <c r="GW240" s="23">
        <f>GS240+GT240+GV240</f>
        <v>0</v>
      </c>
      <c r="GX240">
        <f>IF(HB239&gt;0,GX239,0)</f>
        <v>0</v>
      </c>
      <c r="GY240" s="7">
        <f>ROUND(GD240+GJ240+GW240+GX240,2)</f>
        <v>0</v>
      </c>
      <c r="GZ240" s="7">
        <f>IF(AND(GY240&gt;0,GY241=0),GY240,0)</f>
        <v>0</v>
      </c>
      <c r="HA240" s="7">
        <f>IF(HB239&gt;0,HA239,0)</f>
        <v>0</v>
      </c>
      <c r="HB240" s="7">
        <f>IF(ROUND(GY240-HA240,2)&gt;0,ROUND(GY240-HA240,2),0)</f>
        <v>0</v>
      </c>
    </row>
    <row r="241" spans="1:235">
      <c r="AA241" t="s">
        <v>14</v>
      </c>
      <c r="AB241" t="str">
        <f>$C$72</f>
        <v/>
      </c>
      <c r="AC241" s="7">
        <f>IFERROR($I$72,0)</f>
        <v>0</v>
      </c>
      <c r="AD241" s="7">
        <f>IFERROR($I$72,0)</f>
        <v>0</v>
      </c>
      <c r="BB241">
        <v>239</v>
      </c>
      <c r="BC241" s="7">
        <f>IF(BW240&gt;0,BC240-1000,BC240)</f>
        <v>0</v>
      </c>
      <c r="BD241" s="20">
        <f>IF(BW240&gt;0,ROUND(PMT($F$92/12,$F$96*12,-BC241),5),0)</f>
        <v>0</v>
      </c>
      <c r="BE241" s="15">
        <f>IF(BW240&gt;0,ROUND(BC241*$E$1/1000,2),0)</f>
        <v>0</v>
      </c>
      <c r="BF241" s="15">
        <f>IF(BW240&gt;0,ROUND(MIN(BC241,$F$168)*$BF$1,2),0)</f>
        <v>0</v>
      </c>
      <c r="BG241" s="22">
        <v>0</v>
      </c>
      <c r="BH241" s="22">
        <f>IF(BW240&gt;0,ROUND(MIN(BC241,$F$168)*$BH$1,0),0)</f>
        <v>0</v>
      </c>
      <c r="BI241" s="22">
        <f>IF(BW240&gt;0,ROUND(MIN(BC241,$F$168)*$BI$1,2),0)</f>
        <v>0</v>
      </c>
      <c r="BJ241" s="22">
        <f>IF(BW240&gt;0,ROUND(MIN(BC241,$F$168)*$BJ$1,2),0)</f>
        <v>0</v>
      </c>
      <c r="BK241" s="22">
        <f>IF(BW240&gt;0,ROUND(MIN(BC241,$F$168)*$BK$1,2),0)</f>
        <v>0</v>
      </c>
      <c r="BL241" s="15">
        <f>IF(BW240&gt;0,BF241+SUM(BH241:BK241),0)</f>
        <v>0</v>
      </c>
      <c r="BM241" s="22">
        <f>IF(BW240&gt;0,ROUND(BL241/12,2),0)</f>
        <v>0</v>
      </c>
      <c r="BN241" s="9">
        <f>INT(BM241)</f>
        <v>0</v>
      </c>
      <c r="BO241" s="23">
        <f>INT((BM241-BN241)*10)/10</f>
        <v>0</v>
      </c>
      <c r="BP241" s="17">
        <f>BM241-BN241-BO241</f>
        <v>0</v>
      </c>
      <c r="BQ241" s="23">
        <f>IF(OR(BP241=0.05,BP241=0),BP241,IF(AND(BP241&gt;0.051,BP241&lt;0.1),0.1,IF(AND(BP241&gt;0.001,BP241&lt;0.05),0.05,BP241)))</f>
        <v>0</v>
      </c>
      <c r="BR241" s="23">
        <f>BN241+BO241+BQ241</f>
        <v>0</v>
      </c>
      <c r="BS241">
        <f>IF(BW240&gt;0,BS240,0)</f>
        <v>0</v>
      </c>
      <c r="BT241" s="7">
        <f>SUM(BD241:BE241)+BR241+BS241</f>
        <v>0</v>
      </c>
      <c r="BU241" s="7">
        <f>IF(AND(BT241&gt;0,BT242=0),BT241,0)</f>
        <v>0</v>
      </c>
      <c r="BV241" s="7">
        <f>IF(BW240&gt;0,BV240,0)</f>
        <v>0</v>
      </c>
      <c r="BW241" s="7">
        <f>IF(ROUND(BT241-BV241,2)&gt;0,ROUND(BT241-BV241,2),0)</f>
        <v>0</v>
      </c>
      <c r="CB241">
        <v>239</v>
      </c>
      <c r="CC241" s="7">
        <f>IF(DB240&gt;0,CC240-1000,CC240)</f>
        <v>0</v>
      </c>
      <c r="CD241" s="20">
        <f>IF(DB240&gt;0,ROUND(PMT($F$92/12,$F$96*12,-CC241),5),0)</f>
        <v>0</v>
      </c>
      <c r="CE241" s="15">
        <f>IF(DB240&gt;0,ROUND(CC241*$CE$1/1000,2),0)</f>
        <v>0</v>
      </c>
      <c r="CF241" s="9">
        <f>INT(CE241)</f>
        <v>0</v>
      </c>
      <c r="CG241" s="23">
        <f>INT((CE241-CF241)*10)/10</f>
        <v>0</v>
      </c>
      <c r="CH241" s="17">
        <f>CE241-CF241-CG241</f>
        <v>0</v>
      </c>
      <c r="CI241" s="23">
        <f>IF(OR(CH241=0.05,CH241=0),CH241,IF(AND(CH241&gt;0.051,CH241&lt;0.1),0.1,IF(AND(CH241&gt;0.001,CH241&lt;0.05),0.05,CH241)))</f>
        <v>0</v>
      </c>
      <c r="CJ241" s="23">
        <f>CF241+CG241+CI241</f>
        <v>0</v>
      </c>
      <c r="CK241" s="15">
        <f>IF(DB240&gt;0,ROUND($CD$1*$CK$1,2),0)</f>
        <v>0</v>
      </c>
      <c r="CL241" s="22">
        <v>0</v>
      </c>
      <c r="CM241" s="22">
        <f>IF(DB240&gt;0,ROUND($CD$1*$CM$1,2),0)</f>
        <v>0</v>
      </c>
      <c r="CN241" s="22">
        <f>IF(DB240&gt;0,ROUND($CD$1*$CN$1,2),0)</f>
        <v>0</v>
      </c>
      <c r="CO241" s="22">
        <f>IF(DB240&gt;0,ROUND($CD$1*$CO$1,2),0)</f>
        <v>0</v>
      </c>
      <c r="CP241" s="22">
        <f>IF(DB240&gt;0,ROUND($CD$1*$CP$1,2),0)</f>
        <v>0</v>
      </c>
      <c r="CQ241" s="15">
        <f>IF(DB240&gt;0,CK241+SUM(CM241:CP241),0)</f>
        <v>0</v>
      </c>
      <c r="CR241" s="22">
        <f>IF(DB240&gt;0,ROUND(CQ241/12,2),0)</f>
        <v>0</v>
      </c>
      <c r="CS241" s="9">
        <f>INT(CR241)</f>
        <v>0</v>
      </c>
      <c r="CT241" s="23">
        <f>INT((CR241-CS241)*10)/10</f>
        <v>0</v>
      </c>
      <c r="CU241" s="17">
        <f>CR241-CS241-CT241</f>
        <v>0</v>
      </c>
      <c r="CV241" s="23">
        <f>IF(OR(CU241=0.05,CU241=0),CU241,IF(AND(CU241&gt;0.051,CU241&lt;0.1),0.1,IF(AND(CU241&gt;0.001,CU241&lt;0.05),0.05,CU241)))</f>
        <v>0</v>
      </c>
      <c r="CW241" s="23">
        <f>CS241+CT241+CV241</f>
        <v>0</v>
      </c>
      <c r="CX241">
        <f>IF(DB240&gt;0,CX240,0)</f>
        <v>0</v>
      </c>
      <c r="CY241" s="7">
        <f>ROUND(CD241+CJ241+CW241+CX241,2)</f>
        <v>0</v>
      </c>
      <c r="CZ241" s="7">
        <f>IF(AND(CY241&gt;0,CY242=0),CY241,0)</f>
        <v>0</v>
      </c>
      <c r="DA241" s="7">
        <f>IF(DB240&gt;0,DA240,0)</f>
        <v>0</v>
      </c>
      <c r="DB241" s="7">
        <f>IF(ROUND(CY241-DA241,2)&gt;0,ROUND(CY241-DA241,2),0)</f>
        <v>0</v>
      </c>
      <c r="EB241">
        <v>239</v>
      </c>
      <c r="EC241" s="7">
        <f>IF(FB240&gt;0,EC240-1000,EC240)</f>
        <v>0</v>
      </c>
      <c r="ED241" s="20">
        <f>IF(FB240&gt;0,ROUND(PMT($F$92/12,$F$96*12,-EC241),5),0)</f>
        <v>0</v>
      </c>
      <c r="EE241" s="15">
        <f>IF(FB240&gt;0,ROUND(EC241*$EE$1/1000,2),0)</f>
        <v>0</v>
      </c>
      <c r="EF241" s="9">
        <f>INT(EE241)</f>
        <v>0</v>
      </c>
      <c r="EG241" s="23">
        <f>INT((EE241-EF241)*10)/10</f>
        <v>0</v>
      </c>
      <c r="EH241" s="17">
        <f>EE241-EF241-EG241</f>
        <v>0</v>
      </c>
      <c r="EI241" s="23">
        <f>IF(OR(EH241=0.05,EH241=0),EH241,IF(AND(EH241&gt;0.051,EH241&lt;0.1),0.1,IF(AND(EH241&gt;0.001,EH241&lt;0.05),0.05,EH241)))</f>
        <v>0</v>
      </c>
      <c r="EJ241" s="23">
        <f>EF241+EG241+EI241</f>
        <v>0</v>
      </c>
      <c r="EK241" s="15">
        <f>IF(FB240&gt;0,ROUND($ED$1*$EK$1,2),0)</f>
        <v>0</v>
      </c>
      <c r="EL241" s="22">
        <v>0</v>
      </c>
      <c r="EM241" s="22">
        <f>IF(FB240&gt;0,ROUND($ED$1*$EM$1,0),0)</f>
        <v>0</v>
      </c>
      <c r="EN241" s="22">
        <f>IF(FB240&gt;0,ROUND($ED$1*$EN$1,2),0)</f>
        <v>0</v>
      </c>
      <c r="EO241" s="22">
        <f>IF(FB240&gt;0,ROUND($ED$1*$EO$1,2),0)</f>
        <v>0</v>
      </c>
      <c r="EP241" s="22">
        <f>IF(FB240&gt;0,ROUND($ED$1*$EP$1,2),0)</f>
        <v>0</v>
      </c>
      <c r="EQ241" s="15">
        <f>IF(FB240&gt;0,EK241+SUM(EM241:EP241),0)</f>
        <v>0</v>
      </c>
      <c r="ER241" s="22">
        <f>IF(FB240&gt;0,ROUND(EQ241/12,2),0)</f>
        <v>0</v>
      </c>
      <c r="ES241" s="9">
        <f>INT(ER241)</f>
        <v>0</v>
      </c>
      <c r="ET241" s="23">
        <f>INT((ER241-ES241)*10)/10</f>
        <v>0</v>
      </c>
      <c r="EU241" s="17">
        <f>ER241-ES241-ET241</f>
        <v>0</v>
      </c>
      <c r="EV241" s="23">
        <f>IF(OR(EU241=0.05,EU241=0),EU241,IF(AND(EU241&gt;0.051,EU241&lt;0.1),0.1,IF(AND(EU241&gt;0.001,EU241&lt;0.05),0.05,EU241)))</f>
        <v>0</v>
      </c>
      <c r="EW241" s="23">
        <f>ES241+ET241+EV241</f>
        <v>0</v>
      </c>
      <c r="EX241">
        <f>IF(FB240&gt;0,EX240,0)</f>
        <v>0</v>
      </c>
      <c r="EY241" s="7">
        <f>ROUND(ED241+EJ241+EW241+EX241,2)</f>
        <v>0</v>
      </c>
      <c r="EZ241" s="7">
        <f>IF(AND(EY241&gt;0,EY242=0),EY241,0)</f>
        <v>0</v>
      </c>
      <c r="FA241" s="7">
        <f>IF(FB240&gt;0,FA240,0)</f>
        <v>0</v>
      </c>
      <c r="FB241" s="7">
        <f>IF(ROUND(EY241-FA241,2)&gt;0,ROUND(EY241-FA241,2),0)</f>
        <v>0</v>
      </c>
      <c r="GB241">
        <v>239</v>
      </c>
      <c r="GC241" s="7">
        <f>IF(HB240&gt;0,GC240-1000,GC240)</f>
        <v>0</v>
      </c>
      <c r="GD241" s="20">
        <f>IF(HB240&gt;0,ROUND(PMT($F$92/12,$F$96*12,-GC241),5),0)</f>
        <v>0</v>
      </c>
      <c r="GE241" s="15">
        <f>IF(HB240&gt;0,ROUND(GC241*$GE$1/1000,2),0)</f>
        <v>0</v>
      </c>
      <c r="GF241" s="9">
        <f>INT(GE241)</f>
        <v>0</v>
      </c>
      <c r="GG241" s="23">
        <f>INT((GE241-GF241)*10)/10</f>
        <v>0</v>
      </c>
      <c r="GH241" s="17">
        <f>GE241-GF241-GG241</f>
        <v>0</v>
      </c>
      <c r="GI241" s="23">
        <f>IF(OR(GH241=0.05,GH241=0),GH241,IF(AND(GH241&gt;0.051,GH241&lt;0.1),0.1,IF(AND(GH241&gt;0.001,GH241&lt;0.05),0.05,GH241)))</f>
        <v>0</v>
      </c>
      <c r="GJ241" s="23">
        <f>GF241+GG241+GI241</f>
        <v>0</v>
      </c>
      <c r="GK241" s="15">
        <f>IF(HB240&gt;0,ROUND($GD$1*$GK$1,2),0)</f>
        <v>0</v>
      </c>
      <c r="GL241" s="22">
        <v>0</v>
      </c>
      <c r="GM241" s="22">
        <f>IF(HB240&gt;0,ROUND($GD$1*$GM$1,0),0)</f>
        <v>0</v>
      </c>
      <c r="GN241" s="22">
        <f>IF(HB240&gt;0,ROUND($GD$1*$GN$1,2),0)</f>
        <v>0</v>
      </c>
      <c r="GO241" s="22">
        <f>IF(HB240&gt;0,ROUND($GD$1*$GO$1,2),0)</f>
        <v>0</v>
      </c>
      <c r="GP241" s="22">
        <f>IF(HB240&gt;0,ROUND($GD$1*$GP$1,2),0)</f>
        <v>0</v>
      </c>
      <c r="GQ241" s="15">
        <f>IF(HB240&gt;0,GK241+SUM(GM241:GP241),0)</f>
        <v>0</v>
      </c>
      <c r="GR241" s="22">
        <f>IF(HB240&gt;0,ROUND(GQ241/12,2),0)</f>
        <v>0</v>
      </c>
      <c r="GS241" s="9">
        <f>INT(GR241)</f>
        <v>0</v>
      </c>
      <c r="GT241" s="23">
        <f>INT((GR241-GS241)*10)/10</f>
        <v>0</v>
      </c>
      <c r="GU241" s="17">
        <f>GR241-GS241-GT241</f>
        <v>0</v>
      </c>
      <c r="GV241" s="23">
        <f>IF(OR(GU241=0.05,GU241=0),GU241,IF(AND(GU241&gt;0.051,GU241&lt;0.1),0.1,IF(AND(GU241&gt;0.001,GU241&lt;0.05),0.05,GU241)))</f>
        <v>0</v>
      </c>
      <c r="GW241" s="23">
        <f>GS241+GT241+GV241</f>
        <v>0</v>
      </c>
      <c r="GX241">
        <f>IF(HB240&gt;0,GX240,0)</f>
        <v>0</v>
      </c>
      <c r="GY241" s="7">
        <f>ROUND(GD241+GJ241+GW241+GX241,2)</f>
        <v>0</v>
      </c>
      <c r="GZ241" s="7">
        <f>IF(AND(GY241&gt;0,GY242=0),GY241,0)</f>
        <v>0</v>
      </c>
      <c r="HA241" s="7">
        <f>IF(HB240&gt;0,HA240,0)</f>
        <v>0</v>
      </c>
      <c r="HB241" s="7">
        <f>IF(ROUND(GY241-HA241,2)&gt;0,ROUND(GY241-HA241,2),0)</f>
        <v>0</v>
      </c>
    </row>
    <row r="242" spans="1:235" customHeight="1" ht="15">
      <c r="AB242" t="b">
        <f>IF(AND(AA235=AA240,AA236=AA241),TRUE,FALSE)</f>
        <v>0</v>
      </c>
      <c r="AC242" s="145">
        <f>IF(AC243=0,SMALL(AC234:AC241,2),AC243)</f>
        <v>0</v>
      </c>
      <c r="AD242" s="146">
        <f>IF(AD243=0,SMALL(AD234:AD241,2),AD243)</f>
        <v>0</v>
      </c>
      <c r="BB242">
        <v>240</v>
      </c>
      <c r="BC242" s="7">
        <f>IF(BW241&gt;0,BC241-1000,BC241)</f>
        <v>0</v>
      </c>
      <c r="BD242" s="20">
        <f>IF(BW241&gt;0,ROUND(PMT($F$92/12,$F$96*12,-BC242),5),0)</f>
        <v>0</v>
      </c>
      <c r="BE242" s="15">
        <f>IF(BW241&gt;0,ROUND(BC242*$E$1/1000,2),0)</f>
        <v>0</v>
      </c>
      <c r="BF242" s="15">
        <f>IF(BW241&gt;0,ROUND(MIN(BC242,$F$168)*$BF$1,2),0)</f>
        <v>0</v>
      </c>
      <c r="BG242" s="22">
        <v>0</v>
      </c>
      <c r="BH242" s="22">
        <f>IF(BW241&gt;0,ROUND(MIN(BC242,$F$168)*$BH$1,0),0)</f>
        <v>0</v>
      </c>
      <c r="BI242" s="22">
        <f>IF(BW241&gt;0,ROUND(MIN(BC242,$F$168)*$BI$1,2),0)</f>
        <v>0</v>
      </c>
      <c r="BJ242" s="22">
        <f>IF(BW241&gt;0,ROUND(MIN(BC242,$F$168)*$BJ$1,2),0)</f>
        <v>0</v>
      </c>
      <c r="BK242" s="22">
        <f>IF(BW241&gt;0,ROUND(MIN(BC242,$F$168)*$BK$1,2),0)</f>
        <v>0</v>
      </c>
      <c r="BL242" s="15">
        <f>IF(BW241&gt;0,BF242+SUM(BH242:BK242),0)</f>
        <v>0</v>
      </c>
      <c r="BM242" s="22">
        <f>IF(BW241&gt;0,ROUND(BL242/12,2),0)</f>
        <v>0</v>
      </c>
      <c r="BN242" s="9">
        <f>INT(BM242)</f>
        <v>0</v>
      </c>
      <c r="BO242" s="23">
        <f>INT((BM242-BN242)*10)/10</f>
        <v>0</v>
      </c>
      <c r="BP242" s="17">
        <f>BM242-BN242-BO242</f>
        <v>0</v>
      </c>
      <c r="BQ242" s="23">
        <f>IF(OR(BP242=0.05,BP242=0),BP242,IF(AND(BP242&gt;0.051,BP242&lt;0.1),0.1,IF(AND(BP242&gt;0.001,BP242&lt;0.05),0.05,BP242)))</f>
        <v>0</v>
      </c>
      <c r="BR242" s="23">
        <f>BN242+BO242+BQ242</f>
        <v>0</v>
      </c>
      <c r="BS242">
        <f>IF(BW241&gt;0,BS241,0)</f>
        <v>0</v>
      </c>
      <c r="BT242" s="7">
        <f>SUM(BD242:BE242)+BR242+BS242</f>
        <v>0</v>
      </c>
      <c r="BU242" s="7">
        <f>IF(AND(BT242&gt;0,BT243=0),BT242,0)</f>
        <v>0</v>
      </c>
      <c r="BV242" s="7">
        <f>IF(BW241&gt;0,BV241,0)</f>
        <v>0</v>
      </c>
      <c r="BW242" s="7">
        <f>IF(ROUND(BT242-BV242,2)&gt;0,ROUND(BT242-BV242,2),0)</f>
        <v>0</v>
      </c>
      <c r="CB242">
        <v>240</v>
      </c>
      <c r="CC242" s="7">
        <f>IF(DB241&gt;0,CC241-1000,CC241)</f>
        <v>0</v>
      </c>
      <c r="CD242" s="20">
        <f>IF(DB241&gt;0,ROUND(PMT($F$92/12,$F$96*12,-CC242),5),0)</f>
        <v>0</v>
      </c>
      <c r="CE242" s="15">
        <f>IF(DB241&gt;0,ROUND(CC242*$CE$1/1000,2),0)</f>
        <v>0</v>
      </c>
      <c r="CF242" s="9">
        <f>INT(CE242)</f>
        <v>0</v>
      </c>
      <c r="CG242" s="23">
        <f>INT((CE242-CF242)*10)/10</f>
        <v>0</v>
      </c>
      <c r="CH242" s="17">
        <f>CE242-CF242-CG242</f>
        <v>0</v>
      </c>
      <c r="CI242" s="23">
        <f>IF(OR(CH242=0.05,CH242=0),CH242,IF(AND(CH242&gt;0.051,CH242&lt;0.1),0.1,IF(AND(CH242&gt;0.001,CH242&lt;0.05),0.05,CH242)))</f>
        <v>0</v>
      </c>
      <c r="CJ242" s="23">
        <f>CF242+CG242+CI242</f>
        <v>0</v>
      </c>
      <c r="CK242" s="15">
        <f>IF(DB241&gt;0,ROUND($CD$1*$CK$1,2),0)</f>
        <v>0</v>
      </c>
      <c r="CL242" s="22">
        <v>0</v>
      </c>
      <c r="CM242" s="22">
        <f>IF(DB241&gt;0,ROUND($CD$1*$CM$1,2),0)</f>
        <v>0</v>
      </c>
      <c r="CN242" s="22">
        <f>IF(DB241&gt;0,ROUND($CD$1*$CN$1,2),0)</f>
        <v>0</v>
      </c>
      <c r="CO242" s="22">
        <f>IF(DB241&gt;0,ROUND($CD$1*$CO$1,2),0)</f>
        <v>0</v>
      </c>
      <c r="CP242" s="22">
        <f>IF(DB241&gt;0,ROUND($CD$1*$CP$1,2),0)</f>
        <v>0</v>
      </c>
      <c r="CQ242" s="15">
        <f>IF(DB241&gt;0,CK242+SUM(CM242:CP242),0)</f>
        <v>0</v>
      </c>
      <c r="CR242" s="22">
        <f>IF(DB241&gt;0,ROUND(CQ242/12,2),0)</f>
        <v>0</v>
      </c>
      <c r="CS242" s="9">
        <f>INT(CR242)</f>
        <v>0</v>
      </c>
      <c r="CT242" s="23">
        <f>INT((CR242-CS242)*10)/10</f>
        <v>0</v>
      </c>
      <c r="CU242" s="17">
        <f>CR242-CS242-CT242</f>
        <v>0</v>
      </c>
      <c r="CV242" s="23">
        <f>IF(OR(CU242=0.05,CU242=0),CU242,IF(AND(CU242&gt;0.051,CU242&lt;0.1),0.1,IF(AND(CU242&gt;0.001,CU242&lt;0.05),0.05,CU242)))</f>
        <v>0</v>
      </c>
      <c r="CW242" s="23">
        <f>CS242+CT242+CV242</f>
        <v>0</v>
      </c>
      <c r="CX242">
        <f>IF(DB241&gt;0,CX241,0)</f>
        <v>0</v>
      </c>
      <c r="CY242" s="7">
        <f>ROUND(CD242+CJ242+CW242+CX242,2)</f>
        <v>0</v>
      </c>
      <c r="CZ242" s="7">
        <f>IF(AND(CY242&gt;0,CY243=0),CY242,0)</f>
        <v>0</v>
      </c>
      <c r="DA242" s="7">
        <f>IF(DB241&gt;0,DA241,0)</f>
        <v>0</v>
      </c>
      <c r="DB242" s="7">
        <f>IF(ROUND(CY242-DA242,2)&gt;0,ROUND(CY242-DA242,2),0)</f>
        <v>0</v>
      </c>
      <c r="EB242">
        <v>240</v>
      </c>
      <c r="EC242" s="7">
        <f>IF(FB241&gt;0,EC241-1000,EC241)</f>
        <v>0</v>
      </c>
      <c r="ED242" s="20">
        <f>IF(FB241&gt;0,ROUND(PMT($F$92/12,$F$96*12,-EC242),5),0)</f>
        <v>0</v>
      </c>
      <c r="EE242" s="15">
        <f>IF(FB241&gt;0,ROUND(EC242*$EE$1/1000,2),0)</f>
        <v>0</v>
      </c>
      <c r="EF242" s="9">
        <f>INT(EE242)</f>
        <v>0</v>
      </c>
      <c r="EG242" s="23">
        <f>INT((EE242-EF242)*10)/10</f>
        <v>0</v>
      </c>
      <c r="EH242" s="17">
        <f>EE242-EF242-EG242</f>
        <v>0</v>
      </c>
      <c r="EI242" s="23">
        <f>IF(OR(EH242=0.05,EH242=0),EH242,IF(AND(EH242&gt;0.051,EH242&lt;0.1),0.1,IF(AND(EH242&gt;0.001,EH242&lt;0.05),0.05,EH242)))</f>
        <v>0</v>
      </c>
      <c r="EJ242" s="23">
        <f>EF242+EG242+EI242</f>
        <v>0</v>
      </c>
      <c r="EK242" s="15">
        <f>IF(FB241&gt;0,ROUND($ED$1*$EK$1,2),0)</f>
        <v>0</v>
      </c>
      <c r="EL242" s="22">
        <v>0</v>
      </c>
      <c r="EM242" s="22">
        <f>IF(FB241&gt;0,ROUND($ED$1*$EM$1,0),0)</f>
        <v>0</v>
      </c>
      <c r="EN242" s="22">
        <f>IF(FB241&gt;0,ROUND($ED$1*$EN$1,2),0)</f>
        <v>0</v>
      </c>
      <c r="EO242" s="22">
        <f>IF(FB241&gt;0,ROUND($ED$1*$EO$1,2),0)</f>
        <v>0</v>
      </c>
      <c r="EP242" s="22">
        <f>IF(FB241&gt;0,ROUND($ED$1*$EP$1,2),0)</f>
        <v>0</v>
      </c>
      <c r="EQ242" s="15">
        <f>IF(FB241&gt;0,EK242+SUM(EM242:EP242),0)</f>
        <v>0</v>
      </c>
      <c r="ER242" s="22">
        <f>IF(FB241&gt;0,ROUND(EQ242/12,2),0)</f>
        <v>0</v>
      </c>
      <c r="ES242" s="9">
        <f>INT(ER242)</f>
        <v>0</v>
      </c>
      <c r="ET242" s="23">
        <f>INT((ER242-ES242)*10)/10</f>
        <v>0</v>
      </c>
      <c r="EU242" s="17">
        <f>ER242-ES242-ET242</f>
        <v>0</v>
      </c>
      <c r="EV242" s="23">
        <f>IF(OR(EU242=0.05,EU242=0),EU242,IF(AND(EU242&gt;0.051,EU242&lt;0.1),0.1,IF(AND(EU242&gt;0.001,EU242&lt;0.05),0.05,EU242)))</f>
        <v>0</v>
      </c>
      <c r="EW242" s="23">
        <f>ES242+ET242+EV242</f>
        <v>0</v>
      </c>
      <c r="EX242">
        <f>IF(FB241&gt;0,EX241,0)</f>
        <v>0</v>
      </c>
      <c r="EY242" s="7">
        <f>ROUND(ED242+EJ242+EW242+EX242,2)</f>
        <v>0</v>
      </c>
      <c r="EZ242" s="7">
        <f>IF(AND(EY242&gt;0,EY243=0),EY242,0)</f>
        <v>0</v>
      </c>
      <c r="FA242" s="7">
        <f>IF(FB241&gt;0,FA241,0)</f>
        <v>0</v>
      </c>
      <c r="FB242" s="7">
        <f>IF(ROUND(EY242-FA242,2)&gt;0,ROUND(EY242-FA242,2),0)</f>
        <v>0</v>
      </c>
      <c r="GB242">
        <v>240</v>
      </c>
      <c r="GC242" s="7">
        <f>IF(HB241&gt;0,GC241-1000,GC241)</f>
        <v>0</v>
      </c>
      <c r="GD242" s="20">
        <f>IF(HB241&gt;0,ROUND(PMT($F$92/12,$F$96*12,-GC242),5),0)</f>
        <v>0</v>
      </c>
      <c r="GE242" s="15">
        <f>IF(HB241&gt;0,ROUND(GC242*$GE$1/1000,2),0)</f>
        <v>0</v>
      </c>
      <c r="GF242" s="9">
        <f>INT(GE242)</f>
        <v>0</v>
      </c>
      <c r="GG242" s="23">
        <f>INT((GE242-GF242)*10)/10</f>
        <v>0</v>
      </c>
      <c r="GH242" s="17">
        <f>GE242-GF242-GG242</f>
        <v>0</v>
      </c>
      <c r="GI242" s="23">
        <f>IF(OR(GH242=0.05,GH242=0),GH242,IF(AND(GH242&gt;0.051,GH242&lt;0.1),0.1,IF(AND(GH242&gt;0.001,GH242&lt;0.05),0.05,GH242)))</f>
        <v>0</v>
      </c>
      <c r="GJ242" s="23">
        <f>GF242+GG242+GI242</f>
        <v>0</v>
      </c>
      <c r="GK242" s="15">
        <f>IF(HB241&gt;0,ROUND($GD$1*$GK$1,2),0)</f>
        <v>0</v>
      </c>
      <c r="GL242" s="22">
        <v>0</v>
      </c>
      <c r="GM242" s="22">
        <f>IF(HB241&gt;0,ROUND($GD$1*$GM$1,0),0)</f>
        <v>0</v>
      </c>
      <c r="GN242" s="22">
        <f>IF(HB241&gt;0,ROUND($GD$1*$GN$1,2),0)</f>
        <v>0</v>
      </c>
      <c r="GO242" s="22">
        <f>IF(HB241&gt;0,ROUND($GD$1*$GO$1,2),0)</f>
        <v>0</v>
      </c>
      <c r="GP242" s="22">
        <f>IF(HB241&gt;0,ROUND($GD$1*$GP$1,2),0)</f>
        <v>0</v>
      </c>
      <c r="GQ242" s="15">
        <f>IF(HB241&gt;0,GK242+SUM(GM242:GP242),0)</f>
        <v>0</v>
      </c>
      <c r="GR242" s="22">
        <f>IF(HB241&gt;0,ROUND(GQ242/12,2),0)</f>
        <v>0</v>
      </c>
      <c r="GS242" s="9">
        <f>INT(GR242)</f>
        <v>0</v>
      </c>
      <c r="GT242" s="23">
        <f>INT((GR242-GS242)*10)/10</f>
        <v>0</v>
      </c>
      <c r="GU242" s="17">
        <f>GR242-GS242-GT242</f>
        <v>0</v>
      </c>
      <c r="GV242" s="23">
        <f>IF(OR(GU242=0.05,GU242=0),GU242,IF(AND(GU242&gt;0.051,GU242&lt;0.1),0.1,IF(AND(GU242&gt;0.001,GU242&lt;0.05),0.05,GU242)))</f>
        <v>0</v>
      </c>
      <c r="GW242" s="23">
        <f>GS242+GT242+GV242</f>
        <v>0</v>
      </c>
      <c r="GX242">
        <f>IF(HB241&gt;0,GX241,0)</f>
        <v>0</v>
      </c>
      <c r="GY242" s="7">
        <f>ROUND(GD242+GJ242+GW242+GX242,2)</f>
        <v>0</v>
      </c>
      <c r="GZ242" s="7">
        <f>IF(AND(GY242&gt;0,GY243=0),GY242,0)</f>
        <v>0</v>
      </c>
      <c r="HA242" s="7">
        <f>IF(HB241&gt;0,HA241,0)</f>
        <v>0</v>
      </c>
      <c r="HB242" s="7">
        <f>IF(ROUND(GY242-HA242,2)&gt;0,ROUND(GY242-HA242,2),0)</f>
        <v>0</v>
      </c>
    </row>
    <row r="243" spans="1:235" customHeight="1" ht="15">
      <c r="AC243">
        <f>IF(AND(F14="SOCIALIZED",F13="BP 220"),IF(AND($AA$235=$AA$240,$AA$236=$AA$241),MIN(AC234:AC241),MIN(AC234:AC239)),IF(AND($AA$235=$AA$240,$AA$236=$AA$241),MIN(AC235:AC241),MIN(AC235:AC239)))</f>
        <v>0</v>
      </c>
      <c r="AD243">
        <f>IF(AND(F14="SOCIALIZED",F13="BP 220"),IF(AND($AA$235=$AA$240,$AA$236=$AA$241),MIN(AD234:AD241),MIN(AD234:AD239)),IF(AND($AA$235=$AA$240,$AA$236=$AA$241),MIN(AD235:AD241),MIN(AD235:AD239)))</f>
        <v>0</v>
      </c>
      <c r="BB243">
        <v>241</v>
      </c>
      <c r="BC243" s="7">
        <f>IF(BW242&gt;0,BC242-1000,BC242)</f>
        <v>0</v>
      </c>
      <c r="BD243" s="20">
        <f>IF(BW242&gt;0,ROUND(PMT($F$92/12,$F$96*12,-BC243),5),0)</f>
        <v>0</v>
      </c>
      <c r="BE243" s="15">
        <f>IF(BW242&gt;0,ROUND(BC243*$E$1/1000,2),0)</f>
        <v>0</v>
      </c>
      <c r="BF243" s="15">
        <f>IF(BW242&gt;0,ROUND(MIN(BC243,$F$168)*$BF$1,2),0)</f>
        <v>0</v>
      </c>
      <c r="BG243" s="22">
        <v>0</v>
      </c>
      <c r="BH243" s="22">
        <f>IF(BW242&gt;0,ROUND(MIN(BC243,$F$168)*$BH$1,0),0)</f>
        <v>0</v>
      </c>
      <c r="BI243" s="22">
        <f>IF(BW242&gt;0,ROUND(MIN(BC243,$F$168)*$BI$1,2),0)</f>
        <v>0</v>
      </c>
      <c r="BJ243" s="22">
        <f>IF(BW242&gt;0,ROUND(MIN(BC243,$F$168)*$BJ$1,2),0)</f>
        <v>0</v>
      </c>
      <c r="BK243" s="22">
        <f>IF(BW242&gt;0,ROUND(MIN(BC243,$F$168)*$BK$1,2),0)</f>
        <v>0</v>
      </c>
      <c r="BL243" s="15">
        <f>IF(BW242&gt;0,BF243+SUM(BH243:BK243),0)</f>
        <v>0</v>
      </c>
      <c r="BM243" s="22">
        <f>IF(BW242&gt;0,ROUND(BL243/12,2),0)</f>
        <v>0</v>
      </c>
      <c r="BN243" s="9">
        <f>INT(BM243)</f>
        <v>0</v>
      </c>
      <c r="BO243" s="23">
        <f>INT((BM243-BN243)*10)/10</f>
        <v>0</v>
      </c>
      <c r="BP243" s="17">
        <f>BM243-BN243-BO243</f>
        <v>0</v>
      </c>
      <c r="BQ243" s="23">
        <f>IF(OR(BP243=0.05,BP243=0),BP243,IF(AND(BP243&gt;0.051,BP243&lt;0.1),0.1,IF(AND(BP243&gt;0.001,BP243&lt;0.05),0.05,BP243)))</f>
        <v>0</v>
      </c>
      <c r="BR243" s="23">
        <f>BN243+BO243+BQ243</f>
        <v>0</v>
      </c>
      <c r="BS243">
        <f>IF(BW242&gt;0,BS242,0)</f>
        <v>0</v>
      </c>
      <c r="BT243" s="7">
        <f>SUM(BD243:BE243)+BR243+BS243</f>
        <v>0</v>
      </c>
      <c r="BU243" s="7">
        <f>IF(AND(BT243&gt;0,BT244=0),BT243,0)</f>
        <v>0</v>
      </c>
      <c r="BV243" s="7">
        <f>IF(BW242&gt;0,BV242,0)</f>
        <v>0</v>
      </c>
      <c r="BW243" s="7">
        <f>IF(ROUND(BT243-BV243,2)&gt;0,ROUND(BT243-BV243,2),0)</f>
        <v>0</v>
      </c>
      <c r="CB243">
        <v>241</v>
      </c>
      <c r="CC243" s="7">
        <f>IF(DB242&gt;0,CC242-1000,CC242)</f>
        <v>0</v>
      </c>
      <c r="CD243" s="20">
        <f>IF(DB242&gt;0,ROUND(PMT($F$92/12,$F$96*12,-CC243),5),0)</f>
        <v>0</v>
      </c>
      <c r="CE243" s="15">
        <f>IF(DB242&gt;0,ROUND(CC243*$CE$1/1000,2),0)</f>
        <v>0</v>
      </c>
      <c r="CF243" s="9">
        <f>INT(CE243)</f>
        <v>0</v>
      </c>
      <c r="CG243" s="23">
        <f>INT((CE243-CF243)*10)/10</f>
        <v>0</v>
      </c>
      <c r="CH243" s="17">
        <f>CE243-CF243-CG243</f>
        <v>0</v>
      </c>
      <c r="CI243" s="23">
        <f>IF(OR(CH243=0.05,CH243=0),CH243,IF(AND(CH243&gt;0.051,CH243&lt;0.1),0.1,IF(AND(CH243&gt;0.001,CH243&lt;0.05),0.05,CH243)))</f>
        <v>0</v>
      </c>
      <c r="CJ243" s="23">
        <f>CF243+CG243+CI243</f>
        <v>0</v>
      </c>
      <c r="CK243" s="15">
        <f>IF(DB242&gt;0,ROUND($CD$1*$CK$1,2),0)</f>
        <v>0</v>
      </c>
      <c r="CL243" s="22">
        <v>0</v>
      </c>
      <c r="CM243" s="22">
        <f>IF(DB242&gt;0,ROUND($CD$1*$CM$1,2),0)</f>
        <v>0</v>
      </c>
      <c r="CN243" s="22">
        <f>IF(DB242&gt;0,ROUND($CD$1*$CN$1,2),0)</f>
        <v>0</v>
      </c>
      <c r="CO243" s="22">
        <f>IF(DB242&gt;0,ROUND($CD$1*$CO$1,2),0)</f>
        <v>0</v>
      </c>
      <c r="CP243" s="22">
        <f>IF(DB242&gt;0,ROUND($CD$1*$CP$1,2),0)</f>
        <v>0</v>
      </c>
      <c r="CQ243" s="15">
        <f>IF(DB242&gt;0,CK243+SUM(CM243:CP243),0)</f>
        <v>0</v>
      </c>
      <c r="CR243" s="22">
        <f>IF(DB242&gt;0,ROUND(CQ243/12,2),0)</f>
        <v>0</v>
      </c>
      <c r="CS243" s="9">
        <f>INT(CR243)</f>
        <v>0</v>
      </c>
      <c r="CT243" s="23">
        <f>INT((CR243-CS243)*10)/10</f>
        <v>0</v>
      </c>
      <c r="CU243" s="17">
        <f>CR243-CS243-CT243</f>
        <v>0</v>
      </c>
      <c r="CV243" s="23">
        <f>IF(OR(CU243=0.05,CU243=0),CU243,IF(AND(CU243&gt;0.051,CU243&lt;0.1),0.1,IF(AND(CU243&gt;0.001,CU243&lt;0.05),0.05,CU243)))</f>
        <v>0</v>
      </c>
      <c r="CW243" s="23">
        <f>CS243+CT243+CV243</f>
        <v>0</v>
      </c>
      <c r="CX243">
        <f>IF(DB242&gt;0,CX242,0)</f>
        <v>0</v>
      </c>
      <c r="CY243" s="7">
        <f>ROUND(CD243+CJ243+CW243+CX243,2)</f>
        <v>0</v>
      </c>
      <c r="CZ243" s="7">
        <f>IF(AND(CY243&gt;0,CY244=0),CY243,0)</f>
        <v>0</v>
      </c>
      <c r="DA243" s="7">
        <f>IF(DB242&gt;0,DA242,0)</f>
        <v>0</v>
      </c>
      <c r="DB243" s="7">
        <f>IF(ROUND(CY243-DA243,2)&gt;0,ROUND(CY243-DA243,2),0)</f>
        <v>0</v>
      </c>
      <c r="EB243">
        <v>241</v>
      </c>
      <c r="EC243" s="7">
        <f>IF(FB242&gt;0,EC242-1000,EC242)</f>
        <v>0</v>
      </c>
      <c r="ED243" s="20">
        <f>IF(FB242&gt;0,ROUND(PMT($F$92/12,$F$96*12,-EC243),5),0)</f>
        <v>0</v>
      </c>
      <c r="EE243" s="15">
        <f>IF(FB242&gt;0,ROUND(EC243*$EE$1/1000,2),0)</f>
        <v>0</v>
      </c>
      <c r="EF243" s="9">
        <f>INT(EE243)</f>
        <v>0</v>
      </c>
      <c r="EG243" s="23">
        <f>INT((EE243-EF243)*10)/10</f>
        <v>0</v>
      </c>
      <c r="EH243" s="17">
        <f>EE243-EF243-EG243</f>
        <v>0</v>
      </c>
      <c r="EI243" s="23">
        <f>IF(OR(EH243=0.05,EH243=0),EH243,IF(AND(EH243&gt;0.051,EH243&lt;0.1),0.1,IF(AND(EH243&gt;0.001,EH243&lt;0.05),0.05,EH243)))</f>
        <v>0</v>
      </c>
      <c r="EJ243" s="23">
        <f>EF243+EG243+EI243</f>
        <v>0</v>
      </c>
      <c r="EK243" s="15">
        <f>IF(FB242&gt;0,ROUND($ED$1*$EK$1,2),0)</f>
        <v>0</v>
      </c>
      <c r="EL243" s="22">
        <v>0</v>
      </c>
      <c r="EM243" s="22">
        <f>IF(FB242&gt;0,ROUND($ED$1*$EM$1,0),0)</f>
        <v>0</v>
      </c>
      <c r="EN243" s="22">
        <f>IF(FB242&gt;0,ROUND($ED$1*$EN$1,2),0)</f>
        <v>0</v>
      </c>
      <c r="EO243" s="22">
        <f>IF(FB242&gt;0,ROUND($ED$1*$EO$1,2),0)</f>
        <v>0</v>
      </c>
      <c r="EP243" s="22">
        <f>IF(FB242&gt;0,ROUND($ED$1*$EP$1,2),0)</f>
        <v>0</v>
      </c>
      <c r="EQ243" s="15">
        <f>IF(FB242&gt;0,EK243+SUM(EM243:EP243),0)</f>
        <v>0</v>
      </c>
      <c r="ER243" s="22">
        <f>IF(FB242&gt;0,ROUND(EQ243/12,2),0)</f>
        <v>0</v>
      </c>
      <c r="ES243" s="9">
        <f>INT(ER243)</f>
        <v>0</v>
      </c>
      <c r="ET243" s="23">
        <f>INT((ER243-ES243)*10)/10</f>
        <v>0</v>
      </c>
      <c r="EU243" s="17">
        <f>ER243-ES243-ET243</f>
        <v>0</v>
      </c>
      <c r="EV243" s="23">
        <f>IF(OR(EU243=0.05,EU243=0),EU243,IF(AND(EU243&gt;0.051,EU243&lt;0.1),0.1,IF(AND(EU243&gt;0.001,EU243&lt;0.05),0.05,EU243)))</f>
        <v>0</v>
      </c>
      <c r="EW243" s="23">
        <f>ES243+ET243+EV243</f>
        <v>0</v>
      </c>
      <c r="EX243">
        <f>IF(FB242&gt;0,EX242,0)</f>
        <v>0</v>
      </c>
      <c r="EY243" s="7">
        <f>ROUND(ED243+EJ243+EW243+EX243,2)</f>
        <v>0</v>
      </c>
      <c r="EZ243" s="7">
        <f>IF(AND(EY243&gt;0,EY244=0),EY243,0)</f>
        <v>0</v>
      </c>
      <c r="FA243" s="7">
        <f>IF(FB242&gt;0,FA242,0)</f>
        <v>0</v>
      </c>
      <c r="FB243" s="7">
        <f>IF(ROUND(EY243-FA243,2)&gt;0,ROUND(EY243-FA243,2),0)</f>
        <v>0</v>
      </c>
      <c r="GB243">
        <v>241</v>
      </c>
      <c r="GC243" s="7">
        <f>IF(HB242&gt;0,GC242-1000,GC242)</f>
        <v>0</v>
      </c>
      <c r="GD243" s="20">
        <f>IF(HB242&gt;0,ROUND(PMT($F$92/12,$F$96*12,-GC243),5),0)</f>
        <v>0</v>
      </c>
      <c r="GE243" s="15">
        <f>IF(HB242&gt;0,ROUND(GC243*$GE$1/1000,2),0)</f>
        <v>0</v>
      </c>
      <c r="GF243" s="9">
        <f>INT(GE243)</f>
        <v>0</v>
      </c>
      <c r="GG243" s="23">
        <f>INT((GE243-GF243)*10)/10</f>
        <v>0</v>
      </c>
      <c r="GH243" s="17">
        <f>GE243-GF243-GG243</f>
        <v>0</v>
      </c>
      <c r="GI243" s="23">
        <f>IF(OR(GH243=0.05,GH243=0),GH243,IF(AND(GH243&gt;0.051,GH243&lt;0.1),0.1,IF(AND(GH243&gt;0.001,GH243&lt;0.05),0.05,GH243)))</f>
        <v>0</v>
      </c>
      <c r="GJ243" s="23">
        <f>GF243+GG243+GI243</f>
        <v>0</v>
      </c>
      <c r="GK243" s="15">
        <f>IF(HB242&gt;0,ROUND($GD$1*$GK$1,2),0)</f>
        <v>0</v>
      </c>
      <c r="GL243" s="22">
        <v>0</v>
      </c>
      <c r="GM243" s="22">
        <f>IF(HB242&gt;0,ROUND($GD$1*$GM$1,0),0)</f>
        <v>0</v>
      </c>
      <c r="GN243" s="22">
        <f>IF(HB242&gt;0,ROUND($GD$1*$GN$1,2),0)</f>
        <v>0</v>
      </c>
      <c r="GO243" s="22">
        <f>IF(HB242&gt;0,ROUND($GD$1*$GO$1,2),0)</f>
        <v>0</v>
      </c>
      <c r="GP243" s="22">
        <f>IF(HB242&gt;0,ROUND($GD$1*$GP$1,2),0)</f>
        <v>0</v>
      </c>
      <c r="GQ243" s="15">
        <f>IF(HB242&gt;0,GK243+SUM(GM243:GP243),0)</f>
        <v>0</v>
      </c>
      <c r="GR243" s="22">
        <f>IF(HB242&gt;0,ROUND(GQ243/12,2),0)</f>
        <v>0</v>
      </c>
      <c r="GS243" s="9">
        <f>INT(GR243)</f>
        <v>0</v>
      </c>
      <c r="GT243" s="23">
        <f>INT((GR243-GS243)*10)/10</f>
        <v>0</v>
      </c>
      <c r="GU243" s="17">
        <f>GR243-GS243-GT243</f>
        <v>0</v>
      </c>
      <c r="GV243" s="23">
        <f>IF(OR(GU243=0.05,GU243=0),GU243,IF(AND(GU243&gt;0.051,GU243&lt;0.1),0.1,IF(AND(GU243&gt;0.001,GU243&lt;0.05),0.05,GU243)))</f>
        <v>0</v>
      </c>
      <c r="GW243" s="23">
        <f>GS243+GT243+GV243</f>
        <v>0</v>
      </c>
      <c r="GX243">
        <f>IF(HB242&gt;0,GX242,0)</f>
        <v>0</v>
      </c>
      <c r="GY243" s="7">
        <f>ROUND(GD243+GJ243+GW243+GX243,2)</f>
        <v>0</v>
      </c>
      <c r="GZ243" s="7">
        <f>IF(AND(GY243&gt;0,GY244=0),GY243,0)</f>
        <v>0</v>
      </c>
      <c r="HA243" s="7">
        <f>IF(HB242&gt;0,HA242,0)</f>
        <v>0</v>
      </c>
      <c r="HB243" s="7">
        <f>IF(ROUND(GY243-HA243,2)&gt;0,ROUND(GY243-HA243,2),0)</f>
        <v>0</v>
      </c>
    </row>
    <row r="244" spans="1:235">
      <c r="BB244">
        <v>242</v>
      </c>
      <c r="BC244" s="7">
        <f>IF(BW243&gt;0,BC243-1000,BC243)</f>
        <v>0</v>
      </c>
      <c r="BD244" s="20">
        <f>IF(BW243&gt;0,ROUND(PMT($F$92/12,$F$96*12,-BC244),5),0)</f>
        <v>0</v>
      </c>
      <c r="BE244" s="15">
        <f>IF(BW243&gt;0,ROUND(BC244*$E$1/1000,2),0)</f>
        <v>0</v>
      </c>
      <c r="BF244" s="15">
        <f>IF(BW243&gt;0,ROUND(MIN(BC244,$F$168)*$BF$1,2),0)</f>
        <v>0</v>
      </c>
      <c r="BG244" s="22">
        <v>0</v>
      </c>
      <c r="BH244" s="22">
        <f>IF(BW243&gt;0,ROUND(MIN(BC244,$F$168)*$BH$1,0),0)</f>
        <v>0</v>
      </c>
      <c r="BI244" s="22">
        <f>IF(BW243&gt;0,ROUND(MIN(BC244,$F$168)*$BI$1,2),0)</f>
        <v>0</v>
      </c>
      <c r="BJ244" s="22">
        <f>IF(BW243&gt;0,ROUND(MIN(BC244,$F$168)*$BJ$1,2),0)</f>
        <v>0</v>
      </c>
      <c r="BK244" s="22">
        <f>IF(BW243&gt;0,ROUND(MIN(BC244,$F$168)*$BK$1,2),0)</f>
        <v>0</v>
      </c>
      <c r="BL244" s="15">
        <f>IF(BW243&gt;0,BF244+SUM(BH244:BK244),0)</f>
        <v>0</v>
      </c>
      <c r="BM244" s="22">
        <f>IF(BW243&gt;0,ROUND(BL244/12,2),0)</f>
        <v>0</v>
      </c>
      <c r="BN244" s="9">
        <f>INT(BM244)</f>
        <v>0</v>
      </c>
      <c r="BO244" s="23">
        <f>INT((BM244-BN244)*10)/10</f>
        <v>0</v>
      </c>
      <c r="BP244" s="17">
        <f>BM244-BN244-BO244</f>
        <v>0</v>
      </c>
      <c r="BQ244" s="23">
        <f>IF(OR(BP244=0.05,BP244=0),BP244,IF(AND(BP244&gt;0.051,BP244&lt;0.1),0.1,IF(AND(BP244&gt;0.001,BP244&lt;0.05),0.05,BP244)))</f>
        <v>0</v>
      </c>
      <c r="BR244" s="23">
        <f>BN244+BO244+BQ244</f>
        <v>0</v>
      </c>
      <c r="BS244">
        <f>IF(BW243&gt;0,BS243,0)</f>
        <v>0</v>
      </c>
      <c r="BT244" s="7">
        <f>SUM(BD244:BE244)+BR244+BS244</f>
        <v>0</v>
      </c>
      <c r="BU244" s="7">
        <f>IF(AND(BT244&gt;0,BT245=0),BT244,0)</f>
        <v>0</v>
      </c>
      <c r="BV244" s="7">
        <f>IF(BW243&gt;0,BV243,0)</f>
        <v>0</v>
      </c>
      <c r="BW244" s="7">
        <f>IF(ROUND(BT244-BV244,2)&gt;0,ROUND(BT244-BV244,2),0)</f>
        <v>0</v>
      </c>
      <c r="CB244">
        <v>242</v>
      </c>
      <c r="CC244" s="7">
        <f>IF(DB243&gt;0,CC243-1000,CC243)</f>
        <v>0</v>
      </c>
      <c r="CD244" s="20">
        <f>IF(DB243&gt;0,ROUND(PMT($F$92/12,$F$96*12,-CC244),5),0)</f>
        <v>0</v>
      </c>
      <c r="CE244" s="15">
        <f>IF(DB243&gt;0,ROUND(CC244*$CE$1/1000,2),0)</f>
        <v>0</v>
      </c>
      <c r="CF244" s="9">
        <f>INT(CE244)</f>
        <v>0</v>
      </c>
      <c r="CG244" s="23">
        <f>INT((CE244-CF244)*10)/10</f>
        <v>0</v>
      </c>
      <c r="CH244" s="17">
        <f>CE244-CF244-CG244</f>
        <v>0</v>
      </c>
      <c r="CI244" s="23">
        <f>IF(OR(CH244=0.05,CH244=0),CH244,IF(AND(CH244&gt;0.051,CH244&lt;0.1),0.1,IF(AND(CH244&gt;0.001,CH244&lt;0.05),0.05,CH244)))</f>
        <v>0</v>
      </c>
      <c r="CJ244" s="23">
        <f>CF244+CG244+CI244</f>
        <v>0</v>
      </c>
      <c r="CK244" s="15">
        <f>IF(DB243&gt;0,ROUND($CD$1*$CK$1,2),0)</f>
        <v>0</v>
      </c>
      <c r="CL244" s="22">
        <v>0</v>
      </c>
      <c r="CM244" s="22">
        <f>IF(DB243&gt;0,ROUND($CD$1*$CM$1,2),0)</f>
        <v>0</v>
      </c>
      <c r="CN244" s="22">
        <f>IF(DB243&gt;0,ROUND($CD$1*$CN$1,2),0)</f>
        <v>0</v>
      </c>
      <c r="CO244" s="22">
        <f>IF(DB243&gt;0,ROUND($CD$1*$CO$1,2),0)</f>
        <v>0</v>
      </c>
      <c r="CP244" s="22">
        <f>IF(DB243&gt;0,ROUND($CD$1*$CP$1,2),0)</f>
        <v>0</v>
      </c>
      <c r="CQ244" s="15">
        <f>IF(DB243&gt;0,CK244+SUM(CM244:CP244),0)</f>
        <v>0</v>
      </c>
      <c r="CR244" s="22">
        <f>IF(DB243&gt;0,ROUND(CQ244/12,2),0)</f>
        <v>0</v>
      </c>
      <c r="CS244" s="9">
        <f>INT(CR244)</f>
        <v>0</v>
      </c>
      <c r="CT244" s="23">
        <f>INT((CR244-CS244)*10)/10</f>
        <v>0</v>
      </c>
      <c r="CU244" s="17">
        <f>CR244-CS244-CT244</f>
        <v>0</v>
      </c>
      <c r="CV244" s="23">
        <f>IF(OR(CU244=0.05,CU244=0),CU244,IF(AND(CU244&gt;0.051,CU244&lt;0.1),0.1,IF(AND(CU244&gt;0.001,CU244&lt;0.05),0.05,CU244)))</f>
        <v>0</v>
      </c>
      <c r="CW244" s="23">
        <f>CS244+CT244+CV244</f>
        <v>0</v>
      </c>
      <c r="CX244">
        <f>IF(DB243&gt;0,CX243,0)</f>
        <v>0</v>
      </c>
      <c r="CY244" s="7">
        <f>ROUND(CD244+CJ244+CW244+CX244,2)</f>
        <v>0</v>
      </c>
      <c r="CZ244" s="7">
        <f>IF(AND(CY244&gt;0,CY245=0),CY244,0)</f>
        <v>0</v>
      </c>
      <c r="DA244" s="7">
        <f>IF(DB243&gt;0,DA243,0)</f>
        <v>0</v>
      </c>
      <c r="DB244" s="7">
        <f>IF(ROUND(CY244-DA244,2)&gt;0,ROUND(CY244-DA244,2),0)</f>
        <v>0</v>
      </c>
      <c r="EB244">
        <v>242</v>
      </c>
      <c r="EC244" s="7">
        <f>IF(FB243&gt;0,EC243-1000,EC243)</f>
        <v>0</v>
      </c>
      <c r="ED244" s="20">
        <f>IF(FB243&gt;0,ROUND(PMT($F$92/12,$F$96*12,-EC244),5),0)</f>
        <v>0</v>
      </c>
      <c r="EE244" s="15">
        <f>IF(FB243&gt;0,ROUND(EC244*$EE$1/1000,2),0)</f>
        <v>0</v>
      </c>
      <c r="EF244" s="9">
        <f>INT(EE244)</f>
        <v>0</v>
      </c>
      <c r="EG244" s="23">
        <f>INT((EE244-EF244)*10)/10</f>
        <v>0</v>
      </c>
      <c r="EH244" s="17">
        <f>EE244-EF244-EG244</f>
        <v>0</v>
      </c>
      <c r="EI244" s="23">
        <f>IF(OR(EH244=0.05,EH244=0),EH244,IF(AND(EH244&gt;0.051,EH244&lt;0.1),0.1,IF(AND(EH244&gt;0.001,EH244&lt;0.05),0.05,EH244)))</f>
        <v>0</v>
      </c>
      <c r="EJ244" s="23">
        <f>EF244+EG244+EI244</f>
        <v>0</v>
      </c>
      <c r="EK244" s="15">
        <f>IF(FB243&gt;0,ROUND($ED$1*$EK$1,2),0)</f>
        <v>0</v>
      </c>
      <c r="EL244" s="22">
        <v>0</v>
      </c>
      <c r="EM244" s="22">
        <f>IF(FB243&gt;0,ROUND($ED$1*$EM$1,0),0)</f>
        <v>0</v>
      </c>
      <c r="EN244" s="22">
        <f>IF(FB243&gt;0,ROUND($ED$1*$EN$1,2),0)</f>
        <v>0</v>
      </c>
      <c r="EO244" s="22">
        <f>IF(FB243&gt;0,ROUND($ED$1*$EO$1,2),0)</f>
        <v>0</v>
      </c>
      <c r="EP244" s="22">
        <f>IF(FB243&gt;0,ROUND($ED$1*$EP$1,2),0)</f>
        <v>0</v>
      </c>
      <c r="EQ244" s="15">
        <f>IF(FB243&gt;0,EK244+SUM(EM244:EP244),0)</f>
        <v>0</v>
      </c>
      <c r="ER244" s="22">
        <f>IF(FB243&gt;0,ROUND(EQ244/12,2),0)</f>
        <v>0</v>
      </c>
      <c r="ES244" s="9">
        <f>INT(ER244)</f>
        <v>0</v>
      </c>
      <c r="ET244" s="23">
        <f>INT((ER244-ES244)*10)/10</f>
        <v>0</v>
      </c>
      <c r="EU244" s="17">
        <f>ER244-ES244-ET244</f>
        <v>0</v>
      </c>
      <c r="EV244" s="23">
        <f>IF(OR(EU244=0.05,EU244=0),EU244,IF(AND(EU244&gt;0.051,EU244&lt;0.1),0.1,IF(AND(EU244&gt;0.001,EU244&lt;0.05),0.05,EU244)))</f>
        <v>0</v>
      </c>
      <c r="EW244" s="23">
        <f>ES244+ET244+EV244</f>
        <v>0</v>
      </c>
      <c r="EX244">
        <f>IF(FB243&gt;0,EX243,0)</f>
        <v>0</v>
      </c>
      <c r="EY244" s="7">
        <f>ROUND(ED244+EJ244+EW244+EX244,2)</f>
        <v>0</v>
      </c>
      <c r="EZ244" s="7">
        <f>IF(AND(EY244&gt;0,EY245=0),EY244,0)</f>
        <v>0</v>
      </c>
      <c r="FA244" s="7">
        <f>IF(FB243&gt;0,FA243,0)</f>
        <v>0</v>
      </c>
      <c r="FB244" s="7">
        <f>IF(ROUND(EY244-FA244,2)&gt;0,ROUND(EY244-FA244,2),0)</f>
        <v>0</v>
      </c>
      <c r="GB244">
        <v>242</v>
      </c>
      <c r="GC244" s="7">
        <f>IF(HB243&gt;0,GC243-1000,GC243)</f>
        <v>0</v>
      </c>
      <c r="GD244" s="20">
        <f>IF(HB243&gt;0,ROUND(PMT($F$92/12,$F$96*12,-GC244),5),0)</f>
        <v>0</v>
      </c>
      <c r="GE244" s="15">
        <f>IF(HB243&gt;0,ROUND(GC244*$GE$1/1000,2),0)</f>
        <v>0</v>
      </c>
      <c r="GF244" s="9">
        <f>INT(GE244)</f>
        <v>0</v>
      </c>
      <c r="GG244" s="23">
        <f>INT((GE244-GF244)*10)/10</f>
        <v>0</v>
      </c>
      <c r="GH244" s="17">
        <f>GE244-GF244-GG244</f>
        <v>0</v>
      </c>
      <c r="GI244" s="23">
        <f>IF(OR(GH244=0.05,GH244=0),GH244,IF(AND(GH244&gt;0.051,GH244&lt;0.1),0.1,IF(AND(GH244&gt;0.001,GH244&lt;0.05),0.05,GH244)))</f>
        <v>0</v>
      </c>
      <c r="GJ244" s="23">
        <f>GF244+GG244+GI244</f>
        <v>0</v>
      </c>
      <c r="GK244" s="15">
        <f>IF(HB243&gt;0,ROUND($GD$1*$GK$1,2),0)</f>
        <v>0</v>
      </c>
      <c r="GL244" s="22">
        <v>0</v>
      </c>
      <c r="GM244" s="22">
        <f>IF(HB243&gt;0,ROUND($GD$1*$GM$1,0),0)</f>
        <v>0</v>
      </c>
      <c r="GN244" s="22">
        <f>IF(HB243&gt;0,ROUND($GD$1*$GN$1,2),0)</f>
        <v>0</v>
      </c>
      <c r="GO244" s="22">
        <f>IF(HB243&gt;0,ROUND($GD$1*$GO$1,2),0)</f>
        <v>0</v>
      </c>
      <c r="GP244" s="22">
        <f>IF(HB243&gt;0,ROUND($GD$1*$GP$1,2),0)</f>
        <v>0</v>
      </c>
      <c r="GQ244" s="15">
        <f>IF(HB243&gt;0,GK244+SUM(GM244:GP244),0)</f>
        <v>0</v>
      </c>
      <c r="GR244" s="22">
        <f>IF(HB243&gt;0,ROUND(GQ244/12,2),0)</f>
        <v>0</v>
      </c>
      <c r="GS244" s="9">
        <f>INT(GR244)</f>
        <v>0</v>
      </c>
      <c r="GT244" s="23">
        <f>INT((GR244-GS244)*10)/10</f>
        <v>0</v>
      </c>
      <c r="GU244" s="17">
        <f>GR244-GS244-GT244</f>
        <v>0</v>
      </c>
      <c r="GV244" s="23">
        <f>IF(OR(GU244=0.05,GU244=0),GU244,IF(AND(GU244&gt;0.051,GU244&lt;0.1),0.1,IF(AND(GU244&gt;0.001,GU244&lt;0.05),0.05,GU244)))</f>
        <v>0</v>
      </c>
      <c r="GW244" s="23">
        <f>GS244+GT244+GV244</f>
        <v>0</v>
      </c>
      <c r="GX244">
        <f>IF(HB243&gt;0,GX243,0)</f>
        <v>0</v>
      </c>
      <c r="GY244" s="7">
        <f>ROUND(GD244+GJ244+GW244+GX244,2)</f>
        <v>0</v>
      </c>
      <c r="GZ244" s="7">
        <f>IF(AND(GY244&gt;0,GY245=0),GY244,0)</f>
        <v>0</v>
      </c>
      <c r="HA244" s="7">
        <f>IF(HB243&gt;0,HA243,0)</f>
        <v>0</v>
      </c>
      <c r="HB244" s="7">
        <f>IF(ROUND(GY244-HA244,2)&gt;0,ROUND(GY244-HA244,2),0)</f>
        <v>0</v>
      </c>
    </row>
    <row r="245" spans="1:235">
      <c r="BB245">
        <v>243</v>
      </c>
      <c r="BC245" s="7">
        <f>IF(BW244&gt;0,BC244-1000,BC244)</f>
        <v>0</v>
      </c>
      <c r="BD245" s="20">
        <f>IF(BW244&gt;0,ROUND(PMT($F$92/12,$F$96*12,-BC245),5),0)</f>
        <v>0</v>
      </c>
      <c r="BE245" s="15">
        <f>IF(BW244&gt;0,ROUND(BC245*$E$1/1000,2),0)</f>
        <v>0</v>
      </c>
      <c r="BF245" s="15">
        <f>IF(BW244&gt;0,ROUND(MIN(BC245,$F$168)*$BF$1,2),0)</f>
        <v>0</v>
      </c>
      <c r="BG245" s="22">
        <v>0</v>
      </c>
      <c r="BH245" s="22">
        <f>IF(BW244&gt;0,ROUND(MIN(BC245,$F$168)*$BH$1,0),0)</f>
        <v>0</v>
      </c>
      <c r="BI245" s="22">
        <f>IF(BW244&gt;0,ROUND(MIN(BC245,$F$168)*$BI$1,2),0)</f>
        <v>0</v>
      </c>
      <c r="BJ245" s="22">
        <f>IF(BW244&gt;0,ROUND(MIN(BC245,$F$168)*$BJ$1,2),0)</f>
        <v>0</v>
      </c>
      <c r="BK245" s="22">
        <f>IF(BW244&gt;0,ROUND(MIN(BC245,$F$168)*$BK$1,2),0)</f>
        <v>0</v>
      </c>
      <c r="BL245" s="15">
        <f>IF(BW244&gt;0,BF245+SUM(BH245:BK245),0)</f>
        <v>0</v>
      </c>
      <c r="BM245" s="22">
        <f>IF(BW244&gt;0,ROUND(BL245/12,2),0)</f>
        <v>0</v>
      </c>
      <c r="BN245" s="9">
        <f>INT(BM245)</f>
        <v>0</v>
      </c>
      <c r="BO245" s="23">
        <f>INT((BM245-BN245)*10)/10</f>
        <v>0</v>
      </c>
      <c r="BP245" s="17">
        <f>BM245-BN245-BO245</f>
        <v>0</v>
      </c>
      <c r="BQ245" s="23">
        <f>IF(OR(BP245=0.05,BP245=0),BP245,IF(AND(BP245&gt;0.051,BP245&lt;0.1),0.1,IF(AND(BP245&gt;0.001,BP245&lt;0.05),0.05,BP245)))</f>
        <v>0</v>
      </c>
      <c r="BR245" s="23">
        <f>BN245+BO245+BQ245</f>
        <v>0</v>
      </c>
      <c r="BS245">
        <f>IF(BW244&gt;0,BS244,0)</f>
        <v>0</v>
      </c>
      <c r="BT245" s="7">
        <f>SUM(BD245:BE245)+BR245+BS245</f>
        <v>0</v>
      </c>
      <c r="BU245" s="7">
        <f>IF(AND(BT245&gt;0,BT246=0),BT245,0)</f>
        <v>0</v>
      </c>
      <c r="BV245" s="7">
        <f>IF(BW244&gt;0,BV244,0)</f>
        <v>0</v>
      </c>
      <c r="BW245" s="7">
        <f>IF(ROUND(BT245-BV245,2)&gt;0,ROUND(BT245-BV245,2),0)</f>
        <v>0</v>
      </c>
      <c r="CB245">
        <v>243</v>
      </c>
      <c r="CC245" s="7">
        <f>IF(DB244&gt;0,CC244-1000,CC244)</f>
        <v>0</v>
      </c>
      <c r="CD245" s="20">
        <f>IF(DB244&gt;0,ROUND(PMT($F$92/12,$F$96*12,-CC245),5),0)</f>
        <v>0</v>
      </c>
      <c r="CE245" s="15">
        <f>IF(DB244&gt;0,ROUND(CC245*$CE$1/1000,2),0)</f>
        <v>0</v>
      </c>
      <c r="CF245" s="9">
        <f>INT(CE245)</f>
        <v>0</v>
      </c>
      <c r="CG245" s="23">
        <f>INT((CE245-CF245)*10)/10</f>
        <v>0</v>
      </c>
      <c r="CH245" s="17">
        <f>CE245-CF245-CG245</f>
        <v>0</v>
      </c>
      <c r="CI245" s="23">
        <f>IF(OR(CH245=0.05,CH245=0),CH245,IF(AND(CH245&gt;0.051,CH245&lt;0.1),0.1,IF(AND(CH245&gt;0.001,CH245&lt;0.05),0.05,CH245)))</f>
        <v>0</v>
      </c>
      <c r="CJ245" s="23">
        <f>CF245+CG245+CI245</f>
        <v>0</v>
      </c>
      <c r="CK245" s="15">
        <f>IF(DB244&gt;0,ROUND($CD$1*$CK$1,2),0)</f>
        <v>0</v>
      </c>
      <c r="CL245" s="22">
        <v>0</v>
      </c>
      <c r="CM245" s="22">
        <f>IF(DB244&gt;0,ROUND($CD$1*$CM$1,2),0)</f>
        <v>0</v>
      </c>
      <c r="CN245" s="22">
        <f>IF(DB244&gt;0,ROUND($CD$1*$CN$1,2),0)</f>
        <v>0</v>
      </c>
      <c r="CO245" s="22">
        <f>IF(DB244&gt;0,ROUND($CD$1*$CO$1,2),0)</f>
        <v>0</v>
      </c>
      <c r="CP245" s="22">
        <f>IF(DB244&gt;0,ROUND($CD$1*$CP$1,2),0)</f>
        <v>0</v>
      </c>
      <c r="CQ245" s="15">
        <f>IF(DB244&gt;0,CK245+SUM(CM245:CP245),0)</f>
        <v>0</v>
      </c>
      <c r="CR245" s="22">
        <f>IF(DB244&gt;0,ROUND(CQ245/12,2),0)</f>
        <v>0</v>
      </c>
      <c r="CS245" s="9">
        <f>INT(CR245)</f>
        <v>0</v>
      </c>
      <c r="CT245" s="23">
        <f>INT((CR245-CS245)*10)/10</f>
        <v>0</v>
      </c>
      <c r="CU245" s="17">
        <f>CR245-CS245-CT245</f>
        <v>0</v>
      </c>
      <c r="CV245" s="23">
        <f>IF(OR(CU245=0.05,CU245=0),CU245,IF(AND(CU245&gt;0.051,CU245&lt;0.1),0.1,IF(AND(CU245&gt;0.001,CU245&lt;0.05),0.05,CU245)))</f>
        <v>0</v>
      </c>
      <c r="CW245" s="23">
        <f>CS245+CT245+CV245</f>
        <v>0</v>
      </c>
      <c r="CX245">
        <f>IF(DB244&gt;0,CX244,0)</f>
        <v>0</v>
      </c>
      <c r="CY245" s="7">
        <f>ROUND(CD245+CJ245+CW245+CX245,2)</f>
        <v>0</v>
      </c>
      <c r="CZ245" s="7">
        <f>IF(AND(CY245&gt;0,CY246=0),CY245,0)</f>
        <v>0</v>
      </c>
      <c r="DA245" s="7">
        <f>IF(DB244&gt;0,DA244,0)</f>
        <v>0</v>
      </c>
      <c r="DB245" s="7">
        <f>IF(ROUND(CY245-DA245,2)&gt;0,ROUND(CY245-DA245,2),0)</f>
        <v>0</v>
      </c>
      <c r="EB245">
        <v>243</v>
      </c>
      <c r="EC245" s="7">
        <f>IF(FB244&gt;0,EC244-1000,EC244)</f>
        <v>0</v>
      </c>
      <c r="ED245" s="20">
        <f>IF(FB244&gt;0,ROUND(PMT($F$92/12,$F$96*12,-EC245),5),0)</f>
        <v>0</v>
      </c>
      <c r="EE245" s="15">
        <f>IF(FB244&gt;0,ROUND(EC245*$EE$1/1000,2),0)</f>
        <v>0</v>
      </c>
      <c r="EF245" s="9">
        <f>INT(EE245)</f>
        <v>0</v>
      </c>
      <c r="EG245" s="23">
        <f>INT((EE245-EF245)*10)/10</f>
        <v>0</v>
      </c>
      <c r="EH245" s="17">
        <f>EE245-EF245-EG245</f>
        <v>0</v>
      </c>
      <c r="EI245" s="23">
        <f>IF(OR(EH245=0.05,EH245=0),EH245,IF(AND(EH245&gt;0.051,EH245&lt;0.1),0.1,IF(AND(EH245&gt;0.001,EH245&lt;0.05),0.05,EH245)))</f>
        <v>0</v>
      </c>
      <c r="EJ245" s="23">
        <f>EF245+EG245+EI245</f>
        <v>0</v>
      </c>
      <c r="EK245" s="15">
        <f>IF(FB244&gt;0,ROUND($ED$1*$EK$1,2),0)</f>
        <v>0</v>
      </c>
      <c r="EL245" s="22">
        <v>0</v>
      </c>
      <c r="EM245" s="22">
        <f>IF(FB244&gt;0,ROUND($ED$1*$EM$1,0),0)</f>
        <v>0</v>
      </c>
      <c r="EN245" s="22">
        <f>IF(FB244&gt;0,ROUND($ED$1*$EN$1,2),0)</f>
        <v>0</v>
      </c>
      <c r="EO245" s="22">
        <f>IF(FB244&gt;0,ROUND($ED$1*$EO$1,2),0)</f>
        <v>0</v>
      </c>
      <c r="EP245" s="22">
        <f>IF(FB244&gt;0,ROUND($ED$1*$EP$1,2),0)</f>
        <v>0</v>
      </c>
      <c r="EQ245" s="15">
        <f>IF(FB244&gt;0,EK245+SUM(EM245:EP245),0)</f>
        <v>0</v>
      </c>
      <c r="ER245" s="22">
        <f>IF(FB244&gt;0,ROUND(EQ245/12,2),0)</f>
        <v>0</v>
      </c>
      <c r="ES245" s="9">
        <f>INT(ER245)</f>
        <v>0</v>
      </c>
      <c r="ET245" s="23">
        <f>INT((ER245-ES245)*10)/10</f>
        <v>0</v>
      </c>
      <c r="EU245" s="17">
        <f>ER245-ES245-ET245</f>
        <v>0</v>
      </c>
      <c r="EV245" s="23">
        <f>IF(OR(EU245=0.05,EU245=0),EU245,IF(AND(EU245&gt;0.051,EU245&lt;0.1),0.1,IF(AND(EU245&gt;0.001,EU245&lt;0.05),0.05,EU245)))</f>
        <v>0</v>
      </c>
      <c r="EW245" s="23">
        <f>ES245+ET245+EV245</f>
        <v>0</v>
      </c>
      <c r="EX245">
        <f>IF(FB244&gt;0,EX244,0)</f>
        <v>0</v>
      </c>
      <c r="EY245" s="7">
        <f>ROUND(ED245+EJ245+EW245+EX245,2)</f>
        <v>0</v>
      </c>
      <c r="EZ245" s="7">
        <f>IF(AND(EY245&gt;0,EY246=0),EY245,0)</f>
        <v>0</v>
      </c>
      <c r="FA245" s="7">
        <f>IF(FB244&gt;0,FA244,0)</f>
        <v>0</v>
      </c>
      <c r="FB245" s="7">
        <f>IF(ROUND(EY245-FA245,2)&gt;0,ROUND(EY245-FA245,2),0)</f>
        <v>0</v>
      </c>
      <c r="GB245">
        <v>243</v>
      </c>
      <c r="GC245" s="7">
        <f>IF(HB244&gt;0,GC244-1000,GC244)</f>
        <v>0</v>
      </c>
      <c r="GD245" s="20">
        <f>IF(HB244&gt;0,ROUND(PMT($F$92/12,$F$96*12,-GC245),5),0)</f>
        <v>0</v>
      </c>
      <c r="GE245" s="15">
        <f>IF(HB244&gt;0,ROUND(GC245*$GE$1/1000,2),0)</f>
        <v>0</v>
      </c>
      <c r="GF245" s="9">
        <f>INT(GE245)</f>
        <v>0</v>
      </c>
      <c r="GG245" s="23">
        <f>INT((GE245-GF245)*10)/10</f>
        <v>0</v>
      </c>
      <c r="GH245" s="17">
        <f>GE245-GF245-GG245</f>
        <v>0</v>
      </c>
      <c r="GI245" s="23">
        <f>IF(OR(GH245=0.05,GH245=0),GH245,IF(AND(GH245&gt;0.051,GH245&lt;0.1),0.1,IF(AND(GH245&gt;0.001,GH245&lt;0.05),0.05,GH245)))</f>
        <v>0</v>
      </c>
      <c r="GJ245" s="23">
        <f>GF245+GG245+GI245</f>
        <v>0</v>
      </c>
      <c r="GK245" s="15">
        <f>IF(HB244&gt;0,ROUND($GD$1*$GK$1,2),0)</f>
        <v>0</v>
      </c>
      <c r="GL245" s="22">
        <v>0</v>
      </c>
      <c r="GM245" s="22">
        <f>IF(HB244&gt;0,ROUND($GD$1*$GM$1,0),0)</f>
        <v>0</v>
      </c>
      <c r="GN245" s="22">
        <f>IF(HB244&gt;0,ROUND($GD$1*$GN$1,2),0)</f>
        <v>0</v>
      </c>
      <c r="GO245" s="22">
        <f>IF(HB244&gt;0,ROUND($GD$1*$GO$1,2),0)</f>
        <v>0</v>
      </c>
      <c r="GP245" s="22">
        <f>IF(HB244&gt;0,ROUND($GD$1*$GP$1,2),0)</f>
        <v>0</v>
      </c>
      <c r="GQ245" s="15">
        <f>IF(HB244&gt;0,GK245+SUM(GM245:GP245),0)</f>
        <v>0</v>
      </c>
      <c r="GR245" s="22">
        <f>IF(HB244&gt;0,ROUND(GQ245/12,2),0)</f>
        <v>0</v>
      </c>
      <c r="GS245" s="9">
        <f>INT(GR245)</f>
        <v>0</v>
      </c>
      <c r="GT245" s="23">
        <f>INT((GR245-GS245)*10)/10</f>
        <v>0</v>
      </c>
      <c r="GU245" s="17">
        <f>GR245-GS245-GT245</f>
        <v>0</v>
      </c>
      <c r="GV245" s="23">
        <f>IF(OR(GU245=0.05,GU245=0),GU245,IF(AND(GU245&gt;0.051,GU245&lt;0.1),0.1,IF(AND(GU245&gt;0.001,GU245&lt;0.05),0.05,GU245)))</f>
        <v>0</v>
      </c>
      <c r="GW245" s="23">
        <f>GS245+GT245+GV245</f>
        <v>0</v>
      </c>
      <c r="GX245">
        <f>IF(HB244&gt;0,GX244,0)</f>
        <v>0</v>
      </c>
      <c r="GY245" s="7">
        <f>ROUND(GD245+GJ245+GW245+GX245,2)</f>
        <v>0</v>
      </c>
      <c r="GZ245" s="7">
        <f>IF(AND(GY245&gt;0,GY246=0),GY245,0)</f>
        <v>0</v>
      </c>
      <c r="HA245" s="7">
        <f>IF(HB244&gt;0,HA244,0)</f>
        <v>0</v>
      </c>
      <c r="HB245" s="7">
        <f>IF(ROUND(GY245-HA245,2)&gt;0,ROUND(GY245-HA245,2),0)</f>
        <v>0</v>
      </c>
    </row>
    <row r="246" spans="1:235">
      <c r="BB246">
        <v>244</v>
      </c>
      <c r="BC246" s="7">
        <f>IF(BW245&gt;0,BC245-1000,BC245)</f>
        <v>0</v>
      </c>
      <c r="BD246" s="20">
        <f>IF(BW245&gt;0,ROUND(PMT($F$92/12,$F$96*12,-BC246),5),0)</f>
        <v>0</v>
      </c>
      <c r="BE246" s="15">
        <f>IF(BW245&gt;0,ROUND(BC246*$E$1/1000,2),0)</f>
        <v>0</v>
      </c>
      <c r="BF246" s="15">
        <f>IF(BW245&gt;0,ROUND(MIN(BC246,$F$168)*$BF$1,2),0)</f>
        <v>0</v>
      </c>
      <c r="BG246" s="22">
        <v>0</v>
      </c>
      <c r="BH246" s="22">
        <f>IF(BW245&gt;0,ROUND(MIN(BC246,$F$168)*$BH$1,0),0)</f>
        <v>0</v>
      </c>
      <c r="BI246" s="22">
        <f>IF(BW245&gt;0,ROUND(MIN(BC246,$F$168)*$BI$1,2),0)</f>
        <v>0</v>
      </c>
      <c r="BJ246" s="22">
        <f>IF(BW245&gt;0,ROUND(MIN(BC246,$F$168)*$BJ$1,2),0)</f>
        <v>0</v>
      </c>
      <c r="BK246" s="22">
        <f>IF(BW245&gt;0,ROUND(MIN(BC246,$F$168)*$BK$1,2),0)</f>
        <v>0</v>
      </c>
      <c r="BL246" s="15">
        <f>IF(BW245&gt;0,BF246+SUM(BH246:BK246),0)</f>
        <v>0</v>
      </c>
      <c r="BM246" s="22">
        <f>IF(BW245&gt;0,ROUND(BL246/12,2),0)</f>
        <v>0</v>
      </c>
      <c r="BN246" s="9">
        <f>INT(BM246)</f>
        <v>0</v>
      </c>
      <c r="BO246" s="23">
        <f>INT((BM246-BN246)*10)/10</f>
        <v>0</v>
      </c>
      <c r="BP246" s="17">
        <f>BM246-BN246-BO246</f>
        <v>0</v>
      </c>
      <c r="BQ246" s="23">
        <f>IF(OR(BP246=0.05,BP246=0),BP246,IF(AND(BP246&gt;0.051,BP246&lt;0.1),0.1,IF(AND(BP246&gt;0.001,BP246&lt;0.05),0.05,BP246)))</f>
        <v>0</v>
      </c>
      <c r="BR246" s="23">
        <f>BN246+BO246+BQ246</f>
        <v>0</v>
      </c>
      <c r="BS246">
        <f>IF(BW245&gt;0,BS245,0)</f>
        <v>0</v>
      </c>
      <c r="BT246" s="7">
        <f>SUM(BD246:BE246)+BR246+BS246</f>
        <v>0</v>
      </c>
      <c r="BU246" s="7">
        <f>IF(AND(BT246&gt;0,BT247=0),BT246,0)</f>
        <v>0</v>
      </c>
      <c r="BV246" s="7">
        <f>IF(BW245&gt;0,BV245,0)</f>
        <v>0</v>
      </c>
      <c r="BW246" s="7">
        <f>IF(ROUND(BT246-BV246,2)&gt;0,ROUND(BT246-BV246,2),0)</f>
        <v>0</v>
      </c>
      <c r="CB246">
        <v>244</v>
      </c>
      <c r="CC246" s="7">
        <f>IF(DB245&gt;0,CC245-1000,CC245)</f>
        <v>0</v>
      </c>
      <c r="CD246" s="20">
        <f>IF(DB245&gt;0,ROUND(PMT($F$92/12,$F$96*12,-CC246),5),0)</f>
        <v>0</v>
      </c>
      <c r="CE246" s="15">
        <f>IF(DB245&gt;0,ROUND(CC246*$CE$1/1000,2),0)</f>
        <v>0</v>
      </c>
      <c r="CF246" s="9">
        <f>INT(CE246)</f>
        <v>0</v>
      </c>
      <c r="CG246" s="23">
        <f>INT((CE246-CF246)*10)/10</f>
        <v>0</v>
      </c>
      <c r="CH246" s="17">
        <f>CE246-CF246-CG246</f>
        <v>0</v>
      </c>
      <c r="CI246" s="23">
        <f>IF(OR(CH246=0.05,CH246=0),CH246,IF(AND(CH246&gt;0.051,CH246&lt;0.1),0.1,IF(AND(CH246&gt;0.001,CH246&lt;0.05),0.05,CH246)))</f>
        <v>0</v>
      </c>
      <c r="CJ246" s="23">
        <f>CF246+CG246+CI246</f>
        <v>0</v>
      </c>
      <c r="CK246" s="15">
        <f>IF(DB245&gt;0,ROUND($CD$1*$CK$1,2),0)</f>
        <v>0</v>
      </c>
      <c r="CL246" s="22">
        <v>0</v>
      </c>
      <c r="CM246" s="22">
        <f>IF(DB245&gt;0,ROUND($CD$1*$CM$1,2),0)</f>
        <v>0</v>
      </c>
      <c r="CN246" s="22">
        <f>IF(DB245&gt;0,ROUND($CD$1*$CN$1,2),0)</f>
        <v>0</v>
      </c>
      <c r="CO246" s="22">
        <f>IF(DB245&gt;0,ROUND($CD$1*$CO$1,2),0)</f>
        <v>0</v>
      </c>
      <c r="CP246" s="22">
        <f>IF(DB245&gt;0,ROUND($CD$1*$CP$1,2),0)</f>
        <v>0</v>
      </c>
      <c r="CQ246" s="15">
        <f>IF(DB245&gt;0,CK246+SUM(CM246:CP246),0)</f>
        <v>0</v>
      </c>
      <c r="CR246" s="22">
        <f>IF(DB245&gt;0,ROUND(CQ246/12,2),0)</f>
        <v>0</v>
      </c>
      <c r="CS246" s="9">
        <f>INT(CR246)</f>
        <v>0</v>
      </c>
      <c r="CT246" s="23">
        <f>INT((CR246-CS246)*10)/10</f>
        <v>0</v>
      </c>
      <c r="CU246" s="17">
        <f>CR246-CS246-CT246</f>
        <v>0</v>
      </c>
      <c r="CV246" s="23">
        <f>IF(OR(CU246=0.05,CU246=0),CU246,IF(AND(CU246&gt;0.051,CU246&lt;0.1),0.1,IF(AND(CU246&gt;0.001,CU246&lt;0.05),0.05,CU246)))</f>
        <v>0</v>
      </c>
      <c r="CW246" s="23">
        <f>CS246+CT246+CV246</f>
        <v>0</v>
      </c>
      <c r="CX246">
        <f>IF(DB245&gt;0,CX245,0)</f>
        <v>0</v>
      </c>
      <c r="CY246" s="7">
        <f>ROUND(CD246+CJ246+CW246+CX246,2)</f>
        <v>0</v>
      </c>
      <c r="CZ246" s="7">
        <f>IF(AND(CY246&gt;0,CY247=0),CY246,0)</f>
        <v>0</v>
      </c>
      <c r="DA246" s="7">
        <f>IF(DB245&gt;0,DA245,0)</f>
        <v>0</v>
      </c>
      <c r="DB246" s="7">
        <f>IF(ROUND(CY246-DA246,2)&gt;0,ROUND(CY246-DA246,2),0)</f>
        <v>0</v>
      </c>
      <c r="EB246">
        <v>244</v>
      </c>
      <c r="EC246" s="7">
        <f>IF(FB245&gt;0,EC245-1000,EC245)</f>
        <v>0</v>
      </c>
      <c r="ED246" s="20">
        <f>IF(FB245&gt;0,ROUND(PMT($F$92/12,$F$96*12,-EC246),5),0)</f>
        <v>0</v>
      </c>
      <c r="EE246" s="15">
        <f>IF(FB245&gt;0,ROUND(EC246*$EE$1/1000,2),0)</f>
        <v>0</v>
      </c>
      <c r="EF246" s="9">
        <f>INT(EE246)</f>
        <v>0</v>
      </c>
      <c r="EG246" s="23">
        <f>INT((EE246-EF246)*10)/10</f>
        <v>0</v>
      </c>
      <c r="EH246" s="17">
        <f>EE246-EF246-EG246</f>
        <v>0</v>
      </c>
      <c r="EI246" s="23">
        <f>IF(OR(EH246=0.05,EH246=0),EH246,IF(AND(EH246&gt;0.051,EH246&lt;0.1),0.1,IF(AND(EH246&gt;0.001,EH246&lt;0.05),0.05,EH246)))</f>
        <v>0</v>
      </c>
      <c r="EJ246" s="23">
        <f>EF246+EG246+EI246</f>
        <v>0</v>
      </c>
      <c r="EK246" s="15">
        <f>IF(FB245&gt;0,ROUND($ED$1*$EK$1,2),0)</f>
        <v>0</v>
      </c>
      <c r="EL246" s="22">
        <v>0</v>
      </c>
      <c r="EM246" s="22">
        <f>IF(FB245&gt;0,ROUND($ED$1*$EM$1,0),0)</f>
        <v>0</v>
      </c>
      <c r="EN246" s="22">
        <f>IF(FB245&gt;0,ROUND($ED$1*$EN$1,2),0)</f>
        <v>0</v>
      </c>
      <c r="EO246" s="22">
        <f>IF(FB245&gt;0,ROUND($ED$1*$EO$1,2),0)</f>
        <v>0</v>
      </c>
      <c r="EP246" s="22">
        <f>IF(FB245&gt;0,ROUND($ED$1*$EP$1,2),0)</f>
        <v>0</v>
      </c>
      <c r="EQ246" s="15">
        <f>IF(FB245&gt;0,EK246+SUM(EM246:EP246),0)</f>
        <v>0</v>
      </c>
      <c r="ER246" s="22">
        <f>IF(FB245&gt;0,ROUND(EQ246/12,2),0)</f>
        <v>0</v>
      </c>
      <c r="ES246" s="9">
        <f>INT(ER246)</f>
        <v>0</v>
      </c>
      <c r="ET246" s="23">
        <f>INT((ER246-ES246)*10)/10</f>
        <v>0</v>
      </c>
      <c r="EU246" s="17">
        <f>ER246-ES246-ET246</f>
        <v>0</v>
      </c>
      <c r="EV246" s="23">
        <f>IF(OR(EU246=0.05,EU246=0),EU246,IF(AND(EU246&gt;0.051,EU246&lt;0.1),0.1,IF(AND(EU246&gt;0.001,EU246&lt;0.05),0.05,EU246)))</f>
        <v>0</v>
      </c>
      <c r="EW246" s="23">
        <f>ES246+ET246+EV246</f>
        <v>0</v>
      </c>
      <c r="EX246">
        <f>IF(FB245&gt;0,EX245,0)</f>
        <v>0</v>
      </c>
      <c r="EY246" s="7">
        <f>ROUND(ED246+EJ246+EW246+EX246,2)</f>
        <v>0</v>
      </c>
      <c r="EZ246" s="7">
        <f>IF(AND(EY246&gt;0,EY247=0),EY246,0)</f>
        <v>0</v>
      </c>
      <c r="FA246" s="7">
        <f>IF(FB245&gt;0,FA245,0)</f>
        <v>0</v>
      </c>
      <c r="FB246" s="7">
        <f>IF(ROUND(EY246-FA246,2)&gt;0,ROUND(EY246-FA246,2),0)</f>
        <v>0</v>
      </c>
      <c r="GB246">
        <v>244</v>
      </c>
      <c r="GC246" s="7">
        <f>IF(HB245&gt;0,GC245-1000,GC245)</f>
        <v>0</v>
      </c>
      <c r="GD246" s="20">
        <f>IF(HB245&gt;0,ROUND(PMT($F$92/12,$F$96*12,-GC246),5),0)</f>
        <v>0</v>
      </c>
      <c r="GE246" s="15">
        <f>IF(HB245&gt;0,ROUND(GC246*$GE$1/1000,2),0)</f>
        <v>0</v>
      </c>
      <c r="GF246" s="9">
        <f>INT(GE246)</f>
        <v>0</v>
      </c>
      <c r="GG246" s="23">
        <f>INT((GE246-GF246)*10)/10</f>
        <v>0</v>
      </c>
      <c r="GH246" s="17">
        <f>GE246-GF246-GG246</f>
        <v>0</v>
      </c>
      <c r="GI246" s="23">
        <f>IF(OR(GH246=0.05,GH246=0),GH246,IF(AND(GH246&gt;0.051,GH246&lt;0.1),0.1,IF(AND(GH246&gt;0.001,GH246&lt;0.05),0.05,GH246)))</f>
        <v>0</v>
      </c>
      <c r="GJ246" s="23">
        <f>GF246+GG246+GI246</f>
        <v>0</v>
      </c>
      <c r="GK246" s="15">
        <f>IF(HB245&gt;0,ROUND($GD$1*$GK$1,2),0)</f>
        <v>0</v>
      </c>
      <c r="GL246" s="22">
        <v>0</v>
      </c>
      <c r="GM246" s="22">
        <f>IF(HB245&gt;0,ROUND($GD$1*$GM$1,0),0)</f>
        <v>0</v>
      </c>
      <c r="GN246" s="22">
        <f>IF(HB245&gt;0,ROUND($GD$1*$GN$1,2),0)</f>
        <v>0</v>
      </c>
      <c r="GO246" s="22">
        <f>IF(HB245&gt;0,ROUND($GD$1*$GO$1,2),0)</f>
        <v>0</v>
      </c>
      <c r="GP246" s="22">
        <f>IF(HB245&gt;0,ROUND($GD$1*$GP$1,2),0)</f>
        <v>0</v>
      </c>
      <c r="GQ246" s="15">
        <f>IF(HB245&gt;0,GK246+SUM(GM246:GP246),0)</f>
        <v>0</v>
      </c>
      <c r="GR246" s="22">
        <f>IF(HB245&gt;0,ROUND(GQ246/12,2),0)</f>
        <v>0</v>
      </c>
      <c r="GS246" s="9">
        <f>INT(GR246)</f>
        <v>0</v>
      </c>
      <c r="GT246" s="23">
        <f>INT((GR246-GS246)*10)/10</f>
        <v>0</v>
      </c>
      <c r="GU246" s="17">
        <f>GR246-GS246-GT246</f>
        <v>0</v>
      </c>
      <c r="GV246" s="23">
        <f>IF(OR(GU246=0.05,GU246=0),GU246,IF(AND(GU246&gt;0.051,GU246&lt;0.1),0.1,IF(AND(GU246&gt;0.001,GU246&lt;0.05),0.05,GU246)))</f>
        <v>0</v>
      </c>
      <c r="GW246" s="23">
        <f>GS246+GT246+GV246</f>
        <v>0</v>
      </c>
      <c r="GX246">
        <f>IF(HB245&gt;0,GX245,0)</f>
        <v>0</v>
      </c>
      <c r="GY246" s="7">
        <f>ROUND(GD246+GJ246+GW246+GX246,2)</f>
        <v>0</v>
      </c>
      <c r="GZ246" s="7">
        <f>IF(AND(GY246&gt;0,GY247=0),GY246,0)</f>
        <v>0</v>
      </c>
      <c r="HA246" s="7">
        <f>IF(HB245&gt;0,HA245,0)</f>
        <v>0</v>
      </c>
      <c r="HB246" s="7">
        <f>IF(ROUND(GY246-HA246,2)&gt;0,ROUND(GY246-HA246,2),0)</f>
        <v>0</v>
      </c>
    </row>
    <row r="247" spans="1:235">
      <c r="BB247">
        <v>245</v>
      </c>
      <c r="BC247" s="7">
        <f>IF(BW246&gt;0,BC246-1000,BC246)</f>
        <v>0</v>
      </c>
      <c r="BD247" s="20">
        <f>IF(BW246&gt;0,ROUND(PMT($F$92/12,$F$96*12,-BC247),5),0)</f>
        <v>0</v>
      </c>
      <c r="BE247" s="15">
        <f>IF(BW246&gt;0,ROUND(BC247*$E$1/1000,2),0)</f>
        <v>0</v>
      </c>
      <c r="BF247" s="15">
        <f>IF(BW246&gt;0,ROUND(MIN(BC247,$F$168)*$BF$1,2),0)</f>
        <v>0</v>
      </c>
      <c r="BG247" s="22">
        <v>0</v>
      </c>
      <c r="BH247" s="22">
        <f>IF(BW246&gt;0,ROUND(MIN(BC247,$F$168)*$BH$1,0),0)</f>
        <v>0</v>
      </c>
      <c r="BI247" s="22">
        <f>IF(BW246&gt;0,ROUND(MIN(BC247,$F$168)*$BI$1,2),0)</f>
        <v>0</v>
      </c>
      <c r="BJ247" s="22">
        <f>IF(BW246&gt;0,ROUND(MIN(BC247,$F$168)*$BJ$1,2),0)</f>
        <v>0</v>
      </c>
      <c r="BK247" s="22">
        <f>IF(BW246&gt;0,ROUND(MIN(BC247,$F$168)*$BK$1,2),0)</f>
        <v>0</v>
      </c>
      <c r="BL247" s="15">
        <f>IF(BW246&gt;0,BF247+SUM(BH247:BK247),0)</f>
        <v>0</v>
      </c>
      <c r="BM247" s="22">
        <f>IF(BW246&gt;0,ROUND(BL247/12,2),0)</f>
        <v>0</v>
      </c>
      <c r="BN247" s="9">
        <f>INT(BM247)</f>
        <v>0</v>
      </c>
      <c r="BO247" s="23">
        <f>INT((BM247-BN247)*10)/10</f>
        <v>0</v>
      </c>
      <c r="BP247" s="17">
        <f>BM247-BN247-BO247</f>
        <v>0</v>
      </c>
      <c r="BQ247" s="23">
        <f>IF(OR(BP247=0.05,BP247=0),BP247,IF(AND(BP247&gt;0.051,BP247&lt;0.1),0.1,IF(AND(BP247&gt;0.001,BP247&lt;0.05),0.05,BP247)))</f>
        <v>0</v>
      </c>
      <c r="BR247" s="23">
        <f>BN247+BO247+BQ247</f>
        <v>0</v>
      </c>
      <c r="BS247">
        <f>IF(BW246&gt;0,BS246,0)</f>
        <v>0</v>
      </c>
      <c r="BT247" s="7">
        <f>SUM(BD247:BE247)+BR247+BS247</f>
        <v>0</v>
      </c>
      <c r="BU247" s="7">
        <f>IF(AND(BT247&gt;0,BT248=0),BT247,0)</f>
        <v>0</v>
      </c>
      <c r="BV247" s="7">
        <f>IF(BW246&gt;0,BV246,0)</f>
        <v>0</v>
      </c>
      <c r="BW247" s="7">
        <f>IF(ROUND(BT247-BV247,2)&gt;0,ROUND(BT247-BV247,2),0)</f>
        <v>0</v>
      </c>
      <c r="CB247">
        <v>245</v>
      </c>
      <c r="CC247" s="7">
        <f>IF(DB246&gt;0,CC246-1000,CC246)</f>
        <v>0</v>
      </c>
      <c r="CD247" s="20">
        <f>IF(DB246&gt;0,ROUND(PMT($F$92/12,$F$96*12,-CC247),5),0)</f>
        <v>0</v>
      </c>
      <c r="CE247" s="15">
        <f>IF(DB246&gt;0,ROUND(CC247*$CE$1/1000,2),0)</f>
        <v>0</v>
      </c>
      <c r="CF247" s="9">
        <f>INT(CE247)</f>
        <v>0</v>
      </c>
      <c r="CG247" s="23">
        <f>INT((CE247-CF247)*10)/10</f>
        <v>0</v>
      </c>
      <c r="CH247" s="17">
        <f>CE247-CF247-CG247</f>
        <v>0</v>
      </c>
      <c r="CI247" s="23">
        <f>IF(OR(CH247=0.05,CH247=0),CH247,IF(AND(CH247&gt;0.051,CH247&lt;0.1),0.1,IF(AND(CH247&gt;0.001,CH247&lt;0.05),0.05,CH247)))</f>
        <v>0</v>
      </c>
      <c r="CJ247" s="23">
        <f>CF247+CG247+CI247</f>
        <v>0</v>
      </c>
      <c r="CK247" s="15">
        <f>IF(DB246&gt;0,ROUND($CD$1*$CK$1,2),0)</f>
        <v>0</v>
      </c>
      <c r="CL247" s="22">
        <v>0</v>
      </c>
      <c r="CM247" s="22">
        <f>IF(DB246&gt;0,ROUND($CD$1*$CM$1,2),0)</f>
        <v>0</v>
      </c>
      <c r="CN247" s="22">
        <f>IF(DB246&gt;0,ROUND($CD$1*$CN$1,2),0)</f>
        <v>0</v>
      </c>
      <c r="CO247" s="22">
        <f>IF(DB246&gt;0,ROUND($CD$1*$CO$1,2),0)</f>
        <v>0</v>
      </c>
      <c r="CP247" s="22">
        <f>IF(DB246&gt;0,ROUND($CD$1*$CP$1,2),0)</f>
        <v>0</v>
      </c>
      <c r="CQ247" s="15">
        <f>IF(DB246&gt;0,CK247+SUM(CM247:CP247),0)</f>
        <v>0</v>
      </c>
      <c r="CR247" s="22">
        <f>IF(DB246&gt;0,ROUND(CQ247/12,2),0)</f>
        <v>0</v>
      </c>
      <c r="CS247" s="9">
        <f>INT(CR247)</f>
        <v>0</v>
      </c>
      <c r="CT247" s="23">
        <f>INT((CR247-CS247)*10)/10</f>
        <v>0</v>
      </c>
      <c r="CU247" s="17">
        <f>CR247-CS247-CT247</f>
        <v>0</v>
      </c>
      <c r="CV247" s="23">
        <f>IF(OR(CU247=0.05,CU247=0),CU247,IF(AND(CU247&gt;0.051,CU247&lt;0.1),0.1,IF(AND(CU247&gt;0.001,CU247&lt;0.05),0.05,CU247)))</f>
        <v>0</v>
      </c>
      <c r="CW247" s="23">
        <f>CS247+CT247+CV247</f>
        <v>0</v>
      </c>
      <c r="CX247">
        <f>IF(DB246&gt;0,CX246,0)</f>
        <v>0</v>
      </c>
      <c r="CY247" s="7">
        <f>ROUND(CD247+CJ247+CW247+CX247,2)</f>
        <v>0</v>
      </c>
      <c r="CZ247" s="7">
        <f>IF(AND(CY247&gt;0,CY248=0),CY247,0)</f>
        <v>0</v>
      </c>
      <c r="DA247" s="7">
        <f>IF(DB246&gt;0,DA246,0)</f>
        <v>0</v>
      </c>
      <c r="DB247" s="7">
        <f>IF(ROUND(CY247-DA247,2)&gt;0,ROUND(CY247-DA247,2),0)</f>
        <v>0</v>
      </c>
      <c r="EB247">
        <v>245</v>
      </c>
      <c r="EC247" s="7">
        <f>IF(FB246&gt;0,EC246-1000,EC246)</f>
        <v>0</v>
      </c>
      <c r="ED247" s="20">
        <f>IF(FB246&gt;0,ROUND(PMT($F$92/12,$F$96*12,-EC247),5),0)</f>
        <v>0</v>
      </c>
      <c r="EE247" s="15">
        <f>IF(FB246&gt;0,ROUND(EC247*$EE$1/1000,2),0)</f>
        <v>0</v>
      </c>
      <c r="EF247" s="9">
        <f>INT(EE247)</f>
        <v>0</v>
      </c>
      <c r="EG247" s="23">
        <f>INT((EE247-EF247)*10)/10</f>
        <v>0</v>
      </c>
      <c r="EH247" s="17">
        <f>EE247-EF247-EG247</f>
        <v>0</v>
      </c>
      <c r="EI247" s="23">
        <f>IF(OR(EH247=0.05,EH247=0),EH247,IF(AND(EH247&gt;0.051,EH247&lt;0.1),0.1,IF(AND(EH247&gt;0.001,EH247&lt;0.05),0.05,EH247)))</f>
        <v>0</v>
      </c>
      <c r="EJ247" s="23">
        <f>EF247+EG247+EI247</f>
        <v>0</v>
      </c>
      <c r="EK247" s="15">
        <f>IF(FB246&gt;0,ROUND($ED$1*$EK$1,2),0)</f>
        <v>0</v>
      </c>
      <c r="EL247" s="22">
        <v>0</v>
      </c>
      <c r="EM247" s="22">
        <f>IF(FB246&gt;0,ROUND($ED$1*$EM$1,0),0)</f>
        <v>0</v>
      </c>
      <c r="EN247" s="22">
        <f>IF(FB246&gt;0,ROUND($ED$1*$EN$1,2),0)</f>
        <v>0</v>
      </c>
      <c r="EO247" s="22">
        <f>IF(FB246&gt;0,ROUND($ED$1*$EO$1,2),0)</f>
        <v>0</v>
      </c>
      <c r="EP247" s="22">
        <f>IF(FB246&gt;0,ROUND($ED$1*$EP$1,2),0)</f>
        <v>0</v>
      </c>
      <c r="EQ247" s="15">
        <f>IF(FB246&gt;0,EK247+SUM(EM247:EP247),0)</f>
        <v>0</v>
      </c>
      <c r="ER247" s="22">
        <f>IF(FB246&gt;0,ROUND(EQ247/12,2),0)</f>
        <v>0</v>
      </c>
      <c r="ES247" s="9">
        <f>INT(ER247)</f>
        <v>0</v>
      </c>
      <c r="ET247" s="23">
        <f>INT((ER247-ES247)*10)/10</f>
        <v>0</v>
      </c>
      <c r="EU247" s="17">
        <f>ER247-ES247-ET247</f>
        <v>0</v>
      </c>
      <c r="EV247" s="23">
        <f>IF(OR(EU247=0.05,EU247=0),EU247,IF(AND(EU247&gt;0.051,EU247&lt;0.1),0.1,IF(AND(EU247&gt;0.001,EU247&lt;0.05),0.05,EU247)))</f>
        <v>0</v>
      </c>
      <c r="EW247" s="23">
        <f>ES247+ET247+EV247</f>
        <v>0</v>
      </c>
      <c r="EX247">
        <f>IF(FB246&gt;0,EX246,0)</f>
        <v>0</v>
      </c>
      <c r="EY247" s="7">
        <f>ROUND(ED247+EJ247+EW247+EX247,2)</f>
        <v>0</v>
      </c>
      <c r="EZ247" s="7">
        <f>IF(AND(EY247&gt;0,EY248=0),EY247,0)</f>
        <v>0</v>
      </c>
      <c r="FA247" s="7">
        <f>IF(FB246&gt;0,FA246,0)</f>
        <v>0</v>
      </c>
      <c r="FB247" s="7">
        <f>IF(ROUND(EY247-FA247,2)&gt;0,ROUND(EY247-FA247,2),0)</f>
        <v>0</v>
      </c>
      <c r="GB247">
        <v>245</v>
      </c>
      <c r="GC247" s="7">
        <f>IF(HB246&gt;0,GC246-1000,GC246)</f>
        <v>0</v>
      </c>
      <c r="GD247" s="20">
        <f>IF(HB246&gt;0,ROUND(PMT($F$92/12,$F$96*12,-GC247),5),0)</f>
        <v>0</v>
      </c>
      <c r="GE247" s="15">
        <f>IF(HB246&gt;0,ROUND(GC247*$GE$1/1000,2),0)</f>
        <v>0</v>
      </c>
      <c r="GF247" s="9">
        <f>INT(GE247)</f>
        <v>0</v>
      </c>
      <c r="GG247" s="23">
        <f>INT((GE247-GF247)*10)/10</f>
        <v>0</v>
      </c>
      <c r="GH247" s="17">
        <f>GE247-GF247-GG247</f>
        <v>0</v>
      </c>
      <c r="GI247" s="23">
        <f>IF(OR(GH247=0.05,GH247=0),GH247,IF(AND(GH247&gt;0.051,GH247&lt;0.1),0.1,IF(AND(GH247&gt;0.001,GH247&lt;0.05),0.05,GH247)))</f>
        <v>0</v>
      </c>
      <c r="GJ247" s="23">
        <f>GF247+GG247+GI247</f>
        <v>0</v>
      </c>
      <c r="GK247" s="15">
        <f>IF(HB246&gt;0,ROUND($GD$1*$GK$1,2),0)</f>
        <v>0</v>
      </c>
      <c r="GL247" s="22">
        <v>0</v>
      </c>
      <c r="GM247" s="22">
        <f>IF(HB246&gt;0,ROUND($GD$1*$GM$1,0),0)</f>
        <v>0</v>
      </c>
      <c r="GN247" s="22">
        <f>IF(HB246&gt;0,ROUND($GD$1*$GN$1,2),0)</f>
        <v>0</v>
      </c>
      <c r="GO247" s="22">
        <f>IF(HB246&gt;0,ROUND($GD$1*$GO$1,2),0)</f>
        <v>0</v>
      </c>
      <c r="GP247" s="22">
        <f>IF(HB246&gt;0,ROUND($GD$1*$GP$1,2),0)</f>
        <v>0</v>
      </c>
      <c r="GQ247" s="15">
        <f>IF(HB246&gt;0,GK247+SUM(GM247:GP247),0)</f>
        <v>0</v>
      </c>
      <c r="GR247" s="22">
        <f>IF(HB246&gt;0,ROUND(GQ247/12,2),0)</f>
        <v>0</v>
      </c>
      <c r="GS247" s="9">
        <f>INT(GR247)</f>
        <v>0</v>
      </c>
      <c r="GT247" s="23">
        <f>INT((GR247-GS247)*10)/10</f>
        <v>0</v>
      </c>
      <c r="GU247" s="17">
        <f>GR247-GS247-GT247</f>
        <v>0</v>
      </c>
      <c r="GV247" s="23">
        <f>IF(OR(GU247=0.05,GU247=0),GU247,IF(AND(GU247&gt;0.051,GU247&lt;0.1),0.1,IF(AND(GU247&gt;0.001,GU247&lt;0.05),0.05,GU247)))</f>
        <v>0</v>
      </c>
      <c r="GW247" s="23">
        <f>GS247+GT247+GV247</f>
        <v>0</v>
      </c>
      <c r="GX247">
        <f>IF(HB246&gt;0,GX246,0)</f>
        <v>0</v>
      </c>
      <c r="GY247" s="7">
        <f>ROUND(GD247+GJ247+GW247+GX247,2)</f>
        <v>0</v>
      </c>
      <c r="GZ247" s="7">
        <f>IF(AND(GY247&gt;0,GY248=0),GY247,0)</f>
        <v>0</v>
      </c>
      <c r="HA247" s="7">
        <f>IF(HB246&gt;0,HA246,0)</f>
        <v>0</v>
      </c>
      <c r="HB247" s="7">
        <f>IF(ROUND(GY247-HA247,2)&gt;0,ROUND(GY247-HA247,2),0)</f>
        <v>0</v>
      </c>
    </row>
    <row r="248" spans="1:235">
      <c r="BB248">
        <v>246</v>
      </c>
      <c r="BC248" s="7">
        <f>IF(BW247&gt;0,BC247-1000,BC247)</f>
        <v>0</v>
      </c>
      <c r="BD248" s="20">
        <f>IF(BW247&gt;0,ROUND(PMT($F$92/12,$F$96*12,-BC248),5),0)</f>
        <v>0</v>
      </c>
      <c r="BE248" s="15">
        <f>IF(BW247&gt;0,ROUND(BC248*$E$1/1000,2),0)</f>
        <v>0</v>
      </c>
      <c r="BF248" s="15">
        <f>IF(BW247&gt;0,ROUND(MIN(BC248,$F$168)*$BF$1,2),0)</f>
        <v>0</v>
      </c>
      <c r="BG248" s="22">
        <v>0</v>
      </c>
      <c r="BH248" s="22">
        <f>IF(BW247&gt;0,ROUND(MIN(BC248,$F$168)*$BH$1,0),0)</f>
        <v>0</v>
      </c>
      <c r="BI248" s="22">
        <f>IF(BW247&gt;0,ROUND(MIN(BC248,$F$168)*$BI$1,2),0)</f>
        <v>0</v>
      </c>
      <c r="BJ248" s="22">
        <f>IF(BW247&gt;0,ROUND(MIN(BC248,$F$168)*$BJ$1,2),0)</f>
        <v>0</v>
      </c>
      <c r="BK248" s="22">
        <f>IF(BW247&gt;0,ROUND(MIN(BC248,$F$168)*$BK$1,2),0)</f>
        <v>0</v>
      </c>
      <c r="BL248" s="15">
        <f>IF(BW247&gt;0,BF248+SUM(BH248:BK248),0)</f>
        <v>0</v>
      </c>
      <c r="BM248" s="22">
        <f>IF(BW247&gt;0,ROUND(BL248/12,2),0)</f>
        <v>0</v>
      </c>
      <c r="BN248" s="9">
        <f>INT(BM248)</f>
        <v>0</v>
      </c>
      <c r="BO248" s="23">
        <f>INT((BM248-BN248)*10)/10</f>
        <v>0</v>
      </c>
      <c r="BP248" s="17">
        <f>BM248-BN248-BO248</f>
        <v>0</v>
      </c>
      <c r="BQ248" s="23">
        <f>IF(OR(BP248=0.05,BP248=0),BP248,IF(AND(BP248&gt;0.051,BP248&lt;0.1),0.1,IF(AND(BP248&gt;0.001,BP248&lt;0.05),0.05,BP248)))</f>
        <v>0</v>
      </c>
      <c r="BR248" s="23">
        <f>BN248+BO248+BQ248</f>
        <v>0</v>
      </c>
      <c r="BS248">
        <f>IF(BW247&gt;0,BS247,0)</f>
        <v>0</v>
      </c>
      <c r="BT248" s="7">
        <f>SUM(BD248:BE248)+BR248+BS248</f>
        <v>0</v>
      </c>
      <c r="BU248" s="7">
        <f>IF(AND(BT248&gt;0,BT249=0),BT248,0)</f>
        <v>0</v>
      </c>
      <c r="BV248" s="7">
        <f>IF(BW247&gt;0,BV247,0)</f>
        <v>0</v>
      </c>
      <c r="BW248" s="7">
        <f>IF(ROUND(BT248-BV248,2)&gt;0,ROUND(BT248-BV248,2),0)</f>
        <v>0</v>
      </c>
      <c r="CB248">
        <v>246</v>
      </c>
      <c r="CC248" s="7">
        <f>IF(DB247&gt;0,CC247-1000,CC247)</f>
        <v>0</v>
      </c>
      <c r="CD248" s="20">
        <f>IF(DB247&gt;0,ROUND(PMT($F$92/12,$F$96*12,-CC248),5),0)</f>
        <v>0</v>
      </c>
      <c r="CE248" s="15">
        <f>IF(DB247&gt;0,ROUND(CC248*$CE$1/1000,2),0)</f>
        <v>0</v>
      </c>
      <c r="CF248" s="9">
        <f>INT(CE248)</f>
        <v>0</v>
      </c>
      <c r="CG248" s="23">
        <f>INT((CE248-CF248)*10)/10</f>
        <v>0</v>
      </c>
      <c r="CH248" s="17">
        <f>CE248-CF248-CG248</f>
        <v>0</v>
      </c>
      <c r="CI248" s="23">
        <f>IF(OR(CH248=0.05,CH248=0),CH248,IF(AND(CH248&gt;0.051,CH248&lt;0.1),0.1,IF(AND(CH248&gt;0.001,CH248&lt;0.05),0.05,CH248)))</f>
        <v>0</v>
      </c>
      <c r="CJ248" s="23">
        <f>CF248+CG248+CI248</f>
        <v>0</v>
      </c>
      <c r="CK248" s="15">
        <f>IF(DB247&gt;0,ROUND($CD$1*$CK$1,2),0)</f>
        <v>0</v>
      </c>
      <c r="CL248" s="22">
        <v>0</v>
      </c>
      <c r="CM248" s="22">
        <f>IF(DB247&gt;0,ROUND($CD$1*$CM$1,2),0)</f>
        <v>0</v>
      </c>
      <c r="CN248" s="22">
        <f>IF(DB247&gt;0,ROUND($CD$1*$CN$1,2),0)</f>
        <v>0</v>
      </c>
      <c r="CO248" s="22">
        <f>IF(DB247&gt;0,ROUND($CD$1*$CO$1,2),0)</f>
        <v>0</v>
      </c>
      <c r="CP248" s="22">
        <f>IF(DB247&gt;0,ROUND($CD$1*$CP$1,2),0)</f>
        <v>0</v>
      </c>
      <c r="CQ248" s="15">
        <f>IF(DB247&gt;0,CK248+SUM(CM248:CP248),0)</f>
        <v>0</v>
      </c>
      <c r="CR248" s="22">
        <f>IF(DB247&gt;0,ROUND(CQ248/12,2),0)</f>
        <v>0</v>
      </c>
      <c r="CS248" s="9">
        <f>INT(CR248)</f>
        <v>0</v>
      </c>
      <c r="CT248" s="23">
        <f>INT((CR248-CS248)*10)/10</f>
        <v>0</v>
      </c>
      <c r="CU248" s="17">
        <f>CR248-CS248-CT248</f>
        <v>0</v>
      </c>
      <c r="CV248" s="23">
        <f>IF(OR(CU248=0.05,CU248=0),CU248,IF(AND(CU248&gt;0.051,CU248&lt;0.1),0.1,IF(AND(CU248&gt;0.001,CU248&lt;0.05),0.05,CU248)))</f>
        <v>0</v>
      </c>
      <c r="CW248" s="23">
        <f>CS248+CT248+CV248</f>
        <v>0</v>
      </c>
      <c r="CX248">
        <f>IF(DB247&gt;0,CX247,0)</f>
        <v>0</v>
      </c>
      <c r="CY248" s="7">
        <f>ROUND(CD248+CJ248+CW248+CX248,2)</f>
        <v>0</v>
      </c>
      <c r="CZ248" s="7">
        <f>IF(AND(CY248&gt;0,CY249=0),CY248,0)</f>
        <v>0</v>
      </c>
      <c r="DA248" s="7">
        <f>IF(DB247&gt;0,DA247,0)</f>
        <v>0</v>
      </c>
      <c r="DB248" s="7">
        <f>IF(ROUND(CY248-DA248,2)&gt;0,ROUND(CY248-DA248,2),0)</f>
        <v>0</v>
      </c>
      <c r="EB248">
        <v>246</v>
      </c>
      <c r="EC248" s="7">
        <f>IF(FB247&gt;0,EC247-1000,EC247)</f>
        <v>0</v>
      </c>
      <c r="ED248" s="20">
        <f>IF(FB247&gt;0,ROUND(PMT($F$92/12,$F$96*12,-EC248),5),0)</f>
        <v>0</v>
      </c>
      <c r="EE248" s="15">
        <f>IF(FB247&gt;0,ROUND(EC248*$EE$1/1000,2),0)</f>
        <v>0</v>
      </c>
      <c r="EF248" s="9">
        <f>INT(EE248)</f>
        <v>0</v>
      </c>
      <c r="EG248" s="23">
        <f>INT((EE248-EF248)*10)/10</f>
        <v>0</v>
      </c>
      <c r="EH248" s="17">
        <f>EE248-EF248-EG248</f>
        <v>0</v>
      </c>
      <c r="EI248" s="23">
        <f>IF(OR(EH248=0.05,EH248=0),EH248,IF(AND(EH248&gt;0.051,EH248&lt;0.1),0.1,IF(AND(EH248&gt;0.001,EH248&lt;0.05),0.05,EH248)))</f>
        <v>0</v>
      </c>
      <c r="EJ248" s="23">
        <f>EF248+EG248+EI248</f>
        <v>0</v>
      </c>
      <c r="EK248" s="15">
        <f>IF(FB247&gt;0,ROUND($ED$1*$EK$1,2),0)</f>
        <v>0</v>
      </c>
      <c r="EL248" s="22">
        <v>0</v>
      </c>
      <c r="EM248" s="22">
        <f>IF(FB247&gt;0,ROUND($ED$1*$EM$1,0),0)</f>
        <v>0</v>
      </c>
      <c r="EN248" s="22">
        <f>IF(FB247&gt;0,ROUND($ED$1*$EN$1,2),0)</f>
        <v>0</v>
      </c>
      <c r="EO248" s="22">
        <f>IF(FB247&gt;0,ROUND($ED$1*$EO$1,2),0)</f>
        <v>0</v>
      </c>
      <c r="EP248" s="22">
        <f>IF(FB247&gt;0,ROUND($ED$1*$EP$1,2),0)</f>
        <v>0</v>
      </c>
      <c r="EQ248" s="15">
        <f>IF(FB247&gt;0,EK248+SUM(EM248:EP248),0)</f>
        <v>0</v>
      </c>
      <c r="ER248" s="22">
        <f>IF(FB247&gt;0,ROUND(EQ248/12,2),0)</f>
        <v>0</v>
      </c>
      <c r="ES248" s="9">
        <f>INT(ER248)</f>
        <v>0</v>
      </c>
      <c r="ET248" s="23">
        <f>INT((ER248-ES248)*10)/10</f>
        <v>0</v>
      </c>
      <c r="EU248" s="17">
        <f>ER248-ES248-ET248</f>
        <v>0</v>
      </c>
      <c r="EV248" s="23">
        <f>IF(OR(EU248=0.05,EU248=0),EU248,IF(AND(EU248&gt;0.051,EU248&lt;0.1),0.1,IF(AND(EU248&gt;0.001,EU248&lt;0.05),0.05,EU248)))</f>
        <v>0</v>
      </c>
      <c r="EW248" s="23">
        <f>ES248+ET248+EV248</f>
        <v>0</v>
      </c>
      <c r="EX248">
        <f>IF(FB247&gt;0,EX247,0)</f>
        <v>0</v>
      </c>
      <c r="EY248" s="7">
        <f>ROUND(ED248+EJ248+EW248+EX248,2)</f>
        <v>0</v>
      </c>
      <c r="EZ248" s="7">
        <f>IF(AND(EY248&gt;0,EY249=0),EY248,0)</f>
        <v>0</v>
      </c>
      <c r="FA248" s="7">
        <f>IF(FB247&gt;0,FA247,0)</f>
        <v>0</v>
      </c>
      <c r="FB248" s="7">
        <f>IF(ROUND(EY248-FA248,2)&gt;0,ROUND(EY248-FA248,2),0)</f>
        <v>0</v>
      </c>
      <c r="GB248">
        <v>246</v>
      </c>
      <c r="GC248" s="7">
        <f>IF(HB247&gt;0,GC247-1000,GC247)</f>
        <v>0</v>
      </c>
      <c r="GD248" s="20">
        <f>IF(HB247&gt;0,ROUND(PMT($F$92/12,$F$96*12,-GC248),5),0)</f>
        <v>0</v>
      </c>
      <c r="GE248" s="15">
        <f>IF(HB247&gt;0,ROUND(GC248*$GE$1/1000,2),0)</f>
        <v>0</v>
      </c>
      <c r="GF248" s="9">
        <f>INT(GE248)</f>
        <v>0</v>
      </c>
      <c r="GG248" s="23">
        <f>INT((GE248-GF248)*10)/10</f>
        <v>0</v>
      </c>
      <c r="GH248" s="17">
        <f>GE248-GF248-GG248</f>
        <v>0</v>
      </c>
      <c r="GI248" s="23">
        <f>IF(OR(GH248=0.05,GH248=0),GH248,IF(AND(GH248&gt;0.051,GH248&lt;0.1),0.1,IF(AND(GH248&gt;0.001,GH248&lt;0.05),0.05,GH248)))</f>
        <v>0</v>
      </c>
      <c r="GJ248" s="23">
        <f>GF248+GG248+GI248</f>
        <v>0</v>
      </c>
      <c r="GK248" s="15">
        <f>IF(HB247&gt;0,ROUND($GD$1*$GK$1,2),0)</f>
        <v>0</v>
      </c>
      <c r="GL248" s="22">
        <v>0</v>
      </c>
      <c r="GM248" s="22">
        <f>IF(HB247&gt;0,ROUND($GD$1*$GM$1,0),0)</f>
        <v>0</v>
      </c>
      <c r="GN248" s="22">
        <f>IF(HB247&gt;0,ROUND($GD$1*$GN$1,2),0)</f>
        <v>0</v>
      </c>
      <c r="GO248" s="22">
        <f>IF(HB247&gt;0,ROUND($GD$1*$GO$1,2),0)</f>
        <v>0</v>
      </c>
      <c r="GP248" s="22">
        <f>IF(HB247&gt;0,ROUND($GD$1*$GP$1,2),0)</f>
        <v>0</v>
      </c>
      <c r="GQ248" s="15">
        <f>IF(HB247&gt;0,GK248+SUM(GM248:GP248),0)</f>
        <v>0</v>
      </c>
      <c r="GR248" s="22">
        <f>IF(HB247&gt;0,ROUND(GQ248/12,2),0)</f>
        <v>0</v>
      </c>
      <c r="GS248" s="9">
        <f>INT(GR248)</f>
        <v>0</v>
      </c>
      <c r="GT248" s="23">
        <f>INT((GR248-GS248)*10)/10</f>
        <v>0</v>
      </c>
      <c r="GU248" s="17">
        <f>GR248-GS248-GT248</f>
        <v>0</v>
      </c>
      <c r="GV248" s="23">
        <f>IF(OR(GU248=0.05,GU248=0),GU248,IF(AND(GU248&gt;0.051,GU248&lt;0.1),0.1,IF(AND(GU248&gt;0.001,GU248&lt;0.05),0.05,GU248)))</f>
        <v>0</v>
      </c>
      <c r="GW248" s="23">
        <f>GS248+GT248+GV248</f>
        <v>0</v>
      </c>
      <c r="GX248">
        <f>IF(HB247&gt;0,GX247,0)</f>
        <v>0</v>
      </c>
      <c r="GY248" s="7">
        <f>ROUND(GD248+GJ248+GW248+GX248,2)</f>
        <v>0</v>
      </c>
      <c r="GZ248" s="7">
        <f>IF(AND(GY248&gt;0,GY249=0),GY248,0)</f>
        <v>0</v>
      </c>
      <c r="HA248" s="7">
        <f>IF(HB247&gt;0,HA247,0)</f>
        <v>0</v>
      </c>
      <c r="HB248" s="7">
        <f>IF(ROUND(GY248-HA248,2)&gt;0,ROUND(GY248-HA248,2),0)</f>
        <v>0</v>
      </c>
    </row>
    <row r="249" spans="1:235">
      <c r="BB249">
        <v>247</v>
      </c>
      <c r="BC249" s="7">
        <f>IF(BW248&gt;0,BC248-1000,BC248)</f>
        <v>0</v>
      </c>
      <c r="BD249" s="20">
        <f>IF(BW248&gt;0,ROUND(PMT($F$92/12,$F$96*12,-BC249),5),0)</f>
        <v>0</v>
      </c>
      <c r="BE249" s="15">
        <f>IF(BW248&gt;0,ROUND(BC249*$E$1/1000,2),0)</f>
        <v>0</v>
      </c>
      <c r="BF249" s="15">
        <f>IF(BW248&gt;0,ROUND(MIN(BC249,$F$168)*$BF$1,2),0)</f>
        <v>0</v>
      </c>
      <c r="BG249" s="22">
        <v>0</v>
      </c>
      <c r="BH249" s="22">
        <f>IF(BW248&gt;0,ROUND(MIN(BC249,$F$168)*$BH$1,0),0)</f>
        <v>0</v>
      </c>
      <c r="BI249" s="22">
        <f>IF(BW248&gt;0,ROUND(MIN(BC249,$F$168)*$BI$1,2),0)</f>
        <v>0</v>
      </c>
      <c r="BJ249" s="22">
        <f>IF(BW248&gt;0,ROUND(MIN(BC249,$F$168)*$BJ$1,2),0)</f>
        <v>0</v>
      </c>
      <c r="BK249" s="22">
        <f>IF(BW248&gt;0,ROUND(MIN(BC249,$F$168)*$BK$1,2),0)</f>
        <v>0</v>
      </c>
      <c r="BL249" s="15">
        <f>IF(BW248&gt;0,BF249+SUM(BH249:BK249),0)</f>
        <v>0</v>
      </c>
      <c r="BM249" s="22">
        <f>IF(BW248&gt;0,ROUND(BL249/12,2),0)</f>
        <v>0</v>
      </c>
      <c r="BN249" s="9">
        <f>INT(BM249)</f>
        <v>0</v>
      </c>
      <c r="BO249" s="23">
        <f>INT((BM249-BN249)*10)/10</f>
        <v>0</v>
      </c>
      <c r="BP249" s="17">
        <f>BM249-BN249-BO249</f>
        <v>0</v>
      </c>
      <c r="BQ249" s="23">
        <f>IF(OR(BP249=0.05,BP249=0),BP249,IF(AND(BP249&gt;0.051,BP249&lt;0.1),0.1,IF(AND(BP249&gt;0.001,BP249&lt;0.05),0.05,BP249)))</f>
        <v>0</v>
      </c>
      <c r="BR249" s="23">
        <f>BN249+BO249+BQ249</f>
        <v>0</v>
      </c>
      <c r="BS249">
        <f>IF(BW248&gt;0,BS248,0)</f>
        <v>0</v>
      </c>
      <c r="BT249" s="7">
        <f>SUM(BD249:BE249)+BR249+BS249</f>
        <v>0</v>
      </c>
      <c r="BU249" s="7">
        <f>IF(AND(BT249&gt;0,BT250=0),BT249,0)</f>
        <v>0</v>
      </c>
      <c r="BV249" s="7">
        <f>IF(BW248&gt;0,BV248,0)</f>
        <v>0</v>
      </c>
      <c r="BW249" s="7">
        <f>IF(ROUND(BT249-BV249,2)&gt;0,ROUND(BT249-BV249,2),0)</f>
        <v>0</v>
      </c>
      <c r="CB249">
        <v>247</v>
      </c>
      <c r="CC249" s="7">
        <f>IF(DB248&gt;0,CC248-1000,CC248)</f>
        <v>0</v>
      </c>
      <c r="CD249" s="20">
        <f>IF(DB248&gt;0,ROUND(PMT($F$92/12,$F$96*12,-CC249),5),0)</f>
        <v>0</v>
      </c>
      <c r="CE249" s="15">
        <f>IF(DB248&gt;0,ROUND(CC249*$CE$1/1000,2),0)</f>
        <v>0</v>
      </c>
      <c r="CF249" s="9">
        <f>INT(CE249)</f>
        <v>0</v>
      </c>
      <c r="CG249" s="23">
        <f>INT((CE249-CF249)*10)/10</f>
        <v>0</v>
      </c>
      <c r="CH249" s="17">
        <f>CE249-CF249-CG249</f>
        <v>0</v>
      </c>
      <c r="CI249" s="23">
        <f>IF(OR(CH249=0.05,CH249=0),CH249,IF(AND(CH249&gt;0.051,CH249&lt;0.1),0.1,IF(AND(CH249&gt;0.001,CH249&lt;0.05),0.05,CH249)))</f>
        <v>0</v>
      </c>
      <c r="CJ249" s="23">
        <f>CF249+CG249+CI249</f>
        <v>0</v>
      </c>
      <c r="CK249" s="15">
        <f>IF(DB248&gt;0,ROUND($CD$1*$CK$1,2),0)</f>
        <v>0</v>
      </c>
      <c r="CL249" s="22">
        <v>0</v>
      </c>
      <c r="CM249" s="22">
        <f>IF(DB248&gt;0,ROUND($CD$1*$CM$1,2),0)</f>
        <v>0</v>
      </c>
      <c r="CN249" s="22">
        <f>IF(DB248&gt;0,ROUND($CD$1*$CN$1,2),0)</f>
        <v>0</v>
      </c>
      <c r="CO249" s="22">
        <f>IF(DB248&gt;0,ROUND($CD$1*$CO$1,2),0)</f>
        <v>0</v>
      </c>
      <c r="CP249" s="22">
        <f>IF(DB248&gt;0,ROUND($CD$1*$CP$1,2),0)</f>
        <v>0</v>
      </c>
      <c r="CQ249" s="15">
        <f>IF(DB248&gt;0,CK249+SUM(CM249:CP249),0)</f>
        <v>0</v>
      </c>
      <c r="CR249" s="22">
        <f>IF(DB248&gt;0,ROUND(CQ249/12,2),0)</f>
        <v>0</v>
      </c>
      <c r="CS249" s="9">
        <f>INT(CR249)</f>
        <v>0</v>
      </c>
      <c r="CT249" s="23">
        <f>INT((CR249-CS249)*10)/10</f>
        <v>0</v>
      </c>
      <c r="CU249" s="17">
        <f>CR249-CS249-CT249</f>
        <v>0</v>
      </c>
      <c r="CV249" s="23">
        <f>IF(OR(CU249=0.05,CU249=0),CU249,IF(AND(CU249&gt;0.051,CU249&lt;0.1),0.1,IF(AND(CU249&gt;0.001,CU249&lt;0.05),0.05,CU249)))</f>
        <v>0</v>
      </c>
      <c r="CW249" s="23">
        <f>CS249+CT249+CV249</f>
        <v>0</v>
      </c>
      <c r="CX249">
        <f>IF(DB248&gt;0,CX248,0)</f>
        <v>0</v>
      </c>
      <c r="CY249" s="7">
        <f>ROUND(CD249+CJ249+CW249+CX249,2)</f>
        <v>0</v>
      </c>
      <c r="CZ249" s="7">
        <f>IF(AND(CY249&gt;0,CY250=0),CY249,0)</f>
        <v>0</v>
      </c>
      <c r="DA249" s="7">
        <f>IF(DB248&gt;0,DA248,0)</f>
        <v>0</v>
      </c>
      <c r="DB249" s="7">
        <f>IF(ROUND(CY249-DA249,2)&gt;0,ROUND(CY249-DA249,2),0)</f>
        <v>0</v>
      </c>
      <c r="EB249">
        <v>247</v>
      </c>
      <c r="EC249" s="7">
        <f>IF(FB248&gt;0,EC248-1000,EC248)</f>
        <v>0</v>
      </c>
      <c r="ED249" s="20">
        <f>IF(FB248&gt;0,ROUND(PMT($F$92/12,$F$96*12,-EC249),5),0)</f>
        <v>0</v>
      </c>
      <c r="EE249" s="15">
        <f>IF(FB248&gt;0,ROUND(EC249*$EE$1/1000,2),0)</f>
        <v>0</v>
      </c>
      <c r="EF249" s="9">
        <f>INT(EE249)</f>
        <v>0</v>
      </c>
      <c r="EG249" s="23">
        <f>INT((EE249-EF249)*10)/10</f>
        <v>0</v>
      </c>
      <c r="EH249" s="17">
        <f>EE249-EF249-EG249</f>
        <v>0</v>
      </c>
      <c r="EI249" s="23">
        <f>IF(OR(EH249=0.05,EH249=0),EH249,IF(AND(EH249&gt;0.051,EH249&lt;0.1),0.1,IF(AND(EH249&gt;0.001,EH249&lt;0.05),0.05,EH249)))</f>
        <v>0</v>
      </c>
      <c r="EJ249" s="23">
        <f>EF249+EG249+EI249</f>
        <v>0</v>
      </c>
      <c r="EK249" s="15">
        <f>IF(FB248&gt;0,ROUND($ED$1*$EK$1,2),0)</f>
        <v>0</v>
      </c>
      <c r="EL249" s="22">
        <v>0</v>
      </c>
      <c r="EM249" s="22">
        <f>IF(FB248&gt;0,ROUND($ED$1*$EM$1,0),0)</f>
        <v>0</v>
      </c>
      <c r="EN249" s="22">
        <f>IF(FB248&gt;0,ROUND($ED$1*$EN$1,2),0)</f>
        <v>0</v>
      </c>
      <c r="EO249" s="22">
        <f>IF(FB248&gt;0,ROUND($ED$1*$EO$1,2),0)</f>
        <v>0</v>
      </c>
      <c r="EP249" s="22">
        <f>IF(FB248&gt;0,ROUND($ED$1*$EP$1,2),0)</f>
        <v>0</v>
      </c>
      <c r="EQ249" s="15">
        <f>IF(FB248&gt;0,EK249+SUM(EM249:EP249),0)</f>
        <v>0</v>
      </c>
      <c r="ER249" s="22">
        <f>IF(FB248&gt;0,ROUND(EQ249/12,2),0)</f>
        <v>0</v>
      </c>
      <c r="ES249" s="9">
        <f>INT(ER249)</f>
        <v>0</v>
      </c>
      <c r="ET249" s="23">
        <f>INT((ER249-ES249)*10)/10</f>
        <v>0</v>
      </c>
      <c r="EU249" s="17">
        <f>ER249-ES249-ET249</f>
        <v>0</v>
      </c>
      <c r="EV249" s="23">
        <f>IF(OR(EU249=0.05,EU249=0),EU249,IF(AND(EU249&gt;0.051,EU249&lt;0.1),0.1,IF(AND(EU249&gt;0.001,EU249&lt;0.05),0.05,EU249)))</f>
        <v>0</v>
      </c>
      <c r="EW249" s="23">
        <f>ES249+ET249+EV249</f>
        <v>0</v>
      </c>
      <c r="EX249">
        <f>IF(FB248&gt;0,EX248,0)</f>
        <v>0</v>
      </c>
      <c r="EY249" s="7">
        <f>ROUND(ED249+EJ249+EW249+EX249,2)</f>
        <v>0</v>
      </c>
      <c r="EZ249" s="7">
        <f>IF(AND(EY249&gt;0,EY250=0),EY249,0)</f>
        <v>0</v>
      </c>
      <c r="FA249" s="7">
        <f>IF(FB248&gt;0,FA248,0)</f>
        <v>0</v>
      </c>
      <c r="FB249" s="7">
        <f>IF(ROUND(EY249-FA249,2)&gt;0,ROUND(EY249-FA249,2),0)</f>
        <v>0</v>
      </c>
      <c r="GB249">
        <v>247</v>
      </c>
      <c r="GC249" s="7">
        <f>IF(HB248&gt;0,GC248-1000,GC248)</f>
        <v>0</v>
      </c>
      <c r="GD249" s="20">
        <f>IF(HB248&gt;0,ROUND(PMT($F$92/12,$F$96*12,-GC249),5),0)</f>
        <v>0</v>
      </c>
      <c r="GE249" s="15">
        <f>IF(HB248&gt;0,ROUND(GC249*$GE$1/1000,2),0)</f>
        <v>0</v>
      </c>
      <c r="GF249" s="9">
        <f>INT(GE249)</f>
        <v>0</v>
      </c>
      <c r="GG249" s="23">
        <f>INT((GE249-GF249)*10)/10</f>
        <v>0</v>
      </c>
      <c r="GH249" s="17">
        <f>GE249-GF249-GG249</f>
        <v>0</v>
      </c>
      <c r="GI249" s="23">
        <f>IF(OR(GH249=0.05,GH249=0),GH249,IF(AND(GH249&gt;0.051,GH249&lt;0.1),0.1,IF(AND(GH249&gt;0.001,GH249&lt;0.05),0.05,GH249)))</f>
        <v>0</v>
      </c>
      <c r="GJ249" s="23">
        <f>GF249+GG249+GI249</f>
        <v>0</v>
      </c>
      <c r="GK249" s="15">
        <f>IF(HB248&gt;0,ROUND($GD$1*$GK$1,2),0)</f>
        <v>0</v>
      </c>
      <c r="GL249" s="22">
        <v>0</v>
      </c>
      <c r="GM249" s="22">
        <f>IF(HB248&gt;0,ROUND($GD$1*$GM$1,0),0)</f>
        <v>0</v>
      </c>
      <c r="GN249" s="22">
        <f>IF(HB248&gt;0,ROUND($GD$1*$GN$1,2),0)</f>
        <v>0</v>
      </c>
      <c r="GO249" s="22">
        <f>IF(HB248&gt;0,ROUND($GD$1*$GO$1,2),0)</f>
        <v>0</v>
      </c>
      <c r="GP249" s="22">
        <f>IF(HB248&gt;0,ROUND($GD$1*$GP$1,2),0)</f>
        <v>0</v>
      </c>
      <c r="GQ249" s="15">
        <f>IF(HB248&gt;0,GK249+SUM(GM249:GP249),0)</f>
        <v>0</v>
      </c>
      <c r="GR249" s="22">
        <f>IF(HB248&gt;0,ROUND(GQ249/12,2),0)</f>
        <v>0</v>
      </c>
      <c r="GS249" s="9">
        <f>INT(GR249)</f>
        <v>0</v>
      </c>
      <c r="GT249" s="23">
        <f>INT((GR249-GS249)*10)/10</f>
        <v>0</v>
      </c>
      <c r="GU249" s="17">
        <f>GR249-GS249-GT249</f>
        <v>0</v>
      </c>
      <c r="GV249" s="23">
        <f>IF(OR(GU249=0.05,GU249=0),GU249,IF(AND(GU249&gt;0.051,GU249&lt;0.1),0.1,IF(AND(GU249&gt;0.001,GU249&lt;0.05),0.05,GU249)))</f>
        <v>0</v>
      </c>
      <c r="GW249" s="23">
        <f>GS249+GT249+GV249</f>
        <v>0</v>
      </c>
      <c r="GX249">
        <f>IF(HB248&gt;0,GX248,0)</f>
        <v>0</v>
      </c>
      <c r="GY249" s="7">
        <f>ROUND(GD249+GJ249+GW249+GX249,2)</f>
        <v>0</v>
      </c>
      <c r="GZ249" s="7">
        <f>IF(AND(GY249&gt;0,GY250=0),GY249,0)</f>
        <v>0</v>
      </c>
      <c r="HA249" s="7">
        <f>IF(HB248&gt;0,HA248,0)</f>
        <v>0</v>
      </c>
      <c r="HB249" s="7">
        <f>IF(ROUND(GY249-HA249,2)&gt;0,ROUND(GY249-HA249,2),0)</f>
        <v>0</v>
      </c>
    </row>
    <row r="250" spans="1:235">
      <c r="BB250">
        <v>248</v>
      </c>
      <c r="BC250" s="7">
        <f>IF(BW249&gt;0,BC249-1000,BC249)</f>
        <v>0</v>
      </c>
      <c r="BD250" s="20">
        <f>IF(BW249&gt;0,ROUND(PMT($F$92/12,$F$96*12,-BC250),5),0)</f>
        <v>0</v>
      </c>
      <c r="BE250" s="15">
        <f>IF(BW249&gt;0,ROUND(BC250*$E$1/1000,2),0)</f>
        <v>0</v>
      </c>
      <c r="BF250" s="15">
        <f>IF(BW249&gt;0,ROUND(MIN(BC250,$F$168)*$BF$1,2),0)</f>
        <v>0</v>
      </c>
      <c r="BG250" s="22">
        <v>0</v>
      </c>
      <c r="BH250" s="22">
        <f>IF(BW249&gt;0,ROUND(MIN(BC250,$F$168)*$BH$1,0),0)</f>
        <v>0</v>
      </c>
      <c r="BI250" s="22">
        <f>IF(BW249&gt;0,ROUND(MIN(BC250,$F$168)*$BI$1,2),0)</f>
        <v>0</v>
      </c>
      <c r="BJ250" s="22">
        <f>IF(BW249&gt;0,ROUND(MIN(BC250,$F$168)*$BJ$1,2),0)</f>
        <v>0</v>
      </c>
      <c r="BK250" s="22">
        <f>IF(BW249&gt;0,ROUND(MIN(BC250,$F$168)*$BK$1,2),0)</f>
        <v>0</v>
      </c>
      <c r="BL250" s="15">
        <f>IF(BW249&gt;0,BF250+SUM(BH250:BK250),0)</f>
        <v>0</v>
      </c>
      <c r="BM250" s="22">
        <f>IF(BW249&gt;0,ROUND(BL250/12,2),0)</f>
        <v>0</v>
      </c>
      <c r="BN250" s="9">
        <f>INT(BM250)</f>
        <v>0</v>
      </c>
      <c r="BO250" s="23">
        <f>INT((BM250-BN250)*10)/10</f>
        <v>0</v>
      </c>
      <c r="BP250" s="17">
        <f>BM250-BN250-BO250</f>
        <v>0</v>
      </c>
      <c r="BQ250" s="23">
        <f>IF(OR(BP250=0.05,BP250=0),BP250,IF(AND(BP250&gt;0.051,BP250&lt;0.1),0.1,IF(AND(BP250&gt;0.001,BP250&lt;0.05),0.05,BP250)))</f>
        <v>0</v>
      </c>
      <c r="BR250" s="23">
        <f>BN250+BO250+BQ250</f>
        <v>0</v>
      </c>
      <c r="BS250">
        <f>IF(BW249&gt;0,BS249,0)</f>
        <v>0</v>
      </c>
      <c r="BT250" s="7">
        <f>SUM(BD250:BE250)+BR250+BS250</f>
        <v>0</v>
      </c>
      <c r="BU250" s="7">
        <f>IF(AND(BT250&gt;0,BT251=0),BT250,0)</f>
        <v>0</v>
      </c>
      <c r="BV250" s="7">
        <f>IF(BW249&gt;0,BV249,0)</f>
        <v>0</v>
      </c>
      <c r="BW250" s="7">
        <f>IF(ROUND(BT250-BV250,2)&gt;0,ROUND(BT250-BV250,2),0)</f>
        <v>0</v>
      </c>
      <c r="CB250">
        <v>248</v>
      </c>
      <c r="CC250" s="7">
        <f>IF(DB249&gt;0,CC249-1000,CC249)</f>
        <v>0</v>
      </c>
      <c r="CD250" s="20">
        <f>IF(DB249&gt;0,ROUND(PMT($F$92/12,$F$96*12,-CC250),5),0)</f>
        <v>0</v>
      </c>
      <c r="CE250" s="15">
        <f>IF(DB249&gt;0,ROUND(CC250*$CE$1/1000,2),0)</f>
        <v>0</v>
      </c>
      <c r="CF250" s="9">
        <f>INT(CE250)</f>
        <v>0</v>
      </c>
      <c r="CG250" s="23">
        <f>INT((CE250-CF250)*10)/10</f>
        <v>0</v>
      </c>
      <c r="CH250" s="17">
        <f>CE250-CF250-CG250</f>
        <v>0</v>
      </c>
      <c r="CI250" s="23">
        <f>IF(OR(CH250=0.05,CH250=0),CH250,IF(AND(CH250&gt;0.051,CH250&lt;0.1),0.1,IF(AND(CH250&gt;0.001,CH250&lt;0.05),0.05,CH250)))</f>
        <v>0</v>
      </c>
      <c r="CJ250" s="23">
        <f>CF250+CG250+CI250</f>
        <v>0</v>
      </c>
      <c r="CK250" s="15">
        <f>IF(DB249&gt;0,ROUND($CD$1*$CK$1,2),0)</f>
        <v>0</v>
      </c>
      <c r="CL250" s="22">
        <v>0</v>
      </c>
      <c r="CM250" s="22">
        <f>IF(DB249&gt;0,ROUND($CD$1*$CM$1,2),0)</f>
        <v>0</v>
      </c>
      <c r="CN250" s="22">
        <f>IF(DB249&gt;0,ROUND($CD$1*$CN$1,2),0)</f>
        <v>0</v>
      </c>
      <c r="CO250" s="22">
        <f>IF(DB249&gt;0,ROUND($CD$1*$CO$1,2),0)</f>
        <v>0</v>
      </c>
      <c r="CP250" s="22">
        <f>IF(DB249&gt;0,ROUND($CD$1*$CP$1,2),0)</f>
        <v>0</v>
      </c>
      <c r="CQ250" s="15">
        <f>IF(DB249&gt;0,CK250+SUM(CM250:CP250),0)</f>
        <v>0</v>
      </c>
      <c r="CR250" s="22">
        <f>IF(DB249&gt;0,ROUND(CQ250/12,2),0)</f>
        <v>0</v>
      </c>
      <c r="CS250" s="9">
        <f>INT(CR250)</f>
        <v>0</v>
      </c>
      <c r="CT250" s="23">
        <f>INT((CR250-CS250)*10)/10</f>
        <v>0</v>
      </c>
      <c r="CU250" s="17">
        <f>CR250-CS250-CT250</f>
        <v>0</v>
      </c>
      <c r="CV250" s="23">
        <f>IF(OR(CU250=0.05,CU250=0),CU250,IF(AND(CU250&gt;0.051,CU250&lt;0.1),0.1,IF(AND(CU250&gt;0.001,CU250&lt;0.05),0.05,CU250)))</f>
        <v>0</v>
      </c>
      <c r="CW250" s="23">
        <f>CS250+CT250+CV250</f>
        <v>0</v>
      </c>
      <c r="CX250">
        <f>IF(DB249&gt;0,CX249,0)</f>
        <v>0</v>
      </c>
      <c r="CY250" s="7">
        <f>ROUND(CD250+CJ250+CW250+CX250,2)</f>
        <v>0</v>
      </c>
      <c r="CZ250" s="7">
        <f>IF(AND(CY250&gt;0,CY251=0),CY250,0)</f>
        <v>0</v>
      </c>
      <c r="DA250" s="7">
        <f>IF(DB249&gt;0,DA249,0)</f>
        <v>0</v>
      </c>
      <c r="DB250" s="7">
        <f>IF(ROUND(CY250-DA250,2)&gt;0,ROUND(CY250-DA250,2),0)</f>
        <v>0</v>
      </c>
      <c r="EB250">
        <v>248</v>
      </c>
      <c r="EC250" s="7">
        <f>IF(FB249&gt;0,EC249-1000,EC249)</f>
        <v>0</v>
      </c>
      <c r="ED250" s="20">
        <f>IF(FB249&gt;0,ROUND(PMT($F$92/12,$F$96*12,-EC250),5),0)</f>
        <v>0</v>
      </c>
      <c r="EE250" s="15">
        <f>IF(FB249&gt;0,ROUND(EC250*$EE$1/1000,2),0)</f>
        <v>0</v>
      </c>
      <c r="EF250" s="9">
        <f>INT(EE250)</f>
        <v>0</v>
      </c>
      <c r="EG250" s="23">
        <f>INT((EE250-EF250)*10)/10</f>
        <v>0</v>
      </c>
      <c r="EH250" s="17">
        <f>EE250-EF250-EG250</f>
        <v>0</v>
      </c>
      <c r="EI250" s="23">
        <f>IF(OR(EH250=0.05,EH250=0),EH250,IF(AND(EH250&gt;0.051,EH250&lt;0.1),0.1,IF(AND(EH250&gt;0.001,EH250&lt;0.05),0.05,EH250)))</f>
        <v>0</v>
      </c>
      <c r="EJ250" s="23">
        <f>EF250+EG250+EI250</f>
        <v>0</v>
      </c>
      <c r="EK250" s="15">
        <f>IF(FB249&gt;0,ROUND($ED$1*$EK$1,2),0)</f>
        <v>0</v>
      </c>
      <c r="EL250" s="22">
        <v>0</v>
      </c>
      <c r="EM250" s="22">
        <f>IF(FB249&gt;0,ROUND($ED$1*$EM$1,0),0)</f>
        <v>0</v>
      </c>
      <c r="EN250" s="22">
        <f>IF(FB249&gt;0,ROUND($ED$1*$EN$1,2),0)</f>
        <v>0</v>
      </c>
      <c r="EO250" s="22">
        <f>IF(FB249&gt;0,ROUND($ED$1*$EO$1,2),0)</f>
        <v>0</v>
      </c>
      <c r="EP250" s="22">
        <f>IF(FB249&gt;0,ROUND($ED$1*$EP$1,2),0)</f>
        <v>0</v>
      </c>
      <c r="EQ250" s="15">
        <f>IF(FB249&gt;0,EK250+SUM(EM250:EP250),0)</f>
        <v>0</v>
      </c>
      <c r="ER250" s="22">
        <f>IF(FB249&gt;0,ROUND(EQ250/12,2),0)</f>
        <v>0</v>
      </c>
      <c r="ES250" s="9">
        <f>INT(ER250)</f>
        <v>0</v>
      </c>
      <c r="ET250" s="23">
        <f>INT((ER250-ES250)*10)/10</f>
        <v>0</v>
      </c>
      <c r="EU250" s="17">
        <f>ER250-ES250-ET250</f>
        <v>0</v>
      </c>
      <c r="EV250" s="23">
        <f>IF(OR(EU250=0.05,EU250=0),EU250,IF(AND(EU250&gt;0.051,EU250&lt;0.1),0.1,IF(AND(EU250&gt;0.001,EU250&lt;0.05),0.05,EU250)))</f>
        <v>0</v>
      </c>
      <c r="EW250" s="23">
        <f>ES250+ET250+EV250</f>
        <v>0</v>
      </c>
      <c r="EX250">
        <f>IF(FB249&gt;0,EX249,0)</f>
        <v>0</v>
      </c>
      <c r="EY250" s="7">
        <f>ROUND(ED250+EJ250+EW250+EX250,2)</f>
        <v>0</v>
      </c>
      <c r="EZ250" s="7">
        <f>IF(AND(EY250&gt;0,EY251=0),EY250,0)</f>
        <v>0</v>
      </c>
      <c r="FA250" s="7">
        <f>IF(FB249&gt;0,FA249,0)</f>
        <v>0</v>
      </c>
      <c r="FB250" s="7">
        <f>IF(ROUND(EY250-FA250,2)&gt;0,ROUND(EY250-FA250,2),0)</f>
        <v>0</v>
      </c>
      <c r="GB250">
        <v>248</v>
      </c>
      <c r="GC250" s="7">
        <f>IF(HB249&gt;0,GC249-1000,GC249)</f>
        <v>0</v>
      </c>
      <c r="GD250" s="20">
        <f>IF(HB249&gt;0,ROUND(PMT($F$92/12,$F$96*12,-GC250),5),0)</f>
        <v>0</v>
      </c>
      <c r="GE250" s="15">
        <f>IF(HB249&gt;0,ROUND(GC250*$GE$1/1000,2),0)</f>
        <v>0</v>
      </c>
      <c r="GF250" s="9">
        <f>INT(GE250)</f>
        <v>0</v>
      </c>
      <c r="GG250" s="23">
        <f>INT((GE250-GF250)*10)/10</f>
        <v>0</v>
      </c>
      <c r="GH250" s="17">
        <f>GE250-GF250-GG250</f>
        <v>0</v>
      </c>
      <c r="GI250" s="23">
        <f>IF(OR(GH250=0.05,GH250=0),GH250,IF(AND(GH250&gt;0.051,GH250&lt;0.1),0.1,IF(AND(GH250&gt;0.001,GH250&lt;0.05),0.05,GH250)))</f>
        <v>0</v>
      </c>
      <c r="GJ250" s="23">
        <f>GF250+GG250+GI250</f>
        <v>0</v>
      </c>
      <c r="GK250" s="15">
        <f>IF(HB249&gt;0,ROUND($GD$1*$GK$1,2),0)</f>
        <v>0</v>
      </c>
      <c r="GL250" s="22">
        <v>0</v>
      </c>
      <c r="GM250" s="22">
        <f>IF(HB249&gt;0,ROUND($GD$1*$GM$1,0),0)</f>
        <v>0</v>
      </c>
      <c r="GN250" s="22">
        <f>IF(HB249&gt;0,ROUND($GD$1*$GN$1,2),0)</f>
        <v>0</v>
      </c>
      <c r="GO250" s="22">
        <f>IF(HB249&gt;0,ROUND($GD$1*$GO$1,2),0)</f>
        <v>0</v>
      </c>
      <c r="GP250" s="22">
        <f>IF(HB249&gt;0,ROUND($GD$1*$GP$1,2),0)</f>
        <v>0</v>
      </c>
      <c r="GQ250" s="15">
        <f>IF(HB249&gt;0,GK250+SUM(GM250:GP250),0)</f>
        <v>0</v>
      </c>
      <c r="GR250" s="22">
        <f>IF(HB249&gt;0,ROUND(GQ250/12,2),0)</f>
        <v>0</v>
      </c>
      <c r="GS250" s="9">
        <f>INT(GR250)</f>
        <v>0</v>
      </c>
      <c r="GT250" s="23">
        <f>INT((GR250-GS250)*10)/10</f>
        <v>0</v>
      </c>
      <c r="GU250" s="17">
        <f>GR250-GS250-GT250</f>
        <v>0</v>
      </c>
      <c r="GV250" s="23">
        <f>IF(OR(GU250=0.05,GU250=0),GU250,IF(AND(GU250&gt;0.051,GU250&lt;0.1),0.1,IF(AND(GU250&gt;0.001,GU250&lt;0.05),0.05,GU250)))</f>
        <v>0</v>
      </c>
      <c r="GW250" s="23">
        <f>GS250+GT250+GV250</f>
        <v>0</v>
      </c>
      <c r="GX250">
        <f>IF(HB249&gt;0,GX249,0)</f>
        <v>0</v>
      </c>
      <c r="GY250" s="7">
        <f>ROUND(GD250+GJ250+GW250+GX250,2)</f>
        <v>0</v>
      </c>
      <c r="GZ250" s="7">
        <f>IF(AND(GY250&gt;0,GY251=0),GY250,0)</f>
        <v>0</v>
      </c>
      <c r="HA250" s="7">
        <f>IF(HB249&gt;0,HA249,0)</f>
        <v>0</v>
      </c>
      <c r="HB250" s="7">
        <f>IF(ROUND(GY250-HA250,2)&gt;0,ROUND(GY250-HA250,2),0)</f>
        <v>0</v>
      </c>
    </row>
    <row r="251" spans="1:235">
      <c r="BB251">
        <v>249</v>
      </c>
      <c r="BC251" s="7">
        <f>IF(BW250&gt;0,BC250-1000,BC250)</f>
        <v>0</v>
      </c>
      <c r="BD251" s="20">
        <f>IF(BW250&gt;0,ROUND(PMT($F$92/12,$F$96*12,-BC251),5),0)</f>
        <v>0</v>
      </c>
      <c r="BE251" s="15">
        <f>IF(BW250&gt;0,ROUND(BC251*$E$1/1000,2),0)</f>
        <v>0</v>
      </c>
      <c r="BF251" s="15">
        <f>IF(BW250&gt;0,ROUND(MIN(BC251,$F$168)*$BF$1,2),0)</f>
        <v>0</v>
      </c>
      <c r="BG251" s="22">
        <v>0</v>
      </c>
      <c r="BH251" s="22">
        <f>IF(BW250&gt;0,ROUND(MIN(BC251,$F$168)*$BH$1,0),0)</f>
        <v>0</v>
      </c>
      <c r="BI251" s="22">
        <f>IF(BW250&gt;0,ROUND(MIN(BC251,$F$168)*$BI$1,2),0)</f>
        <v>0</v>
      </c>
      <c r="BJ251" s="22">
        <f>IF(BW250&gt;0,ROUND(MIN(BC251,$F$168)*$BJ$1,2),0)</f>
        <v>0</v>
      </c>
      <c r="BK251" s="22">
        <f>IF(BW250&gt;0,ROUND(MIN(BC251,$F$168)*$BK$1,2),0)</f>
        <v>0</v>
      </c>
      <c r="BL251" s="15">
        <f>IF(BW250&gt;0,BF251+SUM(BH251:BK251),0)</f>
        <v>0</v>
      </c>
      <c r="BM251" s="22">
        <f>IF(BW250&gt;0,ROUND(BL251/12,2),0)</f>
        <v>0</v>
      </c>
      <c r="BN251" s="9">
        <f>INT(BM251)</f>
        <v>0</v>
      </c>
      <c r="BO251" s="23">
        <f>INT((BM251-BN251)*10)/10</f>
        <v>0</v>
      </c>
      <c r="BP251" s="17">
        <f>BM251-BN251-BO251</f>
        <v>0</v>
      </c>
      <c r="BQ251" s="23">
        <f>IF(OR(BP251=0.05,BP251=0),BP251,IF(AND(BP251&gt;0.051,BP251&lt;0.1),0.1,IF(AND(BP251&gt;0.001,BP251&lt;0.05),0.05,BP251)))</f>
        <v>0</v>
      </c>
      <c r="BR251" s="23">
        <f>BN251+BO251+BQ251</f>
        <v>0</v>
      </c>
      <c r="BS251">
        <f>IF(BW250&gt;0,BS250,0)</f>
        <v>0</v>
      </c>
      <c r="BT251" s="7">
        <f>SUM(BD251:BE251)+BR251+BS251</f>
        <v>0</v>
      </c>
      <c r="BU251" s="7">
        <f>IF(AND(BT251&gt;0,BT252=0),BT251,0)</f>
        <v>0</v>
      </c>
      <c r="BV251" s="7">
        <f>IF(BW250&gt;0,BV250,0)</f>
        <v>0</v>
      </c>
      <c r="BW251" s="7">
        <f>IF(ROUND(BT251-BV251,2)&gt;0,ROUND(BT251-BV251,2),0)</f>
        <v>0</v>
      </c>
      <c r="CB251">
        <v>249</v>
      </c>
      <c r="CC251" s="7">
        <f>IF(DB250&gt;0,CC250-1000,CC250)</f>
        <v>0</v>
      </c>
      <c r="CD251" s="20">
        <f>IF(DB250&gt;0,ROUND(PMT($F$92/12,$F$96*12,-CC251),5),0)</f>
        <v>0</v>
      </c>
      <c r="CE251" s="15">
        <f>IF(DB250&gt;0,ROUND(CC251*$CE$1/1000,2),0)</f>
        <v>0</v>
      </c>
      <c r="CF251" s="9">
        <f>INT(CE251)</f>
        <v>0</v>
      </c>
      <c r="CG251" s="23">
        <f>INT((CE251-CF251)*10)/10</f>
        <v>0</v>
      </c>
      <c r="CH251" s="17">
        <f>CE251-CF251-CG251</f>
        <v>0</v>
      </c>
      <c r="CI251" s="23">
        <f>IF(OR(CH251=0.05,CH251=0),CH251,IF(AND(CH251&gt;0.051,CH251&lt;0.1),0.1,IF(AND(CH251&gt;0.001,CH251&lt;0.05),0.05,CH251)))</f>
        <v>0</v>
      </c>
      <c r="CJ251" s="23">
        <f>CF251+CG251+CI251</f>
        <v>0</v>
      </c>
      <c r="CK251" s="15">
        <f>IF(DB250&gt;0,ROUND($CD$1*$CK$1,2),0)</f>
        <v>0</v>
      </c>
      <c r="CL251" s="22">
        <v>0</v>
      </c>
      <c r="CM251" s="22">
        <f>IF(DB250&gt;0,ROUND($CD$1*$CM$1,2),0)</f>
        <v>0</v>
      </c>
      <c r="CN251" s="22">
        <f>IF(DB250&gt;0,ROUND($CD$1*$CN$1,2),0)</f>
        <v>0</v>
      </c>
      <c r="CO251" s="22">
        <f>IF(DB250&gt;0,ROUND($CD$1*$CO$1,2),0)</f>
        <v>0</v>
      </c>
      <c r="CP251" s="22">
        <f>IF(DB250&gt;0,ROUND($CD$1*$CP$1,2),0)</f>
        <v>0</v>
      </c>
      <c r="CQ251" s="15">
        <f>IF(DB250&gt;0,CK251+SUM(CM251:CP251),0)</f>
        <v>0</v>
      </c>
      <c r="CR251" s="22">
        <f>IF(DB250&gt;0,ROUND(CQ251/12,2),0)</f>
        <v>0</v>
      </c>
      <c r="CS251" s="9">
        <f>INT(CR251)</f>
        <v>0</v>
      </c>
      <c r="CT251" s="23">
        <f>INT((CR251-CS251)*10)/10</f>
        <v>0</v>
      </c>
      <c r="CU251" s="17">
        <f>CR251-CS251-CT251</f>
        <v>0</v>
      </c>
      <c r="CV251" s="23">
        <f>IF(OR(CU251=0.05,CU251=0),CU251,IF(AND(CU251&gt;0.051,CU251&lt;0.1),0.1,IF(AND(CU251&gt;0.001,CU251&lt;0.05),0.05,CU251)))</f>
        <v>0</v>
      </c>
      <c r="CW251" s="23">
        <f>CS251+CT251+CV251</f>
        <v>0</v>
      </c>
      <c r="CX251">
        <f>IF(DB250&gt;0,CX250,0)</f>
        <v>0</v>
      </c>
      <c r="CY251" s="7">
        <f>ROUND(CD251+CJ251+CW251+CX251,2)</f>
        <v>0</v>
      </c>
      <c r="CZ251" s="7">
        <f>IF(AND(CY251&gt;0,CY252=0),CY251,0)</f>
        <v>0</v>
      </c>
      <c r="DA251" s="7">
        <f>IF(DB250&gt;0,DA250,0)</f>
        <v>0</v>
      </c>
      <c r="DB251" s="7">
        <f>IF(ROUND(CY251-DA251,2)&gt;0,ROUND(CY251-DA251,2),0)</f>
        <v>0</v>
      </c>
      <c r="EB251">
        <v>249</v>
      </c>
      <c r="EC251" s="7">
        <f>IF(FB250&gt;0,EC250-1000,EC250)</f>
        <v>0</v>
      </c>
      <c r="ED251" s="20">
        <f>IF(FB250&gt;0,ROUND(PMT($F$92/12,$F$96*12,-EC251),5),0)</f>
        <v>0</v>
      </c>
      <c r="EE251" s="15">
        <f>IF(FB250&gt;0,ROUND(EC251*$EE$1/1000,2),0)</f>
        <v>0</v>
      </c>
      <c r="EF251" s="9">
        <f>INT(EE251)</f>
        <v>0</v>
      </c>
      <c r="EG251" s="23">
        <f>INT((EE251-EF251)*10)/10</f>
        <v>0</v>
      </c>
      <c r="EH251" s="17">
        <f>EE251-EF251-EG251</f>
        <v>0</v>
      </c>
      <c r="EI251" s="23">
        <f>IF(OR(EH251=0.05,EH251=0),EH251,IF(AND(EH251&gt;0.051,EH251&lt;0.1),0.1,IF(AND(EH251&gt;0.001,EH251&lt;0.05),0.05,EH251)))</f>
        <v>0</v>
      </c>
      <c r="EJ251" s="23">
        <f>EF251+EG251+EI251</f>
        <v>0</v>
      </c>
      <c r="EK251" s="15">
        <f>IF(FB250&gt;0,ROUND($ED$1*$EK$1,2),0)</f>
        <v>0</v>
      </c>
      <c r="EL251" s="22">
        <v>0</v>
      </c>
      <c r="EM251" s="22">
        <f>IF(FB250&gt;0,ROUND($ED$1*$EM$1,0),0)</f>
        <v>0</v>
      </c>
      <c r="EN251" s="22">
        <f>IF(FB250&gt;0,ROUND($ED$1*$EN$1,2),0)</f>
        <v>0</v>
      </c>
      <c r="EO251" s="22">
        <f>IF(FB250&gt;0,ROUND($ED$1*$EO$1,2),0)</f>
        <v>0</v>
      </c>
      <c r="EP251" s="22">
        <f>IF(FB250&gt;0,ROUND($ED$1*$EP$1,2),0)</f>
        <v>0</v>
      </c>
      <c r="EQ251" s="15">
        <f>IF(FB250&gt;0,EK251+SUM(EM251:EP251),0)</f>
        <v>0</v>
      </c>
      <c r="ER251" s="22">
        <f>IF(FB250&gt;0,ROUND(EQ251/12,2),0)</f>
        <v>0</v>
      </c>
      <c r="ES251" s="9">
        <f>INT(ER251)</f>
        <v>0</v>
      </c>
      <c r="ET251" s="23">
        <f>INT((ER251-ES251)*10)/10</f>
        <v>0</v>
      </c>
      <c r="EU251" s="17">
        <f>ER251-ES251-ET251</f>
        <v>0</v>
      </c>
      <c r="EV251" s="23">
        <f>IF(OR(EU251=0.05,EU251=0),EU251,IF(AND(EU251&gt;0.051,EU251&lt;0.1),0.1,IF(AND(EU251&gt;0.001,EU251&lt;0.05),0.05,EU251)))</f>
        <v>0</v>
      </c>
      <c r="EW251" s="23">
        <f>ES251+ET251+EV251</f>
        <v>0</v>
      </c>
      <c r="EX251">
        <f>IF(FB250&gt;0,EX250,0)</f>
        <v>0</v>
      </c>
      <c r="EY251" s="7">
        <f>ROUND(ED251+EJ251+EW251+EX251,2)</f>
        <v>0</v>
      </c>
      <c r="EZ251" s="7">
        <f>IF(AND(EY251&gt;0,EY252=0),EY251,0)</f>
        <v>0</v>
      </c>
      <c r="FA251" s="7">
        <f>IF(FB250&gt;0,FA250,0)</f>
        <v>0</v>
      </c>
      <c r="FB251" s="7">
        <f>IF(ROUND(EY251-FA251,2)&gt;0,ROUND(EY251-FA251,2),0)</f>
        <v>0</v>
      </c>
      <c r="GB251">
        <v>249</v>
      </c>
      <c r="GC251" s="7">
        <f>IF(HB250&gt;0,GC250-1000,GC250)</f>
        <v>0</v>
      </c>
      <c r="GD251" s="20">
        <f>IF(HB250&gt;0,ROUND(PMT($F$92/12,$F$96*12,-GC251),5),0)</f>
        <v>0</v>
      </c>
      <c r="GE251" s="15">
        <f>IF(HB250&gt;0,ROUND(GC251*$GE$1/1000,2),0)</f>
        <v>0</v>
      </c>
      <c r="GF251" s="9">
        <f>INT(GE251)</f>
        <v>0</v>
      </c>
      <c r="GG251" s="23">
        <f>INT((GE251-GF251)*10)/10</f>
        <v>0</v>
      </c>
      <c r="GH251" s="17">
        <f>GE251-GF251-GG251</f>
        <v>0</v>
      </c>
      <c r="GI251" s="23">
        <f>IF(OR(GH251=0.05,GH251=0),GH251,IF(AND(GH251&gt;0.051,GH251&lt;0.1),0.1,IF(AND(GH251&gt;0.001,GH251&lt;0.05),0.05,GH251)))</f>
        <v>0</v>
      </c>
      <c r="GJ251" s="23">
        <f>GF251+GG251+GI251</f>
        <v>0</v>
      </c>
      <c r="GK251" s="15">
        <f>IF(HB250&gt;0,ROUND($GD$1*$GK$1,2),0)</f>
        <v>0</v>
      </c>
      <c r="GL251" s="22">
        <v>0</v>
      </c>
      <c r="GM251" s="22">
        <f>IF(HB250&gt;0,ROUND($GD$1*$GM$1,0),0)</f>
        <v>0</v>
      </c>
      <c r="GN251" s="22">
        <f>IF(HB250&gt;0,ROUND($GD$1*$GN$1,2),0)</f>
        <v>0</v>
      </c>
      <c r="GO251" s="22">
        <f>IF(HB250&gt;0,ROUND($GD$1*$GO$1,2),0)</f>
        <v>0</v>
      </c>
      <c r="GP251" s="22">
        <f>IF(HB250&gt;0,ROUND($GD$1*$GP$1,2),0)</f>
        <v>0</v>
      </c>
      <c r="GQ251" s="15">
        <f>IF(HB250&gt;0,GK251+SUM(GM251:GP251),0)</f>
        <v>0</v>
      </c>
      <c r="GR251" s="22">
        <f>IF(HB250&gt;0,ROUND(GQ251/12,2),0)</f>
        <v>0</v>
      </c>
      <c r="GS251" s="9">
        <f>INT(GR251)</f>
        <v>0</v>
      </c>
      <c r="GT251" s="23">
        <f>INT((GR251-GS251)*10)/10</f>
        <v>0</v>
      </c>
      <c r="GU251" s="17">
        <f>GR251-GS251-GT251</f>
        <v>0</v>
      </c>
      <c r="GV251" s="23">
        <f>IF(OR(GU251=0.05,GU251=0),GU251,IF(AND(GU251&gt;0.051,GU251&lt;0.1),0.1,IF(AND(GU251&gt;0.001,GU251&lt;0.05),0.05,GU251)))</f>
        <v>0</v>
      </c>
      <c r="GW251" s="23">
        <f>GS251+GT251+GV251</f>
        <v>0</v>
      </c>
      <c r="GX251">
        <f>IF(HB250&gt;0,GX250,0)</f>
        <v>0</v>
      </c>
      <c r="GY251" s="7">
        <f>ROUND(GD251+GJ251+GW251+GX251,2)</f>
        <v>0</v>
      </c>
      <c r="GZ251" s="7">
        <f>IF(AND(GY251&gt;0,GY252=0),GY251,0)</f>
        <v>0</v>
      </c>
      <c r="HA251" s="7">
        <f>IF(HB250&gt;0,HA250,0)</f>
        <v>0</v>
      </c>
      <c r="HB251" s="7">
        <f>IF(ROUND(GY251-HA251,2)&gt;0,ROUND(GY251-HA251,2),0)</f>
        <v>0</v>
      </c>
    </row>
    <row r="252" spans="1:235">
      <c r="AA252" t="s">
        <v>95</v>
      </c>
      <c r="BB252">
        <v>250</v>
      </c>
      <c r="BC252" s="7">
        <f>IF(BW251&gt;0,BC251-1000,BC251)</f>
        <v>0</v>
      </c>
      <c r="BD252" s="20">
        <f>IF(BW251&gt;0,ROUND(PMT($F$92/12,$F$96*12,-BC252),5),0)</f>
        <v>0</v>
      </c>
      <c r="BE252" s="15">
        <f>IF(BW251&gt;0,ROUND(BC252*$E$1/1000,2),0)</f>
        <v>0</v>
      </c>
      <c r="BF252" s="15">
        <f>IF(BW251&gt;0,ROUND(MIN(BC252,$F$168)*$BF$1,2),0)</f>
        <v>0</v>
      </c>
      <c r="BG252" s="22">
        <v>0</v>
      </c>
      <c r="BH252" s="22">
        <f>IF(BW251&gt;0,ROUND(MIN(BC252,$F$168)*$BH$1,0),0)</f>
        <v>0</v>
      </c>
      <c r="BI252" s="22">
        <f>IF(BW251&gt;0,ROUND(MIN(BC252,$F$168)*$BI$1,2),0)</f>
        <v>0</v>
      </c>
      <c r="BJ252" s="22">
        <f>IF(BW251&gt;0,ROUND(MIN(BC252,$F$168)*$BJ$1,2),0)</f>
        <v>0</v>
      </c>
      <c r="BK252" s="22">
        <f>IF(BW251&gt;0,ROUND(MIN(BC252,$F$168)*$BK$1,2),0)</f>
        <v>0</v>
      </c>
      <c r="BL252" s="15">
        <f>IF(BW251&gt;0,BF252+SUM(BH252:BK252),0)</f>
        <v>0</v>
      </c>
      <c r="BM252" s="22">
        <f>IF(BW251&gt;0,ROUND(BL252/12,2),0)</f>
        <v>0</v>
      </c>
      <c r="BN252" s="9">
        <f>INT(BM252)</f>
        <v>0</v>
      </c>
      <c r="BO252" s="23">
        <f>INT((BM252-BN252)*10)/10</f>
        <v>0</v>
      </c>
      <c r="BP252" s="17">
        <f>BM252-BN252-BO252</f>
        <v>0</v>
      </c>
      <c r="BQ252" s="23">
        <f>IF(OR(BP252=0.05,BP252=0),BP252,IF(AND(BP252&gt;0.051,BP252&lt;0.1),0.1,IF(AND(BP252&gt;0.001,BP252&lt;0.05),0.05,BP252)))</f>
        <v>0</v>
      </c>
      <c r="BR252" s="23">
        <f>BN252+BO252+BQ252</f>
        <v>0</v>
      </c>
      <c r="BS252">
        <f>IF(BW251&gt;0,BS251,0)</f>
        <v>0</v>
      </c>
      <c r="BT252" s="7">
        <f>SUM(BD252:BE252)+BR252+BS252</f>
        <v>0</v>
      </c>
      <c r="BU252" s="7">
        <f>IF(AND(BT252&gt;0,BT253=0),BT252,0)</f>
        <v>0</v>
      </c>
      <c r="BV252" s="7">
        <f>IF(BW251&gt;0,BV251,0)</f>
        <v>0</v>
      </c>
      <c r="BW252" s="7">
        <f>IF(ROUND(BT252-BV252,2)&gt;0,ROUND(BT252-BV252,2),0)</f>
        <v>0</v>
      </c>
      <c r="CB252">
        <v>250</v>
      </c>
      <c r="CC252" s="7">
        <f>IF(DB251&gt;0,CC251-1000,CC251)</f>
        <v>0</v>
      </c>
      <c r="CD252" s="20">
        <f>IF(DB251&gt;0,ROUND(PMT($F$92/12,$F$96*12,-CC252),5),0)</f>
        <v>0</v>
      </c>
      <c r="CE252" s="15">
        <f>IF(DB251&gt;0,ROUND(CC252*$CE$1/1000,2),0)</f>
        <v>0</v>
      </c>
      <c r="CF252" s="9">
        <f>INT(CE252)</f>
        <v>0</v>
      </c>
      <c r="CG252" s="23">
        <f>INT((CE252-CF252)*10)/10</f>
        <v>0</v>
      </c>
      <c r="CH252" s="17">
        <f>CE252-CF252-CG252</f>
        <v>0</v>
      </c>
      <c r="CI252" s="23">
        <f>IF(OR(CH252=0.05,CH252=0),CH252,IF(AND(CH252&gt;0.051,CH252&lt;0.1),0.1,IF(AND(CH252&gt;0.001,CH252&lt;0.05),0.05,CH252)))</f>
        <v>0</v>
      </c>
      <c r="CJ252" s="23">
        <f>CF252+CG252+CI252</f>
        <v>0</v>
      </c>
      <c r="CK252" s="15">
        <f>IF(DB251&gt;0,ROUND($CD$1*$CK$1,2),0)</f>
        <v>0</v>
      </c>
      <c r="CL252" s="22">
        <v>0</v>
      </c>
      <c r="CM252" s="22">
        <f>IF(DB251&gt;0,ROUND($CD$1*$CM$1,2),0)</f>
        <v>0</v>
      </c>
      <c r="CN252" s="22">
        <f>IF(DB251&gt;0,ROUND($CD$1*$CN$1,2),0)</f>
        <v>0</v>
      </c>
      <c r="CO252" s="22">
        <f>IF(DB251&gt;0,ROUND($CD$1*$CO$1,2),0)</f>
        <v>0</v>
      </c>
      <c r="CP252" s="22">
        <f>IF(DB251&gt;0,ROUND($CD$1*$CP$1,2),0)</f>
        <v>0</v>
      </c>
      <c r="CQ252" s="15">
        <f>IF(DB251&gt;0,CK252+SUM(CM252:CP252),0)</f>
        <v>0</v>
      </c>
      <c r="CR252" s="22">
        <f>IF(DB251&gt;0,ROUND(CQ252/12,2),0)</f>
        <v>0</v>
      </c>
      <c r="CS252" s="9">
        <f>INT(CR252)</f>
        <v>0</v>
      </c>
      <c r="CT252" s="23">
        <f>INT((CR252-CS252)*10)/10</f>
        <v>0</v>
      </c>
      <c r="CU252" s="17">
        <f>CR252-CS252-CT252</f>
        <v>0</v>
      </c>
      <c r="CV252" s="23">
        <f>IF(OR(CU252=0.05,CU252=0),CU252,IF(AND(CU252&gt;0.051,CU252&lt;0.1),0.1,IF(AND(CU252&gt;0.001,CU252&lt;0.05),0.05,CU252)))</f>
        <v>0</v>
      </c>
      <c r="CW252" s="23">
        <f>CS252+CT252+CV252</f>
        <v>0</v>
      </c>
      <c r="CX252">
        <f>IF(DB251&gt;0,CX251,0)</f>
        <v>0</v>
      </c>
      <c r="CY252" s="7">
        <f>ROUND(CD252+CJ252+CW252+CX252,2)</f>
        <v>0</v>
      </c>
      <c r="CZ252" s="7">
        <f>IF(AND(CY252&gt;0,CY253=0),CY252,0)</f>
        <v>0</v>
      </c>
      <c r="DA252" s="7">
        <f>IF(DB251&gt;0,DA251,0)</f>
        <v>0</v>
      </c>
      <c r="DB252" s="7">
        <f>IF(ROUND(CY252-DA252,2)&gt;0,ROUND(CY252-DA252,2),0)</f>
        <v>0</v>
      </c>
      <c r="EB252">
        <v>250</v>
      </c>
      <c r="EC252" s="7">
        <f>IF(FB251&gt;0,EC251-1000,EC251)</f>
        <v>0</v>
      </c>
      <c r="ED252" s="20">
        <f>IF(FB251&gt;0,ROUND(PMT($F$92/12,$F$96*12,-EC252),5),0)</f>
        <v>0</v>
      </c>
      <c r="EE252" s="15">
        <f>IF(FB251&gt;0,ROUND(EC252*$EE$1/1000,2),0)</f>
        <v>0</v>
      </c>
      <c r="EF252" s="9">
        <f>INT(EE252)</f>
        <v>0</v>
      </c>
      <c r="EG252" s="23">
        <f>INT((EE252-EF252)*10)/10</f>
        <v>0</v>
      </c>
      <c r="EH252" s="17">
        <f>EE252-EF252-EG252</f>
        <v>0</v>
      </c>
      <c r="EI252" s="23">
        <f>IF(OR(EH252=0.05,EH252=0),EH252,IF(AND(EH252&gt;0.051,EH252&lt;0.1),0.1,IF(AND(EH252&gt;0.001,EH252&lt;0.05),0.05,EH252)))</f>
        <v>0</v>
      </c>
      <c r="EJ252" s="23">
        <f>EF252+EG252+EI252</f>
        <v>0</v>
      </c>
      <c r="EK252" s="15">
        <f>IF(FB251&gt;0,ROUND($ED$1*$EK$1,2),0)</f>
        <v>0</v>
      </c>
      <c r="EL252" s="22">
        <v>0</v>
      </c>
      <c r="EM252" s="22">
        <f>IF(FB251&gt;0,ROUND($ED$1*$EM$1,0),0)</f>
        <v>0</v>
      </c>
      <c r="EN252" s="22">
        <f>IF(FB251&gt;0,ROUND($ED$1*$EN$1,2),0)</f>
        <v>0</v>
      </c>
      <c r="EO252" s="22">
        <f>IF(FB251&gt;0,ROUND($ED$1*$EO$1,2),0)</f>
        <v>0</v>
      </c>
      <c r="EP252" s="22">
        <f>IF(FB251&gt;0,ROUND($ED$1*$EP$1,2),0)</f>
        <v>0</v>
      </c>
      <c r="EQ252" s="15">
        <f>IF(FB251&gt;0,EK252+SUM(EM252:EP252),0)</f>
        <v>0</v>
      </c>
      <c r="ER252" s="22">
        <f>IF(FB251&gt;0,ROUND(EQ252/12,2),0)</f>
        <v>0</v>
      </c>
      <c r="ES252" s="9">
        <f>INT(ER252)</f>
        <v>0</v>
      </c>
      <c r="ET252" s="23">
        <f>INT((ER252-ES252)*10)/10</f>
        <v>0</v>
      </c>
      <c r="EU252" s="17">
        <f>ER252-ES252-ET252</f>
        <v>0</v>
      </c>
      <c r="EV252" s="23">
        <f>IF(OR(EU252=0.05,EU252=0),EU252,IF(AND(EU252&gt;0.051,EU252&lt;0.1),0.1,IF(AND(EU252&gt;0.001,EU252&lt;0.05),0.05,EU252)))</f>
        <v>0</v>
      </c>
      <c r="EW252" s="23">
        <f>ES252+ET252+EV252</f>
        <v>0</v>
      </c>
      <c r="EX252">
        <f>IF(FB251&gt;0,EX251,0)</f>
        <v>0</v>
      </c>
      <c r="EY252" s="7">
        <f>ROUND(ED252+EJ252+EW252+EX252,2)</f>
        <v>0</v>
      </c>
      <c r="EZ252" s="7">
        <f>IF(AND(EY252&gt;0,EY253=0),EY252,0)</f>
        <v>0</v>
      </c>
      <c r="FA252" s="7">
        <f>IF(FB251&gt;0,FA251,0)</f>
        <v>0</v>
      </c>
      <c r="FB252" s="7">
        <f>IF(ROUND(EY252-FA252,2)&gt;0,ROUND(EY252-FA252,2),0)</f>
        <v>0</v>
      </c>
      <c r="GB252">
        <v>250</v>
      </c>
      <c r="GC252" s="7">
        <f>IF(HB251&gt;0,GC251-1000,GC251)</f>
        <v>0</v>
      </c>
      <c r="GD252" s="20">
        <f>IF(HB251&gt;0,ROUND(PMT($F$92/12,$F$96*12,-GC252),5),0)</f>
        <v>0</v>
      </c>
      <c r="GE252" s="15">
        <f>IF(HB251&gt;0,ROUND(GC252*$GE$1/1000,2),0)</f>
        <v>0</v>
      </c>
      <c r="GF252" s="9">
        <f>INT(GE252)</f>
        <v>0</v>
      </c>
      <c r="GG252" s="23">
        <f>INT((GE252-GF252)*10)/10</f>
        <v>0</v>
      </c>
      <c r="GH252" s="17">
        <f>GE252-GF252-GG252</f>
        <v>0</v>
      </c>
      <c r="GI252" s="23">
        <f>IF(OR(GH252=0.05,GH252=0),GH252,IF(AND(GH252&gt;0.051,GH252&lt;0.1),0.1,IF(AND(GH252&gt;0.001,GH252&lt;0.05),0.05,GH252)))</f>
        <v>0</v>
      </c>
      <c r="GJ252" s="23">
        <f>GF252+GG252+GI252</f>
        <v>0</v>
      </c>
      <c r="GK252" s="15">
        <f>IF(HB251&gt;0,ROUND($GD$1*$GK$1,2),0)</f>
        <v>0</v>
      </c>
      <c r="GL252" s="22">
        <v>0</v>
      </c>
      <c r="GM252" s="22">
        <f>IF(HB251&gt;0,ROUND($GD$1*$GM$1,0),0)</f>
        <v>0</v>
      </c>
      <c r="GN252" s="22">
        <f>IF(HB251&gt;0,ROUND($GD$1*$GN$1,2),0)</f>
        <v>0</v>
      </c>
      <c r="GO252" s="22">
        <f>IF(HB251&gt;0,ROUND($GD$1*$GO$1,2),0)</f>
        <v>0</v>
      </c>
      <c r="GP252" s="22">
        <f>IF(HB251&gt;0,ROUND($GD$1*$GP$1,2),0)</f>
        <v>0</v>
      </c>
      <c r="GQ252" s="15">
        <f>IF(HB251&gt;0,GK252+SUM(GM252:GP252),0)</f>
        <v>0</v>
      </c>
      <c r="GR252" s="22">
        <f>IF(HB251&gt;0,ROUND(GQ252/12,2),0)</f>
        <v>0</v>
      </c>
      <c r="GS252" s="9">
        <f>INT(GR252)</f>
        <v>0</v>
      </c>
      <c r="GT252" s="23">
        <f>INT((GR252-GS252)*10)/10</f>
        <v>0</v>
      </c>
      <c r="GU252" s="17">
        <f>GR252-GS252-GT252</f>
        <v>0</v>
      </c>
      <c r="GV252" s="23">
        <f>IF(OR(GU252=0.05,GU252=0),GU252,IF(AND(GU252&gt;0.051,GU252&lt;0.1),0.1,IF(AND(GU252&gt;0.001,GU252&lt;0.05),0.05,GU252)))</f>
        <v>0</v>
      </c>
      <c r="GW252" s="23">
        <f>GS252+GT252+GV252</f>
        <v>0</v>
      </c>
      <c r="GX252">
        <f>IF(HB251&gt;0,GX251,0)</f>
        <v>0</v>
      </c>
      <c r="GY252" s="7">
        <f>ROUND(GD252+GJ252+GW252+GX252,2)</f>
        <v>0</v>
      </c>
      <c r="GZ252" s="7">
        <f>IF(AND(GY252&gt;0,GY253=0),GY252,0)</f>
        <v>0</v>
      </c>
      <c r="HA252" s="7">
        <f>IF(HB251&gt;0,HA251,0)</f>
        <v>0</v>
      </c>
      <c r="HB252" s="7">
        <f>IF(ROUND(GY252-HA252,2)&gt;0,ROUND(GY252-HA252,2),0)</f>
        <v>0</v>
      </c>
    </row>
    <row r="253" spans="1:235">
      <c r="AA253" s="82" t="str">
        <f>$F$28</f>
        <v>Good</v>
      </c>
      <c r="AB253" s="125">
        <f>AC257</f>
        <v>0</v>
      </c>
      <c r="AC253" s="147">
        <f>AF122-AB253</f>
        <v>0.95</v>
      </c>
      <c r="BB253">
        <v>251</v>
      </c>
      <c r="BC253" s="7">
        <f>IF(BW252&gt;0,BC252-1000,BC252)</f>
        <v>0</v>
      </c>
      <c r="BD253" s="20">
        <f>IF(BW252&gt;0,ROUND(PMT($F$92/12,$F$96*12,-BC253),5),0)</f>
        <v>0</v>
      </c>
      <c r="BE253" s="15">
        <f>IF(BW252&gt;0,ROUND(BC253*$E$1/1000,2),0)</f>
        <v>0</v>
      </c>
      <c r="BF253" s="15">
        <f>IF(BW252&gt;0,ROUND(MIN(BC253,$F$168)*$BF$1,2),0)</f>
        <v>0</v>
      </c>
      <c r="BG253" s="22">
        <v>0</v>
      </c>
      <c r="BH253" s="22">
        <f>IF(BW252&gt;0,ROUND(MIN(BC253,$F$168)*$BH$1,0),0)</f>
        <v>0</v>
      </c>
      <c r="BI253" s="22">
        <f>IF(BW252&gt;0,ROUND(MIN(BC253,$F$168)*$BI$1,2),0)</f>
        <v>0</v>
      </c>
      <c r="BJ253" s="22">
        <f>IF(BW252&gt;0,ROUND(MIN(BC253,$F$168)*$BJ$1,2),0)</f>
        <v>0</v>
      </c>
      <c r="BK253" s="22">
        <f>IF(BW252&gt;0,ROUND(MIN(BC253,$F$168)*$BK$1,2),0)</f>
        <v>0</v>
      </c>
      <c r="BL253" s="15">
        <f>IF(BW252&gt;0,BF253+SUM(BH253:BK253),0)</f>
        <v>0</v>
      </c>
      <c r="BM253" s="22">
        <f>IF(BW252&gt;0,ROUND(BL253/12,2),0)</f>
        <v>0</v>
      </c>
      <c r="BN253" s="9">
        <f>INT(BM253)</f>
        <v>0</v>
      </c>
      <c r="BO253" s="23">
        <f>INT((BM253-BN253)*10)/10</f>
        <v>0</v>
      </c>
      <c r="BP253" s="17">
        <f>BM253-BN253-BO253</f>
        <v>0</v>
      </c>
      <c r="BQ253" s="23">
        <f>IF(OR(BP253=0.05,BP253=0),BP253,IF(AND(BP253&gt;0.051,BP253&lt;0.1),0.1,IF(AND(BP253&gt;0.001,BP253&lt;0.05),0.05,BP253)))</f>
        <v>0</v>
      </c>
      <c r="BR253" s="23">
        <f>BN253+BO253+BQ253</f>
        <v>0</v>
      </c>
      <c r="BS253">
        <f>IF(BW252&gt;0,BS252,0)</f>
        <v>0</v>
      </c>
      <c r="BT253" s="7">
        <f>SUM(BD253:BE253)+BR253+BS253</f>
        <v>0</v>
      </c>
      <c r="BU253" s="7">
        <f>IF(AND(BT253&gt;0,BT254=0),BT253,0)</f>
        <v>0</v>
      </c>
      <c r="BV253" s="7">
        <f>IF(BW252&gt;0,BV252,0)</f>
        <v>0</v>
      </c>
      <c r="BW253" s="7">
        <f>IF(ROUND(BT253-BV253,2)&gt;0,ROUND(BT253-BV253,2),0)</f>
        <v>0</v>
      </c>
      <c r="CB253">
        <v>251</v>
      </c>
      <c r="CC253" s="7">
        <f>IF(DB252&gt;0,CC252-1000,CC252)</f>
        <v>0</v>
      </c>
      <c r="CD253" s="20">
        <f>IF(DB252&gt;0,ROUND(PMT($F$92/12,$F$96*12,-CC253),5),0)</f>
        <v>0</v>
      </c>
      <c r="CE253" s="15">
        <f>IF(DB252&gt;0,ROUND(CC253*$CE$1/1000,2),0)</f>
        <v>0</v>
      </c>
      <c r="CF253" s="9">
        <f>INT(CE253)</f>
        <v>0</v>
      </c>
      <c r="CG253" s="23">
        <f>INT((CE253-CF253)*10)/10</f>
        <v>0</v>
      </c>
      <c r="CH253" s="17">
        <f>CE253-CF253-CG253</f>
        <v>0</v>
      </c>
      <c r="CI253" s="23">
        <f>IF(OR(CH253=0.05,CH253=0),CH253,IF(AND(CH253&gt;0.051,CH253&lt;0.1),0.1,IF(AND(CH253&gt;0.001,CH253&lt;0.05),0.05,CH253)))</f>
        <v>0</v>
      </c>
      <c r="CJ253" s="23">
        <f>CF253+CG253+CI253</f>
        <v>0</v>
      </c>
      <c r="CK253" s="15">
        <f>IF(DB252&gt;0,ROUND($CD$1*$CK$1,2),0)</f>
        <v>0</v>
      </c>
      <c r="CL253" s="22">
        <v>0</v>
      </c>
      <c r="CM253" s="22">
        <f>IF(DB252&gt;0,ROUND($CD$1*$CM$1,2),0)</f>
        <v>0</v>
      </c>
      <c r="CN253" s="22">
        <f>IF(DB252&gt;0,ROUND($CD$1*$CN$1,2),0)</f>
        <v>0</v>
      </c>
      <c r="CO253" s="22">
        <f>IF(DB252&gt;0,ROUND($CD$1*$CO$1,2),0)</f>
        <v>0</v>
      </c>
      <c r="CP253" s="22">
        <f>IF(DB252&gt;0,ROUND($CD$1*$CP$1,2),0)</f>
        <v>0</v>
      </c>
      <c r="CQ253" s="15">
        <f>IF(DB252&gt;0,CK253+SUM(CM253:CP253),0)</f>
        <v>0</v>
      </c>
      <c r="CR253" s="22">
        <f>IF(DB252&gt;0,ROUND(CQ253/12,2),0)</f>
        <v>0</v>
      </c>
      <c r="CS253" s="9">
        <f>INT(CR253)</f>
        <v>0</v>
      </c>
      <c r="CT253" s="23">
        <f>INT((CR253-CS253)*10)/10</f>
        <v>0</v>
      </c>
      <c r="CU253" s="17">
        <f>CR253-CS253-CT253</f>
        <v>0</v>
      </c>
      <c r="CV253" s="23">
        <f>IF(OR(CU253=0.05,CU253=0),CU253,IF(AND(CU253&gt;0.051,CU253&lt;0.1),0.1,IF(AND(CU253&gt;0.001,CU253&lt;0.05),0.05,CU253)))</f>
        <v>0</v>
      </c>
      <c r="CW253" s="23">
        <f>CS253+CT253+CV253</f>
        <v>0</v>
      </c>
      <c r="CX253">
        <f>IF(DB252&gt;0,CX252,0)</f>
        <v>0</v>
      </c>
      <c r="CY253" s="7">
        <f>ROUND(CD253+CJ253+CW253+CX253,2)</f>
        <v>0</v>
      </c>
      <c r="CZ253" s="7">
        <f>IF(AND(CY253&gt;0,CY254=0),CY253,0)</f>
        <v>0</v>
      </c>
      <c r="DA253" s="7">
        <f>IF(DB252&gt;0,DA252,0)</f>
        <v>0</v>
      </c>
      <c r="DB253" s="7">
        <f>IF(ROUND(CY253-DA253,2)&gt;0,ROUND(CY253-DA253,2),0)</f>
        <v>0</v>
      </c>
      <c r="EB253">
        <v>251</v>
      </c>
      <c r="EC253" s="7">
        <f>IF(FB252&gt;0,EC252-1000,EC252)</f>
        <v>0</v>
      </c>
      <c r="ED253" s="20">
        <f>IF(FB252&gt;0,ROUND(PMT($F$92/12,$F$96*12,-EC253),5),0)</f>
        <v>0</v>
      </c>
      <c r="EE253" s="15">
        <f>IF(FB252&gt;0,ROUND(EC253*$EE$1/1000,2),0)</f>
        <v>0</v>
      </c>
      <c r="EF253" s="9">
        <f>INT(EE253)</f>
        <v>0</v>
      </c>
      <c r="EG253" s="23">
        <f>INT((EE253-EF253)*10)/10</f>
        <v>0</v>
      </c>
      <c r="EH253" s="17">
        <f>EE253-EF253-EG253</f>
        <v>0</v>
      </c>
      <c r="EI253" s="23">
        <f>IF(OR(EH253=0.05,EH253=0),EH253,IF(AND(EH253&gt;0.051,EH253&lt;0.1),0.1,IF(AND(EH253&gt;0.001,EH253&lt;0.05),0.05,EH253)))</f>
        <v>0</v>
      </c>
      <c r="EJ253" s="23">
        <f>EF253+EG253+EI253</f>
        <v>0</v>
      </c>
      <c r="EK253" s="15">
        <f>IF(FB252&gt;0,ROUND($ED$1*$EK$1,2),0)</f>
        <v>0</v>
      </c>
      <c r="EL253" s="22">
        <v>0</v>
      </c>
      <c r="EM253" s="22">
        <f>IF(FB252&gt;0,ROUND($ED$1*$EM$1,0),0)</f>
        <v>0</v>
      </c>
      <c r="EN253" s="22">
        <f>IF(FB252&gt;0,ROUND($ED$1*$EN$1,2),0)</f>
        <v>0</v>
      </c>
      <c r="EO253" s="22">
        <f>IF(FB252&gt;0,ROUND($ED$1*$EO$1,2),0)</f>
        <v>0</v>
      </c>
      <c r="EP253" s="22">
        <f>IF(FB252&gt;0,ROUND($ED$1*$EP$1,2),0)</f>
        <v>0</v>
      </c>
      <c r="EQ253" s="15">
        <f>IF(FB252&gt;0,EK253+SUM(EM253:EP253),0)</f>
        <v>0</v>
      </c>
      <c r="ER253" s="22">
        <f>IF(FB252&gt;0,ROUND(EQ253/12,2),0)</f>
        <v>0</v>
      </c>
      <c r="ES253" s="9">
        <f>INT(ER253)</f>
        <v>0</v>
      </c>
      <c r="ET253" s="23">
        <f>INT((ER253-ES253)*10)/10</f>
        <v>0</v>
      </c>
      <c r="EU253" s="17">
        <f>ER253-ES253-ET253</f>
        <v>0</v>
      </c>
      <c r="EV253" s="23">
        <f>IF(OR(EU253=0.05,EU253=0),EU253,IF(AND(EU253&gt;0.051,EU253&lt;0.1),0.1,IF(AND(EU253&gt;0.001,EU253&lt;0.05),0.05,EU253)))</f>
        <v>0</v>
      </c>
      <c r="EW253" s="23">
        <f>ES253+ET253+EV253</f>
        <v>0</v>
      </c>
      <c r="EX253">
        <f>IF(FB252&gt;0,EX252,0)</f>
        <v>0</v>
      </c>
      <c r="EY253" s="7">
        <f>ROUND(ED253+EJ253+EW253+EX253,2)</f>
        <v>0</v>
      </c>
      <c r="EZ253" s="7">
        <f>IF(AND(EY253&gt;0,EY254=0),EY253,0)</f>
        <v>0</v>
      </c>
      <c r="FA253" s="7">
        <f>IF(FB252&gt;0,FA252,0)</f>
        <v>0</v>
      </c>
      <c r="FB253" s="7">
        <f>IF(ROUND(EY253-FA253,2)&gt;0,ROUND(EY253-FA253,2),0)</f>
        <v>0</v>
      </c>
      <c r="GB253">
        <v>251</v>
      </c>
      <c r="GC253" s="7">
        <f>IF(HB252&gt;0,GC252-1000,GC252)</f>
        <v>0</v>
      </c>
      <c r="GD253" s="20">
        <f>IF(HB252&gt;0,ROUND(PMT($F$92/12,$F$96*12,-GC253),5),0)</f>
        <v>0</v>
      </c>
      <c r="GE253" s="15">
        <f>IF(HB252&gt;0,ROUND(GC253*$GE$1/1000,2),0)</f>
        <v>0</v>
      </c>
      <c r="GF253" s="9">
        <f>INT(GE253)</f>
        <v>0</v>
      </c>
      <c r="GG253" s="23">
        <f>INT((GE253-GF253)*10)/10</f>
        <v>0</v>
      </c>
      <c r="GH253" s="17">
        <f>GE253-GF253-GG253</f>
        <v>0</v>
      </c>
      <c r="GI253" s="23">
        <f>IF(OR(GH253=0.05,GH253=0),GH253,IF(AND(GH253&gt;0.051,GH253&lt;0.1),0.1,IF(AND(GH253&gt;0.001,GH253&lt;0.05),0.05,GH253)))</f>
        <v>0</v>
      </c>
      <c r="GJ253" s="23">
        <f>GF253+GG253+GI253</f>
        <v>0</v>
      </c>
      <c r="GK253" s="15">
        <f>IF(HB252&gt;0,ROUND($GD$1*$GK$1,2),0)</f>
        <v>0</v>
      </c>
      <c r="GL253" s="22">
        <v>0</v>
      </c>
      <c r="GM253" s="22">
        <f>IF(HB252&gt;0,ROUND($GD$1*$GM$1,0),0)</f>
        <v>0</v>
      </c>
      <c r="GN253" s="22">
        <f>IF(HB252&gt;0,ROUND($GD$1*$GN$1,2),0)</f>
        <v>0</v>
      </c>
      <c r="GO253" s="22">
        <f>IF(HB252&gt;0,ROUND($GD$1*$GO$1,2),0)</f>
        <v>0</v>
      </c>
      <c r="GP253" s="22">
        <f>IF(HB252&gt;0,ROUND($GD$1*$GP$1,2),0)</f>
        <v>0</v>
      </c>
      <c r="GQ253" s="15">
        <f>IF(HB252&gt;0,GK253+SUM(GM253:GP253),0)</f>
        <v>0</v>
      </c>
      <c r="GR253" s="22">
        <f>IF(HB252&gt;0,ROUND(GQ253/12,2),0)</f>
        <v>0</v>
      </c>
      <c r="GS253" s="9">
        <f>INT(GR253)</f>
        <v>0</v>
      </c>
      <c r="GT253" s="23">
        <f>INT((GR253-GS253)*10)/10</f>
        <v>0</v>
      </c>
      <c r="GU253" s="17">
        <f>GR253-GS253-GT253</f>
        <v>0</v>
      </c>
      <c r="GV253" s="23">
        <f>IF(OR(GU253=0.05,GU253=0),GU253,IF(AND(GU253&gt;0.051,GU253&lt;0.1),0.1,IF(AND(GU253&gt;0.001,GU253&lt;0.05),0.05,GU253)))</f>
        <v>0</v>
      </c>
      <c r="GW253" s="23">
        <f>GS253+GT253+GV253</f>
        <v>0</v>
      </c>
      <c r="GX253">
        <f>IF(HB252&gt;0,GX252,0)</f>
        <v>0</v>
      </c>
      <c r="GY253" s="7">
        <f>ROUND(GD253+GJ253+GW253+GX253,2)</f>
        <v>0</v>
      </c>
      <c r="GZ253" s="7">
        <f>IF(AND(GY253&gt;0,GY254=0),GY253,0)</f>
        <v>0</v>
      </c>
      <c r="HA253" s="7">
        <f>IF(HB252&gt;0,HA252,0)</f>
        <v>0</v>
      </c>
      <c r="HB253" s="7">
        <f>IF(ROUND(GY253-HA253,2)&gt;0,ROUND(GY253-HA253,2),0)</f>
        <v>0</v>
      </c>
    </row>
    <row r="254" spans="1:235">
      <c r="AA254" s="9" t="s">
        <v>96</v>
      </c>
      <c r="AB254" s="125">
        <v>0</v>
      </c>
      <c r="AC254" s="125">
        <f>IF($AA$253=AA254,AB254,0)</f>
        <v>0</v>
      </c>
      <c r="BB254">
        <v>252</v>
      </c>
      <c r="BC254" s="7">
        <f>IF(BW253&gt;0,BC253-1000,BC253)</f>
        <v>0</v>
      </c>
      <c r="BD254" s="20">
        <f>IF(BW253&gt;0,ROUND(PMT($F$92/12,$F$96*12,-BC254),5),0)</f>
        <v>0</v>
      </c>
      <c r="BE254" s="15">
        <f>IF(BW253&gt;0,ROUND(BC254*$E$1/1000,2),0)</f>
        <v>0</v>
      </c>
      <c r="BF254" s="15">
        <f>IF(BW253&gt;0,ROUND(MIN(BC254,$F$168)*$BF$1,2),0)</f>
        <v>0</v>
      </c>
      <c r="BG254" s="22">
        <v>0</v>
      </c>
      <c r="BH254" s="22">
        <f>IF(BW253&gt;0,ROUND(MIN(BC254,$F$168)*$BH$1,0),0)</f>
        <v>0</v>
      </c>
      <c r="BI254" s="22">
        <f>IF(BW253&gt;0,ROUND(MIN(BC254,$F$168)*$BI$1,2),0)</f>
        <v>0</v>
      </c>
      <c r="BJ254" s="22">
        <f>IF(BW253&gt;0,ROUND(MIN(BC254,$F$168)*$BJ$1,2),0)</f>
        <v>0</v>
      </c>
      <c r="BK254" s="22">
        <f>IF(BW253&gt;0,ROUND(MIN(BC254,$F$168)*$BK$1,2),0)</f>
        <v>0</v>
      </c>
      <c r="BL254" s="15">
        <f>IF(BW253&gt;0,BF254+SUM(BH254:BK254),0)</f>
        <v>0</v>
      </c>
      <c r="BM254" s="22">
        <f>IF(BW253&gt;0,ROUND(BL254/12,2),0)</f>
        <v>0</v>
      </c>
      <c r="BN254" s="9">
        <f>INT(BM254)</f>
        <v>0</v>
      </c>
      <c r="BO254" s="23">
        <f>INT((BM254-BN254)*10)/10</f>
        <v>0</v>
      </c>
      <c r="BP254" s="17">
        <f>BM254-BN254-BO254</f>
        <v>0</v>
      </c>
      <c r="BQ254" s="23">
        <f>IF(OR(BP254=0.05,BP254=0),BP254,IF(AND(BP254&gt;0.051,BP254&lt;0.1),0.1,IF(AND(BP254&gt;0.001,BP254&lt;0.05),0.05,BP254)))</f>
        <v>0</v>
      </c>
      <c r="BR254" s="23">
        <f>BN254+BO254+BQ254</f>
        <v>0</v>
      </c>
      <c r="BS254">
        <f>IF(BW253&gt;0,BS253,0)</f>
        <v>0</v>
      </c>
      <c r="BT254" s="7">
        <f>SUM(BD254:BE254)+BR254+BS254</f>
        <v>0</v>
      </c>
      <c r="BU254" s="7">
        <f>IF(AND(BT254&gt;0,BT255=0),BT254,0)</f>
        <v>0</v>
      </c>
      <c r="BV254" s="7">
        <f>IF(BW253&gt;0,BV253,0)</f>
        <v>0</v>
      </c>
      <c r="BW254" s="7">
        <f>IF(ROUND(BT254-BV254,2)&gt;0,ROUND(BT254-BV254,2),0)</f>
        <v>0</v>
      </c>
      <c r="CB254">
        <v>252</v>
      </c>
      <c r="CC254" s="7">
        <f>IF(DB253&gt;0,CC253-1000,CC253)</f>
        <v>0</v>
      </c>
      <c r="CD254" s="20">
        <f>IF(DB253&gt;0,ROUND(PMT($F$92/12,$F$96*12,-CC254),5),0)</f>
        <v>0</v>
      </c>
      <c r="CE254" s="15">
        <f>IF(DB253&gt;0,ROUND(CC254*$CE$1/1000,2),0)</f>
        <v>0</v>
      </c>
      <c r="CF254" s="9">
        <f>INT(CE254)</f>
        <v>0</v>
      </c>
      <c r="CG254" s="23">
        <f>INT((CE254-CF254)*10)/10</f>
        <v>0</v>
      </c>
      <c r="CH254" s="17">
        <f>CE254-CF254-CG254</f>
        <v>0</v>
      </c>
      <c r="CI254" s="23">
        <f>IF(OR(CH254=0.05,CH254=0),CH254,IF(AND(CH254&gt;0.051,CH254&lt;0.1),0.1,IF(AND(CH254&gt;0.001,CH254&lt;0.05),0.05,CH254)))</f>
        <v>0</v>
      </c>
      <c r="CJ254" s="23">
        <f>CF254+CG254+CI254</f>
        <v>0</v>
      </c>
      <c r="CK254" s="15">
        <f>IF(DB253&gt;0,ROUND($CD$1*$CK$1,2),0)</f>
        <v>0</v>
      </c>
      <c r="CL254" s="22">
        <v>0</v>
      </c>
      <c r="CM254" s="22">
        <f>IF(DB253&gt;0,ROUND($CD$1*$CM$1,2),0)</f>
        <v>0</v>
      </c>
      <c r="CN254" s="22">
        <f>IF(DB253&gt;0,ROUND($CD$1*$CN$1,2),0)</f>
        <v>0</v>
      </c>
      <c r="CO254" s="22">
        <f>IF(DB253&gt;0,ROUND($CD$1*$CO$1,2),0)</f>
        <v>0</v>
      </c>
      <c r="CP254" s="22">
        <f>IF(DB253&gt;0,ROUND($CD$1*$CP$1,2),0)</f>
        <v>0</v>
      </c>
      <c r="CQ254" s="15">
        <f>IF(DB253&gt;0,CK254+SUM(CM254:CP254),0)</f>
        <v>0</v>
      </c>
      <c r="CR254" s="22">
        <f>IF(DB253&gt;0,ROUND(CQ254/12,2),0)</f>
        <v>0</v>
      </c>
      <c r="CS254" s="9">
        <f>INT(CR254)</f>
        <v>0</v>
      </c>
      <c r="CT254" s="23">
        <f>INT((CR254-CS254)*10)/10</f>
        <v>0</v>
      </c>
      <c r="CU254" s="17">
        <f>CR254-CS254-CT254</f>
        <v>0</v>
      </c>
      <c r="CV254" s="23">
        <f>IF(OR(CU254=0.05,CU254=0),CU254,IF(AND(CU254&gt;0.051,CU254&lt;0.1),0.1,IF(AND(CU254&gt;0.001,CU254&lt;0.05),0.05,CU254)))</f>
        <v>0</v>
      </c>
      <c r="CW254" s="23">
        <f>CS254+CT254+CV254</f>
        <v>0</v>
      </c>
      <c r="CX254">
        <f>IF(DB253&gt;0,CX253,0)</f>
        <v>0</v>
      </c>
      <c r="CY254" s="7">
        <f>ROUND(CD254+CJ254+CW254+CX254,2)</f>
        <v>0</v>
      </c>
      <c r="CZ254" s="7">
        <f>IF(AND(CY254&gt;0,CY255=0),CY254,0)</f>
        <v>0</v>
      </c>
      <c r="DA254" s="7">
        <f>IF(DB253&gt;0,DA253,0)</f>
        <v>0</v>
      </c>
      <c r="DB254" s="7">
        <f>IF(ROUND(CY254-DA254,2)&gt;0,ROUND(CY254-DA254,2),0)</f>
        <v>0</v>
      </c>
      <c r="EB254">
        <v>252</v>
      </c>
      <c r="EC254" s="7">
        <f>IF(FB253&gt;0,EC253-1000,EC253)</f>
        <v>0</v>
      </c>
      <c r="ED254" s="20">
        <f>IF(FB253&gt;0,ROUND(PMT($F$92/12,$F$96*12,-EC254),5),0)</f>
        <v>0</v>
      </c>
      <c r="EE254" s="15">
        <f>IF(FB253&gt;0,ROUND(EC254*$EE$1/1000,2),0)</f>
        <v>0</v>
      </c>
      <c r="EF254" s="9">
        <f>INT(EE254)</f>
        <v>0</v>
      </c>
      <c r="EG254" s="23">
        <f>INT((EE254-EF254)*10)/10</f>
        <v>0</v>
      </c>
      <c r="EH254" s="17">
        <f>EE254-EF254-EG254</f>
        <v>0</v>
      </c>
      <c r="EI254" s="23">
        <f>IF(OR(EH254=0.05,EH254=0),EH254,IF(AND(EH254&gt;0.051,EH254&lt;0.1),0.1,IF(AND(EH254&gt;0.001,EH254&lt;0.05),0.05,EH254)))</f>
        <v>0</v>
      </c>
      <c r="EJ254" s="23">
        <f>EF254+EG254+EI254</f>
        <v>0</v>
      </c>
      <c r="EK254" s="15">
        <f>IF(FB253&gt;0,ROUND($ED$1*$EK$1,2),0)</f>
        <v>0</v>
      </c>
      <c r="EL254" s="22">
        <v>0</v>
      </c>
      <c r="EM254" s="22">
        <f>IF(FB253&gt;0,ROUND($ED$1*$EM$1,0),0)</f>
        <v>0</v>
      </c>
      <c r="EN254" s="22">
        <f>IF(FB253&gt;0,ROUND($ED$1*$EN$1,2),0)</f>
        <v>0</v>
      </c>
      <c r="EO254" s="22">
        <f>IF(FB253&gt;0,ROUND($ED$1*$EO$1,2),0)</f>
        <v>0</v>
      </c>
      <c r="EP254" s="22">
        <f>IF(FB253&gt;0,ROUND($ED$1*$EP$1,2),0)</f>
        <v>0</v>
      </c>
      <c r="EQ254" s="15">
        <f>IF(FB253&gt;0,EK254+SUM(EM254:EP254),0)</f>
        <v>0</v>
      </c>
      <c r="ER254" s="22">
        <f>IF(FB253&gt;0,ROUND(EQ254/12,2),0)</f>
        <v>0</v>
      </c>
      <c r="ES254" s="9">
        <f>INT(ER254)</f>
        <v>0</v>
      </c>
      <c r="ET254" s="23">
        <f>INT((ER254-ES254)*10)/10</f>
        <v>0</v>
      </c>
      <c r="EU254" s="17">
        <f>ER254-ES254-ET254</f>
        <v>0</v>
      </c>
      <c r="EV254" s="23">
        <f>IF(OR(EU254=0.05,EU254=0),EU254,IF(AND(EU254&gt;0.051,EU254&lt;0.1),0.1,IF(AND(EU254&gt;0.001,EU254&lt;0.05),0.05,EU254)))</f>
        <v>0</v>
      </c>
      <c r="EW254" s="23">
        <f>ES254+ET254+EV254</f>
        <v>0</v>
      </c>
      <c r="EX254">
        <f>IF(FB253&gt;0,EX253,0)</f>
        <v>0</v>
      </c>
      <c r="EY254" s="7">
        <f>ROUND(ED254+EJ254+EW254+EX254,2)</f>
        <v>0</v>
      </c>
      <c r="EZ254" s="7">
        <f>IF(AND(EY254&gt;0,EY255=0),EY254,0)</f>
        <v>0</v>
      </c>
      <c r="FA254" s="7">
        <f>IF(FB253&gt;0,FA253,0)</f>
        <v>0</v>
      </c>
      <c r="FB254" s="7">
        <f>IF(ROUND(EY254-FA254,2)&gt;0,ROUND(EY254-FA254,2),0)</f>
        <v>0</v>
      </c>
      <c r="GB254">
        <v>252</v>
      </c>
      <c r="GC254" s="7">
        <f>IF(HB253&gt;0,GC253-1000,GC253)</f>
        <v>0</v>
      </c>
      <c r="GD254" s="20">
        <f>IF(HB253&gt;0,ROUND(PMT($F$92/12,$F$96*12,-GC254),5),0)</f>
        <v>0</v>
      </c>
      <c r="GE254" s="15">
        <f>IF(HB253&gt;0,ROUND(GC254*$GE$1/1000,2),0)</f>
        <v>0</v>
      </c>
      <c r="GF254" s="9">
        <f>INT(GE254)</f>
        <v>0</v>
      </c>
      <c r="GG254" s="23">
        <f>INT((GE254-GF254)*10)/10</f>
        <v>0</v>
      </c>
      <c r="GH254" s="17">
        <f>GE254-GF254-GG254</f>
        <v>0</v>
      </c>
      <c r="GI254" s="23">
        <f>IF(OR(GH254=0.05,GH254=0),GH254,IF(AND(GH254&gt;0.051,GH254&lt;0.1),0.1,IF(AND(GH254&gt;0.001,GH254&lt;0.05),0.05,GH254)))</f>
        <v>0</v>
      </c>
      <c r="GJ254" s="23">
        <f>GF254+GG254+GI254</f>
        <v>0</v>
      </c>
      <c r="GK254" s="15">
        <f>IF(HB253&gt;0,ROUND($GD$1*$GK$1,2),0)</f>
        <v>0</v>
      </c>
      <c r="GL254" s="22">
        <v>0</v>
      </c>
      <c r="GM254" s="22">
        <f>IF(HB253&gt;0,ROUND($GD$1*$GM$1,0),0)</f>
        <v>0</v>
      </c>
      <c r="GN254" s="22">
        <f>IF(HB253&gt;0,ROUND($GD$1*$GN$1,2),0)</f>
        <v>0</v>
      </c>
      <c r="GO254" s="22">
        <f>IF(HB253&gt;0,ROUND($GD$1*$GO$1,2),0)</f>
        <v>0</v>
      </c>
      <c r="GP254" s="22">
        <f>IF(HB253&gt;0,ROUND($GD$1*$GP$1,2),0)</f>
        <v>0</v>
      </c>
      <c r="GQ254" s="15">
        <f>IF(HB253&gt;0,GK254+SUM(GM254:GP254),0)</f>
        <v>0</v>
      </c>
      <c r="GR254" s="22">
        <f>IF(HB253&gt;0,ROUND(GQ254/12,2),0)</f>
        <v>0</v>
      </c>
      <c r="GS254" s="9">
        <f>INT(GR254)</f>
        <v>0</v>
      </c>
      <c r="GT254" s="23">
        <f>INT((GR254-GS254)*10)/10</f>
        <v>0</v>
      </c>
      <c r="GU254" s="17">
        <f>GR254-GS254-GT254</f>
        <v>0</v>
      </c>
      <c r="GV254" s="23">
        <f>IF(OR(GU254=0.05,GU254=0),GU254,IF(AND(GU254&gt;0.051,GU254&lt;0.1),0.1,IF(AND(GU254&gt;0.001,GU254&lt;0.05),0.05,GU254)))</f>
        <v>0</v>
      </c>
      <c r="GW254" s="23">
        <f>GS254+GT254+GV254</f>
        <v>0</v>
      </c>
      <c r="GX254">
        <f>IF(HB253&gt;0,GX253,0)</f>
        <v>0</v>
      </c>
      <c r="GY254" s="7">
        <f>ROUND(GD254+GJ254+GW254+GX254,2)</f>
        <v>0</v>
      </c>
      <c r="GZ254" s="7">
        <f>IF(AND(GY254&gt;0,GY255=0),GY254,0)</f>
        <v>0</v>
      </c>
      <c r="HA254" s="7">
        <f>IF(HB253&gt;0,HA253,0)</f>
        <v>0</v>
      </c>
      <c r="HB254" s="7">
        <f>IF(ROUND(GY254-HA254,2)&gt;0,ROUND(GY254-HA254,2),0)</f>
        <v>0</v>
      </c>
    </row>
    <row r="255" spans="1:235">
      <c r="AA255" s="9" t="s">
        <v>235</v>
      </c>
      <c r="AB255" s="125">
        <v>0.05</v>
      </c>
      <c r="AC255" s="125">
        <f>IF($AA$253=AA255,AB255,0)</f>
        <v>0</v>
      </c>
      <c r="BB255">
        <v>253</v>
      </c>
      <c r="BC255" s="7">
        <f>IF(BW254&gt;0,BC254-1000,BC254)</f>
        <v>0</v>
      </c>
      <c r="BD255" s="20">
        <f>IF(BW254&gt;0,ROUND(PMT($F$92/12,$F$96*12,-BC255),5),0)</f>
        <v>0</v>
      </c>
      <c r="BE255" s="15">
        <f>IF(BW254&gt;0,ROUND(BC255*$E$1/1000,2),0)</f>
        <v>0</v>
      </c>
      <c r="BF255" s="15">
        <f>IF(BW254&gt;0,ROUND(MIN(BC255,$F$168)*$BF$1,2),0)</f>
        <v>0</v>
      </c>
      <c r="BG255" s="22">
        <v>0</v>
      </c>
      <c r="BH255" s="22">
        <f>IF(BW254&gt;0,ROUND(MIN(BC255,$F$168)*$BH$1,0),0)</f>
        <v>0</v>
      </c>
      <c r="BI255" s="22">
        <f>IF(BW254&gt;0,ROUND(MIN(BC255,$F$168)*$BI$1,2),0)</f>
        <v>0</v>
      </c>
      <c r="BJ255" s="22">
        <f>IF(BW254&gt;0,ROUND(MIN(BC255,$F$168)*$BJ$1,2),0)</f>
        <v>0</v>
      </c>
      <c r="BK255" s="22">
        <f>IF(BW254&gt;0,ROUND(MIN(BC255,$F$168)*$BK$1,2),0)</f>
        <v>0</v>
      </c>
      <c r="BL255" s="15">
        <f>IF(BW254&gt;0,BF255+SUM(BH255:BK255),0)</f>
        <v>0</v>
      </c>
      <c r="BM255" s="22">
        <f>IF(BW254&gt;0,ROUND(BL255/12,2),0)</f>
        <v>0</v>
      </c>
      <c r="BN255" s="9">
        <f>INT(BM255)</f>
        <v>0</v>
      </c>
      <c r="BO255" s="23">
        <f>INT((BM255-BN255)*10)/10</f>
        <v>0</v>
      </c>
      <c r="BP255" s="17">
        <f>BM255-BN255-BO255</f>
        <v>0</v>
      </c>
      <c r="BQ255" s="23">
        <f>IF(OR(BP255=0.05,BP255=0),BP255,IF(AND(BP255&gt;0.051,BP255&lt;0.1),0.1,IF(AND(BP255&gt;0.001,BP255&lt;0.05),0.05,BP255)))</f>
        <v>0</v>
      </c>
      <c r="BR255" s="23">
        <f>BN255+BO255+BQ255</f>
        <v>0</v>
      </c>
      <c r="BS255">
        <f>IF(BW254&gt;0,BS254,0)</f>
        <v>0</v>
      </c>
      <c r="BT255" s="7">
        <f>SUM(BD255:BE255)+BR255+BS255</f>
        <v>0</v>
      </c>
      <c r="BU255" s="7">
        <f>IF(AND(BT255&gt;0,BT256=0),BT255,0)</f>
        <v>0</v>
      </c>
      <c r="BV255" s="7">
        <f>IF(BW254&gt;0,BV254,0)</f>
        <v>0</v>
      </c>
      <c r="BW255" s="7">
        <f>IF(ROUND(BT255-BV255,2)&gt;0,ROUND(BT255-BV255,2),0)</f>
        <v>0</v>
      </c>
      <c r="CB255">
        <v>253</v>
      </c>
      <c r="CC255" s="7">
        <f>IF(DB254&gt;0,CC254-1000,CC254)</f>
        <v>0</v>
      </c>
      <c r="CD255" s="20">
        <f>IF(DB254&gt;0,ROUND(PMT($F$92/12,$F$96*12,-CC255),5),0)</f>
        <v>0</v>
      </c>
      <c r="CE255" s="15">
        <f>IF(DB254&gt;0,ROUND(CC255*$CE$1/1000,2),0)</f>
        <v>0</v>
      </c>
      <c r="CF255" s="9">
        <f>INT(CE255)</f>
        <v>0</v>
      </c>
      <c r="CG255" s="23">
        <f>INT((CE255-CF255)*10)/10</f>
        <v>0</v>
      </c>
      <c r="CH255" s="17">
        <f>CE255-CF255-CG255</f>
        <v>0</v>
      </c>
      <c r="CI255" s="23">
        <f>IF(OR(CH255=0.05,CH255=0),CH255,IF(AND(CH255&gt;0.051,CH255&lt;0.1),0.1,IF(AND(CH255&gt;0.001,CH255&lt;0.05),0.05,CH255)))</f>
        <v>0</v>
      </c>
      <c r="CJ255" s="23">
        <f>CF255+CG255+CI255</f>
        <v>0</v>
      </c>
      <c r="CK255" s="15">
        <f>IF(DB254&gt;0,ROUND($CD$1*$CK$1,2),0)</f>
        <v>0</v>
      </c>
      <c r="CL255" s="22">
        <v>0</v>
      </c>
      <c r="CM255" s="22">
        <f>IF(DB254&gt;0,ROUND($CD$1*$CM$1,2),0)</f>
        <v>0</v>
      </c>
      <c r="CN255" s="22">
        <f>IF(DB254&gt;0,ROUND($CD$1*$CN$1,2),0)</f>
        <v>0</v>
      </c>
      <c r="CO255" s="22">
        <f>IF(DB254&gt;0,ROUND($CD$1*$CO$1,2),0)</f>
        <v>0</v>
      </c>
      <c r="CP255" s="22">
        <f>IF(DB254&gt;0,ROUND($CD$1*$CP$1,2),0)</f>
        <v>0</v>
      </c>
      <c r="CQ255" s="15">
        <f>IF(DB254&gt;0,CK255+SUM(CM255:CP255),0)</f>
        <v>0</v>
      </c>
      <c r="CR255" s="22">
        <f>IF(DB254&gt;0,ROUND(CQ255/12,2),0)</f>
        <v>0</v>
      </c>
      <c r="CS255" s="9">
        <f>INT(CR255)</f>
        <v>0</v>
      </c>
      <c r="CT255" s="23">
        <f>INT((CR255-CS255)*10)/10</f>
        <v>0</v>
      </c>
      <c r="CU255" s="17">
        <f>CR255-CS255-CT255</f>
        <v>0</v>
      </c>
      <c r="CV255" s="23">
        <f>IF(OR(CU255=0.05,CU255=0),CU255,IF(AND(CU255&gt;0.051,CU255&lt;0.1),0.1,IF(AND(CU255&gt;0.001,CU255&lt;0.05),0.05,CU255)))</f>
        <v>0</v>
      </c>
      <c r="CW255" s="23">
        <f>CS255+CT255+CV255</f>
        <v>0</v>
      </c>
      <c r="CX255">
        <f>IF(DB254&gt;0,CX254,0)</f>
        <v>0</v>
      </c>
      <c r="CY255" s="7">
        <f>ROUND(CD255+CJ255+CW255+CX255,2)</f>
        <v>0</v>
      </c>
      <c r="CZ255" s="7">
        <f>IF(AND(CY255&gt;0,CY256=0),CY255,0)</f>
        <v>0</v>
      </c>
      <c r="DA255" s="7">
        <f>IF(DB254&gt;0,DA254,0)</f>
        <v>0</v>
      </c>
      <c r="DB255" s="7">
        <f>IF(ROUND(CY255-DA255,2)&gt;0,ROUND(CY255-DA255,2),0)</f>
        <v>0</v>
      </c>
      <c r="EB255">
        <v>253</v>
      </c>
      <c r="EC255" s="7">
        <f>IF(FB254&gt;0,EC254-1000,EC254)</f>
        <v>0</v>
      </c>
      <c r="ED255" s="20">
        <f>IF(FB254&gt;0,ROUND(PMT($F$92/12,$F$96*12,-EC255),5),0)</f>
        <v>0</v>
      </c>
      <c r="EE255" s="15">
        <f>IF(FB254&gt;0,ROUND(EC255*$EE$1/1000,2),0)</f>
        <v>0</v>
      </c>
      <c r="EF255" s="9">
        <f>INT(EE255)</f>
        <v>0</v>
      </c>
      <c r="EG255" s="23">
        <f>INT((EE255-EF255)*10)/10</f>
        <v>0</v>
      </c>
      <c r="EH255" s="17">
        <f>EE255-EF255-EG255</f>
        <v>0</v>
      </c>
      <c r="EI255" s="23">
        <f>IF(OR(EH255=0.05,EH255=0),EH255,IF(AND(EH255&gt;0.051,EH255&lt;0.1),0.1,IF(AND(EH255&gt;0.001,EH255&lt;0.05),0.05,EH255)))</f>
        <v>0</v>
      </c>
      <c r="EJ255" s="23">
        <f>EF255+EG255+EI255</f>
        <v>0</v>
      </c>
      <c r="EK255" s="15">
        <f>IF(FB254&gt;0,ROUND($ED$1*$EK$1,2),0)</f>
        <v>0</v>
      </c>
      <c r="EL255" s="22">
        <v>0</v>
      </c>
      <c r="EM255" s="22">
        <f>IF(FB254&gt;0,ROUND($ED$1*$EM$1,0),0)</f>
        <v>0</v>
      </c>
      <c r="EN255" s="22">
        <f>IF(FB254&gt;0,ROUND($ED$1*$EN$1,2),0)</f>
        <v>0</v>
      </c>
      <c r="EO255" s="22">
        <f>IF(FB254&gt;0,ROUND($ED$1*$EO$1,2),0)</f>
        <v>0</v>
      </c>
      <c r="EP255" s="22">
        <f>IF(FB254&gt;0,ROUND($ED$1*$EP$1,2),0)</f>
        <v>0</v>
      </c>
      <c r="EQ255" s="15">
        <f>IF(FB254&gt;0,EK255+SUM(EM255:EP255),0)</f>
        <v>0</v>
      </c>
      <c r="ER255" s="22">
        <f>IF(FB254&gt;0,ROUND(EQ255/12,2),0)</f>
        <v>0</v>
      </c>
      <c r="ES255" s="9">
        <f>INT(ER255)</f>
        <v>0</v>
      </c>
      <c r="ET255" s="23">
        <f>INT((ER255-ES255)*10)/10</f>
        <v>0</v>
      </c>
      <c r="EU255" s="17">
        <f>ER255-ES255-ET255</f>
        <v>0</v>
      </c>
      <c r="EV255" s="23">
        <f>IF(OR(EU255=0.05,EU255=0),EU255,IF(AND(EU255&gt;0.051,EU255&lt;0.1),0.1,IF(AND(EU255&gt;0.001,EU255&lt;0.05),0.05,EU255)))</f>
        <v>0</v>
      </c>
      <c r="EW255" s="23">
        <f>ES255+ET255+EV255</f>
        <v>0</v>
      </c>
      <c r="EX255">
        <f>IF(FB254&gt;0,EX254,0)</f>
        <v>0</v>
      </c>
      <c r="EY255" s="7">
        <f>ROUND(ED255+EJ255+EW255+EX255,2)</f>
        <v>0</v>
      </c>
      <c r="EZ255" s="7">
        <f>IF(AND(EY255&gt;0,EY256=0),EY255,0)</f>
        <v>0</v>
      </c>
      <c r="FA255" s="7">
        <f>IF(FB254&gt;0,FA254,0)</f>
        <v>0</v>
      </c>
      <c r="FB255" s="7">
        <f>IF(ROUND(EY255-FA255,2)&gt;0,ROUND(EY255-FA255,2),0)</f>
        <v>0</v>
      </c>
      <c r="GB255">
        <v>253</v>
      </c>
      <c r="GC255" s="7">
        <f>IF(HB254&gt;0,GC254-1000,GC254)</f>
        <v>0</v>
      </c>
      <c r="GD255" s="20">
        <f>IF(HB254&gt;0,ROUND(PMT($F$92/12,$F$96*12,-GC255),5),0)</f>
        <v>0</v>
      </c>
      <c r="GE255" s="15">
        <f>IF(HB254&gt;0,ROUND(GC255*$GE$1/1000,2),0)</f>
        <v>0</v>
      </c>
      <c r="GF255" s="9">
        <f>INT(GE255)</f>
        <v>0</v>
      </c>
      <c r="GG255" s="23">
        <f>INT((GE255-GF255)*10)/10</f>
        <v>0</v>
      </c>
      <c r="GH255" s="17">
        <f>GE255-GF255-GG255</f>
        <v>0</v>
      </c>
      <c r="GI255" s="23">
        <f>IF(OR(GH255=0.05,GH255=0),GH255,IF(AND(GH255&gt;0.051,GH255&lt;0.1),0.1,IF(AND(GH255&gt;0.001,GH255&lt;0.05),0.05,GH255)))</f>
        <v>0</v>
      </c>
      <c r="GJ255" s="23">
        <f>GF255+GG255+GI255</f>
        <v>0</v>
      </c>
      <c r="GK255" s="15">
        <f>IF(HB254&gt;0,ROUND($GD$1*$GK$1,2),0)</f>
        <v>0</v>
      </c>
      <c r="GL255" s="22">
        <v>0</v>
      </c>
      <c r="GM255" s="22">
        <f>IF(HB254&gt;0,ROUND($GD$1*$GM$1,0),0)</f>
        <v>0</v>
      </c>
      <c r="GN255" s="22">
        <f>IF(HB254&gt;0,ROUND($GD$1*$GN$1,2),0)</f>
        <v>0</v>
      </c>
      <c r="GO255" s="22">
        <f>IF(HB254&gt;0,ROUND($GD$1*$GO$1,2),0)</f>
        <v>0</v>
      </c>
      <c r="GP255" s="22">
        <f>IF(HB254&gt;0,ROUND($GD$1*$GP$1,2),0)</f>
        <v>0</v>
      </c>
      <c r="GQ255" s="15">
        <f>IF(HB254&gt;0,GK255+SUM(GM255:GP255),0)</f>
        <v>0</v>
      </c>
      <c r="GR255" s="22">
        <f>IF(HB254&gt;0,ROUND(GQ255/12,2),0)</f>
        <v>0</v>
      </c>
      <c r="GS255" s="9">
        <f>INT(GR255)</f>
        <v>0</v>
      </c>
      <c r="GT255" s="23">
        <f>INT((GR255-GS255)*10)/10</f>
        <v>0</v>
      </c>
      <c r="GU255" s="17">
        <f>GR255-GS255-GT255</f>
        <v>0</v>
      </c>
      <c r="GV255" s="23">
        <f>IF(OR(GU255=0.05,GU255=0),GU255,IF(AND(GU255&gt;0.051,GU255&lt;0.1),0.1,IF(AND(GU255&gt;0.001,GU255&lt;0.05),0.05,GU255)))</f>
        <v>0</v>
      </c>
      <c r="GW255" s="23">
        <f>GS255+GT255+GV255</f>
        <v>0</v>
      </c>
      <c r="GX255">
        <f>IF(HB254&gt;0,GX254,0)</f>
        <v>0</v>
      </c>
      <c r="GY255" s="7">
        <f>ROUND(GD255+GJ255+GW255+GX255,2)</f>
        <v>0</v>
      </c>
      <c r="GZ255" s="7">
        <f>IF(AND(GY255&gt;0,GY256=0),GY255,0)</f>
        <v>0</v>
      </c>
      <c r="HA255" s="7">
        <f>IF(HB254&gt;0,HA254,0)</f>
        <v>0</v>
      </c>
      <c r="HB255" s="7">
        <f>IF(ROUND(GY255-HA255,2)&gt;0,ROUND(GY255-HA255,2),0)</f>
        <v>0</v>
      </c>
    </row>
    <row r="256" spans="1:235">
      <c r="AA256" s="9" t="s">
        <v>236</v>
      </c>
      <c r="AB256" s="125">
        <v>0.1</v>
      </c>
      <c r="AC256" s="125">
        <f>IF($AA$253=AA256,AB256,0)</f>
        <v>0</v>
      </c>
      <c r="BB256">
        <v>254</v>
      </c>
      <c r="BC256" s="7">
        <f>IF(BW255&gt;0,BC255-1000,BC255)</f>
        <v>0</v>
      </c>
      <c r="BD256" s="20">
        <f>IF(BW255&gt;0,ROUND(PMT($F$92/12,$F$96*12,-BC256),5),0)</f>
        <v>0</v>
      </c>
      <c r="BE256" s="15">
        <f>IF(BW255&gt;0,ROUND(BC256*$E$1/1000,2),0)</f>
        <v>0</v>
      </c>
      <c r="BF256" s="15">
        <f>IF(BW255&gt;0,ROUND(MIN(BC256,$F$168)*$BF$1,2),0)</f>
        <v>0</v>
      </c>
      <c r="BG256" s="22">
        <v>0</v>
      </c>
      <c r="BH256" s="22">
        <f>IF(BW255&gt;0,ROUND(MIN(BC256,$F$168)*$BH$1,0),0)</f>
        <v>0</v>
      </c>
      <c r="BI256" s="22">
        <f>IF(BW255&gt;0,ROUND(MIN(BC256,$F$168)*$BI$1,2),0)</f>
        <v>0</v>
      </c>
      <c r="BJ256" s="22">
        <f>IF(BW255&gt;0,ROUND(MIN(BC256,$F$168)*$BJ$1,2),0)</f>
        <v>0</v>
      </c>
      <c r="BK256" s="22">
        <f>IF(BW255&gt;0,ROUND(MIN(BC256,$F$168)*$BK$1,2),0)</f>
        <v>0</v>
      </c>
      <c r="BL256" s="15">
        <f>IF(BW255&gt;0,BF256+SUM(BH256:BK256),0)</f>
        <v>0</v>
      </c>
      <c r="BM256" s="22">
        <f>IF(BW255&gt;0,ROUND(BL256/12,2),0)</f>
        <v>0</v>
      </c>
      <c r="BN256" s="9">
        <f>INT(BM256)</f>
        <v>0</v>
      </c>
      <c r="BO256" s="23">
        <f>INT((BM256-BN256)*10)/10</f>
        <v>0</v>
      </c>
      <c r="BP256" s="17">
        <f>BM256-BN256-BO256</f>
        <v>0</v>
      </c>
      <c r="BQ256" s="23">
        <f>IF(OR(BP256=0.05,BP256=0),BP256,IF(AND(BP256&gt;0.051,BP256&lt;0.1),0.1,IF(AND(BP256&gt;0.001,BP256&lt;0.05),0.05,BP256)))</f>
        <v>0</v>
      </c>
      <c r="BR256" s="23">
        <f>BN256+BO256+BQ256</f>
        <v>0</v>
      </c>
      <c r="BS256">
        <f>IF(BW255&gt;0,BS255,0)</f>
        <v>0</v>
      </c>
      <c r="BT256" s="7">
        <f>SUM(BD256:BE256)+BR256+BS256</f>
        <v>0</v>
      </c>
      <c r="BU256" s="7">
        <f>IF(AND(BT256&gt;0,BT257=0),BT256,0)</f>
        <v>0</v>
      </c>
      <c r="BV256" s="7">
        <f>IF(BW255&gt;0,BV255,0)</f>
        <v>0</v>
      </c>
      <c r="BW256" s="7">
        <f>IF(ROUND(BT256-BV256,2)&gt;0,ROUND(BT256-BV256,2),0)</f>
        <v>0</v>
      </c>
      <c r="CB256">
        <v>254</v>
      </c>
      <c r="CC256" s="7">
        <f>IF(DB255&gt;0,CC255-1000,CC255)</f>
        <v>0</v>
      </c>
      <c r="CD256" s="20">
        <f>IF(DB255&gt;0,ROUND(PMT($F$92/12,$F$96*12,-CC256),5),0)</f>
        <v>0</v>
      </c>
      <c r="CE256" s="15">
        <f>IF(DB255&gt;0,ROUND(CC256*$CE$1/1000,2),0)</f>
        <v>0</v>
      </c>
      <c r="CF256" s="9">
        <f>INT(CE256)</f>
        <v>0</v>
      </c>
      <c r="CG256" s="23">
        <f>INT((CE256-CF256)*10)/10</f>
        <v>0</v>
      </c>
      <c r="CH256" s="17">
        <f>CE256-CF256-CG256</f>
        <v>0</v>
      </c>
      <c r="CI256" s="23">
        <f>IF(OR(CH256=0.05,CH256=0),CH256,IF(AND(CH256&gt;0.051,CH256&lt;0.1),0.1,IF(AND(CH256&gt;0.001,CH256&lt;0.05),0.05,CH256)))</f>
        <v>0</v>
      </c>
      <c r="CJ256" s="23">
        <f>CF256+CG256+CI256</f>
        <v>0</v>
      </c>
      <c r="CK256" s="15">
        <f>IF(DB255&gt;0,ROUND($CD$1*$CK$1,2),0)</f>
        <v>0</v>
      </c>
      <c r="CL256" s="22">
        <v>0</v>
      </c>
      <c r="CM256" s="22">
        <f>IF(DB255&gt;0,ROUND($CD$1*$CM$1,2),0)</f>
        <v>0</v>
      </c>
      <c r="CN256" s="22">
        <f>IF(DB255&gt;0,ROUND($CD$1*$CN$1,2),0)</f>
        <v>0</v>
      </c>
      <c r="CO256" s="22">
        <f>IF(DB255&gt;0,ROUND($CD$1*$CO$1,2),0)</f>
        <v>0</v>
      </c>
      <c r="CP256" s="22">
        <f>IF(DB255&gt;0,ROUND($CD$1*$CP$1,2),0)</f>
        <v>0</v>
      </c>
      <c r="CQ256" s="15">
        <f>IF(DB255&gt;0,CK256+SUM(CM256:CP256),0)</f>
        <v>0</v>
      </c>
      <c r="CR256" s="22">
        <f>IF(DB255&gt;0,ROUND(CQ256/12,2),0)</f>
        <v>0</v>
      </c>
      <c r="CS256" s="9">
        <f>INT(CR256)</f>
        <v>0</v>
      </c>
      <c r="CT256" s="23">
        <f>INT((CR256-CS256)*10)/10</f>
        <v>0</v>
      </c>
      <c r="CU256" s="17">
        <f>CR256-CS256-CT256</f>
        <v>0</v>
      </c>
      <c r="CV256" s="23">
        <f>IF(OR(CU256=0.05,CU256=0),CU256,IF(AND(CU256&gt;0.051,CU256&lt;0.1),0.1,IF(AND(CU256&gt;0.001,CU256&lt;0.05),0.05,CU256)))</f>
        <v>0</v>
      </c>
      <c r="CW256" s="23">
        <f>CS256+CT256+CV256</f>
        <v>0</v>
      </c>
      <c r="CX256">
        <f>IF(DB255&gt;0,CX255,0)</f>
        <v>0</v>
      </c>
      <c r="CY256" s="7">
        <f>ROUND(CD256+CJ256+CW256+CX256,2)</f>
        <v>0</v>
      </c>
      <c r="CZ256" s="7">
        <f>IF(AND(CY256&gt;0,CY257=0),CY256,0)</f>
        <v>0</v>
      </c>
      <c r="DA256" s="7">
        <f>IF(DB255&gt;0,DA255,0)</f>
        <v>0</v>
      </c>
      <c r="DB256" s="7">
        <f>IF(ROUND(CY256-DA256,2)&gt;0,ROUND(CY256-DA256,2),0)</f>
        <v>0</v>
      </c>
      <c r="EB256">
        <v>254</v>
      </c>
      <c r="EC256" s="7">
        <f>IF(FB255&gt;0,EC255-1000,EC255)</f>
        <v>0</v>
      </c>
      <c r="ED256" s="20">
        <f>IF(FB255&gt;0,ROUND(PMT($F$92/12,$F$96*12,-EC256),5),0)</f>
        <v>0</v>
      </c>
      <c r="EE256" s="15">
        <f>IF(FB255&gt;0,ROUND(EC256*$EE$1/1000,2),0)</f>
        <v>0</v>
      </c>
      <c r="EF256" s="9">
        <f>INT(EE256)</f>
        <v>0</v>
      </c>
      <c r="EG256" s="23">
        <f>INT((EE256-EF256)*10)/10</f>
        <v>0</v>
      </c>
      <c r="EH256" s="17">
        <f>EE256-EF256-EG256</f>
        <v>0</v>
      </c>
      <c r="EI256" s="23">
        <f>IF(OR(EH256=0.05,EH256=0),EH256,IF(AND(EH256&gt;0.051,EH256&lt;0.1),0.1,IF(AND(EH256&gt;0.001,EH256&lt;0.05),0.05,EH256)))</f>
        <v>0</v>
      </c>
      <c r="EJ256" s="23">
        <f>EF256+EG256+EI256</f>
        <v>0</v>
      </c>
      <c r="EK256" s="15">
        <f>IF(FB255&gt;0,ROUND($ED$1*$EK$1,2),0)</f>
        <v>0</v>
      </c>
      <c r="EL256" s="22">
        <v>0</v>
      </c>
      <c r="EM256" s="22">
        <f>IF(FB255&gt;0,ROUND($ED$1*$EM$1,0),0)</f>
        <v>0</v>
      </c>
      <c r="EN256" s="22">
        <f>IF(FB255&gt;0,ROUND($ED$1*$EN$1,2),0)</f>
        <v>0</v>
      </c>
      <c r="EO256" s="22">
        <f>IF(FB255&gt;0,ROUND($ED$1*$EO$1,2),0)</f>
        <v>0</v>
      </c>
      <c r="EP256" s="22">
        <f>IF(FB255&gt;0,ROUND($ED$1*$EP$1,2),0)</f>
        <v>0</v>
      </c>
      <c r="EQ256" s="15">
        <f>IF(FB255&gt;0,EK256+SUM(EM256:EP256),0)</f>
        <v>0</v>
      </c>
      <c r="ER256" s="22">
        <f>IF(FB255&gt;0,ROUND(EQ256/12,2),0)</f>
        <v>0</v>
      </c>
      <c r="ES256" s="9">
        <f>INT(ER256)</f>
        <v>0</v>
      </c>
      <c r="ET256" s="23">
        <f>INT((ER256-ES256)*10)/10</f>
        <v>0</v>
      </c>
      <c r="EU256" s="17">
        <f>ER256-ES256-ET256</f>
        <v>0</v>
      </c>
      <c r="EV256" s="23">
        <f>IF(OR(EU256=0.05,EU256=0),EU256,IF(AND(EU256&gt;0.051,EU256&lt;0.1),0.1,IF(AND(EU256&gt;0.001,EU256&lt;0.05),0.05,EU256)))</f>
        <v>0</v>
      </c>
      <c r="EW256" s="23">
        <f>ES256+ET256+EV256</f>
        <v>0</v>
      </c>
      <c r="EX256">
        <f>IF(FB255&gt;0,EX255,0)</f>
        <v>0</v>
      </c>
      <c r="EY256" s="7">
        <f>ROUND(ED256+EJ256+EW256+EX256,2)</f>
        <v>0</v>
      </c>
      <c r="EZ256" s="7">
        <f>IF(AND(EY256&gt;0,EY257=0),EY256,0)</f>
        <v>0</v>
      </c>
      <c r="FA256" s="7">
        <f>IF(FB255&gt;0,FA255,0)</f>
        <v>0</v>
      </c>
      <c r="FB256" s="7">
        <f>IF(ROUND(EY256-FA256,2)&gt;0,ROUND(EY256-FA256,2),0)</f>
        <v>0</v>
      </c>
      <c r="GB256">
        <v>254</v>
      </c>
      <c r="GC256" s="7">
        <f>IF(HB255&gt;0,GC255-1000,GC255)</f>
        <v>0</v>
      </c>
      <c r="GD256" s="20">
        <f>IF(HB255&gt;0,ROUND(PMT($F$92/12,$F$96*12,-GC256),5),0)</f>
        <v>0</v>
      </c>
      <c r="GE256" s="15">
        <f>IF(HB255&gt;0,ROUND(GC256*$GE$1/1000,2),0)</f>
        <v>0</v>
      </c>
      <c r="GF256" s="9">
        <f>INT(GE256)</f>
        <v>0</v>
      </c>
      <c r="GG256" s="23">
        <f>INT((GE256-GF256)*10)/10</f>
        <v>0</v>
      </c>
      <c r="GH256" s="17">
        <f>GE256-GF256-GG256</f>
        <v>0</v>
      </c>
      <c r="GI256" s="23">
        <f>IF(OR(GH256=0.05,GH256=0),GH256,IF(AND(GH256&gt;0.051,GH256&lt;0.1),0.1,IF(AND(GH256&gt;0.001,GH256&lt;0.05),0.05,GH256)))</f>
        <v>0</v>
      </c>
      <c r="GJ256" s="23">
        <f>GF256+GG256+GI256</f>
        <v>0</v>
      </c>
      <c r="GK256" s="15">
        <f>IF(HB255&gt;0,ROUND($GD$1*$GK$1,2),0)</f>
        <v>0</v>
      </c>
      <c r="GL256" s="22">
        <v>0</v>
      </c>
      <c r="GM256" s="22">
        <f>IF(HB255&gt;0,ROUND($GD$1*$GM$1,0),0)</f>
        <v>0</v>
      </c>
      <c r="GN256" s="22">
        <f>IF(HB255&gt;0,ROUND($GD$1*$GN$1,2),0)</f>
        <v>0</v>
      </c>
      <c r="GO256" s="22">
        <f>IF(HB255&gt;0,ROUND($GD$1*$GO$1,2),0)</f>
        <v>0</v>
      </c>
      <c r="GP256" s="22">
        <f>IF(HB255&gt;0,ROUND($GD$1*$GP$1,2),0)</f>
        <v>0</v>
      </c>
      <c r="GQ256" s="15">
        <f>IF(HB255&gt;0,GK256+SUM(GM256:GP256),0)</f>
        <v>0</v>
      </c>
      <c r="GR256" s="22">
        <f>IF(HB255&gt;0,ROUND(GQ256/12,2),0)</f>
        <v>0</v>
      </c>
      <c r="GS256" s="9">
        <f>INT(GR256)</f>
        <v>0</v>
      </c>
      <c r="GT256" s="23">
        <f>INT((GR256-GS256)*10)/10</f>
        <v>0</v>
      </c>
      <c r="GU256" s="17">
        <f>GR256-GS256-GT256</f>
        <v>0</v>
      </c>
      <c r="GV256" s="23">
        <f>IF(OR(GU256=0.05,GU256=0),GU256,IF(AND(GU256&gt;0.051,GU256&lt;0.1),0.1,IF(AND(GU256&gt;0.001,GU256&lt;0.05),0.05,GU256)))</f>
        <v>0</v>
      </c>
      <c r="GW256" s="23">
        <f>GS256+GT256+GV256</f>
        <v>0</v>
      </c>
      <c r="GX256">
        <f>IF(HB255&gt;0,GX255,0)</f>
        <v>0</v>
      </c>
      <c r="GY256" s="7">
        <f>ROUND(GD256+GJ256+GW256+GX256,2)</f>
        <v>0</v>
      </c>
      <c r="GZ256" s="7">
        <f>IF(AND(GY256&gt;0,GY257=0),GY256,0)</f>
        <v>0</v>
      </c>
      <c r="HA256" s="7">
        <f>IF(HB255&gt;0,HA255,0)</f>
        <v>0</v>
      </c>
      <c r="HB256" s="7">
        <f>IF(ROUND(GY256-HA256,2)&gt;0,ROUND(GY256-HA256,2),0)</f>
        <v>0</v>
      </c>
    </row>
    <row r="257" spans="1:235">
      <c r="AC257" s="125">
        <f>SUM(AC254:AC256)</f>
        <v>0</v>
      </c>
      <c r="BB257">
        <v>255</v>
      </c>
      <c r="BC257" s="7">
        <f>IF(BW256&gt;0,BC256-1000,BC256)</f>
        <v>0</v>
      </c>
      <c r="BD257" s="20">
        <f>IF(BW256&gt;0,ROUND(PMT($F$92/12,$F$96*12,-BC257),5),0)</f>
        <v>0</v>
      </c>
      <c r="BE257" s="15">
        <f>IF(BW256&gt;0,ROUND(BC257*$E$1/1000,2),0)</f>
        <v>0</v>
      </c>
      <c r="BF257" s="15">
        <f>IF(BW256&gt;0,ROUND(MIN(BC257,$F$168)*$BF$1,2),0)</f>
        <v>0</v>
      </c>
      <c r="BG257" s="22">
        <v>0</v>
      </c>
      <c r="BH257" s="22">
        <f>IF(BW256&gt;0,ROUND(MIN(BC257,$F$168)*$BH$1,0),0)</f>
        <v>0</v>
      </c>
      <c r="BI257" s="22">
        <f>IF(BW256&gt;0,ROUND(MIN(BC257,$F$168)*$BI$1,2),0)</f>
        <v>0</v>
      </c>
      <c r="BJ257" s="22">
        <f>IF(BW256&gt;0,ROUND(MIN(BC257,$F$168)*$BJ$1,2),0)</f>
        <v>0</v>
      </c>
      <c r="BK257" s="22">
        <f>IF(BW256&gt;0,ROUND(MIN(BC257,$F$168)*$BK$1,2),0)</f>
        <v>0</v>
      </c>
      <c r="BL257" s="15">
        <f>IF(BW256&gt;0,BF257+SUM(BH257:BK257),0)</f>
        <v>0</v>
      </c>
      <c r="BM257" s="22">
        <f>IF(BW256&gt;0,ROUND(BL257/12,2),0)</f>
        <v>0</v>
      </c>
      <c r="BN257" s="9">
        <f>INT(BM257)</f>
        <v>0</v>
      </c>
      <c r="BO257" s="23">
        <f>INT((BM257-BN257)*10)/10</f>
        <v>0</v>
      </c>
      <c r="BP257" s="17">
        <f>BM257-BN257-BO257</f>
        <v>0</v>
      </c>
      <c r="BQ257" s="23">
        <f>IF(OR(BP257=0.05,BP257=0),BP257,IF(AND(BP257&gt;0.051,BP257&lt;0.1),0.1,IF(AND(BP257&gt;0.001,BP257&lt;0.05),0.05,BP257)))</f>
        <v>0</v>
      </c>
      <c r="BR257" s="23">
        <f>BN257+BO257+BQ257</f>
        <v>0</v>
      </c>
      <c r="BS257">
        <f>IF(BW256&gt;0,BS256,0)</f>
        <v>0</v>
      </c>
      <c r="BT257" s="7">
        <f>SUM(BD257:BE257)+BR257+BS257</f>
        <v>0</v>
      </c>
      <c r="BU257" s="7">
        <f>IF(AND(BT257&gt;0,BT258=0),BT257,0)</f>
        <v>0</v>
      </c>
      <c r="BV257" s="7">
        <f>IF(BW256&gt;0,BV256,0)</f>
        <v>0</v>
      </c>
      <c r="BW257" s="7">
        <f>IF(ROUND(BT257-BV257,2)&gt;0,ROUND(BT257-BV257,2),0)</f>
        <v>0</v>
      </c>
      <c r="CB257">
        <v>255</v>
      </c>
      <c r="CC257" s="7">
        <f>IF(DB256&gt;0,CC256-1000,CC256)</f>
        <v>0</v>
      </c>
      <c r="CD257" s="20">
        <f>IF(DB256&gt;0,ROUND(PMT($F$92/12,$F$96*12,-CC257),5),0)</f>
        <v>0</v>
      </c>
      <c r="CE257" s="15">
        <f>IF(DB256&gt;0,ROUND(CC257*$CE$1/1000,2),0)</f>
        <v>0</v>
      </c>
      <c r="CF257" s="9">
        <f>INT(CE257)</f>
        <v>0</v>
      </c>
      <c r="CG257" s="23">
        <f>INT((CE257-CF257)*10)/10</f>
        <v>0</v>
      </c>
      <c r="CH257" s="17">
        <f>CE257-CF257-CG257</f>
        <v>0</v>
      </c>
      <c r="CI257" s="23">
        <f>IF(OR(CH257=0.05,CH257=0),CH257,IF(AND(CH257&gt;0.051,CH257&lt;0.1),0.1,IF(AND(CH257&gt;0.001,CH257&lt;0.05),0.05,CH257)))</f>
        <v>0</v>
      </c>
      <c r="CJ257" s="23">
        <f>CF257+CG257+CI257</f>
        <v>0</v>
      </c>
      <c r="CK257" s="15">
        <f>IF(DB256&gt;0,ROUND($CD$1*$CK$1,2),0)</f>
        <v>0</v>
      </c>
      <c r="CL257" s="22">
        <v>0</v>
      </c>
      <c r="CM257" s="22">
        <f>IF(DB256&gt;0,ROUND($CD$1*$CM$1,2),0)</f>
        <v>0</v>
      </c>
      <c r="CN257" s="22">
        <f>IF(DB256&gt;0,ROUND($CD$1*$CN$1,2),0)</f>
        <v>0</v>
      </c>
      <c r="CO257" s="22">
        <f>IF(DB256&gt;0,ROUND($CD$1*$CO$1,2),0)</f>
        <v>0</v>
      </c>
      <c r="CP257" s="22">
        <f>IF(DB256&gt;0,ROUND($CD$1*$CP$1,2),0)</f>
        <v>0</v>
      </c>
      <c r="CQ257" s="15">
        <f>IF(DB256&gt;0,CK257+SUM(CM257:CP257),0)</f>
        <v>0</v>
      </c>
      <c r="CR257" s="22">
        <f>IF(DB256&gt;0,ROUND(CQ257/12,2),0)</f>
        <v>0</v>
      </c>
      <c r="CS257" s="9">
        <f>INT(CR257)</f>
        <v>0</v>
      </c>
      <c r="CT257" s="23">
        <f>INT((CR257-CS257)*10)/10</f>
        <v>0</v>
      </c>
      <c r="CU257" s="17">
        <f>CR257-CS257-CT257</f>
        <v>0</v>
      </c>
      <c r="CV257" s="23">
        <f>IF(OR(CU257=0.05,CU257=0),CU257,IF(AND(CU257&gt;0.051,CU257&lt;0.1),0.1,IF(AND(CU257&gt;0.001,CU257&lt;0.05),0.05,CU257)))</f>
        <v>0</v>
      </c>
      <c r="CW257" s="23">
        <f>CS257+CT257+CV257</f>
        <v>0</v>
      </c>
      <c r="CX257">
        <f>IF(DB256&gt;0,CX256,0)</f>
        <v>0</v>
      </c>
      <c r="CY257" s="7">
        <f>ROUND(CD257+CJ257+CW257+CX257,2)</f>
        <v>0</v>
      </c>
      <c r="CZ257" s="7">
        <f>IF(AND(CY257&gt;0,CY258=0),CY257,0)</f>
        <v>0</v>
      </c>
      <c r="DA257" s="7">
        <f>IF(DB256&gt;0,DA256,0)</f>
        <v>0</v>
      </c>
      <c r="DB257" s="7">
        <f>IF(ROUND(CY257-DA257,2)&gt;0,ROUND(CY257-DA257,2),0)</f>
        <v>0</v>
      </c>
      <c r="EB257">
        <v>255</v>
      </c>
      <c r="EC257" s="7">
        <f>IF(FB256&gt;0,EC256-1000,EC256)</f>
        <v>0</v>
      </c>
      <c r="ED257" s="20">
        <f>IF(FB256&gt;0,ROUND(PMT($F$92/12,$F$96*12,-EC257),5),0)</f>
        <v>0</v>
      </c>
      <c r="EE257" s="15">
        <f>IF(FB256&gt;0,ROUND(EC257*$EE$1/1000,2),0)</f>
        <v>0</v>
      </c>
      <c r="EF257" s="9">
        <f>INT(EE257)</f>
        <v>0</v>
      </c>
      <c r="EG257" s="23">
        <f>INT((EE257-EF257)*10)/10</f>
        <v>0</v>
      </c>
      <c r="EH257" s="17">
        <f>EE257-EF257-EG257</f>
        <v>0</v>
      </c>
      <c r="EI257" s="23">
        <f>IF(OR(EH257=0.05,EH257=0),EH257,IF(AND(EH257&gt;0.051,EH257&lt;0.1),0.1,IF(AND(EH257&gt;0.001,EH257&lt;0.05),0.05,EH257)))</f>
        <v>0</v>
      </c>
      <c r="EJ257" s="23">
        <f>EF257+EG257+EI257</f>
        <v>0</v>
      </c>
      <c r="EK257" s="15">
        <f>IF(FB256&gt;0,ROUND($ED$1*$EK$1,2),0)</f>
        <v>0</v>
      </c>
      <c r="EL257" s="22">
        <v>0</v>
      </c>
      <c r="EM257" s="22">
        <f>IF(FB256&gt;0,ROUND($ED$1*$EM$1,0),0)</f>
        <v>0</v>
      </c>
      <c r="EN257" s="22">
        <f>IF(FB256&gt;0,ROUND($ED$1*$EN$1,2),0)</f>
        <v>0</v>
      </c>
      <c r="EO257" s="22">
        <f>IF(FB256&gt;0,ROUND($ED$1*$EO$1,2),0)</f>
        <v>0</v>
      </c>
      <c r="EP257" s="22">
        <f>IF(FB256&gt;0,ROUND($ED$1*$EP$1,2),0)</f>
        <v>0</v>
      </c>
      <c r="EQ257" s="15">
        <f>IF(FB256&gt;0,EK257+SUM(EM257:EP257),0)</f>
        <v>0</v>
      </c>
      <c r="ER257" s="22">
        <f>IF(FB256&gt;0,ROUND(EQ257/12,2),0)</f>
        <v>0</v>
      </c>
      <c r="ES257" s="9">
        <f>INT(ER257)</f>
        <v>0</v>
      </c>
      <c r="ET257" s="23">
        <f>INT((ER257-ES257)*10)/10</f>
        <v>0</v>
      </c>
      <c r="EU257" s="17">
        <f>ER257-ES257-ET257</f>
        <v>0</v>
      </c>
      <c r="EV257" s="23">
        <f>IF(OR(EU257=0.05,EU257=0),EU257,IF(AND(EU257&gt;0.051,EU257&lt;0.1),0.1,IF(AND(EU257&gt;0.001,EU257&lt;0.05),0.05,EU257)))</f>
        <v>0</v>
      </c>
      <c r="EW257" s="23">
        <f>ES257+ET257+EV257</f>
        <v>0</v>
      </c>
      <c r="EX257">
        <f>IF(FB256&gt;0,EX256,0)</f>
        <v>0</v>
      </c>
      <c r="EY257" s="7">
        <f>ROUND(ED257+EJ257+EW257+EX257,2)</f>
        <v>0</v>
      </c>
      <c r="EZ257" s="7">
        <f>IF(AND(EY257&gt;0,EY258=0),EY257,0)</f>
        <v>0</v>
      </c>
      <c r="FA257" s="7">
        <f>IF(FB256&gt;0,FA256,0)</f>
        <v>0</v>
      </c>
      <c r="FB257" s="7">
        <f>IF(ROUND(EY257-FA257,2)&gt;0,ROUND(EY257-FA257,2),0)</f>
        <v>0</v>
      </c>
      <c r="GB257">
        <v>255</v>
      </c>
      <c r="GC257" s="7">
        <f>IF(HB256&gt;0,GC256-1000,GC256)</f>
        <v>0</v>
      </c>
      <c r="GD257" s="20">
        <f>IF(HB256&gt;0,ROUND(PMT($F$92/12,$F$96*12,-GC257),5),0)</f>
        <v>0</v>
      </c>
      <c r="GE257" s="15">
        <f>IF(HB256&gt;0,ROUND(GC257*$GE$1/1000,2),0)</f>
        <v>0</v>
      </c>
      <c r="GF257" s="9">
        <f>INT(GE257)</f>
        <v>0</v>
      </c>
      <c r="GG257" s="23">
        <f>INT((GE257-GF257)*10)/10</f>
        <v>0</v>
      </c>
      <c r="GH257" s="17">
        <f>GE257-GF257-GG257</f>
        <v>0</v>
      </c>
      <c r="GI257" s="23">
        <f>IF(OR(GH257=0.05,GH257=0),GH257,IF(AND(GH257&gt;0.051,GH257&lt;0.1),0.1,IF(AND(GH257&gt;0.001,GH257&lt;0.05),0.05,GH257)))</f>
        <v>0</v>
      </c>
      <c r="GJ257" s="23">
        <f>GF257+GG257+GI257</f>
        <v>0</v>
      </c>
      <c r="GK257" s="15">
        <f>IF(HB256&gt;0,ROUND($GD$1*$GK$1,2),0)</f>
        <v>0</v>
      </c>
      <c r="GL257" s="22">
        <v>0</v>
      </c>
      <c r="GM257" s="22">
        <f>IF(HB256&gt;0,ROUND($GD$1*$GM$1,0),0)</f>
        <v>0</v>
      </c>
      <c r="GN257" s="22">
        <f>IF(HB256&gt;0,ROUND($GD$1*$GN$1,2),0)</f>
        <v>0</v>
      </c>
      <c r="GO257" s="22">
        <f>IF(HB256&gt;0,ROUND($GD$1*$GO$1,2),0)</f>
        <v>0</v>
      </c>
      <c r="GP257" s="22">
        <f>IF(HB256&gt;0,ROUND($GD$1*$GP$1,2),0)</f>
        <v>0</v>
      </c>
      <c r="GQ257" s="15">
        <f>IF(HB256&gt;0,GK257+SUM(GM257:GP257),0)</f>
        <v>0</v>
      </c>
      <c r="GR257" s="22">
        <f>IF(HB256&gt;0,ROUND(GQ257/12,2),0)</f>
        <v>0</v>
      </c>
      <c r="GS257" s="9">
        <f>INT(GR257)</f>
        <v>0</v>
      </c>
      <c r="GT257" s="23">
        <f>INT((GR257-GS257)*10)/10</f>
        <v>0</v>
      </c>
      <c r="GU257" s="17">
        <f>GR257-GS257-GT257</f>
        <v>0</v>
      </c>
      <c r="GV257" s="23">
        <f>IF(OR(GU257=0.05,GU257=0),GU257,IF(AND(GU257&gt;0.051,GU257&lt;0.1),0.1,IF(AND(GU257&gt;0.001,GU257&lt;0.05),0.05,GU257)))</f>
        <v>0</v>
      </c>
      <c r="GW257" s="23">
        <f>GS257+GT257+GV257</f>
        <v>0</v>
      </c>
      <c r="GX257">
        <f>IF(HB256&gt;0,GX256,0)</f>
        <v>0</v>
      </c>
      <c r="GY257" s="7">
        <f>ROUND(GD257+GJ257+GW257+GX257,2)</f>
        <v>0</v>
      </c>
      <c r="GZ257" s="7">
        <f>IF(AND(GY257&gt;0,GY258=0),GY257,0)</f>
        <v>0</v>
      </c>
      <c r="HA257" s="7">
        <f>IF(HB256&gt;0,HA256,0)</f>
        <v>0</v>
      </c>
      <c r="HB257" s="7">
        <f>IF(ROUND(GY257-HA257,2)&gt;0,ROUND(GY257-HA257,2),0)</f>
        <v>0</v>
      </c>
    </row>
    <row r="258" spans="1:235">
      <c r="BB258">
        <v>256</v>
      </c>
      <c r="BC258" s="7">
        <f>IF(BW257&gt;0,BC257-1000,BC257)</f>
        <v>0</v>
      </c>
      <c r="BD258" s="20">
        <f>IF(BW257&gt;0,ROUND(PMT($F$92/12,$F$96*12,-BC258),5),0)</f>
        <v>0</v>
      </c>
      <c r="BE258" s="15">
        <f>IF(BW257&gt;0,ROUND(BC258*$E$1/1000,2),0)</f>
        <v>0</v>
      </c>
      <c r="BF258" s="15">
        <f>IF(BW257&gt;0,ROUND(MIN(BC258,$F$168)*$BF$1,2),0)</f>
        <v>0</v>
      </c>
      <c r="BG258" s="22">
        <v>0</v>
      </c>
      <c r="BH258" s="22">
        <f>IF(BW257&gt;0,ROUND(MIN(BC258,$F$168)*$BH$1,0),0)</f>
        <v>0</v>
      </c>
      <c r="BI258" s="22">
        <f>IF(BW257&gt;0,ROUND(MIN(BC258,$F$168)*$BI$1,2),0)</f>
        <v>0</v>
      </c>
      <c r="BJ258" s="22">
        <f>IF(BW257&gt;0,ROUND(MIN(BC258,$F$168)*$BJ$1,2),0)</f>
        <v>0</v>
      </c>
      <c r="BK258" s="22">
        <f>IF(BW257&gt;0,ROUND(MIN(BC258,$F$168)*$BK$1,2),0)</f>
        <v>0</v>
      </c>
      <c r="BL258" s="15">
        <f>IF(BW257&gt;0,BF258+SUM(BH258:BK258),0)</f>
        <v>0</v>
      </c>
      <c r="BM258" s="22">
        <f>IF(BW257&gt;0,ROUND(BL258/12,2),0)</f>
        <v>0</v>
      </c>
      <c r="BN258" s="9">
        <f>INT(BM258)</f>
        <v>0</v>
      </c>
      <c r="BO258" s="23">
        <f>INT((BM258-BN258)*10)/10</f>
        <v>0</v>
      </c>
      <c r="BP258" s="17">
        <f>BM258-BN258-BO258</f>
        <v>0</v>
      </c>
      <c r="BQ258" s="23">
        <f>IF(OR(BP258=0.05,BP258=0),BP258,IF(AND(BP258&gt;0.051,BP258&lt;0.1),0.1,IF(AND(BP258&gt;0.001,BP258&lt;0.05),0.05,BP258)))</f>
        <v>0</v>
      </c>
      <c r="BR258" s="23">
        <f>BN258+BO258+BQ258</f>
        <v>0</v>
      </c>
      <c r="BS258">
        <f>IF(BW257&gt;0,BS257,0)</f>
        <v>0</v>
      </c>
      <c r="BT258" s="7">
        <f>SUM(BD258:BE258)+BR258+BS258</f>
        <v>0</v>
      </c>
      <c r="BU258" s="7">
        <f>IF(AND(BT258&gt;0,BT259=0),BT258,0)</f>
        <v>0</v>
      </c>
      <c r="BV258" s="7">
        <f>IF(BW257&gt;0,BV257,0)</f>
        <v>0</v>
      </c>
      <c r="BW258" s="7">
        <f>IF(ROUND(BT258-BV258,2)&gt;0,ROUND(BT258-BV258,2),0)</f>
        <v>0</v>
      </c>
      <c r="CB258">
        <v>256</v>
      </c>
      <c r="CC258" s="7">
        <f>IF(DB257&gt;0,CC257-1000,CC257)</f>
        <v>0</v>
      </c>
      <c r="CD258" s="20">
        <f>IF(DB257&gt;0,ROUND(PMT($F$92/12,$F$96*12,-CC258),5),0)</f>
        <v>0</v>
      </c>
      <c r="CE258" s="15">
        <f>IF(DB257&gt;0,ROUND(CC258*$CE$1/1000,2),0)</f>
        <v>0</v>
      </c>
      <c r="CF258" s="9">
        <f>INT(CE258)</f>
        <v>0</v>
      </c>
      <c r="CG258" s="23">
        <f>INT((CE258-CF258)*10)/10</f>
        <v>0</v>
      </c>
      <c r="CH258" s="17">
        <f>CE258-CF258-CG258</f>
        <v>0</v>
      </c>
      <c r="CI258" s="23">
        <f>IF(OR(CH258=0.05,CH258=0),CH258,IF(AND(CH258&gt;0.051,CH258&lt;0.1),0.1,IF(AND(CH258&gt;0.001,CH258&lt;0.05),0.05,CH258)))</f>
        <v>0</v>
      </c>
      <c r="CJ258" s="23">
        <f>CF258+CG258+CI258</f>
        <v>0</v>
      </c>
      <c r="CK258" s="15">
        <f>IF(DB257&gt;0,ROUND($CD$1*$CK$1,2),0)</f>
        <v>0</v>
      </c>
      <c r="CL258" s="22">
        <v>0</v>
      </c>
      <c r="CM258" s="22">
        <f>IF(DB257&gt;0,ROUND($CD$1*$CM$1,2),0)</f>
        <v>0</v>
      </c>
      <c r="CN258" s="22">
        <f>IF(DB257&gt;0,ROUND($CD$1*$CN$1,2),0)</f>
        <v>0</v>
      </c>
      <c r="CO258" s="22">
        <f>IF(DB257&gt;0,ROUND($CD$1*$CO$1,2),0)</f>
        <v>0</v>
      </c>
      <c r="CP258" s="22">
        <f>IF(DB257&gt;0,ROUND($CD$1*$CP$1,2),0)</f>
        <v>0</v>
      </c>
      <c r="CQ258" s="15">
        <f>IF(DB257&gt;0,CK258+SUM(CM258:CP258),0)</f>
        <v>0</v>
      </c>
      <c r="CR258" s="22">
        <f>IF(DB257&gt;0,ROUND(CQ258/12,2),0)</f>
        <v>0</v>
      </c>
      <c r="CS258" s="9">
        <f>INT(CR258)</f>
        <v>0</v>
      </c>
      <c r="CT258" s="23">
        <f>INT((CR258-CS258)*10)/10</f>
        <v>0</v>
      </c>
      <c r="CU258" s="17">
        <f>CR258-CS258-CT258</f>
        <v>0</v>
      </c>
      <c r="CV258" s="23">
        <f>IF(OR(CU258=0.05,CU258=0),CU258,IF(AND(CU258&gt;0.051,CU258&lt;0.1),0.1,IF(AND(CU258&gt;0.001,CU258&lt;0.05),0.05,CU258)))</f>
        <v>0</v>
      </c>
      <c r="CW258" s="23">
        <f>CS258+CT258+CV258</f>
        <v>0</v>
      </c>
      <c r="CX258">
        <f>IF(DB257&gt;0,CX257,0)</f>
        <v>0</v>
      </c>
      <c r="CY258" s="7">
        <f>ROUND(CD258+CJ258+CW258+CX258,2)</f>
        <v>0</v>
      </c>
      <c r="CZ258" s="7">
        <f>IF(AND(CY258&gt;0,CY259=0),CY258,0)</f>
        <v>0</v>
      </c>
      <c r="DA258" s="7">
        <f>IF(DB257&gt;0,DA257,0)</f>
        <v>0</v>
      </c>
      <c r="DB258" s="7">
        <f>IF(ROUND(CY258-DA258,2)&gt;0,ROUND(CY258-DA258,2),0)</f>
        <v>0</v>
      </c>
      <c r="EB258">
        <v>256</v>
      </c>
      <c r="EC258" s="7">
        <f>IF(FB257&gt;0,EC257-1000,EC257)</f>
        <v>0</v>
      </c>
      <c r="ED258" s="20">
        <f>IF(FB257&gt;0,ROUND(PMT($F$92/12,$F$96*12,-EC258),5),0)</f>
        <v>0</v>
      </c>
      <c r="EE258" s="15">
        <f>IF(FB257&gt;0,ROUND(EC258*$EE$1/1000,2),0)</f>
        <v>0</v>
      </c>
      <c r="EF258" s="9">
        <f>INT(EE258)</f>
        <v>0</v>
      </c>
      <c r="EG258" s="23">
        <f>INT((EE258-EF258)*10)/10</f>
        <v>0</v>
      </c>
      <c r="EH258" s="17">
        <f>EE258-EF258-EG258</f>
        <v>0</v>
      </c>
      <c r="EI258" s="23">
        <f>IF(OR(EH258=0.05,EH258=0),EH258,IF(AND(EH258&gt;0.051,EH258&lt;0.1),0.1,IF(AND(EH258&gt;0.001,EH258&lt;0.05),0.05,EH258)))</f>
        <v>0</v>
      </c>
      <c r="EJ258" s="23">
        <f>EF258+EG258+EI258</f>
        <v>0</v>
      </c>
      <c r="EK258" s="15">
        <f>IF(FB257&gt;0,ROUND($ED$1*$EK$1,2),0)</f>
        <v>0</v>
      </c>
      <c r="EL258" s="22">
        <v>0</v>
      </c>
      <c r="EM258" s="22">
        <f>IF(FB257&gt;0,ROUND($ED$1*$EM$1,0),0)</f>
        <v>0</v>
      </c>
      <c r="EN258" s="22">
        <f>IF(FB257&gt;0,ROUND($ED$1*$EN$1,2),0)</f>
        <v>0</v>
      </c>
      <c r="EO258" s="22">
        <f>IF(FB257&gt;0,ROUND($ED$1*$EO$1,2),0)</f>
        <v>0</v>
      </c>
      <c r="EP258" s="22">
        <f>IF(FB257&gt;0,ROUND($ED$1*$EP$1,2),0)</f>
        <v>0</v>
      </c>
      <c r="EQ258" s="15">
        <f>IF(FB257&gt;0,EK258+SUM(EM258:EP258),0)</f>
        <v>0</v>
      </c>
      <c r="ER258" s="22">
        <f>IF(FB257&gt;0,ROUND(EQ258/12,2),0)</f>
        <v>0</v>
      </c>
      <c r="ES258" s="9">
        <f>INT(ER258)</f>
        <v>0</v>
      </c>
      <c r="ET258" s="23">
        <f>INT((ER258-ES258)*10)/10</f>
        <v>0</v>
      </c>
      <c r="EU258" s="17">
        <f>ER258-ES258-ET258</f>
        <v>0</v>
      </c>
      <c r="EV258" s="23">
        <f>IF(OR(EU258=0.05,EU258=0),EU258,IF(AND(EU258&gt;0.051,EU258&lt;0.1),0.1,IF(AND(EU258&gt;0.001,EU258&lt;0.05),0.05,EU258)))</f>
        <v>0</v>
      </c>
      <c r="EW258" s="23">
        <f>ES258+ET258+EV258</f>
        <v>0</v>
      </c>
      <c r="EX258">
        <f>IF(FB257&gt;0,EX257,0)</f>
        <v>0</v>
      </c>
      <c r="EY258" s="7">
        <f>ROUND(ED258+EJ258+EW258+EX258,2)</f>
        <v>0</v>
      </c>
      <c r="EZ258" s="7">
        <f>IF(AND(EY258&gt;0,EY259=0),EY258,0)</f>
        <v>0</v>
      </c>
      <c r="FA258" s="7">
        <f>IF(FB257&gt;0,FA257,0)</f>
        <v>0</v>
      </c>
      <c r="FB258" s="7">
        <f>IF(ROUND(EY258-FA258,2)&gt;0,ROUND(EY258-FA258,2),0)</f>
        <v>0</v>
      </c>
      <c r="GB258">
        <v>256</v>
      </c>
      <c r="GC258" s="7">
        <f>IF(HB257&gt;0,GC257-1000,GC257)</f>
        <v>0</v>
      </c>
      <c r="GD258" s="20">
        <f>IF(HB257&gt;0,ROUND(PMT($F$92/12,$F$96*12,-GC258),5),0)</f>
        <v>0</v>
      </c>
      <c r="GE258" s="15">
        <f>IF(HB257&gt;0,ROUND(GC258*$GE$1/1000,2),0)</f>
        <v>0</v>
      </c>
      <c r="GF258" s="9">
        <f>INT(GE258)</f>
        <v>0</v>
      </c>
      <c r="GG258" s="23">
        <f>INT((GE258-GF258)*10)/10</f>
        <v>0</v>
      </c>
      <c r="GH258" s="17">
        <f>GE258-GF258-GG258</f>
        <v>0</v>
      </c>
      <c r="GI258" s="23">
        <f>IF(OR(GH258=0.05,GH258=0),GH258,IF(AND(GH258&gt;0.051,GH258&lt;0.1),0.1,IF(AND(GH258&gt;0.001,GH258&lt;0.05),0.05,GH258)))</f>
        <v>0</v>
      </c>
      <c r="GJ258" s="23">
        <f>GF258+GG258+GI258</f>
        <v>0</v>
      </c>
      <c r="GK258" s="15">
        <f>IF(HB257&gt;0,ROUND($GD$1*$GK$1,2),0)</f>
        <v>0</v>
      </c>
      <c r="GL258" s="22">
        <v>0</v>
      </c>
      <c r="GM258" s="22">
        <f>IF(HB257&gt;0,ROUND($GD$1*$GM$1,0),0)</f>
        <v>0</v>
      </c>
      <c r="GN258" s="22">
        <f>IF(HB257&gt;0,ROUND($GD$1*$GN$1,2),0)</f>
        <v>0</v>
      </c>
      <c r="GO258" s="22">
        <f>IF(HB257&gt;0,ROUND($GD$1*$GO$1,2),0)</f>
        <v>0</v>
      </c>
      <c r="GP258" s="22">
        <f>IF(HB257&gt;0,ROUND($GD$1*$GP$1,2),0)</f>
        <v>0</v>
      </c>
      <c r="GQ258" s="15">
        <f>IF(HB257&gt;0,GK258+SUM(GM258:GP258),0)</f>
        <v>0</v>
      </c>
      <c r="GR258" s="22">
        <f>IF(HB257&gt;0,ROUND(GQ258/12,2),0)</f>
        <v>0</v>
      </c>
      <c r="GS258" s="9">
        <f>INT(GR258)</f>
        <v>0</v>
      </c>
      <c r="GT258" s="23">
        <f>INT((GR258-GS258)*10)/10</f>
        <v>0</v>
      </c>
      <c r="GU258" s="17">
        <f>GR258-GS258-GT258</f>
        <v>0</v>
      </c>
      <c r="GV258" s="23">
        <f>IF(OR(GU258=0.05,GU258=0),GU258,IF(AND(GU258&gt;0.051,GU258&lt;0.1),0.1,IF(AND(GU258&gt;0.001,GU258&lt;0.05),0.05,GU258)))</f>
        <v>0</v>
      </c>
      <c r="GW258" s="23">
        <f>GS258+GT258+GV258</f>
        <v>0</v>
      </c>
      <c r="GX258">
        <f>IF(HB257&gt;0,GX257,0)</f>
        <v>0</v>
      </c>
      <c r="GY258" s="7">
        <f>ROUND(GD258+GJ258+GW258+GX258,2)</f>
        <v>0</v>
      </c>
      <c r="GZ258" s="7">
        <f>IF(AND(GY258&gt;0,GY259=0),GY258,0)</f>
        <v>0</v>
      </c>
      <c r="HA258" s="7">
        <f>IF(HB257&gt;0,HA257,0)</f>
        <v>0</v>
      </c>
      <c r="HB258" s="7">
        <f>IF(ROUND(GY258-HA258,2)&gt;0,ROUND(GY258-HA258,2),0)</f>
        <v>0</v>
      </c>
    </row>
    <row r="259" spans="1:235">
      <c r="AA259" s="4" t="s">
        <v>60</v>
      </c>
      <c r="BB259">
        <v>257</v>
      </c>
      <c r="BC259" s="7">
        <f>IF(BW258&gt;0,BC258-1000,BC258)</f>
        <v>0</v>
      </c>
      <c r="BD259" s="20">
        <f>IF(BW258&gt;0,ROUND(PMT($F$92/12,$F$96*12,-BC259),5),0)</f>
        <v>0</v>
      </c>
      <c r="BE259" s="15">
        <f>IF(BW258&gt;0,ROUND(BC259*$E$1/1000,2),0)</f>
        <v>0</v>
      </c>
      <c r="BF259" s="15">
        <f>IF(BW258&gt;0,ROUND(MIN(BC259,$F$168)*$BF$1,2),0)</f>
        <v>0</v>
      </c>
      <c r="BG259" s="22">
        <v>0</v>
      </c>
      <c r="BH259" s="22">
        <f>IF(BW258&gt;0,ROUND(MIN(BC259,$F$168)*$BH$1,0),0)</f>
        <v>0</v>
      </c>
      <c r="BI259" s="22">
        <f>IF(BW258&gt;0,ROUND(MIN(BC259,$F$168)*$BI$1,2),0)</f>
        <v>0</v>
      </c>
      <c r="BJ259" s="22">
        <f>IF(BW258&gt;0,ROUND(MIN(BC259,$F$168)*$BJ$1,2),0)</f>
        <v>0</v>
      </c>
      <c r="BK259" s="22">
        <f>IF(BW258&gt;0,ROUND(MIN(BC259,$F$168)*$BK$1,2),0)</f>
        <v>0</v>
      </c>
      <c r="BL259" s="15">
        <f>IF(BW258&gt;0,BF259+SUM(BH259:BK259),0)</f>
        <v>0</v>
      </c>
      <c r="BM259" s="22">
        <f>IF(BW258&gt;0,ROUND(BL259/12,2),0)</f>
        <v>0</v>
      </c>
      <c r="BN259" s="9">
        <f>INT(BM259)</f>
        <v>0</v>
      </c>
      <c r="BO259" s="23">
        <f>INT((BM259-BN259)*10)/10</f>
        <v>0</v>
      </c>
      <c r="BP259" s="17">
        <f>BM259-BN259-BO259</f>
        <v>0</v>
      </c>
      <c r="BQ259" s="23">
        <f>IF(OR(BP259=0.05,BP259=0),BP259,IF(AND(BP259&gt;0.051,BP259&lt;0.1),0.1,IF(AND(BP259&gt;0.001,BP259&lt;0.05),0.05,BP259)))</f>
        <v>0</v>
      </c>
      <c r="BR259" s="23">
        <f>BN259+BO259+BQ259</f>
        <v>0</v>
      </c>
      <c r="BS259">
        <f>IF(BW258&gt;0,BS258,0)</f>
        <v>0</v>
      </c>
      <c r="BT259" s="7">
        <f>SUM(BD259:BE259)+BR259+BS259</f>
        <v>0</v>
      </c>
      <c r="BU259" s="7">
        <f>IF(AND(BT259&gt;0,BT260=0),BT259,0)</f>
        <v>0</v>
      </c>
      <c r="BV259" s="7">
        <f>IF(BW258&gt;0,BV258,0)</f>
        <v>0</v>
      </c>
      <c r="BW259" s="7">
        <f>IF(ROUND(BT259-BV259,2)&gt;0,ROUND(BT259-BV259,2),0)</f>
        <v>0</v>
      </c>
      <c r="CB259">
        <v>257</v>
      </c>
      <c r="CC259" s="7">
        <f>IF(DB258&gt;0,CC258-1000,CC258)</f>
        <v>0</v>
      </c>
      <c r="CD259" s="20">
        <f>IF(DB258&gt;0,ROUND(PMT($F$92/12,$F$96*12,-CC259),5),0)</f>
        <v>0</v>
      </c>
      <c r="CE259" s="15">
        <f>IF(DB258&gt;0,ROUND(CC259*$CE$1/1000,2),0)</f>
        <v>0</v>
      </c>
      <c r="CF259" s="9">
        <f>INT(CE259)</f>
        <v>0</v>
      </c>
      <c r="CG259" s="23">
        <f>INT((CE259-CF259)*10)/10</f>
        <v>0</v>
      </c>
      <c r="CH259" s="17">
        <f>CE259-CF259-CG259</f>
        <v>0</v>
      </c>
      <c r="CI259" s="23">
        <f>IF(OR(CH259=0.05,CH259=0),CH259,IF(AND(CH259&gt;0.051,CH259&lt;0.1),0.1,IF(AND(CH259&gt;0.001,CH259&lt;0.05),0.05,CH259)))</f>
        <v>0</v>
      </c>
      <c r="CJ259" s="23">
        <f>CF259+CG259+CI259</f>
        <v>0</v>
      </c>
      <c r="CK259" s="15">
        <f>IF(DB258&gt;0,ROUND($CD$1*$CK$1,2),0)</f>
        <v>0</v>
      </c>
      <c r="CL259" s="22">
        <v>0</v>
      </c>
      <c r="CM259" s="22">
        <f>IF(DB258&gt;0,ROUND($CD$1*$CM$1,2),0)</f>
        <v>0</v>
      </c>
      <c r="CN259" s="22">
        <f>IF(DB258&gt;0,ROUND($CD$1*$CN$1,2),0)</f>
        <v>0</v>
      </c>
      <c r="CO259" s="22">
        <f>IF(DB258&gt;0,ROUND($CD$1*$CO$1,2),0)</f>
        <v>0</v>
      </c>
      <c r="CP259" s="22">
        <f>IF(DB258&gt;0,ROUND($CD$1*$CP$1,2),0)</f>
        <v>0</v>
      </c>
      <c r="CQ259" s="15">
        <f>IF(DB258&gt;0,CK259+SUM(CM259:CP259),0)</f>
        <v>0</v>
      </c>
      <c r="CR259" s="22">
        <f>IF(DB258&gt;0,ROUND(CQ259/12,2),0)</f>
        <v>0</v>
      </c>
      <c r="CS259" s="9">
        <f>INT(CR259)</f>
        <v>0</v>
      </c>
      <c r="CT259" s="23">
        <f>INT((CR259-CS259)*10)/10</f>
        <v>0</v>
      </c>
      <c r="CU259" s="17">
        <f>CR259-CS259-CT259</f>
        <v>0</v>
      </c>
      <c r="CV259" s="23">
        <f>IF(OR(CU259=0.05,CU259=0),CU259,IF(AND(CU259&gt;0.051,CU259&lt;0.1),0.1,IF(AND(CU259&gt;0.001,CU259&lt;0.05),0.05,CU259)))</f>
        <v>0</v>
      </c>
      <c r="CW259" s="23">
        <f>CS259+CT259+CV259</f>
        <v>0</v>
      </c>
      <c r="CX259">
        <f>IF(DB258&gt;0,CX258,0)</f>
        <v>0</v>
      </c>
      <c r="CY259" s="7">
        <f>ROUND(CD259+CJ259+CW259+CX259,2)</f>
        <v>0</v>
      </c>
      <c r="CZ259" s="7">
        <f>IF(AND(CY259&gt;0,CY260=0),CY259,0)</f>
        <v>0</v>
      </c>
      <c r="DA259" s="7">
        <f>IF(DB258&gt;0,DA258,0)</f>
        <v>0</v>
      </c>
      <c r="DB259" s="7">
        <f>IF(ROUND(CY259-DA259,2)&gt;0,ROUND(CY259-DA259,2),0)</f>
        <v>0</v>
      </c>
      <c r="EB259">
        <v>257</v>
      </c>
      <c r="EC259" s="7">
        <f>IF(FB258&gt;0,EC258-1000,EC258)</f>
        <v>0</v>
      </c>
      <c r="ED259" s="20">
        <f>IF(FB258&gt;0,ROUND(PMT($F$92/12,$F$96*12,-EC259),5),0)</f>
        <v>0</v>
      </c>
      <c r="EE259" s="15">
        <f>IF(FB258&gt;0,ROUND(EC259*$EE$1/1000,2),0)</f>
        <v>0</v>
      </c>
      <c r="EF259" s="9">
        <f>INT(EE259)</f>
        <v>0</v>
      </c>
      <c r="EG259" s="23">
        <f>INT((EE259-EF259)*10)/10</f>
        <v>0</v>
      </c>
      <c r="EH259" s="17">
        <f>EE259-EF259-EG259</f>
        <v>0</v>
      </c>
      <c r="EI259" s="23">
        <f>IF(OR(EH259=0.05,EH259=0),EH259,IF(AND(EH259&gt;0.051,EH259&lt;0.1),0.1,IF(AND(EH259&gt;0.001,EH259&lt;0.05),0.05,EH259)))</f>
        <v>0</v>
      </c>
      <c r="EJ259" s="23">
        <f>EF259+EG259+EI259</f>
        <v>0</v>
      </c>
      <c r="EK259" s="15">
        <f>IF(FB258&gt;0,ROUND($ED$1*$EK$1,2),0)</f>
        <v>0</v>
      </c>
      <c r="EL259" s="22">
        <v>0</v>
      </c>
      <c r="EM259" s="22">
        <f>IF(FB258&gt;0,ROUND($ED$1*$EM$1,0),0)</f>
        <v>0</v>
      </c>
      <c r="EN259" s="22">
        <f>IF(FB258&gt;0,ROUND($ED$1*$EN$1,2),0)</f>
        <v>0</v>
      </c>
      <c r="EO259" s="22">
        <f>IF(FB258&gt;0,ROUND($ED$1*$EO$1,2),0)</f>
        <v>0</v>
      </c>
      <c r="EP259" s="22">
        <f>IF(FB258&gt;0,ROUND($ED$1*$EP$1,2),0)</f>
        <v>0</v>
      </c>
      <c r="EQ259" s="15">
        <f>IF(FB258&gt;0,EK259+SUM(EM259:EP259),0)</f>
        <v>0</v>
      </c>
      <c r="ER259" s="22">
        <f>IF(FB258&gt;0,ROUND(EQ259/12,2),0)</f>
        <v>0</v>
      </c>
      <c r="ES259" s="9">
        <f>INT(ER259)</f>
        <v>0</v>
      </c>
      <c r="ET259" s="23">
        <f>INT((ER259-ES259)*10)/10</f>
        <v>0</v>
      </c>
      <c r="EU259" s="17">
        <f>ER259-ES259-ET259</f>
        <v>0</v>
      </c>
      <c r="EV259" s="23">
        <f>IF(OR(EU259=0.05,EU259=0),EU259,IF(AND(EU259&gt;0.051,EU259&lt;0.1),0.1,IF(AND(EU259&gt;0.001,EU259&lt;0.05),0.05,EU259)))</f>
        <v>0</v>
      </c>
      <c r="EW259" s="23">
        <f>ES259+ET259+EV259</f>
        <v>0</v>
      </c>
      <c r="EX259">
        <f>IF(FB258&gt;0,EX258,0)</f>
        <v>0</v>
      </c>
      <c r="EY259" s="7">
        <f>ROUND(ED259+EJ259+EW259+EX259,2)</f>
        <v>0</v>
      </c>
      <c r="EZ259" s="7">
        <f>IF(AND(EY259&gt;0,EY260=0),EY259,0)</f>
        <v>0</v>
      </c>
      <c r="FA259" s="7">
        <f>IF(FB258&gt;0,FA258,0)</f>
        <v>0</v>
      </c>
      <c r="FB259" s="7">
        <f>IF(ROUND(EY259-FA259,2)&gt;0,ROUND(EY259-FA259,2),0)</f>
        <v>0</v>
      </c>
      <c r="GB259">
        <v>257</v>
      </c>
      <c r="GC259" s="7">
        <f>IF(HB258&gt;0,GC258-1000,GC258)</f>
        <v>0</v>
      </c>
      <c r="GD259" s="20">
        <f>IF(HB258&gt;0,ROUND(PMT($F$92/12,$F$96*12,-GC259),5),0)</f>
        <v>0</v>
      </c>
      <c r="GE259" s="15">
        <f>IF(HB258&gt;0,ROUND(GC259*$GE$1/1000,2),0)</f>
        <v>0</v>
      </c>
      <c r="GF259" s="9">
        <f>INT(GE259)</f>
        <v>0</v>
      </c>
      <c r="GG259" s="23">
        <f>INT((GE259-GF259)*10)/10</f>
        <v>0</v>
      </c>
      <c r="GH259" s="17">
        <f>GE259-GF259-GG259</f>
        <v>0</v>
      </c>
      <c r="GI259" s="23">
        <f>IF(OR(GH259=0.05,GH259=0),GH259,IF(AND(GH259&gt;0.051,GH259&lt;0.1),0.1,IF(AND(GH259&gt;0.001,GH259&lt;0.05),0.05,GH259)))</f>
        <v>0</v>
      </c>
      <c r="GJ259" s="23">
        <f>GF259+GG259+GI259</f>
        <v>0</v>
      </c>
      <c r="GK259" s="15">
        <f>IF(HB258&gt;0,ROUND($GD$1*$GK$1,2),0)</f>
        <v>0</v>
      </c>
      <c r="GL259" s="22">
        <v>0</v>
      </c>
      <c r="GM259" s="22">
        <f>IF(HB258&gt;0,ROUND($GD$1*$GM$1,0),0)</f>
        <v>0</v>
      </c>
      <c r="GN259" s="22">
        <f>IF(HB258&gt;0,ROUND($GD$1*$GN$1,2),0)</f>
        <v>0</v>
      </c>
      <c r="GO259" s="22">
        <f>IF(HB258&gt;0,ROUND($GD$1*$GO$1,2),0)</f>
        <v>0</v>
      </c>
      <c r="GP259" s="22">
        <f>IF(HB258&gt;0,ROUND($GD$1*$GP$1,2),0)</f>
        <v>0</v>
      </c>
      <c r="GQ259" s="15">
        <f>IF(HB258&gt;0,GK259+SUM(GM259:GP259),0)</f>
        <v>0</v>
      </c>
      <c r="GR259" s="22">
        <f>IF(HB258&gt;0,ROUND(GQ259/12,2),0)</f>
        <v>0</v>
      </c>
      <c r="GS259" s="9">
        <f>INT(GR259)</f>
        <v>0</v>
      </c>
      <c r="GT259" s="23">
        <f>INT((GR259-GS259)*10)/10</f>
        <v>0</v>
      </c>
      <c r="GU259" s="17">
        <f>GR259-GS259-GT259</f>
        <v>0</v>
      </c>
      <c r="GV259" s="23">
        <f>IF(OR(GU259=0.05,GU259=0),GU259,IF(AND(GU259&gt;0.051,GU259&lt;0.1),0.1,IF(AND(GU259&gt;0.001,GU259&lt;0.05),0.05,GU259)))</f>
        <v>0</v>
      </c>
      <c r="GW259" s="23">
        <f>GS259+GT259+GV259</f>
        <v>0</v>
      </c>
      <c r="GX259">
        <f>IF(HB258&gt;0,GX258,0)</f>
        <v>0</v>
      </c>
      <c r="GY259" s="7">
        <f>ROUND(GD259+GJ259+GW259+GX259,2)</f>
        <v>0</v>
      </c>
      <c r="GZ259" s="7">
        <f>IF(AND(GY259&gt;0,GY260=0),GY259,0)</f>
        <v>0</v>
      </c>
      <c r="HA259" s="7">
        <f>IF(HB258&gt;0,HA258,0)</f>
        <v>0</v>
      </c>
      <c r="HB259" s="7">
        <f>IF(ROUND(GY259-HA259,2)&gt;0,ROUND(GY259-HA259,2),0)</f>
        <v>0</v>
      </c>
    </row>
    <row r="260" spans="1:235">
      <c r="AA260" t="s">
        <v>61</v>
      </c>
      <c r="AB260" s="59">
        <v>750000</v>
      </c>
      <c r="AC260" s="59">
        <f>IF($AA$266=AA260,AB260,0)</f>
        <v>750000</v>
      </c>
      <c r="BB260">
        <v>258</v>
      </c>
      <c r="BC260" s="7">
        <f>IF(BW259&gt;0,BC259-1000,BC259)</f>
        <v>0</v>
      </c>
      <c r="BD260" s="20">
        <f>IF(BW259&gt;0,ROUND(PMT($F$92/12,$F$96*12,-BC260),5),0)</f>
        <v>0</v>
      </c>
      <c r="BE260" s="15">
        <f>IF(BW259&gt;0,ROUND(BC260*$E$1/1000,2),0)</f>
        <v>0</v>
      </c>
      <c r="BF260" s="15">
        <f>IF(BW259&gt;0,ROUND(MIN(BC260,$F$168)*$BF$1,2),0)</f>
        <v>0</v>
      </c>
      <c r="BG260" s="22">
        <v>0</v>
      </c>
      <c r="BH260" s="22">
        <f>IF(BW259&gt;0,ROUND(MIN(BC260,$F$168)*$BH$1,0),0)</f>
        <v>0</v>
      </c>
      <c r="BI260" s="22">
        <f>IF(BW259&gt;0,ROUND(MIN(BC260,$F$168)*$BI$1,2),0)</f>
        <v>0</v>
      </c>
      <c r="BJ260" s="22">
        <f>IF(BW259&gt;0,ROUND(MIN(BC260,$F$168)*$BJ$1,2),0)</f>
        <v>0</v>
      </c>
      <c r="BK260" s="22">
        <f>IF(BW259&gt;0,ROUND(MIN(BC260,$F$168)*$BK$1,2),0)</f>
        <v>0</v>
      </c>
      <c r="BL260" s="15">
        <f>IF(BW259&gt;0,BF260+SUM(BH260:BK260),0)</f>
        <v>0</v>
      </c>
      <c r="BM260" s="22">
        <f>IF(BW259&gt;0,ROUND(BL260/12,2),0)</f>
        <v>0</v>
      </c>
      <c r="BN260" s="9">
        <f>INT(BM260)</f>
        <v>0</v>
      </c>
      <c r="BO260" s="23">
        <f>INT((BM260-BN260)*10)/10</f>
        <v>0</v>
      </c>
      <c r="BP260" s="17">
        <f>BM260-BN260-BO260</f>
        <v>0</v>
      </c>
      <c r="BQ260" s="23">
        <f>IF(OR(BP260=0.05,BP260=0),BP260,IF(AND(BP260&gt;0.051,BP260&lt;0.1),0.1,IF(AND(BP260&gt;0.001,BP260&lt;0.05),0.05,BP260)))</f>
        <v>0</v>
      </c>
      <c r="BR260" s="23">
        <f>BN260+BO260+BQ260</f>
        <v>0</v>
      </c>
      <c r="BS260">
        <f>IF(BW259&gt;0,BS259,0)</f>
        <v>0</v>
      </c>
      <c r="BT260" s="7">
        <f>SUM(BD260:BE260)+BR260+BS260</f>
        <v>0</v>
      </c>
      <c r="BU260" s="7">
        <f>IF(AND(BT260&gt;0,BT261=0),BT260,0)</f>
        <v>0</v>
      </c>
      <c r="BV260" s="7">
        <f>IF(BW259&gt;0,BV259,0)</f>
        <v>0</v>
      </c>
      <c r="BW260" s="7">
        <f>IF(ROUND(BT260-BV260,2)&gt;0,ROUND(BT260-BV260,2),0)</f>
        <v>0</v>
      </c>
      <c r="CB260">
        <v>258</v>
      </c>
      <c r="CC260" s="7">
        <f>IF(DB259&gt;0,CC259-1000,CC259)</f>
        <v>0</v>
      </c>
      <c r="CD260" s="20">
        <f>IF(DB259&gt;0,ROUND(PMT($F$92/12,$F$96*12,-CC260),5),0)</f>
        <v>0</v>
      </c>
      <c r="CE260" s="15">
        <f>IF(DB259&gt;0,ROUND(CC260*$CE$1/1000,2),0)</f>
        <v>0</v>
      </c>
      <c r="CF260" s="9">
        <f>INT(CE260)</f>
        <v>0</v>
      </c>
      <c r="CG260" s="23">
        <f>INT((CE260-CF260)*10)/10</f>
        <v>0</v>
      </c>
      <c r="CH260" s="17">
        <f>CE260-CF260-CG260</f>
        <v>0</v>
      </c>
      <c r="CI260" s="23">
        <f>IF(OR(CH260=0.05,CH260=0),CH260,IF(AND(CH260&gt;0.051,CH260&lt;0.1),0.1,IF(AND(CH260&gt;0.001,CH260&lt;0.05),0.05,CH260)))</f>
        <v>0</v>
      </c>
      <c r="CJ260" s="23">
        <f>CF260+CG260+CI260</f>
        <v>0</v>
      </c>
      <c r="CK260" s="15">
        <f>IF(DB259&gt;0,ROUND($CD$1*$CK$1,2),0)</f>
        <v>0</v>
      </c>
      <c r="CL260" s="22">
        <v>0</v>
      </c>
      <c r="CM260" s="22">
        <f>IF(DB259&gt;0,ROUND($CD$1*$CM$1,2),0)</f>
        <v>0</v>
      </c>
      <c r="CN260" s="22">
        <f>IF(DB259&gt;0,ROUND($CD$1*$CN$1,2),0)</f>
        <v>0</v>
      </c>
      <c r="CO260" s="22">
        <f>IF(DB259&gt;0,ROUND($CD$1*$CO$1,2),0)</f>
        <v>0</v>
      </c>
      <c r="CP260" s="22">
        <f>IF(DB259&gt;0,ROUND($CD$1*$CP$1,2),0)</f>
        <v>0</v>
      </c>
      <c r="CQ260" s="15">
        <f>IF(DB259&gt;0,CK260+SUM(CM260:CP260),0)</f>
        <v>0</v>
      </c>
      <c r="CR260" s="22">
        <f>IF(DB259&gt;0,ROUND(CQ260/12,2),0)</f>
        <v>0</v>
      </c>
      <c r="CS260" s="9">
        <f>INT(CR260)</f>
        <v>0</v>
      </c>
      <c r="CT260" s="23">
        <f>INT((CR260-CS260)*10)/10</f>
        <v>0</v>
      </c>
      <c r="CU260" s="17">
        <f>CR260-CS260-CT260</f>
        <v>0</v>
      </c>
      <c r="CV260" s="23">
        <f>IF(OR(CU260=0.05,CU260=0),CU260,IF(AND(CU260&gt;0.051,CU260&lt;0.1),0.1,IF(AND(CU260&gt;0.001,CU260&lt;0.05),0.05,CU260)))</f>
        <v>0</v>
      </c>
      <c r="CW260" s="23">
        <f>CS260+CT260+CV260</f>
        <v>0</v>
      </c>
      <c r="CX260">
        <f>IF(DB259&gt;0,CX259,0)</f>
        <v>0</v>
      </c>
      <c r="CY260" s="7">
        <f>ROUND(CD260+CJ260+CW260+CX260,2)</f>
        <v>0</v>
      </c>
      <c r="CZ260" s="7">
        <f>IF(AND(CY260&gt;0,CY261=0),CY260,0)</f>
        <v>0</v>
      </c>
      <c r="DA260" s="7">
        <f>IF(DB259&gt;0,DA259,0)</f>
        <v>0</v>
      </c>
      <c r="DB260" s="7">
        <f>IF(ROUND(CY260-DA260,2)&gt;0,ROUND(CY260-DA260,2),0)</f>
        <v>0</v>
      </c>
      <c r="EB260">
        <v>258</v>
      </c>
      <c r="EC260" s="7">
        <f>IF(FB259&gt;0,EC259-1000,EC259)</f>
        <v>0</v>
      </c>
      <c r="ED260" s="20">
        <f>IF(FB259&gt;0,ROUND(PMT($F$92/12,$F$96*12,-EC260),5),0)</f>
        <v>0</v>
      </c>
      <c r="EE260" s="15">
        <f>IF(FB259&gt;0,ROUND(EC260*$EE$1/1000,2),0)</f>
        <v>0</v>
      </c>
      <c r="EF260" s="9">
        <f>INT(EE260)</f>
        <v>0</v>
      </c>
      <c r="EG260" s="23">
        <f>INT((EE260-EF260)*10)/10</f>
        <v>0</v>
      </c>
      <c r="EH260" s="17">
        <f>EE260-EF260-EG260</f>
        <v>0</v>
      </c>
      <c r="EI260" s="23">
        <f>IF(OR(EH260=0.05,EH260=0),EH260,IF(AND(EH260&gt;0.051,EH260&lt;0.1),0.1,IF(AND(EH260&gt;0.001,EH260&lt;0.05),0.05,EH260)))</f>
        <v>0</v>
      </c>
      <c r="EJ260" s="23">
        <f>EF260+EG260+EI260</f>
        <v>0</v>
      </c>
      <c r="EK260" s="15">
        <f>IF(FB259&gt;0,ROUND($ED$1*$EK$1,2),0)</f>
        <v>0</v>
      </c>
      <c r="EL260" s="22">
        <v>0</v>
      </c>
      <c r="EM260" s="22">
        <f>IF(FB259&gt;0,ROUND($ED$1*$EM$1,0),0)</f>
        <v>0</v>
      </c>
      <c r="EN260" s="22">
        <f>IF(FB259&gt;0,ROUND($ED$1*$EN$1,2),0)</f>
        <v>0</v>
      </c>
      <c r="EO260" s="22">
        <f>IF(FB259&gt;0,ROUND($ED$1*$EO$1,2),0)</f>
        <v>0</v>
      </c>
      <c r="EP260" s="22">
        <f>IF(FB259&gt;0,ROUND($ED$1*$EP$1,2),0)</f>
        <v>0</v>
      </c>
      <c r="EQ260" s="15">
        <f>IF(FB259&gt;0,EK260+SUM(EM260:EP260),0)</f>
        <v>0</v>
      </c>
      <c r="ER260" s="22">
        <f>IF(FB259&gt;0,ROUND(EQ260/12,2),0)</f>
        <v>0</v>
      </c>
      <c r="ES260" s="9">
        <f>INT(ER260)</f>
        <v>0</v>
      </c>
      <c r="ET260" s="23">
        <f>INT((ER260-ES260)*10)/10</f>
        <v>0</v>
      </c>
      <c r="EU260" s="17">
        <f>ER260-ES260-ET260</f>
        <v>0</v>
      </c>
      <c r="EV260" s="23">
        <f>IF(OR(EU260=0.05,EU260=0),EU260,IF(AND(EU260&gt;0.051,EU260&lt;0.1),0.1,IF(AND(EU260&gt;0.001,EU260&lt;0.05),0.05,EU260)))</f>
        <v>0</v>
      </c>
      <c r="EW260" s="23">
        <f>ES260+ET260+EV260</f>
        <v>0</v>
      </c>
      <c r="EX260">
        <f>IF(FB259&gt;0,EX259,0)</f>
        <v>0</v>
      </c>
      <c r="EY260" s="7">
        <f>ROUND(ED260+EJ260+EW260+EX260,2)</f>
        <v>0</v>
      </c>
      <c r="EZ260" s="7">
        <f>IF(AND(EY260&gt;0,EY261=0),EY260,0)</f>
        <v>0</v>
      </c>
      <c r="FA260" s="7">
        <f>IF(FB259&gt;0,FA259,0)</f>
        <v>0</v>
      </c>
      <c r="FB260" s="7">
        <f>IF(ROUND(EY260-FA260,2)&gt;0,ROUND(EY260-FA260,2),0)</f>
        <v>0</v>
      </c>
      <c r="GB260">
        <v>258</v>
      </c>
      <c r="GC260" s="7">
        <f>IF(HB259&gt;0,GC259-1000,GC259)</f>
        <v>0</v>
      </c>
      <c r="GD260" s="20">
        <f>IF(HB259&gt;0,ROUND(PMT($F$92/12,$F$96*12,-GC260),5),0)</f>
        <v>0</v>
      </c>
      <c r="GE260" s="15">
        <f>IF(HB259&gt;0,ROUND(GC260*$GE$1/1000,2),0)</f>
        <v>0</v>
      </c>
      <c r="GF260" s="9">
        <f>INT(GE260)</f>
        <v>0</v>
      </c>
      <c r="GG260" s="23">
        <f>INT((GE260-GF260)*10)/10</f>
        <v>0</v>
      </c>
      <c r="GH260" s="17">
        <f>GE260-GF260-GG260</f>
        <v>0</v>
      </c>
      <c r="GI260" s="23">
        <f>IF(OR(GH260=0.05,GH260=0),GH260,IF(AND(GH260&gt;0.051,GH260&lt;0.1),0.1,IF(AND(GH260&gt;0.001,GH260&lt;0.05),0.05,GH260)))</f>
        <v>0</v>
      </c>
      <c r="GJ260" s="23">
        <f>GF260+GG260+GI260</f>
        <v>0</v>
      </c>
      <c r="GK260" s="15">
        <f>IF(HB259&gt;0,ROUND($GD$1*$GK$1,2),0)</f>
        <v>0</v>
      </c>
      <c r="GL260" s="22">
        <v>0</v>
      </c>
      <c r="GM260" s="22">
        <f>IF(HB259&gt;0,ROUND($GD$1*$GM$1,0),0)</f>
        <v>0</v>
      </c>
      <c r="GN260" s="22">
        <f>IF(HB259&gt;0,ROUND($GD$1*$GN$1,2),0)</f>
        <v>0</v>
      </c>
      <c r="GO260" s="22">
        <f>IF(HB259&gt;0,ROUND($GD$1*$GO$1,2),0)</f>
        <v>0</v>
      </c>
      <c r="GP260" s="22">
        <f>IF(HB259&gt;0,ROUND($GD$1*$GP$1,2),0)</f>
        <v>0</v>
      </c>
      <c r="GQ260" s="15">
        <f>IF(HB259&gt;0,GK260+SUM(GM260:GP260),0)</f>
        <v>0</v>
      </c>
      <c r="GR260" s="22">
        <f>IF(HB259&gt;0,ROUND(GQ260/12,2),0)</f>
        <v>0</v>
      </c>
      <c r="GS260" s="9">
        <f>INT(GR260)</f>
        <v>0</v>
      </c>
      <c r="GT260" s="23">
        <f>INT((GR260-GS260)*10)/10</f>
        <v>0</v>
      </c>
      <c r="GU260" s="17">
        <f>GR260-GS260-GT260</f>
        <v>0</v>
      </c>
      <c r="GV260" s="23">
        <f>IF(OR(GU260=0.05,GU260=0),GU260,IF(AND(GU260&gt;0.051,GU260&lt;0.1),0.1,IF(AND(GU260&gt;0.001,GU260&lt;0.05),0.05,GU260)))</f>
        <v>0</v>
      </c>
      <c r="GW260" s="23">
        <f>GS260+GT260+GV260</f>
        <v>0</v>
      </c>
      <c r="GX260">
        <f>IF(HB259&gt;0,GX259,0)</f>
        <v>0</v>
      </c>
      <c r="GY260" s="7">
        <f>ROUND(GD260+GJ260+GW260+GX260,2)</f>
        <v>0</v>
      </c>
      <c r="GZ260" s="7">
        <f>IF(AND(GY260&gt;0,GY261=0),GY260,0)</f>
        <v>0</v>
      </c>
      <c r="HA260" s="7">
        <f>IF(HB259&gt;0,HA259,0)</f>
        <v>0</v>
      </c>
      <c r="HB260" s="7">
        <f>IF(ROUND(GY260-HA260,2)&gt;0,ROUND(GY260-HA260,2),0)</f>
        <v>0</v>
      </c>
    </row>
    <row r="261" spans="1:235">
      <c r="AA261" t="s">
        <v>89</v>
      </c>
      <c r="AB261" s="59">
        <v>580000</v>
      </c>
      <c r="AC261" s="59">
        <f>IF($AA$266=AA261,AB261,0)</f>
        <v>0</v>
      </c>
      <c r="BB261">
        <v>259</v>
      </c>
      <c r="BC261" s="7">
        <f>IF(BW260&gt;0,BC260-1000,BC260)</f>
        <v>0</v>
      </c>
      <c r="BD261" s="20">
        <f>IF(BW260&gt;0,ROUND(PMT($F$92/12,$F$96*12,-BC261),5),0)</f>
        <v>0</v>
      </c>
      <c r="BE261" s="15">
        <f>IF(BW260&gt;0,ROUND(BC261*$E$1/1000,2),0)</f>
        <v>0</v>
      </c>
      <c r="BF261" s="15">
        <f>IF(BW260&gt;0,ROUND(MIN(BC261,$F$168)*$BF$1,2),0)</f>
        <v>0</v>
      </c>
      <c r="BG261" s="22">
        <v>0</v>
      </c>
      <c r="BH261" s="22">
        <f>IF(BW260&gt;0,ROUND(MIN(BC261,$F$168)*$BH$1,0),0)</f>
        <v>0</v>
      </c>
      <c r="BI261" s="22">
        <f>IF(BW260&gt;0,ROUND(MIN(BC261,$F$168)*$BI$1,2),0)</f>
        <v>0</v>
      </c>
      <c r="BJ261" s="22">
        <f>IF(BW260&gt;0,ROUND(MIN(BC261,$F$168)*$BJ$1,2),0)</f>
        <v>0</v>
      </c>
      <c r="BK261" s="22">
        <f>IF(BW260&gt;0,ROUND(MIN(BC261,$F$168)*$BK$1,2),0)</f>
        <v>0</v>
      </c>
      <c r="BL261" s="15">
        <f>IF(BW260&gt;0,BF261+SUM(BH261:BK261),0)</f>
        <v>0</v>
      </c>
      <c r="BM261" s="22">
        <f>IF(BW260&gt;0,ROUND(BL261/12,2),0)</f>
        <v>0</v>
      </c>
      <c r="BN261" s="9">
        <f>INT(BM261)</f>
        <v>0</v>
      </c>
      <c r="BO261" s="23">
        <f>INT((BM261-BN261)*10)/10</f>
        <v>0</v>
      </c>
      <c r="BP261" s="17">
        <f>BM261-BN261-BO261</f>
        <v>0</v>
      </c>
      <c r="BQ261" s="23">
        <f>IF(OR(BP261=0.05,BP261=0),BP261,IF(AND(BP261&gt;0.051,BP261&lt;0.1),0.1,IF(AND(BP261&gt;0.001,BP261&lt;0.05),0.05,BP261)))</f>
        <v>0</v>
      </c>
      <c r="BR261" s="23">
        <f>BN261+BO261+BQ261</f>
        <v>0</v>
      </c>
      <c r="BS261">
        <f>IF(BW260&gt;0,BS260,0)</f>
        <v>0</v>
      </c>
      <c r="BT261" s="7">
        <f>SUM(BD261:BE261)+BR261+BS261</f>
        <v>0</v>
      </c>
      <c r="BU261" s="7">
        <f>IF(AND(BT261&gt;0,BT262=0),BT261,0)</f>
        <v>0</v>
      </c>
      <c r="BV261" s="7">
        <f>IF(BW260&gt;0,BV260,0)</f>
        <v>0</v>
      </c>
      <c r="BW261" s="7">
        <f>IF(ROUND(BT261-BV261,2)&gt;0,ROUND(BT261-BV261,2),0)</f>
        <v>0</v>
      </c>
      <c r="CB261">
        <v>259</v>
      </c>
      <c r="CC261" s="7">
        <f>IF(DB260&gt;0,CC260-1000,CC260)</f>
        <v>0</v>
      </c>
      <c r="CD261" s="20">
        <f>IF(DB260&gt;0,ROUND(PMT($F$92/12,$F$96*12,-CC261),5),0)</f>
        <v>0</v>
      </c>
      <c r="CE261" s="15">
        <f>IF(DB260&gt;0,ROUND(CC261*$CE$1/1000,2),0)</f>
        <v>0</v>
      </c>
      <c r="CF261" s="9">
        <f>INT(CE261)</f>
        <v>0</v>
      </c>
      <c r="CG261" s="23">
        <f>INT((CE261-CF261)*10)/10</f>
        <v>0</v>
      </c>
      <c r="CH261" s="17">
        <f>CE261-CF261-CG261</f>
        <v>0</v>
      </c>
      <c r="CI261" s="23">
        <f>IF(OR(CH261=0.05,CH261=0),CH261,IF(AND(CH261&gt;0.051,CH261&lt;0.1),0.1,IF(AND(CH261&gt;0.001,CH261&lt;0.05),0.05,CH261)))</f>
        <v>0</v>
      </c>
      <c r="CJ261" s="23">
        <f>CF261+CG261+CI261</f>
        <v>0</v>
      </c>
      <c r="CK261" s="15">
        <f>IF(DB260&gt;0,ROUND($CD$1*$CK$1,2),0)</f>
        <v>0</v>
      </c>
      <c r="CL261" s="22">
        <v>0</v>
      </c>
      <c r="CM261" s="22">
        <f>IF(DB260&gt;0,ROUND($CD$1*$CM$1,2),0)</f>
        <v>0</v>
      </c>
      <c r="CN261" s="22">
        <f>IF(DB260&gt;0,ROUND($CD$1*$CN$1,2),0)</f>
        <v>0</v>
      </c>
      <c r="CO261" s="22">
        <f>IF(DB260&gt;0,ROUND($CD$1*$CO$1,2),0)</f>
        <v>0</v>
      </c>
      <c r="CP261" s="22">
        <f>IF(DB260&gt;0,ROUND($CD$1*$CP$1,2),0)</f>
        <v>0</v>
      </c>
      <c r="CQ261" s="15">
        <f>IF(DB260&gt;0,CK261+SUM(CM261:CP261),0)</f>
        <v>0</v>
      </c>
      <c r="CR261" s="22">
        <f>IF(DB260&gt;0,ROUND(CQ261/12,2),0)</f>
        <v>0</v>
      </c>
      <c r="CS261" s="9">
        <f>INT(CR261)</f>
        <v>0</v>
      </c>
      <c r="CT261" s="23">
        <f>INT((CR261-CS261)*10)/10</f>
        <v>0</v>
      </c>
      <c r="CU261" s="17">
        <f>CR261-CS261-CT261</f>
        <v>0</v>
      </c>
      <c r="CV261" s="23">
        <f>IF(OR(CU261=0.05,CU261=0),CU261,IF(AND(CU261&gt;0.051,CU261&lt;0.1),0.1,IF(AND(CU261&gt;0.001,CU261&lt;0.05),0.05,CU261)))</f>
        <v>0</v>
      </c>
      <c r="CW261" s="23">
        <f>CS261+CT261+CV261</f>
        <v>0</v>
      </c>
      <c r="CX261">
        <f>IF(DB260&gt;0,CX260,0)</f>
        <v>0</v>
      </c>
      <c r="CY261" s="7">
        <f>ROUND(CD261+CJ261+CW261+CX261,2)</f>
        <v>0</v>
      </c>
      <c r="CZ261" s="7">
        <f>IF(AND(CY261&gt;0,CY262=0),CY261,0)</f>
        <v>0</v>
      </c>
      <c r="DA261" s="7">
        <f>IF(DB260&gt;0,DA260,0)</f>
        <v>0</v>
      </c>
      <c r="DB261" s="7">
        <f>IF(ROUND(CY261-DA261,2)&gt;0,ROUND(CY261-DA261,2),0)</f>
        <v>0</v>
      </c>
      <c r="EB261">
        <v>259</v>
      </c>
      <c r="EC261" s="7">
        <f>IF(FB260&gt;0,EC260-1000,EC260)</f>
        <v>0</v>
      </c>
      <c r="ED261" s="20">
        <f>IF(FB260&gt;0,ROUND(PMT($F$92/12,$F$96*12,-EC261),5),0)</f>
        <v>0</v>
      </c>
      <c r="EE261" s="15">
        <f>IF(FB260&gt;0,ROUND(EC261*$EE$1/1000,2),0)</f>
        <v>0</v>
      </c>
      <c r="EF261" s="9">
        <f>INT(EE261)</f>
        <v>0</v>
      </c>
      <c r="EG261" s="23">
        <f>INT((EE261-EF261)*10)/10</f>
        <v>0</v>
      </c>
      <c r="EH261" s="17">
        <f>EE261-EF261-EG261</f>
        <v>0</v>
      </c>
      <c r="EI261" s="23">
        <f>IF(OR(EH261=0.05,EH261=0),EH261,IF(AND(EH261&gt;0.051,EH261&lt;0.1),0.1,IF(AND(EH261&gt;0.001,EH261&lt;0.05),0.05,EH261)))</f>
        <v>0</v>
      </c>
      <c r="EJ261" s="23">
        <f>EF261+EG261+EI261</f>
        <v>0</v>
      </c>
      <c r="EK261" s="15">
        <f>IF(FB260&gt;0,ROUND($ED$1*$EK$1,2),0)</f>
        <v>0</v>
      </c>
      <c r="EL261" s="22">
        <v>0</v>
      </c>
      <c r="EM261" s="22">
        <f>IF(FB260&gt;0,ROUND($ED$1*$EM$1,0),0)</f>
        <v>0</v>
      </c>
      <c r="EN261" s="22">
        <f>IF(FB260&gt;0,ROUND($ED$1*$EN$1,2),0)</f>
        <v>0</v>
      </c>
      <c r="EO261" s="22">
        <f>IF(FB260&gt;0,ROUND($ED$1*$EO$1,2),0)</f>
        <v>0</v>
      </c>
      <c r="EP261" s="22">
        <f>IF(FB260&gt;0,ROUND($ED$1*$EP$1,2),0)</f>
        <v>0</v>
      </c>
      <c r="EQ261" s="15">
        <f>IF(FB260&gt;0,EK261+SUM(EM261:EP261),0)</f>
        <v>0</v>
      </c>
      <c r="ER261" s="22">
        <f>IF(FB260&gt;0,ROUND(EQ261/12,2),0)</f>
        <v>0</v>
      </c>
      <c r="ES261" s="9">
        <f>INT(ER261)</f>
        <v>0</v>
      </c>
      <c r="ET261" s="23">
        <f>INT((ER261-ES261)*10)/10</f>
        <v>0</v>
      </c>
      <c r="EU261" s="17">
        <f>ER261-ES261-ET261</f>
        <v>0</v>
      </c>
      <c r="EV261" s="23">
        <f>IF(OR(EU261=0.05,EU261=0),EU261,IF(AND(EU261&gt;0.051,EU261&lt;0.1),0.1,IF(AND(EU261&gt;0.001,EU261&lt;0.05),0.05,EU261)))</f>
        <v>0</v>
      </c>
      <c r="EW261" s="23">
        <f>ES261+ET261+EV261</f>
        <v>0</v>
      </c>
      <c r="EX261">
        <f>IF(FB260&gt;0,EX260,0)</f>
        <v>0</v>
      </c>
      <c r="EY261" s="7">
        <f>ROUND(ED261+EJ261+EW261+EX261,2)</f>
        <v>0</v>
      </c>
      <c r="EZ261" s="7">
        <f>IF(AND(EY261&gt;0,EY262=0),EY261,0)</f>
        <v>0</v>
      </c>
      <c r="FA261" s="7">
        <f>IF(FB260&gt;0,FA260,0)</f>
        <v>0</v>
      </c>
      <c r="FB261" s="7">
        <f>IF(ROUND(EY261-FA261,2)&gt;0,ROUND(EY261-FA261,2),0)</f>
        <v>0</v>
      </c>
      <c r="GB261">
        <v>259</v>
      </c>
      <c r="GC261" s="7">
        <f>IF(HB260&gt;0,GC260-1000,GC260)</f>
        <v>0</v>
      </c>
      <c r="GD261" s="20">
        <f>IF(HB260&gt;0,ROUND(PMT($F$92/12,$F$96*12,-GC261),5),0)</f>
        <v>0</v>
      </c>
      <c r="GE261" s="15">
        <f>IF(HB260&gt;0,ROUND(GC261*$GE$1/1000,2),0)</f>
        <v>0</v>
      </c>
      <c r="GF261" s="9">
        <f>INT(GE261)</f>
        <v>0</v>
      </c>
      <c r="GG261" s="23">
        <f>INT((GE261-GF261)*10)/10</f>
        <v>0</v>
      </c>
      <c r="GH261" s="17">
        <f>GE261-GF261-GG261</f>
        <v>0</v>
      </c>
      <c r="GI261" s="23">
        <f>IF(OR(GH261=0.05,GH261=0),GH261,IF(AND(GH261&gt;0.051,GH261&lt;0.1),0.1,IF(AND(GH261&gt;0.001,GH261&lt;0.05),0.05,GH261)))</f>
        <v>0</v>
      </c>
      <c r="GJ261" s="23">
        <f>GF261+GG261+GI261</f>
        <v>0</v>
      </c>
      <c r="GK261" s="15">
        <f>IF(HB260&gt;0,ROUND($GD$1*$GK$1,2),0)</f>
        <v>0</v>
      </c>
      <c r="GL261" s="22">
        <v>0</v>
      </c>
      <c r="GM261" s="22">
        <f>IF(HB260&gt;0,ROUND($GD$1*$GM$1,0),0)</f>
        <v>0</v>
      </c>
      <c r="GN261" s="22">
        <f>IF(HB260&gt;0,ROUND($GD$1*$GN$1,2),0)</f>
        <v>0</v>
      </c>
      <c r="GO261" s="22">
        <f>IF(HB260&gt;0,ROUND($GD$1*$GO$1,2),0)</f>
        <v>0</v>
      </c>
      <c r="GP261" s="22">
        <f>IF(HB260&gt;0,ROUND($GD$1*$GP$1,2),0)</f>
        <v>0</v>
      </c>
      <c r="GQ261" s="15">
        <f>IF(HB260&gt;0,GK261+SUM(GM261:GP261),0)</f>
        <v>0</v>
      </c>
      <c r="GR261" s="22">
        <f>IF(HB260&gt;0,ROUND(GQ261/12,2),0)</f>
        <v>0</v>
      </c>
      <c r="GS261" s="9">
        <f>INT(GR261)</f>
        <v>0</v>
      </c>
      <c r="GT261" s="23">
        <f>INT((GR261-GS261)*10)/10</f>
        <v>0</v>
      </c>
      <c r="GU261" s="17">
        <f>GR261-GS261-GT261</f>
        <v>0</v>
      </c>
      <c r="GV261" s="23">
        <f>IF(OR(GU261=0.05,GU261=0),GU261,IF(AND(GU261&gt;0.051,GU261&lt;0.1),0.1,IF(AND(GU261&gt;0.001,GU261&lt;0.05),0.05,GU261)))</f>
        <v>0</v>
      </c>
      <c r="GW261" s="23">
        <f>GS261+GT261+GV261</f>
        <v>0</v>
      </c>
      <c r="GX261">
        <f>IF(HB260&gt;0,GX260,0)</f>
        <v>0</v>
      </c>
      <c r="GY261" s="7">
        <f>ROUND(GD261+GJ261+GW261+GX261,2)</f>
        <v>0</v>
      </c>
      <c r="GZ261" s="7">
        <f>IF(AND(GY261&gt;0,GY262=0),GY261,0)</f>
        <v>0</v>
      </c>
      <c r="HA261" s="7">
        <f>IF(HB260&gt;0,HA260,0)</f>
        <v>0</v>
      </c>
      <c r="HB261" s="7">
        <f>IF(ROUND(GY261-HA261,2)&gt;0,ROUND(GY261-HA261,2),0)</f>
        <v>0</v>
      </c>
    </row>
    <row r="262" spans="1:235">
      <c r="AA262" t="s">
        <v>92</v>
      </c>
      <c r="AB262" s="59">
        <v>580000</v>
      </c>
      <c r="AC262" s="59">
        <f>IF($AA$266=AA262,AB262,0)</f>
        <v>0</v>
      </c>
      <c r="BB262">
        <v>260</v>
      </c>
      <c r="BC262" s="7">
        <f>IF(BW261&gt;0,BC261-1000,BC261)</f>
        <v>0</v>
      </c>
      <c r="BD262" s="20">
        <f>IF(BW261&gt;0,ROUND(PMT($F$92/12,$F$96*12,-BC262),5),0)</f>
        <v>0</v>
      </c>
      <c r="BE262" s="15">
        <f>IF(BW261&gt;0,ROUND(BC262*$E$1/1000,2),0)</f>
        <v>0</v>
      </c>
      <c r="BF262" s="15">
        <f>IF(BW261&gt;0,ROUND(MIN(BC262,$F$168)*$BF$1,2),0)</f>
        <v>0</v>
      </c>
      <c r="BG262" s="22">
        <v>0</v>
      </c>
      <c r="BH262" s="22">
        <f>IF(BW261&gt;0,ROUND(MIN(BC262,$F$168)*$BH$1,0),0)</f>
        <v>0</v>
      </c>
      <c r="BI262" s="22">
        <f>IF(BW261&gt;0,ROUND(MIN(BC262,$F$168)*$BI$1,2),0)</f>
        <v>0</v>
      </c>
      <c r="BJ262" s="22">
        <f>IF(BW261&gt;0,ROUND(MIN(BC262,$F$168)*$BJ$1,2),0)</f>
        <v>0</v>
      </c>
      <c r="BK262" s="22">
        <f>IF(BW261&gt;0,ROUND(MIN(BC262,$F$168)*$BK$1,2),0)</f>
        <v>0</v>
      </c>
      <c r="BL262" s="15">
        <f>IF(BW261&gt;0,BF262+SUM(BH262:BK262),0)</f>
        <v>0</v>
      </c>
      <c r="BM262" s="22">
        <f>IF(BW261&gt;0,ROUND(BL262/12,2),0)</f>
        <v>0</v>
      </c>
      <c r="BN262" s="9">
        <f>INT(BM262)</f>
        <v>0</v>
      </c>
      <c r="BO262" s="23">
        <f>INT((BM262-BN262)*10)/10</f>
        <v>0</v>
      </c>
      <c r="BP262" s="17">
        <f>BM262-BN262-BO262</f>
        <v>0</v>
      </c>
      <c r="BQ262" s="23">
        <f>IF(OR(BP262=0.05,BP262=0),BP262,IF(AND(BP262&gt;0.051,BP262&lt;0.1),0.1,IF(AND(BP262&gt;0.001,BP262&lt;0.05),0.05,BP262)))</f>
        <v>0</v>
      </c>
      <c r="BR262" s="23">
        <f>BN262+BO262+BQ262</f>
        <v>0</v>
      </c>
      <c r="BS262">
        <f>IF(BW261&gt;0,BS261,0)</f>
        <v>0</v>
      </c>
      <c r="BT262" s="7">
        <f>SUM(BD262:BE262)+BR262+BS262</f>
        <v>0</v>
      </c>
      <c r="BU262" s="7">
        <f>IF(AND(BT262&gt;0,BT263=0),BT262,0)</f>
        <v>0</v>
      </c>
      <c r="BV262" s="7">
        <f>IF(BW261&gt;0,BV261,0)</f>
        <v>0</v>
      </c>
      <c r="BW262" s="7">
        <f>IF(ROUND(BT262-BV262,2)&gt;0,ROUND(BT262-BV262,2),0)</f>
        <v>0</v>
      </c>
      <c r="CB262">
        <v>260</v>
      </c>
      <c r="CC262" s="7">
        <f>IF(DB261&gt;0,CC261-1000,CC261)</f>
        <v>0</v>
      </c>
      <c r="CD262" s="20">
        <f>IF(DB261&gt;0,ROUND(PMT($F$92/12,$F$96*12,-CC262),5),0)</f>
        <v>0</v>
      </c>
      <c r="CE262" s="15">
        <f>IF(DB261&gt;0,ROUND(CC262*$CE$1/1000,2),0)</f>
        <v>0</v>
      </c>
      <c r="CF262" s="9">
        <f>INT(CE262)</f>
        <v>0</v>
      </c>
      <c r="CG262" s="23">
        <f>INT((CE262-CF262)*10)/10</f>
        <v>0</v>
      </c>
      <c r="CH262" s="17">
        <f>CE262-CF262-CG262</f>
        <v>0</v>
      </c>
      <c r="CI262" s="23">
        <f>IF(OR(CH262=0.05,CH262=0),CH262,IF(AND(CH262&gt;0.051,CH262&lt;0.1),0.1,IF(AND(CH262&gt;0.001,CH262&lt;0.05),0.05,CH262)))</f>
        <v>0</v>
      </c>
      <c r="CJ262" s="23">
        <f>CF262+CG262+CI262</f>
        <v>0</v>
      </c>
      <c r="CK262" s="15">
        <f>IF(DB261&gt;0,ROUND($CD$1*$CK$1,2),0)</f>
        <v>0</v>
      </c>
      <c r="CL262" s="22">
        <v>0</v>
      </c>
      <c r="CM262" s="22">
        <f>IF(DB261&gt;0,ROUND($CD$1*$CM$1,2),0)</f>
        <v>0</v>
      </c>
      <c r="CN262" s="22">
        <f>IF(DB261&gt;0,ROUND($CD$1*$CN$1,2),0)</f>
        <v>0</v>
      </c>
      <c r="CO262" s="22">
        <f>IF(DB261&gt;0,ROUND($CD$1*$CO$1,2),0)</f>
        <v>0</v>
      </c>
      <c r="CP262" s="22">
        <f>IF(DB261&gt;0,ROUND($CD$1*$CP$1,2),0)</f>
        <v>0</v>
      </c>
      <c r="CQ262" s="15">
        <f>IF(DB261&gt;0,CK262+SUM(CM262:CP262),0)</f>
        <v>0</v>
      </c>
      <c r="CR262" s="22">
        <f>IF(DB261&gt;0,ROUND(CQ262/12,2),0)</f>
        <v>0</v>
      </c>
      <c r="CS262" s="9">
        <f>INT(CR262)</f>
        <v>0</v>
      </c>
      <c r="CT262" s="23">
        <f>INT((CR262-CS262)*10)/10</f>
        <v>0</v>
      </c>
      <c r="CU262" s="17">
        <f>CR262-CS262-CT262</f>
        <v>0</v>
      </c>
      <c r="CV262" s="23">
        <f>IF(OR(CU262=0.05,CU262=0),CU262,IF(AND(CU262&gt;0.051,CU262&lt;0.1),0.1,IF(AND(CU262&gt;0.001,CU262&lt;0.05),0.05,CU262)))</f>
        <v>0</v>
      </c>
      <c r="CW262" s="23">
        <f>CS262+CT262+CV262</f>
        <v>0</v>
      </c>
      <c r="CX262">
        <f>IF(DB261&gt;0,CX261,0)</f>
        <v>0</v>
      </c>
      <c r="CY262" s="7">
        <f>ROUND(CD262+CJ262+CW262+CX262,2)</f>
        <v>0</v>
      </c>
      <c r="CZ262" s="7">
        <f>IF(AND(CY262&gt;0,CY263=0),CY262,0)</f>
        <v>0</v>
      </c>
      <c r="DA262" s="7">
        <f>IF(DB261&gt;0,DA261,0)</f>
        <v>0</v>
      </c>
      <c r="DB262" s="7">
        <f>IF(ROUND(CY262-DA262,2)&gt;0,ROUND(CY262-DA262,2),0)</f>
        <v>0</v>
      </c>
      <c r="EB262">
        <v>260</v>
      </c>
      <c r="EC262" s="7">
        <f>IF(FB261&gt;0,EC261-1000,EC261)</f>
        <v>0</v>
      </c>
      <c r="ED262" s="20">
        <f>IF(FB261&gt;0,ROUND(PMT($F$92/12,$F$96*12,-EC262),5),0)</f>
        <v>0</v>
      </c>
      <c r="EE262" s="15">
        <f>IF(FB261&gt;0,ROUND(EC262*$EE$1/1000,2),0)</f>
        <v>0</v>
      </c>
      <c r="EF262" s="9">
        <f>INT(EE262)</f>
        <v>0</v>
      </c>
      <c r="EG262" s="23">
        <f>INT((EE262-EF262)*10)/10</f>
        <v>0</v>
      </c>
      <c r="EH262" s="17">
        <f>EE262-EF262-EG262</f>
        <v>0</v>
      </c>
      <c r="EI262" s="23">
        <f>IF(OR(EH262=0.05,EH262=0),EH262,IF(AND(EH262&gt;0.051,EH262&lt;0.1),0.1,IF(AND(EH262&gt;0.001,EH262&lt;0.05),0.05,EH262)))</f>
        <v>0</v>
      </c>
      <c r="EJ262" s="23">
        <f>EF262+EG262+EI262</f>
        <v>0</v>
      </c>
      <c r="EK262" s="15">
        <f>IF(FB261&gt;0,ROUND($ED$1*$EK$1,2),0)</f>
        <v>0</v>
      </c>
      <c r="EL262" s="22">
        <v>0</v>
      </c>
      <c r="EM262" s="22">
        <f>IF(FB261&gt;0,ROUND($ED$1*$EM$1,0),0)</f>
        <v>0</v>
      </c>
      <c r="EN262" s="22">
        <f>IF(FB261&gt;0,ROUND($ED$1*$EN$1,2),0)</f>
        <v>0</v>
      </c>
      <c r="EO262" s="22">
        <f>IF(FB261&gt;0,ROUND($ED$1*$EO$1,2),0)</f>
        <v>0</v>
      </c>
      <c r="EP262" s="22">
        <f>IF(FB261&gt;0,ROUND($ED$1*$EP$1,2),0)</f>
        <v>0</v>
      </c>
      <c r="EQ262" s="15">
        <f>IF(FB261&gt;0,EK262+SUM(EM262:EP262),0)</f>
        <v>0</v>
      </c>
      <c r="ER262" s="22">
        <f>IF(FB261&gt;0,ROUND(EQ262/12,2),0)</f>
        <v>0</v>
      </c>
      <c r="ES262" s="9">
        <f>INT(ER262)</f>
        <v>0</v>
      </c>
      <c r="ET262" s="23">
        <f>INT((ER262-ES262)*10)/10</f>
        <v>0</v>
      </c>
      <c r="EU262" s="17">
        <f>ER262-ES262-ET262</f>
        <v>0</v>
      </c>
      <c r="EV262" s="23">
        <f>IF(OR(EU262=0.05,EU262=0),EU262,IF(AND(EU262&gt;0.051,EU262&lt;0.1),0.1,IF(AND(EU262&gt;0.001,EU262&lt;0.05),0.05,EU262)))</f>
        <v>0</v>
      </c>
      <c r="EW262" s="23">
        <f>ES262+ET262+EV262</f>
        <v>0</v>
      </c>
      <c r="EX262">
        <f>IF(FB261&gt;0,EX261,0)</f>
        <v>0</v>
      </c>
      <c r="EY262" s="7">
        <f>ROUND(ED262+EJ262+EW262+EX262,2)</f>
        <v>0</v>
      </c>
      <c r="EZ262" s="7">
        <f>IF(AND(EY262&gt;0,EY263=0),EY262,0)</f>
        <v>0</v>
      </c>
      <c r="FA262" s="7">
        <f>IF(FB261&gt;0,FA261,0)</f>
        <v>0</v>
      </c>
      <c r="FB262" s="7">
        <f>IF(ROUND(EY262-FA262,2)&gt;0,ROUND(EY262-FA262,2),0)</f>
        <v>0</v>
      </c>
      <c r="GB262">
        <v>260</v>
      </c>
      <c r="GC262" s="7">
        <f>IF(HB261&gt;0,GC261-1000,GC261)</f>
        <v>0</v>
      </c>
      <c r="GD262" s="20">
        <f>IF(HB261&gt;0,ROUND(PMT($F$92/12,$F$96*12,-GC262),5),0)</f>
        <v>0</v>
      </c>
      <c r="GE262" s="15">
        <f>IF(HB261&gt;0,ROUND(GC262*$GE$1/1000,2),0)</f>
        <v>0</v>
      </c>
      <c r="GF262" s="9">
        <f>INT(GE262)</f>
        <v>0</v>
      </c>
      <c r="GG262" s="23">
        <f>INT((GE262-GF262)*10)/10</f>
        <v>0</v>
      </c>
      <c r="GH262" s="17">
        <f>GE262-GF262-GG262</f>
        <v>0</v>
      </c>
      <c r="GI262" s="23">
        <f>IF(OR(GH262=0.05,GH262=0),GH262,IF(AND(GH262&gt;0.051,GH262&lt;0.1),0.1,IF(AND(GH262&gt;0.001,GH262&lt;0.05),0.05,GH262)))</f>
        <v>0</v>
      </c>
      <c r="GJ262" s="23">
        <f>GF262+GG262+GI262</f>
        <v>0</v>
      </c>
      <c r="GK262" s="15">
        <f>IF(HB261&gt;0,ROUND($GD$1*$GK$1,2),0)</f>
        <v>0</v>
      </c>
      <c r="GL262" s="22">
        <v>0</v>
      </c>
      <c r="GM262" s="22">
        <f>IF(HB261&gt;0,ROUND($GD$1*$GM$1,0),0)</f>
        <v>0</v>
      </c>
      <c r="GN262" s="22">
        <f>IF(HB261&gt;0,ROUND($GD$1*$GN$1,2),0)</f>
        <v>0</v>
      </c>
      <c r="GO262" s="22">
        <f>IF(HB261&gt;0,ROUND($GD$1*$GO$1,2),0)</f>
        <v>0</v>
      </c>
      <c r="GP262" s="22">
        <f>IF(HB261&gt;0,ROUND($GD$1*$GP$1,2),0)</f>
        <v>0</v>
      </c>
      <c r="GQ262" s="15">
        <f>IF(HB261&gt;0,GK262+SUM(GM262:GP262),0)</f>
        <v>0</v>
      </c>
      <c r="GR262" s="22">
        <f>IF(HB261&gt;0,ROUND(GQ262/12,2),0)</f>
        <v>0</v>
      </c>
      <c r="GS262" s="9">
        <f>INT(GR262)</f>
        <v>0</v>
      </c>
      <c r="GT262" s="23">
        <f>INT((GR262-GS262)*10)/10</f>
        <v>0</v>
      </c>
      <c r="GU262" s="17">
        <f>GR262-GS262-GT262</f>
        <v>0</v>
      </c>
      <c r="GV262" s="23">
        <f>IF(OR(GU262=0.05,GU262=0),GU262,IF(AND(GU262&gt;0.051,GU262&lt;0.1),0.1,IF(AND(GU262&gt;0.001,GU262&lt;0.05),0.05,GU262)))</f>
        <v>0</v>
      </c>
      <c r="GW262" s="23">
        <f>GS262+GT262+GV262</f>
        <v>0</v>
      </c>
      <c r="GX262">
        <f>IF(HB261&gt;0,GX261,0)</f>
        <v>0</v>
      </c>
      <c r="GY262" s="7">
        <f>ROUND(GD262+GJ262+GW262+GX262,2)</f>
        <v>0</v>
      </c>
      <c r="GZ262" s="7">
        <f>IF(AND(GY262&gt;0,GY263=0),GY262,0)</f>
        <v>0</v>
      </c>
      <c r="HA262" s="7">
        <f>IF(HB261&gt;0,HA261,0)</f>
        <v>0</v>
      </c>
      <c r="HB262" s="7">
        <f>IF(ROUND(GY262-HA262,2)&gt;0,ROUND(GY262-HA262,2),0)</f>
        <v>0</v>
      </c>
    </row>
    <row r="263" spans="1:235">
      <c r="AA263" t="s">
        <v>94</v>
      </c>
      <c r="AB263" s="59">
        <v>580000</v>
      </c>
      <c r="AC263" s="59">
        <f>IF($AA$266=AA263,AB263,0)</f>
        <v>0</v>
      </c>
      <c r="BB263">
        <v>261</v>
      </c>
      <c r="BC263" s="7">
        <f>IF(BW262&gt;0,BC262-1000,BC262)</f>
        <v>0</v>
      </c>
      <c r="BD263" s="20">
        <f>IF(BW262&gt;0,ROUND(PMT($F$92/12,$F$96*12,-BC263),5),0)</f>
        <v>0</v>
      </c>
      <c r="BE263" s="15">
        <f>IF(BW262&gt;0,ROUND(BC263*$E$1/1000,2),0)</f>
        <v>0</v>
      </c>
      <c r="BF263" s="15">
        <f>IF(BW262&gt;0,ROUND(MIN(BC263,$F$168)*$BF$1,2),0)</f>
        <v>0</v>
      </c>
      <c r="BG263" s="22">
        <v>0</v>
      </c>
      <c r="BH263" s="22">
        <f>IF(BW262&gt;0,ROUND(MIN(BC263,$F$168)*$BH$1,0),0)</f>
        <v>0</v>
      </c>
      <c r="BI263" s="22">
        <f>IF(BW262&gt;0,ROUND(MIN(BC263,$F$168)*$BI$1,2),0)</f>
        <v>0</v>
      </c>
      <c r="BJ263" s="22">
        <f>IF(BW262&gt;0,ROUND(MIN(BC263,$F$168)*$BJ$1,2),0)</f>
        <v>0</v>
      </c>
      <c r="BK263" s="22">
        <f>IF(BW262&gt;0,ROUND(MIN(BC263,$F$168)*$BK$1,2),0)</f>
        <v>0</v>
      </c>
      <c r="BL263" s="15">
        <f>IF(BW262&gt;0,BF263+SUM(BH263:BK263),0)</f>
        <v>0</v>
      </c>
      <c r="BM263" s="22">
        <f>IF(BW262&gt;0,ROUND(BL263/12,2),0)</f>
        <v>0</v>
      </c>
      <c r="BN263" s="9">
        <f>INT(BM263)</f>
        <v>0</v>
      </c>
      <c r="BO263" s="23">
        <f>INT((BM263-BN263)*10)/10</f>
        <v>0</v>
      </c>
      <c r="BP263" s="17">
        <f>BM263-BN263-BO263</f>
        <v>0</v>
      </c>
      <c r="BQ263" s="23">
        <f>IF(OR(BP263=0.05,BP263=0),BP263,IF(AND(BP263&gt;0.051,BP263&lt;0.1),0.1,IF(AND(BP263&gt;0.001,BP263&lt;0.05),0.05,BP263)))</f>
        <v>0</v>
      </c>
      <c r="BR263" s="23">
        <f>BN263+BO263+BQ263</f>
        <v>0</v>
      </c>
      <c r="BS263">
        <f>IF(BW262&gt;0,BS262,0)</f>
        <v>0</v>
      </c>
      <c r="BT263" s="7">
        <f>SUM(BD263:BE263)+BR263+BS263</f>
        <v>0</v>
      </c>
      <c r="BU263" s="7">
        <f>IF(AND(BT263&gt;0,BT264=0),BT263,0)</f>
        <v>0</v>
      </c>
      <c r="BV263" s="7">
        <f>IF(BW262&gt;0,BV262,0)</f>
        <v>0</v>
      </c>
      <c r="BW263" s="7">
        <f>IF(ROUND(BT263-BV263,2)&gt;0,ROUND(BT263-BV263,2),0)</f>
        <v>0</v>
      </c>
      <c r="CB263">
        <v>261</v>
      </c>
      <c r="CC263" s="7">
        <f>IF(DB262&gt;0,CC262-1000,CC262)</f>
        <v>0</v>
      </c>
      <c r="CD263" s="20">
        <f>IF(DB262&gt;0,ROUND(PMT($F$92/12,$F$96*12,-CC263),5),0)</f>
        <v>0</v>
      </c>
      <c r="CE263" s="15">
        <f>IF(DB262&gt;0,ROUND(CC263*$CE$1/1000,2),0)</f>
        <v>0</v>
      </c>
      <c r="CF263" s="9">
        <f>INT(CE263)</f>
        <v>0</v>
      </c>
      <c r="CG263" s="23">
        <f>INT((CE263-CF263)*10)/10</f>
        <v>0</v>
      </c>
      <c r="CH263" s="17">
        <f>CE263-CF263-CG263</f>
        <v>0</v>
      </c>
      <c r="CI263" s="23">
        <f>IF(OR(CH263=0.05,CH263=0),CH263,IF(AND(CH263&gt;0.051,CH263&lt;0.1),0.1,IF(AND(CH263&gt;0.001,CH263&lt;0.05),0.05,CH263)))</f>
        <v>0</v>
      </c>
      <c r="CJ263" s="23">
        <f>CF263+CG263+CI263</f>
        <v>0</v>
      </c>
      <c r="CK263" s="15">
        <f>IF(DB262&gt;0,ROUND($CD$1*$CK$1,2),0)</f>
        <v>0</v>
      </c>
      <c r="CL263" s="22">
        <v>0</v>
      </c>
      <c r="CM263" s="22">
        <f>IF(DB262&gt;0,ROUND($CD$1*$CM$1,2),0)</f>
        <v>0</v>
      </c>
      <c r="CN263" s="22">
        <f>IF(DB262&gt;0,ROUND($CD$1*$CN$1,2),0)</f>
        <v>0</v>
      </c>
      <c r="CO263" s="22">
        <f>IF(DB262&gt;0,ROUND($CD$1*$CO$1,2),0)</f>
        <v>0</v>
      </c>
      <c r="CP263" s="22">
        <f>IF(DB262&gt;0,ROUND($CD$1*$CP$1,2),0)</f>
        <v>0</v>
      </c>
      <c r="CQ263" s="15">
        <f>IF(DB262&gt;0,CK263+SUM(CM263:CP263),0)</f>
        <v>0</v>
      </c>
      <c r="CR263" s="22">
        <f>IF(DB262&gt;0,ROUND(CQ263/12,2),0)</f>
        <v>0</v>
      </c>
      <c r="CS263" s="9">
        <f>INT(CR263)</f>
        <v>0</v>
      </c>
      <c r="CT263" s="23">
        <f>INT((CR263-CS263)*10)/10</f>
        <v>0</v>
      </c>
      <c r="CU263" s="17">
        <f>CR263-CS263-CT263</f>
        <v>0</v>
      </c>
      <c r="CV263" s="23">
        <f>IF(OR(CU263=0.05,CU263=0),CU263,IF(AND(CU263&gt;0.051,CU263&lt;0.1),0.1,IF(AND(CU263&gt;0.001,CU263&lt;0.05),0.05,CU263)))</f>
        <v>0</v>
      </c>
      <c r="CW263" s="23">
        <f>CS263+CT263+CV263</f>
        <v>0</v>
      </c>
      <c r="CX263">
        <f>IF(DB262&gt;0,CX262,0)</f>
        <v>0</v>
      </c>
      <c r="CY263" s="7">
        <f>ROUND(CD263+CJ263+CW263+CX263,2)</f>
        <v>0</v>
      </c>
      <c r="CZ263" s="7">
        <f>IF(AND(CY263&gt;0,CY264=0),CY263,0)</f>
        <v>0</v>
      </c>
      <c r="DA263" s="7">
        <f>IF(DB262&gt;0,DA262,0)</f>
        <v>0</v>
      </c>
      <c r="DB263" s="7">
        <f>IF(ROUND(CY263-DA263,2)&gt;0,ROUND(CY263-DA263,2),0)</f>
        <v>0</v>
      </c>
      <c r="EB263">
        <v>261</v>
      </c>
      <c r="EC263" s="7">
        <f>IF(FB262&gt;0,EC262-1000,EC262)</f>
        <v>0</v>
      </c>
      <c r="ED263" s="20">
        <f>IF(FB262&gt;0,ROUND(PMT($F$92/12,$F$96*12,-EC263),5),0)</f>
        <v>0</v>
      </c>
      <c r="EE263" s="15">
        <f>IF(FB262&gt;0,ROUND(EC263*$EE$1/1000,2),0)</f>
        <v>0</v>
      </c>
      <c r="EF263" s="9">
        <f>INT(EE263)</f>
        <v>0</v>
      </c>
      <c r="EG263" s="23">
        <f>INT((EE263-EF263)*10)/10</f>
        <v>0</v>
      </c>
      <c r="EH263" s="17">
        <f>EE263-EF263-EG263</f>
        <v>0</v>
      </c>
      <c r="EI263" s="23">
        <f>IF(OR(EH263=0.05,EH263=0),EH263,IF(AND(EH263&gt;0.051,EH263&lt;0.1),0.1,IF(AND(EH263&gt;0.001,EH263&lt;0.05),0.05,EH263)))</f>
        <v>0</v>
      </c>
      <c r="EJ263" s="23">
        <f>EF263+EG263+EI263</f>
        <v>0</v>
      </c>
      <c r="EK263" s="15">
        <f>IF(FB262&gt;0,ROUND($ED$1*$EK$1,2),0)</f>
        <v>0</v>
      </c>
      <c r="EL263" s="22">
        <v>0</v>
      </c>
      <c r="EM263" s="22">
        <f>IF(FB262&gt;0,ROUND($ED$1*$EM$1,0),0)</f>
        <v>0</v>
      </c>
      <c r="EN263" s="22">
        <f>IF(FB262&gt;0,ROUND($ED$1*$EN$1,2),0)</f>
        <v>0</v>
      </c>
      <c r="EO263" s="22">
        <f>IF(FB262&gt;0,ROUND($ED$1*$EO$1,2),0)</f>
        <v>0</v>
      </c>
      <c r="EP263" s="22">
        <f>IF(FB262&gt;0,ROUND($ED$1*$EP$1,2),0)</f>
        <v>0</v>
      </c>
      <c r="EQ263" s="15">
        <f>IF(FB262&gt;0,EK263+SUM(EM263:EP263),0)</f>
        <v>0</v>
      </c>
      <c r="ER263" s="22">
        <f>IF(FB262&gt;0,ROUND(EQ263/12,2),0)</f>
        <v>0</v>
      </c>
      <c r="ES263" s="9">
        <f>INT(ER263)</f>
        <v>0</v>
      </c>
      <c r="ET263" s="23">
        <f>INT((ER263-ES263)*10)/10</f>
        <v>0</v>
      </c>
      <c r="EU263" s="17">
        <f>ER263-ES263-ET263</f>
        <v>0</v>
      </c>
      <c r="EV263" s="23">
        <f>IF(OR(EU263=0.05,EU263=0),EU263,IF(AND(EU263&gt;0.051,EU263&lt;0.1),0.1,IF(AND(EU263&gt;0.001,EU263&lt;0.05),0.05,EU263)))</f>
        <v>0</v>
      </c>
      <c r="EW263" s="23">
        <f>ES263+ET263+EV263</f>
        <v>0</v>
      </c>
      <c r="EX263">
        <f>IF(FB262&gt;0,EX262,0)</f>
        <v>0</v>
      </c>
      <c r="EY263" s="7">
        <f>ROUND(ED263+EJ263+EW263+EX263,2)</f>
        <v>0</v>
      </c>
      <c r="EZ263" s="7">
        <f>IF(AND(EY263&gt;0,EY264=0),EY263,0)</f>
        <v>0</v>
      </c>
      <c r="FA263" s="7">
        <f>IF(FB262&gt;0,FA262,0)</f>
        <v>0</v>
      </c>
      <c r="FB263" s="7">
        <f>IF(ROUND(EY263-FA263,2)&gt;0,ROUND(EY263-FA263,2),0)</f>
        <v>0</v>
      </c>
      <c r="GB263">
        <v>261</v>
      </c>
      <c r="GC263" s="7">
        <f>IF(HB262&gt;0,GC262-1000,GC262)</f>
        <v>0</v>
      </c>
      <c r="GD263" s="20">
        <f>IF(HB262&gt;0,ROUND(PMT($F$92/12,$F$96*12,-GC263),5),0)</f>
        <v>0</v>
      </c>
      <c r="GE263" s="15">
        <f>IF(HB262&gt;0,ROUND(GC263*$GE$1/1000,2),0)</f>
        <v>0</v>
      </c>
      <c r="GF263" s="9">
        <f>INT(GE263)</f>
        <v>0</v>
      </c>
      <c r="GG263" s="23">
        <f>INT((GE263-GF263)*10)/10</f>
        <v>0</v>
      </c>
      <c r="GH263" s="17">
        <f>GE263-GF263-GG263</f>
        <v>0</v>
      </c>
      <c r="GI263" s="23">
        <f>IF(OR(GH263=0.05,GH263=0),GH263,IF(AND(GH263&gt;0.051,GH263&lt;0.1),0.1,IF(AND(GH263&gt;0.001,GH263&lt;0.05),0.05,GH263)))</f>
        <v>0</v>
      </c>
      <c r="GJ263" s="23">
        <f>GF263+GG263+GI263</f>
        <v>0</v>
      </c>
      <c r="GK263" s="15">
        <f>IF(HB262&gt;0,ROUND($GD$1*$GK$1,2),0)</f>
        <v>0</v>
      </c>
      <c r="GL263" s="22">
        <v>0</v>
      </c>
      <c r="GM263" s="22">
        <f>IF(HB262&gt;0,ROUND($GD$1*$GM$1,0),0)</f>
        <v>0</v>
      </c>
      <c r="GN263" s="22">
        <f>IF(HB262&gt;0,ROUND($GD$1*$GN$1,2),0)</f>
        <v>0</v>
      </c>
      <c r="GO263" s="22">
        <f>IF(HB262&gt;0,ROUND($GD$1*$GO$1,2),0)</f>
        <v>0</v>
      </c>
      <c r="GP263" s="22">
        <f>IF(HB262&gt;0,ROUND($GD$1*$GP$1,2),0)</f>
        <v>0</v>
      </c>
      <c r="GQ263" s="15">
        <f>IF(HB262&gt;0,GK263+SUM(GM263:GP263),0)</f>
        <v>0</v>
      </c>
      <c r="GR263" s="22">
        <f>IF(HB262&gt;0,ROUND(GQ263/12,2),0)</f>
        <v>0</v>
      </c>
      <c r="GS263" s="9">
        <f>INT(GR263)</f>
        <v>0</v>
      </c>
      <c r="GT263" s="23">
        <f>INT((GR263-GS263)*10)/10</f>
        <v>0</v>
      </c>
      <c r="GU263" s="17">
        <f>GR263-GS263-GT263</f>
        <v>0</v>
      </c>
      <c r="GV263" s="23">
        <f>IF(OR(GU263=0.05,GU263=0),GU263,IF(AND(GU263&gt;0.051,GU263&lt;0.1),0.1,IF(AND(GU263&gt;0.001,GU263&lt;0.05),0.05,GU263)))</f>
        <v>0</v>
      </c>
      <c r="GW263" s="23">
        <f>GS263+GT263+GV263</f>
        <v>0</v>
      </c>
      <c r="GX263">
        <f>IF(HB262&gt;0,GX262,0)</f>
        <v>0</v>
      </c>
      <c r="GY263" s="7">
        <f>ROUND(GD263+GJ263+GW263+GX263,2)</f>
        <v>0</v>
      </c>
      <c r="GZ263" s="7">
        <f>IF(AND(GY263&gt;0,GY264=0),GY263,0)</f>
        <v>0</v>
      </c>
      <c r="HA263" s="7">
        <f>IF(HB262&gt;0,HA262,0)</f>
        <v>0</v>
      </c>
      <c r="HB263" s="7">
        <f>IF(ROUND(GY263-HA263,2)&gt;0,ROUND(GY263-HA263,2),0)</f>
        <v>0</v>
      </c>
    </row>
    <row r="264" spans="1:235">
      <c r="AA264" t="s">
        <v>97</v>
      </c>
      <c r="AB264" s="59">
        <v>580000</v>
      </c>
      <c r="AC264" s="59">
        <f>IF($AA$266=AA264,AB264,0)</f>
        <v>0</v>
      </c>
      <c r="BB264">
        <v>262</v>
      </c>
      <c r="BC264" s="7">
        <f>IF(BW263&gt;0,BC263-1000,BC263)</f>
        <v>0</v>
      </c>
      <c r="BD264" s="20">
        <f>IF(BW263&gt;0,ROUND(PMT($F$92/12,$F$96*12,-BC264),5),0)</f>
        <v>0</v>
      </c>
      <c r="BE264" s="15">
        <f>IF(BW263&gt;0,ROUND(BC264*$E$1/1000,2),0)</f>
        <v>0</v>
      </c>
      <c r="BF264" s="15">
        <f>IF(BW263&gt;0,ROUND(MIN(BC264,$F$168)*$BF$1,2),0)</f>
        <v>0</v>
      </c>
      <c r="BG264" s="22">
        <v>0</v>
      </c>
      <c r="BH264" s="22">
        <f>IF(BW263&gt;0,ROUND(MIN(BC264,$F$168)*$BH$1,0),0)</f>
        <v>0</v>
      </c>
      <c r="BI264" s="22">
        <f>IF(BW263&gt;0,ROUND(MIN(BC264,$F$168)*$BI$1,2),0)</f>
        <v>0</v>
      </c>
      <c r="BJ264" s="22">
        <f>IF(BW263&gt;0,ROUND(MIN(BC264,$F$168)*$BJ$1,2),0)</f>
        <v>0</v>
      </c>
      <c r="BK264" s="22">
        <f>IF(BW263&gt;0,ROUND(MIN(BC264,$F$168)*$BK$1,2),0)</f>
        <v>0</v>
      </c>
      <c r="BL264" s="15">
        <f>IF(BW263&gt;0,BF264+SUM(BH264:BK264),0)</f>
        <v>0</v>
      </c>
      <c r="BM264" s="22">
        <f>IF(BW263&gt;0,ROUND(BL264/12,2),0)</f>
        <v>0</v>
      </c>
      <c r="BN264" s="9">
        <f>INT(BM264)</f>
        <v>0</v>
      </c>
      <c r="BO264" s="23">
        <f>INT((BM264-BN264)*10)/10</f>
        <v>0</v>
      </c>
      <c r="BP264" s="17">
        <f>BM264-BN264-BO264</f>
        <v>0</v>
      </c>
      <c r="BQ264" s="23">
        <f>IF(OR(BP264=0.05,BP264=0),BP264,IF(AND(BP264&gt;0.051,BP264&lt;0.1),0.1,IF(AND(BP264&gt;0.001,BP264&lt;0.05),0.05,BP264)))</f>
        <v>0</v>
      </c>
      <c r="BR264" s="23">
        <f>BN264+BO264+BQ264</f>
        <v>0</v>
      </c>
      <c r="BS264">
        <f>IF(BW263&gt;0,BS263,0)</f>
        <v>0</v>
      </c>
      <c r="BT264" s="7">
        <f>SUM(BD264:BE264)+BR264+BS264</f>
        <v>0</v>
      </c>
      <c r="BU264" s="7">
        <f>IF(AND(BT264&gt;0,BT265=0),BT264,0)</f>
        <v>0</v>
      </c>
      <c r="BV264" s="7">
        <f>IF(BW263&gt;0,BV263,0)</f>
        <v>0</v>
      </c>
      <c r="BW264" s="7">
        <f>IF(ROUND(BT264-BV264,2)&gt;0,ROUND(BT264-BV264,2),0)</f>
        <v>0</v>
      </c>
      <c r="CB264">
        <v>262</v>
      </c>
      <c r="CC264" s="7">
        <f>IF(DB263&gt;0,CC263-1000,CC263)</f>
        <v>0</v>
      </c>
      <c r="CD264" s="20">
        <f>IF(DB263&gt;0,ROUND(PMT($F$92/12,$F$96*12,-CC264),5),0)</f>
        <v>0</v>
      </c>
      <c r="CE264" s="15">
        <f>IF(DB263&gt;0,ROUND(CC264*$CE$1/1000,2),0)</f>
        <v>0</v>
      </c>
      <c r="CF264" s="9">
        <f>INT(CE264)</f>
        <v>0</v>
      </c>
      <c r="CG264" s="23">
        <f>INT((CE264-CF264)*10)/10</f>
        <v>0</v>
      </c>
      <c r="CH264" s="17">
        <f>CE264-CF264-CG264</f>
        <v>0</v>
      </c>
      <c r="CI264" s="23">
        <f>IF(OR(CH264=0.05,CH264=0),CH264,IF(AND(CH264&gt;0.051,CH264&lt;0.1),0.1,IF(AND(CH264&gt;0.001,CH264&lt;0.05),0.05,CH264)))</f>
        <v>0</v>
      </c>
      <c r="CJ264" s="23">
        <f>CF264+CG264+CI264</f>
        <v>0</v>
      </c>
      <c r="CK264" s="15">
        <f>IF(DB263&gt;0,ROUND($CD$1*$CK$1,2),0)</f>
        <v>0</v>
      </c>
      <c r="CL264" s="22">
        <v>0</v>
      </c>
      <c r="CM264" s="22">
        <f>IF(DB263&gt;0,ROUND($CD$1*$CM$1,2),0)</f>
        <v>0</v>
      </c>
      <c r="CN264" s="22">
        <f>IF(DB263&gt;0,ROUND($CD$1*$CN$1,2),0)</f>
        <v>0</v>
      </c>
      <c r="CO264" s="22">
        <f>IF(DB263&gt;0,ROUND($CD$1*$CO$1,2),0)</f>
        <v>0</v>
      </c>
      <c r="CP264" s="22">
        <f>IF(DB263&gt;0,ROUND($CD$1*$CP$1,2),0)</f>
        <v>0</v>
      </c>
      <c r="CQ264" s="15">
        <f>IF(DB263&gt;0,CK264+SUM(CM264:CP264),0)</f>
        <v>0</v>
      </c>
      <c r="CR264" s="22">
        <f>IF(DB263&gt;0,ROUND(CQ264/12,2),0)</f>
        <v>0</v>
      </c>
      <c r="CS264" s="9">
        <f>INT(CR264)</f>
        <v>0</v>
      </c>
      <c r="CT264" s="23">
        <f>INT((CR264-CS264)*10)/10</f>
        <v>0</v>
      </c>
      <c r="CU264" s="17">
        <f>CR264-CS264-CT264</f>
        <v>0</v>
      </c>
      <c r="CV264" s="23">
        <f>IF(OR(CU264=0.05,CU264=0),CU264,IF(AND(CU264&gt;0.051,CU264&lt;0.1),0.1,IF(AND(CU264&gt;0.001,CU264&lt;0.05),0.05,CU264)))</f>
        <v>0</v>
      </c>
      <c r="CW264" s="23">
        <f>CS264+CT264+CV264</f>
        <v>0</v>
      </c>
      <c r="CX264">
        <f>IF(DB263&gt;0,CX263,0)</f>
        <v>0</v>
      </c>
      <c r="CY264" s="7">
        <f>ROUND(CD264+CJ264+CW264+CX264,2)</f>
        <v>0</v>
      </c>
      <c r="CZ264" s="7">
        <f>IF(AND(CY264&gt;0,CY265=0),CY264,0)</f>
        <v>0</v>
      </c>
      <c r="DA264" s="7">
        <f>IF(DB263&gt;0,DA263,0)</f>
        <v>0</v>
      </c>
      <c r="DB264" s="7">
        <f>IF(ROUND(CY264-DA264,2)&gt;0,ROUND(CY264-DA264,2),0)</f>
        <v>0</v>
      </c>
      <c r="EB264">
        <v>262</v>
      </c>
      <c r="EC264" s="7">
        <f>IF(FB263&gt;0,EC263-1000,EC263)</f>
        <v>0</v>
      </c>
      <c r="ED264" s="20">
        <f>IF(FB263&gt;0,ROUND(PMT($F$92/12,$F$96*12,-EC264),5),0)</f>
        <v>0</v>
      </c>
      <c r="EE264" s="15">
        <f>IF(FB263&gt;0,ROUND(EC264*$EE$1/1000,2),0)</f>
        <v>0</v>
      </c>
      <c r="EF264" s="9">
        <f>INT(EE264)</f>
        <v>0</v>
      </c>
      <c r="EG264" s="23">
        <f>INT((EE264-EF264)*10)/10</f>
        <v>0</v>
      </c>
      <c r="EH264" s="17">
        <f>EE264-EF264-EG264</f>
        <v>0</v>
      </c>
      <c r="EI264" s="23">
        <f>IF(OR(EH264=0.05,EH264=0),EH264,IF(AND(EH264&gt;0.051,EH264&lt;0.1),0.1,IF(AND(EH264&gt;0.001,EH264&lt;0.05),0.05,EH264)))</f>
        <v>0</v>
      </c>
      <c r="EJ264" s="23">
        <f>EF264+EG264+EI264</f>
        <v>0</v>
      </c>
      <c r="EK264" s="15">
        <f>IF(FB263&gt;0,ROUND($ED$1*$EK$1,2),0)</f>
        <v>0</v>
      </c>
      <c r="EL264" s="22">
        <v>0</v>
      </c>
      <c r="EM264" s="22">
        <f>IF(FB263&gt;0,ROUND($ED$1*$EM$1,0),0)</f>
        <v>0</v>
      </c>
      <c r="EN264" s="22">
        <f>IF(FB263&gt;0,ROUND($ED$1*$EN$1,2),0)</f>
        <v>0</v>
      </c>
      <c r="EO264" s="22">
        <f>IF(FB263&gt;0,ROUND($ED$1*$EO$1,2),0)</f>
        <v>0</v>
      </c>
      <c r="EP264" s="22">
        <f>IF(FB263&gt;0,ROUND($ED$1*$EP$1,2),0)</f>
        <v>0</v>
      </c>
      <c r="EQ264" s="15">
        <f>IF(FB263&gt;0,EK264+SUM(EM264:EP264),0)</f>
        <v>0</v>
      </c>
      <c r="ER264" s="22">
        <f>IF(FB263&gt;0,ROUND(EQ264/12,2),0)</f>
        <v>0</v>
      </c>
      <c r="ES264" s="9">
        <f>INT(ER264)</f>
        <v>0</v>
      </c>
      <c r="ET264" s="23">
        <f>INT((ER264-ES264)*10)/10</f>
        <v>0</v>
      </c>
      <c r="EU264" s="17">
        <f>ER264-ES264-ET264</f>
        <v>0</v>
      </c>
      <c r="EV264" s="23">
        <f>IF(OR(EU264=0.05,EU264=0),EU264,IF(AND(EU264&gt;0.051,EU264&lt;0.1),0.1,IF(AND(EU264&gt;0.001,EU264&lt;0.05),0.05,EU264)))</f>
        <v>0</v>
      </c>
      <c r="EW264" s="23">
        <f>ES264+ET264+EV264</f>
        <v>0</v>
      </c>
      <c r="EX264">
        <f>IF(FB263&gt;0,EX263,0)</f>
        <v>0</v>
      </c>
      <c r="EY264" s="7">
        <f>ROUND(ED264+EJ264+EW264+EX264,2)</f>
        <v>0</v>
      </c>
      <c r="EZ264" s="7">
        <f>IF(AND(EY264&gt;0,EY265=0),EY264,0)</f>
        <v>0</v>
      </c>
      <c r="FA264" s="7">
        <f>IF(FB263&gt;0,FA263,0)</f>
        <v>0</v>
      </c>
      <c r="FB264" s="7">
        <f>IF(ROUND(EY264-FA264,2)&gt;0,ROUND(EY264-FA264,2),0)</f>
        <v>0</v>
      </c>
      <c r="GB264">
        <v>262</v>
      </c>
      <c r="GC264" s="7">
        <f>IF(HB263&gt;0,GC263-1000,GC263)</f>
        <v>0</v>
      </c>
      <c r="GD264" s="20">
        <f>IF(HB263&gt;0,ROUND(PMT($F$92/12,$F$96*12,-GC264),5),0)</f>
        <v>0</v>
      </c>
      <c r="GE264" s="15">
        <f>IF(HB263&gt;0,ROUND(GC264*$GE$1/1000,2),0)</f>
        <v>0</v>
      </c>
      <c r="GF264" s="9">
        <f>INT(GE264)</f>
        <v>0</v>
      </c>
      <c r="GG264" s="23">
        <f>INT((GE264-GF264)*10)/10</f>
        <v>0</v>
      </c>
      <c r="GH264" s="17">
        <f>GE264-GF264-GG264</f>
        <v>0</v>
      </c>
      <c r="GI264" s="23">
        <f>IF(OR(GH264=0.05,GH264=0),GH264,IF(AND(GH264&gt;0.051,GH264&lt;0.1),0.1,IF(AND(GH264&gt;0.001,GH264&lt;0.05),0.05,GH264)))</f>
        <v>0</v>
      </c>
      <c r="GJ264" s="23">
        <f>GF264+GG264+GI264</f>
        <v>0</v>
      </c>
      <c r="GK264" s="15">
        <f>IF(HB263&gt;0,ROUND($GD$1*$GK$1,2),0)</f>
        <v>0</v>
      </c>
      <c r="GL264" s="22">
        <v>0</v>
      </c>
      <c r="GM264" s="22">
        <f>IF(HB263&gt;0,ROUND($GD$1*$GM$1,0),0)</f>
        <v>0</v>
      </c>
      <c r="GN264" s="22">
        <f>IF(HB263&gt;0,ROUND($GD$1*$GN$1,2),0)</f>
        <v>0</v>
      </c>
      <c r="GO264" s="22">
        <f>IF(HB263&gt;0,ROUND($GD$1*$GO$1,2),0)</f>
        <v>0</v>
      </c>
      <c r="GP264" s="22">
        <f>IF(HB263&gt;0,ROUND($GD$1*$GP$1,2),0)</f>
        <v>0</v>
      </c>
      <c r="GQ264" s="15">
        <f>IF(HB263&gt;0,GK264+SUM(GM264:GP264),0)</f>
        <v>0</v>
      </c>
      <c r="GR264" s="22">
        <f>IF(HB263&gt;0,ROUND(GQ264/12,2),0)</f>
        <v>0</v>
      </c>
      <c r="GS264" s="9">
        <f>INT(GR264)</f>
        <v>0</v>
      </c>
      <c r="GT264" s="23">
        <f>INT((GR264-GS264)*10)/10</f>
        <v>0</v>
      </c>
      <c r="GU264" s="17">
        <f>GR264-GS264-GT264</f>
        <v>0</v>
      </c>
      <c r="GV264" s="23">
        <f>IF(OR(GU264=0.05,GU264=0),GU264,IF(AND(GU264&gt;0.051,GU264&lt;0.1),0.1,IF(AND(GU264&gt;0.001,GU264&lt;0.05),0.05,GU264)))</f>
        <v>0</v>
      </c>
      <c r="GW264" s="23">
        <f>GS264+GT264+GV264</f>
        <v>0</v>
      </c>
      <c r="GX264">
        <f>IF(HB263&gt;0,GX263,0)</f>
        <v>0</v>
      </c>
      <c r="GY264" s="7">
        <f>ROUND(GD264+GJ264+GW264+GX264,2)</f>
        <v>0</v>
      </c>
      <c r="GZ264" s="7">
        <f>IF(AND(GY264&gt;0,GY265=0),GY264,0)</f>
        <v>0</v>
      </c>
      <c r="HA264" s="7">
        <f>IF(HB263&gt;0,HA263,0)</f>
        <v>0</v>
      </c>
      <c r="HB264" s="7">
        <f>IF(ROUND(GY264-HA264,2)&gt;0,ROUND(GY264-HA264,2),0)</f>
        <v>0</v>
      </c>
    </row>
    <row r="265" spans="1:235">
      <c r="BB265">
        <v>263</v>
      </c>
      <c r="BC265" s="7">
        <f>IF(BW264&gt;0,BC264-1000,BC264)</f>
        <v>0</v>
      </c>
      <c r="BD265" s="20">
        <f>IF(BW264&gt;0,ROUND(PMT($F$92/12,$F$96*12,-BC265),5),0)</f>
        <v>0</v>
      </c>
      <c r="BE265" s="15">
        <f>IF(BW264&gt;0,ROUND(BC265*$E$1/1000,2),0)</f>
        <v>0</v>
      </c>
      <c r="BF265" s="15">
        <f>IF(BW264&gt;0,ROUND(MIN(BC265,$F$168)*$BF$1,2),0)</f>
        <v>0</v>
      </c>
      <c r="BG265" s="22">
        <v>0</v>
      </c>
      <c r="BH265" s="22">
        <f>IF(BW264&gt;0,ROUND(MIN(BC265,$F$168)*$BH$1,0),0)</f>
        <v>0</v>
      </c>
      <c r="BI265" s="22">
        <f>IF(BW264&gt;0,ROUND(MIN(BC265,$F$168)*$BI$1,2),0)</f>
        <v>0</v>
      </c>
      <c r="BJ265" s="22">
        <f>IF(BW264&gt;0,ROUND(MIN(BC265,$F$168)*$BJ$1,2),0)</f>
        <v>0</v>
      </c>
      <c r="BK265" s="22">
        <f>IF(BW264&gt;0,ROUND(MIN(BC265,$F$168)*$BK$1,2),0)</f>
        <v>0</v>
      </c>
      <c r="BL265" s="15">
        <f>IF(BW264&gt;0,BF265+SUM(BH265:BK265),0)</f>
        <v>0</v>
      </c>
      <c r="BM265" s="22">
        <f>IF(BW264&gt;0,ROUND(BL265/12,2),0)</f>
        <v>0</v>
      </c>
      <c r="BN265" s="9">
        <f>INT(BM265)</f>
        <v>0</v>
      </c>
      <c r="BO265" s="23">
        <f>INT((BM265-BN265)*10)/10</f>
        <v>0</v>
      </c>
      <c r="BP265" s="17">
        <f>BM265-BN265-BO265</f>
        <v>0</v>
      </c>
      <c r="BQ265" s="23">
        <f>IF(OR(BP265=0.05,BP265=0),BP265,IF(AND(BP265&gt;0.051,BP265&lt;0.1),0.1,IF(AND(BP265&gt;0.001,BP265&lt;0.05),0.05,BP265)))</f>
        <v>0</v>
      </c>
      <c r="BR265" s="23">
        <f>BN265+BO265+BQ265</f>
        <v>0</v>
      </c>
      <c r="BS265">
        <f>IF(BW264&gt;0,BS264,0)</f>
        <v>0</v>
      </c>
      <c r="BT265" s="7">
        <f>SUM(BD265:BE265)+BR265+BS265</f>
        <v>0</v>
      </c>
      <c r="BU265" s="7">
        <f>IF(AND(BT265&gt;0,BT266=0),BT265,0)</f>
        <v>0</v>
      </c>
      <c r="BV265" s="7">
        <f>IF(BW264&gt;0,BV264,0)</f>
        <v>0</v>
      </c>
      <c r="BW265" s="7">
        <f>IF(ROUND(BT265-BV265,2)&gt;0,ROUND(BT265-BV265,2),0)</f>
        <v>0</v>
      </c>
      <c r="CB265">
        <v>263</v>
      </c>
      <c r="CC265" s="7">
        <f>IF(DB264&gt;0,CC264-1000,CC264)</f>
        <v>0</v>
      </c>
      <c r="CD265" s="20">
        <f>IF(DB264&gt;0,ROUND(PMT($F$92/12,$F$96*12,-CC265),5),0)</f>
        <v>0</v>
      </c>
      <c r="CE265" s="15">
        <f>IF(DB264&gt;0,ROUND(CC265*$CE$1/1000,2),0)</f>
        <v>0</v>
      </c>
      <c r="CF265" s="9">
        <f>INT(CE265)</f>
        <v>0</v>
      </c>
      <c r="CG265" s="23">
        <f>INT((CE265-CF265)*10)/10</f>
        <v>0</v>
      </c>
      <c r="CH265" s="17">
        <f>CE265-CF265-CG265</f>
        <v>0</v>
      </c>
      <c r="CI265" s="23">
        <f>IF(OR(CH265=0.05,CH265=0),CH265,IF(AND(CH265&gt;0.051,CH265&lt;0.1),0.1,IF(AND(CH265&gt;0.001,CH265&lt;0.05),0.05,CH265)))</f>
        <v>0</v>
      </c>
      <c r="CJ265" s="23">
        <f>CF265+CG265+CI265</f>
        <v>0</v>
      </c>
      <c r="CK265" s="15">
        <f>IF(DB264&gt;0,ROUND($CD$1*$CK$1,2),0)</f>
        <v>0</v>
      </c>
      <c r="CL265" s="22">
        <v>0</v>
      </c>
      <c r="CM265" s="22">
        <f>IF(DB264&gt;0,ROUND($CD$1*$CM$1,2),0)</f>
        <v>0</v>
      </c>
      <c r="CN265" s="22">
        <f>IF(DB264&gt;0,ROUND($CD$1*$CN$1,2),0)</f>
        <v>0</v>
      </c>
      <c r="CO265" s="22">
        <f>IF(DB264&gt;0,ROUND($CD$1*$CO$1,2),0)</f>
        <v>0</v>
      </c>
      <c r="CP265" s="22">
        <f>IF(DB264&gt;0,ROUND($CD$1*$CP$1,2),0)</f>
        <v>0</v>
      </c>
      <c r="CQ265" s="15">
        <f>IF(DB264&gt;0,CK265+SUM(CM265:CP265),0)</f>
        <v>0</v>
      </c>
      <c r="CR265" s="22">
        <f>IF(DB264&gt;0,ROUND(CQ265/12,2),0)</f>
        <v>0</v>
      </c>
      <c r="CS265" s="9">
        <f>INT(CR265)</f>
        <v>0</v>
      </c>
      <c r="CT265" s="23">
        <f>INT((CR265-CS265)*10)/10</f>
        <v>0</v>
      </c>
      <c r="CU265" s="17">
        <f>CR265-CS265-CT265</f>
        <v>0</v>
      </c>
      <c r="CV265" s="23">
        <f>IF(OR(CU265=0.05,CU265=0),CU265,IF(AND(CU265&gt;0.051,CU265&lt;0.1),0.1,IF(AND(CU265&gt;0.001,CU265&lt;0.05),0.05,CU265)))</f>
        <v>0</v>
      </c>
      <c r="CW265" s="23">
        <f>CS265+CT265+CV265</f>
        <v>0</v>
      </c>
      <c r="CX265">
        <f>IF(DB264&gt;0,CX264,0)</f>
        <v>0</v>
      </c>
      <c r="CY265" s="7">
        <f>ROUND(CD265+CJ265+CW265+CX265,2)</f>
        <v>0</v>
      </c>
      <c r="CZ265" s="7">
        <f>IF(AND(CY265&gt;0,CY266=0),CY265,0)</f>
        <v>0</v>
      </c>
      <c r="DA265" s="7">
        <f>IF(DB264&gt;0,DA264,0)</f>
        <v>0</v>
      </c>
      <c r="DB265" s="7">
        <f>IF(ROUND(CY265-DA265,2)&gt;0,ROUND(CY265-DA265,2),0)</f>
        <v>0</v>
      </c>
      <c r="EB265">
        <v>263</v>
      </c>
      <c r="EC265" s="7">
        <f>IF(FB264&gt;0,EC264-1000,EC264)</f>
        <v>0</v>
      </c>
      <c r="ED265" s="20">
        <f>IF(FB264&gt;0,ROUND(PMT($F$92/12,$F$96*12,-EC265),5),0)</f>
        <v>0</v>
      </c>
      <c r="EE265" s="15">
        <f>IF(FB264&gt;0,ROUND(EC265*$EE$1/1000,2),0)</f>
        <v>0</v>
      </c>
      <c r="EF265" s="9">
        <f>INT(EE265)</f>
        <v>0</v>
      </c>
      <c r="EG265" s="23">
        <f>INT((EE265-EF265)*10)/10</f>
        <v>0</v>
      </c>
      <c r="EH265" s="17">
        <f>EE265-EF265-EG265</f>
        <v>0</v>
      </c>
      <c r="EI265" s="23">
        <f>IF(OR(EH265=0.05,EH265=0),EH265,IF(AND(EH265&gt;0.051,EH265&lt;0.1),0.1,IF(AND(EH265&gt;0.001,EH265&lt;0.05),0.05,EH265)))</f>
        <v>0</v>
      </c>
      <c r="EJ265" s="23">
        <f>EF265+EG265+EI265</f>
        <v>0</v>
      </c>
      <c r="EK265" s="15">
        <f>IF(FB264&gt;0,ROUND($ED$1*$EK$1,2),0)</f>
        <v>0</v>
      </c>
      <c r="EL265" s="22">
        <v>0</v>
      </c>
      <c r="EM265" s="22">
        <f>IF(FB264&gt;0,ROUND($ED$1*$EM$1,0),0)</f>
        <v>0</v>
      </c>
      <c r="EN265" s="22">
        <f>IF(FB264&gt;0,ROUND($ED$1*$EN$1,2),0)</f>
        <v>0</v>
      </c>
      <c r="EO265" s="22">
        <f>IF(FB264&gt;0,ROUND($ED$1*$EO$1,2),0)</f>
        <v>0</v>
      </c>
      <c r="EP265" s="22">
        <f>IF(FB264&gt;0,ROUND($ED$1*$EP$1,2),0)</f>
        <v>0</v>
      </c>
      <c r="EQ265" s="15">
        <f>IF(FB264&gt;0,EK265+SUM(EM265:EP265),0)</f>
        <v>0</v>
      </c>
      <c r="ER265" s="22">
        <f>IF(FB264&gt;0,ROUND(EQ265/12,2),0)</f>
        <v>0</v>
      </c>
      <c r="ES265" s="9">
        <f>INT(ER265)</f>
        <v>0</v>
      </c>
      <c r="ET265" s="23">
        <f>INT((ER265-ES265)*10)/10</f>
        <v>0</v>
      </c>
      <c r="EU265" s="17">
        <f>ER265-ES265-ET265</f>
        <v>0</v>
      </c>
      <c r="EV265" s="23">
        <f>IF(OR(EU265=0.05,EU265=0),EU265,IF(AND(EU265&gt;0.051,EU265&lt;0.1),0.1,IF(AND(EU265&gt;0.001,EU265&lt;0.05),0.05,EU265)))</f>
        <v>0</v>
      </c>
      <c r="EW265" s="23">
        <f>ES265+ET265+EV265</f>
        <v>0</v>
      </c>
      <c r="EX265">
        <f>IF(FB264&gt;0,EX264,0)</f>
        <v>0</v>
      </c>
      <c r="EY265" s="7">
        <f>ROUND(ED265+EJ265+EW265+EX265,2)</f>
        <v>0</v>
      </c>
      <c r="EZ265" s="7">
        <f>IF(AND(EY265&gt;0,EY266=0),EY265,0)</f>
        <v>0</v>
      </c>
      <c r="FA265" s="7">
        <f>IF(FB264&gt;0,FA264,0)</f>
        <v>0</v>
      </c>
      <c r="FB265" s="7">
        <f>IF(ROUND(EY265-FA265,2)&gt;0,ROUND(EY265-FA265,2),0)</f>
        <v>0</v>
      </c>
      <c r="GB265">
        <v>263</v>
      </c>
      <c r="GC265" s="7">
        <f>IF(HB264&gt;0,GC264-1000,GC264)</f>
        <v>0</v>
      </c>
      <c r="GD265" s="20">
        <f>IF(HB264&gt;0,ROUND(PMT($F$92/12,$F$96*12,-GC265),5),0)</f>
        <v>0</v>
      </c>
      <c r="GE265" s="15">
        <f>IF(HB264&gt;0,ROUND(GC265*$GE$1/1000,2),0)</f>
        <v>0</v>
      </c>
      <c r="GF265" s="9">
        <f>INT(GE265)</f>
        <v>0</v>
      </c>
      <c r="GG265" s="23">
        <f>INT((GE265-GF265)*10)/10</f>
        <v>0</v>
      </c>
      <c r="GH265" s="17">
        <f>GE265-GF265-GG265</f>
        <v>0</v>
      </c>
      <c r="GI265" s="23">
        <f>IF(OR(GH265=0.05,GH265=0),GH265,IF(AND(GH265&gt;0.051,GH265&lt;0.1),0.1,IF(AND(GH265&gt;0.001,GH265&lt;0.05),0.05,GH265)))</f>
        <v>0</v>
      </c>
      <c r="GJ265" s="23">
        <f>GF265+GG265+GI265</f>
        <v>0</v>
      </c>
      <c r="GK265" s="15">
        <f>IF(HB264&gt;0,ROUND($GD$1*$GK$1,2),0)</f>
        <v>0</v>
      </c>
      <c r="GL265" s="22">
        <v>0</v>
      </c>
      <c r="GM265" s="22">
        <f>IF(HB264&gt;0,ROUND($GD$1*$GM$1,0),0)</f>
        <v>0</v>
      </c>
      <c r="GN265" s="22">
        <f>IF(HB264&gt;0,ROUND($GD$1*$GN$1,2),0)</f>
        <v>0</v>
      </c>
      <c r="GO265" s="22">
        <f>IF(HB264&gt;0,ROUND($GD$1*$GO$1,2),0)</f>
        <v>0</v>
      </c>
      <c r="GP265" s="22">
        <f>IF(HB264&gt;0,ROUND($GD$1*$GP$1,2),0)</f>
        <v>0</v>
      </c>
      <c r="GQ265" s="15">
        <f>IF(HB264&gt;0,GK265+SUM(GM265:GP265),0)</f>
        <v>0</v>
      </c>
      <c r="GR265" s="22">
        <f>IF(HB264&gt;0,ROUND(GQ265/12,2),0)</f>
        <v>0</v>
      </c>
      <c r="GS265" s="9">
        <f>INT(GR265)</f>
        <v>0</v>
      </c>
      <c r="GT265" s="23">
        <f>INT((GR265-GS265)*10)/10</f>
        <v>0</v>
      </c>
      <c r="GU265" s="17">
        <f>GR265-GS265-GT265</f>
        <v>0</v>
      </c>
      <c r="GV265" s="23">
        <f>IF(OR(GU265=0.05,GU265=0),GU265,IF(AND(GU265&gt;0.051,GU265&lt;0.1),0.1,IF(AND(GU265&gt;0.001,GU265&lt;0.05),0.05,GU265)))</f>
        <v>0</v>
      </c>
      <c r="GW265" s="23">
        <f>GS265+GT265+GV265</f>
        <v>0</v>
      </c>
      <c r="GX265">
        <f>IF(HB264&gt;0,GX264,0)</f>
        <v>0</v>
      </c>
      <c r="GY265" s="7">
        <f>ROUND(GD265+GJ265+GW265+GX265,2)</f>
        <v>0</v>
      </c>
      <c r="GZ265" s="7">
        <f>IF(AND(GY265&gt;0,GY266=0),GY265,0)</f>
        <v>0</v>
      </c>
      <c r="HA265" s="7">
        <f>IF(HB264&gt;0,HA264,0)</f>
        <v>0</v>
      </c>
      <c r="HB265" s="7">
        <f>IF(ROUND(GY265-HA265,2)&gt;0,ROUND(GY265-HA265,2),0)</f>
        <v>0</v>
      </c>
    </row>
    <row r="266" spans="1:235">
      <c r="AA266" t="str">
        <f>$F$15</f>
        <v>CONDOMINIUM</v>
      </c>
      <c r="AC266" s="7">
        <f>SUM(AC260:AC264)</f>
        <v>750000</v>
      </c>
      <c r="BB266">
        <v>264</v>
      </c>
      <c r="BC266" s="7">
        <f>IF(BW265&gt;0,BC265-1000,BC265)</f>
        <v>0</v>
      </c>
      <c r="BD266" s="20">
        <f>IF(BW265&gt;0,ROUND(PMT($F$92/12,$F$96*12,-BC266),5),0)</f>
        <v>0</v>
      </c>
      <c r="BE266" s="15">
        <f>IF(BW265&gt;0,ROUND(BC266*$E$1/1000,2),0)</f>
        <v>0</v>
      </c>
      <c r="BF266" s="15">
        <f>IF(BW265&gt;0,ROUND(MIN(BC266,$F$168)*$BF$1,2),0)</f>
        <v>0</v>
      </c>
      <c r="BG266" s="22">
        <v>0</v>
      </c>
      <c r="BH266" s="22">
        <f>IF(BW265&gt;0,ROUND(MIN(BC266,$F$168)*$BH$1,0),0)</f>
        <v>0</v>
      </c>
      <c r="BI266" s="22">
        <f>IF(BW265&gt;0,ROUND(MIN(BC266,$F$168)*$BI$1,2),0)</f>
        <v>0</v>
      </c>
      <c r="BJ266" s="22">
        <f>IF(BW265&gt;0,ROUND(MIN(BC266,$F$168)*$BJ$1,2),0)</f>
        <v>0</v>
      </c>
      <c r="BK266" s="22">
        <f>IF(BW265&gt;0,ROUND(MIN(BC266,$F$168)*$BK$1,2),0)</f>
        <v>0</v>
      </c>
      <c r="BL266" s="15">
        <f>IF(BW265&gt;0,BF266+SUM(BH266:BK266),0)</f>
        <v>0</v>
      </c>
      <c r="BM266" s="22">
        <f>IF(BW265&gt;0,ROUND(BL266/12,2),0)</f>
        <v>0</v>
      </c>
      <c r="BN266" s="9">
        <f>INT(BM266)</f>
        <v>0</v>
      </c>
      <c r="BO266" s="23">
        <f>INT((BM266-BN266)*10)/10</f>
        <v>0</v>
      </c>
      <c r="BP266" s="17">
        <f>BM266-BN266-BO266</f>
        <v>0</v>
      </c>
      <c r="BQ266" s="23">
        <f>IF(OR(BP266=0.05,BP266=0),BP266,IF(AND(BP266&gt;0.051,BP266&lt;0.1),0.1,IF(AND(BP266&gt;0.001,BP266&lt;0.05),0.05,BP266)))</f>
        <v>0</v>
      </c>
      <c r="BR266" s="23">
        <f>BN266+BO266+BQ266</f>
        <v>0</v>
      </c>
      <c r="BS266">
        <f>IF(BW265&gt;0,BS265,0)</f>
        <v>0</v>
      </c>
      <c r="BT266" s="7">
        <f>SUM(BD266:BE266)+BR266+BS266</f>
        <v>0</v>
      </c>
      <c r="BU266" s="7">
        <f>IF(AND(BT266&gt;0,BT267=0),BT266,0)</f>
        <v>0</v>
      </c>
      <c r="BV266" s="7">
        <f>IF(BW265&gt;0,BV265,0)</f>
        <v>0</v>
      </c>
      <c r="BW266" s="7">
        <f>IF(ROUND(BT266-BV266,2)&gt;0,ROUND(BT266-BV266,2),0)</f>
        <v>0</v>
      </c>
      <c r="CB266">
        <v>264</v>
      </c>
      <c r="CC266" s="7">
        <f>IF(DB265&gt;0,CC265-1000,CC265)</f>
        <v>0</v>
      </c>
      <c r="CD266" s="20">
        <f>IF(DB265&gt;0,ROUND(PMT($F$92/12,$F$96*12,-CC266),5),0)</f>
        <v>0</v>
      </c>
      <c r="CE266" s="15">
        <f>IF(DB265&gt;0,ROUND(CC266*$CE$1/1000,2),0)</f>
        <v>0</v>
      </c>
      <c r="CF266" s="9">
        <f>INT(CE266)</f>
        <v>0</v>
      </c>
      <c r="CG266" s="23">
        <f>INT((CE266-CF266)*10)/10</f>
        <v>0</v>
      </c>
      <c r="CH266" s="17">
        <f>CE266-CF266-CG266</f>
        <v>0</v>
      </c>
      <c r="CI266" s="23">
        <f>IF(OR(CH266=0.05,CH266=0),CH266,IF(AND(CH266&gt;0.051,CH266&lt;0.1),0.1,IF(AND(CH266&gt;0.001,CH266&lt;0.05),0.05,CH266)))</f>
        <v>0</v>
      </c>
      <c r="CJ266" s="23">
        <f>CF266+CG266+CI266</f>
        <v>0</v>
      </c>
      <c r="CK266" s="15">
        <f>IF(DB265&gt;0,ROUND($CD$1*$CK$1,2),0)</f>
        <v>0</v>
      </c>
      <c r="CL266" s="22">
        <v>0</v>
      </c>
      <c r="CM266" s="22">
        <f>IF(DB265&gt;0,ROUND($CD$1*$CM$1,2),0)</f>
        <v>0</v>
      </c>
      <c r="CN266" s="22">
        <f>IF(DB265&gt;0,ROUND($CD$1*$CN$1,2),0)</f>
        <v>0</v>
      </c>
      <c r="CO266" s="22">
        <f>IF(DB265&gt;0,ROUND($CD$1*$CO$1,2),0)</f>
        <v>0</v>
      </c>
      <c r="CP266" s="22">
        <f>IF(DB265&gt;0,ROUND($CD$1*$CP$1,2),0)</f>
        <v>0</v>
      </c>
      <c r="CQ266" s="15">
        <f>IF(DB265&gt;0,CK266+SUM(CM266:CP266),0)</f>
        <v>0</v>
      </c>
      <c r="CR266" s="22">
        <f>IF(DB265&gt;0,ROUND(CQ266/12,2),0)</f>
        <v>0</v>
      </c>
      <c r="CS266" s="9">
        <f>INT(CR266)</f>
        <v>0</v>
      </c>
      <c r="CT266" s="23">
        <f>INT((CR266-CS266)*10)/10</f>
        <v>0</v>
      </c>
      <c r="CU266" s="17">
        <f>CR266-CS266-CT266</f>
        <v>0</v>
      </c>
      <c r="CV266" s="23">
        <f>IF(OR(CU266=0.05,CU266=0),CU266,IF(AND(CU266&gt;0.051,CU266&lt;0.1),0.1,IF(AND(CU266&gt;0.001,CU266&lt;0.05),0.05,CU266)))</f>
        <v>0</v>
      </c>
      <c r="CW266" s="23">
        <f>CS266+CT266+CV266</f>
        <v>0</v>
      </c>
      <c r="CX266">
        <f>IF(DB265&gt;0,CX265,0)</f>
        <v>0</v>
      </c>
      <c r="CY266" s="7">
        <f>ROUND(CD266+CJ266+CW266+CX266,2)</f>
        <v>0</v>
      </c>
      <c r="CZ266" s="7">
        <f>IF(AND(CY266&gt;0,CY267=0),CY266,0)</f>
        <v>0</v>
      </c>
      <c r="DA266" s="7">
        <f>IF(DB265&gt;0,DA265,0)</f>
        <v>0</v>
      </c>
      <c r="DB266" s="7">
        <f>IF(ROUND(CY266-DA266,2)&gt;0,ROUND(CY266-DA266,2),0)</f>
        <v>0</v>
      </c>
      <c r="EB266">
        <v>264</v>
      </c>
      <c r="EC266" s="7">
        <f>IF(FB265&gt;0,EC265-1000,EC265)</f>
        <v>0</v>
      </c>
      <c r="ED266" s="20">
        <f>IF(FB265&gt;0,ROUND(PMT($F$92/12,$F$96*12,-EC266),5),0)</f>
        <v>0</v>
      </c>
      <c r="EE266" s="15">
        <f>IF(FB265&gt;0,ROUND(EC266*$EE$1/1000,2),0)</f>
        <v>0</v>
      </c>
      <c r="EF266" s="9">
        <f>INT(EE266)</f>
        <v>0</v>
      </c>
      <c r="EG266" s="23">
        <f>INT((EE266-EF266)*10)/10</f>
        <v>0</v>
      </c>
      <c r="EH266" s="17">
        <f>EE266-EF266-EG266</f>
        <v>0</v>
      </c>
      <c r="EI266" s="23">
        <f>IF(OR(EH266=0.05,EH266=0),EH266,IF(AND(EH266&gt;0.051,EH266&lt;0.1),0.1,IF(AND(EH266&gt;0.001,EH266&lt;0.05),0.05,EH266)))</f>
        <v>0</v>
      </c>
      <c r="EJ266" s="23">
        <f>EF266+EG266+EI266</f>
        <v>0</v>
      </c>
      <c r="EK266" s="15">
        <f>IF(FB265&gt;0,ROUND($ED$1*$EK$1,2),0)</f>
        <v>0</v>
      </c>
      <c r="EL266" s="22">
        <v>0</v>
      </c>
      <c r="EM266" s="22">
        <f>IF(FB265&gt;0,ROUND($ED$1*$EM$1,0),0)</f>
        <v>0</v>
      </c>
      <c r="EN266" s="22">
        <f>IF(FB265&gt;0,ROUND($ED$1*$EN$1,2),0)</f>
        <v>0</v>
      </c>
      <c r="EO266" s="22">
        <f>IF(FB265&gt;0,ROUND($ED$1*$EO$1,2),0)</f>
        <v>0</v>
      </c>
      <c r="EP266" s="22">
        <f>IF(FB265&gt;0,ROUND($ED$1*$EP$1,2),0)</f>
        <v>0</v>
      </c>
      <c r="EQ266" s="15">
        <f>IF(FB265&gt;0,EK266+SUM(EM266:EP266),0)</f>
        <v>0</v>
      </c>
      <c r="ER266" s="22">
        <f>IF(FB265&gt;0,ROUND(EQ266/12,2),0)</f>
        <v>0</v>
      </c>
      <c r="ES266" s="9">
        <f>INT(ER266)</f>
        <v>0</v>
      </c>
      <c r="ET266" s="23">
        <f>INT((ER266-ES266)*10)/10</f>
        <v>0</v>
      </c>
      <c r="EU266" s="17">
        <f>ER266-ES266-ET266</f>
        <v>0</v>
      </c>
      <c r="EV266" s="23">
        <f>IF(OR(EU266=0.05,EU266=0),EU266,IF(AND(EU266&gt;0.051,EU266&lt;0.1),0.1,IF(AND(EU266&gt;0.001,EU266&lt;0.05),0.05,EU266)))</f>
        <v>0</v>
      </c>
      <c r="EW266" s="23">
        <f>ES266+ET266+EV266</f>
        <v>0</v>
      </c>
      <c r="EX266">
        <f>IF(FB265&gt;0,EX265,0)</f>
        <v>0</v>
      </c>
      <c r="EY266" s="7">
        <f>ROUND(ED266+EJ266+EW266+EX266,2)</f>
        <v>0</v>
      </c>
      <c r="EZ266" s="7">
        <f>IF(AND(EY266&gt;0,EY267=0),EY266,0)</f>
        <v>0</v>
      </c>
      <c r="FA266" s="7">
        <f>IF(FB265&gt;0,FA265,0)</f>
        <v>0</v>
      </c>
      <c r="FB266" s="7">
        <f>IF(ROUND(EY266-FA266,2)&gt;0,ROUND(EY266-FA266,2),0)</f>
        <v>0</v>
      </c>
      <c r="GB266">
        <v>264</v>
      </c>
      <c r="GC266" s="7">
        <f>IF(HB265&gt;0,GC265-1000,GC265)</f>
        <v>0</v>
      </c>
      <c r="GD266" s="20">
        <f>IF(HB265&gt;0,ROUND(PMT($F$92/12,$F$96*12,-GC266),5),0)</f>
        <v>0</v>
      </c>
      <c r="GE266" s="15">
        <f>IF(HB265&gt;0,ROUND(GC266*$GE$1/1000,2),0)</f>
        <v>0</v>
      </c>
      <c r="GF266" s="9">
        <f>INT(GE266)</f>
        <v>0</v>
      </c>
      <c r="GG266" s="23">
        <f>INT((GE266-GF266)*10)/10</f>
        <v>0</v>
      </c>
      <c r="GH266" s="17">
        <f>GE266-GF266-GG266</f>
        <v>0</v>
      </c>
      <c r="GI266" s="23">
        <f>IF(OR(GH266=0.05,GH266=0),GH266,IF(AND(GH266&gt;0.051,GH266&lt;0.1),0.1,IF(AND(GH266&gt;0.001,GH266&lt;0.05),0.05,GH266)))</f>
        <v>0</v>
      </c>
      <c r="GJ266" s="23">
        <f>GF266+GG266+GI266</f>
        <v>0</v>
      </c>
      <c r="GK266" s="15">
        <f>IF(HB265&gt;0,ROUND($GD$1*$GK$1,2),0)</f>
        <v>0</v>
      </c>
      <c r="GL266" s="22">
        <v>0</v>
      </c>
      <c r="GM266" s="22">
        <f>IF(HB265&gt;0,ROUND($GD$1*$GM$1,0),0)</f>
        <v>0</v>
      </c>
      <c r="GN266" s="22">
        <f>IF(HB265&gt;0,ROUND($GD$1*$GN$1,2),0)</f>
        <v>0</v>
      </c>
      <c r="GO266" s="22">
        <f>IF(HB265&gt;0,ROUND($GD$1*$GO$1,2),0)</f>
        <v>0</v>
      </c>
      <c r="GP266" s="22">
        <f>IF(HB265&gt;0,ROUND($GD$1*$GP$1,2),0)</f>
        <v>0</v>
      </c>
      <c r="GQ266" s="15">
        <f>IF(HB265&gt;0,GK266+SUM(GM266:GP266),0)</f>
        <v>0</v>
      </c>
      <c r="GR266" s="22">
        <f>IF(HB265&gt;0,ROUND(GQ266/12,2),0)</f>
        <v>0</v>
      </c>
      <c r="GS266" s="9">
        <f>INT(GR266)</f>
        <v>0</v>
      </c>
      <c r="GT266" s="23">
        <f>INT((GR266-GS266)*10)/10</f>
        <v>0</v>
      </c>
      <c r="GU266" s="17">
        <f>GR266-GS266-GT266</f>
        <v>0</v>
      </c>
      <c r="GV266" s="23">
        <f>IF(OR(GU266=0.05,GU266=0),GU266,IF(AND(GU266&gt;0.051,GU266&lt;0.1),0.1,IF(AND(GU266&gt;0.001,GU266&lt;0.05),0.05,GU266)))</f>
        <v>0</v>
      </c>
      <c r="GW266" s="23">
        <f>GS266+GT266+GV266</f>
        <v>0</v>
      </c>
      <c r="GX266">
        <f>IF(HB265&gt;0,GX265,0)</f>
        <v>0</v>
      </c>
      <c r="GY266" s="7">
        <f>ROUND(GD266+GJ266+GW266+GX266,2)</f>
        <v>0</v>
      </c>
      <c r="GZ266" s="7">
        <f>IF(AND(GY266&gt;0,GY267=0),GY266,0)</f>
        <v>0</v>
      </c>
      <c r="HA266" s="7">
        <f>IF(HB265&gt;0,HA265,0)</f>
        <v>0</v>
      </c>
      <c r="HB266" s="7">
        <f>IF(ROUND(GY266-HA266,2)&gt;0,ROUND(GY266-HA266,2),0)</f>
        <v>0</v>
      </c>
    </row>
    <row r="267" spans="1:235">
      <c r="BB267">
        <v>265</v>
      </c>
      <c r="BC267" s="7">
        <f>IF(BW266&gt;0,BC266-1000,BC266)</f>
        <v>0</v>
      </c>
      <c r="BD267" s="20">
        <f>IF(BW266&gt;0,ROUND(PMT($F$92/12,$F$96*12,-BC267),5),0)</f>
        <v>0</v>
      </c>
      <c r="BE267" s="15">
        <f>IF(BW266&gt;0,ROUND(BC267*$E$1/1000,2),0)</f>
        <v>0</v>
      </c>
      <c r="BF267" s="15">
        <f>IF(BW266&gt;0,ROUND(MIN(BC267,$F$168)*$BF$1,2),0)</f>
        <v>0</v>
      </c>
      <c r="BG267" s="22">
        <v>0</v>
      </c>
      <c r="BH267" s="22">
        <f>IF(BW266&gt;0,ROUND(MIN(BC267,$F$168)*$BH$1,0),0)</f>
        <v>0</v>
      </c>
      <c r="BI267" s="22">
        <f>IF(BW266&gt;0,ROUND(MIN(BC267,$F$168)*$BI$1,2),0)</f>
        <v>0</v>
      </c>
      <c r="BJ267" s="22">
        <f>IF(BW266&gt;0,ROUND(MIN(BC267,$F$168)*$BJ$1,2),0)</f>
        <v>0</v>
      </c>
      <c r="BK267" s="22">
        <f>IF(BW266&gt;0,ROUND(MIN(BC267,$F$168)*$BK$1,2),0)</f>
        <v>0</v>
      </c>
      <c r="BL267" s="15">
        <f>IF(BW266&gt;0,BF267+SUM(BH267:BK267),0)</f>
        <v>0</v>
      </c>
      <c r="BM267" s="22">
        <f>IF(BW266&gt;0,ROUND(BL267/12,2),0)</f>
        <v>0</v>
      </c>
      <c r="BN267" s="9">
        <f>INT(BM267)</f>
        <v>0</v>
      </c>
      <c r="BO267" s="23">
        <f>INT((BM267-BN267)*10)/10</f>
        <v>0</v>
      </c>
      <c r="BP267" s="17">
        <f>BM267-BN267-BO267</f>
        <v>0</v>
      </c>
      <c r="BQ267" s="23">
        <f>IF(OR(BP267=0.05,BP267=0),BP267,IF(AND(BP267&gt;0.051,BP267&lt;0.1),0.1,IF(AND(BP267&gt;0.001,BP267&lt;0.05),0.05,BP267)))</f>
        <v>0</v>
      </c>
      <c r="BR267" s="23">
        <f>BN267+BO267+BQ267</f>
        <v>0</v>
      </c>
      <c r="BS267">
        <f>IF(BW266&gt;0,BS266,0)</f>
        <v>0</v>
      </c>
      <c r="BT267" s="7">
        <f>SUM(BD267:BE267)+BR267+BS267</f>
        <v>0</v>
      </c>
      <c r="BU267" s="7">
        <f>IF(AND(BT267&gt;0,BT268=0),BT267,0)</f>
        <v>0</v>
      </c>
      <c r="BV267" s="7">
        <f>IF(BW266&gt;0,BV266,0)</f>
        <v>0</v>
      </c>
      <c r="BW267" s="7">
        <f>IF(ROUND(BT267-BV267,2)&gt;0,ROUND(BT267-BV267,2),0)</f>
        <v>0</v>
      </c>
      <c r="CB267">
        <v>265</v>
      </c>
      <c r="CC267" s="7">
        <f>IF(DB266&gt;0,CC266-1000,CC266)</f>
        <v>0</v>
      </c>
      <c r="CD267" s="20">
        <f>IF(DB266&gt;0,ROUND(PMT($F$92/12,$F$96*12,-CC267),5),0)</f>
        <v>0</v>
      </c>
      <c r="CE267" s="15">
        <f>IF(DB266&gt;0,ROUND(CC267*$CE$1/1000,2),0)</f>
        <v>0</v>
      </c>
      <c r="CF267" s="9">
        <f>INT(CE267)</f>
        <v>0</v>
      </c>
      <c r="CG267" s="23">
        <f>INT((CE267-CF267)*10)/10</f>
        <v>0</v>
      </c>
      <c r="CH267" s="17">
        <f>CE267-CF267-CG267</f>
        <v>0</v>
      </c>
      <c r="CI267" s="23">
        <f>IF(OR(CH267=0.05,CH267=0),CH267,IF(AND(CH267&gt;0.051,CH267&lt;0.1),0.1,IF(AND(CH267&gt;0.001,CH267&lt;0.05),0.05,CH267)))</f>
        <v>0</v>
      </c>
      <c r="CJ267" s="23">
        <f>CF267+CG267+CI267</f>
        <v>0</v>
      </c>
      <c r="CK267" s="15">
        <f>IF(DB266&gt;0,ROUND($CD$1*$CK$1,2),0)</f>
        <v>0</v>
      </c>
      <c r="CL267" s="22">
        <v>0</v>
      </c>
      <c r="CM267" s="22">
        <f>IF(DB266&gt;0,ROUND($CD$1*$CM$1,2),0)</f>
        <v>0</v>
      </c>
      <c r="CN267" s="22">
        <f>IF(DB266&gt;0,ROUND($CD$1*$CN$1,2),0)</f>
        <v>0</v>
      </c>
      <c r="CO267" s="22">
        <f>IF(DB266&gt;0,ROUND($CD$1*$CO$1,2),0)</f>
        <v>0</v>
      </c>
      <c r="CP267" s="22">
        <f>IF(DB266&gt;0,ROUND($CD$1*$CP$1,2),0)</f>
        <v>0</v>
      </c>
      <c r="CQ267" s="15">
        <f>IF(DB266&gt;0,CK267+SUM(CM267:CP267),0)</f>
        <v>0</v>
      </c>
      <c r="CR267" s="22">
        <f>IF(DB266&gt;0,ROUND(CQ267/12,2),0)</f>
        <v>0</v>
      </c>
      <c r="CS267" s="9">
        <f>INT(CR267)</f>
        <v>0</v>
      </c>
      <c r="CT267" s="23">
        <f>INT((CR267-CS267)*10)/10</f>
        <v>0</v>
      </c>
      <c r="CU267" s="17">
        <f>CR267-CS267-CT267</f>
        <v>0</v>
      </c>
      <c r="CV267" s="23">
        <f>IF(OR(CU267=0.05,CU267=0),CU267,IF(AND(CU267&gt;0.051,CU267&lt;0.1),0.1,IF(AND(CU267&gt;0.001,CU267&lt;0.05),0.05,CU267)))</f>
        <v>0</v>
      </c>
      <c r="CW267" s="23">
        <f>CS267+CT267+CV267</f>
        <v>0</v>
      </c>
      <c r="CX267">
        <f>IF(DB266&gt;0,CX266,0)</f>
        <v>0</v>
      </c>
      <c r="CY267" s="7">
        <f>ROUND(CD267+CJ267+CW267+CX267,2)</f>
        <v>0</v>
      </c>
      <c r="CZ267" s="7">
        <f>IF(AND(CY267&gt;0,CY268=0),CY267,0)</f>
        <v>0</v>
      </c>
      <c r="DA267" s="7">
        <f>IF(DB266&gt;0,DA266,0)</f>
        <v>0</v>
      </c>
      <c r="DB267" s="7">
        <f>IF(ROUND(CY267-DA267,2)&gt;0,ROUND(CY267-DA267,2),0)</f>
        <v>0</v>
      </c>
      <c r="EB267">
        <v>265</v>
      </c>
      <c r="EC267" s="7">
        <f>IF(FB266&gt;0,EC266-1000,EC266)</f>
        <v>0</v>
      </c>
      <c r="ED267" s="20">
        <f>IF(FB266&gt;0,ROUND(PMT($F$92/12,$F$96*12,-EC267),5),0)</f>
        <v>0</v>
      </c>
      <c r="EE267" s="15">
        <f>IF(FB266&gt;0,ROUND(EC267*$EE$1/1000,2),0)</f>
        <v>0</v>
      </c>
      <c r="EF267" s="9">
        <f>INT(EE267)</f>
        <v>0</v>
      </c>
      <c r="EG267" s="23">
        <f>INT((EE267-EF267)*10)/10</f>
        <v>0</v>
      </c>
      <c r="EH267" s="17">
        <f>EE267-EF267-EG267</f>
        <v>0</v>
      </c>
      <c r="EI267" s="23">
        <f>IF(OR(EH267=0.05,EH267=0),EH267,IF(AND(EH267&gt;0.051,EH267&lt;0.1),0.1,IF(AND(EH267&gt;0.001,EH267&lt;0.05),0.05,EH267)))</f>
        <v>0</v>
      </c>
      <c r="EJ267" s="23">
        <f>EF267+EG267+EI267</f>
        <v>0</v>
      </c>
      <c r="EK267" s="15">
        <f>IF(FB266&gt;0,ROUND($ED$1*$EK$1,2),0)</f>
        <v>0</v>
      </c>
      <c r="EL267" s="22">
        <v>0</v>
      </c>
      <c r="EM267" s="22">
        <f>IF(FB266&gt;0,ROUND($ED$1*$EM$1,0),0)</f>
        <v>0</v>
      </c>
      <c r="EN267" s="22">
        <f>IF(FB266&gt;0,ROUND($ED$1*$EN$1,2),0)</f>
        <v>0</v>
      </c>
      <c r="EO267" s="22">
        <f>IF(FB266&gt;0,ROUND($ED$1*$EO$1,2),0)</f>
        <v>0</v>
      </c>
      <c r="EP267" s="22">
        <f>IF(FB266&gt;0,ROUND($ED$1*$EP$1,2),0)</f>
        <v>0</v>
      </c>
      <c r="EQ267" s="15">
        <f>IF(FB266&gt;0,EK267+SUM(EM267:EP267),0)</f>
        <v>0</v>
      </c>
      <c r="ER267" s="22">
        <f>IF(FB266&gt;0,ROUND(EQ267/12,2),0)</f>
        <v>0</v>
      </c>
      <c r="ES267" s="9">
        <f>INT(ER267)</f>
        <v>0</v>
      </c>
      <c r="ET267" s="23">
        <f>INT((ER267-ES267)*10)/10</f>
        <v>0</v>
      </c>
      <c r="EU267" s="17">
        <f>ER267-ES267-ET267</f>
        <v>0</v>
      </c>
      <c r="EV267" s="23">
        <f>IF(OR(EU267=0.05,EU267=0),EU267,IF(AND(EU267&gt;0.051,EU267&lt;0.1),0.1,IF(AND(EU267&gt;0.001,EU267&lt;0.05),0.05,EU267)))</f>
        <v>0</v>
      </c>
      <c r="EW267" s="23">
        <f>ES267+ET267+EV267</f>
        <v>0</v>
      </c>
      <c r="EX267">
        <f>IF(FB266&gt;0,EX266,0)</f>
        <v>0</v>
      </c>
      <c r="EY267" s="7">
        <f>ROUND(ED267+EJ267+EW267+EX267,2)</f>
        <v>0</v>
      </c>
      <c r="EZ267" s="7">
        <f>IF(AND(EY267&gt;0,EY268=0),EY267,0)</f>
        <v>0</v>
      </c>
      <c r="FA267" s="7">
        <f>IF(FB266&gt;0,FA266,0)</f>
        <v>0</v>
      </c>
      <c r="FB267" s="7">
        <f>IF(ROUND(EY267-FA267,2)&gt;0,ROUND(EY267-FA267,2),0)</f>
        <v>0</v>
      </c>
      <c r="GB267">
        <v>265</v>
      </c>
      <c r="GC267" s="7">
        <f>IF(HB266&gt;0,GC266-1000,GC266)</f>
        <v>0</v>
      </c>
      <c r="GD267" s="20">
        <f>IF(HB266&gt;0,ROUND(PMT($F$92/12,$F$96*12,-GC267),5),0)</f>
        <v>0</v>
      </c>
      <c r="GE267" s="15">
        <f>IF(HB266&gt;0,ROUND(GC267*$GE$1/1000,2),0)</f>
        <v>0</v>
      </c>
      <c r="GF267" s="9">
        <f>INT(GE267)</f>
        <v>0</v>
      </c>
      <c r="GG267" s="23">
        <f>INT((GE267-GF267)*10)/10</f>
        <v>0</v>
      </c>
      <c r="GH267" s="17">
        <f>GE267-GF267-GG267</f>
        <v>0</v>
      </c>
      <c r="GI267" s="23">
        <f>IF(OR(GH267=0.05,GH267=0),GH267,IF(AND(GH267&gt;0.051,GH267&lt;0.1),0.1,IF(AND(GH267&gt;0.001,GH267&lt;0.05),0.05,GH267)))</f>
        <v>0</v>
      </c>
      <c r="GJ267" s="23">
        <f>GF267+GG267+GI267</f>
        <v>0</v>
      </c>
      <c r="GK267" s="15">
        <f>IF(HB266&gt;0,ROUND($GD$1*$GK$1,2),0)</f>
        <v>0</v>
      </c>
      <c r="GL267" s="22">
        <v>0</v>
      </c>
      <c r="GM267" s="22">
        <f>IF(HB266&gt;0,ROUND($GD$1*$GM$1,0),0)</f>
        <v>0</v>
      </c>
      <c r="GN267" s="22">
        <f>IF(HB266&gt;0,ROUND($GD$1*$GN$1,2),0)</f>
        <v>0</v>
      </c>
      <c r="GO267" s="22">
        <f>IF(HB266&gt;0,ROUND($GD$1*$GO$1,2),0)</f>
        <v>0</v>
      </c>
      <c r="GP267" s="22">
        <f>IF(HB266&gt;0,ROUND($GD$1*$GP$1,2),0)</f>
        <v>0</v>
      </c>
      <c r="GQ267" s="15">
        <f>IF(HB266&gt;0,GK267+SUM(GM267:GP267),0)</f>
        <v>0</v>
      </c>
      <c r="GR267" s="22">
        <f>IF(HB266&gt;0,ROUND(GQ267/12,2),0)</f>
        <v>0</v>
      </c>
      <c r="GS267" s="9">
        <f>INT(GR267)</f>
        <v>0</v>
      </c>
      <c r="GT267" s="23">
        <f>INT((GR267-GS267)*10)/10</f>
        <v>0</v>
      </c>
      <c r="GU267" s="17">
        <f>GR267-GS267-GT267</f>
        <v>0</v>
      </c>
      <c r="GV267" s="23">
        <f>IF(OR(GU267=0.05,GU267=0),GU267,IF(AND(GU267&gt;0.051,GU267&lt;0.1),0.1,IF(AND(GU267&gt;0.001,GU267&lt;0.05),0.05,GU267)))</f>
        <v>0</v>
      </c>
      <c r="GW267" s="23">
        <f>GS267+GT267+GV267</f>
        <v>0</v>
      </c>
      <c r="GX267">
        <f>IF(HB266&gt;0,GX266,0)</f>
        <v>0</v>
      </c>
      <c r="GY267" s="7">
        <f>ROUND(GD267+GJ267+GW267+GX267,2)</f>
        <v>0</v>
      </c>
      <c r="GZ267" s="7">
        <f>IF(AND(GY267&gt;0,GY268=0),GY267,0)</f>
        <v>0</v>
      </c>
      <c r="HA267" s="7">
        <f>IF(HB266&gt;0,HA266,0)</f>
        <v>0</v>
      </c>
      <c r="HB267" s="7">
        <f>IF(ROUND(GY267-HA267,2)&gt;0,ROUND(GY267-HA267,2),0)</f>
        <v>0</v>
      </c>
    </row>
    <row r="268" spans="1:235">
      <c r="AA268" s="4" t="s">
        <v>237</v>
      </c>
      <c r="BB268">
        <v>266</v>
      </c>
      <c r="BC268" s="7">
        <f>IF(BW267&gt;0,BC267-1000,BC267)</f>
        <v>0</v>
      </c>
      <c r="BD268" s="20">
        <f>IF(BW267&gt;0,ROUND(PMT($F$92/12,$F$96*12,-BC268),5),0)</f>
        <v>0</v>
      </c>
      <c r="BE268" s="15">
        <f>IF(BW267&gt;0,ROUND(BC268*$E$1/1000,2),0)</f>
        <v>0</v>
      </c>
      <c r="BF268" s="15">
        <f>IF(BW267&gt;0,ROUND(MIN(BC268,$F$168)*$BF$1,2),0)</f>
        <v>0</v>
      </c>
      <c r="BG268" s="22">
        <v>0</v>
      </c>
      <c r="BH268" s="22">
        <f>IF(BW267&gt;0,ROUND(MIN(BC268,$F$168)*$BH$1,0),0)</f>
        <v>0</v>
      </c>
      <c r="BI268" s="22">
        <f>IF(BW267&gt;0,ROUND(MIN(BC268,$F$168)*$BI$1,2),0)</f>
        <v>0</v>
      </c>
      <c r="BJ268" s="22">
        <f>IF(BW267&gt;0,ROUND(MIN(BC268,$F$168)*$BJ$1,2),0)</f>
        <v>0</v>
      </c>
      <c r="BK268" s="22">
        <f>IF(BW267&gt;0,ROUND(MIN(BC268,$F$168)*$BK$1,2),0)</f>
        <v>0</v>
      </c>
      <c r="BL268" s="15">
        <f>IF(BW267&gt;0,BF268+SUM(BH268:BK268),0)</f>
        <v>0</v>
      </c>
      <c r="BM268" s="22">
        <f>IF(BW267&gt;0,ROUND(BL268/12,2),0)</f>
        <v>0</v>
      </c>
      <c r="BN268" s="9">
        <f>INT(BM268)</f>
        <v>0</v>
      </c>
      <c r="BO268" s="23">
        <f>INT((BM268-BN268)*10)/10</f>
        <v>0</v>
      </c>
      <c r="BP268" s="17">
        <f>BM268-BN268-BO268</f>
        <v>0</v>
      </c>
      <c r="BQ268" s="23">
        <f>IF(OR(BP268=0.05,BP268=0),BP268,IF(AND(BP268&gt;0.051,BP268&lt;0.1),0.1,IF(AND(BP268&gt;0.001,BP268&lt;0.05),0.05,BP268)))</f>
        <v>0</v>
      </c>
      <c r="BR268" s="23">
        <f>BN268+BO268+BQ268</f>
        <v>0</v>
      </c>
      <c r="BS268">
        <f>IF(BW267&gt;0,BS267,0)</f>
        <v>0</v>
      </c>
      <c r="BT268" s="7">
        <f>SUM(BD268:BE268)+BR268+BS268</f>
        <v>0</v>
      </c>
      <c r="BU268" s="7">
        <f>IF(AND(BT268&gt;0,BT269=0),BT268,0)</f>
        <v>0</v>
      </c>
      <c r="BV268" s="7">
        <f>IF(BW267&gt;0,BV267,0)</f>
        <v>0</v>
      </c>
      <c r="BW268" s="7">
        <f>IF(ROUND(BT268-BV268,2)&gt;0,ROUND(BT268-BV268,2),0)</f>
        <v>0</v>
      </c>
      <c r="CB268">
        <v>266</v>
      </c>
      <c r="CC268" s="7">
        <f>IF(DB267&gt;0,CC267-1000,CC267)</f>
        <v>0</v>
      </c>
      <c r="CD268" s="20">
        <f>IF(DB267&gt;0,ROUND(PMT($F$92/12,$F$96*12,-CC268),5),0)</f>
        <v>0</v>
      </c>
      <c r="CE268" s="15">
        <f>IF(DB267&gt;0,ROUND(CC268*$CE$1/1000,2),0)</f>
        <v>0</v>
      </c>
      <c r="CF268" s="9">
        <f>INT(CE268)</f>
        <v>0</v>
      </c>
      <c r="CG268" s="23">
        <f>INT((CE268-CF268)*10)/10</f>
        <v>0</v>
      </c>
      <c r="CH268" s="17">
        <f>CE268-CF268-CG268</f>
        <v>0</v>
      </c>
      <c r="CI268" s="23">
        <f>IF(OR(CH268=0.05,CH268=0),CH268,IF(AND(CH268&gt;0.051,CH268&lt;0.1),0.1,IF(AND(CH268&gt;0.001,CH268&lt;0.05),0.05,CH268)))</f>
        <v>0</v>
      </c>
      <c r="CJ268" s="23">
        <f>CF268+CG268+CI268</f>
        <v>0</v>
      </c>
      <c r="CK268" s="15">
        <f>IF(DB267&gt;0,ROUND($CD$1*$CK$1,2),0)</f>
        <v>0</v>
      </c>
      <c r="CL268" s="22">
        <v>0</v>
      </c>
      <c r="CM268" s="22">
        <f>IF(DB267&gt;0,ROUND($CD$1*$CM$1,2),0)</f>
        <v>0</v>
      </c>
      <c r="CN268" s="22">
        <f>IF(DB267&gt;0,ROUND($CD$1*$CN$1,2),0)</f>
        <v>0</v>
      </c>
      <c r="CO268" s="22">
        <f>IF(DB267&gt;0,ROUND($CD$1*$CO$1,2),0)</f>
        <v>0</v>
      </c>
      <c r="CP268" s="22">
        <f>IF(DB267&gt;0,ROUND($CD$1*$CP$1,2),0)</f>
        <v>0</v>
      </c>
      <c r="CQ268" s="15">
        <f>IF(DB267&gt;0,CK268+SUM(CM268:CP268),0)</f>
        <v>0</v>
      </c>
      <c r="CR268" s="22">
        <f>IF(DB267&gt;0,ROUND(CQ268/12,2),0)</f>
        <v>0</v>
      </c>
      <c r="CS268" s="9">
        <f>INT(CR268)</f>
        <v>0</v>
      </c>
      <c r="CT268" s="23">
        <f>INT((CR268-CS268)*10)/10</f>
        <v>0</v>
      </c>
      <c r="CU268" s="17">
        <f>CR268-CS268-CT268</f>
        <v>0</v>
      </c>
      <c r="CV268" s="23">
        <f>IF(OR(CU268=0.05,CU268=0),CU268,IF(AND(CU268&gt;0.051,CU268&lt;0.1),0.1,IF(AND(CU268&gt;0.001,CU268&lt;0.05),0.05,CU268)))</f>
        <v>0</v>
      </c>
      <c r="CW268" s="23">
        <f>CS268+CT268+CV268</f>
        <v>0</v>
      </c>
      <c r="CX268">
        <f>IF(DB267&gt;0,CX267,0)</f>
        <v>0</v>
      </c>
      <c r="CY268" s="7">
        <f>ROUND(CD268+CJ268+CW268+CX268,2)</f>
        <v>0</v>
      </c>
      <c r="CZ268" s="7">
        <f>IF(AND(CY268&gt;0,CY269=0),CY268,0)</f>
        <v>0</v>
      </c>
      <c r="DA268" s="7">
        <f>IF(DB267&gt;0,DA267,0)</f>
        <v>0</v>
      </c>
      <c r="DB268" s="7">
        <f>IF(ROUND(CY268-DA268,2)&gt;0,ROUND(CY268-DA268,2),0)</f>
        <v>0</v>
      </c>
      <c r="EB268">
        <v>266</v>
      </c>
      <c r="EC268" s="7">
        <f>IF(FB267&gt;0,EC267-1000,EC267)</f>
        <v>0</v>
      </c>
      <c r="ED268" s="20">
        <f>IF(FB267&gt;0,ROUND(PMT($F$92/12,$F$96*12,-EC268),5),0)</f>
        <v>0</v>
      </c>
      <c r="EE268" s="15">
        <f>IF(FB267&gt;0,ROUND(EC268*$EE$1/1000,2),0)</f>
        <v>0</v>
      </c>
      <c r="EF268" s="9">
        <f>INT(EE268)</f>
        <v>0</v>
      </c>
      <c r="EG268" s="23">
        <f>INT((EE268-EF268)*10)/10</f>
        <v>0</v>
      </c>
      <c r="EH268" s="17">
        <f>EE268-EF268-EG268</f>
        <v>0</v>
      </c>
      <c r="EI268" s="23">
        <f>IF(OR(EH268=0.05,EH268=0),EH268,IF(AND(EH268&gt;0.051,EH268&lt;0.1),0.1,IF(AND(EH268&gt;0.001,EH268&lt;0.05),0.05,EH268)))</f>
        <v>0</v>
      </c>
      <c r="EJ268" s="23">
        <f>EF268+EG268+EI268</f>
        <v>0</v>
      </c>
      <c r="EK268" s="15">
        <f>IF(FB267&gt;0,ROUND($ED$1*$EK$1,2),0)</f>
        <v>0</v>
      </c>
      <c r="EL268" s="22">
        <v>0</v>
      </c>
      <c r="EM268" s="22">
        <f>IF(FB267&gt;0,ROUND($ED$1*$EM$1,0),0)</f>
        <v>0</v>
      </c>
      <c r="EN268" s="22">
        <f>IF(FB267&gt;0,ROUND($ED$1*$EN$1,2),0)</f>
        <v>0</v>
      </c>
      <c r="EO268" s="22">
        <f>IF(FB267&gt;0,ROUND($ED$1*$EO$1,2),0)</f>
        <v>0</v>
      </c>
      <c r="EP268" s="22">
        <f>IF(FB267&gt;0,ROUND($ED$1*$EP$1,2),0)</f>
        <v>0</v>
      </c>
      <c r="EQ268" s="15">
        <f>IF(FB267&gt;0,EK268+SUM(EM268:EP268),0)</f>
        <v>0</v>
      </c>
      <c r="ER268" s="22">
        <f>IF(FB267&gt;0,ROUND(EQ268/12,2),0)</f>
        <v>0</v>
      </c>
      <c r="ES268" s="9">
        <f>INT(ER268)</f>
        <v>0</v>
      </c>
      <c r="ET268" s="23">
        <f>INT((ER268-ES268)*10)/10</f>
        <v>0</v>
      </c>
      <c r="EU268" s="17">
        <f>ER268-ES268-ET268</f>
        <v>0</v>
      </c>
      <c r="EV268" s="23">
        <f>IF(OR(EU268=0.05,EU268=0),EU268,IF(AND(EU268&gt;0.051,EU268&lt;0.1),0.1,IF(AND(EU268&gt;0.001,EU268&lt;0.05),0.05,EU268)))</f>
        <v>0</v>
      </c>
      <c r="EW268" s="23">
        <f>ES268+ET268+EV268</f>
        <v>0</v>
      </c>
      <c r="EX268">
        <f>IF(FB267&gt;0,EX267,0)</f>
        <v>0</v>
      </c>
      <c r="EY268" s="7">
        <f>ROUND(ED268+EJ268+EW268+EX268,2)</f>
        <v>0</v>
      </c>
      <c r="EZ268" s="7">
        <f>IF(AND(EY268&gt;0,EY269=0),EY268,0)</f>
        <v>0</v>
      </c>
      <c r="FA268" s="7">
        <f>IF(FB267&gt;0,FA267,0)</f>
        <v>0</v>
      </c>
      <c r="FB268" s="7">
        <f>IF(ROUND(EY268-FA268,2)&gt;0,ROUND(EY268-FA268,2),0)</f>
        <v>0</v>
      </c>
      <c r="GB268">
        <v>266</v>
      </c>
      <c r="GC268" s="7">
        <f>IF(HB267&gt;0,GC267-1000,GC267)</f>
        <v>0</v>
      </c>
      <c r="GD268" s="20">
        <f>IF(HB267&gt;0,ROUND(PMT($F$92/12,$F$96*12,-GC268),5),0)</f>
        <v>0</v>
      </c>
      <c r="GE268" s="15">
        <f>IF(HB267&gt;0,ROUND(GC268*$GE$1/1000,2),0)</f>
        <v>0</v>
      </c>
      <c r="GF268" s="9">
        <f>INT(GE268)</f>
        <v>0</v>
      </c>
      <c r="GG268" s="23">
        <f>INT((GE268-GF268)*10)/10</f>
        <v>0</v>
      </c>
      <c r="GH268" s="17">
        <f>GE268-GF268-GG268</f>
        <v>0</v>
      </c>
      <c r="GI268" s="23">
        <f>IF(OR(GH268=0.05,GH268=0),GH268,IF(AND(GH268&gt;0.051,GH268&lt;0.1),0.1,IF(AND(GH268&gt;0.001,GH268&lt;0.05),0.05,GH268)))</f>
        <v>0</v>
      </c>
      <c r="GJ268" s="23">
        <f>GF268+GG268+GI268</f>
        <v>0</v>
      </c>
      <c r="GK268" s="15">
        <f>IF(HB267&gt;0,ROUND($GD$1*$GK$1,2),0)</f>
        <v>0</v>
      </c>
      <c r="GL268" s="22">
        <v>0</v>
      </c>
      <c r="GM268" s="22">
        <f>IF(HB267&gt;0,ROUND($GD$1*$GM$1,0),0)</f>
        <v>0</v>
      </c>
      <c r="GN268" s="22">
        <f>IF(HB267&gt;0,ROUND($GD$1*$GN$1,2),0)</f>
        <v>0</v>
      </c>
      <c r="GO268" s="22">
        <f>IF(HB267&gt;0,ROUND($GD$1*$GO$1,2),0)</f>
        <v>0</v>
      </c>
      <c r="GP268" s="22">
        <f>IF(HB267&gt;0,ROUND($GD$1*$GP$1,2),0)</f>
        <v>0</v>
      </c>
      <c r="GQ268" s="15">
        <f>IF(HB267&gt;0,GK268+SUM(GM268:GP268),0)</f>
        <v>0</v>
      </c>
      <c r="GR268" s="22">
        <f>IF(HB267&gt;0,ROUND(GQ268/12,2),0)</f>
        <v>0</v>
      </c>
      <c r="GS268" s="9">
        <f>INT(GR268)</f>
        <v>0</v>
      </c>
      <c r="GT268" s="23">
        <f>INT((GR268-GS268)*10)/10</f>
        <v>0</v>
      </c>
      <c r="GU268" s="17">
        <f>GR268-GS268-GT268</f>
        <v>0</v>
      </c>
      <c r="GV268" s="23">
        <f>IF(OR(GU268=0.05,GU268=0),GU268,IF(AND(GU268&gt;0.051,GU268&lt;0.1),0.1,IF(AND(GU268&gt;0.001,GU268&lt;0.05),0.05,GU268)))</f>
        <v>0</v>
      </c>
      <c r="GW268" s="23">
        <f>GS268+GT268+GV268</f>
        <v>0</v>
      </c>
      <c r="GX268">
        <f>IF(HB267&gt;0,GX267,0)</f>
        <v>0</v>
      </c>
      <c r="GY268" s="7">
        <f>ROUND(GD268+GJ268+GW268+GX268,2)</f>
        <v>0</v>
      </c>
      <c r="GZ268" s="7">
        <f>IF(AND(GY268&gt;0,GY269=0),GY268,0)</f>
        <v>0</v>
      </c>
      <c r="HA268" s="7">
        <f>IF(HB267&gt;0,HA267,0)</f>
        <v>0</v>
      </c>
      <c r="HB268" s="7">
        <f>IF(ROUND(GY268-HA268,2)&gt;0,ROUND(GY268-HA268,2),0)</f>
        <v>0</v>
      </c>
    </row>
    <row r="269" spans="1:235">
      <c r="AA269" t="s">
        <v>41</v>
      </c>
      <c r="AB269" s="59">
        <v>1700000</v>
      </c>
      <c r="AC269" s="7">
        <f>IF($AA$272=AA269,AB269,0)</f>
        <v>0</v>
      </c>
      <c r="BB269">
        <v>267</v>
      </c>
      <c r="BC269" s="7">
        <f>IF(BW268&gt;0,BC268-1000,BC268)</f>
        <v>0</v>
      </c>
      <c r="BD269" s="20">
        <f>IF(BW268&gt;0,ROUND(PMT($F$92/12,$F$96*12,-BC269),5),0)</f>
        <v>0</v>
      </c>
      <c r="BE269" s="15">
        <f>IF(BW268&gt;0,ROUND(BC269*$E$1/1000,2),0)</f>
        <v>0</v>
      </c>
      <c r="BF269" s="15">
        <f>IF(BW268&gt;0,ROUND(MIN(BC269,$F$168)*$BF$1,2),0)</f>
        <v>0</v>
      </c>
      <c r="BG269" s="22">
        <v>0</v>
      </c>
      <c r="BH269" s="22">
        <f>IF(BW268&gt;0,ROUND(MIN(BC269,$F$168)*$BH$1,0),0)</f>
        <v>0</v>
      </c>
      <c r="BI269" s="22">
        <f>IF(BW268&gt;0,ROUND(MIN(BC269,$F$168)*$BI$1,2),0)</f>
        <v>0</v>
      </c>
      <c r="BJ269" s="22">
        <f>IF(BW268&gt;0,ROUND(MIN(BC269,$F$168)*$BJ$1,2),0)</f>
        <v>0</v>
      </c>
      <c r="BK269" s="22">
        <f>IF(BW268&gt;0,ROUND(MIN(BC269,$F$168)*$BK$1,2),0)</f>
        <v>0</v>
      </c>
      <c r="BL269" s="15">
        <f>IF(BW268&gt;0,BF269+SUM(BH269:BK269),0)</f>
        <v>0</v>
      </c>
      <c r="BM269" s="22">
        <f>IF(BW268&gt;0,ROUND(BL269/12,2),0)</f>
        <v>0</v>
      </c>
      <c r="BN269" s="9">
        <f>INT(BM269)</f>
        <v>0</v>
      </c>
      <c r="BO269" s="23">
        <f>INT((BM269-BN269)*10)/10</f>
        <v>0</v>
      </c>
      <c r="BP269" s="17">
        <f>BM269-BN269-BO269</f>
        <v>0</v>
      </c>
      <c r="BQ269" s="23">
        <f>IF(OR(BP269=0.05,BP269=0),BP269,IF(AND(BP269&gt;0.051,BP269&lt;0.1),0.1,IF(AND(BP269&gt;0.001,BP269&lt;0.05),0.05,BP269)))</f>
        <v>0</v>
      </c>
      <c r="BR269" s="23">
        <f>BN269+BO269+BQ269</f>
        <v>0</v>
      </c>
      <c r="BS269">
        <f>IF(BW268&gt;0,BS268,0)</f>
        <v>0</v>
      </c>
      <c r="BT269" s="7">
        <f>SUM(BD269:BE269)+BR269+BS269</f>
        <v>0</v>
      </c>
      <c r="BU269" s="7">
        <f>IF(AND(BT269&gt;0,BT270=0),BT269,0)</f>
        <v>0</v>
      </c>
      <c r="BV269" s="7">
        <f>IF(BW268&gt;0,BV268,0)</f>
        <v>0</v>
      </c>
      <c r="BW269" s="7">
        <f>IF(ROUND(BT269-BV269,2)&gt;0,ROUND(BT269-BV269,2),0)</f>
        <v>0</v>
      </c>
      <c r="CB269">
        <v>267</v>
      </c>
      <c r="CC269" s="7">
        <f>IF(DB268&gt;0,CC268-1000,CC268)</f>
        <v>0</v>
      </c>
      <c r="CD269" s="20">
        <f>IF(DB268&gt;0,ROUND(PMT($F$92/12,$F$96*12,-CC269),5),0)</f>
        <v>0</v>
      </c>
      <c r="CE269" s="15">
        <f>IF(DB268&gt;0,ROUND(CC269*$CE$1/1000,2),0)</f>
        <v>0</v>
      </c>
      <c r="CF269" s="9">
        <f>INT(CE269)</f>
        <v>0</v>
      </c>
      <c r="CG269" s="23">
        <f>INT((CE269-CF269)*10)/10</f>
        <v>0</v>
      </c>
      <c r="CH269" s="17">
        <f>CE269-CF269-CG269</f>
        <v>0</v>
      </c>
      <c r="CI269" s="23">
        <f>IF(OR(CH269=0.05,CH269=0),CH269,IF(AND(CH269&gt;0.051,CH269&lt;0.1),0.1,IF(AND(CH269&gt;0.001,CH269&lt;0.05),0.05,CH269)))</f>
        <v>0</v>
      </c>
      <c r="CJ269" s="23">
        <f>CF269+CG269+CI269</f>
        <v>0</v>
      </c>
      <c r="CK269" s="15">
        <f>IF(DB268&gt;0,ROUND($CD$1*$CK$1,2),0)</f>
        <v>0</v>
      </c>
      <c r="CL269" s="22">
        <v>0</v>
      </c>
      <c r="CM269" s="22">
        <f>IF(DB268&gt;0,ROUND($CD$1*$CM$1,2),0)</f>
        <v>0</v>
      </c>
      <c r="CN269" s="22">
        <f>IF(DB268&gt;0,ROUND($CD$1*$CN$1,2),0)</f>
        <v>0</v>
      </c>
      <c r="CO269" s="22">
        <f>IF(DB268&gt;0,ROUND($CD$1*$CO$1,2),0)</f>
        <v>0</v>
      </c>
      <c r="CP269" s="22">
        <f>IF(DB268&gt;0,ROUND($CD$1*$CP$1,2),0)</f>
        <v>0</v>
      </c>
      <c r="CQ269" s="15">
        <f>IF(DB268&gt;0,CK269+SUM(CM269:CP269),0)</f>
        <v>0</v>
      </c>
      <c r="CR269" s="22">
        <f>IF(DB268&gt;0,ROUND(CQ269/12,2),0)</f>
        <v>0</v>
      </c>
      <c r="CS269" s="9">
        <f>INT(CR269)</f>
        <v>0</v>
      </c>
      <c r="CT269" s="23">
        <f>INT((CR269-CS269)*10)/10</f>
        <v>0</v>
      </c>
      <c r="CU269" s="17">
        <f>CR269-CS269-CT269</f>
        <v>0</v>
      </c>
      <c r="CV269" s="23">
        <f>IF(OR(CU269=0.05,CU269=0),CU269,IF(AND(CU269&gt;0.051,CU269&lt;0.1),0.1,IF(AND(CU269&gt;0.001,CU269&lt;0.05),0.05,CU269)))</f>
        <v>0</v>
      </c>
      <c r="CW269" s="23">
        <f>CS269+CT269+CV269</f>
        <v>0</v>
      </c>
      <c r="CX269">
        <f>IF(DB268&gt;0,CX268,0)</f>
        <v>0</v>
      </c>
      <c r="CY269" s="7">
        <f>ROUND(CD269+CJ269+CW269+CX269,2)</f>
        <v>0</v>
      </c>
      <c r="CZ269" s="7">
        <f>IF(AND(CY269&gt;0,CY270=0),CY269,0)</f>
        <v>0</v>
      </c>
      <c r="DA269" s="7">
        <f>IF(DB268&gt;0,DA268,0)</f>
        <v>0</v>
      </c>
      <c r="DB269" s="7">
        <f>IF(ROUND(CY269-DA269,2)&gt;0,ROUND(CY269-DA269,2),0)</f>
        <v>0</v>
      </c>
      <c r="EB269">
        <v>267</v>
      </c>
      <c r="EC269" s="7">
        <f>IF(FB268&gt;0,EC268-1000,EC268)</f>
        <v>0</v>
      </c>
      <c r="ED269" s="20">
        <f>IF(FB268&gt;0,ROUND(PMT($F$92/12,$F$96*12,-EC269),5),0)</f>
        <v>0</v>
      </c>
      <c r="EE269" s="15">
        <f>IF(FB268&gt;0,ROUND(EC269*$EE$1/1000,2),0)</f>
        <v>0</v>
      </c>
      <c r="EF269" s="9">
        <f>INT(EE269)</f>
        <v>0</v>
      </c>
      <c r="EG269" s="23">
        <f>INT((EE269-EF269)*10)/10</f>
        <v>0</v>
      </c>
      <c r="EH269" s="17">
        <f>EE269-EF269-EG269</f>
        <v>0</v>
      </c>
      <c r="EI269" s="23">
        <f>IF(OR(EH269=0.05,EH269=0),EH269,IF(AND(EH269&gt;0.051,EH269&lt;0.1),0.1,IF(AND(EH269&gt;0.001,EH269&lt;0.05),0.05,EH269)))</f>
        <v>0</v>
      </c>
      <c r="EJ269" s="23">
        <f>EF269+EG269+EI269</f>
        <v>0</v>
      </c>
      <c r="EK269" s="15">
        <f>IF(FB268&gt;0,ROUND($ED$1*$EK$1,2),0)</f>
        <v>0</v>
      </c>
      <c r="EL269" s="22">
        <v>0</v>
      </c>
      <c r="EM269" s="22">
        <f>IF(FB268&gt;0,ROUND($ED$1*$EM$1,0),0)</f>
        <v>0</v>
      </c>
      <c r="EN269" s="22">
        <f>IF(FB268&gt;0,ROUND($ED$1*$EN$1,2),0)</f>
        <v>0</v>
      </c>
      <c r="EO269" s="22">
        <f>IF(FB268&gt;0,ROUND($ED$1*$EO$1,2),0)</f>
        <v>0</v>
      </c>
      <c r="EP269" s="22">
        <f>IF(FB268&gt;0,ROUND($ED$1*$EP$1,2),0)</f>
        <v>0</v>
      </c>
      <c r="EQ269" s="15">
        <f>IF(FB268&gt;0,EK269+SUM(EM269:EP269),0)</f>
        <v>0</v>
      </c>
      <c r="ER269" s="22">
        <f>IF(FB268&gt;0,ROUND(EQ269/12,2),0)</f>
        <v>0</v>
      </c>
      <c r="ES269" s="9">
        <f>INT(ER269)</f>
        <v>0</v>
      </c>
      <c r="ET269" s="23">
        <f>INT((ER269-ES269)*10)/10</f>
        <v>0</v>
      </c>
      <c r="EU269" s="17">
        <f>ER269-ES269-ET269</f>
        <v>0</v>
      </c>
      <c r="EV269" s="23">
        <f>IF(OR(EU269=0.05,EU269=0),EU269,IF(AND(EU269&gt;0.051,EU269&lt;0.1),0.1,IF(AND(EU269&gt;0.001,EU269&lt;0.05),0.05,EU269)))</f>
        <v>0</v>
      </c>
      <c r="EW269" s="23">
        <f>ES269+ET269+EV269</f>
        <v>0</v>
      </c>
      <c r="EX269">
        <f>IF(FB268&gt;0,EX268,0)</f>
        <v>0</v>
      </c>
      <c r="EY269" s="7">
        <f>ROUND(ED269+EJ269+EW269+EX269,2)</f>
        <v>0</v>
      </c>
      <c r="EZ269" s="7">
        <f>IF(AND(EY269&gt;0,EY270=0),EY269,0)</f>
        <v>0</v>
      </c>
      <c r="FA269" s="7">
        <f>IF(FB268&gt;0,FA268,0)</f>
        <v>0</v>
      </c>
      <c r="FB269" s="7">
        <f>IF(ROUND(EY269-FA269,2)&gt;0,ROUND(EY269-FA269,2),0)</f>
        <v>0</v>
      </c>
      <c r="GB269">
        <v>267</v>
      </c>
      <c r="GC269" s="7">
        <f>IF(HB268&gt;0,GC268-1000,GC268)</f>
        <v>0</v>
      </c>
      <c r="GD269" s="20">
        <f>IF(HB268&gt;0,ROUND(PMT($F$92/12,$F$96*12,-GC269),5),0)</f>
        <v>0</v>
      </c>
      <c r="GE269" s="15">
        <f>IF(HB268&gt;0,ROUND(GC269*$GE$1/1000,2),0)</f>
        <v>0</v>
      </c>
      <c r="GF269" s="9">
        <f>INT(GE269)</f>
        <v>0</v>
      </c>
      <c r="GG269" s="23">
        <f>INT((GE269-GF269)*10)/10</f>
        <v>0</v>
      </c>
      <c r="GH269" s="17">
        <f>GE269-GF269-GG269</f>
        <v>0</v>
      </c>
      <c r="GI269" s="23">
        <f>IF(OR(GH269=0.05,GH269=0),GH269,IF(AND(GH269&gt;0.051,GH269&lt;0.1),0.1,IF(AND(GH269&gt;0.001,GH269&lt;0.05),0.05,GH269)))</f>
        <v>0</v>
      </c>
      <c r="GJ269" s="23">
        <f>GF269+GG269+GI269</f>
        <v>0</v>
      </c>
      <c r="GK269" s="15">
        <f>IF(HB268&gt;0,ROUND($GD$1*$GK$1,2),0)</f>
        <v>0</v>
      </c>
      <c r="GL269" s="22">
        <v>0</v>
      </c>
      <c r="GM269" s="22">
        <f>IF(HB268&gt;0,ROUND($GD$1*$GM$1,0),0)</f>
        <v>0</v>
      </c>
      <c r="GN269" s="22">
        <f>IF(HB268&gt;0,ROUND($GD$1*$GN$1,2),0)</f>
        <v>0</v>
      </c>
      <c r="GO269" s="22">
        <f>IF(HB268&gt;0,ROUND($GD$1*$GO$1,2),0)</f>
        <v>0</v>
      </c>
      <c r="GP269" s="22">
        <f>IF(HB268&gt;0,ROUND($GD$1*$GP$1,2),0)</f>
        <v>0</v>
      </c>
      <c r="GQ269" s="15">
        <f>IF(HB268&gt;0,GK269+SUM(GM269:GP269),0)</f>
        <v>0</v>
      </c>
      <c r="GR269" s="22">
        <f>IF(HB268&gt;0,ROUND(GQ269/12,2),0)</f>
        <v>0</v>
      </c>
      <c r="GS269" s="9">
        <f>INT(GR269)</f>
        <v>0</v>
      </c>
      <c r="GT269" s="23">
        <f>INT((GR269-GS269)*10)/10</f>
        <v>0</v>
      </c>
      <c r="GU269" s="17">
        <f>GR269-GS269-GT269</f>
        <v>0</v>
      </c>
      <c r="GV269" s="23">
        <f>IF(OR(GU269=0.05,GU269=0),GU269,IF(AND(GU269&gt;0.051,GU269&lt;0.1),0.1,IF(AND(GU269&gt;0.001,GU269&lt;0.05),0.05,GU269)))</f>
        <v>0</v>
      </c>
      <c r="GW269" s="23">
        <f>GS269+GT269+GV269</f>
        <v>0</v>
      </c>
      <c r="GX269">
        <f>IF(HB268&gt;0,GX268,0)</f>
        <v>0</v>
      </c>
      <c r="GY269" s="7">
        <f>ROUND(GD269+GJ269+GW269+GX269,2)</f>
        <v>0</v>
      </c>
      <c r="GZ269" s="7">
        <f>IF(AND(GY269&gt;0,GY270=0),GY269,0)</f>
        <v>0</v>
      </c>
      <c r="HA269" s="7">
        <f>IF(HB268&gt;0,HA268,0)</f>
        <v>0</v>
      </c>
      <c r="HB269" s="7">
        <f>IF(ROUND(GY269-HA269,2)&gt;0,ROUND(GY269-HA269,2),0)</f>
        <v>0</v>
      </c>
    </row>
    <row r="270" spans="1:235">
      <c r="AA270" t="s">
        <v>38</v>
      </c>
      <c r="AB270" s="59">
        <f>AC266</f>
        <v>750000</v>
      </c>
      <c r="AC270" s="7">
        <f>IF($AA$272=AA270,AB270,0)</f>
        <v>750000</v>
      </c>
      <c r="BB270">
        <v>268</v>
      </c>
      <c r="BC270" s="7">
        <f>IF(BW269&gt;0,BC269-1000,BC269)</f>
        <v>0</v>
      </c>
      <c r="BD270" s="20">
        <f>IF(BW269&gt;0,ROUND(PMT($F$92/12,$F$96*12,-BC270),5),0)</f>
        <v>0</v>
      </c>
      <c r="BE270" s="15">
        <f>IF(BW269&gt;0,ROUND(BC270*$E$1/1000,2),0)</f>
        <v>0</v>
      </c>
      <c r="BF270" s="15">
        <f>IF(BW269&gt;0,ROUND(MIN(BC270,$F$168)*$BF$1,2),0)</f>
        <v>0</v>
      </c>
      <c r="BG270" s="22">
        <v>0</v>
      </c>
      <c r="BH270" s="22">
        <f>IF(BW269&gt;0,ROUND(MIN(BC270,$F$168)*$BH$1,0),0)</f>
        <v>0</v>
      </c>
      <c r="BI270" s="22">
        <f>IF(BW269&gt;0,ROUND(MIN(BC270,$F$168)*$BI$1,2),0)</f>
        <v>0</v>
      </c>
      <c r="BJ270" s="22">
        <f>IF(BW269&gt;0,ROUND(MIN(BC270,$F$168)*$BJ$1,2),0)</f>
        <v>0</v>
      </c>
      <c r="BK270" s="22">
        <f>IF(BW269&gt;0,ROUND(MIN(BC270,$F$168)*$BK$1,2),0)</f>
        <v>0</v>
      </c>
      <c r="BL270" s="15">
        <f>IF(BW269&gt;0,BF270+SUM(BH270:BK270),0)</f>
        <v>0</v>
      </c>
      <c r="BM270" s="22">
        <f>IF(BW269&gt;0,ROUND(BL270/12,2),0)</f>
        <v>0</v>
      </c>
      <c r="BN270" s="9">
        <f>INT(BM270)</f>
        <v>0</v>
      </c>
      <c r="BO270" s="23">
        <f>INT((BM270-BN270)*10)/10</f>
        <v>0</v>
      </c>
      <c r="BP270" s="17">
        <f>BM270-BN270-BO270</f>
        <v>0</v>
      </c>
      <c r="BQ270" s="23">
        <f>IF(OR(BP270=0.05,BP270=0),BP270,IF(AND(BP270&gt;0.051,BP270&lt;0.1),0.1,IF(AND(BP270&gt;0.001,BP270&lt;0.05),0.05,BP270)))</f>
        <v>0</v>
      </c>
      <c r="BR270" s="23">
        <f>BN270+BO270+BQ270</f>
        <v>0</v>
      </c>
      <c r="BS270">
        <f>IF(BW269&gt;0,BS269,0)</f>
        <v>0</v>
      </c>
      <c r="BT270" s="7">
        <f>SUM(BD270:BE270)+BR270+BS270</f>
        <v>0</v>
      </c>
      <c r="BU270" s="7">
        <f>IF(AND(BT270&gt;0,BT271=0),BT270,0)</f>
        <v>0</v>
      </c>
      <c r="BV270" s="7">
        <f>IF(BW269&gt;0,BV269,0)</f>
        <v>0</v>
      </c>
      <c r="BW270" s="7">
        <f>IF(ROUND(BT270-BV270,2)&gt;0,ROUND(BT270-BV270,2),0)</f>
        <v>0</v>
      </c>
      <c r="CB270">
        <v>268</v>
      </c>
      <c r="CC270" s="7">
        <f>IF(DB269&gt;0,CC269-1000,CC269)</f>
        <v>0</v>
      </c>
      <c r="CD270" s="20">
        <f>IF(DB269&gt;0,ROUND(PMT($F$92/12,$F$96*12,-CC270),5),0)</f>
        <v>0</v>
      </c>
      <c r="CE270" s="15">
        <f>IF(DB269&gt;0,ROUND(CC270*$CE$1/1000,2),0)</f>
        <v>0</v>
      </c>
      <c r="CF270" s="9">
        <f>INT(CE270)</f>
        <v>0</v>
      </c>
      <c r="CG270" s="23">
        <f>INT((CE270-CF270)*10)/10</f>
        <v>0</v>
      </c>
      <c r="CH270" s="17">
        <f>CE270-CF270-CG270</f>
        <v>0</v>
      </c>
      <c r="CI270" s="23">
        <f>IF(OR(CH270=0.05,CH270=0),CH270,IF(AND(CH270&gt;0.051,CH270&lt;0.1),0.1,IF(AND(CH270&gt;0.001,CH270&lt;0.05),0.05,CH270)))</f>
        <v>0</v>
      </c>
      <c r="CJ270" s="23">
        <f>CF270+CG270+CI270</f>
        <v>0</v>
      </c>
      <c r="CK270" s="15">
        <f>IF(DB269&gt;0,ROUND($CD$1*$CK$1,2),0)</f>
        <v>0</v>
      </c>
      <c r="CL270" s="22">
        <v>0</v>
      </c>
      <c r="CM270" s="22">
        <f>IF(DB269&gt;0,ROUND($CD$1*$CM$1,2),0)</f>
        <v>0</v>
      </c>
      <c r="CN270" s="22">
        <f>IF(DB269&gt;0,ROUND($CD$1*$CN$1,2),0)</f>
        <v>0</v>
      </c>
      <c r="CO270" s="22">
        <f>IF(DB269&gt;0,ROUND($CD$1*$CO$1,2),0)</f>
        <v>0</v>
      </c>
      <c r="CP270" s="22">
        <f>IF(DB269&gt;0,ROUND($CD$1*$CP$1,2),0)</f>
        <v>0</v>
      </c>
      <c r="CQ270" s="15">
        <f>IF(DB269&gt;0,CK270+SUM(CM270:CP270),0)</f>
        <v>0</v>
      </c>
      <c r="CR270" s="22">
        <f>IF(DB269&gt;0,ROUND(CQ270/12,2),0)</f>
        <v>0</v>
      </c>
      <c r="CS270" s="9">
        <f>INT(CR270)</f>
        <v>0</v>
      </c>
      <c r="CT270" s="23">
        <f>INT((CR270-CS270)*10)/10</f>
        <v>0</v>
      </c>
      <c r="CU270" s="17">
        <f>CR270-CS270-CT270</f>
        <v>0</v>
      </c>
      <c r="CV270" s="23">
        <f>IF(OR(CU270=0.05,CU270=0),CU270,IF(AND(CU270&gt;0.051,CU270&lt;0.1),0.1,IF(AND(CU270&gt;0.001,CU270&lt;0.05),0.05,CU270)))</f>
        <v>0</v>
      </c>
      <c r="CW270" s="23">
        <f>CS270+CT270+CV270</f>
        <v>0</v>
      </c>
      <c r="CX270">
        <f>IF(DB269&gt;0,CX269,0)</f>
        <v>0</v>
      </c>
      <c r="CY270" s="7">
        <f>ROUND(CD270+CJ270+CW270+CX270,2)</f>
        <v>0</v>
      </c>
      <c r="CZ270" s="7">
        <f>IF(AND(CY270&gt;0,CY271=0),CY270,0)</f>
        <v>0</v>
      </c>
      <c r="DA270" s="7">
        <f>IF(DB269&gt;0,DA269,0)</f>
        <v>0</v>
      </c>
      <c r="DB270" s="7">
        <f>IF(ROUND(CY270-DA270,2)&gt;0,ROUND(CY270-DA270,2),0)</f>
        <v>0</v>
      </c>
      <c r="EB270">
        <v>268</v>
      </c>
      <c r="EC270" s="7">
        <f>IF(FB269&gt;0,EC269-1000,EC269)</f>
        <v>0</v>
      </c>
      <c r="ED270" s="20">
        <f>IF(FB269&gt;0,ROUND(PMT($F$92/12,$F$96*12,-EC270),5),0)</f>
        <v>0</v>
      </c>
      <c r="EE270" s="15">
        <f>IF(FB269&gt;0,ROUND(EC270*$EE$1/1000,2),0)</f>
        <v>0</v>
      </c>
      <c r="EF270" s="9">
        <f>INT(EE270)</f>
        <v>0</v>
      </c>
      <c r="EG270" s="23">
        <f>INT((EE270-EF270)*10)/10</f>
        <v>0</v>
      </c>
      <c r="EH270" s="17">
        <f>EE270-EF270-EG270</f>
        <v>0</v>
      </c>
      <c r="EI270" s="23">
        <f>IF(OR(EH270=0.05,EH270=0),EH270,IF(AND(EH270&gt;0.051,EH270&lt;0.1),0.1,IF(AND(EH270&gt;0.001,EH270&lt;0.05),0.05,EH270)))</f>
        <v>0</v>
      </c>
      <c r="EJ270" s="23">
        <f>EF270+EG270+EI270</f>
        <v>0</v>
      </c>
      <c r="EK270" s="15">
        <f>IF(FB269&gt;0,ROUND($ED$1*$EK$1,2),0)</f>
        <v>0</v>
      </c>
      <c r="EL270" s="22">
        <v>0</v>
      </c>
      <c r="EM270" s="22">
        <f>IF(FB269&gt;0,ROUND($ED$1*$EM$1,0),0)</f>
        <v>0</v>
      </c>
      <c r="EN270" s="22">
        <f>IF(FB269&gt;0,ROUND($ED$1*$EN$1,2),0)</f>
        <v>0</v>
      </c>
      <c r="EO270" s="22">
        <f>IF(FB269&gt;0,ROUND($ED$1*$EO$1,2),0)</f>
        <v>0</v>
      </c>
      <c r="EP270" s="22">
        <f>IF(FB269&gt;0,ROUND($ED$1*$EP$1,2),0)</f>
        <v>0</v>
      </c>
      <c r="EQ270" s="15">
        <f>IF(FB269&gt;0,EK270+SUM(EM270:EP270),0)</f>
        <v>0</v>
      </c>
      <c r="ER270" s="22">
        <f>IF(FB269&gt;0,ROUND(EQ270/12,2),0)</f>
        <v>0</v>
      </c>
      <c r="ES270" s="9">
        <f>INT(ER270)</f>
        <v>0</v>
      </c>
      <c r="ET270" s="23">
        <f>INT((ER270-ES270)*10)/10</f>
        <v>0</v>
      </c>
      <c r="EU270" s="17">
        <f>ER270-ES270-ET270</f>
        <v>0</v>
      </c>
      <c r="EV270" s="23">
        <f>IF(OR(EU270=0.05,EU270=0),EU270,IF(AND(EU270&gt;0.051,EU270&lt;0.1),0.1,IF(AND(EU270&gt;0.001,EU270&lt;0.05),0.05,EU270)))</f>
        <v>0</v>
      </c>
      <c r="EW270" s="23">
        <f>ES270+ET270+EV270</f>
        <v>0</v>
      </c>
      <c r="EX270">
        <f>IF(FB269&gt;0,EX269,0)</f>
        <v>0</v>
      </c>
      <c r="EY270" s="7">
        <f>ROUND(ED270+EJ270+EW270+EX270,2)</f>
        <v>0</v>
      </c>
      <c r="EZ270" s="7">
        <f>IF(AND(EY270&gt;0,EY271=0),EY270,0)</f>
        <v>0</v>
      </c>
      <c r="FA270" s="7">
        <f>IF(FB269&gt;0,FA269,0)</f>
        <v>0</v>
      </c>
      <c r="FB270" s="7">
        <f>IF(ROUND(EY270-FA270,2)&gt;0,ROUND(EY270-FA270,2),0)</f>
        <v>0</v>
      </c>
      <c r="GB270">
        <v>268</v>
      </c>
      <c r="GC270" s="7">
        <f>IF(HB269&gt;0,GC269-1000,GC269)</f>
        <v>0</v>
      </c>
      <c r="GD270" s="20">
        <f>IF(HB269&gt;0,ROUND(PMT($F$92/12,$F$96*12,-GC270),5),0)</f>
        <v>0</v>
      </c>
      <c r="GE270" s="15">
        <f>IF(HB269&gt;0,ROUND(GC270*$GE$1/1000,2),0)</f>
        <v>0</v>
      </c>
      <c r="GF270" s="9">
        <f>INT(GE270)</f>
        <v>0</v>
      </c>
      <c r="GG270" s="23">
        <f>INT((GE270-GF270)*10)/10</f>
        <v>0</v>
      </c>
      <c r="GH270" s="17">
        <f>GE270-GF270-GG270</f>
        <v>0</v>
      </c>
      <c r="GI270" s="23">
        <f>IF(OR(GH270=0.05,GH270=0),GH270,IF(AND(GH270&gt;0.051,GH270&lt;0.1),0.1,IF(AND(GH270&gt;0.001,GH270&lt;0.05),0.05,GH270)))</f>
        <v>0</v>
      </c>
      <c r="GJ270" s="23">
        <f>GF270+GG270+GI270</f>
        <v>0</v>
      </c>
      <c r="GK270" s="15">
        <f>IF(HB269&gt;0,ROUND($GD$1*$GK$1,2),0)</f>
        <v>0</v>
      </c>
      <c r="GL270" s="22">
        <v>0</v>
      </c>
      <c r="GM270" s="22">
        <f>IF(HB269&gt;0,ROUND($GD$1*$GM$1,0),0)</f>
        <v>0</v>
      </c>
      <c r="GN270" s="22">
        <f>IF(HB269&gt;0,ROUND($GD$1*$GN$1,2),0)</f>
        <v>0</v>
      </c>
      <c r="GO270" s="22">
        <f>IF(HB269&gt;0,ROUND($GD$1*$GO$1,2),0)</f>
        <v>0</v>
      </c>
      <c r="GP270" s="22">
        <f>IF(HB269&gt;0,ROUND($GD$1*$GP$1,2),0)</f>
        <v>0</v>
      </c>
      <c r="GQ270" s="15">
        <f>IF(HB269&gt;0,GK270+SUM(GM270:GP270),0)</f>
        <v>0</v>
      </c>
      <c r="GR270" s="22">
        <f>IF(HB269&gt;0,ROUND(GQ270/12,2),0)</f>
        <v>0</v>
      </c>
      <c r="GS270" s="9">
        <f>INT(GR270)</f>
        <v>0</v>
      </c>
      <c r="GT270" s="23">
        <f>INT((GR270-GS270)*10)/10</f>
        <v>0</v>
      </c>
      <c r="GU270" s="17">
        <f>GR270-GS270-GT270</f>
        <v>0</v>
      </c>
      <c r="GV270" s="23">
        <f>IF(OR(GU270=0.05,GU270=0),GU270,IF(AND(GU270&gt;0.051,GU270&lt;0.1),0.1,IF(AND(GU270&gt;0.001,GU270&lt;0.05),0.05,GU270)))</f>
        <v>0</v>
      </c>
      <c r="GW270" s="23">
        <f>GS270+GT270+GV270</f>
        <v>0</v>
      </c>
      <c r="GX270">
        <f>IF(HB269&gt;0,GX269,0)</f>
        <v>0</v>
      </c>
      <c r="GY270" s="7">
        <f>ROUND(GD270+GJ270+GW270+GX270,2)</f>
        <v>0</v>
      </c>
      <c r="GZ270" s="7">
        <f>IF(AND(GY270&gt;0,GY271=0),GY270,0)</f>
        <v>0</v>
      </c>
      <c r="HA270" s="7">
        <f>IF(HB269&gt;0,HA269,0)</f>
        <v>0</v>
      </c>
      <c r="HB270" s="7">
        <f>IF(ROUND(GY270-HA270,2)&gt;0,ROUND(GY270-HA270,2),0)</f>
        <v>0</v>
      </c>
    </row>
    <row r="271" spans="1:235">
      <c r="BB271">
        <v>269</v>
      </c>
      <c r="BC271" s="7">
        <f>IF(BW270&gt;0,BC270-1000,BC270)</f>
        <v>0</v>
      </c>
      <c r="BD271" s="20">
        <f>IF(BW270&gt;0,ROUND(PMT($F$92/12,$F$96*12,-BC271),5),0)</f>
        <v>0</v>
      </c>
      <c r="BE271" s="15">
        <f>IF(BW270&gt;0,ROUND(BC271*$E$1/1000,2),0)</f>
        <v>0</v>
      </c>
      <c r="BF271" s="15">
        <f>IF(BW270&gt;0,ROUND(MIN(BC271,$F$168)*$BF$1,2),0)</f>
        <v>0</v>
      </c>
      <c r="BG271" s="22">
        <v>0</v>
      </c>
      <c r="BH271" s="22">
        <f>IF(BW270&gt;0,ROUND(MIN(BC271,$F$168)*$BH$1,0),0)</f>
        <v>0</v>
      </c>
      <c r="BI271" s="22">
        <f>IF(BW270&gt;0,ROUND(MIN(BC271,$F$168)*$BI$1,2),0)</f>
        <v>0</v>
      </c>
      <c r="BJ271" s="22">
        <f>IF(BW270&gt;0,ROUND(MIN(BC271,$F$168)*$BJ$1,2),0)</f>
        <v>0</v>
      </c>
      <c r="BK271" s="22">
        <f>IF(BW270&gt;0,ROUND(MIN(BC271,$F$168)*$BK$1,2),0)</f>
        <v>0</v>
      </c>
      <c r="BL271" s="15">
        <f>IF(BW270&gt;0,BF271+SUM(BH271:BK271),0)</f>
        <v>0</v>
      </c>
      <c r="BM271" s="22">
        <f>IF(BW270&gt;0,ROUND(BL271/12,2),0)</f>
        <v>0</v>
      </c>
      <c r="BN271" s="9">
        <f>INT(BM271)</f>
        <v>0</v>
      </c>
      <c r="BO271" s="23">
        <f>INT((BM271-BN271)*10)/10</f>
        <v>0</v>
      </c>
      <c r="BP271" s="17">
        <f>BM271-BN271-BO271</f>
        <v>0</v>
      </c>
      <c r="BQ271" s="23">
        <f>IF(OR(BP271=0.05,BP271=0),BP271,IF(AND(BP271&gt;0.051,BP271&lt;0.1),0.1,IF(AND(BP271&gt;0.001,BP271&lt;0.05),0.05,BP271)))</f>
        <v>0</v>
      </c>
      <c r="BR271" s="23">
        <f>BN271+BO271+BQ271</f>
        <v>0</v>
      </c>
      <c r="BS271">
        <f>IF(BW270&gt;0,BS270,0)</f>
        <v>0</v>
      </c>
      <c r="BT271" s="7">
        <f>SUM(BD271:BE271)+BR271+BS271</f>
        <v>0</v>
      </c>
      <c r="BU271" s="7">
        <f>IF(AND(BT271&gt;0,BT272=0),BT271,0)</f>
        <v>0</v>
      </c>
      <c r="BV271" s="7">
        <f>IF(BW270&gt;0,BV270,0)</f>
        <v>0</v>
      </c>
      <c r="BW271" s="7">
        <f>IF(ROUND(BT271-BV271,2)&gt;0,ROUND(BT271-BV271,2),0)</f>
        <v>0</v>
      </c>
      <c r="CB271">
        <v>269</v>
      </c>
      <c r="CC271" s="7">
        <f>IF(DB270&gt;0,CC270-1000,CC270)</f>
        <v>0</v>
      </c>
      <c r="CD271" s="20">
        <f>IF(DB270&gt;0,ROUND(PMT($F$92/12,$F$96*12,-CC271),5),0)</f>
        <v>0</v>
      </c>
      <c r="CE271" s="15">
        <f>IF(DB270&gt;0,ROUND(CC271*$CE$1/1000,2),0)</f>
        <v>0</v>
      </c>
      <c r="CF271" s="9">
        <f>INT(CE271)</f>
        <v>0</v>
      </c>
      <c r="CG271" s="23">
        <f>INT((CE271-CF271)*10)/10</f>
        <v>0</v>
      </c>
      <c r="CH271" s="17">
        <f>CE271-CF271-CG271</f>
        <v>0</v>
      </c>
      <c r="CI271" s="23">
        <f>IF(OR(CH271=0.05,CH271=0),CH271,IF(AND(CH271&gt;0.051,CH271&lt;0.1),0.1,IF(AND(CH271&gt;0.001,CH271&lt;0.05),0.05,CH271)))</f>
        <v>0</v>
      </c>
      <c r="CJ271" s="23">
        <f>CF271+CG271+CI271</f>
        <v>0</v>
      </c>
      <c r="CK271" s="15">
        <f>IF(DB270&gt;0,ROUND($CD$1*$CK$1,2),0)</f>
        <v>0</v>
      </c>
      <c r="CL271" s="22">
        <v>0</v>
      </c>
      <c r="CM271" s="22">
        <f>IF(DB270&gt;0,ROUND($CD$1*$CM$1,2),0)</f>
        <v>0</v>
      </c>
      <c r="CN271" s="22">
        <f>IF(DB270&gt;0,ROUND($CD$1*$CN$1,2),0)</f>
        <v>0</v>
      </c>
      <c r="CO271" s="22">
        <f>IF(DB270&gt;0,ROUND($CD$1*$CO$1,2),0)</f>
        <v>0</v>
      </c>
      <c r="CP271" s="22">
        <f>IF(DB270&gt;0,ROUND($CD$1*$CP$1,2),0)</f>
        <v>0</v>
      </c>
      <c r="CQ271" s="15">
        <f>IF(DB270&gt;0,CK271+SUM(CM271:CP271),0)</f>
        <v>0</v>
      </c>
      <c r="CR271" s="22">
        <f>IF(DB270&gt;0,ROUND(CQ271/12,2),0)</f>
        <v>0</v>
      </c>
      <c r="CS271" s="9">
        <f>INT(CR271)</f>
        <v>0</v>
      </c>
      <c r="CT271" s="23">
        <f>INT((CR271-CS271)*10)/10</f>
        <v>0</v>
      </c>
      <c r="CU271" s="17">
        <f>CR271-CS271-CT271</f>
        <v>0</v>
      </c>
      <c r="CV271" s="23">
        <f>IF(OR(CU271=0.05,CU271=0),CU271,IF(AND(CU271&gt;0.051,CU271&lt;0.1),0.1,IF(AND(CU271&gt;0.001,CU271&lt;0.05),0.05,CU271)))</f>
        <v>0</v>
      </c>
      <c r="CW271" s="23">
        <f>CS271+CT271+CV271</f>
        <v>0</v>
      </c>
      <c r="CX271">
        <f>IF(DB270&gt;0,CX270,0)</f>
        <v>0</v>
      </c>
      <c r="CY271" s="7">
        <f>ROUND(CD271+CJ271+CW271+CX271,2)</f>
        <v>0</v>
      </c>
      <c r="CZ271" s="7">
        <f>IF(AND(CY271&gt;0,CY272=0),CY271,0)</f>
        <v>0</v>
      </c>
      <c r="DA271" s="7">
        <f>IF(DB270&gt;0,DA270,0)</f>
        <v>0</v>
      </c>
      <c r="DB271" s="7">
        <f>IF(ROUND(CY271-DA271,2)&gt;0,ROUND(CY271-DA271,2),0)</f>
        <v>0</v>
      </c>
      <c r="EB271">
        <v>269</v>
      </c>
      <c r="EC271" s="7">
        <f>IF(FB270&gt;0,EC270-1000,EC270)</f>
        <v>0</v>
      </c>
      <c r="ED271" s="20">
        <f>IF(FB270&gt;0,ROUND(PMT($F$92/12,$F$96*12,-EC271),5),0)</f>
        <v>0</v>
      </c>
      <c r="EE271" s="15">
        <f>IF(FB270&gt;0,ROUND(EC271*$EE$1/1000,2),0)</f>
        <v>0</v>
      </c>
      <c r="EF271" s="9">
        <f>INT(EE271)</f>
        <v>0</v>
      </c>
      <c r="EG271" s="23">
        <f>INT((EE271-EF271)*10)/10</f>
        <v>0</v>
      </c>
      <c r="EH271" s="17">
        <f>EE271-EF271-EG271</f>
        <v>0</v>
      </c>
      <c r="EI271" s="23">
        <f>IF(OR(EH271=0.05,EH271=0),EH271,IF(AND(EH271&gt;0.051,EH271&lt;0.1),0.1,IF(AND(EH271&gt;0.001,EH271&lt;0.05),0.05,EH271)))</f>
        <v>0</v>
      </c>
      <c r="EJ271" s="23">
        <f>EF271+EG271+EI271</f>
        <v>0</v>
      </c>
      <c r="EK271" s="15">
        <f>IF(FB270&gt;0,ROUND($ED$1*$EK$1,2),0)</f>
        <v>0</v>
      </c>
      <c r="EL271" s="22">
        <v>0</v>
      </c>
      <c r="EM271" s="22">
        <f>IF(FB270&gt;0,ROUND($ED$1*$EM$1,0),0)</f>
        <v>0</v>
      </c>
      <c r="EN271" s="22">
        <f>IF(FB270&gt;0,ROUND($ED$1*$EN$1,2),0)</f>
        <v>0</v>
      </c>
      <c r="EO271" s="22">
        <f>IF(FB270&gt;0,ROUND($ED$1*$EO$1,2),0)</f>
        <v>0</v>
      </c>
      <c r="EP271" s="22">
        <f>IF(FB270&gt;0,ROUND($ED$1*$EP$1,2),0)</f>
        <v>0</v>
      </c>
      <c r="EQ271" s="15">
        <f>IF(FB270&gt;0,EK271+SUM(EM271:EP271),0)</f>
        <v>0</v>
      </c>
      <c r="ER271" s="22">
        <f>IF(FB270&gt;0,ROUND(EQ271/12,2),0)</f>
        <v>0</v>
      </c>
      <c r="ES271" s="9">
        <f>INT(ER271)</f>
        <v>0</v>
      </c>
      <c r="ET271" s="23">
        <f>INT((ER271-ES271)*10)/10</f>
        <v>0</v>
      </c>
      <c r="EU271" s="17">
        <f>ER271-ES271-ET271</f>
        <v>0</v>
      </c>
      <c r="EV271" s="23">
        <f>IF(OR(EU271=0.05,EU271=0),EU271,IF(AND(EU271&gt;0.051,EU271&lt;0.1),0.1,IF(AND(EU271&gt;0.001,EU271&lt;0.05),0.05,EU271)))</f>
        <v>0</v>
      </c>
      <c r="EW271" s="23">
        <f>ES271+ET271+EV271</f>
        <v>0</v>
      </c>
      <c r="EX271">
        <f>IF(FB270&gt;0,EX270,0)</f>
        <v>0</v>
      </c>
      <c r="EY271" s="7">
        <f>ROUND(ED271+EJ271+EW271+EX271,2)</f>
        <v>0</v>
      </c>
      <c r="EZ271" s="7">
        <f>IF(AND(EY271&gt;0,EY272=0),EY271,0)</f>
        <v>0</v>
      </c>
      <c r="FA271" s="7">
        <f>IF(FB270&gt;0,FA270,0)</f>
        <v>0</v>
      </c>
      <c r="FB271" s="7">
        <f>IF(ROUND(EY271-FA271,2)&gt;0,ROUND(EY271-FA271,2),0)</f>
        <v>0</v>
      </c>
      <c r="GB271">
        <v>269</v>
      </c>
      <c r="GC271" s="7">
        <f>IF(HB270&gt;0,GC270-1000,GC270)</f>
        <v>0</v>
      </c>
      <c r="GD271" s="20">
        <f>IF(HB270&gt;0,ROUND(PMT($F$92/12,$F$96*12,-GC271),5),0)</f>
        <v>0</v>
      </c>
      <c r="GE271" s="15">
        <f>IF(HB270&gt;0,ROUND(GC271*$GE$1/1000,2),0)</f>
        <v>0</v>
      </c>
      <c r="GF271" s="9">
        <f>INT(GE271)</f>
        <v>0</v>
      </c>
      <c r="GG271" s="23">
        <f>INT((GE271-GF271)*10)/10</f>
        <v>0</v>
      </c>
      <c r="GH271" s="17">
        <f>GE271-GF271-GG271</f>
        <v>0</v>
      </c>
      <c r="GI271" s="23">
        <f>IF(OR(GH271=0.05,GH271=0),GH271,IF(AND(GH271&gt;0.051,GH271&lt;0.1),0.1,IF(AND(GH271&gt;0.001,GH271&lt;0.05),0.05,GH271)))</f>
        <v>0</v>
      </c>
      <c r="GJ271" s="23">
        <f>GF271+GG271+GI271</f>
        <v>0</v>
      </c>
      <c r="GK271" s="15">
        <f>IF(HB270&gt;0,ROUND($GD$1*$GK$1,2),0)</f>
        <v>0</v>
      </c>
      <c r="GL271" s="22">
        <v>0</v>
      </c>
      <c r="GM271" s="22">
        <f>IF(HB270&gt;0,ROUND($GD$1*$GM$1,0),0)</f>
        <v>0</v>
      </c>
      <c r="GN271" s="22">
        <f>IF(HB270&gt;0,ROUND($GD$1*$GN$1,2),0)</f>
        <v>0</v>
      </c>
      <c r="GO271" s="22">
        <f>IF(HB270&gt;0,ROUND($GD$1*$GO$1,2),0)</f>
        <v>0</v>
      </c>
      <c r="GP271" s="22">
        <f>IF(HB270&gt;0,ROUND($GD$1*$GP$1,2),0)</f>
        <v>0</v>
      </c>
      <c r="GQ271" s="15">
        <f>IF(HB270&gt;0,GK271+SUM(GM271:GP271),0)</f>
        <v>0</v>
      </c>
      <c r="GR271" s="22">
        <f>IF(HB270&gt;0,ROUND(GQ271/12,2),0)</f>
        <v>0</v>
      </c>
      <c r="GS271" s="9">
        <f>INT(GR271)</f>
        <v>0</v>
      </c>
      <c r="GT271" s="23">
        <f>INT((GR271-GS271)*10)/10</f>
        <v>0</v>
      </c>
      <c r="GU271" s="17">
        <f>GR271-GS271-GT271</f>
        <v>0</v>
      </c>
      <c r="GV271" s="23">
        <f>IF(OR(GU271=0.05,GU271=0),GU271,IF(AND(GU271&gt;0.051,GU271&lt;0.1),0.1,IF(AND(GU271&gt;0.001,GU271&lt;0.05),0.05,GU271)))</f>
        <v>0</v>
      </c>
      <c r="GW271" s="23">
        <f>GS271+GT271+GV271</f>
        <v>0</v>
      </c>
      <c r="GX271">
        <f>IF(HB270&gt;0,GX270,0)</f>
        <v>0</v>
      </c>
      <c r="GY271" s="7">
        <f>ROUND(GD271+GJ271+GW271+GX271,2)</f>
        <v>0</v>
      </c>
      <c r="GZ271" s="7">
        <f>IF(AND(GY271&gt;0,GY272=0),GY271,0)</f>
        <v>0</v>
      </c>
      <c r="HA271" s="7">
        <f>IF(HB270&gt;0,HA270,0)</f>
        <v>0</v>
      </c>
      <c r="HB271" s="7">
        <f>IF(ROUND(GY271-HA271,2)&gt;0,ROUND(GY271-HA271,2),0)</f>
        <v>0</v>
      </c>
    </row>
    <row r="272" spans="1:235">
      <c r="AA272" t="str">
        <f>F14</f>
        <v>SOCIALIZED</v>
      </c>
      <c r="AC272" s="7">
        <f>SUM(AC269:AC270)</f>
        <v>750000</v>
      </c>
      <c r="BB272">
        <v>270</v>
      </c>
      <c r="BC272" s="7">
        <f>IF(BW271&gt;0,BC271-1000,BC271)</f>
        <v>0</v>
      </c>
      <c r="BD272" s="20">
        <f>IF(BW271&gt;0,ROUND(PMT($F$92/12,$F$96*12,-BC272),5),0)</f>
        <v>0</v>
      </c>
      <c r="BE272" s="15">
        <f>IF(BW271&gt;0,ROUND(BC272*$E$1/1000,2),0)</f>
        <v>0</v>
      </c>
      <c r="BF272" s="15">
        <f>IF(BW271&gt;0,ROUND(MIN(BC272,$F$168)*$BF$1,2),0)</f>
        <v>0</v>
      </c>
      <c r="BG272" s="22">
        <v>0</v>
      </c>
      <c r="BH272" s="22">
        <f>IF(BW271&gt;0,ROUND(MIN(BC272,$F$168)*$BH$1,0),0)</f>
        <v>0</v>
      </c>
      <c r="BI272" s="22">
        <f>IF(BW271&gt;0,ROUND(MIN(BC272,$F$168)*$BI$1,2),0)</f>
        <v>0</v>
      </c>
      <c r="BJ272" s="22">
        <f>IF(BW271&gt;0,ROUND(MIN(BC272,$F$168)*$BJ$1,2),0)</f>
        <v>0</v>
      </c>
      <c r="BK272" s="22">
        <f>IF(BW271&gt;0,ROUND(MIN(BC272,$F$168)*$BK$1,2),0)</f>
        <v>0</v>
      </c>
      <c r="BL272" s="15">
        <f>IF(BW271&gt;0,BF272+SUM(BH272:BK272),0)</f>
        <v>0</v>
      </c>
      <c r="BM272" s="22">
        <f>IF(BW271&gt;0,ROUND(BL272/12,2),0)</f>
        <v>0</v>
      </c>
      <c r="BN272" s="9">
        <f>INT(BM272)</f>
        <v>0</v>
      </c>
      <c r="BO272" s="23">
        <f>INT((BM272-BN272)*10)/10</f>
        <v>0</v>
      </c>
      <c r="BP272" s="17">
        <f>BM272-BN272-BO272</f>
        <v>0</v>
      </c>
      <c r="BQ272" s="23">
        <f>IF(OR(BP272=0.05,BP272=0),BP272,IF(AND(BP272&gt;0.051,BP272&lt;0.1),0.1,IF(AND(BP272&gt;0.001,BP272&lt;0.05),0.05,BP272)))</f>
        <v>0</v>
      </c>
      <c r="BR272" s="23">
        <f>BN272+BO272+BQ272</f>
        <v>0</v>
      </c>
      <c r="BS272">
        <f>IF(BW271&gt;0,BS271,0)</f>
        <v>0</v>
      </c>
      <c r="BT272" s="7">
        <f>SUM(BD272:BE272)+BR272+BS272</f>
        <v>0</v>
      </c>
      <c r="BU272" s="7">
        <f>IF(AND(BT272&gt;0,BT273=0),BT272,0)</f>
        <v>0</v>
      </c>
      <c r="BV272" s="7">
        <f>IF(BW271&gt;0,BV271,0)</f>
        <v>0</v>
      </c>
      <c r="BW272" s="7">
        <f>IF(ROUND(BT272-BV272,2)&gt;0,ROUND(BT272-BV272,2),0)</f>
        <v>0</v>
      </c>
      <c r="CB272">
        <v>270</v>
      </c>
      <c r="CC272" s="7">
        <f>IF(DB271&gt;0,CC271-1000,CC271)</f>
        <v>0</v>
      </c>
      <c r="CD272" s="20">
        <f>IF(DB271&gt;0,ROUND(PMT($F$92/12,$F$96*12,-CC272),5),0)</f>
        <v>0</v>
      </c>
      <c r="CE272" s="15">
        <f>IF(DB271&gt;0,ROUND(CC272*$CE$1/1000,2),0)</f>
        <v>0</v>
      </c>
      <c r="CF272" s="9">
        <f>INT(CE272)</f>
        <v>0</v>
      </c>
      <c r="CG272" s="23">
        <f>INT((CE272-CF272)*10)/10</f>
        <v>0</v>
      </c>
      <c r="CH272" s="17">
        <f>CE272-CF272-CG272</f>
        <v>0</v>
      </c>
      <c r="CI272" s="23">
        <f>IF(OR(CH272=0.05,CH272=0),CH272,IF(AND(CH272&gt;0.051,CH272&lt;0.1),0.1,IF(AND(CH272&gt;0.001,CH272&lt;0.05),0.05,CH272)))</f>
        <v>0</v>
      </c>
      <c r="CJ272" s="23">
        <f>CF272+CG272+CI272</f>
        <v>0</v>
      </c>
      <c r="CK272" s="15">
        <f>IF(DB271&gt;0,ROUND($CD$1*$CK$1,2),0)</f>
        <v>0</v>
      </c>
      <c r="CL272" s="22">
        <v>0</v>
      </c>
      <c r="CM272" s="22">
        <f>IF(DB271&gt;0,ROUND($CD$1*$CM$1,2),0)</f>
        <v>0</v>
      </c>
      <c r="CN272" s="22">
        <f>IF(DB271&gt;0,ROUND($CD$1*$CN$1,2),0)</f>
        <v>0</v>
      </c>
      <c r="CO272" s="22">
        <f>IF(DB271&gt;0,ROUND($CD$1*$CO$1,2),0)</f>
        <v>0</v>
      </c>
      <c r="CP272" s="22">
        <f>IF(DB271&gt;0,ROUND($CD$1*$CP$1,2),0)</f>
        <v>0</v>
      </c>
      <c r="CQ272" s="15">
        <f>IF(DB271&gt;0,CK272+SUM(CM272:CP272),0)</f>
        <v>0</v>
      </c>
      <c r="CR272" s="22">
        <f>IF(DB271&gt;0,ROUND(CQ272/12,2),0)</f>
        <v>0</v>
      </c>
      <c r="CS272" s="9">
        <f>INT(CR272)</f>
        <v>0</v>
      </c>
      <c r="CT272" s="23">
        <f>INT((CR272-CS272)*10)/10</f>
        <v>0</v>
      </c>
      <c r="CU272" s="17">
        <f>CR272-CS272-CT272</f>
        <v>0</v>
      </c>
      <c r="CV272" s="23">
        <f>IF(OR(CU272=0.05,CU272=0),CU272,IF(AND(CU272&gt;0.051,CU272&lt;0.1),0.1,IF(AND(CU272&gt;0.001,CU272&lt;0.05),0.05,CU272)))</f>
        <v>0</v>
      </c>
      <c r="CW272" s="23">
        <f>CS272+CT272+CV272</f>
        <v>0</v>
      </c>
      <c r="CX272">
        <f>IF(DB271&gt;0,CX271,0)</f>
        <v>0</v>
      </c>
      <c r="CY272" s="7">
        <f>ROUND(CD272+CJ272+CW272+CX272,2)</f>
        <v>0</v>
      </c>
      <c r="CZ272" s="7">
        <f>IF(AND(CY272&gt;0,CY273=0),CY272,0)</f>
        <v>0</v>
      </c>
      <c r="DA272" s="7">
        <f>IF(DB271&gt;0,DA271,0)</f>
        <v>0</v>
      </c>
      <c r="DB272" s="7">
        <f>IF(ROUND(CY272-DA272,2)&gt;0,ROUND(CY272-DA272,2),0)</f>
        <v>0</v>
      </c>
      <c r="EB272">
        <v>270</v>
      </c>
      <c r="EC272" s="7">
        <f>IF(FB271&gt;0,EC271-1000,EC271)</f>
        <v>0</v>
      </c>
      <c r="ED272" s="20">
        <f>IF(FB271&gt;0,ROUND(PMT($F$92/12,$F$96*12,-EC272),5),0)</f>
        <v>0</v>
      </c>
      <c r="EE272" s="15">
        <f>IF(FB271&gt;0,ROUND(EC272*$EE$1/1000,2),0)</f>
        <v>0</v>
      </c>
      <c r="EF272" s="9">
        <f>INT(EE272)</f>
        <v>0</v>
      </c>
      <c r="EG272" s="23">
        <f>INT((EE272-EF272)*10)/10</f>
        <v>0</v>
      </c>
      <c r="EH272" s="17">
        <f>EE272-EF272-EG272</f>
        <v>0</v>
      </c>
      <c r="EI272" s="23">
        <f>IF(OR(EH272=0.05,EH272=0),EH272,IF(AND(EH272&gt;0.051,EH272&lt;0.1),0.1,IF(AND(EH272&gt;0.001,EH272&lt;0.05),0.05,EH272)))</f>
        <v>0</v>
      </c>
      <c r="EJ272" s="23">
        <f>EF272+EG272+EI272</f>
        <v>0</v>
      </c>
      <c r="EK272" s="15">
        <f>IF(FB271&gt;0,ROUND($ED$1*$EK$1,2),0)</f>
        <v>0</v>
      </c>
      <c r="EL272" s="22">
        <v>0</v>
      </c>
      <c r="EM272" s="22">
        <f>IF(FB271&gt;0,ROUND($ED$1*$EM$1,0),0)</f>
        <v>0</v>
      </c>
      <c r="EN272" s="22">
        <f>IF(FB271&gt;0,ROUND($ED$1*$EN$1,2),0)</f>
        <v>0</v>
      </c>
      <c r="EO272" s="22">
        <f>IF(FB271&gt;0,ROUND($ED$1*$EO$1,2),0)</f>
        <v>0</v>
      </c>
      <c r="EP272" s="22">
        <f>IF(FB271&gt;0,ROUND($ED$1*$EP$1,2),0)</f>
        <v>0</v>
      </c>
      <c r="EQ272" s="15">
        <f>IF(FB271&gt;0,EK272+SUM(EM272:EP272),0)</f>
        <v>0</v>
      </c>
      <c r="ER272" s="22">
        <f>IF(FB271&gt;0,ROUND(EQ272/12,2),0)</f>
        <v>0</v>
      </c>
      <c r="ES272" s="9">
        <f>INT(ER272)</f>
        <v>0</v>
      </c>
      <c r="ET272" s="23">
        <f>INT((ER272-ES272)*10)/10</f>
        <v>0</v>
      </c>
      <c r="EU272" s="17">
        <f>ER272-ES272-ET272</f>
        <v>0</v>
      </c>
      <c r="EV272" s="23">
        <f>IF(OR(EU272=0.05,EU272=0),EU272,IF(AND(EU272&gt;0.051,EU272&lt;0.1),0.1,IF(AND(EU272&gt;0.001,EU272&lt;0.05),0.05,EU272)))</f>
        <v>0</v>
      </c>
      <c r="EW272" s="23">
        <f>ES272+ET272+EV272</f>
        <v>0</v>
      </c>
      <c r="EX272">
        <f>IF(FB271&gt;0,EX271,0)</f>
        <v>0</v>
      </c>
      <c r="EY272" s="7">
        <f>ROUND(ED272+EJ272+EW272+EX272,2)</f>
        <v>0</v>
      </c>
      <c r="EZ272" s="7">
        <f>IF(AND(EY272&gt;0,EY273=0),EY272,0)</f>
        <v>0</v>
      </c>
      <c r="FA272" s="7">
        <f>IF(FB271&gt;0,FA271,0)</f>
        <v>0</v>
      </c>
      <c r="FB272" s="7">
        <f>IF(ROUND(EY272-FA272,2)&gt;0,ROUND(EY272-FA272,2),0)</f>
        <v>0</v>
      </c>
      <c r="GB272">
        <v>270</v>
      </c>
      <c r="GC272" s="7">
        <f>IF(HB271&gt;0,GC271-1000,GC271)</f>
        <v>0</v>
      </c>
      <c r="GD272" s="20">
        <f>IF(HB271&gt;0,ROUND(PMT($F$92/12,$F$96*12,-GC272),5),0)</f>
        <v>0</v>
      </c>
      <c r="GE272" s="15">
        <f>IF(HB271&gt;0,ROUND(GC272*$GE$1/1000,2),0)</f>
        <v>0</v>
      </c>
      <c r="GF272" s="9">
        <f>INT(GE272)</f>
        <v>0</v>
      </c>
      <c r="GG272" s="23">
        <f>INT((GE272-GF272)*10)/10</f>
        <v>0</v>
      </c>
      <c r="GH272" s="17">
        <f>GE272-GF272-GG272</f>
        <v>0</v>
      </c>
      <c r="GI272" s="23">
        <f>IF(OR(GH272=0.05,GH272=0),GH272,IF(AND(GH272&gt;0.051,GH272&lt;0.1),0.1,IF(AND(GH272&gt;0.001,GH272&lt;0.05),0.05,GH272)))</f>
        <v>0</v>
      </c>
      <c r="GJ272" s="23">
        <f>GF272+GG272+GI272</f>
        <v>0</v>
      </c>
      <c r="GK272" s="15">
        <f>IF(HB271&gt;0,ROUND($GD$1*$GK$1,2),0)</f>
        <v>0</v>
      </c>
      <c r="GL272" s="22">
        <v>0</v>
      </c>
      <c r="GM272" s="22">
        <f>IF(HB271&gt;0,ROUND($GD$1*$GM$1,0),0)</f>
        <v>0</v>
      </c>
      <c r="GN272" s="22">
        <f>IF(HB271&gt;0,ROUND($GD$1*$GN$1,2),0)</f>
        <v>0</v>
      </c>
      <c r="GO272" s="22">
        <f>IF(HB271&gt;0,ROUND($GD$1*$GO$1,2),0)</f>
        <v>0</v>
      </c>
      <c r="GP272" s="22">
        <f>IF(HB271&gt;0,ROUND($GD$1*$GP$1,2),0)</f>
        <v>0</v>
      </c>
      <c r="GQ272" s="15">
        <f>IF(HB271&gt;0,GK272+SUM(GM272:GP272),0)</f>
        <v>0</v>
      </c>
      <c r="GR272" s="22">
        <f>IF(HB271&gt;0,ROUND(GQ272/12,2),0)</f>
        <v>0</v>
      </c>
      <c r="GS272" s="9">
        <f>INT(GR272)</f>
        <v>0</v>
      </c>
      <c r="GT272" s="23">
        <f>INT((GR272-GS272)*10)/10</f>
        <v>0</v>
      </c>
      <c r="GU272" s="17">
        <f>GR272-GS272-GT272</f>
        <v>0</v>
      </c>
      <c r="GV272" s="23">
        <f>IF(OR(GU272=0.05,GU272=0),GU272,IF(AND(GU272&gt;0.051,GU272&lt;0.1),0.1,IF(AND(GU272&gt;0.001,GU272&lt;0.05),0.05,GU272)))</f>
        <v>0</v>
      </c>
      <c r="GW272" s="23">
        <f>GS272+GT272+GV272</f>
        <v>0</v>
      </c>
      <c r="GX272">
        <f>IF(HB271&gt;0,GX271,0)</f>
        <v>0</v>
      </c>
      <c r="GY272" s="7">
        <f>ROUND(GD272+GJ272+GW272+GX272,2)</f>
        <v>0</v>
      </c>
      <c r="GZ272" s="7">
        <f>IF(AND(GY272&gt;0,GY273=0),GY272,0)</f>
        <v>0</v>
      </c>
      <c r="HA272" s="7">
        <f>IF(HB271&gt;0,HA271,0)</f>
        <v>0</v>
      </c>
      <c r="HB272" s="7">
        <f>IF(ROUND(GY272-HA272,2)&gt;0,ROUND(GY272-HA272,2),0)</f>
        <v>0</v>
      </c>
    </row>
    <row r="273" spans="1:235">
      <c r="BB273">
        <v>271</v>
      </c>
      <c r="BC273" s="7">
        <f>IF(BW272&gt;0,BC272-1000,BC272)</f>
        <v>0</v>
      </c>
      <c r="BD273" s="20">
        <f>IF(BW272&gt;0,ROUND(PMT($F$92/12,$F$96*12,-BC273),5),0)</f>
        <v>0</v>
      </c>
      <c r="BE273" s="15">
        <f>IF(BW272&gt;0,ROUND(BC273*$E$1/1000,2),0)</f>
        <v>0</v>
      </c>
      <c r="BF273" s="15">
        <f>IF(BW272&gt;0,ROUND(MIN(BC273,$F$168)*$BF$1,2),0)</f>
        <v>0</v>
      </c>
      <c r="BG273" s="22">
        <v>0</v>
      </c>
      <c r="BH273" s="22">
        <f>IF(BW272&gt;0,ROUND(MIN(BC273,$F$168)*$BH$1,0),0)</f>
        <v>0</v>
      </c>
      <c r="BI273" s="22">
        <f>IF(BW272&gt;0,ROUND(MIN(BC273,$F$168)*$BI$1,2),0)</f>
        <v>0</v>
      </c>
      <c r="BJ273" s="22">
        <f>IF(BW272&gt;0,ROUND(MIN(BC273,$F$168)*$BJ$1,2),0)</f>
        <v>0</v>
      </c>
      <c r="BK273" s="22">
        <f>IF(BW272&gt;0,ROUND(MIN(BC273,$F$168)*$BK$1,2),0)</f>
        <v>0</v>
      </c>
      <c r="BL273" s="15">
        <f>IF(BW272&gt;0,BF273+SUM(BH273:BK273),0)</f>
        <v>0</v>
      </c>
      <c r="BM273" s="22">
        <f>IF(BW272&gt;0,ROUND(BL273/12,2),0)</f>
        <v>0</v>
      </c>
      <c r="BN273" s="9">
        <f>INT(BM273)</f>
        <v>0</v>
      </c>
      <c r="BO273" s="23">
        <f>INT((BM273-BN273)*10)/10</f>
        <v>0</v>
      </c>
      <c r="BP273" s="17">
        <f>BM273-BN273-BO273</f>
        <v>0</v>
      </c>
      <c r="BQ273" s="23">
        <f>IF(OR(BP273=0.05,BP273=0),BP273,IF(AND(BP273&gt;0.051,BP273&lt;0.1),0.1,IF(AND(BP273&gt;0.001,BP273&lt;0.05),0.05,BP273)))</f>
        <v>0</v>
      </c>
      <c r="BR273" s="23">
        <f>BN273+BO273+BQ273</f>
        <v>0</v>
      </c>
      <c r="BS273">
        <f>IF(BW272&gt;0,BS272,0)</f>
        <v>0</v>
      </c>
      <c r="BT273" s="7">
        <f>SUM(BD273:BE273)+BR273+BS273</f>
        <v>0</v>
      </c>
      <c r="BU273" s="7">
        <f>IF(AND(BT273&gt;0,BT274=0),BT273,0)</f>
        <v>0</v>
      </c>
      <c r="BV273" s="7">
        <f>IF(BW272&gt;0,BV272,0)</f>
        <v>0</v>
      </c>
      <c r="BW273" s="7">
        <f>IF(ROUND(BT273-BV273,2)&gt;0,ROUND(BT273-BV273,2),0)</f>
        <v>0</v>
      </c>
      <c r="CB273">
        <v>271</v>
      </c>
      <c r="CC273" s="7">
        <f>IF(DB272&gt;0,CC272-1000,CC272)</f>
        <v>0</v>
      </c>
      <c r="CD273" s="20">
        <f>IF(DB272&gt;0,ROUND(PMT($F$92/12,$F$96*12,-CC273),5),0)</f>
        <v>0</v>
      </c>
      <c r="CE273" s="15">
        <f>IF(DB272&gt;0,ROUND(CC273*$CE$1/1000,2),0)</f>
        <v>0</v>
      </c>
      <c r="CF273" s="9">
        <f>INT(CE273)</f>
        <v>0</v>
      </c>
      <c r="CG273" s="23">
        <f>INT((CE273-CF273)*10)/10</f>
        <v>0</v>
      </c>
      <c r="CH273" s="17">
        <f>CE273-CF273-CG273</f>
        <v>0</v>
      </c>
      <c r="CI273" s="23">
        <f>IF(OR(CH273=0.05,CH273=0),CH273,IF(AND(CH273&gt;0.051,CH273&lt;0.1),0.1,IF(AND(CH273&gt;0.001,CH273&lt;0.05),0.05,CH273)))</f>
        <v>0</v>
      </c>
      <c r="CJ273" s="23">
        <f>CF273+CG273+CI273</f>
        <v>0</v>
      </c>
      <c r="CK273" s="15">
        <f>IF(DB272&gt;0,ROUND($CD$1*$CK$1,2),0)</f>
        <v>0</v>
      </c>
      <c r="CL273" s="22">
        <v>0</v>
      </c>
      <c r="CM273" s="22">
        <f>IF(DB272&gt;0,ROUND($CD$1*$CM$1,2),0)</f>
        <v>0</v>
      </c>
      <c r="CN273" s="22">
        <f>IF(DB272&gt;0,ROUND($CD$1*$CN$1,2),0)</f>
        <v>0</v>
      </c>
      <c r="CO273" s="22">
        <f>IF(DB272&gt;0,ROUND($CD$1*$CO$1,2),0)</f>
        <v>0</v>
      </c>
      <c r="CP273" s="22">
        <f>IF(DB272&gt;0,ROUND($CD$1*$CP$1,2),0)</f>
        <v>0</v>
      </c>
      <c r="CQ273" s="15">
        <f>IF(DB272&gt;0,CK273+SUM(CM273:CP273),0)</f>
        <v>0</v>
      </c>
      <c r="CR273" s="22">
        <f>IF(DB272&gt;0,ROUND(CQ273/12,2),0)</f>
        <v>0</v>
      </c>
      <c r="CS273" s="9">
        <f>INT(CR273)</f>
        <v>0</v>
      </c>
      <c r="CT273" s="23">
        <f>INT((CR273-CS273)*10)/10</f>
        <v>0</v>
      </c>
      <c r="CU273" s="17">
        <f>CR273-CS273-CT273</f>
        <v>0</v>
      </c>
      <c r="CV273" s="23">
        <f>IF(OR(CU273=0.05,CU273=0),CU273,IF(AND(CU273&gt;0.051,CU273&lt;0.1),0.1,IF(AND(CU273&gt;0.001,CU273&lt;0.05),0.05,CU273)))</f>
        <v>0</v>
      </c>
      <c r="CW273" s="23">
        <f>CS273+CT273+CV273</f>
        <v>0</v>
      </c>
      <c r="CX273">
        <f>IF(DB272&gt;0,CX272,0)</f>
        <v>0</v>
      </c>
      <c r="CY273" s="7">
        <f>ROUND(CD273+CJ273+CW273+CX273,2)</f>
        <v>0</v>
      </c>
      <c r="CZ273" s="7">
        <f>IF(AND(CY273&gt;0,CY274=0),CY273,0)</f>
        <v>0</v>
      </c>
      <c r="DA273" s="7">
        <f>IF(DB272&gt;0,DA272,0)</f>
        <v>0</v>
      </c>
      <c r="DB273" s="7">
        <f>IF(ROUND(CY273-DA273,2)&gt;0,ROUND(CY273-DA273,2),0)</f>
        <v>0</v>
      </c>
      <c r="EB273">
        <v>271</v>
      </c>
      <c r="EC273" s="7">
        <f>IF(FB272&gt;0,EC272-1000,EC272)</f>
        <v>0</v>
      </c>
      <c r="ED273" s="20">
        <f>IF(FB272&gt;0,ROUND(PMT($F$92/12,$F$96*12,-EC273),5),0)</f>
        <v>0</v>
      </c>
      <c r="EE273" s="15">
        <f>IF(FB272&gt;0,ROUND(EC273*$EE$1/1000,2),0)</f>
        <v>0</v>
      </c>
      <c r="EF273" s="9">
        <f>INT(EE273)</f>
        <v>0</v>
      </c>
      <c r="EG273" s="23">
        <f>INT((EE273-EF273)*10)/10</f>
        <v>0</v>
      </c>
      <c r="EH273" s="17">
        <f>EE273-EF273-EG273</f>
        <v>0</v>
      </c>
      <c r="EI273" s="23">
        <f>IF(OR(EH273=0.05,EH273=0),EH273,IF(AND(EH273&gt;0.051,EH273&lt;0.1),0.1,IF(AND(EH273&gt;0.001,EH273&lt;0.05),0.05,EH273)))</f>
        <v>0</v>
      </c>
      <c r="EJ273" s="23">
        <f>EF273+EG273+EI273</f>
        <v>0</v>
      </c>
      <c r="EK273" s="15">
        <f>IF(FB272&gt;0,ROUND($ED$1*$EK$1,2),0)</f>
        <v>0</v>
      </c>
      <c r="EL273" s="22">
        <v>0</v>
      </c>
      <c r="EM273" s="22">
        <f>IF(FB272&gt;0,ROUND($ED$1*$EM$1,0),0)</f>
        <v>0</v>
      </c>
      <c r="EN273" s="22">
        <f>IF(FB272&gt;0,ROUND($ED$1*$EN$1,2),0)</f>
        <v>0</v>
      </c>
      <c r="EO273" s="22">
        <f>IF(FB272&gt;0,ROUND($ED$1*$EO$1,2),0)</f>
        <v>0</v>
      </c>
      <c r="EP273" s="22">
        <f>IF(FB272&gt;0,ROUND($ED$1*$EP$1,2),0)</f>
        <v>0</v>
      </c>
      <c r="EQ273" s="15">
        <f>IF(FB272&gt;0,EK273+SUM(EM273:EP273),0)</f>
        <v>0</v>
      </c>
      <c r="ER273" s="22">
        <f>IF(FB272&gt;0,ROUND(EQ273/12,2),0)</f>
        <v>0</v>
      </c>
      <c r="ES273" s="9">
        <f>INT(ER273)</f>
        <v>0</v>
      </c>
      <c r="ET273" s="23">
        <f>INT((ER273-ES273)*10)/10</f>
        <v>0</v>
      </c>
      <c r="EU273" s="17">
        <f>ER273-ES273-ET273</f>
        <v>0</v>
      </c>
      <c r="EV273" s="23">
        <f>IF(OR(EU273=0.05,EU273=0),EU273,IF(AND(EU273&gt;0.051,EU273&lt;0.1),0.1,IF(AND(EU273&gt;0.001,EU273&lt;0.05),0.05,EU273)))</f>
        <v>0</v>
      </c>
      <c r="EW273" s="23">
        <f>ES273+ET273+EV273</f>
        <v>0</v>
      </c>
      <c r="EX273">
        <f>IF(FB272&gt;0,EX272,0)</f>
        <v>0</v>
      </c>
      <c r="EY273" s="7">
        <f>ROUND(ED273+EJ273+EW273+EX273,2)</f>
        <v>0</v>
      </c>
      <c r="EZ273" s="7">
        <f>IF(AND(EY273&gt;0,EY274=0),EY273,0)</f>
        <v>0</v>
      </c>
      <c r="FA273" s="7">
        <f>IF(FB272&gt;0,FA272,0)</f>
        <v>0</v>
      </c>
      <c r="FB273" s="7">
        <f>IF(ROUND(EY273-FA273,2)&gt;0,ROUND(EY273-FA273,2),0)</f>
        <v>0</v>
      </c>
      <c r="GB273">
        <v>271</v>
      </c>
      <c r="GC273" s="7">
        <f>IF(HB272&gt;0,GC272-1000,GC272)</f>
        <v>0</v>
      </c>
      <c r="GD273" s="20">
        <f>IF(HB272&gt;0,ROUND(PMT($F$92/12,$F$96*12,-GC273),5),0)</f>
        <v>0</v>
      </c>
      <c r="GE273" s="15">
        <f>IF(HB272&gt;0,ROUND(GC273*$GE$1/1000,2),0)</f>
        <v>0</v>
      </c>
      <c r="GF273" s="9">
        <f>INT(GE273)</f>
        <v>0</v>
      </c>
      <c r="GG273" s="23">
        <f>INT((GE273-GF273)*10)/10</f>
        <v>0</v>
      </c>
      <c r="GH273" s="17">
        <f>GE273-GF273-GG273</f>
        <v>0</v>
      </c>
      <c r="GI273" s="23">
        <f>IF(OR(GH273=0.05,GH273=0),GH273,IF(AND(GH273&gt;0.051,GH273&lt;0.1),0.1,IF(AND(GH273&gt;0.001,GH273&lt;0.05),0.05,GH273)))</f>
        <v>0</v>
      </c>
      <c r="GJ273" s="23">
        <f>GF273+GG273+GI273</f>
        <v>0</v>
      </c>
      <c r="GK273" s="15">
        <f>IF(HB272&gt;0,ROUND($GD$1*$GK$1,2),0)</f>
        <v>0</v>
      </c>
      <c r="GL273" s="22">
        <v>0</v>
      </c>
      <c r="GM273" s="22">
        <f>IF(HB272&gt;0,ROUND($GD$1*$GM$1,0),0)</f>
        <v>0</v>
      </c>
      <c r="GN273" s="22">
        <f>IF(HB272&gt;0,ROUND($GD$1*$GN$1,2),0)</f>
        <v>0</v>
      </c>
      <c r="GO273" s="22">
        <f>IF(HB272&gt;0,ROUND($GD$1*$GO$1,2),0)</f>
        <v>0</v>
      </c>
      <c r="GP273" s="22">
        <f>IF(HB272&gt;0,ROUND($GD$1*$GP$1,2),0)</f>
        <v>0</v>
      </c>
      <c r="GQ273" s="15">
        <f>IF(HB272&gt;0,GK273+SUM(GM273:GP273),0)</f>
        <v>0</v>
      </c>
      <c r="GR273" s="22">
        <f>IF(HB272&gt;0,ROUND(GQ273/12,2),0)</f>
        <v>0</v>
      </c>
      <c r="GS273" s="9">
        <f>INT(GR273)</f>
        <v>0</v>
      </c>
      <c r="GT273" s="23">
        <f>INT((GR273-GS273)*10)/10</f>
        <v>0</v>
      </c>
      <c r="GU273" s="17">
        <f>GR273-GS273-GT273</f>
        <v>0</v>
      </c>
      <c r="GV273" s="23">
        <f>IF(OR(GU273=0.05,GU273=0),GU273,IF(AND(GU273&gt;0.051,GU273&lt;0.1),0.1,IF(AND(GU273&gt;0.001,GU273&lt;0.05),0.05,GU273)))</f>
        <v>0</v>
      </c>
      <c r="GW273" s="23">
        <f>GS273+GT273+GV273</f>
        <v>0</v>
      </c>
      <c r="GX273">
        <f>IF(HB272&gt;0,GX272,0)</f>
        <v>0</v>
      </c>
      <c r="GY273" s="7">
        <f>ROUND(GD273+GJ273+GW273+GX273,2)</f>
        <v>0</v>
      </c>
      <c r="GZ273" s="7">
        <f>IF(AND(GY273&gt;0,GY274=0),GY273,0)</f>
        <v>0</v>
      </c>
      <c r="HA273" s="7">
        <f>IF(HB272&gt;0,HA272,0)</f>
        <v>0</v>
      </c>
      <c r="HB273" s="7">
        <f>IF(ROUND(GY273-HA273,2)&gt;0,ROUND(GY273-HA273,2),0)</f>
        <v>0</v>
      </c>
    </row>
    <row r="274" spans="1:235">
      <c r="AB274" s="7" t="e">
        <f>#REF!-AD274</f>
        <v>#REF!</v>
      </c>
      <c r="BB274">
        <v>272</v>
      </c>
      <c r="BC274" s="7">
        <f>IF(BW273&gt;0,BC273-1000,BC273)</f>
        <v>0</v>
      </c>
      <c r="BD274" s="20">
        <f>IF(BW273&gt;0,ROUND(PMT($F$92/12,$F$96*12,-BC274),5),0)</f>
        <v>0</v>
      </c>
      <c r="BE274" s="15">
        <f>IF(BW273&gt;0,ROUND(BC274*$E$1/1000,2),0)</f>
        <v>0</v>
      </c>
      <c r="BF274" s="15">
        <f>IF(BW273&gt;0,ROUND(MIN(BC274,$F$168)*$BF$1,2),0)</f>
        <v>0</v>
      </c>
      <c r="BG274" s="22">
        <v>0</v>
      </c>
      <c r="BH274" s="22">
        <f>IF(BW273&gt;0,ROUND(MIN(BC274,$F$168)*$BH$1,0),0)</f>
        <v>0</v>
      </c>
      <c r="BI274" s="22">
        <f>IF(BW273&gt;0,ROUND(MIN(BC274,$F$168)*$BI$1,2),0)</f>
        <v>0</v>
      </c>
      <c r="BJ274" s="22">
        <f>IF(BW273&gt;0,ROUND(MIN(BC274,$F$168)*$BJ$1,2),0)</f>
        <v>0</v>
      </c>
      <c r="BK274" s="22">
        <f>IF(BW273&gt;0,ROUND(MIN(BC274,$F$168)*$BK$1,2),0)</f>
        <v>0</v>
      </c>
      <c r="BL274" s="15">
        <f>IF(BW273&gt;0,BF274+SUM(BH274:BK274),0)</f>
        <v>0</v>
      </c>
      <c r="BM274" s="22">
        <f>IF(BW273&gt;0,ROUND(BL274/12,2),0)</f>
        <v>0</v>
      </c>
      <c r="BN274" s="9">
        <f>INT(BM274)</f>
        <v>0</v>
      </c>
      <c r="BO274" s="23">
        <f>INT((BM274-BN274)*10)/10</f>
        <v>0</v>
      </c>
      <c r="BP274" s="17">
        <f>BM274-BN274-BO274</f>
        <v>0</v>
      </c>
      <c r="BQ274" s="23">
        <f>IF(OR(BP274=0.05,BP274=0),BP274,IF(AND(BP274&gt;0.051,BP274&lt;0.1),0.1,IF(AND(BP274&gt;0.001,BP274&lt;0.05),0.05,BP274)))</f>
        <v>0</v>
      </c>
      <c r="BR274" s="23">
        <f>BN274+BO274+BQ274</f>
        <v>0</v>
      </c>
      <c r="BS274">
        <f>IF(BW273&gt;0,BS273,0)</f>
        <v>0</v>
      </c>
      <c r="BT274" s="7">
        <f>SUM(BD274:BE274)+BR274+BS274</f>
        <v>0</v>
      </c>
      <c r="BU274" s="7">
        <f>IF(AND(BT274&gt;0,BT275=0),BT274,0)</f>
        <v>0</v>
      </c>
      <c r="BV274" s="7">
        <f>IF(BW273&gt;0,BV273,0)</f>
        <v>0</v>
      </c>
      <c r="BW274" s="7">
        <f>IF(ROUND(BT274-BV274,2)&gt;0,ROUND(BT274-BV274,2),0)</f>
        <v>0</v>
      </c>
      <c r="CB274">
        <v>272</v>
      </c>
      <c r="CC274" s="7">
        <f>IF(DB273&gt;0,CC273-1000,CC273)</f>
        <v>0</v>
      </c>
      <c r="CD274" s="20">
        <f>IF(DB273&gt;0,ROUND(PMT($F$92/12,$F$96*12,-CC274),5),0)</f>
        <v>0</v>
      </c>
      <c r="CE274" s="15">
        <f>IF(DB273&gt;0,ROUND(CC274*$CE$1/1000,2),0)</f>
        <v>0</v>
      </c>
      <c r="CF274" s="9">
        <f>INT(CE274)</f>
        <v>0</v>
      </c>
      <c r="CG274" s="23">
        <f>INT((CE274-CF274)*10)/10</f>
        <v>0</v>
      </c>
      <c r="CH274" s="17">
        <f>CE274-CF274-CG274</f>
        <v>0</v>
      </c>
      <c r="CI274" s="23">
        <f>IF(OR(CH274=0.05,CH274=0),CH274,IF(AND(CH274&gt;0.051,CH274&lt;0.1),0.1,IF(AND(CH274&gt;0.001,CH274&lt;0.05),0.05,CH274)))</f>
        <v>0</v>
      </c>
      <c r="CJ274" s="23">
        <f>CF274+CG274+CI274</f>
        <v>0</v>
      </c>
      <c r="CK274" s="15">
        <f>IF(DB273&gt;0,ROUND($CD$1*$CK$1,2),0)</f>
        <v>0</v>
      </c>
      <c r="CL274" s="22">
        <v>0</v>
      </c>
      <c r="CM274" s="22">
        <f>IF(DB273&gt;0,ROUND($CD$1*$CM$1,2),0)</f>
        <v>0</v>
      </c>
      <c r="CN274" s="22">
        <f>IF(DB273&gt;0,ROUND($CD$1*$CN$1,2),0)</f>
        <v>0</v>
      </c>
      <c r="CO274" s="22">
        <f>IF(DB273&gt;0,ROUND($CD$1*$CO$1,2),0)</f>
        <v>0</v>
      </c>
      <c r="CP274" s="22">
        <f>IF(DB273&gt;0,ROUND($CD$1*$CP$1,2),0)</f>
        <v>0</v>
      </c>
      <c r="CQ274" s="15">
        <f>IF(DB273&gt;0,CK274+SUM(CM274:CP274),0)</f>
        <v>0</v>
      </c>
      <c r="CR274" s="22">
        <f>IF(DB273&gt;0,ROUND(CQ274/12,2),0)</f>
        <v>0</v>
      </c>
      <c r="CS274" s="9">
        <f>INT(CR274)</f>
        <v>0</v>
      </c>
      <c r="CT274" s="23">
        <f>INT((CR274-CS274)*10)/10</f>
        <v>0</v>
      </c>
      <c r="CU274" s="17">
        <f>CR274-CS274-CT274</f>
        <v>0</v>
      </c>
      <c r="CV274" s="23">
        <f>IF(OR(CU274=0.05,CU274=0),CU274,IF(AND(CU274&gt;0.051,CU274&lt;0.1),0.1,IF(AND(CU274&gt;0.001,CU274&lt;0.05),0.05,CU274)))</f>
        <v>0</v>
      </c>
      <c r="CW274" s="23">
        <f>CS274+CT274+CV274</f>
        <v>0</v>
      </c>
      <c r="CX274">
        <f>IF(DB273&gt;0,CX273,0)</f>
        <v>0</v>
      </c>
      <c r="CY274" s="7">
        <f>ROUND(CD274+CJ274+CW274+CX274,2)</f>
        <v>0</v>
      </c>
      <c r="CZ274" s="7">
        <f>IF(AND(CY274&gt;0,CY275=0),CY274,0)</f>
        <v>0</v>
      </c>
      <c r="DA274" s="7">
        <f>IF(DB273&gt;0,DA273,0)</f>
        <v>0</v>
      </c>
      <c r="DB274" s="7">
        <f>IF(ROUND(CY274-DA274,2)&gt;0,ROUND(CY274-DA274,2),0)</f>
        <v>0</v>
      </c>
      <c r="EB274">
        <v>272</v>
      </c>
      <c r="EC274" s="7">
        <f>IF(FB273&gt;0,EC273-1000,EC273)</f>
        <v>0</v>
      </c>
      <c r="ED274" s="20">
        <f>IF(FB273&gt;0,ROUND(PMT($F$92/12,$F$96*12,-EC274),5),0)</f>
        <v>0</v>
      </c>
      <c r="EE274" s="15">
        <f>IF(FB273&gt;0,ROUND(EC274*$EE$1/1000,2),0)</f>
        <v>0</v>
      </c>
      <c r="EF274" s="9">
        <f>INT(EE274)</f>
        <v>0</v>
      </c>
      <c r="EG274" s="23">
        <f>INT((EE274-EF274)*10)/10</f>
        <v>0</v>
      </c>
      <c r="EH274" s="17">
        <f>EE274-EF274-EG274</f>
        <v>0</v>
      </c>
      <c r="EI274" s="23">
        <f>IF(OR(EH274=0.05,EH274=0),EH274,IF(AND(EH274&gt;0.051,EH274&lt;0.1),0.1,IF(AND(EH274&gt;0.001,EH274&lt;0.05),0.05,EH274)))</f>
        <v>0</v>
      </c>
      <c r="EJ274" s="23">
        <f>EF274+EG274+EI274</f>
        <v>0</v>
      </c>
      <c r="EK274" s="15">
        <f>IF(FB273&gt;0,ROUND($ED$1*$EK$1,2),0)</f>
        <v>0</v>
      </c>
      <c r="EL274" s="22">
        <v>0</v>
      </c>
      <c r="EM274" s="22">
        <f>IF(FB273&gt;0,ROUND($ED$1*$EM$1,0),0)</f>
        <v>0</v>
      </c>
      <c r="EN274" s="22">
        <f>IF(FB273&gt;0,ROUND($ED$1*$EN$1,2),0)</f>
        <v>0</v>
      </c>
      <c r="EO274" s="22">
        <f>IF(FB273&gt;0,ROUND($ED$1*$EO$1,2),0)</f>
        <v>0</v>
      </c>
      <c r="EP274" s="22">
        <f>IF(FB273&gt;0,ROUND($ED$1*$EP$1,2),0)</f>
        <v>0</v>
      </c>
      <c r="EQ274" s="15">
        <f>IF(FB273&gt;0,EK274+SUM(EM274:EP274),0)</f>
        <v>0</v>
      </c>
      <c r="ER274" s="22">
        <f>IF(FB273&gt;0,ROUND(EQ274/12,2),0)</f>
        <v>0</v>
      </c>
      <c r="ES274" s="9">
        <f>INT(ER274)</f>
        <v>0</v>
      </c>
      <c r="ET274" s="23">
        <f>INT((ER274-ES274)*10)/10</f>
        <v>0</v>
      </c>
      <c r="EU274" s="17">
        <f>ER274-ES274-ET274</f>
        <v>0</v>
      </c>
      <c r="EV274" s="23">
        <f>IF(OR(EU274=0.05,EU274=0),EU274,IF(AND(EU274&gt;0.051,EU274&lt;0.1),0.1,IF(AND(EU274&gt;0.001,EU274&lt;0.05),0.05,EU274)))</f>
        <v>0</v>
      </c>
      <c r="EW274" s="23">
        <f>ES274+ET274+EV274</f>
        <v>0</v>
      </c>
      <c r="EX274">
        <f>IF(FB273&gt;0,EX273,0)</f>
        <v>0</v>
      </c>
      <c r="EY274" s="7">
        <f>ROUND(ED274+EJ274+EW274+EX274,2)</f>
        <v>0</v>
      </c>
      <c r="EZ274" s="7">
        <f>IF(AND(EY274&gt;0,EY275=0),EY274,0)</f>
        <v>0</v>
      </c>
      <c r="FA274" s="7">
        <f>IF(FB273&gt;0,FA273,0)</f>
        <v>0</v>
      </c>
      <c r="FB274" s="7">
        <f>IF(ROUND(EY274-FA274,2)&gt;0,ROUND(EY274-FA274,2),0)</f>
        <v>0</v>
      </c>
      <c r="GB274">
        <v>272</v>
      </c>
      <c r="GC274" s="7">
        <f>IF(HB273&gt;0,GC273-1000,GC273)</f>
        <v>0</v>
      </c>
      <c r="GD274" s="20">
        <f>IF(HB273&gt;0,ROUND(PMT($F$92/12,$F$96*12,-GC274),5),0)</f>
        <v>0</v>
      </c>
      <c r="GE274" s="15">
        <f>IF(HB273&gt;0,ROUND(GC274*$GE$1/1000,2),0)</f>
        <v>0</v>
      </c>
      <c r="GF274" s="9">
        <f>INT(GE274)</f>
        <v>0</v>
      </c>
      <c r="GG274" s="23">
        <f>INT((GE274-GF274)*10)/10</f>
        <v>0</v>
      </c>
      <c r="GH274" s="17">
        <f>GE274-GF274-GG274</f>
        <v>0</v>
      </c>
      <c r="GI274" s="23">
        <f>IF(OR(GH274=0.05,GH274=0),GH274,IF(AND(GH274&gt;0.051,GH274&lt;0.1),0.1,IF(AND(GH274&gt;0.001,GH274&lt;0.05),0.05,GH274)))</f>
        <v>0</v>
      </c>
      <c r="GJ274" s="23">
        <f>GF274+GG274+GI274</f>
        <v>0</v>
      </c>
      <c r="GK274" s="15">
        <f>IF(HB273&gt;0,ROUND($GD$1*$GK$1,2),0)</f>
        <v>0</v>
      </c>
      <c r="GL274" s="22">
        <v>0</v>
      </c>
      <c r="GM274" s="22">
        <f>IF(HB273&gt;0,ROUND($GD$1*$GM$1,0),0)</f>
        <v>0</v>
      </c>
      <c r="GN274" s="22">
        <f>IF(HB273&gt;0,ROUND($GD$1*$GN$1,2),0)</f>
        <v>0</v>
      </c>
      <c r="GO274" s="22">
        <f>IF(HB273&gt;0,ROUND($GD$1*$GO$1,2),0)</f>
        <v>0</v>
      </c>
      <c r="GP274" s="22">
        <f>IF(HB273&gt;0,ROUND($GD$1*$GP$1,2),0)</f>
        <v>0</v>
      </c>
      <c r="GQ274" s="15">
        <f>IF(HB273&gt;0,GK274+SUM(GM274:GP274),0)</f>
        <v>0</v>
      </c>
      <c r="GR274" s="22">
        <f>IF(HB273&gt;0,ROUND(GQ274/12,2),0)</f>
        <v>0</v>
      </c>
      <c r="GS274" s="9">
        <f>INT(GR274)</f>
        <v>0</v>
      </c>
      <c r="GT274" s="23">
        <f>INT((GR274-GS274)*10)/10</f>
        <v>0</v>
      </c>
      <c r="GU274" s="17">
        <f>GR274-GS274-GT274</f>
        <v>0</v>
      </c>
      <c r="GV274" s="23">
        <f>IF(OR(GU274=0.05,GU274=0),GU274,IF(AND(GU274&gt;0.051,GU274&lt;0.1),0.1,IF(AND(GU274&gt;0.001,GU274&lt;0.05),0.05,GU274)))</f>
        <v>0</v>
      </c>
      <c r="GW274" s="23">
        <f>GS274+GT274+GV274</f>
        <v>0</v>
      </c>
      <c r="GX274">
        <f>IF(HB273&gt;0,GX273,0)</f>
        <v>0</v>
      </c>
      <c r="GY274" s="7">
        <f>ROUND(GD274+GJ274+GW274+GX274,2)</f>
        <v>0</v>
      </c>
      <c r="GZ274" s="7">
        <f>IF(AND(GY274&gt;0,GY275=0),GY274,0)</f>
        <v>0</v>
      </c>
      <c r="HA274" s="7">
        <f>IF(HB273&gt;0,HA273,0)</f>
        <v>0</v>
      </c>
      <c r="HB274" s="7">
        <f>IF(ROUND(GY274-HA274,2)&gt;0,ROUND(GY274-HA274,2),0)</f>
        <v>0</v>
      </c>
    </row>
    <row r="275" spans="1:235">
      <c r="BB275">
        <v>273</v>
      </c>
      <c r="BC275" s="7">
        <f>IF(BW274&gt;0,BC274-1000,BC274)</f>
        <v>0</v>
      </c>
      <c r="BD275" s="20">
        <f>IF(BW274&gt;0,ROUND(PMT($F$92/12,$F$96*12,-BC275),5),0)</f>
        <v>0</v>
      </c>
      <c r="BE275" s="15">
        <f>IF(BW274&gt;0,ROUND(BC275*$E$1/1000,2),0)</f>
        <v>0</v>
      </c>
      <c r="BF275" s="15">
        <f>IF(BW274&gt;0,ROUND(MIN(BC275,$F$168)*$BF$1,2),0)</f>
        <v>0</v>
      </c>
      <c r="BG275" s="22">
        <v>0</v>
      </c>
      <c r="BH275" s="22">
        <f>IF(BW274&gt;0,ROUND(MIN(BC275,$F$168)*$BH$1,0),0)</f>
        <v>0</v>
      </c>
      <c r="BI275" s="22">
        <f>IF(BW274&gt;0,ROUND(MIN(BC275,$F$168)*$BI$1,2),0)</f>
        <v>0</v>
      </c>
      <c r="BJ275" s="22">
        <f>IF(BW274&gt;0,ROUND(MIN(BC275,$F$168)*$BJ$1,2),0)</f>
        <v>0</v>
      </c>
      <c r="BK275" s="22">
        <f>IF(BW274&gt;0,ROUND(MIN(BC275,$F$168)*$BK$1,2),0)</f>
        <v>0</v>
      </c>
      <c r="BL275" s="15">
        <f>IF(BW274&gt;0,BF275+SUM(BH275:BK275),0)</f>
        <v>0</v>
      </c>
      <c r="BM275" s="22">
        <f>IF(BW274&gt;0,ROUND(BL275/12,2),0)</f>
        <v>0</v>
      </c>
      <c r="BN275" s="9">
        <f>INT(BM275)</f>
        <v>0</v>
      </c>
      <c r="BO275" s="23">
        <f>INT((BM275-BN275)*10)/10</f>
        <v>0</v>
      </c>
      <c r="BP275" s="17">
        <f>BM275-BN275-BO275</f>
        <v>0</v>
      </c>
      <c r="BQ275" s="23">
        <f>IF(OR(BP275=0.05,BP275=0),BP275,IF(AND(BP275&gt;0.051,BP275&lt;0.1),0.1,IF(AND(BP275&gt;0.001,BP275&lt;0.05),0.05,BP275)))</f>
        <v>0</v>
      </c>
      <c r="BR275" s="23">
        <f>BN275+BO275+BQ275</f>
        <v>0</v>
      </c>
      <c r="BS275">
        <f>IF(BW274&gt;0,BS274,0)</f>
        <v>0</v>
      </c>
      <c r="BT275" s="7">
        <f>SUM(BD275:BE275)+BR275+BS275</f>
        <v>0</v>
      </c>
      <c r="BU275" s="7">
        <f>IF(AND(BT275&gt;0,BT276=0),BT275,0)</f>
        <v>0</v>
      </c>
      <c r="BV275" s="7">
        <f>IF(BW274&gt;0,BV274,0)</f>
        <v>0</v>
      </c>
      <c r="BW275" s="7">
        <f>IF(ROUND(BT275-BV275,2)&gt;0,ROUND(BT275-BV275,2),0)</f>
        <v>0</v>
      </c>
      <c r="CB275">
        <v>273</v>
      </c>
      <c r="CC275" s="7">
        <f>IF(DB274&gt;0,CC274-1000,CC274)</f>
        <v>0</v>
      </c>
      <c r="CD275" s="20">
        <f>IF(DB274&gt;0,ROUND(PMT($F$92/12,$F$96*12,-CC275),5),0)</f>
        <v>0</v>
      </c>
      <c r="CE275" s="15">
        <f>IF(DB274&gt;0,ROUND(CC275*$CE$1/1000,2),0)</f>
        <v>0</v>
      </c>
      <c r="CF275" s="9">
        <f>INT(CE275)</f>
        <v>0</v>
      </c>
      <c r="CG275" s="23">
        <f>INT((CE275-CF275)*10)/10</f>
        <v>0</v>
      </c>
      <c r="CH275" s="17">
        <f>CE275-CF275-CG275</f>
        <v>0</v>
      </c>
      <c r="CI275" s="23">
        <f>IF(OR(CH275=0.05,CH275=0),CH275,IF(AND(CH275&gt;0.051,CH275&lt;0.1),0.1,IF(AND(CH275&gt;0.001,CH275&lt;0.05),0.05,CH275)))</f>
        <v>0</v>
      </c>
      <c r="CJ275" s="23">
        <f>CF275+CG275+CI275</f>
        <v>0</v>
      </c>
      <c r="CK275" s="15">
        <f>IF(DB274&gt;0,ROUND($CD$1*$CK$1,2),0)</f>
        <v>0</v>
      </c>
      <c r="CL275" s="22">
        <v>0</v>
      </c>
      <c r="CM275" s="22">
        <f>IF(DB274&gt;0,ROUND($CD$1*$CM$1,2),0)</f>
        <v>0</v>
      </c>
      <c r="CN275" s="22">
        <f>IF(DB274&gt;0,ROUND($CD$1*$CN$1,2),0)</f>
        <v>0</v>
      </c>
      <c r="CO275" s="22">
        <f>IF(DB274&gt;0,ROUND($CD$1*$CO$1,2),0)</f>
        <v>0</v>
      </c>
      <c r="CP275" s="22">
        <f>IF(DB274&gt;0,ROUND($CD$1*$CP$1,2),0)</f>
        <v>0</v>
      </c>
      <c r="CQ275" s="15">
        <f>IF(DB274&gt;0,CK275+SUM(CM275:CP275),0)</f>
        <v>0</v>
      </c>
      <c r="CR275" s="22">
        <f>IF(DB274&gt;0,ROUND(CQ275/12,2),0)</f>
        <v>0</v>
      </c>
      <c r="CS275" s="9">
        <f>INT(CR275)</f>
        <v>0</v>
      </c>
      <c r="CT275" s="23">
        <f>INT((CR275-CS275)*10)/10</f>
        <v>0</v>
      </c>
      <c r="CU275" s="17">
        <f>CR275-CS275-CT275</f>
        <v>0</v>
      </c>
      <c r="CV275" s="23">
        <f>IF(OR(CU275=0.05,CU275=0),CU275,IF(AND(CU275&gt;0.051,CU275&lt;0.1),0.1,IF(AND(CU275&gt;0.001,CU275&lt;0.05),0.05,CU275)))</f>
        <v>0</v>
      </c>
      <c r="CW275" s="23">
        <f>CS275+CT275+CV275</f>
        <v>0</v>
      </c>
      <c r="CX275">
        <f>IF(DB274&gt;0,CX274,0)</f>
        <v>0</v>
      </c>
      <c r="CY275" s="7">
        <f>ROUND(CD275+CJ275+CW275+CX275,2)</f>
        <v>0</v>
      </c>
      <c r="CZ275" s="7">
        <f>IF(AND(CY275&gt;0,CY276=0),CY275,0)</f>
        <v>0</v>
      </c>
      <c r="DA275" s="7">
        <f>IF(DB274&gt;0,DA274,0)</f>
        <v>0</v>
      </c>
      <c r="DB275" s="7">
        <f>IF(ROUND(CY275-DA275,2)&gt;0,ROUND(CY275-DA275,2),0)</f>
        <v>0</v>
      </c>
      <c r="EB275">
        <v>273</v>
      </c>
      <c r="EC275" s="7">
        <f>IF(FB274&gt;0,EC274-1000,EC274)</f>
        <v>0</v>
      </c>
      <c r="ED275" s="20">
        <f>IF(FB274&gt;0,ROUND(PMT($F$92/12,$F$96*12,-EC275),5),0)</f>
        <v>0</v>
      </c>
      <c r="EE275" s="15">
        <f>IF(FB274&gt;0,ROUND(EC275*$EE$1/1000,2),0)</f>
        <v>0</v>
      </c>
      <c r="EF275" s="9">
        <f>INT(EE275)</f>
        <v>0</v>
      </c>
      <c r="EG275" s="23">
        <f>INT((EE275-EF275)*10)/10</f>
        <v>0</v>
      </c>
      <c r="EH275" s="17">
        <f>EE275-EF275-EG275</f>
        <v>0</v>
      </c>
      <c r="EI275" s="23">
        <f>IF(OR(EH275=0.05,EH275=0),EH275,IF(AND(EH275&gt;0.051,EH275&lt;0.1),0.1,IF(AND(EH275&gt;0.001,EH275&lt;0.05),0.05,EH275)))</f>
        <v>0</v>
      </c>
      <c r="EJ275" s="23">
        <f>EF275+EG275+EI275</f>
        <v>0</v>
      </c>
      <c r="EK275" s="15">
        <f>IF(FB274&gt;0,ROUND($ED$1*$EK$1,2),0)</f>
        <v>0</v>
      </c>
      <c r="EL275" s="22">
        <v>0</v>
      </c>
      <c r="EM275" s="22">
        <f>IF(FB274&gt;0,ROUND($ED$1*$EM$1,0),0)</f>
        <v>0</v>
      </c>
      <c r="EN275" s="22">
        <f>IF(FB274&gt;0,ROUND($ED$1*$EN$1,2),0)</f>
        <v>0</v>
      </c>
      <c r="EO275" s="22">
        <f>IF(FB274&gt;0,ROUND($ED$1*$EO$1,2),0)</f>
        <v>0</v>
      </c>
      <c r="EP275" s="22">
        <f>IF(FB274&gt;0,ROUND($ED$1*$EP$1,2),0)</f>
        <v>0</v>
      </c>
      <c r="EQ275" s="15">
        <f>IF(FB274&gt;0,EK275+SUM(EM275:EP275),0)</f>
        <v>0</v>
      </c>
      <c r="ER275" s="22">
        <f>IF(FB274&gt;0,ROUND(EQ275/12,2),0)</f>
        <v>0</v>
      </c>
      <c r="ES275" s="9">
        <f>INT(ER275)</f>
        <v>0</v>
      </c>
      <c r="ET275" s="23">
        <f>INT((ER275-ES275)*10)/10</f>
        <v>0</v>
      </c>
      <c r="EU275" s="17">
        <f>ER275-ES275-ET275</f>
        <v>0</v>
      </c>
      <c r="EV275" s="23">
        <f>IF(OR(EU275=0.05,EU275=0),EU275,IF(AND(EU275&gt;0.051,EU275&lt;0.1),0.1,IF(AND(EU275&gt;0.001,EU275&lt;0.05),0.05,EU275)))</f>
        <v>0</v>
      </c>
      <c r="EW275" s="23">
        <f>ES275+ET275+EV275</f>
        <v>0</v>
      </c>
      <c r="EX275">
        <f>IF(FB274&gt;0,EX274,0)</f>
        <v>0</v>
      </c>
      <c r="EY275" s="7">
        <f>ROUND(ED275+EJ275+EW275+EX275,2)</f>
        <v>0</v>
      </c>
      <c r="EZ275" s="7">
        <f>IF(AND(EY275&gt;0,EY276=0),EY275,0)</f>
        <v>0</v>
      </c>
      <c r="FA275" s="7">
        <f>IF(FB274&gt;0,FA274,0)</f>
        <v>0</v>
      </c>
      <c r="FB275" s="7">
        <f>IF(ROUND(EY275-FA275,2)&gt;0,ROUND(EY275-FA275,2),0)</f>
        <v>0</v>
      </c>
      <c r="GB275">
        <v>273</v>
      </c>
      <c r="GC275" s="7">
        <f>IF(HB274&gt;0,GC274-1000,GC274)</f>
        <v>0</v>
      </c>
      <c r="GD275" s="20">
        <f>IF(HB274&gt;0,ROUND(PMT($F$92/12,$F$96*12,-GC275),5),0)</f>
        <v>0</v>
      </c>
      <c r="GE275" s="15">
        <f>IF(HB274&gt;0,ROUND(GC275*$GE$1/1000,2),0)</f>
        <v>0</v>
      </c>
      <c r="GF275" s="9">
        <f>INT(GE275)</f>
        <v>0</v>
      </c>
      <c r="GG275" s="23">
        <f>INT((GE275-GF275)*10)/10</f>
        <v>0</v>
      </c>
      <c r="GH275" s="17">
        <f>GE275-GF275-GG275</f>
        <v>0</v>
      </c>
      <c r="GI275" s="23">
        <f>IF(OR(GH275=0.05,GH275=0),GH275,IF(AND(GH275&gt;0.051,GH275&lt;0.1),0.1,IF(AND(GH275&gt;0.001,GH275&lt;0.05),0.05,GH275)))</f>
        <v>0</v>
      </c>
      <c r="GJ275" s="23">
        <f>GF275+GG275+GI275</f>
        <v>0</v>
      </c>
      <c r="GK275" s="15">
        <f>IF(HB274&gt;0,ROUND($GD$1*$GK$1,2),0)</f>
        <v>0</v>
      </c>
      <c r="GL275" s="22">
        <v>0</v>
      </c>
      <c r="GM275" s="22">
        <f>IF(HB274&gt;0,ROUND($GD$1*$GM$1,0),0)</f>
        <v>0</v>
      </c>
      <c r="GN275" s="22">
        <f>IF(HB274&gt;0,ROUND($GD$1*$GN$1,2),0)</f>
        <v>0</v>
      </c>
      <c r="GO275" s="22">
        <f>IF(HB274&gt;0,ROUND($GD$1*$GO$1,2),0)</f>
        <v>0</v>
      </c>
      <c r="GP275" s="22">
        <f>IF(HB274&gt;0,ROUND($GD$1*$GP$1,2),0)</f>
        <v>0</v>
      </c>
      <c r="GQ275" s="15">
        <f>IF(HB274&gt;0,GK275+SUM(GM275:GP275),0)</f>
        <v>0</v>
      </c>
      <c r="GR275" s="22">
        <f>IF(HB274&gt;0,ROUND(GQ275/12,2),0)</f>
        <v>0</v>
      </c>
      <c r="GS275" s="9">
        <f>INT(GR275)</f>
        <v>0</v>
      </c>
      <c r="GT275" s="23">
        <f>INT((GR275-GS275)*10)/10</f>
        <v>0</v>
      </c>
      <c r="GU275" s="17">
        <f>GR275-GS275-GT275</f>
        <v>0</v>
      </c>
      <c r="GV275" s="23">
        <f>IF(OR(GU275=0.05,GU275=0),GU275,IF(AND(GU275&gt;0.051,GU275&lt;0.1),0.1,IF(AND(GU275&gt;0.001,GU275&lt;0.05),0.05,GU275)))</f>
        <v>0</v>
      </c>
      <c r="GW275" s="23">
        <f>GS275+GT275+GV275</f>
        <v>0</v>
      </c>
      <c r="GX275">
        <f>IF(HB274&gt;0,GX274,0)</f>
        <v>0</v>
      </c>
      <c r="GY275" s="7">
        <f>ROUND(GD275+GJ275+GW275+GX275,2)</f>
        <v>0</v>
      </c>
      <c r="GZ275" s="7">
        <f>IF(AND(GY275&gt;0,GY276=0),GY275,0)</f>
        <v>0</v>
      </c>
      <c r="HA275" s="7">
        <f>IF(HB274&gt;0,HA274,0)</f>
        <v>0</v>
      </c>
      <c r="HB275" s="7">
        <f>IF(ROUND(GY275-HA275,2)&gt;0,ROUND(GY275-HA275,2),0)</f>
        <v>0</v>
      </c>
    </row>
    <row r="276" spans="1:235">
      <c r="BB276">
        <v>274</v>
      </c>
      <c r="BC276" s="7">
        <f>IF(BW275&gt;0,BC275-1000,BC275)</f>
        <v>0</v>
      </c>
      <c r="BD276" s="20">
        <f>IF(BW275&gt;0,ROUND(PMT($F$92/12,$F$96*12,-BC276),5),0)</f>
        <v>0</v>
      </c>
      <c r="BE276" s="15">
        <f>IF(BW275&gt;0,ROUND(BC276*$E$1/1000,2),0)</f>
        <v>0</v>
      </c>
      <c r="BF276" s="15">
        <f>IF(BW275&gt;0,ROUND(MIN(BC276,$F$168)*$BF$1,2),0)</f>
        <v>0</v>
      </c>
      <c r="BG276" s="22">
        <v>0</v>
      </c>
      <c r="BH276" s="22">
        <f>IF(BW275&gt;0,ROUND(MIN(BC276,$F$168)*$BH$1,0),0)</f>
        <v>0</v>
      </c>
      <c r="BI276" s="22">
        <f>IF(BW275&gt;0,ROUND(MIN(BC276,$F$168)*$BI$1,2),0)</f>
        <v>0</v>
      </c>
      <c r="BJ276" s="22">
        <f>IF(BW275&gt;0,ROUND(MIN(BC276,$F$168)*$BJ$1,2),0)</f>
        <v>0</v>
      </c>
      <c r="BK276" s="22">
        <f>IF(BW275&gt;0,ROUND(MIN(BC276,$F$168)*$BK$1,2),0)</f>
        <v>0</v>
      </c>
      <c r="BL276" s="15">
        <f>IF(BW275&gt;0,BF276+SUM(BH276:BK276),0)</f>
        <v>0</v>
      </c>
      <c r="BM276" s="22">
        <f>IF(BW275&gt;0,ROUND(BL276/12,2),0)</f>
        <v>0</v>
      </c>
      <c r="BN276" s="9">
        <f>INT(BM276)</f>
        <v>0</v>
      </c>
      <c r="BO276" s="23">
        <f>INT((BM276-BN276)*10)/10</f>
        <v>0</v>
      </c>
      <c r="BP276" s="17">
        <f>BM276-BN276-BO276</f>
        <v>0</v>
      </c>
      <c r="BQ276" s="23">
        <f>IF(OR(BP276=0.05,BP276=0),BP276,IF(AND(BP276&gt;0.051,BP276&lt;0.1),0.1,IF(AND(BP276&gt;0.001,BP276&lt;0.05),0.05,BP276)))</f>
        <v>0</v>
      </c>
      <c r="BR276" s="23">
        <f>BN276+BO276+BQ276</f>
        <v>0</v>
      </c>
      <c r="BS276">
        <f>IF(BW275&gt;0,BS275,0)</f>
        <v>0</v>
      </c>
      <c r="BT276" s="7">
        <f>SUM(BD276:BE276)+BR276+BS276</f>
        <v>0</v>
      </c>
      <c r="BU276" s="7">
        <f>IF(AND(BT276&gt;0,BT277=0),BT276,0)</f>
        <v>0</v>
      </c>
      <c r="BV276" s="7">
        <f>IF(BW275&gt;0,BV275,0)</f>
        <v>0</v>
      </c>
      <c r="BW276" s="7">
        <f>IF(ROUND(BT276-BV276,2)&gt;0,ROUND(BT276-BV276,2),0)</f>
        <v>0</v>
      </c>
      <c r="CB276">
        <v>274</v>
      </c>
      <c r="CC276" s="7">
        <f>IF(DB275&gt;0,CC275-1000,CC275)</f>
        <v>0</v>
      </c>
      <c r="CD276" s="20">
        <f>IF(DB275&gt;0,ROUND(PMT($F$92/12,$F$96*12,-CC276),5),0)</f>
        <v>0</v>
      </c>
      <c r="CE276" s="15">
        <f>IF(DB275&gt;0,ROUND(CC276*$CE$1/1000,2),0)</f>
        <v>0</v>
      </c>
      <c r="CF276" s="9">
        <f>INT(CE276)</f>
        <v>0</v>
      </c>
      <c r="CG276" s="23">
        <f>INT((CE276-CF276)*10)/10</f>
        <v>0</v>
      </c>
      <c r="CH276" s="17">
        <f>CE276-CF276-CG276</f>
        <v>0</v>
      </c>
      <c r="CI276" s="23">
        <f>IF(OR(CH276=0.05,CH276=0),CH276,IF(AND(CH276&gt;0.051,CH276&lt;0.1),0.1,IF(AND(CH276&gt;0.001,CH276&lt;0.05),0.05,CH276)))</f>
        <v>0</v>
      </c>
      <c r="CJ276" s="23">
        <f>CF276+CG276+CI276</f>
        <v>0</v>
      </c>
      <c r="CK276" s="15">
        <f>IF(DB275&gt;0,ROUND($CD$1*$CK$1,2),0)</f>
        <v>0</v>
      </c>
      <c r="CL276" s="22">
        <v>0</v>
      </c>
      <c r="CM276" s="22">
        <f>IF(DB275&gt;0,ROUND($CD$1*$CM$1,2),0)</f>
        <v>0</v>
      </c>
      <c r="CN276" s="22">
        <f>IF(DB275&gt;0,ROUND($CD$1*$CN$1,2),0)</f>
        <v>0</v>
      </c>
      <c r="CO276" s="22">
        <f>IF(DB275&gt;0,ROUND($CD$1*$CO$1,2),0)</f>
        <v>0</v>
      </c>
      <c r="CP276" s="22">
        <f>IF(DB275&gt;0,ROUND($CD$1*$CP$1,2),0)</f>
        <v>0</v>
      </c>
      <c r="CQ276" s="15">
        <f>IF(DB275&gt;0,CK276+SUM(CM276:CP276),0)</f>
        <v>0</v>
      </c>
      <c r="CR276" s="22">
        <f>IF(DB275&gt;0,ROUND(CQ276/12,2),0)</f>
        <v>0</v>
      </c>
      <c r="CS276" s="9">
        <f>INT(CR276)</f>
        <v>0</v>
      </c>
      <c r="CT276" s="23">
        <f>INT((CR276-CS276)*10)/10</f>
        <v>0</v>
      </c>
      <c r="CU276" s="17">
        <f>CR276-CS276-CT276</f>
        <v>0</v>
      </c>
      <c r="CV276" s="23">
        <f>IF(OR(CU276=0.05,CU276=0),CU276,IF(AND(CU276&gt;0.051,CU276&lt;0.1),0.1,IF(AND(CU276&gt;0.001,CU276&lt;0.05),0.05,CU276)))</f>
        <v>0</v>
      </c>
      <c r="CW276" s="23">
        <f>CS276+CT276+CV276</f>
        <v>0</v>
      </c>
      <c r="CX276">
        <f>IF(DB275&gt;0,CX275,0)</f>
        <v>0</v>
      </c>
      <c r="CY276" s="7">
        <f>ROUND(CD276+CJ276+CW276+CX276,2)</f>
        <v>0</v>
      </c>
      <c r="CZ276" s="7">
        <f>IF(AND(CY276&gt;0,CY277=0),CY276,0)</f>
        <v>0</v>
      </c>
      <c r="DA276" s="7">
        <f>IF(DB275&gt;0,DA275,0)</f>
        <v>0</v>
      </c>
      <c r="DB276" s="7">
        <f>IF(ROUND(CY276-DA276,2)&gt;0,ROUND(CY276-DA276,2),0)</f>
        <v>0</v>
      </c>
      <c r="EB276">
        <v>274</v>
      </c>
      <c r="EC276" s="7">
        <f>IF(FB275&gt;0,EC275-1000,EC275)</f>
        <v>0</v>
      </c>
      <c r="ED276" s="20">
        <f>IF(FB275&gt;0,ROUND(PMT($F$92/12,$F$96*12,-EC276),5),0)</f>
        <v>0</v>
      </c>
      <c r="EE276" s="15">
        <f>IF(FB275&gt;0,ROUND(EC276*$EE$1/1000,2),0)</f>
        <v>0</v>
      </c>
      <c r="EF276" s="9">
        <f>INT(EE276)</f>
        <v>0</v>
      </c>
      <c r="EG276" s="23">
        <f>INT((EE276-EF276)*10)/10</f>
        <v>0</v>
      </c>
      <c r="EH276" s="17">
        <f>EE276-EF276-EG276</f>
        <v>0</v>
      </c>
      <c r="EI276" s="23">
        <f>IF(OR(EH276=0.05,EH276=0),EH276,IF(AND(EH276&gt;0.051,EH276&lt;0.1),0.1,IF(AND(EH276&gt;0.001,EH276&lt;0.05),0.05,EH276)))</f>
        <v>0</v>
      </c>
      <c r="EJ276" s="23">
        <f>EF276+EG276+EI276</f>
        <v>0</v>
      </c>
      <c r="EK276" s="15">
        <f>IF(FB275&gt;0,ROUND($ED$1*$EK$1,2),0)</f>
        <v>0</v>
      </c>
      <c r="EL276" s="22">
        <v>0</v>
      </c>
      <c r="EM276" s="22">
        <f>IF(FB275&gt;0,ROUND($ED$1*$EM$1,0),0)</f>
        <v>0</v>
      </c>
      <c r="EN276" s="22">
        <f>IF(FB275&gt;0,ROUND($ED$1*$EN$1,2),0)</f>
        <v>0</v>
      </c>
      <c r="EO276" s="22">
        <f>IF(FB275&gt;0,ROUND($ED$1*$EO$1,2),0)</f>
        <v>0</v>
      </c>
      <c r="EP276" s="22">
        <f>IF(FB275&gt;0,ROUND($ED$1*$EP$1,2),0)</f>
        <v>0</v>
      </c>
      <c r="EQ276" s="15">
        <f>IF(FB275&gt;0,EK276+SUM(EM276:EP276),0)</f>
        <v>0</v>
      </c>
      <c r="ER276" s="22">
        <f>IF(FB275&gt;0,ROUND(EQ276/12,2),0)</f>
        <v>0</v>
      </c>
      <c r="ES276" s="9">
        <f>INT(ER276)</f>
        <v>0</v>
      </c>
      <c r="ET276" s="23">
        <f>INT((ER276-ES276)*10)/10</f>
        <v>0</v>
      </c>
      <c r="EU276" s="17">
        <f>ER276-ES276-ET276</f>
        <v>0</v>
      </c>
      <c r="EV276" s="23">
        <f>IF(OR(EU276=0.05,EU276=0),EU276,IF(AND(EU276&gt;0.051,EU276&lt;0.1),0.1,IF(AND(EU276&gt;0.001,EU276&lt;0.05),0.05,EU276)))</f>
        <v>0</v>
      </c>
      <c r="EW276" s="23">
        <f>ES276+ET276+EV276</f>
        <v>0</v>
      </c>
      <c r="EX276">
        <f>IF(FB275&gt;0,EX275,0)</f>
        <v>0</v>
      </c>
      <c r="EY276" s="7">
        <f>ROUND(ED276+EJ276+EW276+EX276,2)</f>
        <v>0</v>
      </c>
      <c r="EZ276" s="7">
        <f>IF(AND(EY276&gt;0,EY277=0),EY276,0)</f>
        <v>0</v>
      </c>
      <c r="FA276" s="7">
        <f>IF(FB275&gt;0,FA275,0)</f>
        <v>0</v>
      </c>
      <c r="FB276" s="7">
        <f>IF(ROUND(EY276-FA276,2)&gt;0,ROUND(EY276-FA276,2),0)</f>
        <v>0</v>
      </c>
      <c r="GB276">
        <v>274</v>
      </c>
      <c r="GC276" s="7">
        <f>IF(HB275&gt;0,GC275-1000,GC275)</f>
        <v>0</v>
      </c>
      <c r="GD276" s="20">
        <f>IF(HB275&gt;0,ROUND(PMT($F$92/12,$F$96*12,-GC276),5),0)</f>
        <v>0</v>
      </c>
      <c r="GE276" s="15">
        <f>IF(HB275&gt;0,ROUND(GC276*$GE$1/1000,2),0)</f>
        <v>0</v>
      </c>
      <c r="GF276" s="9">
        <f>INT(GE276)</f>
        <v>0</v>
      </c>
      <c r="GG276" s="23">
        <f>INT((GE276-GF276)*10)/10</f>
        <v>0</v>
      </c>
      <c r="GH276" s="17">
        <f>GE276-GF276-GG276</f>
        <v>0</v>
      </c>
      <c r="GI276" s="23">
        <f>IF(OR(GH276=0.05,GH276=0),GH276,IF(AND(GH276&gt;0.051,GH276&lt;0.1),0.1,IF(AND(GH276&gt;0.001,GH276&lt;0.05),0.05,GH276)))</f>
        <v>0</v>
      </c>
      <c r="GJ276" s="23">
        <f>GF276+GG276+GI276</f>
        <v>0</v>
      </c>
      <c r="GK276" s="15">
        <f>IF(HB275&gt;0,ROUND($GD$1*$GK$1,2),0)</f>
        <v>0</v>
      </c>
      <c r="GL276" s="22">
        <v>0</v>
      </c>
      <c r="GM276" s="22">
        <f>IF(HB275&gt;0,ROUND($GD$1*$GM$1,0),0)</f>
        <v>0</v>
      </c>
      <c r="GN276" s="22">
        <f>IF(HB275&gt;0,ROUND($GD$1*$GN$1,2),0)</f>
        <v>0</v>
      </c>
      <c r="GO276" s="22">
        <f>IF(HB275&gt;0,ROUND($GD$1*$GO$1,2),0)</f>
        <v>0</v>
      </c>
      <c r="GP276" s="22">
        <f>IF(HB275&gt;0,ROUND($GD$1*$GP$1,2),0)</f>
        <v>0</v>
      </c>
      <c r="GQ276" s="15">
        <f>IF(HB275&gt;0,GK276+SUM(GM276:GP276),0)</f>
        <v>0</v>
      </c>
      <c r="GR276" s="22">
        <f>IF(HB275&gt;0,ROUND(GQ276/12,2),0)</f>
        <v>0</v>
      </c>
      <c r="GS276" s="9">
        <f>INT(GR276)</f>
        <v>0</v>
      </c>
      <c r="GT276" s="23">
        <f>INT((GR276-GS276)*10)/10</f>
        <v>0</v>
      </c>
      <c r="GU276" s="17">
        <f>GR276-GS276-GT276</f>
        <v>0</v>
      </c>
      <c r="GV276" s="23">
        <f>IF(OR(GU276=0.05,GU276=0),GU276,IF(AND(GU276&gt;0.051,GU276&lt;0.1),0.1,IF(AND(GU276&gt;0.001,GU276&lt;0.05),0.05,GU276)))</f>
        <v>0</v>
      </c>
      <c r="GW276" s="23">
        <f>GS276+GT276+GV276</f>
        <v>0</v>
      </c>
      <c r="GX276">
        <f>IF(HB275&gt;0,GX275,0)</f>
        <v>0</v>
      </c>
      <c r="GY276" s="7">
        <f>ROUND(GD276+GJ276+GW276+GX276,2)</f>
        <v>0</v>
      </c>
      <c r="GZ276" s="7">
        <f>IF(AND(GY276&gt;0,GY277=0),GY276,0)</f>
        <v>0</v>
      </c>
      <c r="HA276" s="7">
        <f>IF(HB275&gt;0,HA275,0)</f>
        <v>0</v>
      </c>
      <c r="HB276" s="7">
        <f>IF(ROUND(GY276-HA276,2)&gt;0,ROUND(GY276-HA276,2),0)</f>
        <v>0</v>
      </c>
    </row>
    <row r="277" spans="1:235">
      <c r="BB277">
        <v>275</v>
      </c>
      <c r="BC277" s="7">
        <f>IF(BW276&gt;0,BC276-1000,BC276)</f>
        <v>0</v>
      </c>
      <c r="BD277" s="20">
        <f>IF(BW276&gt;0,ROUND(PMT($F$92/12,$F$96*12,-BC277),5),0)</f>
        <v>0</v>
      </c>
      <c r="BE277" s="15">
        <f>IF(BW276&gt;0,ROUND(BC277*$E$1/1000,2),0)</f>
        <v>0</v>
      </c>
      <c r="BF277" s="15">
        <f>IF(BW276&gt;0,ROUND(MIN(BC277,$F$168)*$BF$1,2),0)</f>
        <v>0</v>
      </c>
      <c r="BG277" s="22">
        <v>0</v>
      </c>
      <c r="BH277" s="22">
        <f>IF(BW276&gt;0,ROUND(MIN(BC277,$F$168)*$BH$1,0),0)</f>
        <v>0</v>
      </c>
      <c r="BI277" s="22">
        <f>IF(BW276&gt;0,ROUND(MIN(BC277,$F$168)*$BI$1,2),0)</f>
        <v>0</v>
      </c>
      <c r="BJ277" s="22">
        <f>IF(BW276&gt;0,ROUND(MIN(BC277,$F$168)*$BJ$1,2),0)</f>
        <v>0</v>
      </c>
      <c r="BK277" s="22">
        <f>IF(BW276&gt;0,ROUND(MIN(BC277,$F$168)*$BK$1,2),0)</f>
        <v>0</v>
      </c>
      <c r="BL277" s="15">
        <f>IF(BW276&gt;0,BF277+SUM(BH277:BK277),0)</f>
        <v>0</v>
      </c>
      <c r="BM277" s="22">
        <f>IF(BW276&gt;0,ROUND(BL277/12,2),0)</f>
        <v>0</v>
      </c>
      <c r="BN277" s="9">
        <f>INT(BM277)</f>
        <v>0</v>
      </c>
      <c r="BO277" s="23">
        <f>INT((BM277-BN277)*10)/10</f>
        <v>0</v>
      </c>
      <c r="BP277" s="17">
        <f>BM277-BN277-BO277</f>
        <v>0</v>
      </c>
      <c r="BQ277" s="23">
        <f>IF(OR(BP277=0.05,BP277=0),BP277,IF(AND(BP277&gt;0.051,BP277&lt;0.1),0.1,IF(AND(BP277&gt;0.001,BP277&lt;0.05),0.05,BP277)))</f>
        <v>0</v>
      </c>
      <c r="BR277" s="23">
        <f>BN277+BO277+BQ277</f>
        <v>0</v>
      </c>
      <c r="BS277">
        <f>IF(BW276&gt;0,BS276,0)</f>
        <v>0</v>
      </c>
      <c r="BT277" s="7">
        <f>SUM(BD277:BE277)+BR277+BS277</f>
        <v>0</v>
      </c>
      <c r="BU277" s="7">
        <f>IF(AND(BT277&gt;0,BT278=0),BT277,0)</f>
        <v>0</v>
      </c>
      <c r="BV277" s="7">
        <f>IF(BW276&gt;0,BV276,0)</f>
        <v>0</v>
      </c>
      <c r="BW277" s="7">
        <f>IF(ROUND(BT277-BV277,2)&gt;0,ROUND(BT277-BV277,2),0)</f>
        <v>0</v>
      </c>
      <c r="CB277">
        <v>275</v>
      </c>
      <c r="CC277" s="7">
        <f>IF(DB276&gt;0,CC276-1000,CC276)</f>
        <v>0</v>
      </c>
      <c r="CD277" s="20">
        <f>IF(DB276&gt;0,ROUND(PMT($F$92/12,$F$96*12,-CC277),5),0)</f>
        <v>0</v>
      </c>
      <c r="CE277" s="15">
        <f>IF(DB276&gt;0,ROUND(CC277*$CE$1/1000,2),0)</f>
        <v>0</v>
      </c>
      <c r="CF277" s="9">
        <f>INT(CE277)</f>
        <v>0</v>
      </c>
      <c r="CG277" s="23">
        <f>INT((CE277-CF277)*10)/10</f>
        <v>0</v>
      </c>
      <c r="CH277" s="17">
        <f>CE277-CF277-CG277</f>
        <v>0</v>
      </c>
      <c r="CI277" s="23">
        <f>IF(OR(CH277=0.05,CH277=0),CH277,IF(AND(CH277&gt;0.051,CH277&lt;0.1),0.1,IF(AND(CH277&gt;0.001,CH277&lt;0.05),0.05,CH277)))</f>
        <v>0</v>
      </c>
      <c r="CJ277" s="23">
        <f>CF277+CG277+CI277</f>
        <v>0</v>
      </c>
      <c r="CK277" s="15">
        <f>IF(DB276&gt;0,ROUND($CD$1*$CK$1,2),0)</f>
        <v>0</v>
      </c>
      <c r="CL277" s="22">
        <v>0</v>
      </c>
      <c r="CM277" s="22">
        <f>IF(DB276&gt;0,ROUND($CD$1*$CM$1,2),0)</f>
        <v>0</v>
      </c>
      <c r="CN277" s="22">
        <f>IF(DB276&gt;0,ROUND($CD$1*$CN$1,2),0)</f>
        <v>0</v>
      </c>
      <c r="CO277" s="22">
        <f>IF(DB276&gt;0,ROUND($CD$1*$CO$1,2),0)</f>
        <v>0</v>
      </c>
      <c r="CP277" s="22">
        <f>IF(DB276&gt;0,ROUND($CD$1*$CP$1,2),0)</f>
        <v>0</v>
      </c>
      <c r="CQ277" s="15">
        <f>IF(DB276&gt;0,CK277+SUM(CM277:CP277),0)</f>
        <v>0</v>
      </c>
      <c r="CR277" s="22">
        <f>IF(DB276&gt;0,ROUND(CQ277/12,2),0)</f>
        <v>0</v>
      </c>
      <c r="CS277" s="9">
        <f>INT(CR277)</f>
        <v>0</v>
      </c>
      <c r="CT277" s="23">
        <f>INT((CR277-CS277)*10)/10</f>
        <v>0</v>
      </c>
      <c r="CU277" s="17">
        <f>CR277-CS277-CT277</f>
        <v>0</v>
      </c>
      <c r="CV277" s="23">
        <f>IF(OR(CU277=0.05,CU277=0),CU277,IF(AND(CU277&gt;0.051,CU277&lt;0.1),0.1,IF(AND(CU277&gt;0.001,CU277&lt;0.05),0.05,CU277)))</f>
        <v>0</v>
      </c>
      <c r="CW277" s="23">
        <f>CS277+CT277+CV277</f>
        <v>0</v>
      </c>
      <c r="CX277">
        <f>IF(DB276&gt;0,CX276,0)</f>
        <v>0</v>
      </c>
      <c r="CY277" s="7">
        <f>ROUND(CD277+CJ277+CW277+CX277,2)</f>
        <v>0</v>
      </c>
      <c r="CZ277" s="7">
        <f>IF(AND(CY277&gt;0,CY278=0),CY277,0)</f>
        <v>0</v>
      </c>
      <c r="DA277" s="7">
        <f>IF(DB276&gt;0,DA276,0)</f>
        <v>0</v>
      </c>
      <c r="DB277" s="7">
        <f>IF(ROUND(CY277-DA277,2)&gt;0,ROUND(CY277-DA277,2),0)</f>
        <v>0</v>
      </c>
      <c r="EB277">
        <v>275</v>
      </c>
      <c r="EC277" s="7">
        <f>IF(FB276&gt;0,EC276-1000,EC276)</f>
        <v>0</v>
      </c>
      <c r="ED277" s="20">
        <f>IF(FB276&gt;0,ROUND(PMT($F$92/12,$F$96*12,-EC277),5),0)</f>
        <v>0</v>
      </c>
      <c r="EE277" s="15">
        <f>IF(FB276&gt;0,ROUND(EC277*$EE$1/1000,2),0)</f>
        <v>0</v>
      </c>
      <c r="EF277" s="9">
        <f>INT(EE277)</f>
        <v>0</v>
      </c>
      <c r="EG277" s="23">
        <f>INT((EE277-EF277)*10)/10</f>
        <v>0</v>
      </c>
      <c r="EH277" s="17">
        <f>EE277-EF277-EG277</f>
        <v>0</v>
      </c>
      <c r="EI277" s="23">
        <f>IF(OR(EH277=0.05,EH277=0),EH277,IF(AND(EH277&gt;0.051,EH277&lt;0.1),0.1,IF(AND(EH277&gt;0.001,EH277&lt;0.05),0.05,EH277)))</f>
        <v>0</v>
      </c>
      <c r="EJ277" s="23">
        <f>EF277+EG277+EI277</f>
        <v>0</v>
      </c>
      <c r="EK277" s="15">
        <f>IF(FB276&gt;0,ROUND($ED$1*$EK$1,2),0)</f>
        <v>0</v>
      </c>
      <c r="EL277" s="22">
        <v>0</v>
      </c>
      <c r="EM277" s="22">
        <f>IF(FB276&gt;0,ROUND($ED$1*$EM$1,0),0)</f>
        <v>0</v>
      </c>
      <c r="EN277" s="22">
        <f>IF(FB276&gt;0,ROUND($ED$1*$EN$1,2),0)</f>
        <v>0</v>
      </c>
      <c r="EO277" s="22">
        <f>IF(FB276&gt;0,ROUND($ED$1*$EO$1,2),0)</f>
        <v>0</v>
      </c>
      <c r="EP277" s="22">
        <f>IF(FB276&gt;0,ROUND($ED$1*$EP$1,2),0)</f>
        <v>0</v>
      </c>
      <c r="EQ277" s="15">
        <f>IF(FB276&gt;0,EK277+SUM(EM277:EP277),0)</f>
        <v>0</v>
      </c>
      <c r="ER277" s="22">
        <f>IF(FB276&gt;0,ROUND(EQ277/12,2),0)</f>
        <v>0</v>
      </c>
      <c r="ES277" s="9">
        <f>INT(ER277)</f>
        <v>0</v>
      </c>
      <c r="ET277" s="23">
        <f>INT((ER277-ES277)*10)/10</f>
        <v>0</v>
      </c>
      <c r="EU277" s="17">
        <f>ER277-ES277-ET277</f>
        <v>0</v>
      </c>
      <c r="EV277" s="23">
        <f>IF(OR(EU277=0.05,EU277=0),EU277,IF(AND(EU277&gt;0.051,EU277&lt;0.1),0.1,IF(AND(EU277&gt;0.001,EU277&lt;0.05),0.05,EU277)))</f>
        <v>0</v>
      </c>
      <c r="EW277" s="23">
        <f>ES277+ET277+EV277</f>
        <v>0</v>
      </c>
      <c r="EX277">
        <f>IF(FB276&gt;0,EX276,0)</f>
        <v>0</v>
      </c>
      <c r="EY277" s="7">
        <f>ROUND(ED277+EJ277+EW277+EX277,2)</f>
        <v>0</v>
      </c>
      <c r="EZ277" s="7">
        <f>IF(AND(EY277&gt;0,EY278=0),EY277,0)</f>
        <v>0</v>
      </c>
      <c r="FA277" s="7">
        <f>IF(FB276&gt;0,FA276,0)</f>
        <v>0</v>
      </c>
      <c r="FB277" s="7">
        <f>IF(ROUND(EY277-FA277,2)&gt;0,ROUND(EY277-FA277,2),0)</f>
        <v>0</v>
      </c>
      <c r="GB277">
        <v>275</v>
      </c>
      <c r="GC277" s="7">
        <f>IF(HB276&gt;0,GC276-1000,GC276)</f>
        <v>0</v>
      </c>
      <c r="GD277" s="20">
        <f>IF(HB276&gt;0,ROUND(PMT($F$92/12,$F$96*12,-GC277),5),0)</f>
        <v>0</v>
      </c>
      <c r="GE277" s="15">
        <f>IF(HB276&gt;0,ROUND(GC277*$GE$1/1000,2),0)</f>
        <v>0</v>
      </c>
      <c r="GF277" s="9">
        <f>INT(GE277)</f>
        <v>0</v>
      </c>
      <c r="GG277" s="23">
        <f>INT((GE277-GF277)*10)/10</f>
        <v>0</v>
      </c>
      <c r="GH277" s="17">
        <f>GE277-GF277-GG277</f>
        <v>0</v>
      </c>
      <c r="GI277" s="23">
        <f>IF(OR(GH277=0.05,GH277=0),GH277,IF(AND(GH277&gt;0.051,GH277&lt;0.1),0.1,IF(AND(GH277&gt;0.001,GH277&lt;0.05),0.05,GH277)))</f>
        <v>0</v>
      </c>
      <c r="GJ277" s="23">
        <f>GF277+GG277+GI277</f>
        <v>0</v>
      </c>
      <c r="GK277" s="15">
        <f>IF(HB276&gt;0,ROUND($GD$1*$GK$1,2),0)</f>
        <v>0</v>
      </c>
      <c r="GL277" s="22">
        <v>0</v>
      </c>
      <c r="GM277" s="22">
        <f>IF(HB276&gt;0,ROUND($GD$1*$GM$1,0),0)</f>
        <v>0</v>
      </c>
      <c r="GN277" s="22">
        <f>IF(HB276&gt;0,ROUND($GD$1*$GN$1,2),0)</f>
        <v>0</v>
      </c>
      <c r="GO277" s="22">
        <f>IF(HB276&gt;0,ROUND($GD$1*$GO$1,2),0)</f>
        <v>0</v>
      </c>
      <c r="GP277" s="22">
        <f>IF(HB276&gt;0,ROUND($GD$1*$GP$1,2),0)</f>
        <v>0</v>
      </c>
      <c r="GQ277" s="15">
        <f>IF(HB276&gt;0,GK277+SUM(GM277:GP277),0)</f>
        <v>0</v>
      </c>
      <c r="GR277" s="22">
        <f>IF(HB276&gt;0,ROUND(GQ277/12,2),0)</f>
        <v>0</v>
      </c>
      <c r="GS277" s="9">
        <f>INT(GR277)</f>
        <v>0</v>
      </c>
      <c r="GT277" s="23">
        <f>INT((GR277-GS277)*10)/10</f>
        <v>0</v>
      </c>
      <c r="GU277" s="17">
        <f>GR277-GS277-GT277</f>
        <v>0</v>
      </c>
      <c r="GV277" s="23">
        <f>IF(OR(GU277=0.05,GU277=0),GU277,IF(AND(GU277&gt;0.051,GU277&lt;0.1),0.1,IF(AND(GU277&gt;0.001,GU277&lt;0.05),0.05,GU277)))</f>
        <v>0</v>
      </c>
      <c r="GW277" s="23">
        <f>GS277+GT277+GV277</f>
        <v>0</v>
      </c>
      <c r="GX277">
        <f>IF(HB276&gt;0,GX276,0)</f>
        <v>0</v>
      </c>
      <c r="GY277" s="7">
        <f>ROUND(GD277+GJ277+GW277+GX277,2)</f>
        <v>0</v>
      </c>
      <c r="GZ277" s="7">
        <f>IF(AND(GY277&gt;0,GY278=0),GY277,0)</f>
        <v>0</v>
      </c>
      <c r="HA277" s="7">
        <f>IF(HB276&gt;0,HA276,0)</f>
        <v>0</v>
      </c>
      <c r="HB277" s="7">
        <f>IF(ROUND(GY277-HA277,2)&gt;0,ROUND(GY277-HA277,2),0)</f>
        <v>0</v>
      </c>
    </row>
    <row r="278" spans="1:235">
      <c r="BB278">
        <v>276</v>
      </c>
      <c r="BC278" s="7">
        <f>IF(BW277&gt;0,BC277-1000,BC277)</f>
        <v>0</v>
      </c>
      <c r="BD278" s="20">
        <f>IF(BW277&gt;0,ROUND(PMT($F$92/12,$F$96*12,-BC278),5),0)</f>
        <v>0</v>
      </c>
      <c r="BE278" s="15">
        <f>IF(BW277&gt;0,ROUND(BC278*$E$1/1000,2),0)</f>
        <v>0</v>
      </c>
      <c r="BF278" s="15">
        <f>IF(BW277&gt;0,ROUND(MIN(BC278,$F$168)*$BF$1,2),0)</f>
        <v>0</v>
      </c>
      <c r="BG278" s="22">
        <v>0</v>
      </c>
      <c r="BH278" s="22">
        <f>IF(BW277&gt;0,ROUND(MIN(BC278,$F$168)*$BH$1,0),0)</f>
        <v>0</v>
      </c>
      <c r="BI278" s="22">
        <f>IF(BW277&gt;0,ROUND(MIN(BC278,$F$168)*$BI$1,2),0)</f>
        <v>0</v>
      </c>
      <c r="BJ278" s="22">
        <f>IF(BW277&gt;0,ROUND(MIN(BC278,$F$168)*$BJ$1,2),0)</f>
        <v>0</v>
      </c>
      <c r="BK278" s="22">
        <f>IF(BW277&gt;0,ROUND(MIN(BC278,$F$168)*$BK$1,2),0)</f>
        <v>0</v>
      </c>
      <c r="BL278" s="15">
        <f>IF(BW277&gt;0,BF278+SUM(BH278:BK278),0)</f>
        <v>0</v>
      </c>
      <c r="BM278" s="22">
        <f>IF(BW277&gt;0,ROUND(BL278/12,2),0)</f>
        <v>0</v>
      </c>
      <c r="BN278" s="9">
        <f>INT(BM278)</f>
        <v>0</v>
      </c>
      <c r="BO278" s="23">
        <f>INT((BM278-BN278)*10)/10</f>
        <v>0</v>
      </c>
      <c r="BP278" s="17">
        <f>BM278-BN278-BO278</f>
        <v>0</v>
      </c>
      <c r="BQ278" s="23">
        <f>IF(OR(BP278=0.05,BP278=0),BP278,IF(AND(BP278&gt;0.051,BP278&lt;0.1),0.1,IF(AND(BP278&gt;0.001,BP278&lt;0.05),0.05,BP278)))</f>
        <v>0</v>
      </c>
      <c r="BR278" s="23">
        <f>BN278+BO278+BQ278</f>
        <v>0</v>
      </c>
      <c r="BS278">
        <f>IF(BW277&gt;0,BS277,0)</f>
        <v>0</v>
      </c>
      <c r="BT278" s="7">
        <f>SUM(BD278:BE278)+BR278+BS278</f>
        <v>0</v>
      </c>
      <c r="BU278" s="7">
        <f>IF(AND(BT278&gt;0,BT279=0),BT278,0)</f>
        <v>0</v>
      </c>
      <c r="BV278" s="7">
        <f>IF(BW277&gt;0,BV277,0)</f>
        <v>0</v>
      </c>
      <c r="BW278" s="7">
        <f>IF(ROUND(BT278-BV278,2)&gt;0,ROUND(BT278-BV278,2),0)</f>
        <v>0</v>
      </c>
      <c r="CB278">
        <v>276</v>
      </c>
      <c r="CC278" s="7">
        <f>IF(DB277&gt;0,CC277-1000,CC277)</f>
        <v>0</v>
      </c>
      <c r="CD278" s="20">
        <f>IF(DB277&gt;0,ROUND(PMT($F$92/12,$F$96*12,-CC278),5),0)</f>
        <v>0</v>
      </c>
      <c r="CE278" s="15">
        <f>IF(DB277&gt;0,ROUND(CC278*$CE$1/1000,2),0)</f>
        <v>0</v>
      </c>
      <c r="CF278" s="9">
        <f>INT(CE278)</f>
        <v>0</v>
      </c>
      <c r="CG278" s="23">
        <f>INT((CE278-CF278)*10)/10</f>
        <v>0</v>
      </c>
      <c r="CH278" s="17">
        <f>CE278-CF278-CG278</f>
        <v>0</v>
      </c>
      <c r="CI278" s="23">
        <f>IF(OR(CH278=0.05,CH278=0),CH278,IF(AND(CH278&gt;0.051,CH278&lt;0.1),0.1,IF(AND(CH278&gt;0.001,CH278&lt;0.05),0.05,CH278)))</f>
        <v>0</v>
      </c>
      <c r="CJ278" s="23">
        <f>CF278+CG278+CI278</f>
        <v>0</v>
      </c>
      <c r="CK278" s="15">
        <f>IF(DB277&gt;0,ROUND($CD$1*$CK$1,2),0)</f>
        <v>0</v>
      </c>
      <c r="CL278" s="22">
        <v>0</v>
      </c>
      <c r="CM278" s="22">
        <f>IF(DB277&gt;0,ROUND($CD$1*$CM$1,2),0)</f>
        <v>0</v>
      </c>
      <c r="CN278" s="22">
        <f>IF(DB277&gt;0,ROUND($CD$1*$CN$1,2),0)</f>
        <v>0</v>
      </c>
      <c r="CO278" s="22">
        <f>IF(DB277&gt;0,ROUND($CD$1*$CO$1,2),0)</f>
        <v>0</v>
      </c>
      <c r="CP278" s="22">
        <f>IF(DB277&gt;0,ROUND($CD$1*$CP$1,2),0)</f>
        <v>0</v>
      </c>
      <c r="CQ278" s="15">
        <f>IF(DB277&gt;0,CK278+SUM(CM278:CP278),0)</f>
        <v>0</v>
      </c>
      <c r="CR278" s="22">
        <f>IF(DB277&gt;0,ROUND(CQ278/12,2),0)</f>
        <v>0</v>
      </c>
      <c r="CS278" s="9">
        <f>INT(CR278)</f>
        <v>0</v>
      </c>
      <c r="CT278" s="23">
        <f>INT((CR278-CS278)*10)/10</f>
        <v>0</v>
      </c>
      <c r="CU278" s="17">
        <f>CR278-CS278-CT278</f>
        <v>0</v>
      </c>
      <c r="CV278" s="23">
        <f>IF(OR(CU278=0.05,CU278=0),CU278,IF(AND(CU278&gt;0.051,CU278&lt;0.1),0.1,IF(AND(CU278&gt;0.001,CU278&lt;0.05),0.05,CU278)))</f>
        <v>0</v>
      </c>
      <c r="CW278" s="23">
        <f>CS278+CT278+CV278</f>
        <v>0</v>
      </c>
      <c r="CX278">
        <f>IF(DB277&gt;0,CX277,0)</f>
        <v>0</v>
      </c>
      <c r="CY278" s="7">
        <f>ROUND(CD278+CJ278+CW278+CX278,2)</f>
        <v>0</v>
      </c>
      <c r="CZ278" s="7">
        <f>IF(AND(CY278&gt;0,CY279=0),CY278,0)</f>
        <v>0</v>
      </c>
      <c r="DA278" s="7">
        <f>IF(DB277&gt;0,DA277,0)</f>
        <v>0</v>
      </c>
      <c r="DB278" s="7">
        <f>IF(ROUND(CY278-DA278,2)&gt;0,ROUND(CY278-DA278,2),0)</f>
        <v>0</v>
      </c>
      <c r="EB278">
        <v>276</v>
      </c>
      <c r="EC278" s="7">
        <f>IF(FB277&gt;0,EC277-1000,EC277)</f>
        <v>0</v>
      </c>
      <c r="ED278" s="20">
        <f>IF(FB277&gt;0,ROUND(PMT($F$92/12,$F$96*12,-EC278),5),0)</f>
        <v>0</v>
      </c>
      <c r="EE278" s="15">
        <f>IF(FB277&gt;0,ROUND(EC278*$EE$1/1000,2),0)</f>
        <v>0</v>
      </c>
      <c r="EF278" s="9">
        <f>INT(EE278)</f>
        <v>0</v>
      </c>
      <c r="EG278" s="23">
        <f>INT((EE278-EF278)*10)/10</f>
        <v>0</v>
      </c>
      <c r="EH278" s="17">
        <f>EE278-EF278-EG278</f>
        <v>0</v>
      </c>
      <c r="EI278" s="23">
        <f>IF(OR(EH278=0.05,EH278=0),EH278,IF(AND(EH278&gt;0.051,EH278&lt;0.1),0.1,IF(AND(EH278&gt;0.001,EH278&lt;0.05),0.05,EH278)))</f>
        <v>0</v>
      </c>
      <c r="EJ278" s="23">
        <f>EF278+EG278+EI278</f>
        <v>0</v>
      </c>
      <c r="EK278" s="15">
        <f>IF(FB277&gt;0,ROUND($ED$1*$EK$1,2),0)</f>
        <v>0</v>
      </c>
      <c r="EL278" s="22">
        <v>0</v>
      </c>
      <c r="EM278" s="22">
        <f>IF(FB277&gt;0,ROUND($ED$1*$EM$1,0),0)</f>
        <v>0</v>
      </c>
      <c r="EN278" s="22">
        <f>IF(FB277&gt;0,ROUND($ED$1*$EN$1,2),0)</f>
        <v>0</v>
      </c>
      <c r="EO278" s="22">
        <f>IF(FB277&gt;0,ROUND($ED$1*$EO$1,2),0)</f>
        <v>0</v>
      </c>
      <c r="EP278" s="22">
        <f>IF(FB277&gt;0,ROUND($ED$1*$EP$1,2),0)</f>
        <v>0</v>
      </c>
      <c r="EQ278" s="15">
        <f>IF(FB277&gt;0,EK278+SUM(EM278:EP278),0)</f>
        <v>0</v>
      </c>
      <c r="ER278" s="22">
        <f>IF(FB277&gt;0,ROUND(EQ278/12,2),0)</f>
        <v>0</v>
      </c>
      <c r="ES278" s="9">
        <f>INT(ER278)</f>
        <v>0</v>
      </c>
      <c r="ET278" s="23">
        <f>INT((ER278-ES278)*10)/10</f>
        <v>0</v>
      </c>
      <c r="EU278" s="17">
        <f>ER278-ES278-ET278</f>
        <v>0</v>
      </c>
      <c r="EV278" s="23">
        <f>IF(OR(EU278=0.05,EU278=0),EU278,IF(AND(EU278&gt;0.051,EU278&lt;0.1),0.1,IF(AND(EU278&gt;0.001,EU278&lt;0.05),0.05,EU278)))</f>
        <v>0</v>
      </c>
      <c r="EW278" s="23">
        <f>ES278+ET278+EV278</f>
        <v>0</v>
      </c>
      <c r="EX278">
        <f>IF(FB277&gt;0,EX277,0)</f>
        <v>0</v>
      </c>
      <c r="EY278" s="7">
        <f>ROUND(ED278+EJ278+EW278+EX278,2)</f>
        <v>0</v>
      </c>
      <c r="EZ278" s="7">
        <f>IF(AND(EY278&gt;0,EY279=0),EY278,0)</f>
        <v>0</v>
      </c>
      <c r="FA278" s="7">
        <f>IF(FB277&gt;0,FA277,0)</f>
        <v>0</v>
      </c>
      <c r="FB278" s="7">
        <f>IF(ROUND(EY278-FA278,2)&gt;0,ROUND(EY278-FA278,2),0)</f>
        <v>0</v>
      </c>
      <c r="GB278">
        <v>276</v>
      </c>
      <c r="GC278" s="7">
        <f>IF(HB277&gt;0,GC277-1000,GC277)</f>
        <v>0</v>
      </c>
      <c r="GD278" s="20">
        <f>IF(HB277&gt;0,ROUND(PMT($F$92/12,$F$96*12,-GC278),5),0)</f>
        <v>0</v>
      </c>
      <c r="GE278" s="15">
        <f>IF(HB277&gt;0,ROUND(GC278*$GE$1/1000,2),0)</f>
        <v>0</v>
      </c>
      <c r="GF278" s="9">
        <f>INT(GE278)</f>
        <v>0</v>
      </c>
      <c r="GG278" s="23">
        <f>INT((GE278-GF278)*10)/10</f>
        <v>0</v>
      </c>
      <c r="GH278" s="17">
        <f>GE278-GF278-GG278</f>
        <v>0</v>
      </c>
      <c r="GI278" s="23">
        <f>IF(OR(GH278=0.05,GH278=0),GH278,IF(AND(GH278&gt;0.051,GH278&lt;0.1),0.1,IF(AND(GH278&gt;0.001,GH278&lt;0.05),0.05,GH278)))</f>
        <v>0</v>
      </c>
      <c r="GJ278" s="23">
        <f>GF278+GG278+GI278</f>
        <v>0</v>
      </c>
      <c r="GK278" s="15">
        <f>IF(HB277&gt;0,ROUND($GD$1*$GK$1,2),0)</f>
        <v>0</v>
      </c>
      <c r="GL278" s="22">
        <v>0</v>
      </c>
      <c r="GM278" s="22">
        <f>IF(HB277&gt;0,ROUND($GD$1*$GM$1,0),0)</f>
        <v>0</v>
      </c>
      <c r="GN278" s="22">
        <f>IF(HB277&gt;0,ROUND($GD$1*$GN$1,2),0)</f>
        <v>0</v>
      </c>
      <c r="GO278" s="22">
        <f>IF(HB277&gt;0,ROUND($GD$1*$GO$1,2),0)</f>
        <v>0</v>
      </c>
      <c r="GP278" s="22">
        <f>IF(HB277&gt;0,ROUND($GD$1*$GP$1,2),0)</f>
        <v>0</v>
      </c>
      <c r="GQ278" s="15">
        <f>IF(HB277&gt;0,GK278+SUM(GM278:GP278),0)</f>
        <v>0</v>
      </c>
      <c r="GR278" s="22">
        <f>IF(HB277&gt;0,ROUND(GQ278/12,2),0)</f>
        <v>0</v>
      </c>
      <c r="GS278" s="9">
        <f>INT(GR278)</f>
        <v>0</v>
      </c>
      <c r="GT278" s="23">
        <f>INT((GR278-GS278)*10)/10</f>
        <v>0</v>
      </c>
      <c r="GU278" s="17">
        <f>GR278-GS278-GT278</f>
        <v>0</v>
      </c>
      <c r="GV278" s="23">
        <f>IF(OR(GU278=0.05,GU278=0),GU278,IF(AND(GU278&gt;0.051,GU278&lt;0.1),0.1,IF(AND(GU278&gt;0.001,GU278&lt;0.05),0.05,GU278)))</f>
        <v>0</v>
      </c>
      <c r="GW278" s="23">
        <f>GS278+GT278+GV278</f>
        <v>0</v>
      </c>
      <c r="GX278">
        <f>IF(HB277&gt;0,GX277,0)</f>
        <v>0</v>
      </c>
      <c r="GY278" s="7">
        <f>ROUND(GD278+GJ278+GW278+GX278,2)</f>
        <v>0</v>
      </c>
      <c r="GZ278" s="7">
        <f>IF(AND(GY278&gt;0,GY279=0),GY278,0)</f>
        <v>0</v>
      </c>
      <c r="HA278" s="7">
        <f>IF(HB277&gt;0,HA277,0)</f>
        <v>0</v>
      </c>
      <c r="HB278" s="7">
        <f>IF(ROUND(GY278-HA278,2)&gt;0,ROUND(GY278-HA278,2),0)</f>
        <v>0</v>
      </c>
    </row>
    <row r="279" spans="1:235">
      <c r="BB279">
        <v>277</v>
      </c>
      <c r="BC279" s="7">
        <f>IF(BW278&gt;0,BC278-1000,BC278)</f>
        <v>0</v>
      </c>
      <c r="BD279" s="20">
        <f>IF(BW278&gt;0,ROUND(PMT($F$92/12,$F$96*12,-BC279),5),0)</f>
        <v>0</v>
      </c>
      <c r="BE279" s="15">
        <f>IF(BW278&gt;0,ROUND(BC279*$E$1/1000,2),0)</f>
        <v>0</v>
      </c>
      <c r="BF279" s="15">
        <f>IF(BW278&gt;0,ROUND(MIN(BC279,$F$168)*$BF$1,2),0)</f>
        <v>0</v>
      </c>
      <c r="BG279" s="22">
        <v>0</v>
      </c>
      <c r="BH279" s="22">
        <f>IF(BW278&gt;0,ROUND(MIN(BC279,$F$168)*$BH$1,0),0)</f>
        <v>0</v>
      </c>
      <c r="BI279" s="22">
        <f>IF(BW278&gt;0,ROUND(MIN(BC279,$F$168)*$BI$1,2),0)</f>
        <v>0</v>
      </c>
      <c r="BJ279" s="22">
        <f>IF(BW278&gt;0,ROUND(MIN(BC279,$F$168)*$BJ$1,2),0)</f>
        <v>0</v>
      </c>
      <c r="BK279" s="22">
        <f>IF(BW278&gt;0,ROUND(MIN(BC279,$F$168)*$BK$1,2),0)</f>
        <v>0</v>
      </c>
      <c r="BL279" s="15">
        <f>IF(BW278&gt;0,BF279+SUM(BH279:BK279),0)</f>
        <v>0</v>
      </c>
      <c r="BM279" s="22">
        <f>IF(BW278&gt;0,ROUND(BL279/12,2),0)</f>
        <v>0</v>
      </c>
      <c r="BN279" s="9">
        <f>INT(BM279)</f>
        <v>0</v>
      </c>
      <c r="BO279" s="23">
        <f>INT((BM279-BN279)*10)/10</f>
        <v>0</v>
      </c>
      <c r="BP279" s="17">
        <f>BM279-BN279-BO279</f>
        <v>0</v>
      </c>
      <c r="BQ279" s="23">
        <f>IF(OR(BP279=0.05,BP279=0),BP279,IF(AND(BP279&gt;0.051,BP279&lt;0.1),0.1,IF(AND(BP279&gt;0.001,BP279&lt;0.05),0.05,BP279)))</f>
        <v>0</v>
      </c>
      <c r="BR279" s="23">
        <f>BN279+BO279+BQ279</f>
        <v>0</v>
      </c>
      <c r="BS279">
        <f>IF(BW278&gt;0,BS278,0)</f>
        <v>0</v>
      </c>
      <c r="BT279" s="7">
        <f>SUM(BD279:BE279)+BR279+BS279</f>
        <v>0</v>
      </c>
      <c r="BU279" s="7">
        <f>IF(AND(BT279&gt;0,BT280=0),BT279,0)</f>
        <v>0</v>
      </c>
      <c r="BV279" s="7">
        <f>IF(BW278&gt;0,BV278,0)</f>
        <v>0</v>
      </c>
      <c r="BW279" s="7">
        <f>IF(ROUND(BT279-BV279,2)&gt;0,ROUND(BT279-BV279,2),0)</f>
        <v>0</v>
      </c>
      <c r="CB279">
        <v>277</v>
      </c>
      <c r="CC279" s="7">
        <f>IF(DB278&gt;0,CC278-1000,CC278)</f>
        <v>0</v>
      </c>
      <c r="CD279" s="20">
        <f>IF(DB278&gt;0,ROUND(PMT($F$92/12,$F$96*12,-CC279),5),0)</f>
        <v>0</v>
      </c>
      <c r="CE279" s="15">
        <f>IF(DB278&gt;0,ROUND(CC279*$CE$1/1000,2),0)</f>
        <v>0</v>
      </c>
      <c r="CF279" s="9">
        <f>INT(CE279)</f>
        <v>0</v>
      </c>
      <c r="CG279" s="23">
        <f>INT((CE279-CF279)*10)/10</f>
        <v>0</v>
      </c>
      <c r="CH279" s="17">
        <f>CE279-CF279-CG279</f>
        <v>0</v>
      </c>
      <c r="CI279" s="23">
        <f>IF(OR(CH279=0.05,CH279=0),CH279,IF(AND(CH279&gt;0.051,CH279&lt;0.1),0.1,IF(AND(CH279&gt;0.001,CH279&lt;0.05),0.05,CH279)))</f>
        <v>0</v>
      </c>
      <c r="CJ279" s="23">
        <f>CF279+CG279+CI279</f>
        <v>0</v>
      </c>
      <c r="CK279" s="15">
        <f>IF(DB278&gt;0,ROUND($CD$1*$CK$1,2),0)</f>
        <v>0</v>
      </c>
      <c r="CL279" s="22">
        <v>0</v>
      </c>
      <c r="CM279" s="22">
        <f>IF(DB278&gt;0,ROUND($CD$1*$CM$1,2),0)</f>
        <v>0</v>
      </c>
      <c r="CN279" s="22">
        <f>IF(DB278&gt;0,ROUND($CD$1*$CN$1,2),0)</f>
        <v>0</v>
      </c>
      <c r="CO279" s="22">
        <f>IF(DB278&gt;0,ROUND($CD$1*$CO$1,2),0)</f>
        <v>0</v>
      </c>
      <c r="CP279" s="22">
        <f>IF(DB278&gt;0,ROUND($CD$1*$CP$1,2),0)</f>
        <v>0</v>
      </c>
      <c r="CQ279" s="15">
        <f>IF(DB278&gt;0,CK279+SUM(CM279:CP279),0)</f>
        <v>0</v>
      </c>
      <c r="CR279" s="22">
        <f>IF(DB278&gt;0,ROUND(CQ279/12,2),0)</f>
        <v>0</v>
      </c>
      <c r="CS279" s="9">
        <f>INT(CR279)</f>
        <v>0</v>
      </c>
      <c r="CT279" s="23">
        <f>INT((CR279-CS279)*10)/10</f>
        <v>0</v>
      </c>
      <c r="CU279" s="17">
        <f>CR279-CS279-CT279</f>
        <v>0</v>
      </c>
      <c r="CV279" s="23">
        <f>IF(OR(CU279=0.05,CU279=0),CU279,IF(AND(CU279&gt;0.051,CU279&lt;0.1),0.1,IF(AND(CU279&gt;0.001,CU279&lt;0.05),0.05,CU279)))</f>
        <v>0</v>
      </c>
      <c r="CW279" s="23">
        <f>CS279+CT279+CV279</f>
        <v>0</v>
      </c>
      <c r="CX279">
        <f>IF(DB278&gt;0,CX278,0)</f>
        <v>0</v>
      </c>
      <c r="CY279" s="7">
        <f>ROUND(CD279+CJ279+CW279+CX279,2)</f>
        <v>0</v>
      </c>
      <c r="CZ279" s="7">
        <f>IF(AND(CY279&gt;0,CY280=0),CY279,0)</f>
        <v>0</v>
      </c>
      <c r="DA279" s="7">
        <f>IF(DB278&gt;0,DA278,0)</f>
        <v>0</v>
      </c>
      <c r="DB279" s="7">
        <f>IF(ROUND(CY279-DA279,2)&gt;0,ROUND(CY279-DA279,2),0)</f>
        <v>0</v>
      </c>
      <c r="EB279">
        <v>277</v>
      </c>
      <c r="EC279" s="7">
        <f>IF(FB278&gt;0,EC278-1000,EC278)</f>
        <v>0</v>
      </c>
      <c r="ED279" s="20">
        <f>IF(FB278&gt;0,ROUND(PMT($F$92/12,$F$96*12,-EC279),5),0)</f>
        <v>0</v>
      </c>
      <c r="EE279" s="15">
        <f>IF(FB278&gt;0,ROUND(EC279*$EE$1/1000,2),0)</f>
        <v>0</v>
      </c>
      <c r="EF279" s="9">
        <f>INT(EE279)</f>
        <v>0</v>
      </c>
      <c r="EG279" s="23">
        <f>INT((EE279-EF279)*10)/10</f>
        <v>0</v>
      </c>
      <c r="EH279" s="17">
        <f>EE279-EF279-EG279</f>
        <v>0</v>
      </c>
      <c r="EI279" s="23">
        <f>IF(OR(EH279=0.05,EH279=0),EH279,IF(AND(EH279&gt;0.051,EH279&lt;0.1),0.1,IF(AND(EH279&gt;0.001,EH279&lt;0.05),0.05,EH279)))</f>
        <v>0</v>
      </c>
      <c r="EJ279" s="23">
        <f>EF279+EG279+EI279</f>
        <v>0</v>
      </c>
      <c r="EK279" s="15">
        <f>IF(FB278&gt;0,ROUND($ED$1*$EK$1,2),0)</f>
        <v>0</v>
      </c>
      <c r="EL279" s="22">
        <v>0</v>
      </c>
      <c r="EM279" s="22">
        <f>IF(FB278&gt;0,ROUND($ED$1*$EM$1,0),0)</f>
        <v>0</v>
      </c>
      <c r="EN279" s="22">
        <f>IF(FB278&gt;0,ROUND($ED$1*$EN$1,2),0)</f>
        <v>0</v>
      </c>
      <c r="EO279" s="22">
        <f>IF(FB278&gt;0,ROUND($ED$1*$EO$1,2),0)</f>
        <v>0</v>
      </c>
      <c r="EP279" s="22">
        <f>IF(FB278&gt;0,ROUND($ED$1*$EP$1,2),0)</f>
        <v>0</v>
      </c>
      <c r="EQ279" s="15">
        <f>IF(FB278&gt;0,EK279+SUM(EM279:EP279),0)</f>
        <v>0</v>
      </c>
      <c r="ER279" s="22">
        <f>IF(FB278&gt;0,ROUND(EQ279/12,2),0)</f>
        <v>0</v>
      </c>
      <c r="ES279" s="9">
        <f>INT(ER279)</f>
        <v>0</v>
      </c>
      <c r="ET279" s="23">
        <f>INT((ER279-ES279)*10)/10</f>
        <v>0</v>
      </c>
      <c r="EU279" s="17">
        <f>ER279-ES279-ET279</f>
        <v>0</v>
      </c>
      <c r="EV279" s="23">
        <f>IF(OR(EU279=0.05,EU279=0),EU279,IF(AND(EU279&gt;0.051,EU279&lt;0.1),0.1,IF(AND(EU279&gt;0.001,EU279&lt;0.05),0.05,EU279)))</f>
        <v>0</v>
      </c>
      <c r="EW279" s="23">
        <f>ES279+ET279+EV279</f>
        <v>0</v>
      </c>
      <c r="EX279">
        <f>IF(FB278&gt;0,EX278,0)</f>
        <v>0</v>
      </c>
      <c r="EY279" s="7">
        <f>ROUND(ED279+EJ279+EW279+EX279,2)</f>
        <v>0</v>
      </c>
      <c r="EZ279" s="7">
        <f>IF(AND(EY279&gt;0,EY280=0),EY279,0)</f>
        <v>0</v>
      </c>
      <c r="FA279" s="7">
        <f>IF(FB278&gt;0,FA278,0)</f>
        <v>0</v>
      </c>
      <c r="FB279" s="7">
        <f>IF(ROUND(EY279-FA279,2)&gt;0,ROUND(EY279-FA279,2),0)</f>
        <v>0</v>
      </c>
      <c r="GB279">
        <v>277</v>
      </c>
      <c r="GC279" s="7">
        <f>IF(HB278&gt;0,GC278-1000,GC278)</f>
        <v>0</v>
      </c>
      <c r="GD279" s="20">
        <f>IF(HB278&gt;0,ROUND(PMT($F$92/12,$F$96*12,-GC279),5),0)</f>
        <v>0</v>
      </c>
      <c r="GE279" s="15">
        <f>IF(HB278&gt;0,ROUND(GC279*$GE$1/1000,2),0)</f>
        <v>0</v>
      </c>
      <c r="GF279" s="9">
        <f>INT(GE279)</f>
        <v>0</v>
      </c>
      <c r="GG279" s="23">
        <f>INT((GE279-GF279)*10)/10</f>
        <v>0</v>
      </c>
      <c r="GH279" s="17">
        <f>GE279-GF279-GG279</f>
        <v>0</v>
      </c>
      <c r="GI279" s="23">
        <f>IF(OR(GH279=0.05,GH279=0),GH279,IF(AND(GH279&gt;0.051,GH279&lt;0.1),0.1,IF(AND(GH279&gt;0.001,GH279&lt;0.05),0.05,GH279)))</f>
        <v>0</v>
      </c>
      <c r="GJ279" s="23">
        <f>GF279+GG279+GI279</f>
        <v>0</v>
      </c>
      <c r="GK279" s="15">
        <f>IF(HB278&gt;0,ROUND($GD$1*$GK$1,2),0)</f>
        <v>0</v>
      </c>
      <c r="GL279" s="22">
        <v>0</v>
      </c>
      <c r="GM279" s="22">
        <f>IF(HB278&gt;0,ROUND($GD$1*$GM$1,0),0)</f>
        <v>0</v>
      </c>
      <c r="GN279" s="22">
        <f>IF(HB278&gt;0,ROUND($GD$1*$GN$1,2),0)</f>
        <v>0</v>
      </c>
      <c r="GO279" s="22">
        <f>IF(HB278&gt;0,ROUND($GD$1*$GO$1,2),0)</f>
        <v>0</v>
      </c>
      <c r="GP279" s="22">
        <f>IF(HB278&gt;0,ROUND($GD$1*$GP$1,2),0)</f>
        <v>0</v>
      </c>
      <c r="GQ279" s="15">
        <f>IF(HB278&gt;0,GK279+SUM(GM279:GP279),0)</f>
        <v>0</v>
      </c>
      <c r="GR279" s="22">
        <f>IF(HB278&gt;0,ROUND(GQ279/12,2),0)</f>
        <v>0</v>
      </c>
      <c r="GS279" s="9">
        <f>INT(GR279)</f>
        <v>0</v>
      </c>
      <c r="GT279" s="23">
        <f>INT((GR279-GS279)*10)/10</f>
        <v>0</v>
      </c>
      <c r="GU279" s="17">
        <f>GR279-GS279-GT279</f>
        <v>0</v>
      </c>
      <c r="GV279" s="23">
        <f>IF(OR(GU279=0.05,GU279=0),GU279,IF(AND(GU279&gt;0.051,GU279&lt;0.1),0.1,IF(AND(GU279&gt;0.001,GU279&lt;0.05),0.05,GU279)))</f>
        <v>0</v>
      </c>
      <c r="GW279" s="23">
        <f>GS279+GT279+GV279</f>
        <v>0</v>
      </c>
      <c r="GX279">
        <f>IF(HB278&gt;0,GX278,0)</f>
        <v>0</v>
      </c>
      <c r="GY279" s="7">
        <f>ROUND(GD279+GJ279+GW279+GX279,2)</f>
        <v>0</v>
      </c>
      <c r="GZ279" s="7">
        <f>IF(AND(GY279&gt;0,GY280=0),GY279,0)</f>
        <v>0</v>
      </c>
      <c r="HA279" s="7">
        <f>IF(HB278&gt;0,HA278,0)</f>
        <v>0</v>
      </c>
      <c r="HB279" s="7">
        <f>IF(ROUND(GY279-HA279,2)&gt;0,ROUND(GY279-HA279,2),0)</f>
        <v>0</v>
      </c>
    </row>
    <row r="280" spans="1:235">
      <c r="BB280">
        <v>278</v>
      </c>
      <c r="BC280" s="7">
        <f>IF(BW279&gt;0,BC279-1000,BC279)</f>
        <v>0</v>
      </c>
      <c r="BD280" s="20">
        <f>IF(BW279&gt;0,ROUND(PMT($F$92/12,$F$96*12,-BC280),5),0)</f>
        <v>0</v>
      </c>
      <c r="BE280" s="15">
        <f>IF(BW279&gt;0,ROUND(BC280*$E$1/1000,2),0)</f>
        <v>0</v>
      </c>
      <c r="BF280" s="15">
        <f>IF(BW279&gt;0,ROUND(MIN(BC280,$F$168)*$BF$1,2),0)</f>
        <v>0</v>
      </c>
      <c r="BG280" s="22">
        <v>0</v>
      </c>
      <c r="BH280" s="22">
        <f>IF(BW279&gt;0,ROUND(MIN(BC280,$F$168)*$BH$1,0),0)</f>
        <v>0</v>
      </c>
      <c r="BI280" s="22">
        <f>IF(BW279&gt;0,ROUND(MIN(BC280,$F$168)*$BI$1,2),0)</f>
        <v>0</v>
      </c>
      <c r="BJ280" s="22">
        <f>IF(BW279&gt;0,ROUND(MIN(BC280,$F$168)*$BJ$1,2),0)</f>
        <v>0</v>
      </c>
      <c r="BK280" s="22">
        <f>IF(BW279&gt;0,ROUND(MIN(BC280,$F$168)*$BK$1,2),0)</f>
        <v>0</v>
      </c>
      <c r="BL280" s="15">
        <f>IF(BW279&gt;0,BF280+SUM(BH280:BK280),0)</f>
        <v>0</v>
      </c>
      <c r="BM280" s="22">
        <f>IF(BW279&gt;0,ROUND(BL280/12,2),0)</f>
        <v>0</v>
      </c>
      <c r="BN280" s="9">
        <f>INT(BM280)</f>
        <v>0</v>
      </c>
      <c r="BO280" s="23">
        <f>INT((BM280-BN280)*10)/10</f>
        <v>0</v>
      </c>
      <c r="BP280" s="17">
        <f>BM280-BN280-BO280</f>
        <v>0</v>
      </c>
      <c r="BQ280" s="23">
        <f>IF(OR(BP280=0.05,BP280=0),BP280,IF(AND(BP280&gt;0.051,BP280&lt;0.1),0.1,IF(AND(BP280&gt;0.001,BP280&lt;0.05),0.05,BP280)))</f>
        <v>0</v>
      </c>
      <c r="BR280" s="23">
        <f>BN280+BO280+BQ280</f>
        <v>0</v>
      </c>
      <c r="BS280">
        <f>IF(BW279&gt;0,BS279,0)</f>
        <v>0</v>
      </c>
      <c r="BT280" s="7">
        <f>SUM(BD280:BE280)+BR280+BS280</f>
        <v>0</v>
      </c>
      <c r="BU280" s="7">
        <f>IF(AND(BT280&gt;0,BT281=0),BT280,0)</f>
        <v>0</v>
      </c>
      <c r="BV280" s="7">
        <f>IF(BW279&gt;0,BV279,0)</f>
        <v>0</v>
      </c>
      <c r="BW280" s="7">
        <f>IF(ROUND(BT280-BV280,2)&gt;0,ROUND(BT280-BV280,2),0)</f>
        <v>0</v>
      </c>
      <c r="CB280">
        <v>278</v>
      </c>
      <c r="CC280" s="7">
        <f>IF(DB279&gt;0,CC279-1000,CC279)</f>
        <v>0</v>
      </c>
      <c r="CD280" s="20">
        <f>IF(DB279&gt;0,ROUND(PMT($F$92/12,$F$96*12,-CC280),5),0)</f>
        <v>0</v>
      </c>
      <c r="CE280" s="15">
        <f>IF(DB279&gt;0,ROUND(CC280*$CE$1/1000,2),0)</f>
        <v>0</v>
      </c>
      <c r="CF280" s="9">
        <f>INT(CE280)</f>
        <v>0</v>
      </c>
      <c r="CG280" s="23">
        <f>INT((CE280-CF280)*10)/10</f>
        <v>0</v>
      </c>
      <c r="CH280" s="17">
        <f>CE280-CF280-CG280</f>
        <v>0</v>
      </c>
      <c r="CI280" s="23">
        <f>IF(OR(CH280=0.05,CH280=0),CH280,IF(AND(CH280&gt;0.051,CH280&lt;0.1),0.1,IF(AND(CH280&gt;0.001,CH280&lt;0.05),0.05,CH280)))</f>
        <v>0</v>
      </c>
      <c r="CJ280" s="23">
        <f>CF280+CG280+CI280</f>
        <v>0</v>
      </c>
      <c r="CK280" s="15">
        <f>IF(DB279&gt;0,ROUND($CD$1*$CK$1,2),0)</f>
        <v>0</v>
      </c>
      <c r="CL280" s="22">
        <v>0</v>
      </c>
      <c r="CM280" s="22">
        <f>IF(DB279&gt;0,ROUND($CD$1*$CM$1,2),0)</f>
        <v>0</v>
      </c>
      <c r="CN280" s="22">
        <f>IF(DB279&gt;0,ROUND($CD$1*$CN$1,2),0)</f>
        <v>0</v>
      </c>
      <c r="CO280" s="22">
        <f>IF(DB279&gt;0,ROUND($CD$1*$CO$1,2),0)</f>
        <v>0</v>
      </c>
      <c r="CP280" s="22">
        <f>IF(DB279&gt;0,ROUND($CD$1*$CP$1,2),0)</f>
        <v>0</v>
      </c>
      <c r="CQ280" s="15">
        <f>IF(DB279&gt;0,CK280+SUM(CM280:CP280),0)</f>
        <v>0</v>
      </c>
      <c r="CR280" s="22">
        <f>IF(DB279&gt;0,ROUND(CQ280/12,2),0)</f>
        <v>0</v>
      </c>
      <c r="CS280" s="9">
        <f>INT(CR280)</f>
        <v>0</v>
      </c>
      <c r="CT280" s="23">
        <f>INT((CR280-CS280)*10)/10</f>
        <v>0</v>
      </c>
      <c r="CU280" s="17">
        <f>CR280-CS280-CT280</f>
        <v>0</v>
      </c>
      <c r="CV280" s="23">
        <f>IF(OR(CU280=0.05,CU280=0),CU280,IF(AND(CU280&gt;0.051,CU280&lt;0.1),0.1,IF(AND(CU280&gt;0.001,CU280&lt;0.05),0.05,CU280)))</f>
        <v>0</v>
      </c>
      <c r="CW280" s="23">
        <f>CS280+CT280+CV280</f>
        <v>0</v>
      </c>
      <c r="CX280">
        <f>IF(DB279&gt;0,CX279,0)</f>
        <v>0</v>
      </c>
      <c r="CY280" s="7">
        <f>ROUND(CD280+CJ280+CW280+CX280,2)</f>
        <v>0</v>
      </c>
      <c r="CZ280" s="7">
        <f>IF(AND(CY280&gt;0,CY281=0),CY280,0)</f>
        <v>0</v>
      </c>
      <c r="DA280" s="7">
        <f>IF(DB279&gt;0,DA279,0)</f>
        <v>0</v>
      </c>
      <c r="DB280" s="7">
        <f>IF(ROUND(CY280-DA280,2)&gt;0,ROUND(CY280-DA280,2),0)</f>
        <v>0</v>
      </c>
      <c r="EB280">
        <v>278</v>
      </c>
      <c r="EC280" s="7">
        <f>IF(FB279&gt;0,EC279-1000,EC279)</f>
        <v>0</v>
      </c>
      <c r="ED280" s="20">
        <f>IF(FB279&gt;0,ROUND(PMT($F$92/12,$F$96*12,-EC280),5),0)</f>
        <v>0</v>
      </c>
      <c r="EE280" s="15">
        <f>IF(FB279&gt;0,ROUND(EC280*$EE$1/1000,2),0)</f>
        <v>0</v>
      </c>
      <c r="EF280" s="9">
        <f>INT(EE280)</f>
        <v>0</v>
      </c>
      <c r="EG280" s="23">
        <f>INT((EE280-EF280)*10)/10</f>
        <v>0</v>
      </c>
      <c r="EH280" s="17">
        <f>EE280-EF280-EG280</f>
        <v>0</v>
      </c>
      <c r="EI280" s="23">
        <f>IF(OR(EH280=0.05,EH280=0),EH280,IF(AND(EH280&gt;0.051,EH280&lt;0.1),0.1,IF(AND(EH280&gt;0.001,EH280&lt;0.05),0.05,EH280)))</f>
        <v>0</v>
      </c>
      <c r="EJ280" s="23">
        <f>EF280+EG280+EI280</f>
        <v>0</v>
      </c>
      <c r="EK280" s="15">
        <f>IF(FB279&gt;0,ROUND($ED$1*$EK$1,2),0)</f>
        <v>0</v>
      </c>
      <c r="EL280" s="22">
        <v>0</v>
      </c>
      <c r="EM280" s="22">
        <f>IF(FB279&gt;0,ROUND($ED$1*$EM$1,0),0)</f>
        <v>0</v>
      </c>
      <c r="EN280" s="22">
        <f>IF(FB279&gt;0,ROUND($ED$1*$EN$1,2),0)</f>
        <v>0</v>
      </c>
      <c r="EO280" s="22">
        <f>IF(FB279&gt;0,ROUND($ED$1*$EO$1,2),0)</f>
        <v>0</v>
      </c>
      <c r="EP280" s="22">
        <f>IF(FB279&gt;0,ROUND($ED$1*$EP$1,2),0)</f>
        <v>0</v>
      </c>
      <c r="EQ280" s="15">
        <f>IF(FB279&gt;0,EK280+SUM(EM280:EP280),0)</f>
        <v>0</v>
      </c>
      <c r="ER280" s="22">
        <f>IF(FB279&gt;0,ROUND(EQ280/12,2),0)</f>
        <v>0</v>
      </c>
      <c r="ES280" s="9">
        <f>INT(ER280)</f>
        <v>0</v>
      </c>
      <c r="ET280" s="23">
        <f>INT((ER280-ES280)*10)/10</f>
        <v>0</v>
      </c>
      <c r="EU280" s="17">
        <f>ER280-ES280-ET280</f>
        <v>0</v>
      </c>
      <c r="EV280" s="23">
        <f>IF(OR(EU280=0.05,EU280=0),EU280,IF(AND(EU280&gt;0.051,EU280&lt;0.1),0.1,IF(AND(EU280&gt;0.001,EU280&lt;0.05),0.05,EU280)))</f>
        <v>0</v>
      </c>
      <c r="EW280" s="23">
        <f>ES280+ET280+EV280</f>
        <v>0</v>
      </c>
      <c r="EX280">
        <f>IF(FB279&gt;0,EX279,0)</f>
        <v>0</v>
      </c>
      <c r="EY280" s="7">
        <f>ROUND(ED280+EJ280+EW280+EX280,2)</f>
        <v>0</v>
      </c>
      <c r="EZ280" s="7">
        <f>IF(AND(EY280&gt;0,EY281=0),EY280,0)</f>
        <v>0</v>
      </c>
      <c r="FA280" s="7">
        <f>IF(FB279&gt;0,FA279,0)</f>
        <v>0</v>
      </c>
      <c r="FB280" s="7">
        <f>IF(ROUND(EY280-FA280,2)&gt;0,ROUND(EY280-FA280,2),0)</f>
        <v>0</v>
      </c>
      <c r="GB280">
        <v>278</v>
      </c>
      <c r="GC280" s="7">
        <f>IF(HB279&gt;0,GC279-1000,GC279)</f>
        <v>0</v>
      </c>
      <c r="GD280" s="20">
        <f>IF(HB279&gt;0,ROUND(PMT($F$92/12,$F$96*12,-GC280),5),0)</f>
        <v>0</v>
      </c>
      <c r="GE280" s="15">
        <f>IF(HB279&gt;0,ROUND(GC280*$GE$1/1000,2),0)</f>
        <v>0</v>
      </c>
      <c r="GF280" s="9">
        <f>INT(GE280)</f>
        <v>0</v>
      </c>
      <c r="GG280" s="23">
        <f>INT((GE280-GF280)*10)/10</f>
        <v>0</v>
      </c>
      <c r="GH280" s="17">
        <f>GE280-GF280-GG280</f>
        <v>0</v>
      </c>
      <c r="GI280" s="23">
        <f>IF(OR(GH280=0.05,GH280=0),GH280,IF(AND(GH280&gt;0.051,GH280&lt;0.1),0.1,IF(AND(GH280&gt;0.001,GH280&lt;0.05),0.05,GH280)))</f>
        <v>0</v>
      </c>
      <c r="GJ280" s="23">
        <f>GF280+GG280+GI280</f>
        <v>0</v>
      </c>
      <c r="GK280" s="15">
        <f>IF(HB279&gt;0,ROUND($GD$1*$GK$1,2),0)</f>
        <v>0</v>
      </c>
      <c r="GL280" s="22">
        <v>0</v>
      </c>
      <c r="GM280" s="22">
        <f>IF(HB279&gt;0,ROUND($GD$1*$GM$1,0),0)</f>
        <v>0</v>
      </c>
      <c r="GN280" s="22">
        <f>IF(HB279&gt;0,ROUND($GD$1*$GN$1,2),0)</f>
        <v>0</v>
      </c>
      <c r="GO280" s="22">
        <f>IF(HB279&gt;0,ROUND($GD$1*$GO$1,2),0)</f>
        <v>0</v>
      </c>
      <c r="GP280" s="22">
        <f>IF(HB279&gt;0,ROUND($GD$1*$GP$1,2),0)</f>
        <v>0</v>
      </c>
      <c r="GQ280" s="15">
        <f>IF(HB279&gt;0,GK280+SUM(GM280:GP280),0)</f>
        <v>0</v>
      </c>
      <c r="GR280" s="22">
        <f>IF(HB279&gt;0,ROUND(GQ280/12,2),0)</f>
        <v>0</v>
      </c>
      <c r="GS280" s="9">
        <f>INT(GR280)</f>
        <v>0</v>
      </c>
      <c r="GT280" s="23">
        <f>INT((GR280-GS280)*10)/10</f>
        <v>0</v>
      </c>
      <c r="GU280" s="17">
        <f>GR280-GS280-GT280</f>
        <v>0</v>
      </c>
      <c r="GV280" s="23">
        <f>IF(OR(GU280=0.05,GU280=0),GU280,IF(AND(GU280&gt;0.051,GU280&lt;0.1),0.1,IF(AND(GU280&gt;0.001,GU280&lt;0.05),0.05,GU280)))</f>
        <v>0</v>
      </c>
      <c r="GW280" s="23">
        <f>GS280+GT280+GV280</f>
        <v>0</v>
      </c>
      <c r="GX280">
        <f>IF(HB279&gt;0,GX279,0)</f>
        <v>0</v>
      </c>
      <c r="GY280" s="7">
        <f>ROUND(GD280+GJ280+GW280+GX280,2)</f>
        <v>0</v>
      </c>
      <c r="GZ280" s="7">
        <f>IF(AND(GY280&gt;0,GY281=0),GY280,0)</f>
        <v>0</v>
      </c>
      <c r="HA280" s="7">
        <f>IF(HB279&gt;0,HA279,0)</f>
        <v>0</v>
      </c>
      <c r="HB280" s="7">
        <f>IF(ROUND(GY280-HA280,2)&gt;0,ROUND(GY280-HA280,2),0)</f>
        <v>0</v>
      </c>
    </row>
    <row r="281" spans="1:235">
      <c r="BB281">
        <v>279</v>
      </c>
      <c r="BC281" s="7">
        <f>IF(BW280&gt;0,BC280-1000,BC280)</f>
        <v>0</v>
      </c>
      <c r="BD281" s="20">
        <f>IF(BW280&gt;0,ROUND(PMT($F$92/12,$F$96*12,-BC281),5),0)</f>
        <v>0</v>
      </c>
      <c r="BE281" s="15">
        <f>IF(BW280&gt;0,ROUND(BC281*$E$1/1000,2),0)</f>
        <v>0</v>
      </c>
      <c r="BF281" s="15">
        <f>IF(BW280&gt;0,ROUND(MIN(BC281,$F$168)*$BF$1,2),0)</f>
        <v>0</v>
      </c>
      <c r="BG281" s="22">
        <v>0</v>
      </c>
      <c r="BH281" s="22">
        <f>IF(BW280&gt;0,ROUND(MIN(BC281,$F$168)*$BH$1,0),0)</f>
        <v>0</v>
      </c>
      <c r="BI281" s="22">
        <f>IF(BW280&gt;0,ROUND(MIN(BC281,$F$168)*$BI$1,2),0)</f>
        <v>0</v>
      </c>
      <c r="BJ281" s="22">
        <f>IF(BW280&gt;0,ROUND(MIN(BC281,$F$168)*$BJ$1,2),0)</f>
        <v>0</v>
      </c>
      <c r="BK281" s="22">
        <f>IF(BW280&gt;0,ROUND(MIN(BC281,$F$168)*$BK$1,2),0)</f>
        <v>0</v>
      </c>
      <c r="BL281" s="15">
        <f>IF(BW280&gt;0,BF281+SUM(BH281:BK281),0)</f>
        <v>0</v>
      </c>
      <c r="BM281" s="22">
        <f>IF(BW280&gt;0,ROUND(BL281/12,2),0)</f>
        <v>0</v>
      </c>
      <c r="BN281" s="9">
        <f>INT(BM281)</f>
        <v>0</v>
      </c>
      <c r="BO281" s="23">
        <f>INT((BM281-BN281)*10)/10</f>
        <v>0</v>
      </c>
      <c r="BP281" s="17">
        <f>BM281-BN281-BO281</f>
        <v>0</v>
      </c>
      <c r="BQ281" s="23">
        <f>IF(OR(BP281=0.05,BP281=0),BP281,IF(AND(BP281&gt;0.051,BP281&lt;0.1),0.1,IF(AND(BP281&gt;0.001,BP281&lt;0.05),0.05,BP281)))</f>
        <v>0</v>
      </c>
      <c r="BR281" s="23">
        <f>BN281+BO281+BQ281</f>
        <v>0</v>
      </c>
      <c r="BS281">
        <f>IF(BW280&gt;0,BS280,0)</f>
        <v>0</v>
      </c>
      <c r="BT281" s="7">
        <f>SUM(BD281:BE281)+BR281+BS281</f>
        <v>0</v>
      </c>
      <c r="BU281" s="7">
        <f>IF(AND(BT281&gt;0,BT282=0),BT281,0)</f>
        <v>0</v>
      </c>
      <c r="BV281" s="7">
        <f>IF(BW280&gt;0,BV280,0)</f>
        <v>0</v>
      </c>
      <c r="BW281" s="7">
        <f>IF(ROUND(BT281-BV281,2)&gt;0,ROUND(BT281-BV281,2),0)</f>
        <v>0</v>
      </c>
      <c r="CB281">
        <v>279</v>
      </c>
      <c r="CC281" s="7">
        <f>IF(DB280&gt;0,CC280-1000,CC280)</f>
        <v>0</v>
      </c>
      <c r="CD281" s="20">
        <f>IF(DB280&gt;0,ROUND(PMT($F$92/12,$F$96*12,-CC281),5),0)</f>
        <v>0</v>
      </c>
      <c r="CE281" s="15">
        <f>IF(DB280&gt;0,ROUND(CC281*$CE$1/1000,2),0)</f>
        <v>0</v>
      </c>
      <c r="CF281" s="9">
        <f>INT(CE281)</f>
        <v>0</v>
      </c>
      <c r="CG281" s="23">
        <f>INT((CE281-CF281)*10)/10</f>
        <v>0</v>
      </c>
      <c r="CH281" s="17">
        <f>CE281-CF281-CG281</f>
        <v>0</v>
      </c>
      <c r="CI281" s="23">
        <f>IF(OR(CH281=0.05,CH281=0),CH281,IF(AND(CH281&gt;0.051,CH281&lt;0.1),0.1,IF(AND(CH281&gt;0.001,CH281&lt;0.05),0.05,CH281)))</f>
        <v>0</v>
      </c>
      <c r="CJ281" s="23">
        <f>CF281+CG281+CI281</f>
        <v>0</v>
      </c>
      <c r="CK281" s="15">
        <f>IF(DB280&gt;0,ROUND($CD$1*$CK$1,2),0)</f>
        <v>0</v>
      </c>
      <c r="CL281" s="22">
        <v>0</v>
      </c>
      <c r="CM281" s="22">
        <f>IF(DB280&gt;0,ROUND($CD$1*$CM$1,2),0)</f>
        <v>0</v>
      </c>
      <c r="CN281" s="22">
        <f>IF(DB280&gt;0,ROUND($CD$1*$CN$1,2),0)</f>
        <v>0</v>
      </c>
      <c r="CO281" s="22">
        <f>IF(DB280&gt;0,ROUND($CD$1*$CO$1,2),0)</f>
        <v>0</v>
      </c>
      <c r="CP281" s="22">
        <f>IF(DB280&gt;0,ROUND($CD$1*$CP$1,2),0)</f>
        <v>0</v>
      </c>
      <c r="CQ281" s="15">
        <f>IF(DB280&gt;0,CK281+SUM(CM281:CP281),0)</f>
        <v>0</v>
      </c>
      <c r="CR281" s="22">
        <f>IF(DB280&gt;0,ROUND(CQ281/12,2),0)</f>
        <v>0</v>
      </c>
      <c r="CS281" s="9">
        <f>INT(CR281)</f>
        <v>0</v>
      </c>
      <c r="CT281" s="23">
        <f>INT((CR281-CS281)*10)/10</f>
        <v>0</v>
      </c>
      <c r="CU281" s="17">
        <f>CR281-CS281-CT281</f>
        <v>0</v>
      </c>
      <c r="CV281" s="23">
        <f>IF(OR(CU281=0.05,CU281=0),CU281,IF(AND(CU281&gt;0.051,CU281&lt;0.1),0.1,IF(AND(CU281&gt;0.001,CU281&lt;0.05),0.05,CU281)))</f>
        <v>0</v>
      </c>
      <c r="CW281" s="23">
        <f>CS281+CT281+CV281</f>
        <v>0</v>
      </c>
      <c r="CX281">
        <f>IF(DB280&gt;0,CX280,0)</f>
        <v>0</v>
      </c>
      <c r="CY281" s="7">
        <f>ROUND(CD281+CJ281+CW281+CX281,2)</f>
        <v>0</v>
      </c>
      <c r="CZ281" s="7">
        <f>IF(AND(CY281&gt;0,CY282=0),CY281,0)</f>
        <v>0</v>
      </c>
      <c r="DA281" s="7">
        <f>IF(DB280&gt;0,DA280,0)</f>
        <v>0</v>
      </c>
      <c r="DB281" s="7">
        <f>IF(ROUND(CY281-DA281,2)&gt;0,ROUND(CY281-DA281,2),0)</f>
        <v>0</v>
      </c>
      <c r="EB281">
        <v>279</v>
      </c>
      <c r="EC281" s="7">
        <f>IF(FB280&gt;0,EC280-1000,EC280)</f>
        <v>0</v>
      </c>
      <c r="ED281" s="20">
        <f>IF(FB280&gt;0,ROUND(PMT($F$92/12,$F$96*12,-EC281),5),0)</f>
        <v>0</v>
      </c>
      <c r="EE281" s="15">
        <f>IF(FB280&gt;0,ROUND(EC281*$EE$1/1000,2),0)</f>
        <v>0</v>
      </c>
      <c r="EF281" s="9">
        <f>INT(EE281)</f>
        <v>0</v>
      </c>
      <c r="EG281" s="23">
        <f>INT((EE281-EF281)*10)/10</f>
        <v>0</v>
      </c>
      <c r="EH281" s="17">
        <f>EE281-EF281-EG281</f>
        <v>0</v>
      </c>
      <c r="EI281" s="23">
        <f>IF(OR(EH281=0.05,EH281=0),EH281,IF(AND(EH281&gt;0.051,EH281&lt;0.1),0.1,IF(AND(EH281&gt;0.001,EH281&lt;0.05),0.05,EH281)))</f>
        <v>0</v>
      </c>
      <c r="EJ281" s="23">
        <f>EF281+EG281+EI281</f>
        <v>0</v>
      </c>
      <c r="EK281" s="15">
        <f>IF(FB280&gt;0,ROUND($ED$1*$EK$1,2),0)</f>
        <v>0</v>
      </c>
      <c r="EL281" s="22">
        <v>0</v>
      </c>
      <c r="EM281" s="22">
        <f>IF(FB280&gt;0,ROUND($ED$1*$EM$1,0),0)</f>
        <v>0</v>
      </c>
      <c r="EN281" s="22">
        <f>IF(FB280&gt;0,ROUND($ED$1*$EN$1,2),0)</f>
        <v>0</v>
      </c>
      <c r="EO281" s="22">
        <f>IF(FB280&gt;0,ROUND($ED$1*$EO$1,2),0)</f>
        <v>0</v>
      </c>
      <c r="EP281" s="22">
        <f>IF(FB280&gt;0,ROUND($ED$1*$EP$1,2),0)</f>
        <v>0</v>
      </c>
      <c r="EQ281" s="15">
        <f>IF(FB280&gt;0,EK281+SUM(EM281:EP281),0)</f>
        <v>0</v>
      </c>
      <c r="ER281" s="22">
        <f>IF(FB280&gt;0,ROUND(EQ281/12,2),0)</f>
        <v>0</v>
      </c>
      <c r="ES281" s="9">
        <f>INT(ER281)</f>
        <v>0</v>
      </c>
      <c r="ET281" s="23">
        <f>INT((ER281-ES281)*10)/10</f>
        <v>0</v>
      </c>
      <c r="EU281" s="17">
        <f>ER281-ES281-ET281</f>
        <v>0</v>
      </c>
      <c r="EV281" s="23">
        <f>IF(OR(EU281=0.05,EU281=0),EU281,IF(AND(EU281&gt;0.051,EU281&lt;0.1),0.1,IF(AND(EU281&gt;0.001,EU281&lt;0.05),0.05,EU281)))</f>
        <v>0</v>
      </c>
      <c r="EW281" s="23">
        <f>ES281+ET281+EV281</f>
        <v>0</v>
      </c>
      <c r="EX281">
        <f>IF(FB280&gt;0,EX280,0)</f>
        <v>0</v>
      </c>
      <c r="EY281" s="7">
        <f>ROUND(ED281+EJ281+EW281+EX281,2)</f>
        <v>0</v>
      </c>
      <c r="EZ281" s="7">
        <f>IF(AND(EY281&gt;0,EY282=0),EY281,0)</f>
        <v>0</v>
      </c>
      <c r="FA281" s="7">
        <f>IF(FB280&gt;0,FA280,0)</f>
        <v>0</v>
      </c>
      <c r="FB281" s="7">
        <f>IF(ROUND(EY281-FA281,2)&gt;0,ROUND(EY281-FA281,2),0)</f>
        <v>0</v>
      </c>
      <c r="GB281">
        <v>279</v>
      </c>
      <c r="GC281" s="7">
        <f>IF(HB280&gt;0,GC280-1000,GC280)</f>
        <v>0</v>
      </c>
      <c r="GD281" s="20">
        <f>IF(HB280&gt;0,ROUND(PMT($F$92/12,$F$96*12,-GC281),5),0)</f>
        <v>0</v>
      </c>
      <c r="GE281" s="15">
        <f>IF(HB280&gt;0,ROUND(GC281*$GE$1/1000,2),0)</f>
        <v>0</v>
      </c>
      <c r="GF281" s="9">
        <f>INT(GE281)</f>
        <v>0</v>
      </c>
      <c r="GG281" s="23">
        <f>INT((GE281-GF281)*10)/10</f>
        <v>0</v>
      </c>
      <c r="GH281" s="17">
        <f>GE281-GF281-GG281</f>
        <v>0</v>
      </c>
      <c r="GI281" s="23">
        <f>IF(OR(GH281=0.05,GH281=0),GH281,IF(AND(GH281&gt;0.051,GH281&lt;0.1),0.1,IF(AND(GH281&gt;0.001,GH281&lt;0.05),0.05,GH281)))</f>
        <v>0</v>
      </c>
      <c r="GJ281" s="23">
        <f>GF281+GG281+GI281</f>
        <v>0</v>
      </c>
      <c r="GK281" s="15">
        <f>IF(HB280&gt;0,ROUND($GD$1*$GK$1,2),0)</f>
        <v>0</v>
      </c>
      <c r="GL281" s="22">
        <v>0</v>
      </c>
      <c r="GM281" s="22">
        <f>IF(HB280&gt;0,ROUND($GD$1*$GM$1,0),0)</f>
        <v>0</v>
      </c>
      <c r="GN281" s="22">
        <f>IF(HB280&gt;0,ROUND($GD$1*$GN$1,2),0)</f>
        <v>0</v>
      </c>
      <c r="GO281" s="22">
        <f>IF(HB280&gt;0,ROUND($GD$1*$GO$1,2),0)</f>
        <v>0</v>
      </c>
      <c r="GP281" s="22">
        <f>IF(HB280&gt;0,ROUND($GD$1*$GP$1,2),0)</f>
        <v>0</v>
      </c>
      <c r="GQ281" s="15">
        <f>IF(HB280&gt;0,GK281+SUM(GM281:GP281),0)</f>
        <v>0</v>
      </c>
      <c r="GR281" s="22">
        <f>IF(HB280&gt;0,ROUND(GQ281/12,2),0)</f>
        <v>0</v>
      </c>
      <c r="GS281" s="9">
        <f>INT(GR281)</f>
        <v>0</v>
      </c>
      <c r="GT281" s="23">
        <f>INT((GR281-GS281)*10)/10</f>
        <v>0</v>
      </c>
      <c r="GU281" s="17">
        <f>GR281-GS281-GT281</f>
        <v>0</v>
      </c>
      <c r="GV281" s="23">
        <f>IF(OR(GU281=0.05,GU281=0),GU281,IF(AND(GU281&gt;0.051,GU281&lt;0.1),0.1,IF(AND(GU281&gt;0.001,GU281&lt;0.05),0.05,GU281)))</f>
        <v>0</v>
      </c>
      <c r="GW281" s="23">
        <f>GS281+GT281+GV281</f>
        <v>0</v>
      </c>
      <c r="GX281">
        <f>IF(HB280&gt;0,GX280,0)</f>
        <v>0</v>
      </c>
      <c r="GY281" s="7">
        <f>ROUND(GD281+GJ281+GW281+GX281,2)</f>
        <v>0</v>
      </c>
      <c r="GZ281" s="7">
        <f>IF(AND(GY281&gt;0,GY282=0),GY281,0)</f>
        <v>0</v>
      </c>
      <c r="HA281" s="7">
        <f>IF(HB280&gt;0,HA280,0)</f>
        <v>0</v>
      </c>
      <c r="HB281" s="7">
        <f>IF(ROUND(GY281-HA281,2)&gt;0,ROUND(GY281-HA281,2),0)</f>
        <v>0</v>
      </c>
    </row>
    <row r="282" spans="1:235">
      <c r="BB282">
        <v>280</v>
      </c>
      <c r="BC282" s="7">
        <f>IF(BW281&gt;0,BC281-1000,BC281)</f>
        <v>0</v>
      </c>
      <c r="BD282" s="20">
        <f>IF(BW281&gt;0,ROUND(PMT($F$92/12,$F$96*12,-BC282),5),0)</f>
        <v>0</v>
      </c>
      <c r="BE282" s="15">
        <f>IF(BW281&gt;0,ROUND(BC282*$E$1/1000,2),0)</f>
        <v>0</v>
      </c>
      <c r="BF282" s="15">
        <f>IF(BW281&gt;0,ROUND(MIN(BC282,$F$168)*$BF$1,2),0)</f>
        <v>0</v>
      </c>
      <c r="BG282" s="22">
        <v>0</v>
      </c>
      <c r="BH282" s="22">
        <f>IF(BW281&gt;0,ROUND(MIN(BC282,$F$168)*$BH$1,0),0)</f>
        <v>0</v>
      </c>
      <c r="BI282" s="22">
        <f>IF(BW281&gt;0,ROUND(MIN(BC282,$F$168)*$BI$1,2),0)</f>
        <v>0</v>
      </c>
      <c r="BJ282" s="22">
        <f>IF(BW281&gt;0,ROUND(MIN(BC282,$F$168)*$BJ$1,2),0)</f>
        <v>0</v>
      </c>
      <c r="BK282" s="22">
        <f>IF(BW281&gt;0,ROUND(MIN(BC282,$F$168)*$BK$1,2),0)</f>
        <v>0</v>
      </c>
      <c r="BL282" s="15">
        <f>IF(BW281&gt;0,BF282+SUM(BH282:BK282),0)</f>
        <v>0</v>
      </c>
      <c r="BM282" s="22">
        <f>IF(BW281&gt;0,ROUND(BL282/12,2),0)</f>
        <v>0</v>
      </c>
      <c r="BN282" s="9">
        <f>INT(BM282)</f>
        <v>0</v>
      </c>
      <c r="BO282" s="23">
        <f>INT((BM282-BN282)*10)/10</f>
        <v>0</v>
      </c>
      <c r="BP282" s="17">
        <f>BM282-BN282-BO282</f>
        <v>0</v>
      </c>
      <c r="BQ282" s="23">
        <f>IF(OR(BP282=0.05,BP282=0),BP282,IF(AND(BP282&gt;0.051,BP282&lt;0.1),0.1,IF(AND(BP282&gt;0.001,BP282&lt;0.05),0.05,BP282)))</f>
        <v>0</v>
      </c>
      <c r="BR282" s="23">
        <f>BN282+BO282+BQ282</f>
        <v>0</v>
      </c>
      <c r="BS282">
        <f>IF(BW281&gt;0,BS281,0)</f>
        <v>0</v>
      </c>
      <c r="BT282" s="7">
        <f>SUM(BD282:BE282)+BR282+BS282</f>
        <v>0</v>
      </c>
      <c r="BU282" s="7">
        <f>IF(AND(BT282&gt;0,BT283=0),BT282,0)</f>
        <v>0</v>
      </c>
      <c r="BV282" s="7">
        <f>IF(BW281&gt;0,BV281,0)</f>
        <v>0</v>
      </c>
      <c r="BW282" s="7">
        <f>IF(ROUND(BT282-BV282,2)&gt;0,ROUND(BT282-BV282,2),0)</f>
        <v>0</v>
      </c>
      <c r="CB282">
        <v>280</v>
      </c>
      <c r="CC282" s="7">
        <f>IF(DB281&gt;0,CC281-1000,CC281)</f>
        <v>0</v>
      </c>
      <c r="CD282" s="20">
        <f>IF(DB281&gt;0,ROUND(PMT($F$92/12,$F$96*12,-CC282),5),0)</f>
        <v>0</v>
      </c>
      <c r="CE282" s="15">
        <f>IF(DB281&gt;0,ROUND(CC282*$CE$1/1000,2),0)</f>
        <v>0</v>
      </c>
      <c r="CF282" s="9">
        <f>INT(CE282)</f>
        <v>0</v>
      </c>
      <c r="CG282" s="23">
        <f>INT((CE282-CF282)*10)/10</f>
        <v>0</v>
      </c>
      <c r="CH282" s="17">
        <f>CE282-CF282-CG282</f>
        <v>0</v>
      </c>
      <c r="CI282" s="23">
        <f>IF(OR(CH282=0.05,CH282=0),CH282,IF(AND(CH282&gt;0.051,CH282&lt;0.1),0.1,IF(AND(CH282&gt;0.001,CH282&lt;0.05),0.05,CH282)))</f>
        <v>0</v>
      </c>
      <c r="CJ282" s="23">
        <f>CF282+CG282+CI282</f>
        <v>0</v>
      </c>
      <c r="CK282" s="15">
        <f>IF(DB281&gt;0,ROUND($CD$1*$CK$1,2),0)</f>
        <v>0</v>
      </c>
      <c r="CL282" s="22">
        <v>0</v>
      </c>
      <c r="CM282" s="22">
        <f>IF(DB281&gt;0,ROUND($CD$1*$CM$1,2),0)</f>
        <v>0</v>
      </c>
      <c r="CN282" s="22">
        <f>IF(DB281&gt;0,ROUND($CD$1*$CN$1,2),0)</f>
        <v>0</v>
      </c>
      <c r="CO282" s="22">
        <f>IF(DB281&gt;0,ROUND($CD$1*$CO$1,2),0)</f>
        <v>0</v>
      </c>
      <c r="CP282" s="22">
        <f>IF(DB281&gt;0,ROUND($CD$1*$CP$1,2),0)</f>
        <v>0</v>
      </c>
      <c r="CQ282" s="15">
        <f>IF(DB281&gt;0,CK282+SUM(CM282:CP282),0)</f>
        <v>0</v>
      </c>
      <c r="CR282" s="22">
        <f>IF(DB281&gt;0,ROUND(CQ282/12,2),0)</f>
        <v>0</v>
      </c>
      <c r="CS282" s="9">
        <f>INT(CR282)</f>
        <v>0</v>
      </c>
      <c r="CT282" s="23">
        <f>INT((CR282-CS282)*10)/10</f>
        <v>0</v>
      </c>
      <c r="CU282" s="17">
        <f>CR282-CS282-CT282</f>
        <v>0</v>
      </c>
      <c r="CV282" s="23">
        <f>IF(OR(CU282=0.05,CU282=0),CU282,IF(AND(CU282&gt;0.051,CU282&lt;0.1),0.1,IF(AND(CU282&gt;0.001,CU282&lt;0.05),0.05,CU282)))</f>
        <v>0</v>
      </c>
      <c r="CW282" s="23">
        <f>CS282+CT282+CV282</f>
        <v>0</v>
      </c>
      <c r="CX282">
        <f>IF(DB281&gt;0,CX281,0)</f>
        <v>0</v>
      </c>
      <c r="CY282" s="7">
        <f>ROUND(CD282+CJ282+CW282+CX282,2)</f>
        <v>0</v>
      </c>
      <c r="CZ282" s="7">
        <f>IF(AND(CY282&gt;0,CY283=0),CY282,0)</f>
        <v>0</v>
      </c>
      <c r="DA282" s="7">
        <f>IF(DB281&gt;0,DA281,0)</f>
        <v>0</v>
      </c>
      <c r="DB282" s="7">
        <f>IF(ROUND(CY282-DA282,2)&gt;0,ROUND(CY282-DA282,2),0)</f>
        <v>0</v>
      </c>
      <c r="EB282">
        <v>280</v>
      </c>
      <c r="EC282" s="7">
        <f>IF(FB281&gt;0,EC281-1000,EC281)</f>
        <v>0</v>
      </c>
      <c r="ED282" s="20">
        <f>IF(FB281&gt;0,ROUND(PMT($F$92/12,$F$96*12,-EC282),5),0)</f>
        <v>0</v>
      </c>
      <c r="EE282" s="15">
        <f>IF(FB281&gt;0,ROUND(EC282*$EE$1/1000,2),0)</f>
        <v>0</v>
      </c>
      <c r="EF282" s="9">
        <f>INT(EE282)</f>
        <v>0</v>
      </c>
      <c r="EG282" s="23">
        <f>INT((EE282-EF282)*10)/10</f>
        <v>0</v>
      </c>
      <c r="EH282" s="17">
        <f>EE282-EF282-EG282</f>
        <v>0</v>
      </c>
      <c r="EI282" s="23">
        <f>IF(OR(EH282=0.05,EH282=0),EH282,IF(AND(EH282&gt;0.051,EH282&lt;0.1),0.1,IF(AND(EH282&gt;0.001,EH282&lt;0.05),0.05,EH282)))</f>
        <v>0</v>
      </c>
      <c r="EJ282" s="23">
        <f>EF282+EG282+EI282</f>
        <v>0</v>
      </c>
      <c r="EK282" s="15">
        <f>IF(FB281&gt;0,ROUND($ED$1*$EK$1,2),0)</f>
        <v>0</v>
      </c>
      <c r="EL282" s="22">
        <v>0</v>
      </c>
      <c r="EM282" s="22">
        <f>IF(FB281&gt;0,ROUND($ED$1*$EM$1,0),0)</f>
        <v>0</v>
      </c>
      <c r="EN282" s="22">
        <f>IF(FB281&gt;0,ROUND($ED$1*$EN$1,2),0)</f>
        <v>0</v>
      </c>
      <c r="EO282" s="22">
        <f>IF(FB281&gt;0,ROUND($ED$1*$EO$1,2),0)</f>
        <v>0</v>
      </c>
      <c r="EP282" s="22">
        <f>IF(FB281&gt;0,ROUND($ED$1*$EP$1,2),0)</f>
        <v>0</v>
      </c>
      <c r="EQ282" s="15">
        <f>IF(FB281&gt;0,EK282+SUM(EM282:EP282),0)</f>
        <v>0</v>
      </c>
      <c r="ER282" s="22">
        <f>IF(FB281&gt;0,ROUND(EQ282/12,2),0)</f>
        <v>0</v>
      </c>
      <c r="ES282" s="9">
        <f>INT(ER282)</f>
        <v>0</v>
      </c>
      <c r="ET282" s="23">
        <f>INT((ER282-ES282)*10)/10</f>
        <v>0</v>
      </c>
      <c r="EU282" s="17">
        <f>ER282-ES282-ET282</f>
        <v>0</v>
      </c>
      <c r="EV282" s="23">
        <f>IF(OR(EU282=0.05,EU282=0),EU282,IF(AND(EU282&gt;0.051,EU282&lt;0.1),0.1,IF(AND(EU282&gt;0.001,EU282&lt;0.05),0.05,EU282)))</f>
        <v>0</v>
      </c>
      <c r="EW282" s="23">
        <f>ES282+ET282+EV282</f>
        <v>0</v>
      </c>
      <c r="EX282">
        <f>IF(FB281&gt;0,EX281,0)</f>
        <v>0</v>
      </c>
      <c r="EY282" s="7">
        <f>ROUND(ED282+EJ282+EW282+EX282,2)</f>
        <v>0</v>
      </c>
      <c r="EZ282" s="7">
        <f>IF(AND(EY282&gt;0,EY283=0),EY282,0)</f>
        <v>0</v>
      </c>
      <c r="FA282" s="7">
        <f>IF(FB281&gt;0,FA281,0)</f>
        <v>0</v>
      </c>
      <c r="FB282" s="7">
        <f>IF(ROUND(EY282-FA282,2)&gt;0,ROUND(EY282-FA282,2),0)</f>
        <v>0</v>
      </c>
      <c r="GB282">
        <v>280</v>
      </c>
      <c r="GC282" s="7">
        <f>IF(HB281&gt;0,GC281-1000,GC281)</f>
        <v>0</v>
      </c>
      <c r="GD282" s="20">
        <f>IF(HB281&gt;0,ROUND(PMT($F$92/12,$F$96*12,-GC282),5),0)</f>
        <v>0</v>
      </c>
      <c r="GE282" s="15">
        <f>IF(HB281&gt;0,ROUND(GC282*$GE$1/1000,2),0)</f>
        <v>0</v>
      </c>
      <c r="GF282" s="9">
        <f>INT(GE282)</f>
        <v>0</v>
      </c>
      <c r="GG282" s="23">
        <f>INT((GE282-GF282)*10)/10</f>
        <v>0</v>
      </c>
      <c r="GH282" s="17">
        <f>GE282-GF282-GG282</f>
        <v>0</v>
      </c>
      <c r="GI282" s="23">
        <f>IF(OR(GH282=0.05,GH282=0),GH282,IF(AND(GH282&gt;0.051,GH282&lt;0.1),0.1,IF(AND(GH282&gt;0.001,GH282&lt;0.05),0.05,GH282)))</f>
        <v>0</v>
      </c>
      <c r="GJ282" s="23">
        <f>GF282+GG282+GI282</f>
        <v>0</v>
      </c>
      <c r="GK282" s="15">
        <f>IF(HB281&gt;0,ROUND($GD$1*$GK$1,2),0)</f>
        <v>0</v>
      </c>
      <c r="GL282" s="22">
        <v>0</v>
      </c>
      <c r="GM282" s="22">
        <f>IF(HB281&gt;0,ROUND($GD$1*$GM$1,0),0)</f>
        <v>0</v>
      </c>
      <c r="GN282" s="22">
        <f>IF(HB281&gt;0,ROUND($GD$1*$GN$1,2),0)</f>
        <v>0</v>
      </c>
      <c r="GO282" s="22">
        <f>IF(HB281&gt;0,ROUND($GD$1*$GO$1,2),0)</f>
        <v>0</v>
      </c>
      <c r="GP282" s="22">
        <f>IF(HB281&gt;0,ROUND($GD$1*$GP$1,2),0)</f>
        <v>0</v>
      </c>
      <c r="GQ282" s="15">
        <f>IF(HB281&gt;0,GK282+SUM(GM282:GP282),0)</f>
        <v>0</v>
      </c>
      <c r="GR282" s="22">
        <f>IF(HB281&gt;0,ROUND(GQ282/12,2),0)</f>
        <v>0</v>
      </c>
      <c r="GS282" s="9">
        <f>INT(GR282)</f>
        <v>0</v>
      </c>
      <c r="GT282" s="23">
        <f>INT((GR282-GS282)*10)/10</f>
        <v>0</v>
      </c>
      <c r="GU282" s="17">
        <f>GR282-GS282-GT282</f>
        <v>0</v>
      </c>
      <c r="GV282" s="23">
        <f>IF(OR(GU282=0.05,GU282=0),GU282,IF(AND(GU282&gt;0.051,GU282&lt;0.1),0.1,IF(AND(GU282&gt;0.001,GU282&lt;0.05),0.05,GU282)))</f>
        <v>0</v>
      </c>
      <c r="GW282" s="23">
        <f>GS282+GT282+GV282</f>
        <v>0</v>
      </c>
      <c r="GX282">
        <f>IF(HB281&gt;0,GX281,0)</f>
        <v>0</v>
      </c>
      <c r="GY282" s="7">
        <f>ROUND(GD282+GJ282+GW282+GX282,2)</f>
        <v>0</v>
      </c>
      <c r="GZ282" s="7">
        <f>IF(AND(GY282&gt;0,GY283=0),GY282,0)</f>
        <v>0</v>
      </c>
      <c r="HA282" s="7">
        <f>IF(HB281&gt;0,HA281,0)</f>
        <v>0</v>
      </c>
      <c r="HB282" s="7">
        <f>IF(ROUND(GY282-HA282,2)&gt;0,ROUND(GY282-HA282,2),0)</f>
        <v>0</v>
      </c>
    </row>
    <row r="283" spans="1:235">
      <c r="BB283">
        <v>281</v>
      </c>
      <c r="BC283" s="7">
        <f>IF(BW282&gt;0,BC282-1000,BC282)</f>
        <v>0</v>
      </c>
      <c r="BD283" s="20">
        <f>IF(BW282&gt;0,ROUND(PMT($F$92/12,$F$96*12,-BC283),5),0)</f>
        <v>0</v>
      </c>
      <c r="BE283" s="15">
        <f>IF(BW282&gt;0,ROUND(BC283*$E$1/1000,2),0)</f>
        <v>0</v>
      </c>
      <c r="BF283" s="15">
        <f>IF(BW282&gt;0,ROUND(MIN(BC283,$F$168)*$BF$1,2),0)</f>
        <v>0</v>
      </c>
      <c r="BG283" s="22">
        <v>0</v>
      </c>
      <c r="BH283" s="22">
        <f>IF(BW282&gt;0,ROUND(MIN(BC283,$F$168)*$BH$1,0),0)</f>
        <v>0</v>
      </c>
      <c r="BI283" s="22">
        <f>IF(BW282&gt;0,ROUND(MIN(BC283,$F$168)*$BI$1,2),0)</f>
        <v>0</v>
      </c>
      <c r="BJ283" s="22">
        <f>IF(BW282&gt;0,ROUND(MIN(BC283,$F$168)*$BJ$1,2),0)</f>
        <v>0</v>
      </c>
      <c r="BK283" s="22">
        <f>IF(BW282&gt;0,ROUND(MIN(BC283,$F$168)*$BK$1,2),0)</f>
        <v>0</v>
      </c>
      <c r="BL283" s="15">
        <f>IF(BW282&gt;0,BF283+SUM(BH283:BK283),0)</f>
        <v>0</v>
      </c>
      <c r="BM283" s="22">
        <f>IF(BW282&gt;0,ROUND(BL283/12,2),0)</f>
        <v>0</v>
      </c>
      <c r="BN283" s="9">
        <f>INT(BM283)</f>
        <v>0</v>
      </c>
      <c r="BO283" s="23">
        <f>INT((BM283-BN283)*10)/10</f>
        <v>0</v>
      </c>
      <c r="BP283" s="17">
        <f>BM283-BN283-BO283</f>
        <v>0</v>
      </c>
      <c r="BQ283" s="23">
        <f>IF(OR(BP283=0.05,BP283=0),BP283,IF(AND(BP283&gt;0.051,BP283&lt;0.1),0.1,IF(AND(BP283&gt;0.001,BP283&lt;0.05),0.05,BP283)))</f>
        <v>0</v>
      </c>
      <c r="BR283" s="23">
        <f>BN283+BO283+BQ283</f>
        <v>0</v>
      </c>
      <c r="BS283">
        <f>IF(BW282&gt;0,BS282,0)</f>
        <v>0</v>
      </c>
      <c r="BT283" s="7">
        <f>SUM(BD283:BE283)+BR283+BS283</f>
        <v>0</v>
      </c>
      <c r="BU283" s="7">
        <f>IF(AND(BT283&gt;0,BT284=0),BT283,0)</f>
        <v>0</v>
      </c>
      <c r="BV283" s="7">
        <f>IF(BW282&gt;0,BV282,0)</f>
        <v>0</v>
      </c>
      <c r="BW283" s="7">
        <f>IF(ROUND(BT283-BV283,2)&gt;0,ROUND(BT283-BV283,2),0)</f>
        <v>0</v>
      </c>
      <c r="CB283">
        <v>281</v>
      </c>
      <c r="CC283" s="7">
        <f>IF(DB282&gt;0,CC282-1000,CC282)</f>
        <v>0</v>
      </c>
      <c r="CD283" s="20">
        <f>IF(DB282&gt;0,ROUND(PMT($F$92/12,$F$96*12,-CC283),5),0)</f>
        <v>0</v>
      </c>
      <c r="CE283" s="15">
        <f>IF(DB282&gt;0,ROUND(CC283*$CE$1/1000,2),0)</f>
        <v>0</v>
      </c>
      <c r="CF283" s="9">
        <f>INT(CE283)</f>
        <v>0</v>
      </c>
      <c r="CG283" s="23">
        <f>INT((CE283-CF283)*10)/10</f>
        <v>0</v>
      </c>
      <c r="CH283" s="17">
        <f>CE283-CF283-CG283</f>
        <v>0</v>
      </c>
      <c r="CI283" s="23">
        <f>IF(OR(CH283=0.05,CH283=0),CH283,IF(AND(CH283&gt;0.051,CH283&lt;0.1),0.1,IF(AND(CH283&gt;0.001,CH283&lt;0.05),0.05,CH283)))</f>
        <v>0</v>
      </c>
      <c r="CJ283" s="23">
        <f>CF283+CG283+CI283</f>
        <v>0</v>
      </c>
      <c r="CK283" s="15">
        <f>IF(DB282&gt;0,ROUND($CD$1*$CK$1,2),0)</f>
        <v>0</v>
      </c>
      <c r="CL283" s="22">
        <v>0</v>
      </c>
      <c r="CM283" s="22">
        <f>IF(DB282&gt;0,ROUND($CD$1*$CM$1,2),0)</f>
        <v>0</v>
      </c>
      <c r="CN283" s="22">
        <f>IF(DB282&gt;0,ROUND($CD$1*$CN$1,2),0)</f>
        <v>0</v>
      </c>
      <c r="CO283" s="22">
        <f>IF(DB282&gt;0,ROUND($CD$1*$CO$1,2),0)</f>
        <v>0</v>
      </c>
      <c r="CP283" s="22">
        <f>IF(DB282&gt;0,ROUND($CD$1*$CP$1,2),0)</f>
        <v>0</v>
      </c>
      <c r="CQ283" s="15">
        <f>IF(DB282&gt;0,CK283+SUM(CM283:CP283),0)</f>
        <v>0</v>
      </c>
      <c r="CR283" s="22">
        <f>IF(DB282&gt;0,ROUND(CQ283/12,2),0)</f>
        <v>0</v>
      </c>
      <c r="CS283" s="9">
        <f>INT(CR283)</f>
        <v>0</v>
      </c>
      <c r="CT283" s="23">
        <f>INT((CR283-CS283)*10)/10</f>
        <v>0</v>
      </c>
      <c r="CU283" s="17">
        <f>CR283-CS283-CT283</f>
        <v>0</v>
      </c>
      <c r="CV283" s="23">
        <f>IF(OR(CU283=0.05,CU283=0),CU283,IF(AND(CU283&gt;0.051,CU283&lt;0.1),0.1,IF(AND(CU283&gt;0.001,CU283&lt;0.05),0.05,CU283)))</f>
        <v>0</v>
      </c>
      <c r="CW283" s="23">
        <f>CS283+CT283+CV283</f>
        <v>0</v>
      </c>
      <c r="CX283">
        <f>IF(DB282&gt;0,CX282,0)</f>
        <v>0</v>
      </c>
      <c r="CY283" s="7">
        <f>ROUND(CD283+CJ283+CW283+CX283,2)</f>
        <v>0</v>
      </c>
      <c r="CZ283" s="7">
        <f>IF(AND(CY283&gt;0,CY284=0),CY283,0)</f>
        <v>0</v>
      </c>
      <c r="DA283" s="7">
        <f>IF(DB282&gt;0,DA282,0)</f>
        <v>0</v>
      </c>
      <c r="DB283" s="7">
        <f>IF(ROUND(CY283-DA283,2)&gt;0,ROUND(CY283-DA283,2),0)</f>
        <v>0</v>
      </c>
      <c r="EB283">
        <v>281</v>
      </c>
      <c r="EC283" s="7">
        <f>IF(FB282&gt;0,EC282-1000,EC282)</f>
        <v>0</v>
      </c>
      <c r="ED283" s="20">
        <f>IF(FB282&gt;0,ROUND(PMT($F$92/12,$F$96*12,-EC283),5),0)</f>
        <v>0</v>
      </c>
      <c r="EE283" s="15">
        <f>IF(FB282&gt;0,ROUND(EC283*$EE$1/1000,2),0)</f>
        <v>0</v>
      </c>
      <c r="EF283" s="9">
        <f>INT(EE283)</f>
        <v>0</v>
      </c>
      <c r="EG283" s="23">
        <f>INT((EE283-EF283)*10)/10</f>
        <v>0</v>
      </c>
      <c r="EH283" s="17">
        <f>EE283-EF283-EG283</f>
        <v>0</v>
      </c>
      <c r="EI283" s="23">
        <f>IF(OR(EH283=0.05,EH283=0),EH283,IF(AND(EH283&gt;0.051,EH283&lt;0.1),0.1,IF(AND(EH283&gt;0.001,EH283&lt;0.05),0.05,EH283)))</f>
        <v>0</v>
      </c>
      <c r="EJ283" s="23">
        <f>EF283+EG283+EI283</f>
        <v>0</v>
      </c>
      <c r="EK283" s="15">
        <f>IF(FB282&gt;0,ROUND($ED$1*$EK$1,2),0)</f>
        <v>0</v>
      </c>
      <c r="EL283" s="22">
        <v>0</v>
      </c>
      <c r="EM283" s="22">
        <f>IF(FB282&gt;0,ROUND($ED$1*$EM$1,0),0)</f>
        <v>0</v>
      </c>
      <c r="EN283" s="22">
        <f>IF(FB282&gt;0,ROUND($ED$1*$EN$1,2),0)</f>
        <v>0</v>
      </c>
      <c r="EO283" s="22">
        <f>IF(FB282&gt;0,ROUND($ED$1*$EO$1,2),0)</f>
        <v>0</v>
      </c>
      <c r="EP283" s="22">
        <f>IF(FB282&gt;0,ROUND($ED$1*$EP$1,2),0)</f>
        <v>0</v>
      </c>
      <c r="EQ283" s="15">
        <f>IF(FB282&gt;0,EK283+SUM(EM283:EP283),0)</f>
        <v>0</v>
      </c>
      <c r="ER283" s="22">
        <f>IF(FB282&gt;0,ROUND(EQ283/12,2),0)</f>
        <v>0</v>
      </c>
      <c r="ES283" s="9">
        <f>INT(ER283)</f>
        <v>0</v>
      </c>
      <c r="ET283" s="23">
        <f>INT((ER283-ES283)*10)/10</f>
        <v>0</v>
      </c>
      <c r="EU283" s="17">
        <f>ER283-ES283-ET283</f>
        <v>0</v>
      </c>
      <c r="EV283" s="23">
        <f>IF(OR(EU283=0.05,EU283=0),EU283,IF(AND(EU283&gt;0.051,EU283&lt;0.1),0.1,IF(AND(EU283&gt;0.001,EU283&lt;0.05),0.05,EU283)))</f>
        <v>0</v>
      </c>
      <c r="EW283" s="23">
        <f>ES283+ET283+EV283</f>
        <v>0</v>
      </c>
      <c r="EX283">
        <f>IF(FB282&gt;0,EX282,0)</f>
        <v>0</v>
      </c>
      <c r="EY283" s="7">
        <f>ROUND(ED283+EJ283+EW283+EX283,2)</f>
        <v>0</v>
      </c>
      <c r="EZ283" s="7">
        <f>IF(AND(EY283&gt;0,EY284=0),EY283,0)</f>
        <v>0</v>
      </c>
      <c r="FA283" s="7">
        <f>IF(FB282&gt;0,FA282,0)</f>
        <v>0</v>
      </c>
      <c r="FB283" s="7">
        <f>IF(ROUND(EY283-FA283,2)&gt;0,ROUND(EY283-FA283,2),0)</f>
        <v>0</v>
      </c>
      <c r="GB283">
        <v>281</v>
      </c>
      <c r="GC283" s="7">
        <f>IF(HB282&gt;0,GC282-1000,GC282)</f>
        <v>0</v>
      </c>
      <c r="GD283" s="20">
        <f>IF(HB282&gt;0,ROUND(PMT($F$92/12,$F$96*12,-GC283),5),0)</f>
        <v>0</v>
      </c>
      <c r="GE283" s="15">
        <f>IF(HB282&gt;0,ROUND(GC283*$GE$1/1000,2),0)</f>
        <v>0</v>
      </c>
      <c r="GF283" s="9">
        <f>INT(GE283)</f>
        <v>0</v>
      </c>
      <c r="GG283" s="23">
        <f>INT((GE283-GF283)*10)/10</f>
        <v>0</v>
      </c>
      <c r="GH283" s="17">
        <f>GE283-GF283-GG283</f>
        <v>0</v>
      </c>
      <c r="GI283" s="23">
        <f>IF(OR(GH283=0.05,GH283=0),GH283,IF(AND(GH283&gt;0.051,GH283&lt;0.1),0.1,IF(AND(GH283&gt;0.001,GH283&lt;0.05),0.05,GH283)))</f>
        <v>0</v>
      </c>
      <c r="GJ283" s="23">
        <f>GF283+GG283+GI283</f>
        <v>0</v>
      </c>
      <c r="GK283" s="15">
        <f>IF(HB282&gt;0,ROUND($GD$1*$GK$1,2),0)</f>
        <v>0</v>
      </c>
      <c r="GL283" s="22">
        <v>0</v>
      </c>
      <c r="GM283" s="22">
        <f>IF(HB282&gt;0,ROUND($GD$1*$GM$1,0),0)</f>
        <v>0</v>
      </c>
      <c r="GN283" s="22">
        <f>IF(HB282&gt;0,ROUND($GD$1*$GN$1,2),0)</f>
        <v>0</v>
      </c>
      <c r="GO283" s="22">
        <f>IF(HB282&gt;0,ROUND($GD$1*$GO$1,2),0)</f>
        <v>0</v>
      </c>
      <c r="GP283" s="22">
        <f>IF(HB282&gt;0,ROUND($GD$1*$GP$1,2),0)</f>
        <v>0</v>
      </c>
      <c r="GQ283" s="15">
        <f>IF(HB282&gt;0,GK283+SUM(GM283:GP283),0)</f>
        <v>0</v>
      </c>
      <c r="GR283" s="22">
        <f>IF(HB282&gt;0,ROUND(GQ283/12,2),0)</f>
        <v>0</v>
      </c>
      <c r="GS283" s="9">
        <f>INT(GR283)</f>
        <v>0</v>
      </c>
      <c r="GT283" s="23">
        <f>INT((GR283-GS283)*10)/10</f>
        <v>0</v>
      </c>
      <c r="GU283" s="17">
        <f>GR283-GS283-GT283</f>
        <v>0</v>
      </c>
      <c r="GV283" s="23">
        <f>IF(OR(GU283=0.05,GU283=0),GU283,IF(AND(GU283&gt;0.051,GU283&lt;0.1),0.1,IF(AND(GU283&gt;0.001,GU283&lt;0.05),0.05,GU283)))</f>
        <v>0</v>
      </c>
      <c r="GW283" s="23">
        <f>GS283+GT283+GV283</f>
        <v>0</v>
      </c>
      <c r="GX283">
        <f>IF(HB282&gt;0,GX282,0)</f>
        <v>0</v>
      </c>
      <c r="GY283" s="7">
        <f>ROUND(GD283+GJ283+GW283+GX283,2)</f>
        <v>0</v>
      </c>
      <c r="GZ283" s="7">
        <f>IF(AND(GY283&gt;0,GY284=0),GY283,0)</f>
        <v>0</v>
      </c>
      <c r="HA283" s="7">
        <f>IF(HB282&gt;0,HA282,0)</f>
        <v>0</v>
      </c>
      <c r="HB283" s="7">
        <f>IF(ROUND(GY283-HA283,2)&gt;0,ROUND(GY283-HA283,2),0)</f>
        <v>0</v>
      </c>
    </row>
    <row r="284" spans="1:235">
      <c r="BB284">
        <v>282</v>
      </c>
      <c r="BC284" s="7">
        <f>IF(BW283&gt;0,BC283-1000,BC283)</f>
        <v>0</v>
      </c>
      <c r="BD284" s="20">
        <f>IF(BW283&gt;0,ROUND(PMT($F$92/12,$F$96*12,-BC284),5),0)</f>
        <v>0</v>
      </c>
      <c r="BE284" s="15">
        <f>IF(BW283&gt;0,ROUND(BC284*$E$1/1000,2),0)</f>
        <v>0</v>
      </c>
      <c r="BF284" s="15">
        <f>IF(BW283&gt;0,ROUND(MIN(BC284,$F$168)*$BF$1,2),0)</f>
        <v>0</v>
      </c>
      <c r="BG284" s="22">
        <v>0</v>
      </c>
      <c r="BH284" s="22">
        <f>IF(BW283&gt;0,ROUND(MIN(BC284,$F$168)*$BH$1,0),0)</f>
        <v>0</v>
      </c>
      <c r="BI284" s="22">
        <f>IF(BW283&gt;0,ROUND(MIN(BC284,$F$168)*$BI$1,2),0)</f>
        <v>0</v>
      </c>
      <c r="BJ284" s="22">
        <f>IF(BW283&gt;0,ROUND(MIN(BC284,$F$168)*$BJ$1,2),0)</f>
        <v>0</v>
      </c>
      <c r="BK284" s="22">
        <f>IF(BW283&gt;0,ROUND(MIN(BC284,$F$168)*$BK$1,2),0)</f>
        <v>0</v>
      </c>
      <c r="BL284" s="15">
        <f>IF(BW283&gt;0,BF284+SUM(BH284:BK284),0)</f>
        <v>0</v>
      </c>
      <c r="BM284" s="22">
        <f>IF(BW283&gt;0,ROUND(BL284/12,2),0)</f>
        <v>0</v>
      </c>
      <c r="BN284" s="9">
        <f>INT(BM284)</f>
        <v>0</v>
      </c>
      <c r="BO284" s="23">
        <f>INT((BM284-BN284)*10)/10</f>
        <v>0</v>
      </c>
      <c r="BP284" s="17">
        <f>BM284-BN284-BO284</f>
        <v>0</v>
      </c>
      <c r="BQ284" s="23">
        <f>IF(OR(BP284=0.05,BP284=0),BP284,IF(AND(BP284&gt;0.051,BP284&lt;0.1),0.1,IF(AND(BP284&gt;0.001,BP284&lt;0.05),0.05,BP284)))</f>
        <v>0</v>
      </c>
      <c r="BR284" s="23">
        <f>BN284+BO284+BQ284</f>
        <v>0</v>
      </c>
      <c r="BS284">
        <f>IF(BW283&gt;0,BS283,0)</f>
        <v>0</v>
      </c>
      <c r="BT284" s="7">
        <f>SUM(BD284:BE284)+BR284+BS284</f>
        <v>0</v>
      </c>
      <c r="BU284" s="7">
        <f>IF(AND(BT284&gt;0,BT285=0),BT284,0)</f>
        <v>0</v>
      </c>
      <c r="BV284" s="7">
        <f>IF(BW283&gt;0,BV283,0)</f>
        <v>0</v>
      </c>
      <c r="BW284" s="7">
        <f>IF(ROUND(BT284-BV284,2)&gt;0,ROUND(BT284-BV284,2),0)</f>
        <v>0</v>
      </c>
      <c r="CB284">
        <v>282</v>
      </c>
      <c r="CC284" s="7">
        <f>IF(DB283&gt;0,CC283-1000,CC283)</f>
        <v>0</v>
      </c>
      <c r="CD284" s="20">
        <f>IF(DB283&gt;0,ROUND(PMT($F$92/12,$F$96*12,-CC284),5),0)</f>
        <v>0</v>
      </c>
      <c r="CE284" s="15">
        <f>IF(DB283&gt;0,ROUND(CC284*$CE$1/1000,2),0)</f>
        <v>0</v>
      </c>
      <c r="CF284" s="9">
        <f>INT(CE284)</f>
        <v>0</v>
      </c>
      <c r="CG284" s="23">
        <f>INT((CE284-CF284)*10)/10</f>
        <v>0</v>
      </c>
      <c r="CH284" s="17">
        <f>CE284-CF284-CG284</f>
        <v>0</v>
      </c>
      <c r="CI284" s="23">
        <f>IF(OR(CH284=0.05,CH284=0),CH284,IF(AND(CH284&gt;0.051,CH284&lt;0.1),0.1,IF(AND(CH284&gt;0.001,CH284&lt;0.05),0.05,CH284)))</f>
        <v>0</v>
      </c>
      <c r="CJ284" s="23">
        <f>CF284+CG284+CI284</f>
        <v>0</v>
      </c>
      <c r="CK284" s="15">
        <f>IF(DB283&gt;0,ROUND($CD$1*$CK$1,2),0)</f>
        <v>0</v>
      </c>
      <c r="CL284" s="22">
        <v>0</v>
      </c>
      <c r="CM284" s="22">
        <f>IF(DB283&gt;0,ROUND($CD$1*$CM$1,2),0)</f>
        <v>0</v>
      </c>
      <c r="CN284" s="22">
        <f>IF(DB283&gt;0,ROUND($CD$1*$CN$1,2),0)</f>
        <v>0</v>
      </c>
      <c r="CO284" s="22">
        <f>IF(DB283&gt;0,ROUND($CD$1*$CO$1,2),0)</f>
        <v>0</v>
      </c>
      <c r="CP284" s="22">
        <f>IF(DB283&gt;0,ROUND($CD$1*$CP$1,2),0)</f>
        <v>0</v>
      </c>
      <c r="CQ284" s="15">
        <f>IF(DB283&gt;0,CK284+SUM(CM284:CP284),0)</f>
        <v>0</v>
      </c>
      <c r="CR284" s="22">
        <f>IF(DB283&gt;0,ROUND(CQ284/12,2),0)</f>
        <v>0</v>
      </c>
      <c r="CS284" s="9">
        <f>INT(CR284)</f>
        <v>0</v>
      </c>
      <c r="CT284" s="23">
        <f>INT((CR284-CS284)*10)/10</f>
        <v>0</v>
      </c>
      <c r="CU284" s="17">
        <f>CR284-CS284-CT284</f>
        <v>0</v>
      </c>
      <c r="CV284" s="23">
        <f>IF(OR(CU284=0.05,CU284=0),CU284,IF(AND(CU284&gt;0.051,CU284&lt;0.1),0.1,IF(AND(CU284&gt;0.001,CU284&lt;0.05),0.05,CU284)))</f>
        <v>0</v>
      </c>
      <c r="CW284" s="23">
        <f>CS284+CT284+CV284</f>
        <v>0</v>
      </c>
      <c r="CX284">
        <f>IF(DB283&gt;0,CX283,0)</f>
        <v>0</v>
      </c>
      <c r="CY284" s="7">
        <f>ROUND(CD284+CJ284+CW284+CX284,2)</f>
        <v>0</v>
      </c>
      <c r="CZ284" s="7">
        <f>IF(AND(CY284&gt;0,CY285=0),CY284,0)</f>
        <v>0</v>
      </c>
      <c r="DA284" s="7">
        <f>IF(DB283&gt;0,DA283,0)</f>
        <v>0</v>
      </c>
      <c r="DB284" s="7">
        <f>IF(ROUND(CY284-DA284,2)&gt;0,ROUND(CY284-DA284,2),0)</f>
        <v>0</v>
      </c>
      <c r="EB284">
        <v>282</v>
      </c>
      <c r="EC284" s="7">
        <f>IF(FB283&gt;0,EC283-1000,EC283)</f>
        <v>0</v>
      </c>
      <c r="ED284" s="20">
        <f>IF(FB283&gt;0,ROUND(PMT($F$92/12,$F$96*12,-EC284),5),0)</f>
        <v>0</v>
      </c>
      <c r="EE284" s="15">
        <f>IF(FB283&gt;0,ROUND(EC284*$EE$1/1000,2),0)</f>
        <v>0</v>
      </c>
      <c r="EF284" s="9">
        <f>INT(EE284)</f>
        <v>0</v>
      </c>
      <c r="EG284" s="23">
        <f>INT((EE284-EF284)*10)/10</f>
        <v>0</v>
      </c>
      <c r="EH284" s="17">
        <f>EE284-EF284-EG284</f>
        <v>0</v>
      </c>
      <c r="EI284" s="23">
        <f>IF(OR(EH284=0.05,EH284=0),EH284,IF(AND(EH284&gt;0.051,EH284&lt;0.1),0.1,IF(AND(EH284&gt;0.001,EH284&lt;0.05),0.05,EH284)))</f>
        <v>0</v>
      </c>
      <c r="EJ284" s="23">
        <f>EF284+EG284+EI284</f>
        <v>0</v>
      </c>
      <c r="EK284" s="15">
        <f>IF(FB283&gt;0,ROUND($ED$1*$EK$1,2),0)</f>
        <v>0</v>
      </c>
      <c r="EL284" s="22">
        <v>0</v>
      </c>
      <c r="EM284" s="22">
        <f>IF(FB283&gt;0,ROUND($ED$1*$EM$1,0),0)</f>
        <v>0</v>
      </c>
      <c r="EN284" s="22">
        <f>IF(FB283&gt;0,ROUND($ED$1*$EN$1,2),0)</f>
        <v>0</v>
      </c>
      <c r="EO284" s="22">
        <f>IF(FB283&gt;0,ROUND($ED$1*$EO$1,2),0)</f>
        <v>0</v>
      </c>
      <c r="EP284" s="22">
        <f>IF(FB283&gt;0,ROUND($ED$1*$EP$1,2),0)</f>
        <v>0</v>
      </c>
      <c r="EQ284" s="15">
        <f>IF(FB283&gt;0,EK284+SUM(EM284:EP284),0)</f>
        <v>0</v>
      </c>
      <c r="ER284" s="22">
        <f>IF(FB283&gt;0,ROUND(EQ284/12,2),0)</f>
        <v>0</v>
      </c>
      <c r="ES284" s="9">
        <f>INT(ER284)</f>
        <v>0</v>
      </c>
      <c r="ET284" s="23">
        <f>INT((ER284-ES284)*10)/10</f>
        <v>0</v>
      </c>
      <c r="EU284" s="17">
        <f>ER284-ES284-ET284</f>
        <v>0</v>
      </c>
      <c r="EV284" s="23">
        <f>IF(OR(EU284=0.05,EU284=0),EU284,IF(AND(EU284&gt;0.051,EU284&lt;0.1),0.1,IF(AND(EU284&gt;0.001,EU284&lt;0.05),0.05,EU284)))</f>
        <v>0</v>
      </c>
      <c r="EW284" s="23">
        <f>ES284+ET284+EV284</f>
        <v>0</v>
      </c>
      <c r="EX284">
        <f>IF(FB283&gt;0,EX283,0)</f>
        <v>0</v>
      </c>
      <c r="EY284" s="7">
        <f>ROUND(ED284+EJ284+EW284+EX284,2)</f>
        <v>0</v>
      </c>
      <c r="EZ284" s="7">
        <f>IF(AND(EY284&gt;0,EY285=0),EY284,0)</f>
        <v>0</v>
      </c>
      <c r="FA284" s="7">
        <f>IF(FB283&gt;0,FA283,0)</f>
        <v>0</v>
      </c>
      <c r="FB284" s="7">
        <f>IF(ROUND(EY284-FA284,2)&gt;0,ROUND(EY284-FA284,2),0)</f>
        <v>0</v>
      </c>
      <c r="GB284">
        <v>282</v>
      </c>
      <c r="GC284" s="7">
        <f>IF(HB283&gt;0,GC283-1000,GC283)</f>
        <v>0</v>
      </c>
      <c r="GD284" s="20">
        <f>IF(HB283&gt;0,ROUND(PMT($F$92/12,$F$96*12,-GC284),5),0)</f>
        <v>0</v>
      </c>
      <c r="GE284" s="15">
        <f>IF(HB283&gt;0,ROUND(GC284*$GE$1/1000,2),0)</f>
        <v>0</v>
      </c>
      <c r="GF284" s="9">
        <f>INT(GE284)</f>
        <v>0</v>
      </c>
      <c r="GG284" s="23">
        <f>INT((GE284-GF284)*10)/10</f>
        <v>0</v>
      </c>
      <c r="GH284" s="17">
        <f>GE284-GF284-GG284</f>
        <v>0</v>
      </c>
      <c r="GI284" s="23">
        <f>IF(OR(GH284=0.05,GH284=0),GH284,IF(AND(GH284&gt;0.051,GH284&lt;0.1),0.1,IF(AND(GH284&gt;0.001,GH284&lt;0.05),0.05,GH284)))</f>
        <v>0</v>
      </c>
      <c r="GJ284" s="23">
        <f>GF284+GG284+GI284</f>
        <v>0</v>
      </c>
      <c r="GK284" s="15">
        <f>IF(HB283&gt;0,ROUND($GD$1*$GK$1,2),0)</f>
        <v>0</v>
      </c>
      <c r="GL284" s="22">
        <v>0</v>
      </c>
      <c r="GM284" s="22">
        <f>IF(HB283&gt;0,ROUND($GD$1*$GM$1,0),0)</f>
        <v>0</v>
      </c>
      <c r="GN284" s="22">
        <f>IF(HB283&gt;0,ROUND($GD$1*$GN$1,2),0)</f>
        <v>0</v>
      </c>
      <c r="GO284" s="22">
        <f>IF(HB283&gt;0,ROUND($GD$1*$GO$1,2),0)</f>
        <v>0</v>
      </c>
      <c r="GP284" s="22">
        <f>IF(HB283&gt;0,ROUND($GD$1*$GP$1,2),0)</f>
        <v>0</v>
      </c>
      <c r="GQ284" s="15">
        <f>IF(HB283&gt;0,GK284+SUM(GM284:GP284),0)</f>
        <v>0</v>
      </c>
      <c r="GR284" s="22">
        <f>IF(HB283&gt;0,ROUND(GQ284/12,2),0)</f>
        <v>0</v>
      </c>
      <c r="GS284" s="9">
        <f>INT(GR284)</f>
        <v>0</v>
      </c>
      <c r="GT284" s="23">
        <f>INT((GR284-GS284)*10)/10</f>
        <v>0</v>
      </c>
      <c r="GU284" s="17">
        <f>GR284-GS284-GT284</f>
        <v>0</v>
      </c>
      <c r="GV284" s="23">
        <f>IF(OR(GU284=0.05,GU284=0),GU284,IF(AND(GU284&gt;0.051,GU284&lt;0.1),0.1,IF(AND(GU284&gt;0.001,GU284&lt;0.05),0.05,GU284)))</f>
        <v>0</v>
      </c>
      <c r="GW284" s="23">
        <f>GS284+GT284+GV284</f>
        <v>0</v>
      </c>
      <c r="GX284">
        <f>IF(HB283&gt;0,GX283,0)</f>
        <v>0</v>
      </c>
      <c r="GY284" s="7">
        <f>ROUND(GD284+GJ284+GW284+GX284,2)</f>
        <v>0</v>
      </c>
      <c r="GZ284" s="7">
        <f>IF(AND(GY284&gt;0,GY285=0),GY284,0)</f>
        <v>0</v>
      </c>
      <c r="HA284" s="7">
        <f>IF(HB283&gt;0,HA283,0)</f>
        <v>0</v>
      </c>
      <c r="HB284" s="7">
        <f>IF(ROUND(GY284-HA284,2)&gt;0,ROUND(GY284-HA284,2),0)</f>
        <v>0</v>
      </c>
    </row>
    <row r="285" spans="1:235">
      <c r="BB285">
        <v>283</v>
      </c>
      <c r="BC285" s="7">
        <f>IF(BW284&gt;0,BC284-1000,BC284)</f>
        <v>0</v>
      </c>
      <c r="BD285" s="20">
        <f>IF(BW284&gt;0,ROUND(PMT($F$92/12,$F$96*12,-BC285),5),0)</f>
        <v>0</v>
      </c>
      <c r="BE285" s="15">
        <f>IF(BW284&gt;0,ROUND(BC285*$E$1/1000,2),0)</f>
        <v>0</v>
      </c>
      <c r="BF285" s="15">
        <f>IF(BW284&gt;0,ROUND(MIN(BC285,$F$168)*$BF$1,2),0)</f>
        <v>0</v>
      </c>
      <c r="BG285" s="22">
        <v>0</v>
      </c>
      <c r="BH285" s="22">
        <f>IF(BW284&gt;0,ROUND(MIN(BC285,$F$168)*$BH$1,0),0)</f>
        <v>0</v>
      </c>
      <c r="BI285" s="22">
        <f>IF(BW284&gt;0,ROUND(MIN(BC285,$F$168)*$BI$1,2),0)</f>
        <v>0</v>
      </c>
      <c r="BJ285" s="22">
        <f>IF(BW284&gt;0,ROUND(MIN(BC285,$F$168)*$BJ$1,2),0)</f>
        <v>0</v>
      </c>
      <c r="BK285" s="22">
        <f>IF(BW284&gt;0,ROUND(MIN(BC285,$F$168)*$BK$1,2),0)</f>
        <v>0</v>
      </c>
      <c r="BL285" s="15">
        <f>IF(BW284&gt;0,BF285+SUM(BH285:BK285),0)</f>
        <v>0</v>
      </c>
      <c r="BM285" s="22">
        <f>IF(BW284&gt;0,ROUND(BL285/12,2),0)</f>
        <v>0</v>
      </c>
      <c r="BN285" s="9">
        <f>INT(BM285)</f>
        <v>0</v>
      </c>
      <c r="BO285" s="23">
        <f>INT((BM285-BN285)*10)/10</f>
        <v>0</v>
      </c>
      <c r="BP285" s="17">
        <f>BM285-BN285-BO285</f>
        <v>0</v>
      </c>
      <c r="BQ285" s="23">
        <f>IF(OR(BP285=0.05,BP285=0),BP285,IF(AND(BP285&gt;0.051,BP285&lt;0.1),0.1,IF(AND(BP285&gt;0.001,BP285&lt;0.05),0.05,BP285)))</f>
        <v>0</v>
      </c>
      <c r="BR285" s="23">
        <f>BN285+BO285+BQ285</f>
        <v>0</v>
      </c>
      <c r="BS285">
        <f>IF(BW284&gt;0,BS284,0)</f>
        <v>0</v>
      </c>
      <c r="BT285" s="7">
        <f>SUM(BD285:BE285)+BR285+BS285</f>
        <v>0</v>
      </c>
      <c r="BU285" s="7">
        <f>IF(AND(BT285&gt;0,BT286=0),BT285,0)</f>
        <v>0</v>
      </c>
      <c r="BV285" s="7">
        <f>IF(BW284&gt;0,BV284,0)</f>
        <v>0</v>
      </c>
      <c r="BW285" s="7">
        <f>IF(ROUND(BT285-BV285,2)&gt;0,ROUND(BT285-BV285,2),0)</f>
        <v>0</v>
      </c>
      <c r="CB285">
        <v>283</v>
      </c>
      <c r="CC285" s="7">
        <f>IF(DB284&gt;0,CC284-1000,CC284)</f>
        <v>0</v>
      </c>
      <c r="CD285" s="20">
        <f>IF(DB284&gt;0,ROUND(PMT($F$92/12,$F$96*12,-CC285),5),0)</f>
        <v>0</v>
      </c>
      <c r="CE285" s="15">
        <f>IF(DB284&gt;0,ROUND(CC285*$CE$1/1000,2),0)</f>
        <v>0</v>
      </c>
      <c r="CF285" s="9">
        <f>INT(CE285)</f>
        <v>0</v>
      </c>
      <c r="CG285" s="23">
        <f>INT((CE285-CF285)*10)/10</f>
        <v>0</v>
      </c>
      <c r="CH285" s="17">
        <f>CE285-CF285-CG285</f>
        <v>0</v>
      </c>
      <c r="CI285" s="23">
        <f>IF(OR(CH285=0.05,CH285=0),CH285,IF(AND(CH285&gt;0.051,CH285&lt;0.1),0.1,IF(AND(CH285&gt;0.001,CH285&lt;0.05),0.05,CH285)))</f>
        <v>0</v>
      </c>
      <c r="CJ285" s="23">
        <f>CF285+CG285+CI285</f>
        <v>0</v>
      </c>
      <c r="CK285" s="15">
        <f>IF(DB284&gt;0,ROUND($CD$1*$CK$1,2),0)</f>
        <v>0</v>
      </c>
      <c r="CL285" s="22">
        <v>0</v>
      </c>
      <c r="CM285" s="22">
        <f>IF(DB284&gt;0,ROUND($CD$1*$CM$1,2),0)</f>
        <v>0</v>
      </c>
      <c r="CN285" s="22">
        <f>IF(DB284&gt;0,ROUND($CD$1*$CN$1,2),0)</f>
        <v>0</v>
      </c>
      <c r="CO285" s="22">
        <f>IF(DB284&gt;0,ROUND($CD$1*$CO$1,2),0)</f>
        <v>0</v>
      </c>
      <c r="CP285" s="22">
        <f>IF(DB284&gt;0,ROUND($CD$1*$CP$1,2),0)</f>
        <v>0</v>
      </c>
      <c r="CQ285" s="15">
        <f>IF(DB284&gt;0,CK285+SUM(CM285:CP285),0)</f>
        <v>0</v>
      </c>
      <c r="CR285" s="22">
        <f>IF(DB284&gt;0,ROUND(CQ285/12,2),0)</f>
        <v>0</v>
      </c>
      <c r="CS285" s="9">
        <f>INT(CR285)</f>
        <v>0</v>
      </c>
      <c r="CT285" s="23">
        <f>INT((CR285-CS285)*10)/10</f>
        <v>0</v>
      </c>
      <c r="CU285" s="17">
        <f>CR285-CS285-CT285</f>
        <v>0</v>
      </c>
      <c r="CV285" s="23">
        <f>IF(OR(CU285=0.05,CU285=0),CU285,IF(AND(CU285&gt;0.051,CU285&lt;0.1),0.1,IF(AND(CU285&gt;0.001,CU285&lt;0.05),0.05,CU285)))</f>
        <v>0</v>
      </c>
      <c r="CW285" s="23">
        <f>CS285+CT285+CV285</f>
        <v>0</v>
      </c>
      <c r="CX285">
        <f>IF(DB284&gt;0,CX284,0)</f>
        <v>0</v>
      </c>
      <c r="CY285" s="7">
        <f>ROUND(CD285+CJ285+CW285+CX285,2)</f>
        <v>0</v>
      </c>
      <c r="CZ285" s="7">
        <f>IF(AND(CY285&gt;0,CY286=0),CY285,0)</f>
        <v>0</v>
      </c>
      <c r="DA285" s="7">
        <f>IF(DB284&gt;0,DA284,0)</f>
        <v>0</v>
      </c>
      <c r="DB285" s="7">
        <f>IF(ROUND(CY285-DA285,2)&gt;0,ROUND(CY285-DA285,2),0)</f>
        <v>0</v>
      </c>
      <c r="EB285">
        <v>283</v>
      </c>
      <c r="EC285" s="7">
        <f>IF(FB284&gt;0,EC284-1000,EC284)</f>
        <v>0</v>
      </c>
      <c r="ED285" s="20">
        <f>IF(FB284&gt;0,ROUND(PMT($F$92/12,$F$96*12,-EC285),5),0)</f>
        <v>0</v>
      </c>
      <c r="EE285" s="15">
        <f>IF(FB284&gt;0,ROUND(EC285*$EE$1/1000,2),0)</f>
        <v>0</v>
      </c>
      <c r="EF285" s="9">
        <f>INT(EE285)</f>
        <v>0</v>
      </c>
      <c r="EG285" s="23">
        <f>INT((EE285-EF285)*10)/10</f>
        <v>0</v>
      </c>
      <c r="EH285" s="17">
        <f>EE285-EF285-EG285</f>
        <v>0</v>
      </c>
      <c r="EI285" s="23">
        <f>IF(OR(EH285=0.05,EH285=0),EH285,IF(AND(EH285&gt;0.051,EH285&lt;0.1),0.1,IF(AND(EH285&gt;0.001,EH285&lt;0.05),0.05,EH285)))</f>
        <v>0</v>
      </c>
      <c r="EJ285" s="23">
        <f>EF285+EG285+EI285</f>
        <v>0</v>
      </c>
      <c r="EK285" s="15">
        <f>IF(FB284&gt;0,ROUND($ED$1*$EK$1,2),0)</f>
        <v>0</v>
      </c>
      <c r="EL285" s="22">
        <v>0</v>
      </c>
      <c r="EM285" s="22">
        <f>IF(FB284&gt;0,ROUND($ED$1*$EM$1,0),0)</f>
        <v>0</v>
      </c>
      <c r="EN285" s="22">
        <f>IF(FB284&gt;0,ROUND($ED$1*$EN$1,2),0)</f>
        <v>0</v>
      </c>
      <c r="EO285" s="22">
        <f>IF(FB284&gt;0,ROUND($ED$1*$EO$1,2),0)</f>
        <v>0</v>
      </c>
      <c r="EP285" s="22">
        <f>IF(FB284&gt;0,ROUND($ED$1*$EP$1,2),0)</f>
        <v>0</v>
      </c>
      <c r="EQ285" s="15">
        <f>IF(FB284&gt;0,EK285+SUM(EM285:EP285),0)</f>
        <v>0</v>
      </c>
      <c r="ER285" s="22">
        <f>IF(FB284&gt;0,ROUND(EQ285/12,2),0)</f>
        <v>0</v>
      </c>
      <c r="ES285" s="9">
        <f>INT(ER285)</f>
        <v>0</v>
      </c>
      <c r="ET285" s="23">
        <f>INT((ER285-ES285)*10)/10</f>
        <v>0</v>
      </c>
      <c r="EU285" s="17">
        <f>ER285-ES285-ET285</f>
        <v>0</v>
      </c>
      <c r="EV285" s="23">
        <f>IF(OR(EU285=0.05,EU285=0),EU285,IF(AND(EU285&gt;0.051,EU285&lt;0.1),0.1,IF(AND(EU285&gt;0.001,EU285&lt;0.05),0.05,EU285)))</f>
        <v>0</v>
      </c>
      <c r="EW285" s="23">
        <f>ES285+ET285+EV285</f>
        <v>0</v>
      </c>
      <c r="EX285">
        <f>IF(FB284&gt;0,EX284,0)</f>
        <v>0</v>
      </c>
      <c r="EY285" s="7">
        <f>ROUND(ED285+EJ285+EW285+EX285,2)</f>
        <v>0</v>
      </c>
      <c r="EZ285" s="7">
        <f>IF(AND(EY285&gt;0,EY286=0),EY285,0)</f>
        <v>0</v>
      </c>
      <c r="FA285" s="7">
        <f>IF(FB284&gt;0,FA284,0)</f>
        <v>0</v>
      </c>
      <c r="FB285" s="7">
        <f>IF(ROUND(EY285-FA285,2)&gt;0,ROUND(EY285-FA285,2),0)</f>
        <v>0</v>
      </c>
      <c r="GB285">
        <v>283</v>
      </c>
      <c r="GC285" s="7">
        <f>IF(HB284&gt;0,GC284-1000,GC284)</f>
        <v>0</v>
      </c>
      <c r="GD285" s="20">
        <f>IF(HB284&gt;0,ROUND(PMT($F$92/12,$F$96*12,-GC285),5),0)</f>
        <v>0</v>
      </c>
      <c r="GE285" s="15">
        <f>IF(HB284&gt;0,ROUND(GC285*$GE$1/1000,2),0)</f>
        <v>0</v>
      </c>
      <c r="GF285" s="9">
        <f>INT(GE285)</f>
        <v>0</v>
      </c>
      <c r="GG285" s="23">
        <f>INT((GE285-GF285)*10)/10</f>
        <v>0</v>
      </c>
      <c r="GH285" s="17">
        <f>GE285-GF285-GG285</f>
        <v>0</v>
      </c>
      <c r="GI285" s="23">
        <f>IF(OR(GH285=0.05,GH285=0),GH285,IF(AND(GH285&gt;0.051,GH285&lt;0.1),0.1,IF(AND(GH285&gt;0.001,GH285&lt;0.05),0.05,GH285)))</f>
        <v>0</v>
      </c>
      <c r="GJ285" s="23">
        <f>GF285+GG285+GI285</f>
        <v>0</v>
      </c>
      <c r="GK285" s="15">
        <f>IF(HB284&gt;0,ROUND($GD$1*$GK$1,2),0)</f>
        <v>0</v>
      </c>
      <c r="GL285" s="22">
        <v>0</v>
      </c>
      <c r="GM285" s="22">
        <f>IF(HB284&gt;0,ROUND($GD$1*$GM$1,0),0)</f>
        <v>0</v>
      </c>
      <c r="GN285" s="22">
        <f>IF(HB284&gt;0,ROUND($GD$1*$GN$1,2),0)</f>
        <v>0</v>
      </c>
      <c r="GO285" s="22">
        <f>IF(HB284&gt;0,ROUND($GD$1*$GO$1,2),0)</f>
        <v>0</v>
      </c>
      <c r="GP285" s="22">
        <f>IF(HB284&gt;0,ROUND($GD$1*$GP$1,2),0)</f>
        <v>0</v>
      </c>
      <c r="GQ285" s="15">
        <f>IF(HB284&gt;0,GK285+SUM(GM285:GP285),0)</f>
        <v>0</v>
      </c>
      <c r="GR285" s="22">
        <f>IF(HB284&gt;0,ROUND(GQ285/12,2),0)</f>
        <v>0</v>
      </c>
      <c r="GS285" s="9">
        <f>INT(GR285)</f>
        <v>0</v>
      </c>
      <c r="GT285" s="23">
        <f>INT((GR285-GS285)*10)/10</f>
        <v>0</v>
      </c>
      <c r="GU285" s="17">
        <f>GR285-GS285-GT285</f>
        <v>0</v>
      </c>
      <c r="GV285" s="23">
        <f>IF(OR(GU285=0.05,GU285=0),GU285,IF(AND(GU285&gt;0.051,GU285&lt;0.1),0.1,IF(AND(GU285&gt;0.001,GU285&lt;0.05),0.05,GU285)))</f>
        <v>0</v>
      </c>
      <c r="GW285" s="23">
        <f>GS285+GT285+GV285</f>
        <v>0</v>
      </c>
      <c r="GX285">
        <f>IF(HB284&gt;0,GX284,0)</f>
        <v>0</v>
      </c>
      <c r="GY285" s="7">
        <f>ROUND(GD285+GJ285+GW285+GX285,2)</f>
        <v>0</v>
      </c>
      <c r="GZ285" s="7">
        <f>IF(AND(GY285&gt;0,GY286=0),GY285,0)</f>
        <v>0</v>
      </c>
      <c r="HA285" s="7">
        <f>IF(HB284&gt;0,HA284,0)</f>
        <v>0</v>
      </c>
      <c r="HB285" s="7">
        <f>IF(ROUND(GY285-HA285,2)&gt;0,ROUND(GY285-HA285,2),0)</f>
        <v>0</v>
      </c>
    </row>
    <row r="286" spans="1:235">
      <c r="BB286">
        <v>284</v>
      </c>
      <c r="BC286" s="7">
        <f>IF(BW285&gt;0,BC285-1000,BC285)</f>
        <v>0</v>
      </c>
      <c r="BD286" s="20">
        <f>IF(BW285&gt;0,ROUND(PMT($F$92/12,$F$96*12,-BC286),5),0)</f>
        <v>0</v>
      </c>
      <c r="BE286" s="15">
        <f>IF(BW285&gt;0,ROUND(BC286*$E$1/1000,2),0)</f>
        <v>0</v>
      </c>
      <c r="BF286" s="15">
        <f>IF(BW285&gt;0,ROUND(MIN(BC286,$F$168)*$BF$1,2),0)</f>
        <v>0</v>
      </c>
      <c r="BG286" s="22">
        <v>0</v>
      </c>
      <c r="BH286" s="22">
        <f>IF(BW285&gt;0,ROUND(MIN(BC286,$F$168)*$BH$1,0),0)</f>
        <v>0</v>
      </c>
      <c r="BI286" s="22">
        <f>IF(BW285&gt;0,ROUND(MIN(BC286,$F$168)*$BI$1,2),0)</f>
        <v>0</v>
      </c>
      <c r="BJ286" s="22">
        <f>IF(BW285&gt;0,ROUND(MIN(BC286,$F$168)*$BJ$1,2),0)</f>
        <v>0</v>
      </c>
      <c r="BK286" s="22">
        <f>IF(BW285&gt;0,ROUND(MIN(BC286,$F$168)*$BK$1,2),0)</f>
        <v>0</v>
      </c>
      <c r="BL286" s="15">
        <f>IF(BW285&gt;0,BF286+SUM(BH286:BK286),0)</f>
        <v>0</v>
      </c>
      <c r="BM286" s="22">
        <f>IF(BW285&gt;0,ROUND(BL286/12,2),0)</f>
        <v>0</v>
      </c>
      <c r="BN286" s="9">
        <f>INT(BM286)</f>
        <v>0</v>
      </c>
      <c r="BO286" s="23">
        <f>INT((BM286-BN286)*10)/10</f>
        <v>0</v>
      </c>
      <c r="BP286" s="17">
        <f>BM286-BN286-BO286</f>
        <v>0</v>
      </c>
      <c r="BQ286" s="23">
        <f>IF(OR(BP286=0.05,BP286=0),BP286,IF(AND(BP286&gt;0.051,BP286&lt;0.1),0.1,IF(AND(BP286&gt;0.001,BP286&lt;0.05),0.05,BP286)))</f>
        <v>0</v>
      </c>
      <c r="BR286" s="23">
        <f>BN286+BO286+BQ286</f>
        <v>0</v>
      </c>
      <c r="BS286">
        <f>IF(BW285&gt;0,BS285,0)</f>
        <v>0</v>
      </c>
      <c r="BT286" s="7">
        <f>SUM(BD286:BE286)+BR286+BS286</f>
        <v>0</v>
      </c>
      <c r="BU286" s="7">
        <f>IF(AND(BT286&gt;0,BT287=0),BT286,0)</f>
        <v>0</v>
      </c>
      <c r="BV286" s="7">
        <f>IF(BW285&gt;0,BV285,0)</f>
        <v>0</v>
      </c>
      <c r="BW286" s="7">
        <f>IF(ROUND(BT286-BV286,2)&gt;0,ROUND(BT286-BV286,2),0)</f>
        <v>0</v>
      </c>
      <c r="CB286">
        <v>284</v>
      </c>
      <c r="CC286" s="7">
        <f>IF(DB285&gt;0,CC285-1000,CC285)</f>
        <v>0</v>
      </c>
      <c r="CD286" s="20">
        <f>IF(DB285&gt;0,ROUND(PMT($F$92/12,$F$96*12,-CC286),5),0)</f>
        <v>0</v>
      </c>
      <c r="CE286" s="15">
        <f>IF(DB285&gt;0,ROUND(CC286*$CE$1/1000,2),0)</f>
        <v>0</v>
      </c>
      <c r="CF286" s="9">
        <f>INT(CE286)</f>
        <v>0</v>
      </c>
      <c r="CG286" s="23">
        <f>INT((CE286-CF286)*10)/10</f>
        <v>0</v>
      </c>
      <c r="CH286" s="17">
        <f>CE286-CF286-CG286</f>
        <v>0</v>
      </c>
      <c r="CI286" s="23">
        <f>IF(OR(CH286=0.05,CH286=0),CH286,IF(AND(CH286&gt;0.051,CH286&lt;0.1),0.1,IF(AND(CH286&gt;0.001,CH286&lt;0.05),0.05,CH286)))</f>
        <v>0</v>
      </c>
      <c r="CJ286" s="23">
        <f>CF286+CG286+CI286</f>
        <v>0</v>
      </c>
      <c r="CK286" s="15">
        <f>IF(DB285&gt;0,ROUND($CD$1*$CK$1,2),0)</f>
        <v>0</v>
      </c>
      <c r="CL286" s="22">
        <v>0</v>
      </c>
      <c r="CM286" s="22">
        <f>IF(DB285&gt;0,ROUND($CD$1*$CM$1,2),0)</f>
        <v>0</v>
      </c>
      <c r="CN286" s="22">
        <f>IF(DB285&gt;0,ROUND($CD$1*$CN$1,2),0)</f>
        <v>0</v>
      </c>
      <c r="CO286" s="22">
        <f>IF(DB285&gt;0,ROUND($CD$1*$CO$1,2),0)</f>
        <v>0</v>
      </c>
      <c r="CP286" s="22">
        <f>IF(DB285&gt;0,ROUND($CD$1*$CP$1,2),0)</f>
        <v>0</v>
      </c>
      <c r="CQ286" s="15">
        <f>IF(DB285&gt;0,CK286+SUM(CM286:CP286),0)</f>
        <v>0</v>
      </c>
      <c r="CR286" s="22">
        <f>IF(DB285&gt;0,ROUND(CQ286/12,2),0)</f>
        <v>0</v>
      </c>
      <c r="CS286" s="9">
        <f>INT(CR286)</f>
        <v>0</v>
      </c>
      <c r="CT286" s="23">
        <f>INT((CR286-CS286)*10)/10</f>
        <v>0</v>
      </c>
      <c r="CU286" s="17">
        <f>CR286-CS286-CT286</f>
        <v>0</v>
      </c>
      <c r="CV286" s="23">
        <f>IF(OR(CU286=0.05,CU286=0),CU286,IF(AND(CU286&gt;0.051,CU286&lt;0.1),0.1,IF(AND(CU286&gt;0.001,CU286&lt;0.05),0.05,CU286)))</f>
        <v>0</v>
      </c>
      <c r="CW286" s="23">
        <f>CS286+CT286+CV286</f>
        <v>0</v>
      </c>
      <c r="CX286">
        <f>IF(DB285&gt;0,CX285,0)</f>
        <v>0</v>
      </c>
      <c r="CY286" s="7">
        <f>ROUND(CD286+CJ286+CW286+CX286,2)</f>
        <v>0</v>
      </c>
      <c r="CZ286" s="7">
        <f>IF(AND(CY286&gt;0,CY287=0),CY286,0)</f>
        <v>0</v>
      </c>
      <c r="DA286" s="7">
        <f>IF(DB285&gt;0,DA285,0)</f>
        <v>0</v>
      </c>
      <c r="DB286" s="7">
        <f>IF(ROUND(CY286-DA286,2)&gt;0,ROUND(CY286-DA286,2),0)</f>
        <v>0</v>
      </c>
      <c r="EB286">
        <v>284</v>
      </c>
      <c r="EC286" s="7">
        <f>IF(FB285&gt;0,EC285-1000,EC285)</f>
        <v>0</v>
      </c>
      <c r="ED286" s="20">
        <f>IF(FB285&gt;0,ROUND(PMT($F$92/12,$F$96*12,-EC286),5),0)</f>
        <v>0</v>
      </c>
      <c r="EE286" s="15">
        <f>IF(FB285&gt;0,ROUND(EC286*$EE$1/1000,2),0)</f>
        <v>0</v>
      </c>
      <c r="EF286" s="9">
        <f>INT(EE286)</f>
        <v>0</v>
      </c>
      <c r="EG286" s="23">
        <f>INT((EE286-EF286)*10)/10</f>
        <v>0</v>
      </c>
      <c r="EH286" s="17">
        <f>EE286-EF286-EG286</f>
        <v>0</v>
      </c>
      <c r="EI286" s="23">
        <f>IF(OR(EH286=0.05,EH286=0),EH286,IF(AND(EH286&gt;0.051,EH286&lt;0.1),0.1,IF(AND(EH286&gt;0.001,EH286&lt;0.05),0.05,EH286)))</f>
        <v>0</v>
      </c>
      <c r="EJ286" s="23">
        <f>EF286+EG286+EI286</f>
        <v>0</v>
      </c>
      <c r="EK286" s="15">
        <f>IF(FB285&gt;0,ROUND($ED$1*$EK$1,2),0)</f>
        <v>0</v>
      </c>
      <c r="EL286" s="22">
        <v>0</v>
      </c>
      <c r="EM286" s="22">
        <f>IF(FB285&gt;0,ROUND($ED$1*$EM$1,0),0)</f>
        <v>0</v>
      </c>
      <c r="EN286" s="22">
        <f>IF(FB285&gt;0,ROUND($ED$1*$EN$1,2),0)</f>
        <v>0</v>
      </c>
      <c r="EO286" s="22">
        <f>IF(FB285&gt;0,ROUND($ED$1*$EO$1,2),0)</f>
        <v>0</v>
      </c>
      <c r="EP286" s="22">
        <f>IF(FB285&gt;0,ROUND($ED$1*$EP$1,2),0)</f>
        <v>0</v>
      </c>
      <c r="EQ286" s="15">
        <f>IF(FB285&gt;0,EK286+SUM(EM286:EP286),0)</f>
        <v>0</v>
      </c>
      <c r="ER286" s="22">
        <f>IF(FB285&gt;0,ROUND(EQ286/12,2),0)</f>
        <v>0</v>
      </c>
      <c r="ES286" s="9">
        <f>INT(ER286)</f>
        <v>0</v>
      </c>
      <c r="ET286" s="23">
        <f>INT((ER286-ES286)*10)/10</f>
        <v>0</v>
      </c>
      <c r="EU286" s="17">
        <f>ER286-ES286-ET286</f>
        <v>0</v>
      </c>
      <c r="EV286" s="23">
        <f>IF(OR(EU286=0.05,EU286=0),EU286,IF(AND(EU286&gt;0.051,EU286&lt;0.1),0.1,IF(AND(EU286&gt;0.001,EU286&lt;0.05),0.05,EU286)))</f>
        <v>0</v>
      </c>
      <c r="EW286" s="23">
        <f>ES286+ET286+EV286</f>
        <v>0</v>
      </c>
      <c r="EX286">
        <f>IF(FB285&gt;0,EX285,0)</f>
        <v>0</v>
      </c>
      <c r="EY286" s="7">
        <f>ROUND(ED286+EJ286+EW286+EX286,2)</f>
        <v>0</v>
      </c>
      <c r="EZ286" s="7">
        <f>IF(AND(EY286&gt;0,EY287=0),EY286,0)</f>
        <v>0</v>
      </c>
      <c r="FA286" s="7">
        <f>IF(FB285&gt;0,FA285,0)</f>
        <v>0</v>
      </c>
      <c r="FB286" s="7">
        <f>IF(ROUND(EY286-FA286,2)&gt;0,ROUND(EY286-FA286,2),0)</f>
        <v>0</v>
      </c>
      <c r="GB286">
        <v>284</v>
      </c>
      <c r="GC286" s="7">
        <f>IF(HB285&gt;0,GC285-1000,GC285)</f>
        <v>0</v>
      </c>
      <c r="GD286" s="20">
        <f>IF(HB285&gt;0,ROUND(PMT($F$92/12,$F$96*12,-GC286),5),0)</f>
        <v>0</v>
      </c>
      <c r="GE286" s="15">
        <f>IF(HB285&gt;0,ROUND(GC286*$GE$1/1000,2),0)</f>
        <v>0</v>
      </c>
      <c r="GF286" s="9">
        <f>INT(GE286)</f>
        <v>0</v>
      </c>
      <c r="GG286" s="23">
        <f>INT((GE286-GF286)*10)/10</f>
        <v>0</v>
      </c>
      <c r="GH286" s="17">
        <f>GE286-GF286-GG286</f>
        <v>0</v>
      </c>
      <c r="GI286" s="23">
        <f>IF(OR(GH286=0.05,GH286=0),GH286,IF(AND(GH286&gt;0.051,GH286&lt;0.1),0.1,IF(AND(GH286&gt;0.001,GH286&lt;0.05),0.05,GH286)))</f>
        <v>0</v>
      </c>
      <c r="GJ286" s="23">
        <f>GF286+GG286+GI286</f>
        <v>0</v>
      </c>
      <c r="GK286" s="15">
        <f>IF(HB285&gt;0,ROUND($GD$1*$GK$1,2),0)</f>
        <v>0</v>
      </c>
      <c r="GL286" s="22">
        <v>0</v>
      </c>
      <c r="GM286" s="22">
        <f>IF(HB285&gt;0,ROUND($GD$1*$GM$1,0),0)</f>
        <v>0</v>
      </c>
      <c r="GN286" s="22">
        <f>IF(HB285&gt;0,ROUND($GD$1*$GN$1,2),0)</f>
        <v>0</v>
      </c>
      <c r="GO286" s="22">
        <f>IF(HB285&gt;0,ROUND($GD$1*$GO$1,2),0)</f>
        <v>0</v>
      </c>
      <c r="GP286" s="22">
        <f>IF(HB285&gt;0,ROUND($GD$1*$GP$1,2),0)</f>
        <v>0</v>
      </c>
      <c r="GQ286" s="15">
        <f>IF(HB285&gt;0,GK286+SUM(GM286:GP286),0)</f>
        <v>0</v>
      </c>
      <c r="GR286" s="22">
        <f>IF(HB285&gt;0,ROUND(GQ286/12,2),0)</f>
        <v>0</v>
      </c>
      <c r="GS286" s="9">
        <f>INT(GR286)</f>
        <v>0</v>
      </c>
      <c r="GT286" s="23">
        <f>INT((GR286-GS286)*10)/10</f>
        <v>0</v>
      </c>
      <c r="GU286" s="17">
        <f>GR286-GS286-GT286</f>
        <v>0</v>
      </c>
      <c r="GV286" s="23">
        <f>IF(OR(GU286=0.05,GU286=0),GU286,IF(AND(GU286&gt;0.051,GU286&lt;0.1),0.1,IF(AND(GU286&gt;0.001,GU286&lt;0.05),0.05,GU286)))</f>
        <v>0</v>
      </c>
      <c r="GW286" s="23">
        <f>GS286+GT286+GV286</f>
        <v>0</v>
      </c>
      <c r="GX286">
        <f>IF(HB285&gt;0,GX285,0)</f>
        <v>0</v>
      </c>
      <c r="GY286" s="7">
        <f>ROUND(GD286+GJ286+GW286+GX286,2)</f>
        <v>0</v>
      </c>
      <c r="GZ286" s="7">
        <f>IF(AND(GY286&gt;0,GY287=0),GY286,0)</f>
        <v>0</v>
      </c>
      <c r="HA286" s="7">
        <f>IF(HB285&gt;0,HA285,0)</f>
        <v>0</v>
      </c>
      <c r="HB286" s="7">
        <f>IF(ROUND(GY286-HA286,2)&gt;0,ROUND(GY286-HA286,2),0)</f>
        <v>0</v>
      </c>
    </row>
    <row r="287" spans="1:235">
      <c r="BB287">
        <v>285</v>
      </c>
      <c r="BC287" s="7">
        <f>IF(BW286&gt;0,BC286-1000,BC286)</f>
        <v>0</v>
      </c>
      <c r="BD287" s="20">
        <f>IF(BW286&gt;0,ROUND(PMT($F$92/12,$F$96*12,-BC287),5),0)</f>
        <v>0</v>
      </c>
      <c r="BE287" s="15">
        <f>IF(BW286&gt;0,ROUND(BC287*$E$1/1000,2),0)</f>
        <v>0</v>
      </c>
      <c r="BF287" s="15">
        <f>IF(BW286&gt;0,ROUND(MIN(BC287,$F$168)*$BF$1,2),0)</f>
        <v>0</v>
      </c>
      <c r="BG287" s="22">
        <v>0</v>
      </c>
      <c r="BH287" s="22">
        <f>IF(BW286&gt;0,ROUND(MIN(BC287,$F$168)*$BH$1,0),0)</f>
        <v>0</v>
      </c>
      <c r="BI287" s="22">
        <f>IF(BW286&gt;0,ROUND(MIN(BC287,$F$168)*$BI$1,2),0)</f>
        <v>0</v>
      </c>
      <c r="BJ287" s="22">
        <f>IF(BW286&gt;0,ROUND(MIN(BC287,$F$168)*$BJ$1,2),0)</f>
        <v>0</v>
      </c>
      <c r="BK287" s="22">
        <f>IF(BW286&gt;0,ROUND(MIN(BC287,$F$168)*$BK$1,2),0)</f>
        <v>0</v>
      </c>
      <c r="BL287" s="15">
        <f>IF(BW286&gt;0,BF287+SUM(BH287:BK287),0)</f>
        <v>0</v>
      </c>
      <c r="BM287" s="22">
        <f>IF(BW286&gt;0,ROUND(BL287/12,2),0)</f>
        <v>0</v>
      </c>
      <c r="BN287" s="9">
        <f>INT(BM287)</f>
        <v>0</v>
      </c>
      <c r="BO287" s="23">
        <f>INT((BM287-BN287)*10)/10</f>
        <v>0</v>
      </c>
      <c r="BP287" s="17">
        <f>BM287-BN287-BO287</f>
        <v>0</v>
      </c>
      <c r="BQ287" s="23">
        <f>IF(OR(BP287=0.05,BP287=0),BP287,IF(AND(BP287&gt;0.051,BP287&lt;0.1),0.1,IF(AND(BP287&gt;0.001,BP287&lt;0.05),0.05,BP287)))</f>
        <v>0</v>
      </c>
      <c r="BR287" s="23">
        <f>BN287+BO287+BQ287</f>
        <v>0</v>
      </c>
      <c r="BS287">
        <f>IF(BW286&gt;0,BS286,0)</f>
        <v>0</v>
      </c>
      <c r="BT287" s="7">
        <f>SUM(BD287:BE287)+BR287+BS287</f>
        <v>0</v>
      </c>
      <c r="BU287" s="7">
        <f>IF(AND(BT287&gt;0,BT288=0),BT287,0)</f>
        <v>0</v>
      </c>
      <c r="BV287" s="7">
        <f>IF(BW286&gt;0,BV286,0)</f>
        <v>0</v>
      </c>
      <c r="BW287" s="7">
        <f>IF(ROUND(BT287-BV287,2)&gt;0,ROUND(BT287-BV287,2),0)</f>
        <v>0</v>
      </c>
      <c r="CB287">
        <v>285</v>
      </c>
      <c r="CC287" s="7">
        <f>IF(DB286&gt;0,CC286-1000,CC286)</f>
        <v>0</v>
      </c>
      <c r="CD287" s="20">
        <f>IF(DB286&gt;0,ROUND(PMT($F$92/12,$F$96*12,-CC287),5),0)</f>
        <v>0</v>
      </c>
      <c r="CE287" s="15">
        <f>IF(DB286&gt;0,ROUND(CC287*$CE$1/1000,2),0)</f>
        <v>0</v>
      </c>
      <c r="CF287" s="9">
        <f>INT(CE287)</f>
        <v>0</v>
      </c>
      <c r="CG287" s="23">
        <f>INT((CE287-CF287)*10)/10</f>
        <v>0</v>
      </c>
      <c r="CH287" s="17">
        <f>CE287-CF287-CG287</f>
        <v>0</v>
      </c>
      <c r="CI287" s="23">
        <f>IF(OR(CH287=0.05,CH287=0),CH287,IF(AND(CH287&gt;0.051,CH287&lt;0.1),0.1,IF(AND(CH287&gt;0.001,CH287&lt;0.05),0.05,CH287)))</f>
        <v>0</v>
      </c>
      <c r="CJ287" s="23">
        <f>CF287+CG287+CI287</f>
        <v>0</v>
      </c>
      <c r="CK287" s="15">
        <f>IF(DB286&gt;0,ROUND($CD$1*$CK$1,2),0)</f>
        <v>0</v>
      </c>
      <c r="CL287" s="22">
        <v>0</v>
      </c>
      <c r="CM287" s="22">
        <f>IF(DB286&gt;0,ROUND($CD$1*$CM$1,2),0)</f>
        <v>0</v>
      </c>
      <c r="CN287" s="22">
        <f>IF(DB286&gt;0,ROUND($CD$1*$CN$1,2),0)</f>
        <v>0</v>
      </c>
      <c r="CO287" s="22">
        <f>IF(DB286&gt;0,ROUND($CD$1*$CO$1,2),0)</f>
        <v>0</v>
      </c>
      <c r="CP287" s="22">
        <f>IF(DB286&gt;0,ROUND($CD$1*$CP$1,2),0)</f>
        <v>0</v>
      </c>
      <c r="CQ287" s="15">
        <f>IF(DB286&gt;0,CK287+SUM(CM287:CP287),0)</f>
        <v>0</v>
      </c>
      <c r="CR287" s="22">
        <f>IF(DB286&gt;0,ROUND(CQ287/12,2),0)</f>
        <v>0</v>
      </c>
      <c r="CS287" s="9">
        <f>INT(CR287)</f>
        <v>0</v>
      </c>
      <c r="CT287" s="23">
        <f>INT((CR287-CS287)*10)/10</f>
        <v>0</v>
      </c>
      <c r="CU287" s="17">
        <f>CR287-CS287-CT287</f>
        <v>0</v>
      </c>
      <c r="CV287" s="23">
        <f>IF(OR(CU287=0.05,CU287=0),CU287,IF(AND(CU287&gt;0.051,CU287&lt;0.1),0.1,IF(AND(CU287&gt;0.001,CU287&lt;0.05),0.05,CU287)))</f>
        <v>0</v>
      </c>
      <c r="CW287" s="23">
        <f>CS287+CT287+CV287</f>
        <v>0</v>
      </c>
      <c r="CX287">
        <f>IF(DB286&gt;0,CX286,0)</f>
        <v>0</v>
      </c>
      <c r="CY287" s="7">
        <f>ROUND(CD287+CJ287+CW287+CX287,2)</f>
        <v>0</v>
      </c>
      <c r="CZ287" s="7">
        <f>IF(AND(CY287&gt;0,CY288=0),CY287,0)</f>
        <v>0</v>
      </c>
      <c r="DA287" s="7">
        <f>IF(DB286&gt;0,DA286,0)</f>
        <v>0</v>
      </c>
      <c r="DB287" s="7">
        <f>IF(ROUND(CY287-DA287,2)&gt;0,ROUND(CY287-DA287,2),0)</f>
        <v>0</v>
      </c>
      <c r="EB287">
        <v>285</v>
      </c>
      <c r="EC287" s="7">
        <f>IF(FB286&gt;0,EC286-1000,EC286)</f>
        <v>0</v>
      </c>
      <c r="ED287" s="20">
        <f>IF(FB286&gt;0,ROUND(PMT($F$92/12,$F$96*12,-EC287),5),0)</f>
        <v>0</v>
      </c>
      <c r="EE287" s="15">
        <f>IF(FB286&gt;0,ROUND(EC287*$EE$1/1000,2),0)</f>
        <v>0</v>
      </c>
      <c r="EF287" s="9">
        <f>INT(EE287)</f>
        <v>0</v>
      </c>
      <c r="EG287" s="23">
        <f>INT((EE287-EF287)*10)/10</f>
        <v>0</v>
      </c>
      <c r="EH287" s="17">
        <f>EE287-EF287-EG287</f>
        <v>0</v>
      </c>
      <c r="EI287" s="23">
        <f>IF(OR(EH287=0.05,EH287=0),EH287,IF(AND(EH287&gt;0.051,EH287&lt;0.1),0.1,IF(AND(EH287&gt;0.001,EH287&lt;0.05),0.05,EH287)))</f>
        <v>0</v>
      </c>
      <c r="EJ287" s="23">
        <f>EF287+EG287+EI287</f>
        <v>0</v>
      </c>
      <c r="EK287" s="15">
        <f>IF(FB286&gt;0,ROUND($ED$1*$EK$1,2),0)</f>
        <v>0</v>
      </c>
      <c r="EL287" s="22">
        <v>0</v>
      </c>
      <c r="EM287" s="22">
        <f>IF(FB286&gt;0,ROUND($ED$1*$EM$1,0),0)</f>
        <v>0</v>
      </c>
      <c r="EN287" s="22">
        <f>IF(FB286&gt;0,ROUND($ED$1*$EN$1,2),0)</f>
        <v>0</v>
      </c>
      <c r="EO287" s="22">
        <f>IF(FB286&gt;0,ROUND($ED$1*$EO$1,2),0)</f>
        <v>0</v>
      </c>
      <c r="EP287" s="22">
        <f>IF(FB286&gt;0,ROUND($ED$1*$EP$1,2),0)</f>
        <v>0</v>
      </c>
      <c r="EQ287" s="15">
        <f>IF(FB286&gt;0,EK287+SUM(EM287:EP287),0)</f>
        <v>0</v>
      </c>
      <c r="ER287" s="22">
        <f>IF(FB286&gt;0,ROUND(EQ287/12,2),0)</f>
        <v>0</v>
      </c>
      <c r="ES287" s="9">
        <f>INT(ER287)</f>
        <v>0</v>
      </c>
      <c r="ET287" s="23">
        <f>INT((ER287-ES287)*10)/10</f>
        <v>0</v>
      </c>
      <c r="EU287" s="17">
        <f>ER287-ES287-ET287</f>
        <v>0</v>
      </c>
      <c r="EV287" s="23">
        <f>IF(OR(EU287=0.05,EU287=0),EU287,IF(AND(EU287&gt;0.051,EU287&lt;0.1),0.1,IF(AND(EU287&gt;0.001,EU287&lt;0.05),0.05,EU287)))</f>
        <v>0</v>
      </c>
      <c r="EW287" s="23">
        <f>ES287+ET287+EV287</f>
        <v>0</v>
      </c>
      <c r="EX287">
        <f>IF(FB286&gt;0,EX286,0)</f>
        <v>0</v>
      </c>
      <c r="EY287" s="7">
        <f>ROUND(ED287+EJ287+EW287+EX287,2)</f>
        <v>0</v>
      </c>
      <c r="EZ287" s="7">
        <f>IF(AND(EY287&gt;0,EY288=0),EY287,0)</f>
        <v>0</v>
      </c>
      <c r="FA287" s="7">
        <f>IF(FB286&gt;0,FA286,0)</f>
        <v>0</v>
      </c>
      <c r="FB287" s="7">
        <f>IF(ROUND(EY287-FA287,2)&gt;0,ROUND(EY287-FA287,2),0)</f>
        <v>0</v>
      </c>
      <c r="GB287">
        <v>285</v>
      </c>
      <c r="GC287" s="7">
        <f>IF(HB286&gt;0,GC286-1000,GC286)</f>
        <v>0</v>
      </c>
      <c r="GD287" s="20">
        <f>IF(HB286&gt;0,ROUND(PMT($F$92/12,$F$96*12,-GC287),5),0)</f>
        <v>0</v>
      </c>
      <c r="GE287" s="15">
        <f>IF(HB286&gt;0,ROUND(GC287*$GE$1/1000,2),0)</f>
        <v>0</v>
      </c>
      <c r="GF287" s="9">
        <f>INT(GE287)</f>
        <v>0</v>
      </c>
      <c r="GG287" s="23">
        <f>INT((GE287-GF287)*10)/10</f>
        <v>0</v>
      </c>
      <c r="GH287" s="17">
        <f>GE287-GF287-GG287</f>
        <v>0</v>
      </c>
      <c r="GI287" s="23">
        <f>IF(OR(GH287=0.05,GH287=0),GH287,IF(AND(GH287&gt;0.051,GH287&lt;0.1),0.1,IF(AND(GH287&gt;0.001,GH287&lt;0.05),0.05,GH287)))</f>
        <v>0</v>
      </c>
      <c r="GJ287" s="23">
        <f>GF287+GG287+GI287</f>
        <v>0</v>
      </c>
      <c r="GK287" s="15">
        <f>IF(HB286&gt;0,ROUND($GD$1*$GK$1,2),0)</f>
        <v>0</v>
      </c>
      <c r="GL287" s="22">
        <v>0</v>
      </c>
      <c r="GM287" s="22">
        <f>IF(HB286&gt;0,ROUND($GD$1*$GM$1,0),0)</f>
        <v>0</v>
      </c>
      <c r="GN287" s="22">
        <f>IF(HB286&gt;0,ROUND($GD$1*$GN$1,2),0)</f>
        <v>0</v>
      </c>
      <c r="GO287" s="22">
        <f>IF(HB286&gt;0,ROUND($GD$1*$GO$1,2),0)</f>
        <v>0</v>
      </c>
      <c r="GP287" s="22">
        <f>IF(HB286&gt;0,ROUND($GD$1*$GP$1,2),0)</f>
        <v>0</v>
      </c>
      <c r="GQ287" s="15">
        <f>IF(HB286&gt;0,GK287+SUM(GM287:GP287),0)</f>
        <v>0</v>
      </c>
      <c r="GR287" s="22">
        <f>IF(HB286&gt;0,ROUND(GQ287/12,2),0)</f>
        <v>0</v>
      </c>
      <c r="GS287" s="9">
        <f>INT(GR287)</f>
        <v>0</v>
      </c>
      <c r="GT287" s="23">
        <f>INT((GR287-GS287)*10)/10</f>
        <v>0</v>
      </c>
      <c r="GU287" s="17">
        <f>GR287-GS287-GT287</f>
        <v>0</v>
      </c>
      <c r="GV287" s="23">
        <f>IF(OR(GU287=0.05,GU287=0),GU287,IF(AND(GU287&gt;0.051,GU287&lt;0.1),0.1,IF(AND(GU287&gt;0.001,GU287&lt;0.05),0.05,GU287)))</f>
        <v>0</v>
      </c>
      <c r="GW287" s="23">
        <f>GS287+GT287+GV287</f>
        <v>0</v>
      </c>
      <c r="GX287">
        <f>IF(HB286&gt;0,GX286,0)</f>
        <v>0</v>
      </c>
      <c r="GY287" s="7">
        <f>ROUND(GD287+GJ287+GW287+GX287,2)</f>
        <v>0</v>
      </c>
      <c r="GZ287" s="7">
        <f>IF(AND(GY287&gt;0,GY288=0),GY287,0)</f>
        <v>0</v>
      </c>
      <c r="HA287" s="7">
        <f>IF(HB286&gt;0,HA286,0)</f>
        <v>0</v>
      </c>
      <c r="HB287" s="7">
        <f>IF(ROUND(GY287-HA287,2)&gt;0,ROUND(GY287-HA287,2),0)</f>
        <v>0</v>
      </c>
    </row>
    <row r="288" spans="1:235">
      <c r="BB288">
        <v>286</v>
      </c>
      <c r="BC288" s="7">
        <f>IF(BW287&gt;0,BC287-1000,BC287)</f>
        <v>0</v>
      </c>
      <c r="BD288" s="20">
        <f>IF(BW287&gt;0,ROUND(PMT($F$92/12,$F$96*12,-BC288),5),0)</f>
        <v>0</v>
      </c>
      <c r="BE288" s="15">
        <f>IF(BW287&gt;0,ROUND(BC288*$E$1/1000,2),0)</f>
        <v>0</v>
      </c>
      <c r="BF288" s="15">
        <f>IF(BW287&gt;0,ROUND(MIN(BC288,$F$168)*$BF$1,2),0)</f>
        <v>0</v>
      </c>
      <c r="BG288" s="22">
        <v>0</v>
      </c>
      <c r="BH288" s="22">
        <f>IF(BW287&gt;0,ROUND(MIN(BC288,$F$168)*$BH$1,0),0)</f>
        <v>0</v>
      </c>
      <c r="BI288" s="22">
        <f>IF(BW287&gt;0,ROUND(MIN(BC288,$F$168)*$BI$1,2),0)</f>
        <v>0</v>
      </c>
      <c r="BJ288" s="22">
        <f>IF(BW287&gt;0,ROUND(MIN(BC288,$F$168)*$BJ$1,2),0)</f>
        <v>0</v>
      </c>
      <c r="BK288" s="22">
        <f>IF(BW287&gt;0,ROUND(MIN(BC288,$F$168)*$BK$1,2),0)</f>
        <v>0</v>
      </c>
      <c r="BL288" s="15">
        <f>IF(BW287&gt;0,BF288+SUM(BH288:BK288),0)</f>
        <v>0</v>
      </c>
      <c r="BM288" s="22">
        <f>IF(BW287&gt;0,ROUND(BL288/12,2),0)</f>
        <v>0</v>
      </c>
      <c r="BN288" s="9">
        <f>INT(BM288)</f>
        <v>0</v>
      </c>
      <c r="BO288" s="23">
        <f>INT((BM288-BN288)*10)/10</f>
        <v>0</v>
      </c>
      <c r="BP288" s="17">
        <f>BM288-BN288-BO288</f>
        <v>0</v>
      </c>
      <c r="BQ288" s="23">
        <f>IF(OR(BP288=0.05,BP288=0),BP288,IF(AND(BP288&gt;0.051,BP288&lt;0.1),0.1,IF(AND(BP288&gt;0.001,BP288&lt;0.05),0.05,BP288)))</f>
        <v>0</v>
      </c>
      <c r="BR288" s="23">
        <f>BN288+BO288+BQ288</f>
        <v>0</v>
      </c>
      <c r="BS288">
        <f>IF(BW287&gt;0,BS287,0)</f>
        <v>0</v>
      </c>
      <c r="BT288" s="7">
        <f>SUM(BD288:BE288)+BR288+BS288</f>
        <v>0</v>
      </c>
      <c r="BU288" s="7">
        <f>IF(AND(BT288&gt;0,BT289=0),BT288,0)</f>
        <v>0</v>
      </c>
      <c r="BV288" s="7">
        <f>IF(BW287&gt;0,BV287,0)</f>
        <v>0</v>
      </c>
      <c r="BW288" s="7">
        <f>IF(ROUND(BT288-BV288,2)&gt;0,ROUND(BT288-BV288,2),0)</f>
        <v>0</v>
      </c>
      <c r="CB288">
        <v>286</v>
      </c>
      <c r="CC288" s="7">
        <f>IF(DB287&gt;0,CC287-1000,CC287)</f>
        <v>0</v>
      </c>
      <c r="CD288" s="20">
        <f>IF(DB287&gt;0,ROUND(PMT($F$92/12,$F$96*12,-CC288),5),0)</f>
        <v>0</v>
      </c>
      <c r="CE288" s="15">
        <f>IF(DB287&gt;0,ROUND(CC288*$CE$1/1000,2),0)</f>
        <v>0</v>
      </c>
      <c r="CF288" s="9">
        <f>INT(CE288)</f>
        <v>0</v>
      </c>
      <c r="CG288" s="23">
        <f>INT((CE288-CF288)*10)/10</f>
        <v>0</v>
      </c>
      <c r="CH288" s="17">
        <f>CE288-CF288-CG288</f>
        <v>0</v>
      </c>
      <c r="CI288" s="23">
        <f>IF(OR(CH288=0.05,CH288=0),CH288,IF(AND(CH288&gt;0.051,CH288&lt;0.1),0.1,IF(AND(CH288&gt;0.001,CH288&lt;0.05),0.05,CH288)))</f>
        <v>0</v>
      </c>
      <c r="CJ288" s="23">
        <f>CF288+CG288+CI288</f>
        <v>0</v>
      </c>
      <c r="CK288" s="15">
        <f>IF(DB287&gt;0,ROUND($CD$1*$CK$1,2),0)</f>
        <v>0</v>
      </c>
      <c r="CL288" s="22">
        <v>0</v>
      </c>
      <c r="CM288" s="22">
        <f>IF(DB287&gt;0,ROUND($CD$1*$CM$1,2),0)</f>
        <v>0</v>
      </c>
      <c r="CN288" s="22">
        <f>IF(DB287&gt;0,ROUND($CD$1*$CN$1,2),0)</f>
        <v>0</v>
      </c>
      <c r="CO288" s="22">
        <f>IF(DB287&gt;0,ROUND($CD$1*$CO$1,2),0)</f>
        <v>0</v>
      </c>
      <c r="CP288" s="22">
        <f>IF(DB287&gt;0,ROUND($CD$1*$CP$1,2),0)</f>
        <v>0</v>
      </c>
      <c r="CQ288" s="15">
        <f>IF(DB287&gt;0,CK288+SUM(CM288:CP288),0)</f>
        <v>0</v>
      </c>
      <c r="CR288" s="22">
        <f>IF(DB287&gt;0,ROUND(CQ288/12,2),0)</f>
        <v>0</v>
      </c>
      <c r="CS288" s="9">
        <f>INT(CR288)</f>
        <v>0</v>
      </c>
      <c r="CT288" s="23">
        <f>INT((CR288-CS288)*10)/10</f>
        <v>0</v>
      </c>
      <c r="CU288" s="17">
        <f>CR288-CS288-CT288</f>
        <v>0</v>
      </c>
      <c r="CV288" s="23">
        <f>IF(OR(CU288=0.05,CU288=0),CU288,IF(AND(CU288&gt;0.051,CU288&lt;0.1),0.1,IF(AND(CU288&gt;0.001,CU288&lt;0.05),0.05,CU288)))</f>
        <v>0</v>
      </c>
      <c r="CW288" s="23">
        <f>CS288+CT288+CV288</f>
        <v>0</v>
      </c>
      <c r="CX288">
        <f>IF(DB287&gt;0,CX287,0)</f>
        <v>0</v>
      </c>
      <c r="CY288" s="7">
        <f>ROUND(CD288+CJ288+CW288+CX288,2)</f>
        <v>0</v>
      </c>
      <c r="CZ288" s="7">
        <f>IF(AND(CY288&gt;0,CY289=0),CY288,0)</f>
        <v>0</v>
      </c>
      <c r="DA288" s="7">
        <f>IF(DB287&gt;0,DA287,0)</f>
        <v>0</v>
      </c>
      <c r="DB288" s="7">
        <f>IF(ROUND(CY288-DA288,2)&gt;0,ROUND(CY288-DA288,2),0)</f>
        <v>0</v>
      </c>
      <c r="EB288">
        <v>286</v>
      </c>
      <c r="EC288" s="7">
        <f>IF(FB287&gt;0,EC287-1000,EC287)</f>
        <v>0</v>
      </c>
      <c r="ED288" s="20">
        <f>IF(FB287&gt;0,ROUND(PMT($F$92/12,$F$96*12,-EC288),5),0)</f>
        <v>0</v>
      </c>
      <c r="EE288" s="15">
        <f>IF(FB287&gt;0,ROUND(EC288*$EE$1/1000,2),0)</f>
        <v>0</v>
      </c>
      <c r="EF288" s="9">
        <f>INT(EE288)</f>
        <v>0</v>
      </c>
      <c r="EG288" s="23">
        <f>INT((EE288-EF288)*10)/10</f>
        <v>0</v>
      </c>
      <c r="EH288" s="17">
        <f>EE288-EF288-EG288</f>
        <v>0</v>
      </c>
      <c r="EI288" s="23">
        <f>IF(OR(EH288=0.05,EH288=0),EH288,IF(AND(EH288&gt;0.051,EH288&lt;0.1),0.1,IF(AND(EH288&gt;0.001,EH288&lt;0.05),0.05,EH288)))</f>
        <v>0</v>
      </c>
      <c r="EJ288" s="23">
        <f>EF288+EG288+EI288</f>
        <v>0</v>
      </c>
      <c r="EK288" s="15">
        <f>IF(FB287&gt;0,ROUND($ED$1*$EK$1,2),0)</f>
        <v>0</v>
      </c>
      <c r="EL288" s="22">
        <v>0</v>
      </c>
      <c r="EM288" s="22">
        <f>IF(FB287&gt;0,ROUND($ED$1*$EM$1,0),0)</f>
        <v>0</v>
      </c>
      <c r="EN288" s="22">
        <f>IF(FB287&gt;0,ROUND($ED$1*$EN$1,2),0)</f>
        <v>0</v>
      </c>
      <c r="EO288" s="22">
        <f>IF(FB287&gt;0,ROUND($ED$1*$EO$1,2),0)</f>
        <v>0</v>
      </c>
      <c r="EP288" s="22">
        <f>IF(FB287&gt;0,ROUND($ED$1*$EP$1,2),0)</f>
        <v>0</v>
      </c>
      <c r="EQ288" s="15">
        <f>IF(FB287&gt;0,EK288+SUM(EM288:EP288),0)</f>
        <v>0</v>
      </c>
      <c r="ER288" s="22">
        <f>IF(FB287&gt;0,ROUND(EQ288/12,2),0)</f>
        <v>0</v>
      </c>
      <c r="ES288" s="9">
        <f>INT(ER288)</f>
        <v>0</v>
      </c>
      <c r="ET288" s="23">
        <f>INT((ER288-ES288)*10)/10</f>
        <v>0</v>
      </c>
      <c r="EU288" s="17">
        <f>ER288-ES288-ET288</f>
        <v>0</v>
      </c>
      <c r="EV288" s="23">
        <f>IF(OR(EU288=0.05,EU288=0),EU288,IF(AND(EU288&gt;0.051,EU288&lt;0.1),0.1,IF(AND(EU288&gt;0.001,EU288&lt;0.05),0.05,EU288)))</f>
        <v>0</v>
      </c>
      <c r="EW288" s="23">
        <f>ES288+ET288+EV288</f>
        <v>0</v>
      </c>
      <c r="EX288">
        <f>IF(FB287&gt;0,EX287,0)</f>
        <v>0</v>
      </c>
      <c r="EY288" s="7">
        <f>ROUND(ED288+EJ288+EW288+EX288,2)</f>
        <v>0</v>
      </c>
      <c r="EZ288" s="7">
        <f>IF(AND(EY288&gt;0,EY289=0),EY288,0)</f>
        <v>0</v>
      </c>
      <c r="FA288" s="7">
        <f>IF(FB287&gt;0,FA287,0)</f>
        <v>0</v>
      </c>
      <c r="FB288" s="7">
        <f>IF(ROUND(EY288-FA288,2)&gt;0,ROUND(EY288-FA288,2),0)</f>
        <v>0</v>
      </c>
      <c r="GB288">
        <v>286</v>
      </c>
      <c r="GC288" s="7">
        <f>IF(HB287&gt;0,GC287-1000,GC287)</f>
        <v>0</v>
      </c>
      <c r="GD288" s="20">
        <f>IF(HB287&gt;0,ROUND(PMT($F$92/12,$F$96*12,-GC288),5),0)</f>
        <v>0</v>
      </c>
      <c r="GE288" s="15">
        <f>IF(HB287&gt;0,ROUND(GC288*$GE$1/1000,2),0)</f>
        <v>0</v>
      </c>
      <c r="GF288" s="9">
        <f>INT(GE288)</f>
        <v>0</v>
      </c>
      <c r="GG288" s="23">
        <f>INT((GE288-GF288)*10)/10</f>
        <v>0</v>
      </c>
      <c r="GH288" s="17">
        <f>GE288-GF288-GG288</f>
        <v>0</v>
      </c>
      <c r="GI288" s="23">
        <f>IF(OR(GH288=0.05,GH288=0),GH288,IF(AND(GH288&gt;0.051,GH288&lt;0.1),0.1,IF(AND(GH288&gt;0.001,GH288&lt;0.05),0.05,GH288)))</f>
        <v>0</v>
      </c>
      <c r="GJ288" s="23">
        <f>GF288+GG288+GI288</f>
        <v>0</v>
      </c>
      <c r="GK288" s="15">
        <f>IF(HB287&gt;0,ROUND($GD$1*$GK$1,2),0)</f>
        <v>0</v>
      </c>
      <c r="GL288" s="22">
        <v>0</v>
      </c>
      <c r="GM288" s="22">
        <f>IF(HB287&gt;0,ROUND($GD$1*$GM$1,0),0)</f>
        <v>0</v>
      </c>
      <c r="GN288" s="22">
        <f>IF(HB287&gt;0,ROUND($GD$1*$GN$1,2),0)</f>
        <v>0</v>
      </c>
      <c r="GO288" s="22">
        <f>IF(HB287&gt;0,ROUND($GD$1*$GO$1,2),0)</f>
        <v>0</v>
      </c>
      <c r="GP288" s="22">
        <f>IF(HB287&gt;0,ROUND($GD$1*$GP$1,2),0)</f>
        <v>0</v>
      </c>
      <c r="GQ288" s="15">
        <f>IF(HB287&gt;0,GK288+SUM(GM288:GP288),0)</f>
        <v>0</v>
      </c>
      <c r="GR288" s="22">
        <f>IF(HB287&gt;0,ROUND(GQ288/12,2),0)</f>
        <v>0</v>
      </c>
      <c r="GS288" s="9">
        <f>INT(GR288)</f>
        <v>0</v>
      </c>
      <c r="GT288" s="23">
        <f>INT((GR288-GS288)*10)/10</f>
        <v>0</v>
      </c>
      <c r="GU288" s="17">
        <f>GR288-GS288-GT288</f>
        <v>0</v>
      </c>
      <c r="GV288" s="23">
        <f>IF(OR(GU288=0.05,GU288=0),GU288,IF(AND(GU288&gt;0.051,GU288&lt;0.1),0.1,IF(AND(GU288&gt;0.001,GU288&lt;0.05),0.05,GU288)))</f>
        <v>0</v>
      </c>
      <c r="GW288" s="23">
        <f>GS288+GT288+GV288</f>
        <v>0</v>
      </c>
      <c r="GX288">
        <f>IF(HB287&gt;0,GX287,0)</f>
        <v>0</v>
      </c>
      <c r="GY288" s="7">
        <f>ROUND(GD288+GJ288+GW288+GX288,2)</f>
        <v>0</v>
      </c>
      <c r="GZ288" s="7">
        <f>IF(AND(GY288&gt;0,GY289=0),GY288,0)</f>
        <v>0</v>
      </c>
      <c r="HA288" s="7">
        <f>IF(HB287&gt;0,HA287,0)</f>
        <v>0</v>
      </c>
      <c r="HB288" s="7">
        <f>IF(ROUND(GY288-HA288,2)&gt;0,ROUND(GY288-HA288,2),0)</f>
        <v>0</v>
      </c>
    </row>
    <row r="289" spans="1:235">
      <c r="BB289">
        <v>287</v>
      </c>
      <c r="BC289" s="7">
        <f>IF(BW288&gt;0,BC288-1000,BC288)</f>
        <v>0</v>
      </c>
      <c r="BD289" s="20">
        <f>IF(BW288&gt;0,ROUND(PMT($F$92/12,$F$96*12,-BC289),5),0)</f>
        <v>0</v>
      </c>
      <c r="BE289" s="15">
        <f>IF(BW288&gt;0,ROUND(BC289*$E$1/1000,2),0)</f>
        <v>0</v>
      </c>
      <c r="BF289" s="15">
        <f>IF(BW288&gt;0,ROUND(MIN(BC289,$F$168)*$BF$1,2),0)</f>
        <v>0</v>
      </c>
      <c r="BG289" s="22">
        <v>0</v>
      </c>
      <c r="BH289" s="22">
        <f>IF(BW288&gt;0,ROUND(MIN(BC289,$F$168)*$BH$1,0),0)</f>
        <v>0</v>
      </c>
      <c r="BI289" s="22">
        <f>IF(BW288&gt;0,ROUND(MIN(BC289,$F$168)*$BI$1,2),0)</f>
        <v>0</v>
      </c>
      <c r="BJ289" s="22">
        <f>IF(BW288&gt;0,ROUND(MIN(BC289,$F$168)*$BJ$1,2),0)</f>
        <v>0</v>
      </c>
      <c r="BK289" s="22">
        <f>IF(BW288&gt;0,ROUND(MIN(BC289,$F$168)*$BK$1,2),0)</f>
        <v>0</v>
      </c>
      <c r="BL289" s="15">
        <f>IF(BW288&gt;0,BF289+SUM(BH289:BK289),0)</f>
        <v>0</v>
      </c>
      <c r="BM289" s="22">
        <f>IF(BW288&gt;0,ROUND(BL289/12,2),0)</f>
        <v>0</v>
      </c>
      <c r="BN289" s="9">
        <f>INT(BM289)</f>
        <v>0</v>
      </c>
      <c r="BO289" s="23">
        <f>INT((BM289-BN289)*10)/10</f>
        <v>0</v>
      </c>
      <c r="BP289" s="17">
        <f>BM289-BN289-BO289</f>
        <v>0</v>
      </c>
      <c r="BQ289" s="23">
        <f>IF(OR(BP289=0.05,BP289=0),BP289,IF(AND(BP289&gt;0.051,BP289&lt;0.1),0.1,IF(AND(BP289&gt;0.001,BP289&lt;0.05),0.05,BP289)))</f>
        <v>0</v>
      </c>
      <c r="BR289" s="23">
        <f>BN289+BO289+BQ289</f>
        <v>0</v>
      </c>
      <c r="BS289">
        <f>IF(BW288&gt;0,BS288,0)</f>
        <v>0</v>
      </c>
      <c r="BT289" s="7">
        <f>SUM(BD289:BE289)+BR289+BS289</f>
        <v>0</v>
      </c>
      <c r="BU289" s="7">
        <f>IF(AND(BT289&gt;0,BT290=0),BT289,0)</f>
        <v>0</v>
      </c>
      <c r="BV289" s="7">
        <f>IF(BW288&gt;0,BV288,0)</f>
        <v>0</v>
      </c>
      <c r="BW289" s="7">
        <f>IF(ROUND(BT289-BV289,2)&gt;0,ROUND(BT289-BV289,2),0)</f>
        <v>0</v>
      </c>
      <c r="CB289">
        <v>287</v>
      </c>
      <c r="CC289" s="7">
        <f>IF(DB288&gt;0,CC288-1000,CC288)</f>
        <v>0</v>
      </c>
      <c r="CD289" s="20">
        <f>IF(DB288&gt;0,ROUND(PMT($F$92/12,$F$96*12,-CC289),5),0)</f>
        <v>0</v>
      </c>
      <c r="CE289" s="15">
        <f>IF(DB288&gt;0,ROUND(CC289*$CE$1/1000,2),0)</f>
        <v>0</v>
      </c>
      <c r="CF289" s="9">
        <f>INT(CE289)</f>
        <v>0</v>
      </c>
      <c r="CG289" s="23">
        <f>INT((CE289-CF289)*10)/10</f>
        <v>0</v>
      </c>
      <c r="CH289" s="17">
        <f>CE289-CF289-CG289</f>
        <v>0</v>
      </c>
      <c r="CI289" s="23">
        <f>IF(OR(CH289=0.05,CH289=0),CH289,IF(AND(CH289&gt;0.051,CH289&lt;0.1),0.1,IF(AND(CH289&gt;0.001,CH289&lt;0.05),0.05,CH289)))</f>
        <v>0</v>
      </c>
      <c r="CJ289" s="23">
        <f>CF289+CG289+CI289</f>
        <v>0</v>
      </c>
      <c r="CK289" s="15">
        <f>IF(DB288&gt;0,ROUND($CD$1*$CK$1,2),0)</f>
        <v>0</v>
      </c>
      <c r="CL289" s="22">
        <v>0</v>
      </c>
      <c r="CM289" s="22">
        <f>IF(DB288&gt;0,ROUND($CD$1*$CM$1,2),0)</f>
        <v>0</v>
      </c>
      <c r="CN289" s="22">
        <f>IF(DB288&gt;0,ROUND($CD$1*$CN$1,2),0)</f>
        <v>0</v>
      </c>
      <c r="CO289" s="22">
        <f>IF(DB288&gt;0,ROUND($CD$1*$CO$1,2),0)</f>
        <v>0</v>
      </c>
      <c r="CP289" s="22">
        <f>IF(DB288&gt;0,ROUND($CD$1*$CP$1,2),0)</f>
        <v>0</v>
      </c>
      <c r="CQ289" s="15">
        <f>IF(DB288&gt;0,CK289+SUM(CM289:CP289),0)</f>
        <v>0</v>
      </c>
      <c r="CR289" s="22">
        <f>IF(DB288&gt;0,ROUND(CQ289/12,2),0)</f>
        <v>0</v>
      </c>
      <c r="CS289" s="9">
        <f>INT(CR289)</f>
        <v>0</v>
      </c>
      <c r="CT289" s="23">
        <f>INT((CR289-CS289)*10)/10</f>
        <v>0</v>
      </c>
      <c r="CU289" s="17">
        <f>CR289-CS289-CT289</f>
        <v>0</v>
      </c>
      <c r="CV289" s="23">
        <f>IF(OR(CU289=0.05,CU289=0),CU289,IF(AND(CU289&gt;0.051,CU289&lt;0.1),0.1,IF(AND(CU289&gt;0.001,CU289&lt;0.05),0.05,CU289)))</f>
        <v>0</v>
      </c>
      <c r="CW289" s="23">
        <f>CS289+CT289+CV289</f>
        <v>0</v>
      </c>
      <c r="CX289">
        <f>IF(DB288&gt;0,CX288,0)</f>
        <v>0</v>
      </c>
      <c r="CY289" s="7">
        <f>ROUND(CD289+CJ289+CW289+CX289,2)</f>
        <v>0</v>
      </c>
      <c r="CZ289" s="7">
        <f>IF(AND(CY289&gt;0,CY290=0),CY289,0)</f>
        <v>0</v>
      </c>
      <c r="DA289" s="7">
        <f>IF(DB288&gt;0,DA288,0)</f>
        <v>0</v>
      </c>
      <c r="DB289" s="7">
        <f>IF(ROUND(CY289-DA289,2)&gt;0,ROUND(CY289-DA289,2),0)</f>
        <v>0</v>
      </c>
      <c r="EB289">
        <v>287</v>
      </c>
      <c r="EC289" s="7">
        <f>IF(FB288&gt;0,EC288-1000,EC288)</f>
        <v>0</v>
      </c>
      <c r="ED289" s="20">
        <f>IF(FB288&gt;0,ROUND(PMT($F$92/12,$F$96*12,-EC289),5),0)</f>
        <v>0</v>
      </c>
      <c r="EE289" s="15">
        <f>IF(FB288&gt;0,ROUND(EC289*$EE$1/1000,2),0)</f>
        <v>0</v>
      </c>
      <c r="EF289" s="9">
        <f>INT(EE289)</f>
        <v>0</v>
      </c>
      <c r="EG289" s="23">
        <f>INT((EE289-EF289)*10)/10</f>
        <v>0</v>
      </c>
      <c r="EH289" s="17">
        <f>EE289-EF289-EG289</f>
        <v>0</v>
      </c>
      <c r="EI289" s="23">
        <f>IF(OR(EH289=0.05,EH289=0),EH289,IF(AND(EH289&gt;0.051,EH289&lt;0.1),0.1,IF(AND(EH289&gt;0.001,EH289&lt;0.05),0.05,EH289)))</f>
        <v>0</v>
      </c>
      <c r="EJ289" s="23">
        <f>EF289+EG289+EI289</f>
        <v>0</v>
      </c>
      <c r="EK289" s="15">
        <f>IF(FB288&gt;0,ROUND($ED$1*$EK$1,2),0)</f>
        <v>0</v>
      </c>
      <c r="EL289" s="22">
        <v>0</v>
      </c>
      <c r="EM289" s="22">
        <f>IF(FB288&gt;0,ROUND($ED$1*$EM$1,0),0)</f>
        <v>0</v>
      </c>
      <c r="EN289" s="22">
        <f>IF(FB288&gt;0,ROUND($ED$1*$EN$1,2),0)</f>
        <v>0</v>
      </c>
      <c r="EO289" s="22">
        <f>IF(FB288&gt;0,ROUND($ED$1*$EO$1,2),0)</f>
        <v>0</v>
      </c>
      <c r="EP289" s="22">
        <f>IF(FB288&gt;0,ROUND($ED$1*$EP$1,2),0)</f>
        <v>0</v>
      </c>
      <c r="EQ289" s="15">
        <f>IF(FB288&gt;0,EK289+SUM(EM289:EP289),0)</f>
        <v>0</v>
      </c>
      <c r="ER289" s="22">
        <f>IF(FB288&gt;0,ROUND(EQ289/12,2),0)</f>
        <v>0</v>
      </c>
      <c r="ES289" s="9">
        <f>INT(ER289)</f>
        <v>0</v>
      </c>
      <c r="ET289" s="23">
        <f>INT((ER289-ES289)*10)/10</f>
        <v>0</v>
      </c>
      <c r="EU289" s="17">
        <f>ER289-ES289-ET289</f>
        <v>0</v>
      </c>
      <c r="EV289" s="23">
        <f>IF(OR(EU289=0.05,EU289=0),EU289,IF(AND(EU289&gt;0.051,EU289&lt;0.1),0.1,IF(AND(EU289&gt;0.001,EU289&lt;0.05),0.05,EU289)))</f>
        <v>0</v>
      </c>
      <c r="EW289" s="23">
        <f>ES289+ET289+EV289</f>
        <v>0</v>
      </c>
      <c r="EX289">
        <f>IF(FB288&gt;0,EX288,0)</f>
        <v>0</v>
      </c>
      <c r="EY289" s="7">
        <f>ROUND(ED289+EJ289+EW289+EX289,2)</f>
        <v>0</v>
      </c>
      <c r="EZ289" s="7">
        <f>IF(AND(EY289&gt;0,EY290=0),EY289,0)</f>
        <v>0</v>
      </c>
      <c r="FA289" s="7">
        <f>IF(FB288&gt;0,FA288,0)</f>
        <v>0</v>
      </c>
      <c r="FB289" s="7">
        <f>IF(ROUND(EY289-FA289,2)&gt;0,ROUND(EY289-FA289,2),0)</f>
        <v>0</v>
      </c>
      <c r="GB289">
        <v>287</v>
      </c>
      <c r="GC289" s="7">
        <f>IF(HB288&gt;0,GC288-1000,GC288)</f>
        <v>0</v>
      </c>
      <c r="GD289" s="20">
        <f>IF(HB288&gt;0,ROUND(PMT($F$92/12,$F$96*12,-GC289),5),0)</f>
        <v>0</v>
      </c>
      <c r="GE289" s="15">
        <f>IF(HB288&gt;0,ROUND(GC289*$GE$1/1000,2),0)</f>
        <v>0</v>
      </c>
      <c r="GF289" s="9">
        <f>INT(GE289)</f>
        <v>0</v>
      </c>
      <c r="GG289" s="23">
        <f>INT((GE289-GF289)*10)/10</f>
        <v>0</v>
      </c>
      <c r="GH289" s="17">
        <f>GE289-GF289-GG289</f>
        <v>0</v>
      </c>
      <c r="GI289" s="23">
        <f>IF(OR(GH289=0.05,GH289=0),GH289,IF(AND(GH289&gt;0.051,GH289&lt;0.1),0.1,IF(AND(GH289&gt;0.001,GH289&lt;0.05),0.05,GH289)))</f>
        <v>0</v>
      </c>
      <c r="GJ289" s="23">
        <f>GF289+GG289+GI289</f>
        <v>0</v>
      </c>
      <c r="GK289" s="15">
        <f>IF(HB288&gt;0,ROUND($GD$1*$GK$1,2),0)</f>
        <v>0</v>
      </c>
      <c r="GL289" s="22">
        <v>0</v>
      </c>
      <c r="GM289" s="22">
        <f>IF(HB288&gt;0,ROUND($GD$1*$GM$1,0),0)</f>
        <v>0</v>
      </c>
      <c r="GN289" s="22">
        <f>IF(HB288&gt;0,ROUND($GD$1*$GN$1,2),0)</f>
        <v>0</v>
      </c>
      <c r="GO289" s="22">
        <f>IF(HB288&gt;0,ROUND($GD$1*$GO$1,2),0)</f>
        <v>0</v>
      </c>
      <c r="GP289" s="22">
        <f>IF(HB288&gt;0,ROUND($GD$1*$GP$1,2),0)</f>
        <v>0</v>
      </c>
      <c r="GQ289" s="15">
        <f>IF(HB288&gt;0,GK289+SUM(GM289:GP289),0)</f>
        <v>0</v>
      </c>
      <c r="GR289" s="22">
        <f>IF(HB288&gt;0,ROUND(GQ289/12,2),0)</f>
        <v>0</v>
      </c>
      <c r="GS289" s="9">
        <f>INT(GR289)</f>
        <v>0</v>
      </c>
      <c r="GT289" s="23">
        <f>INT((GR289-GS289)*10)/10</f>
        <v>0</v>
      </c>
      <c r="GU289" s="17">
        <f>GR289-GS289-GT289</f>
        <v>0</v>
      </c>
      <c r="GV289" s="23">
        <f>IF(OR(GU289=0.05,GU289=0),GU289,IF(AND(GU289&gt;0.051,GU289&lt;0.1),0.1,IF(AND(GU289&gt;0.001,GU289&lt;0.05),0.05,GU289)))</f>
        <v>0</v>
      </c>
      <c r="GW289" s="23">
        <f>GS289+GT289+GV289</f>
        <v>0</v>
      </c>
      <c r="GX289">
        <f>IF(HB288&gt;0,GX288,0)</f>
        <v>0</v>
      </c>
      <c r="GY289" s="7">
        <f>ROUND(GD289+GJ289+GW289+GX289,2)</f>
        <v>0</v>
      </c>
      <c r="GZ289" s="7">
        <f>IF(AND(GY289&gt;0,GY290=0),GY289,0)</f>
        <v>0</v>
      </c>
      <c r="HA289" s="7">
        <f>IF(HB288&gt;0,HA288,0)</f>
        <v>0</v>
      </c>
      <c r="HB289" s="7">
        <f>IF(ROUND(GY289-HA289,2)&gt;0,ROUND(GY289-HA289,2),0)</f>
        <v>0</v>
      </c>
    </row>
    <row r="290" spans="1:235">
      <c r="BB290">
        <v>288</v>
      </c>
      <c r="BC290" s="7">
        <f>IF(BW289&gt;0,BC289-1000,BC289)</f>
        <v>0</v>
      </c>
      <c r="BD290" s="20">
        <f>IF(BW289&gt;0,ROUND(PMT($F$92/12,$F$96*12,-BC290),5),0)</f>
        <v>0</v>
      </c>
      <c r="BE290" s="15">
        <f>IF(BW289&gt;0,ROUND(BC290*$E$1/1000,2),0)</f>
        <v>0</v>
      </c>
      <c r="BF290" s="15">
        <f>IF(BW289&gt;0,ROUND(MIN(BC290,$F$168)*$BF$1,2),0)</f>
        <v>0</v>
      </c>
      <c r="BG290" s="22">
        <v>0</v>
      </c>
      <c r="BH290" s="22">
        <f>IF(BW289&gt;0,ROUND(MIN(BC290,$F$168)*$BH$1,0),0)</f>
        <v>0</v>
      </c>
      <c r="BI290" s="22">
        <f>IF(BW289&gt;0,ROUND(MIN(BC290,$F$168)*$BI$1,2),0)</f>
        <v>0</v>
      </c>
      <c r="BJ290" s="22">
        <f>IF(BW289&gt;0,ROUND(MIN(BC290,$F$168)*$BJ$1,2),0)</f>
        <v>0</v>
      </c>
      <c r="BK290" s="22">
        <f>IF(BW289&gt;0,ROUND(MIN(BC290,$F$168)*$BK$1,2),0)</f>
        <v>0</v>
      </c>
      <c r="BL290" s="15">
        <f>IF(BW289&gt;0,BF290+SUM(BH290:BK290),0)</f>
        <v>0</v>
      </c>
      <c r="BM290" s="22">
        <f>IF(BW289&gt;0,ROUND(BL290/12,2),0)</f>
        <v>0</v>
      </c>
      <c r="BN290" s="9">
        <f>INT(BM290)</f>
        <v>0</v>
      </c>
      <c r="BO290" s="23">
        <f>INT((BM290-BN290)*10)/10</f>
        <v>0</v>
      </c>
      <c r="BP290" s="17">
        <f>BM290-BN290-BO290</f>
        <v>0</v>
      </c>
      <c r="BQ290" s="23">
        <f>IF(OR(BP290=0.05,BP290=0),BP290,IF(AND(BP290&gt;0.051,BP290&lt;0.1),0.1,IF(AND(BP290&gt;0.001,BP290&lt;0.05),0.05,BP290)))</f>
        <v>0</v>
      </c>
      <c r="BR290" s="23">
        <f>BN290+BO290+BQ290</f>
        <v>0</v>
      </c>
      <c r="BS290">
        <f>IF(BW289&gt;0,BS289,0)</f>
        <v>0</v>
      </c>
      <c r="BT290" s="7">
        <f>SUM(BD290:BE290)+BR290+BS290</f>
        <v>0</v>
      </c>
      <c r="BU290" s="7">
        <f>IF(AND(BT290&gt;0,BT291=0),BT290,0)</f>
        <v>0</v>
      </c>
      <c r="BV290" s="7">
        <f>IF(BW289&gt;0,BV289,0)</f>
        <v>0</v>
      </c>
      <c r="BW290" s="7">
        <f>IF(ROUND(BT290-BV290,2)&gt;0,ROUND(BT290-BV290,2),0)</f>
        <v>0</v>
      </c>
      <c r="CB290">
        <v>288</v>
      </c>
      <c r="CC290" s="7">
        <f>IF(DB289&gt;0,CC289-1000,CC289)</f>
        <v>0</v>
      </c>
      <c r="CD290" s="20">
        <f>IF(DB289&gt;0,ROUND(PMT($F$92/12,$F$96*12,-CC290),5),0)</f>
        <v>0</v>
      </c>
      <c r="CE290" s="15">
        <f>IF(DB289&gt;0,ROUND(CC290*$CE$1/1000,2),0)</f>
        <v>0</v>
      </c>
      <c r="CF290" s="9">
        <f>INT(CE290)</f>
        <v>0</v>
      </c>
      <c r="CG290" s="23">
        <f>INT((CE290-CF290)*10)/10</f>
        <v>0</v>
      </c>
      <c r="CH290" s="17">
        <f>CE290-CF290-CG290</f>
        <v>0</v>
      </c>
      <c r="CI290" s="23">
        <f>IF(OR(CH290=0.05,CH290=0),CH290,IF(AND(CH290&gt;0.051,CH290&lt;0.1),0.1,IF(AND(CH290&gt;0.001,CH290&lt;0.05),0.05,CH290)))</f>
        <v>0</v>
      </c>
      <c r="CJ290" s="23">
        <f>CF290+CG290+CI290</f>
        <v>0</v>
      </c>
      <c r="CK290" s="15">
        <f>IF(DB289&gt;0,ROUND($CD$1*$CK$1,2),0)</f>
        <v>0</v>
      </c>
      <c r="CL290" s="22">
        <v>0</v>
      </c>
      <c r="CM290" s="22">
        <f>IF(DB289&gt;0,ROUND($CD$1*$CM$1,2),0)</f>
        <v>0</v>
      </c>
      <c r="CN290" s="22">
        <f>IF(DB289&gt;0,ROUND($CD$1*$CN$1,2),0)</f>
        <v>0</v>
      </c>
      <c r="CO290" s="22">
        <f>IF(DB289&gt;0,ROUND($CD$1*$CO$1,2),0)</f>
        <v>0</v>
      </c>
      <c r="CP290" s="22">
        <f>IF(DB289&gt;0,ROUND($CD$1*$CP$1,2),0)</f>
        <v>0</v>
      </c>
      <c r="CQ290" s="15">
        <f>IF(DB289&gt;0,CK290+SUM(CM290:CP290),0)</f>
        <v>0</v>
      </c>
      <c r="CR290" s="22">
        <f>IF(DB289&gt;0,ROUND(CQ290/12,2),0)</f>
        <v>0</v>
      </c>
      <c r="CS290" s="9">
        <f>INT(CR290)</f>
        <v>0</v>
      </c>
      <c r="CT290" s="23">
        <f>INT((CR290-CS290)*10)/10</f>
        <v>0</v>
      </c>
      <c r="CU290" s="17">
        <f>CR290-CS290-CT290</f>
        <v>0</v>
      </c>
      <c r="CV290" s="23">
        <f>IF(OR(CU290=0.05,CU290=0),CU290,IF(AND(CU290&gt;0.051,CU290&lt;0.1),0.1,IF(AND(CU290&gt;0.001,CU290&lt;0.05),0.05,CU290)))</f>
        <v>0</v>
      </c>
      <c r="CW290" s="23">
        <f>CS290+CT290+CV290</f>
        <v>0</v>
      </c>
      <c r="CX290">
        <f>IF(DB289&gt;0,CX289,0)</f>
        <v>0</v>
      </c>
      <c r="CY290" s="7">
        <f>ROUND(CD290+CJ290+CW290+CX290,2)</f>
        <v>0</v>
      </c>
      <c r="CZ290" s="7">
        <f>IF(AND(CY290&gt;0,CY291=0),CY290,0)</f>
        <v>0</v>
      </c>
      <c r="DA290" s="7">
        <f>IF(DB289&gt;0,DA289,0)</f>
        <v>0</v>
      </c>
      <c r="DB290" s="7">
        <f>IF(ROUND(CY290-DA290,2)&gt;0,ROUND(CY290-DA290,2),0)</f>
        <v>0</v>
      </c>
      <c r="EB290">
        <v>288</v>
      </c>
      <c r="EC290" s="7">
        <f>IF(FB289&gt;0,EC289-1000,EC289)</f>
        <v>0</v>
      </c>
      <c r="ED290" s="20">
        <f>IF(FB289&gt;0,ROUND(PMT($F$92/12,$F$96*12,-EC290),5),0)</f>
        <v>0</v>
      </c>
      <c r="EE290" s="15">
        <f>IF(FB289&gt;0,ROUND(EC290*$EE$1/1000,2),0)</f>
        <v>0</v>
      </c>
      <c r="EF290" s="9">
        <f>INT(EE290)</f>
        <v>0</v>
      </c>
      <c r="EG290" s="23">
        <f>INT((EE290-EF290)*10)/10</f>
        <v>0</v>
      </c>
      <c r="EH290" s="17">
        <f>EE290-EF290-EG290</f>
        <v>0</v>
      </c>
      <c r="EI290" s="23">
        <f>IF(OR(EH290=0.05,EH290=0),EH290,IF(AND(EH290&gt;0.051,EH290&lt;0.1),0.1,IF(AND(EH290&gt;0.001,EH290&lt;0.05),0.05,EH290)))</f>
        <v>0</v>
      </c>
      <c r="EJ290" s="23">
        <f>EF290+EG290+EI290</f>
        <v>0</v>
      </c>
      <c r="EK290" s="15">
        <f>IF(FB289&gt;0,ROUND($ED$1*$EK$1,2),0)</f>
        <v>0</v>
      </c>
      <c r="EL290" s="22">
        <v>0</v>
      </c>
      <c r="EM290" s="22">
        <f>IF(FB289&gt;0,ROUND($ED$1*$EM$1,0),0)</f>
        <v>0</v>
      </c>
      <c r="EN290" s="22">
        <f>IF(FB289&gt;0,ROUND($ED$1*$EN$1,2),0)</f>
        <v>0</v>
      </c>
      <c r="EO290" s="22">
        <f>IF(FB289&gt;0,ROUND($ED$1*$EO$1,2),0)</f>
        <v>0</v>
      </c>
      <c r="EP290" s="22">
        <f>IF(FB289&gt;0,ROUND($ED$1*$EP$1,2),0)</f>
        <v>0</v>
      </c>
      <c r="EQ290" s="15">
        <f>IF(FB289&gt;0,EK290+SUM(EM290:EP290),0)</f>
        <v>0</v>
      </c>
      <c r="ER290" s="22">
        <f>IF(FB289&gt;0,ROUND(EQ290/12,2),0)</f>
        <v>0</v>
      </c>
      <c r="ES290" s="9">
        <f>INT(ER290)</f>
        <v>0</v>
      </c>
      <c r="ET290" s="23">
        <f>INT((ER290-ES290)*10)/10</f>
        <v>0</v>
      </c>
      <c r="EU290" s="17">
        <f>ER290-ES290-ET290</f>
        <v>0</v>
      </c>
      <c r="EV290" s="23">
        <f>IF(OR(EU290=0.05,EU290=0),EU290,IF(AND(EU290&gt;0.051,EU290&lt;0.1),0.1,IF(AND(EU290&gt;0.001,EU290&lt;0.05),0.05,EU290)))</f>
        <v>0</v>
      </c>
      <c r="EW290" s="23">
        <f>ES290+ET290+EV290</f>
        <v>0</v>
      </c>
      <c r="EX290">
        <f>IF(FB289&gt;0,EX289,0)</f>
        <v>0</v>
      </c>
      <c r="EY290" s="7">
        <f>ROUND(ED290+EJ290+EW290+EX290,2)</f>
        <v>0</v>
      </c>
      <c r="EZ290" s="7">
        <f>IF(AND(EY290&gt;0,EY291=0),EY290,0)</f>
        <v>0</v>
      </c>
      <c r="FA290" s="7">
        <f>IF(FB289&gt;0,FA289,0)</f>
        <v>0</v>
      </c>
      <c r="FB290" s="7">
        <f>IF(ROUND(EY290-FA290,2)&gt;0,ROUND(EY290-FA290,2),0)</f>
        <v>0</v>
      </c>
      <c r="GB290">
        <v>288</v>
      </c>
      <c r="GC290" s="7">
        <f>IF(HB289&gt;0,GC289-1000,GC289)</f>
        <v>0</v>
      </c>
      <c r="GD290" s="20">
        <f>IF(HB289&gt;0,ROUND(PMT($F$92/12,$F$96*12,-GC290),5),0)</f>
        <v>0</v>
      </c>
      <c r="GE290" s="15">
        <f>IF(HB289&gt;0,ROUND(GC290*$GE$1/1000,2),0)</f>
        <v>0</v>
      </c>
      <c r="GF290" s="9">
        <f>INT(GE290)</f>
        <v>0</v>
      </c>
      <c r="GG290" s="23">
        <f>INT((GE290-GF290)*10)/10</f>
        <v>0</v>
      </c>
      <c r="GH290" s="17">
        <f>GE290-GF290-GG290</f>
        <v>0</v>
      </c>
      <c r="GI290" s="23">
        <f>IF(OR(GH290=0.05,GH290=0),GH290,IF(AND(GH290&gt;0.051,GH290&lt;0.1),0.1,IF(AND(GH290&gt;0.001,GH290&lt;0.05),0.05,GH290)))</f>
        <v>0</v>
      </c>
      <c r="GJ290" s="23">
        <f>GF290+GG290+GI290</f>
        <v>0</v>
      </c>
      <c r="GK290" s="15">
        <f>IF(HB289&gt;0,ROUND($GD$1*$GK$1,2),0)</f>
        <v>0</v>
      </c>
      <c r="GL290" s="22">
        <v>0</v>
      </c>
      <c r="GM290" s="22">
        <f>IF(HB289&gt;0,ROUND($GD$1*$GM$1,0),0)</f>
        <v>0</v>
      </c>
      <c r="GN290" s="22">
        <f>IF(HB289&gt;0,ROUND($GD$1*$GN$1,2),0)</f>
        <v>0</v>
      </c>
      <c r="GO290" s="22">
        <f>IF(HB289&gt;0,ROUND($GD$1*$GO$1,2),0)</f>
        <v>0</v>
      </c>
      <c r="GP290" s="22">
        <f>IF(HB289&gt;0,ROUND($GD$1*$GP$1,2),0)</f>
        <v>0</v>
      </c>
      <c r="GQ290" s="15">
        <f>IF(HB289&gt;0,GK290+SUM(GM290:GP290),0)</f>
        <v>0</v>
      </c>
      <c r="GR290" s="22">
        <f>IF(HB289&gt;0,ROUND(GQ290/12,2),0)</f>
        <v>0</v>
      </c>
      <c r="GS290" s="9">
        <f>INT(GR290)</f>
        <v>0</v>
      </c>
      <c r="GT290" s="23">
        <f>INT((GR290-GS290)*10)/10</f>
        <v>0</v>
      </c>
      <c r="GU290" s="17">
        <f>GR290-GS290-GT290</f>
        <v>0</v>
      </c>
      <c r="GV290" s="23">
        <f>IF(OR(GU290=0.05,GU290=0),GU290,IF(AND(GU290&gt;0.051,GU290&lt;0.1),0.1,IF(AND(GU290&gt;0.001,GU290&lt;0.05),0.05,GU290)))</f>
        <v>0</v>
      </c>
      <c r="GW290" s="23">
        <f>GS290+GT290+GV290</f>
        <v>0</v>
      </c>
      <c r="GX290">
        <f>IF(HB289&gt;0,GX289,0)</f>
        <v>0</v>
      </c>
      <c r="GY290" s="7">
        <f>ROUND(GD290+GJ290+GW290+GX290,2)</f>
        <v>0</v>
      </c>
      <c r="GZ290" s="7">
        <f>IF(AND(GY290&gt;0,GY291=0),GY290,0)</f>
        <v>0</v>
      </c>
      <c r="HA290" s="7">
        <f>IF(HB289&gt;0,HA289,0)</f>
        <v>0</v>
      </c>
      <c r="HB290" s="7">
        <f>IF(ROUND(GY290-HA290,2)&gt;0,ROUND(GY290-HA290,2),0)</f>
        <v>0</v>
      </c>
    </row>
    <row r="291" spans="1:235">
      <c r="BB291">
        <v>289</v>
      </c>
      <c r="BC291" s="7">
        <f>IF(BW290&gt;0,BC290-1000,BC290)</f>
        <v>0</v>
      </c>
      <c r="BD291" s="20">
        <f>IF(BW290&gt;0,ROUND(PMT($F$92/12,$F$96*12,-BC291),5),0)</f>
        <v>0</v>
      </c>
      <c r="BE291" s="15">
        <f>IF(BW290&gt;0,ROUND(BC291*$E$1/1000,2),0)</f>
        <v>0</v>
      </c>
      <c r="BF291" s="15">
        <f>IF(BW290&gt;0,ROUND(MIN(BC291,$F$168)*$BF$1,2),0)</f>
        <v>0</v>
      </c>
      <c r="BG291" s="22">
        <v>0</v>
      </c>
      <c r="BH291" s="22">
        <f>IF(BW290&gt;0,ROUND(MIN(BC291,$F$168)*$BH$1,0),0)</f>
        <v>0</v>
      </c>
      <c r="BI291" s="22">
        <f>IF(BW290&gt;0,ROUND(MIN(BC291,$F$168)*$BI$1,2),0)</f>
        <v>0</v>
      </c>
      <c r="BJ291" s="22">
        <f>IF(BW290&gt;0,ROUND(MIN(BC291,$F$168)*$BJ$1,2),0)</f>
        <v>0</v>
      </c>
      <c r="BK291" s="22">
        <f>IF(BW290&gt;0,ROUND(MIN(BC291,$F$168)*$BK$1,2),0)</f>
        <v>0</v>
      </c>
      <c r="BL291" s="15">
        <f>IF(BW290&gt;0,BF291+SUM(BH291:BK291),0)</f>
        <v>0</v>
      </c>
      <c r="BM291" s="22">
        <f>IF(BW290&gt;0,ROUND(BL291/12,2),0)</f>
        <v>0</v>
      </c>
      <c r="BN291" s="9">
        <f>INT(BM291)</f>
        <v>0</v>
      </c>
      <c r="BO291" s="23">
        <f>INT((BM291-BN291)*10)/10</f>
        <v>0</v>
      </c>
      <c r="BP291" s="17">
        <f>BM291-BN291-BO291</f>
        <v>0</v>
      </c>
      <c r="BQ291" s="23">
        <f>IF(OR(BP291=0.05,BP291=0),BP291,IF(AND(BP291&gt;0.051,BP291&lt;0.1),0.1,IF(AND(BP291&gt;0.001,BP291&lt;0.05),0.05,BP291)))</f>
        <v>0</v>
      </c>
      <c r="BR291" s="23">
        <f>BN291+BO291+BQ291</f>
        <v>0</v>
      </c>
      <c r="BS291">
        <f>IF(BW290&gt;0,BS290,0)</f>
        <v>0</v>
      </c>
      <c r="BT291" s="7">
        <f>SUM(BD291:BE291)+BR291+BS291</f>
        <v>0</v>
      </c>
      <c r="BU291" s="7">
        <f>IF(AND(BT291&gt;0,BT292=0),BT291,0)</f>
        <v>0</v>
      </c>
      <c r="BV291" s="7">
        <f>IF(BW290&gt;0,BV290,0)</f>
        <v>0</v>
      </c>
      <c r="BW291" s="7">
        <f>IF(ROUND(BT291-BV291,2)&gt;0,ROUND(BT291-BV291,2),0)</f>
        <v>0</v>
      </c>
      <c r="CB291">
        <v>289</v>
      </c>
      <c r="CC291" s="7">
        <f>IF(DB290&gt;0,CC290-1000,CC290)</f>
        <v>0</v>
      </c>
      <c r="CD291" s="20">
        <f>IF(DB290&gt;0,ROUND(PMT($F$92/12,$F$96*12,-CC291),5),0)</f>
        <v>0</v>
      </c>
      <c r="CE291" s="15">
        <f>IF(DB290&gt;0,ROUND(CC291*$CE$1/1000,2),0)</f>
        <v>0</v>
      </c>
      <c r="CF291" s="9">
        <f>INT(CE291)</f>
        <v>0</v>
      </c>
      <c r="CG291" s="23">
        <f>INT((CE291-CF291)*10)/10</f>
        <v>0</v>
      </c>
      <c r="CH291" s="17">
        <f>CE291-CF291-CG291</f>
        <v>0</v>
      </c>
      <c r="CI291" s="23">
        <f>IF(OR(CH291=0.05,CH291=0),CH291,IF(AND(CH291&gt;0.051,CH291&lt;0.1),0.1,IF(AND(CH291&gt;0.001,CH291&lt;0.05),0.05,CH291)))</f>
        <v>0</v>
      </c>
      <c r="CJ291" s="23">
        <f>CF291+CG291+CI291</f>
        <v>0</v>
      </c>
      <c r="CK291" s="15">
        <f>IF(DB290&gt;0,ROUND($CD$1*$CK$1,2),0)</f>
        <v>0</v>
      </c>
      <c r="CL291" s="22">
        <v>0</v>
      </c>
      <c r="CM291" s="22">
        <f>IF(DB290&gt;0,ROUND($CD$1*$CM$1,2),0)</f>
        <v>0</v>
      </c>
      <c r="CN291" s="22">
        <f>IF(DB290&gt;0,ROUND($CD$1*$CN$1,2),0)</f>
        <v>0</v>
      </c>
      <c r="CO291" s="22">
        <f>IF(DB290&gt;0,ROUND($CD$1*$CO$1,2),0)</f>
        <v>0</v>
      </c>
      <c r="CP291" s="22">
        <f>IF(DB290&gt;0,ROUND($CD$1*$CP$1,2),0)</f>
        <v>0</v>
      </c>
      <c r="CQ291" s="15">
        <f>IF(DB290&gt;0,CK291+SUM(CM291:CP291),0)</f>
        <v>0</v>
      </c>
      <c r="CR291" s="22">
        <f>IF(DB290&gt;0,ROUND(CQ291/12,2),0)</f>
        <v>0</v>
      </c>
      <c r="CS291" s="9">
        <f>INT(CR291)</f>
        <v>0</v>
      </c>
      <c r="CT291" s="23">
        <f>INT((CR291-CS291)*10)/10</f>
        <v>0</v>
      </c>
      <c r="CU291" s="17">
        <f>CR291-CS291-CT291</f>
        <v>0</v>
      </c>
      <c r="CV291" s="23">
        <f>IF(OR(CU291=0.05,CU291=0),CU291,IF(AND(CU291&gt;0.051,CU291&lt;0.1),0.1,IF(AND(CU291&gt;0.001,CU291&lt;0.05),0.05,CU291)))</f>
        <v>0</v>
      </c>
      <c r="CW291" s="23">
        <f>CS291+CT291+CV291</f>
        <v>0</v>
      </c>
      <c r="CX291">
        <f>IF(DB290&gt;0,CX290,0)</f>
        <v>0</v>
      </c>
      <c r="CY291" s="7">
        <f>ROUND(CD291+CJ291+CW291+CX291,2)</f>
        <v>0</v>
      </c>
      <c r="CZ291" s="7">
        <f>IF(AND(CY291&gt;0,CY292=0),CY291,0)</f>
        <v>0</v>
      </c>
      <c r="DA291" s="7">
        <f>IF(DB290&gt;0,DA290,0)</f>
        <v>0</v>
      </c>
      <c r="DB291" s="7">
        <f>IF(ROUND(CY291-DA291,2)&gt;0,ROUND(CY291-DA291,2),0)</f>
        <v>0</v>
      </c>
      <c r="EB291">
        <v>289</v>
      </c>
      <c r="EC291" s="7">
        <f>IF(FB290&gt;0,EC290-1000,EC290)</f>
        <v>0</v>
      </c>
      <c r="ED291" s="20">
        <f>IF(FB290&gt;0,ROUND(PMT($F$92/12,$F$96*12,-EC291),5),0)</f>
        <v>0</v>
      </c>
      <c r="EE291" s="15">
        <f>IF(FB290&gt;0,ROUND(EC291*$EE$1/1000,2),0)</f>
        <v>0</v>
      </c>
      <c r="EF291" s="9">
        <f>INT(EE291)</f>
        <v>0</v>
      </c>
      <c r="EG291" s="23">
        <f>INT((EE291-EF291)*10)/10</f>
        <v>0</v>
      </c>
      <c r="EH291" s="17">
        <f>EE291-EF291-EG291</f>
        <v>0</v>
      </c>
      <c r="EI291" s="23">
        <f>IF(OR(EH291=0.05,EH291=0),EH291,IF(AND(EH291&gt;0.051,EH291&lt;0.1),0.1,IF(AND(EH291&gt;0.001,EH291&lt;0.05),0.05,EH291)))</f>
        <v>0</v>
      </c>
      <c r="EJ291" s="23">
        <f>EF291+EG291+EI291</f>
        <v>0</v>
      </c>
      <c r="EK291" s="15">
        <f>IF(FB290&gt;0,ROUND($ED$1*$EK$1,2),0)</f>
        <v>0</v>
      </c>
      <c r="EL291" s="22">
        <v>0</v>
      </c>
      <c r="EM291" s="22">
        <f>IF(FB290&gt;0,ROUND($ED$1*$EM$1,0),0)</f>
        <v>0</v>
      </c>
      <c r="EN291" s="22">
        <f>IF(FB290&gt;0,ROUND($ED$1*$EN$1,2),0)</f>
        <v>0</v>
      </c>
      <c r="EO291" s="22">
        <f>IF(FB290&gt;0,ROUND($ED$1*$EO$1,2),0)</f>
        <v>0</v>
      </c>
      <c r="EP291" s="22">
        <f>IF(FB290&gt;0,ROUND($ED$1*$EP$1,2),0)</f>
        <v>0</v>
      </c>
      <c r="EQ291" s="15">
        <f>IF(FB290&gt;0,EK291+SUM(EM291:EP291),0)</f>
        <v>0</v>
      </c>
      <c r="ER291" s="22">
        <f>IF(FB290&gt;0,ROUND(EQ291/12,2),0)</f>
        <v>0</v>
      </c>
      <c r="ES291" s="9">
        <f>INT(ER291)</f>
        <v>0</v>
      </c>
      <c r="ET291" s="23">
        <f>INT((ER291-ES291)*10)/10</f>
        <v>0</v>
      </c>
      <c r="EU291" s="17">
        <f>ER291-ES291-ET291</f>
        <v>0</v>
      </c>
      <c r="EV291" s="23">
        <f>IF(OR(EU291=0.05,EU291=0),EU291,IF(AND(EU291&gt;0.051,EU291&lt;0.1),0.1,IF(AND(EU291&gt;0.001,EU291&lt;0.05),0.05,EU291)))</f>
        <v>0</v>
      </c>
      <c r="EW291" s="23">
        <f>ES291+ET291+EV291</f>
        <v>0</v>
      </c>
      <c r="EX291">
        <f>IF(FB290&gt;0,EX290,0)</f>
        <v>0</v>
      </c>
      <c r="EY291" s="7">
        <f>ROUND(ED291+EJ291+EW291+EX291,2)</f>
        <v>0</v>
      </c>
      <c r="EZ291" s="7">
        <f>IF(AND(EY291&gt;0,EY292=0),EY291,0)</f>
        <v>0</v>
      </c>
      <c r="FA291" s="7">
        <f>IF(FB290&gt;0,FA290,0)</f>
        <v>0</v>
      </c>
      <c r="FB291" s="7">
        <f>IF(ROUND(EY291-FA291,2)&gt;0,ROUND(EY291-FA291,2),0)</f>
        <v>0</v>
      </c>
      <c r="GB291">
        <v>289</v>
      </c>
      <c r="GC291" s="7">
        <f>IF(HB290&gt;0,GC290-1000,GC290)</f>
        <v>0</v>
      </c>
      <c r="GD291" s="20">
        <f>IF(HB290&gt;0,ROUND(PMT($F$92/12,$F$96*12,-GC291),5),0)</f>
        <v>0</v>
      </c>
      <c r="GE291" s="15">
        <f>IF(HB290&gt;0,ROUND(GC291*$GE$1/1000,2),0)</f>
        <v>0</v>
      </c>
      <c r="GF291" s="9">
        <f>INT(GE291)</f>
        <v>0</v>
      </c>
      <c r="GG291" s="23">
        <f>INT((GE291-GF291)*10)/10</f>
        <v>0</v>
      </c>
      <c r="GH291" s="17">
        <f>GE291-GF291-GG291</f>
        <v>0</v>
      </c>
      <c r="GI291" s="23">
        <f>IF(OR(GH291=0.05,GH291=0),GH291,IF(AND(GH291&gt;0.051,GH291&lt;0.1),0.1,IF(AND(GH291&gt;0.001,GH291&lt;0.05),0.05,GH291)))</f>
        <v>0</v>
      </c>
      <c r="GJ291" s="23">
        <f>GF291+GG291+GI291</f>
        <v>0</v>
      </c>
      <c r="GK291" s="15">
        <f>IF(HB290&gt;0,ROUND($GD$1*$GK$1,2),0)</f>
        <v>0</v>
      </c>
      <c r="GL291" s="22">
        <v>0</v>
      </c>
      <c r="GM291" s="22">
        <f>IF(HB290&gt;0,ROUND($GD$1*$GM$1,0),0)</f>
        <v>0</v>
      </c>
      <c r="GN291" s="22">
        <f>IF(HB290&gt;0,ROUND($GD$1*$GN$1,2),0)</f>
        <v>0</v>
      </c>
      <c r="GO291" s="22">
        <f>IF(HB290&gt;0,ROUND($GD$1*$GO$1,2),0)</f>
        <v>0</v>
      </c>
      <c r="GP291" s="22">
        <f>IF(HB290&gt;0,ROUND($GD$1*$GP$1,2),0)</f>
        <v>0</v>
      </c>
      <c r="GQ291" s="15">
        <f>IF(HB290&gt;0,GK291+SUM(GM291:GP291),0)</f>
        <v>0</v>
      </c>
      <c r="GR291" s="22">
        <f>IF(HB290&gt;0,ROUND(GQ291/12,2),0)</f>
        <v>0</v>
      </c>
      <c r="GS291" s="9">
        <f>INT(GR291)</f>
        <v>0</v>
      </c>
      <c r="GT291" s="23">
        <f>INT((GR291-GS291)*10)/10</f>
        <v>0</v>
      </c>
      <c r="GU291" s="17">
        <f>GR291-GS291-GT291</f>
        <v>0</v>
      </c>
      <c r="GV291" s="23">
        <f>IF(OR(GU291=0.05,GU291=0),GU291,IF(AND(GU291&gt;0.051,GU291&lt;0.1),0.1,IF(AND(GU291&gt;0.001,GU291&lt;0.05),0.05,GU291)))</f>
        <v>0</v>
      </c>
      <c r="GW291" s="23">
        <f>GS291+GT291+GV291</f>
        <v>0</v>
      </c>
      <c r="GX291">
        <f>IF(HB290&gt;0,GX290,0)</f>
        <v>0</v>
      </c>
      <c r="GY291" s="7">
        <f>ROUND(GD291+GJ291+GW291+GX291,2)</f>
        <v>0</v>
      </c>
      <c r="GZ291" s="7">
        <f>IF(AND(GY291&gt;0,GY292=0),GY291,0)</f>
        <v>0</v>
      </c>
      <c r="HA291" s="7">
        <f>IF(HB290&gt;0,HA290,0)</f>
        <v>0</v>
      </c>
      <c r="HB291" s="7">
        <f>IF(ROUND(GY291-HA291,2)&gt;0,ROUND(GY291-HA291,2),0)</f>
        <v>0</v>
      </c>
    </row>
    <row r="292" spans="1:235">
      <c r="BB292">
        <v>290</v>
      </c>
      <c r="BC292" s="7">
        <f>IF(BW291&gt;0,BC291-1000,BC291)</f>
        <v>0</v>
      </c>
      <c r="BD292" s="20">
        <f>IF(BW291&gt;0,ROUND(PMT($F$92/12,$F$96*12,-BC292),5),0)</f>
        <v>0</v>
      </c>
      <c r="BE292" s="15">
        <f>IF(BW291&gt;0,ROUND(BC292*$E$1/1000,2),0)</f>
        <v>0</v>
      </c>
      <c r="BF292" s="15">
        <f>IF(BW291&gt;0,ROUND(MIN(BC292,$F$168)*$BF$1,2),0)</f>
        <v>0</v>
      </c>
      <c r="BG292" s="22">
        <v>0</v>
      </c>
      <c r="BH292" s="22">
        <f>IF(BW291&gt;0,ROUND(MIN(BC292,$F$168)*$BH$1,0),0)</f>
        <v>0</v>
      </c>
      <c r="BI292" s="22">
        <f>IF(BW291&gt;0,ROUND(MIN(BC292,$F$168)*$BI$1,2),0)</f>
        <v>0</v>
      </c>
      <c r="BJ292" s="22">
        <f>IF(BW291&gt;0,ROUND(MIN(BC292,$F$168)*$BJ$1,2),0)</f>
        <v>0</v>
      </c>
      <c r="BK292" s="22">
        <f>IF(BW291&gt;0,ROUND(MIN(BC292,$F$168)*$BK$1,2),0)</f>
        <v>0</v>
      </c>
      <c r="BL292" s="15">
        <f>IF(BW291&gt;0,BF292+SUM(BH292:BK292),0)</f>
        <v>0</v>
      </c>
      <c r="BM292" s="22">
        <f>IF(BW291&gt;0,ROUND(BL292/12,2),0)</f>
        <v>0</v>
      </c>
      <c r="BN292" s="9">
        <f>INT(BM292)</f>
        <v>0</v>
      </c>
      <c r="BO292" s="23">
        <f>INT((BM292-BN292)*10)/10</f>
        <v>0</v>
      </c>
      <c r="BP292" s="17">
        <f>BM292-BN292-BO292</f>
        <v>0</v>
      </c>
      <c r="BQ292" s="23">
        <f>IF(OR(BP292=0.05,BP292=0),BP292,IF(AND(BP292&gt;0.051,BP292&lt;0.1),0.1,IF(AND(BP292&gt;0.001,BP292&lt;0.05),0.05,BP292)))</f>
        <v>0</v>
      </c>
      <c r="BR292" s="23">
        <f>BN292+BO292+BQ292</f>
        <v>0</v>
      </c>
      <c r="BS292">
        <f>IF(BW291&gt;0,BS291,0)</f>
        <v>0</v>
      </c>
      <c r="BT292" s="7">
        <f>SUM(BD292:BE292)+BR292+BS292</f>
        <v>0</v>
      </c>
      <c r="BU292" s="7">
        <f>IF(AND(BT292&gt;0,BT293=0),BT292,0)</f>
        <v>0</v>
      </c>
      <c r="BV292" s="7">
        <f>IF(BW291&gt;0,BV291,0)</f>
        <v>0</v>
      </c>
      <c r="BW292" s="7">
        <f>IF(ROUND(BT292-BV292,2)&gt;0,ROUND(BT292-BV292,2),0)</f>
        <v>0</v>
      </c>
      <c r="CB292">
        <v>290</v>
      </c>
      <c r="CC292" s="7">
        <f>IF(DB291&gt;0,CC291-1000,CC291)</f>
        <v>0</v>
      </c>
      <c r="CD292" s="20">
        <f>IF(DB291&gt;0,ROUND(PMT($F$92/12,$F$96*12,-CC292),5),0)</f>
        <v>0</v>
      </c>
      <c r="CE292" s="15">
        <f>IF(DB291&gt;0,ROUND(CC292*$CE$1/1000,2),0)</f>
        <v>0</v>
      </c>
      <c r="CF292" s="9">
        <f>INT(CE292)</f>
        <v>0</v>
      </c>
      <c r="CG292" s="23">
        <f>INT((CE292-CF292)*10)/10</f>
        <v>0</v>
      </c>
      <c r="CH292" s="17">
        <f>CE292-CF292-CG292</f>
        <v>0</v>
      </c>
      <c r="CI292" s="23">
        <f>IF(OR(CH292=0.05,CH292=0),CH292,IF(AND(CH292&gt;0.051,CH292&lt;0.1),0.1,IF(AND(CH292&gt;0.001,CH292&lt;0.05),0.05,CH292)))</f>
        <v>0</v>
      </c>
      <c r="CJ292" s="23">
        <f>CF292+CG292+CI292</f>
        <v>0</v>
      </c>
      <c r="CK292" s="15">
        <f>IF(DB291&gt;0,ROUND($CD$1*$CK$1,2),0)</f>
        <v>0</v>
      </c>
      <c r="CL292" s="22">
        <v>0</v>
      </c>
      <c r="CM292" s="22">
        <f>IF(DB291&gt;0,ROUND($CD$1*$CM$1,2),0)</f>
        <v>0</v>
      </c>
      <c r="CN292" s="22">
        <f>IF(DB291&gt;0,ROUND($CD$1*$CN$1,2),0)</f>
        <v>0</v>
      </c>
      <c r="CO292" s="22">
        <f>IF(DB291&gt;0,ROUND($CD$1*$CO$1,2),0)</f>
        <v>0</v>
      </c>
      <c r="CP292" s="22">
        <f>IF(DB291&gt;0,ROUND($CD$1*$CP$1,2),0)</f>
        <v>0</v>
      </c>
      <c r="CQ292" s="15">
        <f>IF(DB291&gt;0,CK292+SUM(CM292:CP292),0)</f>
        <v>0</v>
      </c>
      <c r="CR292" s="22">
        <f>IF(DB291&gt;0,ROUND(CQ292/12,2),0)</f>
        <v>0</v>
      </c>
      <c r="CS292" s="9">
        <f>INT(CR292)</f>
        <v>0</v>
      </c>
      <c r="CT292" s="23">
        <f>INT((CR292-CS292)*10)/10</f>
        <v>0</v>
      </c>
      <c r="CU292" s="17">
        <f>CR292-CS292-CT292</f>
        <v>0</v>
      </c>
      <c r="CV292" s="23">
        <f>IF(OR(CU292=0.05,CU292=0),CU292,IF(AND(CU292&gt;0.051,CU292&lt;0.1),0.1,IF(AND(CU292&gt;0.001,CU292&lt;0.05),0.05,CU292)))</f>
        <v>0</v>
      </c>
      <c r="CW292" s="23">
        <f>CS292+CT292+CV292</f>
        <v>0</v>
      </c>
      <c r="CX292">
        <f>IF(DB291&gt;0,CX291,0)</f>
        <v>0</v>
      </c>
      <c r="CY292" s="7">
        <f>ROUND(CD292+CJ292+CW292+CX292,2)</f>
        <v>0</v>
      </c>
      <c r="CZ292" s="7">
        <f>IF(AND(CY292&gt;0,CY293=0),CY292,0)</f>
        <v>0</v>
      </c>
      <c r="DA292" s="7">
        <f>IF(DB291&gt;0,DA291,0)</f>
        <v>0</v>
      </c>
      <c r="DB292" s="7">
        <f>IF(ROUND(CY292-DA292,2)&gt;0,ROUND(CY292-DA292,2),0)</f>
        <v>0</v>
      </c>
      <c r="EB292">
        <v>290</v>
      </c>
      <c r="EC292" s="7">
        <f>IF(FB291&gt;0,EC291-1000,EC291)</f>
        <v>0</v>
      </c>
      <c r="ED292" s="20">
        <f>IF(FB291&gt;0,ROUND(PMT($F$92/12,$F$96*12,-EC292),5),0)</f>
        <v>0</v>
      </c>
      <c r="EE292" s="15">
        <f>IF(FB291&gt;0,ROUND(EC292*$EE$1/1000,2),0)</f>
        <v>0</v>
      </c>
      <c r="EF292" s="9">
        <f>INT(EE292)</f>
        <v>0</v>
      </c>
      <c r="EG292" s="23">
        <f>INT((EE292-EF292)*10)/10</f>
        <v>0</v>
      </c>
      <c r="EH292" s="17">
        <f>EE292-EF292-EG292</f>
        <v>0</v>
      </c>
      <c r="EI292" s="23">
        <f>IF(OR(EH292=0.05,EH292=0),EH292,IF(AND(EH292&gt;0.051,EH292&lt;0.1),0.1,IF(AND(EH292&gt;0.001,EH292&lt;0.05),0.05,EH292)))</f>
        <v>0</v>
      </c>
      <c r="EJ292" s="23">
        <f>EF292+EG292+EI292</f>
        <v>0</v>
      </c>
      <c r="EK292" s="15">
        <f>IF(FB291&gt;0,ROUND($ED$1*$EK$1,2),0)</f>
        <v>0</v>
      </c>
      <c r="EL292" s="22">
        <v>0</v>
      </c>
      <c r="EM292" s="22">
        <f>IF(FB291&gt;0,ROUND($ED$1*$EM$1,0),0)</f>
        <v>0</v>
      </c>
      <c r="EN292" s="22">
        <f>IF(FB291&gt;0,ROUND($ED$1*$EN$1,2),0)</f>
        <v>0</v>
      </c>
      <c r="EO292" s="22">
        <f>IF(FB291&gt;0,ROUND($ED$1*$EO$1,2),0)</f>
        <v>0</v>
      </c>
      <c r="EP292" s="22">
        <f>IF(FB291&gt;0,ROUND($ED$1*$EP$1,2),0)</f>
        <v>0</v>
      </c>
      <c r="EQ292" s="15">
        <f>IF(FB291&gt;0,EK292+SUM(EM292:EP292),0)</f>
        <v>0</v>
      </c>
      <c r="ER292" s="22">
        <f>IF(FB291&gt;0,ROUND(EQ292/12,2),0)</f>
        <v>0</v>
      </c>
      <c r="ES292" s="9">
        <f>INT(ER292)</f>
        <v>0</v>
      </c>
      <c r="ET292" s="23">
        <f>INT((ER292-ES292)*10)/10</f>
        <v>0</v>
      </c>
      <c r="EU292" s="17">
        <f>ER292-ES292-ET292</f>
        <v>0</v>
      </c>
      <c r="EV292" s="23">
        <f>IF(OR(EU292=0.05,EU292=0),EU292,IF(AND(EU292&gt;0.051,EU292&lt;0.1),0.1,IF(AND(EU292&gt;0.001,EU292&lt;0.05),0.05,EU292)))</f>
        <v>0</v>
      </c>
      <c r="EW292" s="23">
        <f>ES292+ET292+EV292</f>
        <v>0</v>
      </c>
      <c r="EX292">
        <f>IF(FB291&gt;0,EX291,0)</f>
        <v>0</v>
      </c>
      <c r="EY292" s="7">
        <f>ROUND(ED292+EJ292+EW292+EX292,2)</f>
        <v>0</v>
      </c>
      <c r="EZ292" s="7">
        <f>IF(AND(EY292&gt;0,EY293=0),EY292,0)</f>
        <v>0</v>
      </c>
      <c r="FA292" s="7">
        <f>IF(FB291&gt;0,FA291,0)</f>
        <v>0</v>
      </c>
      <c r="FB292" s="7">
        <f>IF(ROUND(EY292-FA292,2)&gt;0,ROUND(EY292-FA292,2),0)</f>
        <v>0</v>
      </c>
      <c r="GB292">
        <v>290</v>
      </c>
      <c r="GC292" s="7">
        <f>IF(HB291&gt;0,GC291-1000,GC291)</f>
        <v>0</v>
      </c>
      <c r="GD292" s="20">
        <f>IF(HB291&gt;0,ROUND(PMT($F$92/12,$F$96*12,-GC292),5),0)</f>
        <v>0</v>
      </c>
      <c r="GE292" s="15">
        <f>IF(HB291&gt;0,ROUND(GC292*$GE$1/1000,2),0)</f>
        <v>0</v>
      </c>
      <c r="GF292" s="9">
        <f>INT(GE292)</f>
        <v>0</v>
      </c>
      <c r="GG292" s="23">
        <f>INT((GE292-GF292)*10)/10</f>
        <v>0</v>
      </c>
      <c r="GH292" s="17">
        <f>GE292-GF292-GG292</f>
        <v>0</v>
      </c>
      <c r="GI292" s="23">
        <f>IF(OR(GH292=0.05,GH292=0),GH292,IF(AND(GH292&gt;0.051,GH292&lt;0.1),0.1,IF(AND(GH292&gt;0.001,GH292&lt;0.05),0.05,GH292)))</f>
        <v>0</v>
      </c>
      <c r="GJ292" s="23">
        <f>GF292+GG292+GI292</f>
        <v>0</v>
      </c>
      <c r="GK292" s="15">
        <f>IF(HB291&gt;0,ROUND($GD$1*$GK$1,2),0)</f>
        <v>0</v>
      </c>
      <c r="GL292" s="22">
        <v>0</v>
      </c>
      <c r="GM292" s="22">
        <f>IF(HB291&gt;0,ROUND($GD$1*$GM$1,0),0)</f>
        <v>0</v>
      </c>
      <c r="GN292" s="22">
        <f>IF(HB291&gt;0,ROUND($GD$1*$GN$1,2),0)</f>
        <v>0</v>
      </c>
      <c r="GO292" s="22">
        <f>IF(HB291&gt;0,ROUND($GD$1*$GO$1,2),0)</f>
        <v>0</v>
      </c>
      <c r="GP292" s="22">
        <f>IF(HB291&gt;0,ROUND($GD$1*$GP$1,2),0)</f>
        <v>0</v>
      </c>
      <c r="GQ292" s="15">
        <f>IF(HB291&gt;0,GK292+SUM(GM292:GP292),0)</f>
        <v>0</v>
      </c>
      <c r="GR292" s="22">
        <f>IF(HB291&gt;0,ROUND(GQ292/12,2),0)</f>
        <v>0</v>
      </c>
      <c r="GS292" s="9">
        <f>INT(GR292)</f>
        <v>0</v>
      </c>
      <c r="GT292" s="23">
        <f>INT((GR292-GS292)*10)/10</f>
        <v>0</v>
      </c>
      <c r="GU292" s="17">
        <f>GR292-GS292-GT292</f>
        <v>0</v>
      </c>
      <c r="GV292" s="23">
        <f>IF(OR(GU292=0.05,GU292=0),GU292,IF(AND(GU292&gt;0.051,GU292&lt;0.1),0.1,IF(AND(GU292&gt;0.001,GU292&lt;0.05),0.05,GU292)))</f>
        <v>0</v>
      </c>
      <c r="GW292" s="23">
        <f>GS292+GT292+GV292</f>
        <v>0</v>
      </c>
      <c r="GX292">
        <f>IF(HB291&gt;0,GX291,0)</f>
        <v>0</v>
      </c>
      <c r="GY292" s="7">
        <f>ROUND(GD292+GJ292+GW292+GX292,2)</f>
        <v>0</v>
      </c>
      <c r="GZ292" s="7">
        <f>IF(AND(GY292&gt;0,GY293=0),GY292,0)</f>
        <v>0</v>
      </c>
      <c r="HA292" s="7">
        <f>IF(HB291&gt;0,HA291,0)</f>
        <v>0</v>
      </c>
      <c r="HB292" s="7">
        <f>IF(ROUND(GY292-HA292,2)&gt;0,ROUND(GY292-HA292,2),0)</f>
        <v>0</v>
      </c>
    </row>
    <row r="293" spans="1:235">
      <c r="BB293">
        <v>291</v>
      </c>
      <c r="BC293" s="7">
        <f>IF(BW292&gt;0,BC292-1000,BC292)</f>
        <v>0</v>
      </c>
      <c r="BD293" s="20">
        <f>IF(BW292&gt;0,ROUND(PMT($F$92/12,$F$96*12,-BC293),5),0)</f>
        <v>0</v>
      </c>
      <c r="BE293" s="15">
        <f>IF(BW292&gt;0,ROUND(BC293*$E$1/1000,2),0)</f>
        <v>0</v>
      </c>
      <c r="BF293" s="15">
        <f>IF(BW292&gt;0,ROUND(MIN(BC293,$F$168)*$BF$1,2),0)</f>
        <v>0</v>
      </c>
      <c r="BG293" s="22">
        <v>0</v>
      </c>
      <c r="BH293" s="22">
        <f>IF(BW292&gt;0,ROUND(MIN(BC293,$F$168)*$BH$1,0),0)</f>
        <v>0</v>
      </c>
      <c r="BI293" s="22">
        <f>IF(BW292&gt;0,ROUND(MIN(BC293,$F$168)*$BI$1,2),0)</f>
        <v>0</v>
      </c>
      <c r="BJ293" s="22">
        <f>IF(BW292&gt;0,ROUND(MIN(BC293,$F$168)*$BJ$1,2),0)</f>
        <v>0</v>
      </c>
      <c r="BK293" s="22">
        <f>IF(BW292&gt;0,ROUND(MIN(BC293,$F$168)*$BK$1,2),0)</f>
        <v>0</v>
      </c>
      <c r="BL293" s="15">
        <f>IF(BW292&gt;0,BF293+SUM(BH293:BK293),0)</f>
        <v>0</v>
      </c>
      <c r="BM293" s="22">
        <f>IF(BW292&gt;0,ROUND(BL293/12,2),0)</f>
        <v>0</v>
      </c>
      <c r="BN293" s="9">
        <f>INT(BM293)</f>
        <v>0</v>
      </c>
      <c r="BO293" s="23">
        <f>INT((BM293-BN293)*10)/10</f>
        <v>0</v>
      </c>
      <c r="BP293" s="17">
        <f>BM293-BN293-BO293</f>
        <v>0</v>
      </c>
      <c r="BQ293" s="23">
        <f>IF(OR(BP293=0.05,BP293=0),BP293,IF(AND(BP293&gt;0.051,BP293&lt;0.1),0.1,IF(AND(BP293&gt;0.001,BP293&lt;0.05),0.05,BP293)))</f>
        <v>0</v>
      </c>
      <c r="BR293" s="23">
        <f>BN293+BO293+BQ293</f>
        <v>0</v>
      </c>
      <c r="BS293">
        <f>IF(BW292&gt;0,BS292,0)</f>
        <v>0</v>
      </c>
      <c r="BT293" s="7">
        <f>SUM(BD293:BE293)+BR293+BS293</f>
        <v>0</v>
      </c>
      <c r="BU293" s="7">
        <f>IF(AND(BT293&gt;0,BT294=0),BT293,0)</f>
        <v>0</v>
      </c>
      <c r="BV293" s="7">
        <f>IF(BW292&gt;0,BV292,0)</f>
        <v>0</v>
      </c>
      <c r="BW293" s="7">
        <f>IF(ROUND(BT293-BV293,2)&gt;0,ROUND(BT293-BV293,2),0)</f>
        <v>0</v>
      </c>
      <c r="CB293">
        <v>291</v>
      </c>
      <c r="CC293" s="7">
        <f>IF(DB292&gt;0,CC292-1000,CC292)</f>
        <v>0</v>
      </c>
      <c r="CD293" s="20">
        <f>IF(DB292&gt;0,ROUND(PMT($F$92/12,$F$96*12,-CC293),5),0)</f>
        <v>0</v>
      </c>
      <c r="CE293" s="15">
        <f>IF(DB292&gt;0,ROUND(CC293*$CE$1/1000,2),0)</f>
        <v>0</v>
      </c>
      <c r="CF293" s="9">
        <f>INT(CE293)</f>
        <v>0</v>
      </c>
      <c r="CG293" s="23">
        <f>INT((CE293-CF293)*10)/10</f>
        <v>0</v>
      </c>
      <c r="CH293" s="17">
        <f>CE293-CF293-CG293</f>
        <v>0</v>
      </c>
      <c r="CI293" s="23">
        <f>IF(OR(CH293=0.05,CH293=0),CH293,IF(AND(CH293&gt;0.051,CH293&lt;0.1),0.1,IF(AND(CH293&gt;0.001,CH293&lt;0.05),0.05,CH293)))</f>
        <v>0</v>
      </c>
      <c r="CJ293" s="23">
        <f>CF293+CG293+CI293</f>
        <v>0</v>
      </c>
      <c r="CK293" s="15">
        <f>IF(DB292&gt;0,ROUND($CD$1*$CK$1,2),0)</f>
        <v>0</v>
      </c>
      <c r="CL293" s="22">
        <v>0</v>
      </c>
      <c r="CM293" s="22">
        <f>IF(DB292&gt;0,ROUND($CD$1*$CM$1,2),0)</f>
        <v>0</v>
      </c>
      <c r="CN293" s="22">
        <f>IF(DB292&gt;0,ROUND($CD$1*$CN$1,2),0)</f>
        <v>0</v>
      </c>
      <c r="CO293" s="22">
        <f>IF(DB292&gt;0,ROUND($CD$1*$CO$1,2),0)</f>
        <v>0</v>
      </c>
      <c r="CP293" s="22">
        <f>IF(DB292&gt;0,ROUND($CD$1*$CP$1,2),0)</f>
        <v>0</v>
      </c>
      <c r="CQ293" s="15">
        <f>IF(DB292&gt;0,CK293+SUM(CM293:CP293),0)</f>
        <v>0</v>
      </c>
      <c r="CR293" s="22">
        <f>IF(DB292&gt;0,ROUND(CQ293/12,2),0)</f>
        <v>0</v>
      </c>
      <c r="CS293" s="9">
        <f>INT(CR293)</f>
        <v>0</v>
      </c>
      <c r="CT293" s="23">
        <f>INT((CR293-CS293)*10)/10</f>
        <v>0</v>
      </c>
      <c r="CU293" s="17">
        <f>CR293-CS293-CT293</f>
        <v>0</v>
      </c>
      <c r="CV293" s="23">
        <f>IF(OR(CU293=0.05,CU293=0),CU293,IF(AND(CU293&gt;0.051,CU293&lt;0.1),0.1,IF(AND(CU293&gt;0.001,CU293&lt;0.05),0.05,CU293)))</f>
        <v>0</v>
      </c>
      <c r="CW293" s="23">
        <f>CS293+CT293+CV293</f>
        <v>0</v>
      </c>
      <c r="CX293">
        <f>IF(DB292&gt;0,CX292,0)</f>
        <v>0</v>
      </c>
      <c r="CY293" s="7">
        <f>ROUND(CD293+CJ293+CW293+CX293,2)</f>
        <v>0</v>
      </c>
      <c r="CZ293" s="7">
        <f>IF(AND(CY293&gt;0,CY294=0),CY293,0)</f>
        <v>0</v>
      </c>
      <c r="DA293" s="7">
        <f>IF(DB292&gt;0,DA292,0)</f>
        <v>0</v>
      </c>
      <c r="DB293" s="7">
        <f>IF(ROUND(CY293-DA293,2)&gt;0,ROUND(CY293-DA293,2),0)</f>
        <v>0</v>
      </c>
      <c r="EB293">
        <v>291</v>
      </c>
      <c r="EC293" s="7">
        <f>IF(FB292&gt;0,EC292-1000,EC292)</f>
        <v>0</v>
      </c>
      <c r="ED293" s="20">
        <f>IF(FB292&gt;0,ROUND(PMT($F$92/12,$F$96*12,-EC293),5),0)</f>
        <v>0</v>
      </c>
      <c r="EE293" s="15">
        <f>IF(FB292&gt;0,ROUND(EC293*$EE$1/1000,2),0)</f>
        <v>0</v>
      </c>
      <c r="EF293" s="9">
        <f>INT(EE293)</f>
        <v>0</v>
      </c>
      <c r="EG293" s="23">
        <f>INT((EE293-EF293)*10)/10</f>
        <v>0</v>
      </c>
      <c r="EH293" s="17">
        <f>EE293-EF293-EG293</f>
        <v>0</v>
      </c>
      <c r="EI293" s="23">
        <f>IF(OR(EH293=0.05,EH293=0),EH293,IF(AND(EH293&gt;0.051,EH293&lt;0.1),0.1,IF(AND(EH293&gt;0.001,EH293&lt;0.05),0.05,EH293)))</f>
        <v>0</v>
      </c>
      <c r="EJ293" s="23">
        <f>EF293+EG293+EI293</f>
        <v>0</v>
      </c>
      <c r="EK293" s="15">
        <f>IF(FB292&gt;0,ROUND($ED$1*$EK$1,2),0)</f>
        <v>0</v>
      </c>
      <c r="EL293" s="22">
        <v>0</v>
      </c>
      <c r="EM293" s="22">
        <f>IF(FB292&gt;0,ROUND($ED$1*$EM$1,0),0)</f>
        <v>0</v>
      </c>
      <c r="EN293" s="22">
        <f>IF(FB292&gt;0,ROUND($ED$1*$EN$1,2),0)</f>
        <v>0</v>
      </c>
      <c r="EO293" s="22">
        <f>IF(FB292&gt;0,ROUND($ED$1*$EO$1,2),0)</f>
        <v>0</v>
      </c>
      <c r="EP293" s="22">
        <f>IF(FB292&gt;0,ROUND($ED$1*$EP$1,2),0)</f>
        <v>0</v>
      </c>
      <c r="EQ293" s="15">
        <f>IF(FB292&gt;0,EK293+SUM(EM293:EP293),0)</f>
        <v>0</v>
      </c>
      <c r="ER293" s="22">
        <f>IF(FB292&gt;0,ROUND(EQ293/12,2),0)</f>
        <v>0</v>
      </c>
      <c r="ES293" s="9">
        <f>INT(ER293)</f>
        <v>0</v>
      </c>
      <c r="ET293" s="23">
        <f>INT((ER293-ES293)*10)/10</f>
        <v>0</v>
      </c>
      <c r="EU293" s="17">
        <f>ER293-ES293-ET293</f>
        <v>0</v>
      </c>
      <c r="EV293" s="23">
        <f>IF(OR(EU293=0.05,EU293=0),EU293,IF(AND(EU293&gt;0.051,EU293&lt;0.1),0.1,IF(AND(EU293&gt;0.001,EU293&lt;0.05),0.05,EU293)))</f>
        <v>0</v>
      </c>
      <c r="EW293" s="23">
        <f>ES293+ET293+EV293</f>
        <v>0</v>
      </c>
      <c r="EX293">
        <f>IF(FB292&gt;0,EX292,0)</f>
        <v>0</v>
      </c>
      <c r="EY293" s="7">
        <f>ROUND(ED293+EJ293+EW293+EX293,2)</f>
        <v>0</v>
      </c>
      <c r="EZ293" s="7">
        <f>IF(AND(EY293&gt;0,EY294=0),EY293,0)</f>
        <v>0</v>
      </c>
      <c r="FA293" s="7">
        <f>IF(FB292&gt;0,FA292,0)</f>
        <v>0</v>
      </c>
      <c r="FB293" s="7">
        <f>IF(ROUND(EY293-FA293,2)&gt;0,ROUND(EY293-FA293,2),0)</f>
        <v>0</v>
      </c>
      <c r="GB293">
        <v>291</v>
      </c>
      <c r="GC293" s="7">
        <f>IF(HB292&gt;0,GC292-1000,GC292)</f>
        <v>0</v>
      </c>
      <c r="GD293" s="20">
        <f>IF(HB292&gt;0,ROUND(PMT($F$92/12,$F$96*12,-GC293),5),0)</f>
        <v>0</v>
      </c>
      <c r="GE293" s="15">
        <f>IF(HB292&gt;0,ROUND(GC293*$GE$1/1000,2),0)</f>
        <v>0</v>
      </c>
      <c r="GF293" s="9">
        <f>INT(GE293)</f>
        <v>0</v>
      </c>
      <c r="GG293" s="23">
        <f>INT((GE293-GF293)*10)/10</f>
        <v>0</v>
      </c>
      <c r="GH293" s="17">
        <f>GE293-GF293-GG293</f>
        <v>0</v>
      </c>
      <c r="GI293" s="23">
        <f>IF(OR(GH293=0.05,GH293=0),GH293,IF(AND(GH293&gt;0.051,GH293&lt;0.1),0.1,IF(AND(GH293&gt;0.001,GH293&lt;0.05),0.05,GH293)))</f>
        <v>0</v>
      </c>
      <c r="GJ293" s="23">
        <f>GF293+GG293+GI293</f>
        <v>0</v>
      </c>
      <c r="GK293" s="15">
        <f>IF(HB292&gt;0,ROUND($GD$1*$GK$1,2),0)</f>
        <v>0</v>
      </c>
      <c r="GL293" s="22">
        <v>0</v>
      </c>
      <c r="GM293" s="22">
        <f>IF(HB292&gt;0,ROUND($GD$1*$GM$1,0),0)</f>
        <v>0</v>
      </c>
      <c r="GN293" s="22">
        <f>IF(HB292&gt;0,ROUND($GD$1*$GN$1,2),0)</f>
        <v>0</v>
      </c>
      <c r="GO293" s="22">
        <f>IF(HB292&gt;0,ROUND($GD$1*$GO$1,2),0)</f>
        <v>0</v>
      </c>
      <c r="GP293" s="22">
        <f>IF(HB292&gt;0,ROUND($GD$1*$GP$1,2),0)</f>
        <v>0</v>
      </c>
      <c r="GQ293" s="15">
        <f>IF(HB292&gt;0,GK293+SUM(GM293:GP293),0)</f>
        <v>0</v>
      </c>
      <c r="GR293" s="22">
        <f>IF(HB292&gt;0,ROUND(GQ293/12,2),0)</f>
        <v>0</v>
      </c>
      <c r="GS293" s="9">
        <f>INT(GR293)</f>
        <v>0</v>
      </c>
      <c r="GT293" s="23">
        <f>INT((GR293-GS293)*10)/10</f>
        <v>0</v>
      </c>
      <c r="GU293" s="17">
        <f>GR293-GS293-GT293</f>
        <v>0</v>
      </c>
      <c r="GV293" s="23">
        <f>IF(OR(GU293=0.05,GU293=0),GU293,IF(AND(GU293&gt;0.051,GU293&lt;0.1),0.1,IF(AND(GU293&gt;0.001,GU293&lt;0.05),0.05,GU293)))</f>
        <v>0</v>
      </c>
      <c r="GW293" s="23">
        <f>GS293+GT293+GV293</f>
        <v>0</v>
      </c>
      <c r="GX293">
        <f>IF(HB292&gt;0,GX292,0)</f>
        <v>0</v>
      </c>
      <c r="GY293" s="7">
        <f>ROUND(GD293+GJ293+GW293+GX293,2)</f>
        <v>0</v>
      </c>
      <c r="GZ293" s="7">
        <f>IF(AND(GY293&gt;0,GY294=0),GY293,0)</f>
        <v>0</v>
      </c>
      <c r="HA293" s="7">
        <f>IF(HB292&gt;0,HA292,0)</f>
        <v>0</v>
      </c>
      <c r="HB293" s="7">
        <f>IF(ROUND(GY293-HA293,2)&gt;0,ROUND(GY293-HA293,2),0)</f>
        <v>0</v>
      </c>
    </row>
    <row r="294" spans="1:235">
      <c r="BB294">
        <v>292</v>
      </c>
      <c r="BC294" s="7">
        <f>IF(BW293&gt;0,BC293-1000,BC293)</f>
        <v>0</v>
      </c>
      <c r="BD294" s="20">
        <f>IF(BW293&gt;0,ROUND(PMT($F$92/12,$F$96*12,-BC294),5),0)</f>
        <v>0</v>
      </c>
      <c r="BE294" s="15">
        <f>IF(BW293&gt;0,ROUND(BC294*$E$1/1000,2),0)</f>
        <v>0</v>
      </c>
      <c r="BF294" s="15">
        <f>IF(BW293&gt;0,ROUND(MIN(BC294,$F$168)*$BF$1,2),0)</f>
        <v>0</v>
      </c>
      <c r="BG294" s="22">
        <v>0</v>
      </c>
      <c r="BH294" s="22">
        <f>IF(BW293&gt;0,ROUND(MIN(BC294,$F$168)*$BH$1,0),0)</f>
        <v>0</v>
      </c>
      <c r="BI294" s="22">
        <f>IF(BW293&gt;0,ROUND(MIN(BC294,$F$168)*$BI$1,2),0)</f>
        <v>0</v>
      </c>
      <c r="BJ294" s="22">
        <f>IF(BW293&gt;0,ROUND(MIN(BC294,$F$168)*$BJ$1,2),0)</f>
        <v>0</v>
      </c>
      <c r="BK294" s="22">
        <f>IF(BW293&gt;0,ROUND(MIN(BC294,$F$168)*$BK$1,2),0)</f>
        <v>0</v>
      </c>
      <c r="BL294" s="15">
        <f>IF(BW293&gt;0,BF294+SUM(BH294:BK294),0)</f>
        <v>0</v>
      </c>
      <c r="BM294" s="22">
        <f>IF(BW293&gt;0,ROUND(BL294/12,2),0)</f>
        <v>0</v>
      </c>
      <c r="BN294" s="9">
        <f>INT(BM294)</f>
        <v>0</v>
      </c>
      <c r="BO294" s="23">
        <f>INT((BM294-BN294)*10)/10</f>
        <v>0</v>
      </c>
      <c r="BP294" s="17">
        <f>BM294-BN294-BO294</f>
        <v>0</v>
      </c>
      <c r="BQ294" s="23">
        <f>IF(OR(BP294=0.05,BP294=0),BP294,IF(AND(BP294&gt;0.051,BP294&lt;0.1),0.1,IF(AND(BP294&gt;0.001,BP294&lt;0.05),0.05,BP294)))</f>
        <v>0</v>
      </c>
      <c r="BR294" s="23">
        <f>BN294+BO294+BQ294</f>
        <v>0</v>
      </c>
      <c r="BS294">
        <f>IF(BW293&gt;0,BS293,0)</f>
        <v>0</v>
      </c>
      <c r="BT294" s="7">
        <f>SUM(BD294:BE294)+BR294+BS294</f>
        <v>0</v>
      </c>
      <c r="BU294" s="7">
        <f>IF(AND(BT294&gt;0,BT295=0),BT294,0)</f>
        <v>0</v>
      </c>
      <c r="BV294" s="7">
        <f>IF(BW293&gt;0,BV293,0)</f>
        <v>0</v>
      </c>
      <c r="BW294" s="7">
        <f>IF(ROUND(BT294-BV294,2)&gt;0,ROUND(BT294-BV294,2),0)</f>
        <v>0</v>
      </c>
      <c r="CB294">
        <v>292</v>
      </c>
      <c r="CC294" s="7">
        <f>IF(DB293&gt;0,CC293-1000,CC293)</f>
        <v>0</v>
      </c>
      <c r="CD294" s="20">
        <f>IF(DB293&gt;0,ROUND(PMT($F$92/12,$F$96*12,-CC294),5),0)</f>
        <v>0</v>
      </c>
      <c r="CE294" s="15">
        <f>IF(DB293&gt;0,ROUND(CC294*$CE$1/1000,2),0)</f>
        <v>0</v>
      </c>
      <c r="CF294" s="9">
        <f>INT(CE294)</f>
        <v>0</v>
      </c>
      <c r="CG294" s="23">
        <f>INT((CE294-CF294)*10)/10</f>
        <v>0</v>
      </c>
      <c r="CH294" s="17">
        <f>CE294-CF294-CG294</f>
        <v>0</v>
      </c>
      <c r="CI294" s="23">
        <f>IF(OR(CH294=0.05,CH294=0),CH294,IF(AND(CH294&gt;0.051,CH294&lt;0.1),0.1,IF(AND(CH294&gt;0.001,CH294&lt;0.05),0.05,CH294)))</f>
        <v>0</v>
      </c>
      <c r="CJ294" s="23">
        <f>CF294+CG294+CI294</f>
        <v>0</v>
      </c>
      <c r="CK294" s="15">
        <f>IF(DB293&gt;0,ROUND($CD$1*$CK$1,2),0)</f>
        <v>0</v>
      </c>
      <c r="CL294" s="22">
        <v>0</v>
      </c>
      <c r="CM294" s="22">
        <f>IF(DB293&gt;0,ROUND($CD$1*$CM$1,2),0)</f>
        <v>0</v>
      </c>
      <c r="CN294" s="22">
        <f>IF(DB293&gt;0,ROUND($CD$1*$CN$1,2),0)</f>
        <v>0</v>
      </c>
      <c r="CO294" s="22">
        <f>IF(DB293&gt;0,ROUND($CD$1*$CO$1,2),0)</f>
        <v>0</v>
      </c>
      <c r="CP294" s="22">
        <f>IF(DB293&gt;0,ROUND($CD$1*$CP$1,2),0)</f>
        <v>0</v>
      </c>
      <c r="CQ294" s="15">
        <f>IF(DB293&gt;0,CK294+SUM(CM294:CP294),0)</f>
        <v>0</v>
      </c>
      <c r="CR294" s="22">
        <f>IF(DB293&gt;0,ROUND(CQ294/12,2),0)</f>
        <v>0</v>
      </c>
      <c r="CS294" s="9">
        <f>INT(CR294)</f>
        <v>0</v>
      </c>
      <c r="CT294" s="23">
        <f>INT((CR294-CS294)*10)/10</f>
        <v>0</v>
      </c>
      <c r="CU294" s="17">
        <f>CR294-CS294-CT294</f>
        <v>0</v>
      </c>
      <c r="CV294" s="23">
        <f>IF(OR(CU294=0.05,CU294=0),CU294,IF(AND(CU294&gt;0.051,CU294&lt;0.1),0.1,IF(AND(CU294&gt;0.001,CU294&lt;0.05),0.05,CU294)))</f>
        <v>0</v>
      </c>
      <c r="CW294" s="23">
        <f>CS294+CT294+CV294</f>
        <v>0</v>
      </c>
      <c r="CX294">
        <f>IF(DB293&gt;0,CX293,0)</f>
        <v>0</v>
      </c>
      <c r="CY294" s="7">
        <f>ROUND(CD294+CJ294+CW294+CX294,2)</f>
        <v>0</v>
      </c>
      <c r="CZ294" s="7">
        <f>IF(AND(CY294&gt;0,CY295=0),CY294,0)</f>
        <v>0</v>
      </c>
      <c r="DA294" s="7">
        <f>IF(DB293&gt;0,DA293,0)</f>
        <v>0</v>
      </c>
      <c r="DB294" s="7">
        <f>IF(ROUND(CY294-DA294,2)&gt;0,ROUND(CY294-DA294,2),0)</f>
        <v>0</v>
      </c>
      <c r="EB294">
        <v>292</v>
      </c>
      <c r="EC294" s="7">
        <f>IF(FB293&gt;0,EC293-1000,EC293)</f>
        <v>0</v>
      </c>
      <c r="ED294" s="20">
        <f>IF(FB293&gt;0,ROUND(PMT($F$92/12,$F$96*12,-EC294),5),0)</f>
        <v>0</v>
      </c>
      <c r="EE294" s="15">
        <f>IF(FB293&gt;0,ROUND(EC294*$EE$1/1000,2),0)</f>
        <v>0</v>
      </c>
      <c r="EF294" s="9">
        <f>INT(EE294)</f>
        <v>0</v>
      </c>
      <c r="EG294" s="23">
        <f>INT((EE294-EF294)*10)/10</f>
        <v>0</v>
      </c>
      <c r="EH294" s="17">
        <f>EE294-EF294-EG294</f>
        <v>0</v>
      </c>
      <c r="EI294" s="23">
        <f>IF(OR(EH294=0.05,EH294=0),EH294,IF(AND(EH294&gt;0.051,EH294&lt;0.1),0.1,IF(AND(EH294&gt;0.001,EH294&lt;0.05),0.05,EH294)))</f>
        <v>0</v>
      </c>
      <c r="EJ294" s="23">
        <f>EF294+EG294+EI294</f>
        <v>0</v>
      </c>
      <c r="EK294" s="15">
        <f>IF(FB293&gt;0,ROUND($ED$1*$EK$1,2),0)</f>
        <v>0</v>
      </c>
      <c r="EL294" s="22">
        <v>0</v>
      </c>
      <c r="EM294" s="22">
        <f>IF(FB293&gt;0,ROUND($ED$1*$EM$1,0),0)</f>
        <v>0</v>
      </c>
      <c r="EN294" s="22">
        <f>IF(FB293&gt;0,ROUND($ED$1*$EN$1,2),0)</f>
        <v>0</v>
      </c>
      <c r="EO294" s="22">
        <f>IF(FB293&gt;0,ROUND($ED$1*$EO$1,2),0)</f>
        <v>0</v>
      </c>
      <c r="EP294" s="22">
        <f>IF(FB293&gt;0,ROUND($ED$1*$EP$1,2),0)</f>
        <v>0</v>
      </c>
      <c r="EQ294" s="15">
        <f>IF(FB293&gt;0,EK294+SUM(EM294:EP294),0)</f>
        <v>0</v>
      </c>
      <c r="ER294" s="22">
        <f>IF(FB293&gt;0,ROUND(EQ294/12,2),0)</f>
        <v>0</v>
      </c>
      <c r="ES294" s="9">
        <f>INT(ER294)</f>
        <v>0</v>
      </c>
      <c r="ET294" s="23">
        <f>INT((ER294-ES294)*10)/10</f>
        <v>0</v>
      </c>
      <c r="EU294" s="17">
        <f>ER294-ES294-ET294</f>
        <v>0</v>
      </c>
      <c r="EV294" s="23">
        <f>IF(OR(EU294=0.05,EU294=0),EU294,IF(AND(EU294&gt;0.051,EU294&lt;0.1),0.1,IF(AND(EU294&gt;0.001,EU294&lt;0.05),0.05,EU294)))</f>
        <v>0</v>
      </c>
      <c r="EW294" s="23">
        <f>ES294+ET294+EV294</f>
        <v>0</v>
      </c>
      <c r="EX294">
        <f>IF(FB293&gt;0,EX293,0)</f>
        <v>0</v>
      </c>
      <c r="EY294" s="7">
        <f>ROUND(ED294+EJ294+EW294+EX294,2)</f>
        <v>0</v>
      </c>
      <c r="EZ294" s="7">
        <f>IF(AND(EY294&gt;0,EY295=0),EY294,0)</f>
        <v>0</v>
      </c>
      <c r="FA294" s="7">
        <f>IF(FB293&gt;0,FA293,0)</f>
        <v>0</v>
      </c>
      <c r="FB294" s="7">
        <f>IF(ROUND(EY294-FA294,2)&gt;0,ROUND(EY294-FA294,2),0)</f>
        <v>0</v>
      </c>
      <c r="GB294">
        <v>292</v>
      </c>
      <c r="GC294" s="7">
        <f>IF(HB293&gt;0,GC293-1000,GC293)</f>
        <v>0</v>
      </c>
      <c r="GD294" s="20">
        <f>IF(HB293&gt;0,ROUND(PMT($F$92/12,$F$96*12,-GC294),5),0)</f>
        <v>0</v>
      </c>
      <c r="GE294" s="15">
        <f>IF(HB293&gt;0,ROUND(GC294*$GE$1/1000,2),0)</f>
        <v>0</v>
      </c>
      <c r="GF294" s="9">
        <f>INT(GE294)</f>
        <v>0</v>
      </c>
      <c r="GG294" s="23">
        <f>INT((GE294-GF294)*10)/10</f>
        <v>0</v>
      </c>
      <c r="GH294" s="17">
        <f>GE294-GF294-GG294</f>
        <v>0</v>
      </c>
      <c r="GI294" s="23">
        <f>IF(OR(GH294=0.05,GH294=0),GH294,IF(AND(GH294&gt;0.051,GH294&lt;0.1),0.1,IF(AND(GH294&gt;0.001,GH294&lt;0.05),0.05,GH294)))</f>
        <v>0</v>
      </c>
      <c r="GJ294" s="23">
        <f>GF294+GG294+GI294</f>
        <v>0</v>
      </c>
      <c r="GK294" s="15">
        <f>IF(HB293&gt;0,ROUND($GD$1*$GK$1,2),0)</f>
        <v>0</v>
      </c>
      <c r="GL294" s="22">
        <v>0</v>
      </c>
      <c r="GM294" s="22">
        <f>IF(HB293&gt;0,ROUND($GD$1*$GM$1,0),0)</f>
        <v>0</v>
      </c>
      <c r="GN294" s="22">
        <f>IF(HB293&gt;0,ROUND($GD$1*$GN$1,2),0)</f>
        <v>0</v>
      </c>
      <c r="GO294" s="22">
        <f>IF(HB293&gt;0,ROUND($GD$1*$GO$1,2),0)</f>
        <v>0</v>
      </c>
      <c r="GP294" s="22">
        <f>IF(HB293&gt;0,ROUND($GD$1*$GP$1,2),0)</f>
        <v>0</v>
      </c>
      <c r="GQ294" s="15">
        <f>IF(HB293&gt;0,GK294+SUM(GM294:GP294),0)</f>
        <v>0</v>
      </c>
      <c r="GR294" s="22">
        <f>IF(HB293&gt;0,ROUND(GQ294/12,2),0)</f>
        <v>0</v>
      </c>
      <c r="GS294" s="9">
        <f>INT(GR294)</f>
        <v>0</v>
      </c>
      <c r="GT294" s="23">
        <f>INT((GR294-GS294)*10)/10</f>
        <v>0</v>
      </c>
      <c r="GU294" s="17">
        <f>GR294-GS294-GT294</f>
        <v>0</v>
      </c>
      <c r="GV294" s="23">
        <f>IF(OR(GU294=0.05,GU294=0),GU294,IF(AND(GU294&gt;0.051,GU294&lt;0.1),0.1,IF(AND(GU294&gt;0.001,GU294&lt;0.05),0.05,GU294)))</f>
        <v>0</v>
      </c>
      <c r="GW294" s="23">
        <f>GS294+GT294+GV294</f>
        <v>0</v>
      </c>
      <c r="GX294">
        <f>IF(HB293&gt;0,GX293,0)</f>
        <v>0</v>
      </c>
      <c r="GY294" s="7">
        <f>ROUND(GD294+GJ294+GW294+GX294,2)</f>
        <v>0</v>
      </c>
      <c r="GZ294" s="7">
        <f>IF(AND(GY294&gt;0,GY295=0),GY294,0)</f>
        <v>0</v>
      </c>
      <c r="HA294" s="7">
        <f>IF(HB293&gt;0,HA293,0)</f>
        <v>0</v>
      </c>
      <c r="HB294" s="7">
        <f>IF(ROUND(GY294-HA294,2)&gt;0,ROUND(GY294-HA294,2),0)</f>
        <v>0</v>
      </c>
    </row>
    <row r="295" spans="1:235">
      <c r="BB295">
        <v>293</v>
      </c>
      <c r="BC295" s="7">
        <f>IF(BW294&gt;0,BC294-1000,BC294)</f>
        <v>0</v>
      </c>
      <c r="BD295" s="20">
        <f>IF(BW294&gt;0,ROUND(PMT($F$92/12,$F$96*12,-BC295),5),0)</f>
        <v>0</v>
      </c>
      <c r="BE295" s="15">
        <f>IF(BW294&gt;0,ROUND(BC295*$E$1/1000,2),0)</f>
        <v>0</v>
      </c>
      <c r="BF295" s="15">
        <f>IF(BW294&gt;0,ROUND(MIN(BC295,$F$168)*$BF$1,2),0)</f>
        <v>0</v>
      </c>
      <c r="BG295" s="22">
        <v>0</v>
      </c>
      <c r="BH295" s="22">
        <f>IF(BW294&gt;0,ROUND(MIN(BC295,$F$168)*$BH$1,0),0)</f>
        <v>0</v>
      </c>
      <c r="BI295" s="22">
        <f>IF(BW294&gt;0,ROUND(MIN(BC295,$F$168)*$BI$1,2),0)</f>
        <v>0</v>
      </c>
      <c r="BJ295" s="22">
        <f>IF(BW294&gt;0,ROUND(MIN(BC295,$F$168)*$BJ$1,2),0)</f>
        <v>0</v>
      </c>
      <c r="BK295" s="22">
        <f>IF(BW294&gt;0,ROUND(MIN(BC295,$F$168)*$BK$1,2),0)</f>
        <v>0</v>
      </c>
      <c r="BL295" s="15">
        <f>IF(BW294&gt;0,BF295+SUM(BH295:BK295),0)</f>
        <v>0</v>
      </c>
      <c r="BM295" s="22">
        <f>IF(BW294&gt;0,ROUND(BL295/12,2),0)</f>
        <v>0</v>
      </c>
      <c r="BN295" s="9">
        <f>INT(BM295)</f>
        <v>0</v>
      </c>
      <c r="BO295" s="23">
        <f>INT((BM295-BN295)*10)/10</f>
        <v>0</v>
      </c>
      <c r="BP295" s="17">
        <f>BM295-BN295-BO295</f>
        <v>0</v>
      </c>
      <c r="BQ295" s="23">
        <f>IF(OR(BP295=0.05,BP295=0),BP295,IF(AND(BP295&gt;0.051,BP295&lt;0.1),0.1,IF(AND(BP295&gt;0.001,BP295&lt;0.05),0.05,BP295)))</f>
        <v>0</v>
      </c>
      <c r="BR295" s="23">
        <f>BN295+BO295+BQ295</f>
        <v>0</v>
      </c>
      <c r="BS295">
        <f>IF(BW294&gt;0,BS294,0)</f>
        <v>0</v>
      </c>
      <c r="BT295" s="7">
        <f>SUM(BD295:BE295)+BR295+BS295</f>
        <v>0</v>
      </c>
      <c r="BU295" s="7">
        <f>IF(AND(BT295&gt;0,BT296=0),BT295,0)</f>
        <v>0</v>
      </c>
      <c r="BV295" s="7">
        <f>IF(BW294&gt;0,BV294,0)</f>
        <v>0</v>
      </c>
      <c r="BW295" s="7">
        <f>IF(ROUND(BT295-BV295,2)&gt;0,ROUND(BT295-BV295,2),0)</f>
        <v>0</v>
      </c>
      <c r="CB295">
        <v>293</v>
      </c>
      <c r="CC295" s="7">
        <f>IF(DB294&gt;0,CC294-1000,CC294)</f>
        <v>0</v>
      </c>
      <c r="CD295" s="20">
        <f>IF(DB294&gt;0,ROUND(PMT($F$92/12,$F$96*12,-CC295),5),0)</f>
        <v>0</v>
      </c>
      <c r="CE295" s="15">
        <f>IF(DB294&gt;0,ROUND(CC295*$CE$1/1000,2),0)</f>
        <v>0</v>
      </c>
      <c r="CF295" s="9">
        <f>INT(CE295)</f>
        <v>0</v>
      </c>
      <c r="CG295" s="23">
        <f>INT((CE295-CF295)*10)/10</f>
        <v>0</v>
      </c>
      <c r="CH295" s="17">
        <f>CE295-CF295-CG295</f>
        <v>0</v>
      </c>
      <c r="CI295" s="23">
        <f>IF(OR(CH295=0.05,CH295=0),CH295,IF(AND(CH295&gt;0.051,CH295&lt;0.1),0.1,IF(AND(CH295&gt;0.001,CH295&lt;0.05),0.05,CH295)))</f>
        <v>0</v>
      </c>
      <c r="CJ295" s="23">
        <f>CF295+CG295+CI295</f>
        <v>0</v>
      </c>
      <c r="CK295" s="15">
        <f>IF(DB294&gt;0,ROUND($CD$1*$CK$1,2),0)</f>
        <v>0</v>
      </c>
      <c r="CL295" s="22">
        <v>0</v>
      </c>
      <c r="CM295" s="22">
        <f>IF(DB294&gt;0,ROUND($CD$1*$CM$1,2),0)</f>
        <v>0</v>
      </c>
      <c r="CN295" s="22">
        <f>IF(DB294&gt;0,ROUND($CD$1*$CN$1,2),0)</f>
        <v>0</v>
      </c>
      <c r="CO295" s="22">
        <f>IF(DB294&gt;0,ROUND($CD$1*$CO$1,2),0)</f>
        <v>0</v>
      </c>
      <c r="CP295" s="22">
        <f>IF(DB294&gt;0,ROUND($CD$1*$CP$1,2),0)</f>
        <v>0</v>
      </c>
      <c r="CQ295" s="15">
        <f>IF(DB294&gt;0,CK295+SUM(CM295:CP295),0)</f>
        <v>0</v>
      </c>
      <c r="CR295" s="22">
        <f>IF(DB294&gt;0,ROUND(CQ295/12,2),0)</f>
        <v>0</v>
      </c>
      <c r="CS295" s="9">
        <f>INT(CR295)</f>
        <v>0</v>
      </c>
      <c r="CT295" s="23">
        <f>INT((CR295-CS295)*10)/10</f>
        <v>0</v>
      </c>
      <c r="CU295" s="17">
        <f>CR295-CS295-CT295</f>
        <v>0</v>
      </c>
      <c r="CV295" s="23">
        <f>IF(OR(CU295=0.05,CU295=0),CU295,IF(AND(CU295&gt;0.051,CU295&lt;0.1),0.1,IF(AND(CU295&gt;0.001,CU295&lt;0.05),0.05,CU295)))</f>
        <v>0</v>
      </c>
      <c r="CW295" s="23">
        <f>CS295+CT295+CV295</f>
        <v>0</v>
      </c>
      <c r="CX295">
        <f>IF(DB294&gt;0,CX294,0)</f>
        <v>0</v>
      </c>
      <c r="CY295" s="7">
        <f>ROUND(CD295+CJ295+CW295+CX295,2)</f>
        <v>0</v>
      </c>
      <c r="CZ295" s="7">
        <f>IF(AND(CY295&gt;0,CY296=0),CY295,0)</f>
        <v>0</v>
      </c>
      <c r="DA295" s="7">
        <f>IF(DB294&gt;0,DA294,0)</f>
        <v>0</v>
      </c>
      <c r="DB295" s="7">
        <f>IF(ROUND(CY295-DA295,2)&gt;0,ROUND(CY295-DA295,2),0)</f>
        <v>0</v>
      </c>
      <c r="EB295">
        <v>293</v>
      </c>
      <c r="EC295" s="7">
        <f>IF(FB294&gt;0,EC294-1000,EC294)</f>
        <v>0</v>
      </c>
      <c r="ED295" s="20">
        <f>IF(FB294&gt;0,ROUND(PMT($F$92/12,$F$96*12,-EC295),5),0)</f>
        <v>0</v>
      </c>
      <c r="EE295" s="15">
        <f>IF(FB294&gt;0,ROUND(EC295*$EE$1/1000,2),0)</f>
        <v>0</v>
      </c>
      <c r="EF295" s="9">
        <f>INT(EE295)</f>
        <v>0</v>
      </c>
      <c r="EG295" s="23">
        <f>INT((EE295-EF295)*10)/10</f>
        <v>0</v>
      </c>
      <c r="EH295" s="17">
        <f>EE295-EF295-EG295</f>
        <v>0</v>
      </c>
      <c r="EI295" s="23">
        <f>IF(OR(EH295=0.05,EH295=0),EH295,IF(AND(EH295&gt;0.051,EH295&lt;0.1),0.1,IF(AND(EH295&gt;0.001,EH295&lt;0.05),0.05,EH295)))</f>
        <v>0</v>
      </c>
      <c r="EJ295" s="23">
        <f>EF295+EG295+EI295</f>
        <v>0</v>
      </c>
      <c r="EK295" s="15">
        <f>IF(FB294&gt;0,ROUND($ED$1*$EK$1,2),0)</f>
        <v>0</v>
      </c>
      <c r="EL295" s="22">
        <v>0</v>
      </c>
      <c r="EM295" s="22">
        <f>IF(FB294&gt;0,ROUND($ED$1*$EM$1,0),0)</f>
        <v>0</v>
      </c>
      <c r="EN295" s="22">
        <f>IF(FB294&gt;0,ROUND($ED$1*$EN$1,2),0)</f>
        <v>0</v>
      </c>
      <c r="EO295" s="22">
        <f>IF(FB294&gt;0,ROUND($ED$1*$EO$1,2),0)</f>
        <v>0</v>
      </c>
      <c r="EP295" s="22">
        <f>IF(FB294&gt;0,ROUND($ED$1*$EP$1,2),0)</f>
        <v>0</v>
      </c>
      <c r="EQ295" s="15">
        <f>IF(FB294&gt;0,EK295+SUM(EM295:EP295),0)</f>
        <v>0</v>
      </c>
      <c r="ER295" s="22">
        <f>IF(FB294&gt;0,ROUND(EQ295/12,2),0)</f>
        <v>0</v>
      </c>
      <c r="ES295" s="9">
        <f>INT(ER295)</f>
        <v>0</v>
      </c>
      <c r="ET295" s="23">
        <f>INT((ER295-ES295)*10)/10</f>
        <v>0</v>
      </c>
      <c r="EU295" s="17">
        <f>ER295-ES295-ET295</f>
        <v>0</v>
      </c>
      <c r="EV295" s="23">
        <f>IF(OR(EU295=0.05,EU295=0),EU295,IF(AND(EU295&gt;0.051,EU295&lt;0.1),0.1,IF(AND(EU295&gt;0.001,EU295&lt;0.05),0.05,EU295)))</f>
        <v>0</v>
      </c>
      <c r="EW295" s="23">
        <f>ES295+ET295+EV295</f>
        <v>0</v>
      </c>
      <c r="EX295">
        <f>IF(FB294&gt;0,EX294,0)</f>
        <v>0</v>
      </c>
      <c r="EY295" s="7">
        <f>ROUND(ED295+EJ295+EW295+EX295,2)</f>
        <v>0</v>
      </c>
      <c r="EZ295" s="7">
        <f>IF(AND(EY295&gt;0,EY296=0),EY295,0)</f>
        <v>0</v>
      </c>
      <c r="FA295" s="7">
        <f>IF(FB294&gt;0,FA294,0)</f>
        <v>0</v>
      </c>
      <c r="FB295" s="7">
        <f>IF(ROUND(EY295-FA295,2)&gt;0,ROUND(EY295-FA295,2),0)</f>
        <v>0</v>
      </c>
      <c r="GB295">
        <v>293</v>
      </c>
      <c r="GC295" s="7">
        <f>IF(HB294&gt;0,GC294-1000,GC294)</f>
        <v>0</v>
      </c>
      <c r="GD295" s="20">
        <f>IF(HB294&gt;0,ROUND(PMT($F$92/12,$F$96*12,-GC295),5),0)</f>
        <v>0</v>
      </c>
      <c r="GE295" s="15">
        <f>IF(HB294&gt;0,ROUND(GC295*$GE$1/1000,2),0)</f>
        <v>0</v>
      </c>
      <c r="GF295" s="9">
        <f>INT(GE295)</f>
        <v>0</v>
      </c>
      <c r="GG295" s="23">
        <f>INT((GE295-GF295)*10)/10</f>
        <v>0</v>
      </c>
      <c r="GH295" s="17">
        <f>GE295-GF295-GG295</f>
        <v>0</v>
      </c>
      <c r="GI295" s="23">
        <f>IF(OR(GH295=0.05,GH295=0),GH295,IF(AND(GH295&gt;0.051,GH295&lt;0.1),0.1,IF(AND(GH295&gt;0.001,GH295&lt;0.05),0.05,GH295)))</f>
        <v>0</v>
      </c>
      <c r="GJ295" s="23">
        <f>GF295+GG295+GI295</f>
        <v>0</v>
      </c>
      <c r="GK295" s="15">
        <f>IF(HB294&gt;0,ROUND($GD$1*$GK$1,2),0)</f>
        <v>0</v>
      </c>
      <c r="GL295" s="22">
        <v>0</v>
      </c>
      <c r="GM295" s="22">
        <f>IF(HB294&gt;0,ROUND($GD$1*$GM$1,0),0)</f>
        <v>0</v>
      </c>
      <c r="GN295" s="22">
        <f>IF(HB294&gt;0,ROUND($GD$1*$GN$1,2),0)</f>
        <v>0</v>
      </c>
      <c r="GO295" s="22">
        <f>IF(HB294&gt;0,ROUND($GD$1*$GO$1,2),0)</f>
        <v>0</v>
      </c>
      <c r="GP295" s="22">
        <f>IF(HB294&gt;0,ROUND($GD$1*$GP$1,2),0)</f>
        <v>0</v>
      </c>
      <c r="GQ295" s="15">
        <f>IF(HB294&gt;0,GK295+SUM(GM295:GP295),0)</f>
        <v>0</v>
      </c>
      <c r="GR295" s="22">
        <f>IF(HB294&gt;0,ROUND(GQ295/12,2),0)</f>
        <v>0</v>
      </c>
      <c r="GS295" s="9">
        <f>INT(GR295)</f>
        <v>0</v>
      </c>
      <c r="GT295" s="23">
        <f>INT((GR295-GS295)*10)/10</f>
        <v>0</v>
      </c>
      <c r="GU295" s="17">
        <f>GR295-GS295-GT295</f>
        <v>0</v>
      </c>
      <c r="GV295" s="23">
        <f>IF(OR(GU295=0.05,GU295=0),GU295,IF(AND(GU295&gt;0.051,GU295&lt;0.1),0.1,IF(AND(GU295&gt;0.001,GU295&lt;0.05),0.05,GU295)))</f>
        <v>0</v>
      </c>
      <c r="GW295" s="23">
        <f>GS295+GT295+GV295</f>
        <v>0</v>
      </c>
      <c r="GX295">
        <f>IF(HB294&gt;0,GX294,0)</f>
        <v>0</v>
      </c>
      <c r="GY295" s="7">
        <f>ROUND(GD295+GJ295+GW295+GX295,2)</f>
        <v>0</v>
      </c>
      <c r="GZ295" s="7">
        <f>IF(AND(GY295&gt;0,GY296=0),GY295,0)</f>
        <v>0</v>
      </c>
      <c r="HA295" s="7">
        <f>IF(HB294&gt;0,HA294,0)</f>
        <v>0</v>
      </c>
      <c r="HB295" s="7">
        <f>IF(ROUND(GY295-HA295,2)&gt;0,ROUND(GY295-HA295,2),0)</f>
        <v>0</v>
      </c>
    </row>
    <row r="296" spans="1:235">
      <c r="BB296">
        <v>294</v>
      </c>
      <c r="BC296" s="7">
        <f>IF(BW295&gt;0,BC295-1000,BC295)</f>
        <v>0</v>
      </c>
      <c r="BD296" s="20">
        <f>IF(BW295&gt;0,ROUND(PMT($F$92/12,$F$96*12,-BC296),5),0)</f>
        <v>0</v>
      </c>
      <c r="BE296" s="15">
        <f>IF(BW295&gt;0,ROUND(BC296*$E$1/1000,2),0)</f>
        <v>0</v>
      </c>
      <c r="BF296" s="15">
        <f>IF(BW295&gt;0,ROUND(MIN(BC296,$F$168)*$BF$1,2),0)</f>
        <v>0</v>
      </c>
      <c r="BG296" s="22">
        <v>0</v>
      </c>
      <c r="BH296" s="22">
        <f>IF(BW295&gt;0,ROUND(MIN(BC296,$F$168)*$BH$1,0),0)</f>
        <v>0</v>
      </c>
      <c r="BI296" s="22">
        <f>IF(BW295&gt;0,ROUND(MIN(BC296,$F$168)*$BI$1,2),0)</f>
        <v>0</v>
      </c>
      <c r="BJ296" s="22">
        <f>IF(BW295&gt;0,ROUND(MIN(BC296,$F$168)*$BJ$1,2),0)</f>
        <v>0</v>
      </c>
      <c r="BK296" s="22">
        <f>IF(BW295&gt;0,ROUND(MIN(BC296,$F$168)*$BK$1,2),0)</f>
        <v>0</v>
      </c>
      <c r="BL296" s="15">
        <f>IF(BW295&gt;0,BF296+SUM(BH296:BK296),0)</f>
        <v>0</v>
      </c>
      <c r="BM296" s="22">
        <f>IF(BW295&gt;0,ROUND(BL296/12,2),0)</f>
        <v>0</v>
      </c>
      <c r="BN296" s="9">
        <f>INT(BM296)</f>
        <v>0</v>
      </c>
      <c r="BO296" s="23">
        <f>INT((BM296-BN296)*10)/10</f>
        <v>0</v>
      </c>
      <c r="BP296" s="17">
        <f>BM296-BN296-BO296</f>
        <v>0</v>
      </c>
      <c r="BQ296" s="23">
        <f>IF(OR(BP296=0.05,BP296=0),BP296,IF(AND(BP296&gt;0.051,BP296&lt;0.1),0.1,IF(AND(BP296&gt;0.001,BP296&lt;0.05),0.05,BP296)))</f>
        <v>0</v>
      </c>
      <c r="BR296" s="23">
        <f>BN296+BO296+BQ296</f>
        <v>0</v>
      </c>
      <c r="BS296">
        <f>IF(BW295&gt;0,BS295,0)</f>
        <v>0</v>
      </c>
      <c r="BT296" s="7">
        <f>SUM(BD296:BE296)+BR296+BS296</f>
        <v>0</v>
      </c>
      <c r="BU296" s="7">
        <f>IF(AND(BT296&gt;0,BT297=0),BT296,0)</f>
        <v>0</v>
      </c>
      <c r="BV296" s="7">
        <f>IF(BW295&gt;0,BV295,0)</f>
        <v>0</v>
      </c>
      <c r="BW296" s="7">
        <f>IF(ROUND(BT296-BV296,2)&gt;0,ROUND(BT296-BV296,2),0)</f>
        <v>0</v>
      </c>
      <c r="CB296">
        <v>294</v>
      </c>
      <c r="CC296" s="7">
        <f>IF(DB295&gt;0,CC295-1000,CC295)</f>
        <v>0</v>
      </c>
      <c r="CD296" s="20">
        <f>IF(DB295&gt;0,ROUND(PMT($F$92/12,$F$96*12,-CC296),5),0)</f>
        <v>0</v>
      </c>
      <c r="CE296" s="15">
        <f>IF(DB295&gt;0,ROUND(CC296*$CE$1/1000,2),0)</f>
        <v>0</v>
      </c>
      <c r="CF296" s="9">
        <f>INT(CE296)</f>
        <v>0</v>
      </c>
      <c r="CG296" s="23">
        <f>INT((CE296-CF296)*10)/10</f>
        <v>0</v>
      </c>
      <c r="CH296" s="17">
        <f>CE296-CF296-CG296</f>
        <v>0</v>
      </c>
      <c r="CI296" s="23">
        <f>IF(OR(CH296=0.05,CH296=0),CH296,IF(AND(CH296&gt;0.051,CH296&lt;0.1),0.1,IF(AND(CH296&gt;0.001,CH296&lt;0.05),0.05,CH296)))</f>
        <v>0</v>
      </c>
      <c r="CJ296" s="23">
        <f>CF296+CG296+CI296</f>
        <v>0</v>
      </c>
      <c r="CK296" s="15">
        <f>IF(DB295&gt;0,ROUND($CD$1*$CK$1,2),0)</f>
        <v>0</v>
      </c>
      <c r="CL296" s="22">
        <v>0</v>
      </c>
      <c r="CM296" s="22">
        <f>IF(DB295&gt;0,ROUND($CD$1*$CM$1,2),0)</f>
        <v>0</v>
      </c>
      <c r="CN296" s="22">
        <f>IF(DB295&gt;0,ROUND($CD$1*$CN$1,2),0)</f>
        <v>0</v>
      </c>
      <c r="CO296" s="22">
        <f>IF(DB295&gt;0,ROUND($CD$1*$CO$1,2),0)</f>
        <v>0</v>
      </c>
      <c r="CP296" s="22">
        <f>IF(DB295&gt;0,ROUND($CD$1*$CP$1,2),0)</f>
        <v>0</v>
      </c>
      <c r="CQ296" s="15">
        <f>IF(DB295&gt;0,CK296+SUM(CM296:CP296),0)</f>
        <v>0</v>
      </c>
      <c r="CR296" s="22">
        <f>IF(DB295&gt;0,ROUND(CQ296/12,2),0)</f>
        <v>0</v>
      </c>
      <c r="CS296" s="9">
        <f>INT(CR296)</f>
        <v>0</v>
      </c>
      <c r="CT296" s="23">
        <f>INT((CR296-CS296)*10)/10</f>
        <v>0</v>
      </c>
      <c r="CU296" s="17">
        <f>CR296-CS296-CT296</f>
        <v>0</v>
      </c>
      <c r="CV296" s="23">
        <f>IF(OR(CU296=0.05,CU296=0),CU296,IF(AND(CU296&gt;0.051,CU296&lt;0.1),0.1,IF(AND(CU296&gt;0.001,CU296&lt;0.05),0.05,CU296)))</f>
        <v>0</v>
      </c>
      <c r="CW296" s="23">
        <f>CS296+CT296+CV296</f>
        <v>0</v>
      </c>
      <c r="CX296">
        <f>IF(DB295&gt;0,CX295,0)</f>
        <v>0</v>
      </c>
      <c r="CY296" s="7">
        <f>ROUND(CD296+CJ296+CW296+CX296,2)</f>
        <v>0</v>
      </c>
      <c r="CZ296" s="7">
        <f>IF(AND(CY296&gt;0,CY297=0),CY296,0)</f>
        <v>0</v>
      </c>
      <c r="DA296" s="7">
        <f>IF(DB295&gt;0,DA295,0)</f>
        <v>0</v>
      </c>
      <c r="DB296" s="7">
        <f>IF(ROUND(CY296-DA296,2)&gt;0,ROUND(CY296-DA296,2),0)</f>
        <v>0</v>
      </c>
      <c r="EB296">
        <v>294</v>
      </c>
      <c r="EC296" s="7">
        <f>IF(FB295&gt;0,EC295-1000,EC295)</f>
        <v>0</v>
      </c>
      <c r="ED296" s="20">
        <f>IF(FB295&gt;0,ROUND(PMT($F$92/12,$F$96*12,-EC296),5),0)</f>
        <v>0</v>
      </c>
      <c r="EE296" s="15">
        <f>IF(FB295&gt;0,ROUND(EC296*$EE$1/1000,2),0)</f>
        <v>0</v>
      </c>
      <c r="EF296" s="9">
        <f>INT(EE296)</f>
        <v>0</v>
      </c>
      <c r="EG296" s="23">
        <f>INT((EE296-EF296)*10)/10</f>
        <v>0</v>
      </c>
      <c r="EH296" s="17">
        <f>EE296-EF296-EG296</f>
        <v>0</v>
      </c>
      <c r="EI296" s="23">
        <f>IF(OR(EH296=0.05,EH296=0),EH296,IF(AND(EH296&gt;0.051,EH296&lt;0.1),0.1,IF(AND(EH296&gt;0.001,EH296&lt;0.05),0.05,EH296)))</f>
        <v>0</v>
      </c>
      <c r="EJ296" s="23">
        <f>EF296+EG296+EI296</f>
        <v>0</v>
      </c>
      <c r="EK296" s="15">
        <f>IF(FB295&gt;0,ROUND($ED$1*$EK$1,2),0)</f>
        <v>0</v>
      </c>
      <c r="EL296" s="22">
        <v>0</v>
      </c>
      <c r="EM296" s="22">
        <f>IF(FB295&gt;0,ROUND($ED$1*$EM$1,0),0)</f>
        <v>0</v>
      </c>
      <c r="EN296" s="22">
        <f>IF(FB295&gt;0,ROUND($ED$1*$EN$1,2),0)</f>
        <v>0</v>
      </c>
      <c r="EO296" s="22">
        <f>IF(FB295&gt;0,ROUND($ED$1*$EO$1,2),0)</f>
        <v>0</v>
      </c>
      <c r="EP296" s="22">
        <f>IF(FB295&gt;0,ROUND($ED$1*$EP$1,2),0)</f>
        <v>0</v>
      </c>
      <c r="EQ296" s="15">
        <f>IF(FB295&gt;0,EK296+SUM(EM296:EP296),0)</f>
        <v>0</v>
      </c>
      <c r="ER296" s="22">
        <f>IF(FB295&gt;0,ROUND(EQ296/12,2),0)</f>
        <v>0</v>
      </c>
      <c r="ES296" s="9">
        <f>INT(ER296)</f>
        <v>0</v>
      </c>
      <c r="ET296" s="23">
        <f>INT((ER296-ES296)*10)/10</f>
        <v>0</v>
      </c>
      <c r="EU296" s="17">
        <f>ER296-ES296-ET296</f>
        <v>0</v>
      </c>
      <c r="EV296" s="23">
        <f>IF(OR(EU296=0.05,EU296=0),EU296,IF(AND(EU296&gt;0.051,EU296&lt;0.1),0.1,IF(AND(EU296&gt;0.001,EU296&lt;0.05),0.05,EU296)))</f>
        <v>0</v>
      </c>
      <c r="EW296" s="23">
        <f>ES296+ET296+EV296</f>
        <v>0</v>
      </c>
      <c r="EX296">
        <f>IF(FB295&gt;0,EX295,0)</f>
        <v>0</v>
      </c>
      <c r="EY296" s="7">
        <f>ROUND(ED296+EJ296+EW296+EX296,2)</f>
        <v>0</v>
      </c>
      <c r="EZ296" s="7">
        <f>IF(AND(EY296&gt;0,EY297=0),EY296,0)</f>
        <v>0</v>
      </c>
      <c r="FA296" s="7">
        <f>IF(FB295&gt;0,FA295,0)</f>
        <v>0</v>
      </c>
      <c r="FB296" s="7">
        <f>IF(ROUND(EY296-FA296,2)&gt;0,ROUND(EY296-FA296,2),0)</f>
        <v>0</v>
      </c>
      <c r="GB296">
        <v>294</v>
      </c>
      <c r="GC296" s="7">
        <f>IF(HB295&gt;0,GC295-1000,GC295)</f>
        <v>0</v>
      </c>
      <c r="GD296" s="20">
        <f>IF(HB295&gt;0,ROUND(PMT($F$92/12,$F$96*12,-GC296),5),0)</f>
        <v>0</v>
      </c>
      <c r="GE296" s="15">
        <f>IF(HB295&gt;0,ROUND(GC296*$GE$1/1000,2),0)</f>
        <v>0</v>
      </c>
      <c r="GF296" s="9">
        <f>INT(GE296)</f>
        <v>0</v>
      </c>
      <c r="GG296" s="23">
        <f>INT((GE296-GF296)*10)/10</f>
        <v>0</v>
      </c>
      <c r="GH296" s="17">
        <f>GE296-GF296-GG296</f>
        <v>0</v>
      </c>
      <c r="GI296" s="23">
        <f>IF(OR(GH296=0.05,GH296=0),GH296,IF(AND(GH296&gt;0.051,GH296&lt;0.1),0.1,IF(AND(GH296&gt;0.001,GH296&lt;0.05),0.05,GH296)))</f>
        <v>0</v>
      </c>
      <c r="GJ296" s="23">
        <f>GF296+GG296+GI296</f>
        <v>0</v>
      </c>
      <c r="GK296" s="15">
        <f>IF(HB295&gt;0,ROUND($GD$1*$GK$1,2),0)</f>
        <v>0</v>
      </c>
      <c r="GL296" s="22">
        <v>0</v>
      </c>
      <c r="GM296" s="22">
        <f>IF(HB295&gt;0,ROUND($GD$1*$GM$1,0),0)</f>
        <v>0</v>
      </c>
      <c r="GN296" s="22">
        <f>IF(HB295&gt;0,ROUND($GD$1*$GN$1,2),0)</f>
        <v>0</v>
      </c>
      <c r="GO296" s="22">
        <f>IF(HB295&gt;0,ROUND($GD$1*$GO$1,2),0)</f>
        <v>0</v>
      </c>
      <c r="GP296" s="22">
        <f>IF(HB295&gt;0,ROUND($GD$1*$GP$1,2),0)</f>
        <v>0</v>
      </c>
      <c r="GQ296" s="15">
        <f>IF(HB295&gt;0,GK296+SUM(GM296:GP296),0)</f>
        <v>0</v>
      </c>
      <c r="GR296" s="22">
        <f>IF(HB295&gt;0,ROUND(GQ296/12,2),0)</f>
        <v>0</v>
      </c>
      <c r="GS296" s="9">
        <f>INT(GR296)</f>
        <v>0</v>
      </c>
      <c r="GT296" s="23">
        <f>INT((GR296-GS296)*10)/10</f>
        <v>0</v>
      </c>
      <c r="GU296" s="17">
        <f>GR296-GS296-GT296</f>
        <v>0</v>
      </c>
      <c r="GV296" s="23">
        <f>IF(OR(GU296=0.05,GU296=0),GU296,IF(AND(GU296&gt;0.051,GU296&lt;0.1),0.1,IF(AND(GU296&gt;0.001,GU296&lt;0.05),0.05,GU296)))</f>
        <v>0</v>
      </c>
      <c r="GW296" s="23">
        <f>GS296+GT296+GV296</f>
        <v>0</v>
      </c>
      <c r="GX296">
        <f>IF(HB295&gt;0,GX295,0)</f>
        <v>0</v>
      </c>
      <c r="GY296" s="7">
        <f>ROUND(GD296+GJ296+GW296+GX296,2)</f>
        <v>0</v>
      </c>
      <c r="GZ296" s="7">
        <f>IF(AND(GY296&gt;0,GY297=0),GY296,0)</f>
        <v>0</v>
      </c>
      <c r="HA296" s="7">
        <f>IF(HB295&gt;0,HA295,0)</f>
        <v>0</v>
      </c>
      <c r="HB296" s="7">
        <f>IF(ROUND(GY296-HA296,2)&gt;0,ROUND(GY296-HA296,2),0)</f>
        <v>0</v>
      </c>
    </row>
    <row r="297" spans="1:235">
      <c r="BB297">
        <v>295</v>
      </c>
      <c r="BC297" s="7">
        <f>IF(BW296&gt;0,BC296-1000,BC296)</f>
        <v>0</v>
      </c>
      <c r="BD297" s="20">
        <f>IF(BW296&gt;0,ROUND(PMT($F$92/12,$F$96*12,-BC297),5),0)</f>
        <v>0</v>
      </c>
      <c r="BE297" s="15">
        <f>IF(BW296&gt;0,ROUND(BC297*$E$1/1000,2),0)</f>
        <v>0</v>
      </c>
      <c r="BF297" s="15">
        <f>IF(BW296&gt;0,ROUND(MIN(BC297,$F$168)*$BF$1,2),0)</f>
        <v>0</v>
      </c>
      <c r="BG297" s="22">
        <v>0</v>
      </c>
      <c r="BH297" s="22">
        <f>IF(BW296&gt;0,ROUND(MIN(BC297,$F$168)*$BH$1,0),0)</f>
        <v>0</v>
      </c>
      <c r="BI297" s="22">
        <f>IF(BW296&gt;0,ROUND(MIN(BC297,$F$168)*$BI$1,2),0)</f>
        <v>0</v>
      </c>
      <c r="BJ297" s="22">
        <f>IF(BW296&gt;0,ROUND(MIN(BC297,$F$168)*$BJ$1,2),0)</f>
        <v>0</v>
      </c>
      <c r="BK297" s="22">
        <f>IF(BW296&gt;0,ROUND(MIN(BC297,$F$168)*$BK$1,2),0)</f>
        <v>0</v>
      </c>
      <c r="BL297" s="15">
        <f>IF(BW296&gt;0,BF297+SUM(BH297:BK297),0)</f>
        <v>0</v>
      </c>
      <c r="BM297" s="22">
        <f>IF(BW296&gt;0,ROUND(BL297/12,2),0)</f>
        <v>0</v>
      </c>
      <c r="BN297" s="9">
        <f>INT(BM297)</f>
        <v>0</v>
      </c>
      <c r="BO297" s="23">
        <f>INT((BM297-BN297)*10)/10</f>
        <v>0</v>
      </c>
      <c r="BP297" s="17">
        <f>BM297-BN297-BO297</f>
        <v>0</v>
      </c>
      <c r="BQ297" s="23">
        <f>IF(OR(BP297=0.05,BP297=0),BP297,IF(AND(BP297&gt;0.051,BP297&lt;0.1),0.1,IF(AND(BP297&gt;0.001,BP297&lt;0.05),0.05,BP297)))</f>
        <v>0</v>
      </c>
      <c r="BR297" s="23">
        <f>BN297+BO297+BQ297</f>
        <v>0</v>
      </c>
      <c r="BS297">
        <f>IF(BW296&gt;0,BS296,0)</f>
        <v>0</v>
      </c>
      <c r="BT297" s="7">
        <f>SUM(BD297:BE297)+BR297+BS297</f>
        <v>0</v>
      </c>
      <c r="BU297" s="7">
        <f>IF(AND(BT297&gt;0,BT298=0),BT297,0)</f>
        <v>0</v>
      </c>
      <c r="BV297" s="7">
        <f>IF(BW296&gt;0,BV296,0)</f>
        <v>0</v>
      </c>
      <c r="BW297" s="7">
        <f>IF(ROUND(BT297-BV297,2)&gt;0,ROUND(BT297-BV297,2),0)</f>
        <v>0</v>
      </c>
      <c r="CB297">
        <v>295</v>
      </c>
      <c r="CC297" s="7">
        <f>IF(DB296&gt;0,CC296-1000,CC296)</f>
        <v>0</v>
      </c>
      <c r="CD297" s="20">
        <f>IF(DB296&gt;0,ROUND(PMT($F$92/12,$F$96*12,-CC297),5),0)</f>
        <v>0</v>
      </c>
      <c r="CE297" s="15">
        <f>IF(DB296&gt;0,ROUND(CC297*$CE$1/1000,2),0)</f>
        <v>0</v>
      </c>
      <c r="CF297" s="9">
        <f>INT(CE297)</f>
        <v>0</v>
      </c>
      <c r="CG297" s="23">
        <f>INT((CE297-CF297)*10)/10</f>
        <v>0</v>
      </c>
      <c r="CH297" s="17">
        <f>CE297-CF297-CG297</f>
        <v>0</v>
      </c>
      <c r="CI297" s="23">
        <f>IF(OR(CH297=0.05,CH297=0),CH297,IF(AND(CH297&gt;0.051,CH297&lt;0.1),0.1,IF(AND(CH297&gt;0.001,CH297&lt;0.05),0.05,CH297)))</f>
        <v>0</v>
      </c>
      <c r="CJ297" s="23">
        <f>CF297+CG297+CI297</f>
        <v>0</v>
      </c>
      <c r="CK297" s="15">
        <f>IF(DB296&gt;0,ROUND($CD$1*$CK$1,2),0)</f>
        <v>0</v>
      </c>
      <c r="CL297" s="22">
        <v>0</v>
      </c>
      <c r="CM297" s="22">
        <f>IF(DB296&gt;0,ROUND($CD$1*$CM$1,2),0)</f>
        <v>0</v>
      </c>
      <c r="CN297" s="22">
        <f>IF(DB296&gt;0,ROUND($CD$1*$CN$1,2),0)</f>
        <v>0</v>
      </c>
      <c r="CO297" s="22">
        <f>IF(DB296&gt;0,ROUND($CD$1*$CO$1,2),0)</f>
        <v>0</v>
      </c>
      <c r="CP297" s="22">
        <f>IF(DB296&gt;0,ROUND($CD$1*$CP$1,2),0)</f>
        <v>0</v>
      </c>
      <c r="CQ297" s="15">
        <f>IF(DB296&gt;0,CK297+SUM(CM297:CP297),0)</f>
        <v>0</v>
      </c>
      <c r="CR297" s="22">
        <f>IF(DB296&gt;0,ROUND(CQ297/12,2),0)</f>
        <v>0</v>
      </c>
      <c r="CS297" s="9">
        <f>INT(CR297)</f>
        <v>0</v>
      </c>
      <c r="CT297" s="23">
        <f>INT((CR297-CS297)*10)/10</f>
        <v>0</v>
      </c>
      <c r="CU297" s="17">
        <f>CR297-CS297-CT297</f>
        <v>0</v>
      </c>
      <c r="CV297" s="23">
        <f>IF(OR(CU297=0.05,CU297=0),CU297,IF(AND(CU297&gt;0.051,CU297&lt;0.1),0.1,IF(AND(CU297&gt;0.001,CU297&lt;0.05),0.05,CU297)))</f>
        <v>0</v>
      </c>
      <c r="CW297" s="23">
        <f>CS297+CT297+CV297</f>
        <v>0</v>
      </c>
      <c r="CX297">
        <f>IF(DB296&gt;0,CX296,0)</f>
        <v>0</v>
      </c>
      <c r="CY297" s="7">
        <f>ROUND(CD297+CJ297+CW297+CX297,2)</f>
        <v>0</v>
      </c>
      <c r="CZ297" s="7">
        <f>IF(AND(CY297&gt;0,CY298=0),CY297,0)</f>
        <v>0</v>
      </c>
      <c r="DA297" s="7">
        <f>IF(DB296&gt;0,DA296,0)</f>
        <v>0</v>
      </c>
      <c r="DB297" s="7">
        <f>IF(ROUND(CY297-DA297,2)&gt;0,ROUND(CY297-DA297,2),0)</f>
        <v>0</v>
      </c>
      <c r="EB297">
        <v>295</v>
      </c>
      <c r="EC297" s="7">
        <f>IF(FB296&gt;0,EC296-1000,EC296)</f>
        <v>0</v>
      </c>
      <c r="ED297" s="20">
        <f>IF(FB296&gt;0,ROUND(PMT($F$92/12,$F$96*12,-EC297),5),0)</f>
        <v>0</v>
      </c>
      <c r="EE297" s="15">
        <f>IF(FB296&gt;0,ROUND(EC297*$EE$1/1000,2),0)</f>
        <v>0</v>
      </c>
      <c r="EF297" s="9">
        <f>INT(EE297)</f>
        <v>0</v>
      </c>
      <c r="EG297" s="23">
        <f>INT((EE297-EF297)*10)/10</f>
        <v>0</v>
      </c>
      <c r="EH297" s="17">
        <f>EE297-EF297-EG297</f>
        <v>0</v>
      </c>
      <c r="EI297" s="23">
        <f>IF(OR(EH297=0.05,EH297=0),EH297,IF(AND(EH297&gt;0.051,EH297&lt;0.1),0.1,IF(AND(EH297&gt;0.001,EH297&lt;0.05),0.05,EH297)))</f>
        <v>0</v>
      </c>
      <c r="EJ297" s="23">
        <f>EF297+EG297+EI297</f>
        <v>0</v>
      </c>
      <c r="EK297" s="15">
        <f>IF(FB296&gt;0,ROUND($ED$1*$EK$1,2),0)</f>
        <v>0</v>
      </c>
      <c r="EL297" s="22">
        <v>0</v>
      </c>
      <c r="EM297" s="22">
        <f>IF(FB296&gt;0,ROUND($ED$1*$EM$1,0),0)</f>
        <v>0</v>
      </c>
      <c r="EN297" s="22">
        <f>IF(FB296&gt;0,ROUND($ED$1*$EN$1,2),0)</f>
        <v>0</v>
      </c>
      <c r="EO297" s="22">
        <f>IF(FB296&gt;0,ROUND($ED$1*$EO$1,2),0)</f>
        <v>0</v>
      </c>
      <c r="EP297" s="22">
        <f>IF(FB296&gt;0,ROUND($ED$1*$EP$1,2),0)</f>
        <v>0</v>
      </c>
      <c r="EQ297" s="15">
        <f>IF(FB296&gt;0,EK297+SUM(EM297:EP297),0)</f>
        <v>0</v>
      </c>
      <c r="ER297" s="22">
        <f>IF(FB296&gt;0,ROUND(EQ297/12,2),0)</f>
        <v>0</v>
      </c>
      <c r="ES297" s="9">
        <f>INT(ER297)</f>
        <v>0</v>
      </c>
      <c r="ET297" s="23">
        <f>INT((ER297-ES297)*10)/10</f>
        <v>0</v>
      </c>
      <c r="EU297" s="17">
        <f>ER297-ES297-ET297</f>
        <v>0</v>
      </c>
      <c r="EV297" s="23">
        <f>IF(OR(EU297=0.05,EU297=0),EU297,IF(AND(EU297&gt;0.051,EU297&lt;0.1),0.1,IF(AND(EU297&gt;0.001,EU297&lt;0.05),0.05,EU297)))</f>
        <v>0</v>
      </c>
      <c r="EW297" s="23">
        <f>ES297+ET297+EV297</f>
        <v>0</v>
      </c>
      <c r="EX297">
        <f>IF(FB296&gt;0,EX296,0)</f>
        <v>0</v>
      </c>
      <c r="EY297" s="7">
        <f>ROUND(ED297+EJ297+EW297+EX297,2)</f>
        <v>0</v>
      </c>
      <c r="EZ297" s="7">
        <f>IF(AND(EY297&gt;0,EY298=0),EY297,0)</f>
        <v>0</v>
      </c>
      <c r="FA297" s="7">
        <f>IF(FB296&gt;0,FA296,0)</f>
        <v>0</v>
      </c>
      <c r="FB297" s="7">
        <f>IF(ROUND(EY297-FA297,2)&gt;0,ROUND(EY297-FA297,2),0)</f>
        <v>0</v>
      </c>
      <c r="GB297">
        <v>295</v>
      </c>
      <c r="GC297" s="7">
        <f>IF(HB296&gt;0,GC296-1000,GC296)</f>
        <v>0</v>
      </c>
      <c r="GD297" s="20">
        <f>IF(HB296&gt;0,ROUND(PMT($F$92/12,$F$96*12,-GC297),5),0)</f>
        <v>0</v>
      </c>
      <c r="GE297" s="15">
        <f>IF(HB296&gt;0,ROUND(GC297*$GE$1/1000,2),0)</f>
        <v>0</v>
      </c>
      <c r="GF297" s="9">
        <f>INT(GE297)</f>
        <v>0</v>
      </c>
      <c r="GG297" s="23">
        <f>INT((GE297-GF297)*10)/10</f>
        <v>0</v>
      </c>
      <c r="GH297" s="17">
        <f>GE297-GF297-GG297</f>
        <v>0</v>
      </c>
      <c r="GI297" s="23">
        <f>IF(OR(GH297=0.05,GH297=0),GH297,IF(AND(GH297&gt;0.051,GH297&lt;0.1),0.1,IF(AND(GH297&gt;0.001,GH297&lt;0.05),0.05,GH297)))</f>
        <v>0</v>
      </c>
      <c r="GJ297" s="23">
        <f>GF297+GG297+GI297</f>
        <v>0</v>
      </c>
      <c r="GK297" s="15">
        <f>IF(HB296&gt;0,ROUND($GD$1*$GK$1,2),0)</f>
        <v>0</v>
      </c>
      <c r="GL297" s="22">
        <v>0</v>
      </c>
      <c r="GM297" s="22">
        <f>IF(HB296&gt;0,ROUND($GD$1*$GM$1,0),0)</f>
        <v>0</v>
      </c>
      <c r="GN297" s="22">
        <f>IF(HB296&gt;0,ROUND($GD$1*$GN$1,2),0)</f>
        <v>0</v>
      </c>
      <c r="GO297" s="22">
        <f>IF(HB296&gt;0,ROUND($GD$1*$GO$1,2),0)</f>
        <v>0</v>
      </c>
      <c r="GP297" s="22">
        <f>IF(HB296&gt;0,ROUND($GD$1*$GP$1,2),0)</f>
        <v>0</v>
      </c>
      <c r="GQ297" s="15">
        <f>IF(HB296&gt;0,GK297+SUM(GM297:GP297),0)</f>
        <v>0</v>
      </c>
      <c r="GR297" s="22">
        <f>IF(HB296&gt;0,ROUND(GQ297/12,2),0)</f>
        <v>0</v>
      </c>
      <c r="GS297" s="9">
        <f>INT(GR297)</f>
        <v>0</v>
      </c>
      <c r="GT297" s="23">
        <f>INT((GR297-GS297)*10)/10</f>
        <v>0</v>
      </c>
      <c r="GU297" s="17">
        <f>GR297-GS297-GT297</f>
        <v>0</v>
      </c>
      <c r="GV297" s="23">
        <f>IF(OR(GU297=0.05,GU297=0),GU297,IF(AND(GU297&gt;0.051,GU297&lt;0.1),0.1,IF(AND(GU297&gt;0.001,GU297&lt;0.05),0.05,GU297)))</f>
        <v>0</v>
      </c>
      <c r="GW297" s="23">
        <f>GS297+GT297+GV297</f>
        <v>0</v>
      </c>
      <c r="GX297">
        <f>IF(HB296&gt;0,GX296,0)</f>
        <v>0</v>
      </c>
      <c r="GY297" s="7">
        <f>ROUND(GD297+GJ297+GW297+GX297,2)</f>
        <v>0</v>
      </c>
      <c r="GZ297" s="7">
        <f>IF(AND(GY297&gt;0,GY298=0),GY297,0)</f>
        <v>0</v>
      </c>
      <c r="HA297" s="7">
        <f>IF(HB296&gt;0,HA296,0)</f>
        <v>0</v>
      </c>
      <c r="HB297" s="7">
        <f>IF(ROUND(GY297-HA297,2)&gt;0,ROUND(GY297-HA297,2),0)</f>
        <v>0</v>
      </c>
    </row>
    <row r="298" spans="1:235">
      <c r="BB298">
        <v>296</v>
      </c>
      <c r="BC298" s="7">
        <f>IF(BW297&gt;0,BC297-1000,BC297)</f>
        <v>0</v>
      </c>
      <c r="BD298" s="20">
        <f>IF(BW297&gt;0,ROUND(PMT($F$92/12,$F$96*12,-BC298),5),0)</f>
        <v>0</v>
      </c>
      <c r="BE298" s="15">
        <f>IF(BW297&gt;0,ROUND(BC298*$E$1/1000,2),0)</f>
        <v>0</v>
      </c>
      <c r="BF298" s="15">
        <f>IF(BW297&gt;0,ROUND(MIN(BC298,$F$168)*$BF$1,2),0)</f>
        <v>0</v>
      </c>
      <c r="BG298" s="22">
        <v>0</v>
      </c>
      <c r="BH298" s="22">
        <f>IF(BW297&gt;0,ROUND(MIN(BC298,$F$168)*$BH$1,0),0)</f>
        <v>0</v>
      </c>
      <c r="BI298" s="22">
        <f>IF(BW297&gt;0,ROUND(MIN(BC298,$F$168)*$BI$1,2),0)</f>
        <v>0</v>
      </c>
      <c r="BJ298" s="22">
        <f>IF(BW297&gt;0,ROUND(MIN(BC298,$F$168)*$BJ$1,2),0)</f>
        <v>0</v>
      </c>
      <c r="BK298" s="22">
        <f>IF(BW297&gt;0,ROUND(MIN(BC298,$F$168)*$BK$1,2),0)</f>
        <v>0</v>
      </c>
      <c r="BL298" s="15">
        <f>IF(BW297&gt;0,BF298+SUM(BH298:BK298),0)</f>
        <v>0</v>
      </c>
      <c r="BM298" s="22">
        <f>IF(BW297&gt;0,ROUND(BL298/12,2),0)</f>
        <v>0</v>
      </c>
      <c r="BN298" s="9">
        <f>INT(BM298)</f>
        <v>0</v>
      </c>
      <c r="BO298" s="23">
        <f>INT((BM298-BN298)*10)/10</f>
        <v>0</v>
      </c>
      <c r="BP298" s="17">
        <f>BM298-BN298-BO298</f>
        <v>0</v>
      </c>
      <c r="BQ298" s="23">
        <f>IF(OR(BP298=0.05,BP298=0),BP298,IF(AND(BP298&gt;0.051,BP298&lt;0.1),0.1,IF(AND(BP298&gt;0.001,BP298&lt;0.05),0.05,BP298)))</f>
        <v>0</v>
      </c>
      <c r="BR298" s="23">
        <f>BN298+BO298+BQ298</f>
        <v>0</v>
      </c>
      <c r="BS298">
        <f>IF(BW297&gt;0,BS297,0)</f>
        <v>0</v>
      </c>
      <c r="BT298" s="7">
        <f>SUM(BD298:BE298)+BR298+BS298</f>
        <v>0</v>
      </c>
      <c r="BU298" s="7">
        <f>IF(AND(BT298&gt;0,BT299=0),BT298,0)</f>
        <v>0</v>
      </c>
      <c r="BV298" s="7">
        <f>IF(BW297&gt;0,BV297,0)</f>
        <v>0</v>
      </c>
      <c r="BW298" s="7">
        <f>IF(ROUND(BT298-BV298,2)&gt;0,ROUND(BT298-BV298,2),0)</f>
        <v>0</v>
      </c>
      <c r="CB298">
        <v>296</v>
      </c>
      <c r="CC298" s="7">
        <f>IF(DB297&gt;0,CC297-1000,CC297)</f>
        <v>0</v>
      </c>
      <c r="CD298" s="20">
        <f>IF(DB297&gt;0,ROUND(PMT($F$92/12,$F$96*12,-CC298),5),0)</f>
        <v>0</v>
      </c>
      <c r="CE298" s="15">
        <f>IF(DB297&gt;0,ROUND(CC298*$CE$1/1000,2),0)</f>
        <v>0</v>
      </c>
      <c r="CF298" s="9">
        <f>INT(CE298)</f>
        <v>0</v>
      </c>
      <c r="CG298" s="23">
        <f>INT((CE298-CF298)*10)/10</f>
        <v>0</v>
      </c>
      <c r="CH298" s="17">
        <f>CE298-CF298-CG298</f>
        <v>0</v>
      </c>
      <c r="CI298" s="23">
        <f>IF(OR(CH298=0.05,CH298=0),CH298,IF(AND(CH298&gt;0.051,CH298&lt;0.1),0.1,IF(AND(CH298&gt;0.001,CH298&lt;0.05),0.05,CH298)))</f>
        <v>0</v>
      </c>
      <c r="CJ298" s="23">
        <f>CF298+CG298+CI298</f>
        <v>0</v>
      </c>
      <c r="CK298" s="15">
        <f>IF(DB297&gt;0,ROUND($CD$1*$CK$1,2),0)</f>
        <v>0</v>
      </c>
      <c r="CL298" s="22">
        <v>0</v>
      </c>
      <c r="CM298" s="22">
        <f>IF(DB297&gt;0,ROUND($CD$1*$CM$1,2),0)</f>
        <v>0</v>
      </c>
      <c r="CN298" s="22">
        <f>IF(DB297&gt;0,ROUND($CD$1*$CN$1,2),0)</f>
        <v>0</v>
      </c>
      <c r="CO298" s="22">
        <f>IF(DB297&gt;0,ROUND($CD$1*$CO$1,2),0)</f>
        <v>0</v>
      </c>
      <c r="CP298" s="22">
        <f>IF(DB297&gt;0,ROUND($CD$1*$CP$1,2),0)</f>
        <v>0</v>
      </c>
      <c r="CQ298" s="15">
        <f>IF(DB297&gt;0,CK298+SUM(CM298:CP298),0)</f>
        <v>0</v>
      </c>
      <c r="CR298" s="22">
        <f>IF(DB297&gt;0,ROUND(CQ298/12,2),0)</f>
        <v>0</v>
      </c>
      <c r="CS298" s="9">
        <f>INT(CR298)</f>
        <v>0</v>
      </c>
      <c r="CT298" s="23">
        <f>INT((CR298-CS298)*10)/10</f>
        <v>0</v>
      </c>
      <c r="CU298" s="17">
        <f>CR298-CS298-CT298</f>
        <v>0</v>
      </c>
      <c r="CV298" s="23">
        <f>IF(OR(CU298=0.05,CU298=0),CU298,IF(AND(CU298&gt;0.051,CU298&lt;0.1),0.1,IF(AND(CU298&gt;0.001,CU298&lt;0.05),0.05,CU298)))</f>
        <v>0</v>
      </c>
      <c r="CW298" s="23">
        <f>CS298+CT298+CV298</f>
        <v>0</v>
      </c>
      <c r="CX298">
        <f>IF(DB297&gt;0,CX297,0)</f>
        <v>0</v>
      </c>
      <c r="CY298" s="7">
        <f>ROUND(CD298+CJ298+CW298+CX298,2)</f>
        <v>0</v>
      </c>
      <c r="CZ298" s="7">
        <f>IF(AND(CY298&gt;0,CY299=0),CY298,0)</f>
        <v>0</v>
      </c>
      <c r="DA298" s="7">
        <f>IF(DB297&gt;0,DA297,0)</f>
        <v>0</v>
      </c>
      <c r="DB298" s="7">
        <f>IF(ROUND(CY298-DA298,2)&gt;0,ROUND(CY298-DA298,2),0)</f>
        <v>0</v>
      </c>
      <c r="EB298">
        <v>296</v>
      </c>
      <c r="EC298" s="7">
        <f>IF(FB297&gt;0,EC297-1000,EC297)</f>
        <v>0</v>
      </c>
      <c r="ED298" s="20">
        <f>IF(FB297&gt;0,ROUND(PMT($F$92/12,$F$96*12,-EC298),5),0)</f>
        <v>0</v>
      </c>
      <c r="EE298" s="15">
        <f>IF(FB297&gt;0,ROUND(EC298*$EE$1/1000,2),0)</f>
        <v>0</v>
      </c>
      <c r="EF298" s="9">
        <f>INT(EE298)</f>
        <v>0</v>
      </c>
      <c r="EG298" s="23">
        <f>INT((EE298-EF298)*10)/10</f>
        <v>0</v>
      </c>
      <c r="EH298" s="17">
        <f>EE298-EF298-EG298</f>
        <v>0</v>
      </c>
      <c r="EI298" s="23">
        <f>IF(OR(EH298=0.05,EH298=0),EH298,IF(AND(EH298&gt;0.051,EH298&lt;0.1),0.1,IF(AND(EH298&gt;0.001,EH298&lt;0.05),0.05,EH298)))</f>
        <v>0</v>
      </c>
      <c r="EJ298" s="23">
        <f>EF298+EG298+EI298</f>
        <v>0</v>
      </c>
      <c r="EK298" s="15">
        <f>IF(FB297&gt;0,ROUND($ED$1*$EK$1,2),0)</f>
        <v>0</v>
      </c>
      <c r="EL298" s="22">
        <v>0</v>
      </c>
      <c r="EM298" s="22">
        <f>IF(FB297&gt;0,ROUND($ED$1*$EM$1,0),0)</f>
        <v>0</v>
      </c>
      <c r="EN298" s="22">
        <f>IF(FB297&gt;0,ROUND($ED$1*$EN$1,2),0)</f>
        <v>0</v>
      </c>
      <c r="EO298" s="22">
        <f>IF(FB297&gt;0,ROUND($ED$1*$EO$1,2),0)</f>
        <v>0</v>
      </c>
      <c r="EP298" s="22">
        <f>IF(FB297&gt;0,ROUND($ED$1*$EP$1,2),0)</f>
        <v>0</v>
      </c>
      <c r="EQ298" s="15">
        <f>IF(FB297&gt;0,EK298+SUM(EM298:EP298),0)</f>
        <v>0</v>
      </c>
      <c r="ER298" s="22">
        <f>IF(FB297&gt;0,ROUND(EQ298/12,2),0)</f>
        <v>0</v>
      </c>
      <c r="ES298" s="9">
        <f>INT(ER298)</f>
        <v>0</v>
      </c>
      <c r="ET298" s="23">
        <f>INT((ER298-ES298)*10)/10</f>
        <v>0</v>
      </c>
      <c r="EU298" s="17">
        <f>ER298-ES298-ET298</f>
        <v>0</v>
      </c>
      <c r="EV298" s="23">
        <f>IF(OR(EU298=0.05,EU298=0),EU298,IF(AND(EU298&gt;0.051,EU298&lt;0.1),0.1,IF(AND(EU298&gt;0.001,EU298&lt;0.05),0.05,EU298)))</f>
        <v>0</v>
      </c>
      <c r="EW298" s="23">
        <f>ES298+ET298+EV298</f>
        <v>0</v>
      </c>
      <c r="EX298">
        <f>IF(FB297&gt;0,EX297,0)</f>
        <v>0</v>
      </c>
      <c r="EY298" s="7">
        <f>ROUND(ED298+EJ298+EW298+EX298,2)</f>
        <v>0</v>
      </c>
      <c r="EZ298" s="7">
        <f>IF(AND(EY298&gt;0,EY299=0),EY298,0)</f>
        <v>0</v>
      </c>
      <c r="FA298" s="7">
        <f>IF(FB297&gt;0,FA297,0)</f>
        <v>0</v>
      </c>
      <c r="FB298" s="7">
        <f>IF(ROUND(EY298-FA298,2)&gt;0,ROUND(EY298-FA298,2),0)</f>
        <v>0</v>
      </c>
      <c r="GB298">
        <v>296</v>
      </c>
      <c r="GC298" s="7">
        <f>IF(HB297&gt;0,GC297-1000,GC297)</f>
        <v>0</v>
      </c>
      <c r="GD298" s="20">
        <f>IF(HB297&gt;0,ROUND(PMT($F$92/12,$F$96*12,-GC298),5),0)</f>
        <v>0</v>
      </c>
      <c r="GE298" s="15">
        <f>IF(HB297&gt;0,ROUND(GC298*$GE$1/1000,2),0)</f>
        <v>0</v>
      </c>
      <c r="GF298" s="9">
        <f>INT(GE298)</f>
        <v>0</v>
      </c>
      <c r="GG298" s="23">
        <f>INT((GE298-GF298)*10)/10</f>
        <v>0</v>
      </c>
      <c r="GH298" s="17">
        <f>GE298-GF298-GG298</f>
        <v>0</v>
      </c>
      <c r="GI298" s="23">
        <f>IF(OR(GH298=0.05,GH298=0),GH298,IF(AND(GH298&gt;0.051,GH298&lt;0.1),0.1,IF(AND(GH298&gt;0.001,GH298&lt;0.05),0.05,GH298)))</f>
        <v>0</v>
      </c>
      <c r="GJ298" s="23">
        <f>GF298+GG298+GI298</f>
        <v>0</v>
      </c>
      <c r="GK298" s="15">
        <f>IF(HB297&gt;0,ROUND($GD$1*$GK$1,2),0)</f>
        <v>0</v>
      </c>
      <c r="GL298" s="22">
        <v>0</v>
      </c>
      <c r="GM298" s="22">
        <f>IF(HB297&gt;0,ROUND($GD$1*$GM$1,0),0)</f>
        <v>0</v>
      </c>
      <c r="GN298" s="22">
        <f>IF(HB297&gt;0,ROUND($GD$1*$GN$1,2),0)</f>
        <v>0</v>
      </c>
      <c r="GO298" s="22">
        <f>IF(HB297&gt;0,ROUND($GD$1*$GO$1,2),0)</f>
        <v>0</v>
      </c>
      <c r="GP298" s="22">
        <f>IF(HB297&gt;0,ROUND($GD$1*$GP$1,2),0)</f>
        <v>0</v>
      </c>
      <c r="GQ298" s="15">
        <f>IF(HB297&gt;0,GK298+SUM(GM298:GP298),0)</f>
        <v>0</v>
      </c>
      <c r="GR298" s="22">
        <f>IF(HB297&gt;0,ROUND(GQ298/12,2),0)</f>
        <v>0</v>
      </c>
      <c r="GS298" s="9">
        <f>INT(GR298)</f>
        <v>0</v>
      </c>
      <c r="GT298" s="23">
        <f>INT((GR298-GS298)*10)/10</f>
        <v>0</v>
      </c>
      <c r="GU298" s="17">
        <f>GR298-GS298-GT298</f>
        <v>0</v>
      </c>
      <c r="GV298" s="23">
        <f>IF(OR(GU298=0.05,GU298=0),GU298,IF(AND(GU298&gt;0.051,GU298&lt;0.1),0.1,IF(AND(GU298&gt;0.001,GU298&lt;0.05),0.05,GU298)))</f>
        <v>0</v>
      </c>
      <c r="GW298" s="23">
        <f>GS298+GT298+GV298</f>
        <v>0</v>
      </c>
      <c r="GX298">
        <f>IF(HB297&gt;0,GX297,0)</f>
        <v>0</v>
      </c>
      <c r="GY298" s="7">
        <f>ROUND(GD298+GJ298+GW298+GX298,2)</f>
        <v>0</v>
      </c>
      <c r="GZ298" s="7">
        <f>IF(AND(GY298&gt;0,GY299=0),GY298,0)</f>
        <v>0</v>
      </c>
      <c r="HA298" s="7">
        <f>IF(HB297&gt;0,HA297,0)</f>
        <v>0</v>
      </c>
      <c r="HB298" s="7">
        <f>IF(ROUND(GY298-HA298,2)&gt;0,ROUND(GY298-HA298,2),0)</f>
        <v>0</v>
      </c>
    </row>
    <row r="299" spans="1:235">
      <c r="BB299">
        <v>297</v>
      </c>
      <c r="BC299" s="7">
        <f>IF(BW298&gt;0,BC298-1000,BC298)</f>
        <v>0</v>
      </c>
      <c r="BD299" s="20">
        <f>IF(BW298&gt;0,ROUND(PMT($F$92/12,$F$96*12,-BC299),5),0)</f>
        <v>0</v>
      </c>
      <c r="BE299" s="15">
        <f>IF(BW298&gt;0,ROUND(BC299*$E$1/1000,2),0)</f>
        <v>0</v>
      </c>
      <c r="BF299" s="15">
        <f>IF(BW298&gt;0,ROUND(MIN(BC299,$F$168)*$BF$1,2),0)</f>
        <v>0</v>
      </c>
      <c r="BG299" s="22">
        <v>0</v>
      </c>
      <c r="BH299" s="22">
        <f>IF(BW298&gt;0,ROUND(MIN(BC299,$F$168)*$BH$1,0),0)</f>
        <v>0</v>
      </c>
      <c r="BI299" s="22">
        <f>IF(BW298&gt;0,ROUND(MIN(BC299,$F$168)*$BI$1,2),0)</f>
        <v>0</v>
      </c>
      <c r="BJ299" s="22">
        <f>IF(BW298&gt;0,ROUND(MIN(BC299,$F$168)*$BJ$1,2),0)</f>
        <v>0</v>
      </c>
      <c r="BK299" s="22">
        <f>IF(BW298&gt;0,ROUND(MIN(BC299,$F$168)*$BK$1,2),0)</f>
        <v>0</v>
      </c>
      <c r="BL299" s="15">
        <f>IF(BW298&gt;0,BF299+SUM(BH299:BK299),0)</f>
        <v>0</v>
      </c>
      <c r="BM299" s="22">
        <f>IF(BW298&gt;0,ROUND(BL299/12,2),0)</f>
        <v>0</v>
      </c>
      <c r="BN299" s="9">
        <f>INT(BM299)</f>
        <v>0</v>
      </c>
      <c r="BO299" s="23">
        <f>INT((BM299-BN299)*10)/10</f>
        <v>0</v>
      </c>
      <c r="BP299" s="17">
        <f>BM299-BN299-BO299</f>
        <v>0</v>
      </c>
      <c r="BQ299" s="23">
        <f>IF(OR(BP299=0.05,BP299=0),BP299,IF(AND(BP299&gt;0.051,BP299&lt;0.1),0.1,IF(AND(BP299&gt;0.001,BP299&lt;0.05),0.05,BP299)))</f>
        <v>0</v>
      </c>
      <c r="BR299" s="23">
        <f>BN299+BO299+BQ299</f>
        <v>0</v>
      </c>
      <c r="BS299">
        <f>IF(BW298&gt;0,BS298,0)</f>
        <v>0</v>
      </c>
      <c r="BT299" s="7">
        <f>SUM(BD299:BE299)+BR299+BS299</f>
        <v>0</v>
      </c>
      <c r="BU299" s="7">
        <f>IF(AND(BT299&gt;0,BT300=0),BT299,0)</f>
        <v>0</v>
      </c>
      <c r="BV299" s="7">
        <f>IF(BW298&gt;0,BV298,0)</f>
        <v>0</v>
      </c>
      <c r="BW299" s="7">
        <f>IF(ROUND(BT299-BV299,2)&gt;0,ROUND(BT299-BV299,2),0)</f>
        <v>0</v>
      </c>
      <c r="CB299">
        <v>297</v>
      </c>
      <c r="CC299" s="7">
        <f>IF(DB298&gt;0,CC298-1000,CC298)</f>
        <v>0</v>
      </c>
      <c r="CD299" s="20">
        <f>IF(DB298&gt;0,ROUND(PMT($F$92/12,$F$96*12,-CC299),5),0)</f>
        <v>0</v>
      </c>
      <c r="CE299" s="15">
        <f>IF(DB298&gt;0,ROUND(CC299*$CE$1/1000,2),0)</f>
        <v>0</v>
      </c>
      <c r="CF299" s="9">
        <f>INT(CE299)</f>
        <v>0</v>
      </c>
      <c r="CG299" s="23">
        <f>INT((CE299-CF299)*10)/10</f>
        <v>0</v>
      </c>
      <c r="CH299" s="17">
        <f>CE299-CF299-CG299</f>
        <v>0</v>
      </c>
      <c r="CI299" s="23">
        <f>IF(OR(CH299=0.05,CH299=0),CH299,IF(AND(CH299&gt;0.051,CH299&lt;0.1),0.1,IF(AND(CH299&gt;0.001,CH299&lt;0.05),0.05,CH299)))</f>
        <v>0</v>
      </c>
      <c r="CJ299" s="23">
        <f>CF299+CG299+CI299</f>
        <v>0</v>
      </c>
      <c r="CK299" s="15">
        <f>IF(DB298&gt;0,ROUND($CD$1*$CK$1,2),0)</f>
        <v>0</v>
      </c>
      <c r="CL299" s="22">
        <v>0</v>
      </c>
      <c r="CM299" s="22">
        <f>IF(DB298&gt;0,ROUND($CD$1*$CM$1,2),0)</f>
        <v>0</v>
      </c>
      <c r="CN299" s="22">
        <f>IF(DB298&gt;0,ROUND($CD$1*$CN$1,2),0)</f>
        <v>0</v>
      </c>
      <c r="CO299" s="22">
        <f>IF(DB298&gt;0,ROUND($CD$1*$CO$1,2),0)</f>
        <v>0</v>
      </c>
      <c r="CP299" s="22">
        <f>IF(DB298&gt;0,ROUND($CD$1*$CP$1,2),0)</f>
        <v>0</v>
      </c>
      <c r="CQ299" s="15">
        <f>IF(DB298&gt;0,CK299+SUM(CM299:CP299),0)</f>
        <v>0</v>
      </c>
      <c r="CR299" s="22">
        <f>IF(DB298&gt;0,ROUND(CQ299/12,2),0)</f>
        <v>0</v>
      </c>
      <c r="CS299" s="9">
        <f>INT(CR299)</f>
        <v>0</v>
      </c>
      <c r="CT299" s="23">
        <f>INT((CR299-CS299)*10)/10</f>
        <v>0</v>
      </c>
      <c r="CU299" s="17">
        <f>CR299-CS299-CT299</f>
        <v>0</v>
      </c>
      <c r="CV299" s="23">
        <f>IF(OR(CU299=0.05,CU299=0),CU299,IF(AND(CU299&gt;0.051,CU299&lt;0.1),0.1,IF(AND(CU299&gt;0.001,CU299&lt;0.05),0.05,CU299)))</f>
        <v>0</v>
      </c>
      <c r="CW299" s="23">
        <f>CS299+CT299+CV299</f>
        <v>0</v>
      </c>
      <c r="CX299">
        <f>IF(DB298&gt;0,CX298,0)</f>
        <v>0</v>
      </c>
      <c r="CY299" s="7">
        <f>ROUND(CD299+CJ299+CW299+CX299,2)</f>
        <v>0</v>
      </c>
      <c r="CZ299" s="7">
        <f>IF(AND(CY299&gt;0,CY300=0),CY299,0)</f>
        <v>0</v>
      </c>
      <c r="DA299" s="7">
        <f>IF(DB298&gt;0,DA298,0)</f>
        <v>0</v>
      </c>
      <c r="DB299" s="7">
        <f>IF(ROUND(CY299-DA299,2)&gt;0,ROUND(CY299-DA299,2),0)</f>
        <v>0</v>
      </c>
      <c r="EB299">
        <v>297</v>
      </c>
      <c r="EC299" s="7">
        <f>IF(FB298&gt;0,EC298-1000,EC298)</f>
        <v>0</v>
      </c>
      <c r="ED299" s="20">
        <f>IF(FB298&gt;0,ROUND(PMT($F$92/12,$F$96*12,-EC299),5),0)</f>
        <v>0</v>
      </c>
      <c r="EE299" s="15">
        <f>IF(FB298&gt;0,ROUND(EC299*$EE$1/1000,2),0)</f>
        <v>0</v>
      </c>
      <c r="EF299" s="9">
        <f>INT(EE299)</f>
        <v>0</v>
      </c>
      <c r="EG299" s="23">
        <f>INT((EE299-EF299)*10)/10</f>
        <v>0</v>
      </c>
      <c r="EH299" s="17">
        <f>EE299-EF299-EG299</f>
        <v>0</v>
      </c>
      <c r="EI299" s="23">
        <f>IF(OR(EH299=0.05,EH299=0),EH299,IF(AND(EH299&gt;0.051,EH299&lt;0.1),0.1,IF(AND(EH299&gt;0.001,EH299&lt;0.05),0.05,EH299)))</f>
        <v>0</v>
      </c>
      <c r="EJ299" s="23">
        <f>EF299+EG299+EI299</f>
        <v>0</v>
      </c>
      <c r="EK299" s="15">
        <f>IF(FB298&gt;0,ROUND($ED$1*$EK$1,2),0)</f>
        <v>0</v>
      </c>
      <c r="EL299" s="22">
        <v>0</v>
      </c>
      <c r="EM299" s="22">
        <f>IF(FB298&gt;0,ROUND($ED$1*$EM$1,0),0)</f>
        <v>0</v>
      </c>
      <c r="EN299" s="22">
        <f>IF(FB298&gt;0,ROUND($ED$1*$EN$1,2),0)</f>
        <v>0</v>
      </c>
      <c r="EO299" s="22">
        <f>IF(FB298&gt;0,ROUND($ED$1*$EO$1,2),0)</f>
        <v>0</v>
      </c>
      <c r="EP299" s="22">
        <f>IF(FB298&gt;0,ROUND($ED$1*$EP$1,2),0)</f>
        <v>0</v>
      </c>
      <c r="EQ299" s="15">
        <f>IF(FB298&gt;0,EK299+SUM(EM299:EP299),0)</f>
        <v>0</v>
      </c>
      <c r="ER299" s="22">
        <f>IF(FB298&gt;0,ROUND(EQ299/12,2),0)</f>
        <v>0</v>
      </c>
      <c r="ES299" s="9">
        <f>INT(ER299)</f>
        <v>0</v>
      </c>
      <c r="ET299" s="23">
        <f>INT((ER299-ES299)*10)/10</f>
        <v>0</v>
      </c>
      <c r="EU299" s="17">
        <f>ER299-ES299-ET299</f>
        <v>0</v>
      </c>
      <c r="EV299" s="23">
        <f>IF(OR(EU299=0.05,EU299=0),EU299,IF(AND(EU299&gt;0.051,EU299&lt;0.1),0.1,IF(AND(EU299&gt;0.001,EU299&lt;0.05),0.05,EU299)))</f>
        <v>0</v>
      </c>
      <c r="EW299" s="23">
        <f>ES299+ET299+EV299</f>
        <v>0</v>
      </c>
      <c r="EX299">
        <f>IF(FB298&gt;0,EX298,0)</f>
        <v>0</v>
      </c>
      <c r="EY299" s="7">
        <f>ROUND(ED299+EJ299+EW299+EX299,2)</f>
        <v>0</v>
      </c>
      <c r="EZ299" s="7">
        <f>IF(AND(EY299&gt;0,EY300=0),EY299,0)</f>
        <v>0</v>
      </c>
      <c r="FA299" s="7">
        <f>IF(FB298&gt;0,FA298,0)</f>
        <v>0</v>
      </c>
      <c r="FB299" s="7">
        <f>IF(ROUND(EY299-FA299,2)&gt;0,ROUND(EY299-FA299,2),0)</f>
        <v>0</v>
      </c>
      <c r="GB299">
        <v>297</v>
      </c>
      <c r="GC299" s="7">
        <f>IF(HB298&gt;0,GC298-1000,GC298)</f>
        <v>0</v>
      </c>
      <c r="GD299" s="20">
        <f>IF(HB298&gt;0,ROUND(PMT($F$92/12,$F$96*12,-GC299),5),0)</f>
        <v>0</v>
      </c>
      <c r="GE299" s="15">
        <f>IF(HB298&gt;0,ROUND(GC299*$GE$1/1000,2),0)</f>
        <v>0</v>
      </c>
      <c r="GF299" s="9">
        <f>INT(GE299)</f>
        <v>0</v>
      </c>
      <c r="GG299" s="23">
        <f>INT((GE299-GF299)*10)/10</f>
        <v>0</v>
      </c>
      <c r="GH299" s="17">
        <f>GE299-GF299-GG299</f>
        <v>0</v>
      </c>
      <c r="GI299" s="23">
        <f>IF(OR(GH299=0.05,GH299=0),GH299,IF(AND(GH299&gt;0.051,GH299&lt;0.1),0.1,IF(AND(GH299&gt;0.001,GH299&lt;0.05),0.05,GH299)))</f>
        <v>0</v>
      </c>
      <c r="GJ299" s="23">
        <f>GF299+GG299+GI299</f>
        <v>0</v>
      </c>
      <c r="GK299" s="15">
        <f>IF(HB298&gt;0,ROUND($GD$1*$GK$1,2),0)</f>
        <v>0</v>
      </c>
      <c r="GL299" s="22">
        <v>0</v>
      </c>
      <c r="GM299" s="22">
        <f>IF(HB298&gt;0,ROUND($GD$1*$GM$1,0),0)</f>
        <v>0</v>
      </c>
      <c r="GN299" s="22">
        <f>IF(HB298&gt;0,ROUND($GD$1*$GN$1,2),0)</f>
        <v>0</v>
      </c>
      <c r="GO299" s="22">
        <f>IF(HB298&gt;0,ROUND($GD$1*$GO$1,2),0)</f>
        <v>0</v>
      </c>
      <c r="GP299" s="22">
        <f>IF(HB298&gt;0,ROUND($GD$1*$GP$1,2),0)</f>
        <v>0</v>
      </c>
      <c r="GQ299" s="15">
        <f>IF(HB298&gt;0,GK299+SUM(GM299:GP299),0)</f>
        <v>0</v>
      </c>
      <c r="GR299" s="22">
        <f>IF(HB298&gt;0,ROUND(GQ299/12,2),0)</f>
        <v>0</v>
      </c>
      <c r="GS299" s="9">
        <f>INT(GR299)</f>
        <v>0</v>
      </c>
      <c r="GT299" s="23">
        <f>INT((GR299-GS299)*10)/10</f>
        <v>0</v>
      </c>
      <c r="GU299" s="17">
        <f>GR299-GS299-GT299</f>
        <v>0</v>
      </c>
      <c r="GV299" s="23">
        <f>IF(OR(GU299=0.05,GU299=0),GU299,IF(AND(GU299&gt;0.051,GU299&lt;0.1),0.1,IF(AND(GU299&gt;0.001,GU299&lt;0.05),0.05,GU299)))</f>
        <v>0</v>
      </c>
      <c r="GW299" s="23">
        <f>GS299+GT299+GV299</f>
        <v>0</v>
      </c>
      <c r="GX299">
        <f>IF(HB298&gt;0,GX298,0)</f>
        <v>0</v>
      </c>
      <c r="GY299" s="7">
        <f>ROUND(GD299+GJ299+GW299+GX299,2)</f>
        <v>0</v>
      </c>
      <c r="GZ299" s="7">
        <f>IF(AND(GY299&gt;0,GY300=0),GY299,0)</f>
        <v>0</v>
      </c>
      <c r="HA299" s="7">
        <f>IF(HB298&gt;0,HA298,0)</f>
        <v>0</v>
      </c>
      <c r="HB299" s="7">
        <f>IF(ROUND(GY299-HA299,2)&gt;0,ROUND(GY299-HA299,2),0)</f>
        <v>0</v>
      </c>
    </row>
    <row r="300" spans="1:235">
      <c r="BB300">
        <v>298</v>
      </c>
      <c r="BC300" s="7">
        <f>IF(BW299&gt;0,BC299-1000,BC299)</f>
        <v>0</v>
      </c>
      <c r="BD300" s="20">
        <f>IF(BW299&gt;0,ROUND(PMT($F$92/12,$F$96*12,-BC300),5),0)</f>
        <v>0</v>
      </c>
      <c r="BE300" s="15">
        <f>IF(BW299&gt;0,ROUND(BC300*$E$1/1000,2),0)</f>
        <v>0</v>
      </c>
      <c r="BF300" s="15">
        <f>IF(BW299&gt;0,ROUND(MIN(BC300,$F$168)*$BF$1,2),0)</f>
        <v>0</v>
      </c>
      <c r="BG300" s="22">
        <v>0</v>
      </c>
      <c r="BH300" s="22">
        <f>IF(BW299&gt;0,ROUND(MIN(BC300,$F$168)*$BH$1,0),0)</f>
        <v>0</v>
      </c>
      <c r="BI300" s="22">
        <f>IF(BW299&gt;0,ROUND(MIN(BC300,$F$168)*$BI$1,2),0)</f>
        <v>0</v>
      </c>
      <c r="BJ300" s="22">
        <f>IF(BW299&gt;0,ROUND(MIN(BC300,$F$168)*$BJ$1,2),0)</f>
        <v>0</v>
      </c>
      <c r="BK300" s="22">
        <f>IF(BW299&gt;0,ROUND(MIN(BC300,$F$168)*$BK$1,2),0)</f>
        <v>0</v>
      </c>
      <c r="BL300" s="15">
        <f>IF(BW299&gt;0,BF300+SUM(BH300:BK300),0)</f>
        <v>0</v>
      </c>
      <c r="BM300" s="22">
        <f>IF(BW299&gt;0,ROUND(BL300/12,2),0)</f>
        <v>0</v>
      </c>
      <c r="BN300" s="9">
        <f>INT(BM300)</f>
        <v>0</v>
      </c>
      <c r="BO300" s="23">
        <f>INT((BM300-BN300)*10)/10</f>
        <v>0</v>
      </c>
      <c r="BP300" s="17">
        <f>BM300-BN300-BO300</f>
        <v>0</v>
      </c>
      <c r="BQ300" s="23">
        <f>IF(OR(BP300=0.05,BP300=0),BP300,IF(AND(BP300&gt;0.051,BP300&lt;0.1),0.1,IF(AND(BP300&gt;0.001,BP300&lt;0.05),0.05,BP300)))</f>
        <v>0</v>
      </c>
      <c r="BR300" s="23">
        <f>BN300+BO300+BQ300</f>
        <v>0</v>
      </c>
      <c r="BS300">
        <f>IF(BW299&gt;0,BS299,0)</f>
        <v>0</v>
      </c>
      <c r="BT300" s="7">
        <f>SUM(BD300:BE300)+BR300+BS300</f>
        <v>0</v>
      </c>
      <c r="BU300" s="7">
        <f>IF(AND(BT300&gt;0,BT301=0),BT300,0)</f>
        <v>0</v>
      </c>
      <c r="BV300" s="7">
        <f>IF(BW299&gt;0,BV299,0)</f>
        <v>0</v>
      </c>
      <c r="BW300" s="7">
        <f>IF(ROUND(BT300-BV300,2)&gt;0,ROUND(BT300-BV300,2),0)</f>
        <v>0</v>
      </c>
      <c r="CB300">
        <v>298</v>
      </c>
      <c r="CC300" s="7">
        <f>IF(DB299&gt;0,CC299-1000,CC299)</f>
        <v>0</v>
      </c>
      <c r="CD300" s="20">
        <f>IF(DB299&gt;0,ROUND(PMT($F$92/12,$F$96*12,-CC300),5),0)</f>
        <v>0</v>
      </c>
      <c r="CE300" s="15">
        <f>IF(DB299&gt;0,ROUND(CC300*$CE$1/1000,2),0)</f>
        <v>0</v>
      </c>
      <c r="CF300" s="9">
        <f>INT(CE300)</f>
        <v>0</v>
      </c>
      <c r="CG300" s="23">
        <f>INT((CE300-CF300)*10)/10</f>
        <v>0</v>
      </c>
      <c r="CH300" s="17">
        <f>CE300-CF300-CG300</f>
        <v>0</v>
      </c>
      <c r="CI300" s="23">
        <f>IF(OR(CH300=0.05,CH300=0),CH300,IF(AND(CH300&gt;0.051,CH300&lt;0.1),0.1,IF(AND(CH300&gt;0.001,CH300&lt;0.05),0.05,CH300)))</f>
        <v>0</v>
      </c>
      <c r="CJ300" s="23">
        <f>CF300+CG300+CI300</f>
        <v>0</v>
      </c>
      <c r="CK300" s="15">
        <f>IF(DB299&gt;0,ROUND($CD$1*$CK$1,2),0)</f>
        <v>0</v>
      </c>
      <c r="CL300" s="22">
        <v>0</v>
      </c>
      <c r="CM300" s="22">
        <f>IF(DB299&gt;0,ROUND($CD$1*$CM$1,2),0)</f>
        <v>0</v>
      </c>
      <c r="CN300" s="22">
        <f>IF(DB299&gt;0,ROUND($CD$1*$CN$1,2),0)</f>
        <v>0</v>
      </c>
      <c r="CO300" s="22">
        <f>IF(DB299&gt;0,ROUND($CD$1*$CO$1,2),0)</f>
        <v>0</v>
      </c>
      <c r="CP300" s="22">
        <f>IF(DB299&gt;0,ROUND($CD$1*$CP$1,2),0)</f>
        <v>0</v>
      </c>
      <c r="CQ300" s="15">
        <f>IF(DB299&gt;0,CK300+SUM(CM300:CP300),0)</f>
        <v>0</v>
      </c>
      <c r="CR300" s="22">
        <f>IF(DB299&gt;0,ROUND(CQ300/12,2),0)</f>
        <v>0</v>
      </c>
      <c r="CS300" s="9">
        <f>INT(CR300)</f>
        <v>0</v>
      </c>
      <c r="CT300" s="23">
        <f>INT((CR300-CS300)*10)/10</f>
        <v>0</v>
      </c>
      <c r="CU300" s="17">
        <f>CR300-CS300-CT300</f>
        <v>0</v>
      </c>
      <c r="CV300" s="23">
        <f>IF(OR(CU300=0.05,CU300=0),CU300,IF(AND(CU300&gt;0.051,CU300&lt;0.1),0.1,IF(AND(CU300&gt;0.001,CU300&lt;0.05),0.05,CU300)))</f>
        <v>0</v>
      </c>
      <c r="CW300" s="23">
        <f>CS300+CT300+CV300</f>
        <v>0</v>
      </c>
      <c r="CX300">
        <f>IF(DB299&gt;0,CX299,0)</f>
        <v>0</v>
      </c>
      <c r="CY300" s="7">
        <f>ROUND(CD300+CJ300+CW300+CX300,2)</f>
        <v>0</v>
      </c>
      <c r="CZ300" s="7">
        <f>IF(AND(CY300&gt;0,CY301=0),CY300,0)</f>
        <v>0</v>
      </c>
      <c r="DA300" s="7">
        <f>IF(DB299&gt;0,DA299,0)</f>
        <v>0</v>
      </c>
      <c r="DB300" s="7">
        <f>IF(ROUND(CY300-DA300,2)&gt;0,ROUND(CY300-DA300,2),0)</f>
        <v>0</v>
      </c>
      <c r="EB300">
        <v>298</v>
      </c>
      <c r="EC300" s="7">
        <f>IF(FB299&gt;0,EC299-1000,EC299)</f>
        <v>0</v>
      </c>
      <c r="ED300" s="20">
        <f>IF(FB299&gt;0,ROUND(PMT($F$92/12,$F$96*12,-EC300),5),0)</f>
        <v>0</v>
      </c>
      <c r="EE300" s="15">
        <f>IF(FB299&gt;0,ROUND(EC300*$EE$1/1000,2),0)</f>
        <v>0</v>
      </c>
      <c r="EF300" s="9">
        <f>INT(EE300)</f>
        <v>0</v>
      </c>
      <c r="EG300" s="23">
        <f>INT((EE300-EF300)*10)/10</f>
        <v>0</v>
      </c>
      <c r="EH300" s="17">
        <f>EE300-EF300-EG300</f>
        <v>0</v>
      </c>
      <c r="EI300" s="23">
        <f>IF(OR(EH300=0.05,EH300=0),EH300,IF(AND(EH300&gt;0.051,EH300&lt;0.1),0.1,IF(AND(EH300&gt;0.001,EH300&lt;0.05),0.05,EH300)))</f>
        <v>0</v>
      </c>
      <c r="EJ300" s="23">
        <f>EF300+EG300+EI300</f>
        <v>0</v>
      </c>
      <c r="EK300" s="15">
        <f>IF(FB299&gt;0,ROUND($ED$1*$EK$1,2),0)</f>
        <v>0</v>
      </c>
      <c r="EL300" s="22">
        <v>0</v>
      </c>
      <c r="EM300" s="22">
        <f>IF(FB299&gt;0,ROUND($ED$1*$EM$1,0),0)</f>
        <v>0</v>
      </c>
      <c r="EN300" s="22">
        <f>IF(FB299&gt;0,ROUND($ED$1*$EN$1,2),0)</f>
        <v>0</v>
      </c>
      <c r="EO300" s="22">
        <f>IF(FB299&gt;0,ROUND($ED$1*$EO$1,2),0)</f>
        <v>0</v>
      </c>
      <c r="EP300" s="22">
        <f>IF(FB299&gt;0,ROUND($ED$1*$EP$1,2),0)</f>
        <v>0</v>
      </c>
      <c r="EQ300" s="15">
        <f>IF(FB299&gt;0,EK300+SUM(EM300:EP300),0)</f>
        <v>0</v>
      </c>
      <c r="ER300" s="22">
        <f>IF(FB299&gt;0,ROUND(EQ300/12,2),0)</f>
        <v>0</v>
      </c>
      <c r="ES300" s="9">
        <f>INT(ER300)</f>
        <v>0</v>
      </c>
      <c r="ET300" s="23">
        <f>INT((ER300-ES300)*10)/10</f>
        <v>0</v>
      </c>
      <c r="EU300" s="17">
        <f>ER300-ES300-ET300</f>
        <v>0</v>
      </c>
      <c r="EV300" s="23">
        <f>IF(OR(EU300=0.05,EU300=0),EU300,IF(AND(EU300&gt;0.051,EU300&lt;0.1),0.1,IF(AND(EU300&gt;0.001,EU300&lt;0.05),0.05,EU300)))</f>
        <v>0</v>
      </c>
      <c r="EW300" s="23">
        <f>ES300+ET300+EV300</f>
        <v>0</v>
      </c>
      <c r="EX300">
        <f>IF(FB299&gt;0,EX299,0)</f>
        <v>0</v>
      </c>
      <c r="EY300" s="7">
        <f>ROUND(ED300+EJ300+EW300+EX300,2)</f>
        <v>0</v>
      </c>
      <c r="EZ300" s="7">
        <f>IF(AND(EY300&gt;0,EY301=0),EY300,0)</f>
        <v>0</v>
      </c>
      <c r="FA300" s="7">
        <f>IF(FB299&gt;0,FA299,0)</f>
        <v>0</v>
      </c>
      <c r="FB300" s="7">
        <f>IF(ROUND(EY300-FA300,2)&gt;0,ROUND(EY300-FA300,2),0)</f>
        <v>0</v>
      </c>
      <c r="GB300">
        <v>298</v>
      </c>
      <c r="GC300" s="7">
        <f>IF(HB299&gt;0,GC299-1000,GC299)</f>
        <v>0</v>
      </c>
      <c r="GD300" s="20">
        <f>IF(HB299&gt;0,ROUND(PMT($F$92/12,$F$96*12,-GC300),5),0)</f>
        <v>0</v>
      </c>
      <c r="GE300" s="15">
        <f>IF(HB299&gt;0,ROUND(GC300*$GE$1/1000,2),0)</f>
        <v>0</v>
      </c>
      <c r="GF300" s="9">
        <f>INT(GE300)</f>
        <v>0</v>
      </c>
      <c r="GG300" s="23">
        <f>INT((GE300-GF300)*10)/10</f>
        <v>0</v>
      </c>
      <c r="GH300" s="17">
        <f>GE300-GF300-GG300</f>
        <v>0</v>
      </c>
      <c r="GI300" s="23">
        <f>IF(OR(GH300=0.05,GH300=0),GH300,IF(AND(GH300&gt;0.051,GH300&lt;0.1),0.1,IF(AND(GH300&gt;0.001,GH300&lt;0.05),0.05,GH300)))</f>
        <v>0</v>
      </c>
      <c r="GJ300" s="23">
        <f>GF300+GG300+GI300</f>
        <v>0</v>
      </c>
      <c r="GK300" s="15">
        <f>IF(HB299&gt;0,ROUND($GD$1*$GK$1,2),0)</f>
        <v>0</v>
      </c>
      <c r="GL300" s="22">
        <v>0</v>
      </c>
      <c r="GM300" s="22">
        <f>IF(HB299&gt;0,ROUND($GD$1*$GM$1,0),0)</f>
        <v>0</v>
      </c>
      <c r="GN300" s="22">
        <f>IF(HB299&gt;0,ROUND($GD$1*$GN$1,2),0)</f>
        <v>0</v>
      </c>
      <c r="GO300" s="22">
        <f>IF(HB299&gt;0,ROUND($GD$1*$GO$1,2),0)</f>
        <v>0</v>
      </c>
      <c r="GP300" s="22">
        <f>IF(HB299&gt;0,ROUND($GD$1*$GP$1,2),0)</f>
        <v>0</v>
      </c>
      <c r="GQ300" s="15">
        <f>IF(HB299&gt;0,GK300+SUM(GM300:GP300),0)</f>
        <v>0</v>
      </c>
      <c r="GR300" s="22">
        <f>IF(HB299&gt;0,ROUND(GQ300/12,2),0)</f>
        <v>0</v>
      </c>
      <c r="GS300" s="9">
        <f>INT(GR300)</f>
        <v>0</v>
      </c>
      <c r="GT300" s="23">
        <f>INT((GR300-GS300)*10)/10</f>
        <v>0</v>
      </c>
      <c r="GU300" s="17">
        <f>GR300-GS300-GT300</f>
        <v>0</v>
      </c>
      <c r="GV300" s="23">
        <f>IF(OR(GU300=0.05,GU300=0),GU300,IF(AND(GU300&gt;0.051,GU300&lt;0.1),0.1,IF(AND(GU300&gt;0.001,GU300&lt;0.05),0.05,GU300)))</f>
        <v>0</v>
      </c>
      <c r="GW300" s="23">
        <f>GS300+GT300+GV300</f>
        <v>0</v>
      </c>
      <c r="GX300">
        <f>IF(HB299&gt;0,GX299,0)</f>
        <v>0</v>
      </c>
      <c r="GY300" s="7">
        <f>ROUND(GD300+GJ300+GW300+GX300,2)</f>
        <v>0</v>
      </c>
      <c r="GZ300" s="7">
        <f>IF(AND(GY300&gt;0,GY301=0),GY300,0)</f>
        <v>0</v>
      </c>
      <c r="HA300" s="7">
        <f>IF(HB299&gt;0,HA299,0)</f>
        <v>0</v>
      </c>
      <c r="HB300" s="7">
        <f>IF(ROUND(GY300-HA300,2)&gt;0,ROUND(GY300-HA300,2),0)</f>
        <v>0</v>
      </c>
    </row>
    <row r="301" spans="1:235">
      <c r="BB301">
        <v>299</v>
      </c>
      <c r="BC301" s="7">
        <f>IF(BW300&gt;0,BC300-1000,BC300)</f>
        <v>0</v>
      </c>
      <c r="BD301" s="20">
        <f>IF(BW300&gt;0,ROUND(PMT($F$92/12,$F$96*12,-BC301),5),0)</f>
        <v>0</v>
      </c>
      <c r="BE301" s="15">
        <f>IF(BW300&gt;0,ROUND(BC301*$E$1/1000,2),0)</f>
        <v>0</v>
      </c>
      <c r="BF301" s="15">
        <f>IF(BW300&gt;0,ROUND(MIN(BC301,$F$168)*$BF$1,2),0)</f>
        <v>0</v>
      </c>
      <c r="BG301" s="22">
        <v>0</v>
      </c>
      <c r="BH301" s="22">
        <f>IF(BW300&gt;0,ROUND(MIN(BC301,$F$168)*$BH$1,0),0)</f>
        <v>0</v>
      </c>
      <c r="BI301" s="22">
        <f>IF(BW300&gt;0,ROUND(MIN(BC301,$F$168)*$BI$1,2),0)</f>
        <v>0</v>
      </c>
      <c r="BJ301" s="22">
        <f>IF(BW300&gt;0,ROUND(MIN(BC301,$F$168)*$BJ$1,2),0)</f>
        <v>0</v>
      </c>
      <c r="BK301" s="22">
        <f>IF(BW300&gt;0,ROUND(MIN(BC301,$F$168)*$BK$1,2),0)</f>
        <v>0</v>
      </c>
      <c r="BL301" s="15">
        <f>IF(BW300&gt;0,BF301+SUM(BH301:BK301),0)</f>
        <v>0</v>
      </c>
      <c r="BM301" s="22">
        <f>IF(BW300&gt;0,ROUND(BL301/12,2),0)</f>
        <v>0</v>
      </c>
      <c r="BN301" s="9">
        <f>INT(BM301)</f>
        <v>0</v>
      </c>
      <c r="BO301" s="23">
        <f>INT((BM301-BN301)*10)/10</f>
        <v>0</v>
      </c>
      <c r="BP301" s="17">
        <f>BM301-BN301-BO301</f>
        <v>0</v>
      </c>
      <c r="BQ301" s="23">
        <f>IF(OR(BP301=0.05,BP301=0),BP301,IF(AND(BP301&gt;0.051,BP301&lt;0.1),0.1,IF(AND(BP301&gt;0.001,BP301&lt;0.05),0.05,BP301)))</f>
        <v>0</v>
      </c>
      <c r="BR301" s="23">
        <f>BN301+BO301+BQ301</f>
        <v>0</v>
      </c>
      <c r="BS301">
        <f>IF(BW300&gt;0,BS300,0)</f>
        <v>0</v>
      </c>
      <c r="BT301" s="7">
        <f>SUM(BD301:BE301)+BR301+BS301</f>
        <v>0</v>
      </c>
      <c r="BU301" s="7">
        <f>IF(AND(BT301&gt;0,BT302=0),BT301,0)</f>
        <v>0</v>
      </c>
      <c r="BV301" s="7">
        <f>IF(BW300&gt;0,BV300,0)</f>
        <v>0</v>
      </c>
      <c r="BW301" s="7">
        <f>IF(ROUND(BT301-BV301,2)&gt;0,ROUND(BT301-BV301,2),0)</f>
        <v>0</v>
      </c>
      <c r="CB301">
        <v>299</v>
      </c>
      <c r="CC301" s="7">
        <f>IF(DB300&gt;0,CC300-1000,CC300)</f>
        <v>0</v>
      </c>
      <c r="CD301" s="20">
        <f>IF(DB300&gt;0,ROUND(PMT($F$92/12,$F$96*12,-CC301),5),0)</f>
        <v>0</v>
      </c>
      <c r="CE301" s="15">
        <f>IF(DB300&gt;0,ROUND(CC301*$CE$1/1000,2),0)</f>
        <v>0</v>
      </c>
      <c r="CF301" s="9">
        <f>INT(CE301)</f>
        <v>0</v>
      </c>
      <c r="CG301" s="23">
        <f>INT((CE301-CF301)*10)/10</f>
        <v>0</v>
      </c>
      <c r="CH301" s="17">
        <f>CE301-CF301-CG301</f>
        <v>0</v>
      </c>
      <c r="CI301" s="23">
        <f>IF(OR(CH301=0.05,CH301=0),CH301,IF(AND(CH301&gt;0.051,CH301&lt;0.1),0.1,IF(AND(CH301&gt;0.001,CH301&lt;0.05),0.05,CH301)))</f>
        <v>0</v>
      </c>
      <c r="CJ301" s="23">
        <f>CF301+CG301+CI301</f>
        <v>0</v>
      </c>
      <c r="CK301" s="15">
        <f>IF(DB300&gt;0,ROUND($CD$1*$CK$1,2),0)</f>
        <v>0</v>
      </c>
      <c r="CL301" s="22">
        <v>0</v>
      </c>
      <c r="CM301" s="22">
        <f>IF(DB300&gt;0,ROUND($CD$1*$CM$1,2),0)</f>
        <v>0</v>
      </c>
      <c r="CN301" s="22">
        <f>IF(DB300&gt;0,ROUND($CD$1*$CN$1,2),0)</f>
        <v>0</v>
      </c>
      <c r="CO301" s="22">
        <f>IF(DB300&gt;0,ROUND($CD$1*$CO$1,2),0)</f>
        <v>0</v>
      </c>
      <c r="CP301" s="22">
        <f>IF(DB300&gt;0,ROUND($CD$1*$CP$1,2),0)</f>
        <v>0</v>
      </c>
      <c r="CQ301" s="15">
        <f>IF(DB300&gt;0,CK301+SUM(CM301:CP301),0)</f>
        <v>0</v>
      </c>
      <c r="CR301" s="22">
        <f>IF(DB300&gt;0,ROUND(CQ301/12,2),0)</f>
        <v>0</v>
      </c>
      <c r="CS301" s="9">
        <f>INT(CR301)</f>
        <v>0</v>
      </c>
      <c r="CT301" s="23">
        <f>INT((CR301-CS301)*10)/10</f>
        <v>0</v>
      </c>
      <c r="CU301" s="17">
        <f>CR301-CS301-CT301</f>
        <v>0</v>
      </c>
      <c r="CV301" s="23">
        <f>IF(OR(CU301=0.05,CU301=0),CU301,IF(AND(CU301&gt;0.051,CU301&lt;0.1),0.1,IF(AND(CU301&gt;0.001,CU301&lt;0.05),0.05,CU301)))</f>
        <v>0</v>
      </c>
      <c r="CW301" s="23">
        <f>CS301+CT301+CV301</f>
        <v>0</v>
      </c>
      <c r="CX301">
        <f>IF(DB300&gt;0,CX300,0)</f>
        <v>0</v>
      </c>
      <c r="CY301" s="7">
        <f>ROUND(CD301+CJ301+CW301+CX301,2)</f>
        <v>0</v>
      </c>
      <c r="CZ301" s="7">
        <f>IF(AND(CY301&gt;0,CY302=0),CY301,0)</f>
        <v>0</v>
      </c>
      <c r="DA301" s="7">
        <f>IF(DB300&gt;0,DA300,0)</f>
        <v>0</v>
      </c>
      <c r="DB301" s="7">
        <f>IF(ROUND(CY301-DA301,2)&gt;0,ROUND(CY301-DA301,2),0)</f>
        <v>0</v>
      </c>
      <c r="EB301">
        <v>299</v>
      </c>
      <c r="EC301" s="7">
        <f>IF(FB300&gt;0,EC300-1000,EC300)</f>
        <v>0</v>
      </c>
      <c r="ED301" s="20">
        <f>IF(FB300&gt;0,ROUND(PMT($F$92/12,$F$96*12,-EC301),5),0)</f>
        <v>0</v>
      </c>
      <c r="EE301" s="15">
        <f>IF(FB300&gt;0,ROUND(EC301*$EE$1/1000,2),0)</f>
        <v>0</v>
      </c>
      <c r="EF301" s="9">
        <f>INT(EE301)</f>
        <v>0</v>
      </c>
      <c r="EG301" s="23">
        <f>INT((EE301-EF301)*10)/10</f>
        <v>0</v>
      </c>
      <c r="EH301" s="17">
        <f>EE301-EF301-EG301</f>
        <v>0</v>
      </c>
      <c r="EI301" s="23">
        <f>IF(OR(EH301=0.05,EH301=0),EH301,IF(AND(EH301&gt;0.051,EH301&lt;0.1),0.1,IF(AND(EH301&gt;0.001,EH301&lt;0.05),0.05,EH301)))</f>
        <v>0</v>
      </c>
      <c r="EJ301" s="23">
        <f>EF301+EG301+EI301</f>
        <v>0</v>
      </c>
      <c r="EK301" s="15">
        <f>IF(FB300&gt;0,ROUND($ED$1*$EK$1,2),0)</f>
        <v>0</v>
      </c>
      <c r="EL301" s="22">
        <v>0</v>
      </c>
      <c r="EM301" s="22">
        <f>IF(FB300&gt;0,ROUND($ED$1*$EM$1,0),0)</f>
        <v>0</v>
      </c>
      <c r="EN301" s="22">
        <f>IF(FB300&gt;0,ROUND($ED$1*$EN$1,2),0)</f>
        <v>0</v>
      </c>
      <c r="EO301" s="22">
        <f>IF(FB300&gt;0,ROUND($ED$1*$EO$1,2),0)</f>
        <v>0</v>
      </c>
      <c r="EP301" s="22">
        <f>IF(FB300&gt;0,ROUND($ED$1*$EP$1,2),0)</f>
        <v>0</v>
      </c>
      <c r="EQ301" s="15">
        <f>IF(FB300&gt;0,EK301+SUM(EM301:EP301),0)</f>
        <v>0</v>
      </c>
      <c r="ER301" s="22">
        <f>IF(FB300&gt;0,ROUND(EQ301/12,2),0)</f>
        <v>0</v>
      </c>
      <c r="ES301" s="9">
        <f>INT(ER301)</f>
        <v>0</v>
      </c>
      <c r="ET301" s="23">
        <f>INT((ER301-ES301)*10)/10</f>
        <v>0</v>
      </c>
      <c r="EU301" s="17">
        <f>ER301-ES301-ET301</f>
        <v>0</v>
      </c>
      <c r="EV301" s="23">
        <f>IF(OR(EU301=0.05,EU301=0),EU301,IF(AND(EU301&gt;0.051,EU301&lt;0.1),0.1,IF(AND(EU301&gt;0.001,EU301&lt;0.05),0.05,EU301)))</f>
        <v>0</v>
      </c>
      <c r="EW301" s="23">
        <f>ES301+ET301+EV301</f>
        <v>0</v>
      </c>
      <c r="EX301">
        <f>IF(FB300&gt;0,EX300,0)</f>
        <v>0</v>
      </c>
      <c r="EY301" s="7">
        <f>ROUND(ED301+EJ301+EW301+EX301,2)</f>
        <v>0</v>
      </c>
      <c r="EZ301" s="7">
        <f>IF(AND(EY301&gt;0,EY302=0),EY301,0)</f>
        <v>0</v>
      </c>
      <c r="FA301" s="7">
        <f>IF(FB300&gt;0,FA300,0)</f>
        <v>0</v>
      </c>
      <c r="FB301" s="7">
        <f>IF(ROUND(EY301-FA301,2)&gt;0,ROUND(EY301-FA301,2),0)</f>
        <v>0</v>
      </c>
      <c r="GB301">
        <v>299</v>
      </c>
      <c r="GC301" s="7">
        <f>IF(HB300&gt;0,GC300-1000,GC300)</f>
        <v>0</v>
      </c>
      <c r="GD301" s="20">
        <f>IF(HB300&gt;0,ROUND(PMT($F$92/12,$F$96*12,-GC301),5),0)</f>
        <v>0</v>
      </c>
      <c r="GE301" s="15">
        <f>IF(HB300&gt;0,ROUND(GC301*$GE$1/1000,2),0)</f>
        <v>0</v>
      </c>
      <c r="GF301" s="9">
        <f>INT(GE301)</f>
        <v>0</v>
      </c>
      <c r="GG301" s="23">
        <f>INT((GE301-GF301)*10)/10</f>
        <v>0</v>
      </c>
      <c r="GH301" s="17">
        <f>GE301-GF301-GG301</f>
        <v>0</v>
      </c>
      <c r="GI301" s="23">
        <f>IF(OR(GH301=0.05,GH301=0),GH301,IF(AND(GH301&gt;0.051,GH301&lt;0.1),0.1,IF(AND(GH301&gt;0.001,GH301&lt;0.05),0.05,GH301)))</f>
        <v>0</v>
      </c>
      <c r="GJ301" s="23">
        <f>GF301+GG301+GI301</f>
        <v>0</v>
      </c>
      <c r="GK301" s="15">
        <f>IF(HB300&gt;0,ROUND($GD$1*$GK$1,2),0)</f>
        <v>0</v>
      </c>
      <c r="GL301" s="22">
        <v>0</v>
      </c>
      <c r="GM301" s="22">
        <f>IF(HB300&gt;0,ROUND($GD$1*$GM$1,0),0)</f>
        <v>0</v>
      </c>
      <c r="GN301" s="22">
        <f>IF(HB300&gt;0,ROUND($GD$1*$GN$1,2),0)</f>
        <v>0</v>
      </c>
      <c r="GO301" s="22">
        <f>IF(HB300&gt;0,ROUND($GD$1*$GO$1,2),0)</f>
        <v>0</v>
      </c>
      <c r="GP301" s="22">
        <f>IF(HB300&gt;0,ROUND($GD$1*$GP$1,2),0)</f>
        <v>0</v>
      </c>
      <c r="GQ301" s="15">
        <f>IF(HB300&gt;0,GK301+SUM(GM301:GP301),0)</f>
        <v>0</v>
      </c>
      <c r="GR301" s="22">
        <f>IF(HB300&gt;0,ROUND(GQ301/12,2),0)</f>
        <v>0</v>
      </c>
      <c r="GS301" s="9">
        <f>INT(GR301)</f>
        <v>0</v>
      </c>
      <c r="GT301" s="23">
        <f>INT((GR301-GS301)*10)/10</f>
        <v>0</v>
      </c>
      <c r="GU301" s="17">
        <f>GR301-GS301-GT301</f>
        <v>0</v>
      </c>
      <c r="GV301" s="23">
        <f>IF(OR(GU301=0.05,GU301=0),GU301,IF(AND(GU301&gt;0.051,GU301&lt;0.1),0.1,IF(AND(GU301&gt;0.001,GU301&lt;0.05),0.05,GU301)))</f>
        <v>0</v>
      </c>
      <c r="GW301" s="23">
        <f>GS301+GT301+GV301</f>
        <v>0</v>
      </c>
      <c r="GX301">
        <f>IF(HB300&gt;0,GX300,0)</f>
        <v>0</v>
      </c>
      <c r="GY301" s="7">
        <f>ROUND(GD301+GJ301+GW301+GX301,2)</f>
        <v>0</v>
      </c>
      <c r="GZ301" s="7">
        <f>IF(AND(GY301&gt;0,GY302=0),GY301,0)</f>
        <v>0</v>
      </c>
      <c r="HA301" s="7">
        <f>IF(HB300&gt;0,HA300,0)</f>
        <v>0</v>
      </c>
      <c r="HB301" s="7">
        <f>IF(ROUND(GY301-HA301,2)&gt;0,ROUND(GY301-HA301,2),0)</f>
        <v>0</v>
      </c>
    </row>
    <row r="302" spans="1:235">
      <c r="BB302">
        <v>300</v>
      </c>
      <c r="BC302" s="7">
        <f>IF(BW301&gt;0,BC301-1000,BC301)</f>
        <v>0</v>
      </c>
      <c r="BD302" s="20">
        <f>IF(BW301&gt;0,ROUND(PMT($F$92/12,$F$96*12,-BC302),5),0)</f>
        <v>0</v>
      </c>
      <c r="BE302" s="15">
        <f>IF(BW301&gt;0,ROUND(BC302*$E$1/1000,2),0)</f>
        <v>0</v>
      </c>
      <c r="BF302" s="15">
        <f>IF(BW301&gt;0,ROUND(MIN(BC302,$F$168)*$BF$1,2),0)</f>
        <v>0</v>
      </c>
      <c r="BG302" s="22">
        <v>0</v>
      </c>
      <c r="BH302" s="22">
        <f>IF(BW301&gt;0,ROUND(MIN(BC302,$F$168)*$BH$1,0),0)</f>
        <v>0</v>
      </c>
      <c r="BI302" s="22">
        <f>IF(BW301&gt;0,ROUND(MIN(BC302,$F$168)*$BI$1,2),0)</f>
        <v>0</v>
      </c>
      <c r="BJ302" s="22">
        <f>IF(BW301&gt;0,ROUND(MIN(BC302,$F$168)*$BJ$1,2),0)</f>
        <v>0</v>
      </c>
      <c r="BK302" s="22">
        <f>IF(BW301&gt;0,ROUND(MIN(BC302,$F$168)*$BK$1,2),0)</f>
        <v>0</v>
      </c>
      <c r="BL302" s="15">
        <f>IF(BW301&gt;0,BF302+SUM(BH302:BK302),0)</f>
        <v>0</v>
      </c>
      <c r="BM302" s="22">
        <f>IF(BW301&gt;0,ROUND(BL302/12,2),0)</f>
        <v>0</v>
      </c>
      <c r="BN302" s="9">
        <f>INT(BM302)</f>
        <v>0</v>
      </c>
      <c r="BO302" s="23">
        <f>INT((BM302-BN302)*10)/10</f>
        <v>0</v>
      </c>
      <c r="BP302" s="17">
        <f>BM302-BN302-BO302</f>
        <v>0</v>
      </c>
      <c r="BQ302" s="23">
        <f>IF(OR(BP302=0.05,BP302=0),BP302,IF(AND(BP302&gt;0.051,BP302&lt;0.1),0.1,IF(AND(BP302&gt;0.001,BP302&lt;0.05),0.05,BP302)))</f>
        <v>0</v>
      </c>
      <c r="BR302" s="23">
        <f>BN302+BO302+BQ302</f>
        <v>0</v>
      </c>
      <c r="BS302">
        <f>IF(BW301&gt;0,BS301,0)</f>
        <v>0</v>
      </c>
      <c r="BT302" s="7">
        <f>SUM(BD302:BE302)+BR302+BS302</f>
        <v>0</v>
      </c>
      <c r="BU302" s="7">
        <f>IF(AND(BT302&gt;0,BT303=0),BT302,0)</f>
        <v>0</v>
      </c>
      <c r="BV302" s="7">
        <f>IF(BW301&gt;0,BV301,0)</f>
        <v>0</v>
      </c>
      <c r="BW302" s="7">
        <f>IF(ROUND(BT302-BV302,2)&gt;0,ROUND(BT302-BV302,2),0)</f>
        <v>0</v>
      </c>
      <c r="CB302">
        <v>300</v>
      </c>
      <c r="CC302" s="7">
        <f>IF(DB301&gt;0,CC301-1000,CC301)</f>
        <v>0</v>
      </c>
      <c r="CD302" s="20">
        <f>IF(DB301&gt;0,ROUND(PMT($F$92/12,$F$96*12,-CC302),5),0)</f>
        <v>0</v>
      </c>
      <c r="CE302" s="15">
        <f>IF(DB301&gt;0,ROUND(CC302*$CE$1/1000,2),0)</f>
        <v>0</v>
      </c>
      <c r="CF302" s="9">
        <f>INT(CE302)</f>
        <v>0</v>
      </c>
      <c r="CG302" s="23">
        <f>INT((CE302-CF302)*10)/10</f>
        <v>0</v>
      </c>
      <c r="CH302" s="17">
        <f>CE302-CF302-CG302</f>
        <v>0</v>
      </c>
      <c r="CI302" s="23">
        <f>IF(OR(CH302=0.05,CH302=0),CH302,IF(AND(CH302&gt;0.051,CH302&lt;0.1),0.1,IF(AND(CH302&gt;0.001,CH302&lt;0.05),0.05,CH302)))</f>
        <v>0</v>
      </c>
      <c r="CJ302" s="23">
        <f>CF302+CG302+CI302</f>
        <v>0</v>
      </c>
      <c r="CK302" s="15">
        <f>IF(DB301&gt;0,ROUND($CD$1*$CK$1,2),0)</f>
        <v>0</v>
      </c>
      <c r="CL302" s="22">
        <v>0</v>
      </c>
      <c r="CM302" s="22">
        <f>IF(DB301&gt;0,ROUND($CD$1*$CM$1,2),0)</f>
        <v>0</v>
      </c>
      <c r="CN302" s="22">
        <f>IF(DB301&gt;0,ROUND($CD$1*$CN$1,2),0)</f>
        <v>0</v>
      </c>
      <c r="CO302" s="22">
        <f>IF(DB301&gt;0,ROUND($CD$1*$CO$1,2),0)</f>
        <v>0</v>
      </c>
      <c r="CP302" s="22">
        <f>IF(DB301&gt;0,ROUND($CD$1*$CP$1,2),0)</f>
        <v>0</v>
      </c>
      <c r="CQ302" s="15">
        <f>IF(DB301&gt;0,CK302+SUM(CM302:CP302),0)</f>
        <v>0</v>
      </c>
      <c r="CR302" s="22">
        <f>IF(DB301&gt;0,ROUND(CQ302/12,2),0)</f>
        <v>0</v>
      </c>
      <c r="CS302" s="9">
        <f>INT(CR302)</f>
        <v>0</v>
      </c>
      <c r="CT302" s="23">
        <f>INT((CR302-CS302)*10)/10</f>
        <v>0</v>
      </c>
      <c r="CU302" s="17">
        <f>CR302-CS302-CT302</f>
        <v>0</v>
      </c>
      <c r="CV302" s="23">
        <f>IF(OR(CU302=0.05,CU302=0),CU302,IF(AND(CU302&gt;0.051,CU302&lt;0.1),0.1,IF(AND(CU302&gt;0.001,CU302&lt;0.05),0.05,CU302)))</f>
        <v>0</v>
      </c>
      <c r="CW302" s="23">
        <f>CS302+CT302+CV302</f>
        <v>0</v>
      </c>
      <c r="CX302">
        <f>IF(DB301&gt;0,CX301,0)</f>
        <v>0</v>
      </c>
      <c r="CY302" s="7">
        <f>ROUND(CD302+CJ302+CW302+CX302,2)</f>
        <v>0</v>
      </c>
      <c r="CZ302" s="7">
        <f>IF(AND(CY302&gt;0,CY303=0),CY302,0)</f>
        <v>0</v>
      </c>
      <c r="DA302" s="7">
        <f>IF(DB301&gt;0,DA301,0)</f>
        <v>0</v>
      </c>
      <c r="DB302" s="7">
        <f>IF(ROUND(CY302-DA302,2)&gt;0,ROUND(CY302-DA302,2),0)</f>
        <v>0</v>
      </c>
      <c r="EB302">
        <v>300</v>
      </c>
      <c r="EC302" s="7">
        <f>IF(FB301&gt;0,EC301-1000,EC301)</f>
        <v>0</v>
      </c>
      <c r="ED302" s="20">
        <f>IF(FB301&gt;0,ROUND(PMT($F$92/12,$F$96*12,-EC302),5),0)</f>
        <v>0</v>
      </c>
      <c r="EE302" s="15">
        <f>IF(FB301&gt;0,ROUND(EC302*$EE$1/1000,2),0)</f>
        <v>0</v>
      </c>
      <c r="EF302" s="9">
        <f>INT(EE302)</f>
        <v>0</v>
      </c>
      <c r="EG302" s="23">
        <f>INT((EE302-EF302)*10)/10</f>
        <v>0</v>
      </c>
      <c r="EH302" s="17">
        <f>EE302-EF302-EG302</f>
        <v>0</v>
      </c>
      <c r="EI302" s="23">
        <f>IF(OR(EH302=0.05,EH302=0),EH302,IF(AND(EH302&gt;0.051,EH302&lt;0.1),0.1,IF(AND(EH302&gt;0.001,EH302&lt;0.05),0.05,EH302)))</f>
        <v>0</v>
      </c>
      <c r="EJ302" s="23">
        <f>EF302+EG302+EI302</f>
        <v>0</v>
      </c>
      <c r="EK302" s="15">
        <f>IF(FB301&gt;0,ROUND($ED$1*$EK$1,2),0)</f>
        <v>0</v>
      </c>
      <c r="EL302" s="22">
        <v>0</v>
      </c>
      <c r="EM302" s="22">
        <f>IF(FB301&gt;0,ROUND($ED$1*$EM$1,0),0)</f>
        <v>0</v>
      </c>
      <c r="EN302" s="22">
        <f>IF(FB301&gt;0,ROUND($ED$1*$EN$1,2),0)</f>
        <v>0</v>
      </c>
      <c r="EO302" s="22">
        <f>IF(FB301&gt;0,ROUND($ED$1*$EO$1,2),0)</f>
        <v>0</v>
      </c>
      <c r="EP302" s="22">
        <f>IF(FB301&gt;0,ROUND($ED$1*$EP$1,2),0)</f>
        <v>0</v>
      </c>
      <c r="EQ302" s="15">
        <f>IF(FB301&gt;0,EK302+SUM(EM302:EP302),0)</f>
        <v>0</v>
      </c>
      <c r="ER302" s="22">
        <f>IF(FB301&gt;0,ROUND(EQ302/12,2),0)</f>
        <v>0</v>
      </c>
      <c r="ES302" s="9">
        <f>INT(ER302)</f>
        <v>0</v>
      </c>
      <c r="ET302" s="23">
        <f>INT((ER302-ES302)*10)/10</f>
        <v>0</v>
      </c>
      <c r="EU302" s="17">
        <f>ER302-ES302-ET302</f>
        <v>0</v>
      </c>
      <c r="EV302" s="23">
        <f>IF(OR(EU302=0.05,EU302=0),EU302,IF(AND(EU302&gt;0.051,EU302&lt;0.1),0.1,IF(AND(EU302&gt;0.001,EU302&lt;0.05),0.05,EU302)))</f>
        <v>0</v>
      </c>
      <c r="EW302" s="23">
        <f>ES302+ET302+EV302</f>
        <v>0</v>
      </c>
      <c r="EX302">
        <f>IF(FB301&gt;0,EX301,0)</f>
        <v>0</v>
      </c>
      <c r="EY302" s="7">
        <f>ROUND(ED302+EJ302+EW302+EX302,2)</f>
        <v>0</v>
      </c>
      <c r="EZ302" s="7">
        <f>IF(AND(EY302&gt;0,EY303=0),EY302,0)</f>
        <v>0</v>
      </c>
      <c r="FA302" s="7">
        <f>IF(FB301&gt;0,FA301,0)</f>
        <v>0</v>
      </c>
      <c r="FB302" s="7">
        <f>IF(ROUND(EY302-FA302,2)&gt;0,ROUND(EY302-FA302,2),0)</f>
        <v>0</v>
      </c>
      <c r="GB302">
        <v>300</v>
      </c>
      <c r="GC302" s="7">
        <f>IF(HB301&gt;0,GC301-1000,GC301)</f>
        <v>0</v>
      </c>
      <c r="GD302" s="20">
        <f>IF(HB301&gt;0,ROUND(PMT($F$92/12,$F$96*12,-GC302),5),0)</f>
        <v>0</v>
      </c>
      <c r="GE302" s="15">
        <f>IF(HB301&gt;0,ROUND(GC302*$GE$1/1000,2),0)</f>
        <v>0</v>
      </c>
      <c r="GF302" s="9">
        <f>INT(GE302)</f>
        <v>0</v>
      </c>
      <c r="GG302" s="23">
        <f>INT((GE302-GF302)*10)/10</f>
        <v>0</v>
      </c>
      <c r="GH302" s="17">
        <f>GE302-GF302-GG302</f>
        <v>0</v>
      </c>
      <c r="GI302" s="23">
        <f>IF(OR(GH302=0.05,GH302=0),GH302,IF(AND(GH302&gt;0.051,GH302&lt;0.1),0.1,IF(AND(GH302&gt;0.001,GH302&lt;0.05),0.05,GH302)))</f>
        <v>0</v>
      </c>
      <c r="GJ302" s="23">
        <f>GF302+GG302+GI302</f>
        <v>0</v>
      </c>
      <c r="GK302" s="15">
        <f>IF(HB301&gt;0,ROUND($GD$1*$GK$1,2),0)</f>
        <v>0</v>
      </c>
      <c r="GL302" s="22">
        <v>0</v>
      </c>
      <c r="GM302" s="22">
        <f>IF(HB301&gt;0,ROUND($GD$1*$GM$1,0),0)</f>
        <v>0</v>
      </c>
      <c r="GN302" s="22">
        <f>IF(HB301&gt;0,ROUND($GD$1*$GN$1,2),0)</f>
        <v>0</v>
      </c>
      <c r="GO302" s="22">
        <f>IF(HB301&gt;0,ROUND($GD$1*$GO$1,2),0)</f>
        <v>0</v>
      </c>
      <c r="GP302" s="22">
        <f>IF(HB301&gt;0,ROUND($GD$1*$GP$1,2),0)</f>
        <v>0</v>
      </c>
      <c r="GQ302" s="15">
        <f>IF(HB301&gt;0,GK302+SUM(GM302:GP302),0)</f>
        <v>0</v>
      </c>
      <c r="GR302" s="22">
        <f>IF(HB301&gt;0,ROUND(GQ302/12,2),0)</f>
        <v>0</v>
      </c>
      <c r="GS302" s="9">
        <f>INT(GR302)</f>
        <v>0</v>
      </c>
      <c r="GT302" s="23">
        <f>INT((GR302-GS302)*10)/10</f>
        <v>0</v>
      </c>
      <c r="GU302" s="17">
        <f>GR302-GS302-GT302</f>
        <v>0</v>
      </c>
      <c r="GV302" s="23">
        <f>IF(OR(GU302=0.05,GU302=0),GU302,IF(AND(GU302&gt;0.051,GU302&lt;0.1),0.1,IF(AND(GU302&gt;0.001,GU302&lt;0.05),0.05,GU302)))</f>
        <v>0</v>
      </c>
      <c r="GW302" s="23">
        <f>GS302+GT302+GV302</f>
        <v>0</v>
      </c>
      <c r="GX302">
        <f>IF(HB301&gt;0,GX301,0)</f>
        <v>0</v>
      </c>
      <c r="GY302" s="7">
        <f>ROUND(GD302+GJ302+GW302+GX302,2)</f>
        <v>0</v>
      </c>
      <c r="GZ302" s="7">
        <f>IF(AND(GY302&gt;0,GY303=0),GY302,0)</f>
        <v>0</v>
      </c>
      <c r="HA302" s="7">
        <f>IF(HB301&gt;0,HA301,0)</f>
        <v>0</v>
      </c>
      <c r="HB302" s="7">
        <f>IF(ROUND(GY302-HA302,2)&gt;0,ROUND(GY302-HA302,2),0)</f>
        <v>0</v>
      </c>
    </row>
    <row r="303" spans="1:235">
      <c r="BB303">
        <v>301</v>
      </c>
      <c r="BC303" s="7">
        <f>IF(BW302&gt;0,BC302-1000,BC302)</f>
        <v>0</v>
      </c>
      <c r="BD303" s="20">
        <f>IF(BW302&gt;0,ROUND(PMT($F$92/12,$F$96*12,-BC303),5),0)</f>
        <v>0</v>
      </c>
      <c r="BE303" s="15">
        <f>IF(BW302&gt;0,ROUND(BC303*$E$1/1000,2),0)</f>
        <v>0</v>
      </c>
      <c r="BF303" s="15">
        <f>IF(BW302&gt;0,ROUND(MIN(BC303,$F$168)*$BF$1,2),0)</f>
        <v>0</v>
      </c>
      <c r="BG303" s="22">
        <v>0</v>
      </c>
      <c r="BH303" s="22">
        <f>IF(BW302&gt;0,ROUND(MIN(BC303,$F$168)*$BH$1,0),0)</f>
        <v>0</v>
      </c>
      <c r="BI303" s="22">
        <f>IF(BW302&gt;0,ROUND(MIN(BC303,$F$168)*$BI$1,2),0)</f>
        <v>0</v>
      </c>
      <c r="BJ303" s="22">
        <f>IF(BW302&gt;0,ROUND(MIN(BC303,$F$168)*$BJ$1,2),0)</f>
        <v>0</v>
      </c>
      <c r="BK303" s="22">
        <f>IF(BW302&gt;0,ROUND(MIN(BC303,$F$168)*$BK$1,2),0)</f>
        <v>0</v>
      </c>
      <c r="BL303" s="15">
        <f>IF(BW302&gt;0,BF303+SUM(BH303:BK303),0)</f>
        <v>0</v>
      </c>
      <c r="BM303" s="22">
        <f>IF(BW302&gt;0,ROUND(BL303/12,2),0)</f>
        <v>0</v>
      </c>
      <c r="BN303" s="9">
        <f>INT(BM303)</f>
        <v>0</v>
      </c>
      <c r="BO303" s="23">
        <f>INT((BM303-BN303)*10)/10</f>
        <v>0</v>
      </c>
      <c r="BP303" s="17">
        <f>BM303-BN303-BO303</f>
        <v>0</v>
      </c>
      <c r="BQ303" s="23">
        <f>IF(OR(BP303=0.05,BP303=0),BP303,IF(AND(BP303&gt;0.051,BP303&lt;0.1),0.1,IF(AND(BP303&gt;0.001,BP303&lt;0.05),0.05,BP303)))</f>
        <v>0</v>
      </c>
      <c r="BR303" s="23">
        <f>BN303+BO303+BQ303</f>
        <v>0</v>
      </c>
      <c r="BS303">
        <f>IF(BW302&gt;0,BS302,0)</f>
        <v>0</v>
      </c>
      <c r="BT303" s="7">
        <f>SUM(BD303:BE303)+BR303+BS303</f>
        <v>0</v>
      </c>
      <c r="BU303" s="7">
        <f>IF(AND(BT303&gt;0,BT304=0),BT303,0)</f>
        <v>0</v>
      </c>
      <c r="BV303" s="7">
        <f>IF(BW302&gt;0,BV302,0)</f>
        <v>0</v>
      </c>
      <c r="BW303" s="7">
        <f>IF(ROUND(BT303-BV303,2)&gt;0,ROUND(BT303-BV303,2),0)</f>
        <v>0</v>
      </c>
      <c r="CB303">
        <v>301</v>
      </c>
      <c r="CC303" s="7">
        <f>IF(DB302&gt;0,CC302-1000,CC302)</f>
        <v>0</v>
      </c>
      <c r="CD303" s="20">
        <f>IF(DB302&gt;0,ROUND(PMT($F$92/12,$F$96*12,-CC303),5),0)</f>
        <v>0</v>
      </c>
      <c r="CE303" s="15">
        <f>IF(DB302&gt;0,ROUND(CC303*$CE$1/1000,2),0)</f>
        <v>0</v>
      </c>
      <c r="CF303" s="9">
        <f>INT(CE303)</f>
        <v>0</v>
      </c>
      <c r="CG303" s="23">
        <f>INT((CE303-CF303)*10)/10</f>
        <v>0</v>
      </c>
      <c r="CH303" s="17">
        <f>CE303-CF303-CG303</f>
        <v>0</v>
      </c>
      <c r="CI303" s="23">
        <f>IF(OR(CH303=0.05,CH303=0),CH303,IF(AND(CH303&gt;0.051,CH303&lt;0.1),0.1,IF(AND(CH303&gt;0.001,CH303&lt;0.05),0.05,CH303)))</f>
        <v>0</v>
      </c>
      <c r="CJ303" s="23">
        <f>CF303+CG303+CI303</f>
        <v>0</v>
      </c>
      <c r="CK303" s="15">
        <f>IF(DB302&gt;0,ROUND($CD$1*$CK$1,2),0)</f>
        <v>0</v>
      </c>
      <c r="CL303" s="22">
        <v>0</v>
      </c>
      <c r="CM303" s="22">
        <f>IF(DB302&gt;0,ROUND($CD$1*$CM$1,2),0)</f>
        <v>0</v>
      </c>
      <c r="CN303" s="22">
        <f>IF(DB302&gt;0,ROUND($CD$1*$CN$1,2),0)</f>
        <v>0</v>
      </c>
      <c r="CO303" s="22">
        <f>IF(DB302&gt;0,ROUND($CD$1*$CO$1,2),0)</f>
        <v>0</v>
      </c>
      <c r="CP303" s="22">
        <f>IF(DB302&gt;0,ROUND($CD$1*$CP$1,2),0)</f>
        <v>0</v>
      </c>
      <c r="CQ303" s="15">
        <f>IF(DB302&gt;0,CK303+SUM(CM303:CP303),0)</f>
        <v>0</v>
      </c>
      <c r="CR303" s="22">
        <f>IF(DB302&gt;0,ROUND(CQ303/12,2),0)</f>
        <v>0</v>
      </c>
      <c r="CS303" s="9">
        <f>INT(CR303)</f>
        <v>0</v>
      </c>
      <c r="CT303" s="23">
        <f>INT((CR303-CS303)*10)/10</f>
        <v>0</v>
      </c>
      <c r="CU303" s="17">
        <f>CR303-CS303-CT303</f>
        <v>0</v>
      </c>
      <c r="CV303" s="23">
        <f>IF(OR(CU303=0.05,CU303=0),CU303,IF(AND(CU303&gt;0.051,CU303&lt;0.1),0.1,IF(AND(CU303&gt;0.001,CU303&lt;0.05),0.05,CU303)))</f>
        <v>0</v>
      </c>
      <c r="CW303" s="23">
        <f>CS303+CT303+CV303</f>
        <v>0</v>
      </c>
      <c r="CX303">
        <f>IF(DB302&gt;0,CX302,0)</f>
        <v>0</v>
      </c>
      <c r="CY303" s="7">
        <f>ROUND(CD303+CJ303+CW303+CX303,2)</f>
        <v>0</v>
      </c>
      <c r="CZ303" s="7">
        <f>IF(AND(CY303&gt;0,CY304=0),CY303,0)</f>
        <v>0</v>
      </c>
      <c r="DA303" s="7">
        <f>IF(DB302&gt;0,DA302,0)</f>
        <v>0</v>
      </c>
      <c r="DB303" s="7">
        <f>IF(ROUND(CY303-DA303,2)&gt;0,ROUND(CY303-DA303,2),0)</f>
        <v>0</v>
      </c>
      <c r="EB303">
        <v>301</v>
      </c>
      <c r="EC303" s="7">
        <f>IF(FB302&gt;0,EC302-1000,EC302)</f>
        <v>0</v>
      </c>
      <c r="ED303" s="20">
        <f>IF(FB302&gt;0,ROUND(PMT($F$92/12,$F$96*12,-EC303),5),0)</f>
        <v>0</v>
      </c>
      <c r="EE303" s="15">
        <f>IF(FB302&gt;0,ROUND(EC303*$EE$1/1000,2),0)</f>
        <v>0</v>
      </c>
      <c r="EF303" s="9">
        <f>INT(EE303)</f>
        <v>0</v>
      </c>
      <c r="EG303" s="23">
        <f>INT((EE303-EF303)*10)/10</f>
        <v>0</v>
      </c>
      <c r="EH303" s="17">
        <f>EE303-EF303-EG303</f>
        <v>0</v>
      </c>
      <c r="EI303" s="23">
        <f>IF(OR(EH303=0.05,EH303=0),EH303,IF(AND(EH303&gt;0.051,EH303&lt;0.1),0.1,IF(AND(EH303&gt;0.001,EH303&lt;0.05),0.05,EH303)))</f>
        <v>0</v>
      </c>
      <c r="EJ303" s="23">
        <f>EF303+EG303+EI303</f>
        <v>0</v>
      </c>
      <c r="EK303" s="15">
        <f>IF(FB302&gt;0,ROUND($ED$1*$EK$1,2),0)</f>
        <v>0</v>
      </c>
      <c r="EL303" s="22">
        <v>0</v>
      </c>
      <c r="EM303" s="22">
        <f>IF(FB302&gt;0,ROUND($ED$1*$EM$1,0),0)</f>
        <v>0</v>
      </c>
      <c r="EN303" s="22">
        <f>IF(FB302&gt;0,ROUND($ED$1*$EN$1,2),0)</f>
        <v>0</v>
      </c>
      <c r="EO303" s="22">
        <f>IF(FB302&gt;0,ROUND($ED$1*$EO$1,2),0)</f>
        <v>0</v>
      </c>
      <c r="EP303" s="22">
        <f>IF(FB302&gt;0,ROUND($ED$1*$EP$1,2),0)</f>
        <v>0</v>
      </c>
      <c r="EQ303" s="15">
        <f>IF(FB302&gt;0,EK303+SUM(EM303:EP303),0)</f>
        <v>0</v>
      </c>
      <c r="ER303" s="22">
        <f>IF(FB302&gt;0,ROUND(EQ303/12,2),0)</f>
        <v>0</v>
      </c>
      <c r="ES303" s="9">
        <f>INT(ER303)</f>
        <v>0</v>
      </c>
      <c r="ET303" s="23">
        <f>INT((ER303-ES303)*10)/10</f>
        <v>0</v>
      </c>
      <c r="EU303" s="17">
        <f>ER303-ES303-ET303</f>
        <v>0</v>
      </c>
      <c r="EV303" s="23">
        <f>IF(OR(EU303=0.05,EU303=0),EU303,IF(AND(EU303&gt;0.051,EU303&lt;0.1),0.1,IF(AND(EU303&gt;0.001,EU303&lt;0.05),0.05,EU303)))</f>
        <v>0</v>
      </c>
      <c r="EW303" s="23">
        <f>ES303+ET303+EV303</f>
        <v>0</v>
      </c>
      <c r="EX303">
        <f>IF(FB302&gt;0,EX302,0)</f>
        <v>0</v>
      </c>
      <c r="EY303" s="7">
        <f>ROUND(ED303+EJ303+EW303+EX303,2)</f>
        <v>0</v>
      </c>
      <c r="EZ303" s="7">
        <f>IF(AND(EY303&gt;0,EY304=0),EY303,0)</f>
        <v>0</v>
      </c>
      <c r="FA303" s="7">
        <f>IF(FB302&gt;0,FA302,0)</f>
        <v>0</v>
      </c>
      <c r="FB303" s="7">
        <f>IF(ROUND(EY303-FA303,2)&gt;0,ROUND(EY303-FA303,2),0)</f>
        <v>0</v>
      </c>
      <c r="GB303">
        <v>301</v>
      </c>
      <c r="GC303" s="7">
        <f>IF(HB302&gt;0,GC302-1000,GC302)</f>
        <v>0</v>
      </c>
      <c r="GD303" s="20">
        <f>IF(HB302&gt;0,ROUND(PMT($F$92/12,$F$96*12,-GC303),5),0)</f>
        <v>0</v>
      </c>
      <c r="GE303" s="15">
        <f>IF(HB302&gt;0,ROUND(GC303*$GE$1/1000,2),0)</f>
        <v>0</v>
      </c>
      <c r="GF303" s="9">
        <f>INT(GE303)</f>
        <v>0</v>
      </c>
      <c r="GG303" s="23">
        <f>INT((GE303-GF303)*10)/10</f>
        <v>0</v>
      </c>
      <c r="GH303" s="17">
        <f>GE303-GF303-GG303</f>
        <v>0</v>
      </c>
      <c r="GI303" s="23">
        <f>IF(OR(GH303=0.05,GH303=0),GH303,IF(AND(GH303&gt;0.051,GH303&lt;0.1),0.1,IF(AND(GH303&gt;0.001,GH303&lt;0.05),0.05,GH303)))</f>
        <v>0</v>
      </c>
      <c r="GJ303" s="23">
        <f>GF303+GG303+GI303</f>
        <v>0</v>
      </c>
      <c r="GK303" s="15">
        <f>IF(HB302&gt;0,ROUND($GD$1*$GK$1,2),0)</f>
        <v>0</v>
      </c>
      <c r="GL303" s="22">
        <v>0</v>
      </c>
      <c r="GM303" s="22">
        <f>IF(HB302&gt;0,ROUND($GD$1*$GM$1,0),0)</f>
        <v>0</v>
      </c>
      <c r="GN303" s="22">
        <f>IF(HB302&gt;0,ROUND($GD$1*$GN$1,2),0)</f>
        <v>0</v>
      </c>
      <c r="GO303" s="22">
        <f>IF(HB302&gt;0,ROUND($GD$1*$GO$1,2),0)</f>
        <v>0</v>
      </c>
      <c r="GP303" s="22">
        <f>IF(HB302&gt;0,ROUND($GD$1*$GP$1,2),0)</f>
        <v>0</v>
      </c>
      <c r="GQ303" s="15">
        <f>IF(HB302&gt;0,GK303+SUM(GM303:GP303),0)</f>
        <v>0</v>
      </c>
      <c r="GR303" s="22">
        <f>IF(HB302&gt;0,ROUND(GQ303/12,2),0)</f>
        <v>0</v>
      </c>
      <c r="GS303" s="9">
        <f>INT(GR303)</f>
        <v>0</v>
      </c>
      <c r="GT303" s="23">
        <f>INT((GR303-GS303)*10)/10</f>
        <v>0</v>
      </c>
      <c r="GU303" s="17">
        <f>GR303-GS303-GT303</f>
        <v>0</v>
      </c>
      <c r="GV303" s="23">
        <f>IF(OR(GU303=0.05,GU303=0),GU303,IF(AND(GU303&gt;0.051,GU303&lt;0.1),0.1,IF(AND(GU303&gt;0.001,GU303&lt;0.05),0.05,GU303)))</f>
        <v>0</v>
      </c>
      <c r="GW303" s="23">
        <f>GS303+GT303+GV303</f>
        <v>0</v>
      </c>
      <c r="GX303">
        <f>IF(HB302&gt;0,GX302,0)</f>
        <v>0</v>
      </c>
      <c r="GY303" s="7">
        <f>ROUND(GD303+GJ303+GW303+GX303,2)</f>
        <v>0</v>
      </c>
      <c r="GZ303" s="7">
        <f>IF(AND(GY303&gt;0,GY304=0),GY303,0)</f>
        <v>0</v>
      </c>
      <c r="HA303" s="7">
        <f>IF(HB302&gt;0,HA302,0)</f>
        <v>0</v>
      </c>
      <c r="HB303" s="7">
        <f>IF(ROUND(GY303-HA303,2)&gt;0,ROUND(GY303-HA303,2),0)</f>
        <v>0</v>
      </c>
    </row>
    <row r="304" spans="1:235">
      <c r="BB304">
        <v>302</v>
      </c>
      <c r="BC304" s="7">
        <f>IF(BW303&gt;0,BC303-1000,BC303)</f>
        <v>0</v>
      </c>
      <c r="BD304" s="20">
        <f>IF(BW303&gt;0,ROUND(PMT($F$92/12,$F$96*12,-BC304),5),0)</f>
        <v>0</v>
      </c>
      <c r="BE304" s="15">
        <f>IF(BW303&gt;0,ROUND(BC304*$E$1/1000,2),0)</f>
        <v>0</v>
      </c>
      <c r="BF304" s="15">
        <f>IF(BW303&gt;0,ROUND(MIN(BC304,$F$168)*$BF$1,2),0)</f>
        <v>0</v>
      </c>
      <c r="BG304" s="22">
        <v>0</v>
      </c>
      <c r="BH304" s="22">
        <f>IF(BW303&gt;0,ROUND(MIN(BC304,$F$168)*$BH$1,0),0)</f>
        <v>0</v>
      </c>
      <c r="BI304" s="22">
        <f>IF(BW303&gt;0,ROUND(MIN(BC304,$F$168)*$BI$1,2),0)</f>
        <v>0</v>
      </c>
      <c r="BJ304" s="22">
        <f>IF(BW303&gt;0,ROUND(MIN(BC304,$F$168)*$BJ$1,2),0)</f>
        <v>0</v>
      </c>
      <c r="BK304" s="22">
        <f>IF(BW303&gt;0,ROUND(MIN(BC304,$F$168)*$BK$1,2),0)</f>
        <v>0</v>
      </c>
      <c r="BL304" s="15">
        <f>IF(BW303&gt;0,BF304+SUM(BH304:BK304),0)</f>
        <v>0</v>
      </c>
      <c r="BM304" s="22">
        <f>IF(BW303&gt;0,ROUND(BL304/12,2),0)</f>
        <v>0</v>
      </c>
      <c r="BN304" s="9">
        <f>INT(BM304)</f>
        <v>0</v>
      </c>
      <c r="BO304" s="23">
        <f>INT((BM304-BN304)*10)/10</f>
        <v>0</v>
      </c>
      <c r="BP304" s="17">
        <f>BM304-BN304-BO304</f>
        <v>0</v>
      </c>
      <c r="BQ304" s="23">
        <f>IF(OR(BP304=0.05,BP304=0),BP304,IF(AND(BP304&gt;0.051,BP304&lt;0.1),0.1,IF(AND(BP304&gt;0.001,BP304&lt;0.05),0.05,BP304)))</f>
        <v>0</v>
      </c>
      <c r="BR304" s="23">
        <f>BN304+BO304+BQ304</f>
        <v>0</v>
      </c>
      <c r="BS304">
        <f>IF(BW303&gt;0,BS303,0)</f>
        <v>0</v>
      </c>
      <c r="BT304" s="7">
        <f>SUM(BD304:BE304)+BR304+BS304</f>
        <v>0</v>
      </c>
      <c r="BU304" s="7">
        <f>IF(AND(BT304&gt;0,BT305=0),BT304,0)</f>
        <v>0</v>
      </c>
      <c r="BV304" s="7">
        <f>IF(BW303&gt;0,BV303,0)</f>
        <v>0</v>
      </c>
      <c r="BW304" s="7">
        <f>IF(ROUND(BT304-BV304,2)&gt;0,ROUND(BT304-BV304,2),0)</f>
        <v>0</v>
      </c>
      <c r="CB304">
        <v>302</v>
      </c>
      <c r="CC304" s="7">
        <f>IF(DB303&gt;0,CC303-1000,CC303)</f>
        <v>0</v>
      </c>
      <c r="CD304" s="20">
        <f>IF(DB303&gt;0,ROUND(PMT($F$92/12,$F$96*12,-CC304),5),0)</f>
        <v>0</v>
      </c>
      <c r="CE304" s="15">
        <f>IF(DB303&gt;0,ROUND(CC304*$CE$1/1000,2),0)</f>
        <v>0</v>
      </c>
      <c r="CF304" s="9">
        <f>INT(CE304)</f>
        <v>0</v>
      </c>
      <c r="CG304" s="23">
        <f>INT((CE304-CF304)*10)/10</f>
        <v>0</v>
      </c>
      <c r="CH304" s="17">
        <f>CE304-CF304-CG304</f>
        <v>0</v>
      </c>
      <c r="CI304" s="23">
        <f>IF(OR(CH304=0.05,CH304=0),CH304,IF(AND(CH304&gt;0.051,CH304&lt;0.1),0.1,IF(AND(CH304&gt;0.001,CH304&lt;0.05),0.05,CH304)))</f>
        <v>0</v>
      </c>
      <c r="CJ304" s="23">
        <f>CF304+CG304+CI304</f>
        <v>0</v>
      </c>
      <c r="CK304" s="15">
        <f>IF(DB303&gt;0,ROUND($CD$1*$CK$1,2),0)</f>
        <v>0</v>
      </c>
      <c r="CL304" s="22">
        <v>0</v>
      </c>
      <c r="CM304" s="22">
        <f>IF(DB303&gt;0,ROUND($CD$1*$CM$1,2),0)</f>
        <v>0</v>
      </c>
      <c r="CN304" s="22">
        <f>IF(DB303&gt;0,ROUND($CD$1*$CN$1,2),0)</f>
        <v>0</v>
      </c>
      <c r="CO304" s="22">
        <f>IF(DB303&gt;0,ROUND($CD$1*$CO$1,2),0)</f>
        <v>0</v>
      </c>
      <c r="CP304" s="22">
        <f>IF(DB303&gt;0,ROUND($CD$1*$CP$1,2),0)</f>
        <v>0</v>
      </c>
      <c r="CQ304" s="15">
        <f>IF(DB303&gt;0,CK304+SUM(CM304:CP304),0)</f>
        <v>0</v>
      </c>
      <c r="CR304" s="22">
        <f>IF(DB303&gt;0,ROUND(CQ304/12,2),0)</f>
        <v>0</v>
      </c>
      <c r="CS304" s="9">
        <f>INT(CR304)</f>
        <v>0</v>
      </c>
      <c r="CT304" s="23">
        <f>INT((CR304-CS304)*10)/10</f>
        <v>0</v>
      </c>
      <c r="CU304" s="17">
        <f>CR304-CS304-CT304</f>
        <v>0</v>
      </c>
      <c r="CV304" s="23">
        <f>IF(OR(CU304=0.05,CU304=0),CU304,IF(AND(CU304&gt;0.051,CU304&lt;0.1),0.1,IF(AND(CU304&gt;0.001,CU304&lt;0.05),0.05,CU304)))</f>
        <v>0</v>
      </c>
      <c r="CW304" s="23">
        <f>CS304+CT304+CV304</f>
        <v>0</v>
      </c>
      <c r="CX304">
        <f>IF(DB303&gt;0,CX303,0)</f>
        <v>0</v>
      </c>
      <c r="CY304" s="7">
        <f>ROUND(CD304+CJ304+CW304+CX304,2)</f>
        <v>0</v>
      </c>
      <c r="CZ304" s="7">
        <f>IF(AND(CY304&gt;0,CY305=0),CY304,0)</f>
        <v>0</v>
      </c>
      <c r="DA304" s="7">
        <f>IF(DB303&gt;0,DA303,0)</f>
        <v>0</v>
      </c>
      <c r="DB304" s="7">
        <f>IF(ROUND(CY304-DA304,2)&gt;0,ROUND(CY304-DA304,2),0)</f>
        <v>0</v>
      </c>
      <c r="EB304">
        <v>302</v>
      </c>
      <c r="EC304" s="7">
        <f>IF(FB303&gt;0,EC303-1000,EC303)</f>
        <v>0</v>
      </c>
      <c r="ED304" s="20">
        <f>IF(FB303&gt;0,ROUND(PMT($F$92/12,$F$96*12,-EC304),5),0)</f>
        <v>0</v>
      </c>
      <c r="EE304" s="15">
        <f>IF(FB303&gt;0,ROUND(EC304*$EE$1/1000,2),0)</f>
        <v>0</v>
      </c>
      <c r="EF304" s="9">
        <f>INT(EE304)</f>
        <v>0</v>
      </c>
      <c r="EG304" s="23">
        <f>INT((EE304-EF304)*10)/10</f>
        <v>0</v>
      </c>
      <c r="EH304" s="17">
        <f>EE304-EF304-EG304</f>
        <v>0</v>
      </c>
      <c r="EI304" s="23">
        <f>IF(OR(EH304=0.05,EH304=0),EH304,IF(AND(EH304&gt;0.051,EH304&lt;0.1),0.1,IF(AND(EH304&gt;0.001,EH304&lt;0.05),0.05,EH304)))</f>
        <v>0</v>
      </c>
      <c r="EJ304" s="23">
        <f>EF304+EG304+EI304</f>
        <v>0</v>
      </c>
      <c r="EK304" s="15">
        <f>IF(FB303&gt;0,ROUND($ED$1*$EK$1,2),0)</f>
        <v>0</v>
      </c>
      <c r="EL304" s="22">
        <v>0</v>
      </c>
      <c r="EM304" s="22">
        <f>IF(FB303&gt;0,ROUND($ED$1*$EM$1,0),0)</f>
        <v>0</v>
      </c>
      <c r="EN304" s="22">
        <f>IF(FB303&gt;0,ROUND($ED$1*$EN$1,2),0)</f>
        <v>0</v>
      </c>
      <c r="EO304" s="22">
        <f>IF(FB303&gt;0,ROUND($ED$1*$EO$1,2),0)</f>
        <v>0</v>
      </c>
      <c r="EP304" s="22">
        <f>IF(FB303&gt;0,ROUND($ED$1*$EP$1,2),0)</f>
        <v>0</v>
      </c>
      <c r="EQ304" s="15">
        <f>IF(FB303&gt;0,EK304+SUM(EM304:EP304),0)</f>
        <v>0</v>
      </c>
      <c r="ER304" s="22">
        <f>IF(FB303&gt;0,ROUND(EQ304/12,2),0)</f>
        <v>0</v>
      </c>
      <c r="ES304" s="9">
        <f>INT(ER304)</f>
        <v>0</v>
      </c>
      <c r="ET304" s="23">
        <f>INT((ER304-ES304)*10)/10</f>
        <v>0</v>
      </c>
      <c r="EU304" s="17">
        <f>ER304-ES304-ET304</f>
        <v>0</v>
      </c>
      <c r="EV304" s="23">
        <f>IF(OR(EU304=0.05,EU304=0),EU304,IF(AND(EU304&gt;0.051,EU304&lt;0.1),0.1,IF(AND(EU304&gt;0.001,EU304&lt;0.05),0.05,EU304)))</f>
        <v>0</v>
      </c>
      <c r="EW304" s="23">
        <f>ES304+ET304+EV304</f>
        <v>0</v>
      </c>
      <c r="EX304">
        <f>IF(FB303&gt;0,EX303,0)</f>
        <v>0</v>
      </c>
      <c r="EY304" s="7">
        <f>ROUND(ED304+EJ304+EW304+EX304,2)</f>
        <v>0</v>
      </c>
      <c r="EZ304" s="7">
        <f>IF(AND(EY304&gt;0,EY305=0),EY304,0)</f>
        <v>0</v>
      </c>
      <c r="FA304" s="7">
        <f>IF(FB303&gt;0,FA303,0)</f>
        <v>0</v>
      </c>
      <c r="FB304" s="7">
        <f>IF(ROUND(EY304-FA304,2)&gt;0,ROUND(EY304-FA304,2),0)</f>
        <v>0</v>
      </c>
      <c r="GB304">
        <v>302</v>
      </c>
      <c r="GC304" s="7">
        <f>IF(HB303&gt;0,GC303-1000,GC303)</f>
        <v>0</v>
      </c>
      <c r="GD304" s="20">
        <f>IF(HB303&gt;0,ROUND(PMT($F$92/12,$F$96*12,-GC304),5),0)</f>
        <v>0</v>
      </c>
      <c r="GE304" s="15">
        <f>IF(HB303&gt;0,ROUND(GC304*$GE$1/1000,2),0)</f>
        <v>0</v>
      </c>
      <c r="GF304" s="9">
        <f>INT(GE304)</f>
        <v>0</v>
      </c>
      <c r="GG304" s="23">
        <f>INT((GE304-GF304)*10)/10</f>
        <v>0</v>
      </c>
      <c r="GH304" s="17">
        <f>GE304-GF304-GG304</f>
        <v>0</v>
      </c>
      <c r="GI304" s="23">
        <f>IF(OR(GH304=0.05,GH304=0),GH304,IF(AND(GH304&gt;0.051,GH304&lt;0.1),0.1,IF(AND(GH304&gt;0.001,GH304&lt;0.05),0.05,GH304)))</f>
        <v>0</v>
      </c>
      <c r="GJ304" s="23">
        <f>GF304+GG304+GI304</f>
        <v>0</v>
      </c>
      <c r="GK304" s="15">
        <f>IF(HB303&gt;0,ROUND($GD$1*$GK$1,2),0)</f>
        <v>0</v>
      </c>
      <c r="GL304" s="22">
        <v>0</v>
      </c>
      <c r="GM304" s="22">
        <f>IF(HB303&gt;0,ROUND($GD$1*$GM$1,0),0)</f>
        <v>0</v>
      </c>
      <c r="GN304" s="22">
        <f>IF(HB303&gt;0,ROUND($GD$1*$GN$1,2),0)</f>
        <v>0</v>
      </c>
      <c r="GO304" s="22">
        <f>IF(HB303&gt;0,ROUND($GD$1*$GO$1,2),0)</f>
        <v>0</v>
      </c>
      <c r="GP304" s="22">
        <f>IF(HB303&gt;0,ROUND($GD$1*$GP$1,2),0)</f>
        <v>0</v>
      </c>
      <c r="GQ304" s="15">
        <f>IF(HB303&gt;0,GK304+SUM(GM304:GP304),0)</f>
        <v>0</v>
      </c>
      <c r="GR304" s="22">
        <f>IF(HB303&gt;0,ROUND(GQ304/12,2),0)</f>
        <v>0</v>
      </c>
      <c r="GS304" s="9">
        <f>INT(GR304)</f>
        <v>0</v>
      </c>
      <c r="GT304" s="23">
        <f>INT((GR304-GS304)*10)/10</f>
        <v>0</v>
      </c>
      <c r="GU304" s="17">
        <f>GR304-GS304-GT304</f>
        <v>0</v>
      </c>
      <c r="GV304" s="23">
        <f>IF(OR(GU304=0.05,GU304=0),GU304,IF(AND(GU304&gt;0.051,GU304&lt;0.1),0.1,IF(AND(GU304&gt;0.001,GU304&lt;0.05),0.05,GU304)))</f>
        <v>0</v>
      </c>
      <c r="GW304" s="23">
        <f>GS304+GT304+GV304</f>
        <v>0</v>
      </c>
      <c r="GX304">
        <f>IF(HB303&gt;0,GX303,0)</f>
        <v>0</v>
      </c>
      <c r="GY304" s="7">
        <f>ROUND(GD304+GJ304+GW304+GX304,2)</f>
        <v>0</v>
      </c>
      <c r="GZ304" s="7">
        <f>IF(AND(GY304&gt;0,GY305=0),GY304,0)</f>
        <v>0</v>
      </c>
      <c r="HA304" s="7">
        <f>IF(HB303&gt;0,HA303,0)</f>
        <v>0</v>
      </c>
      <c r="HB304" s="7">
        <f>IF(ROUND(GY304-HA304,2)&gt;0,ROUND(GY304-HA304,2),0)</f>
        <v>0</v>
      </c>
    </row>
    <row r="305" spans="1:235">
      <c r="BB305">
        <v>303</v>
      </c>
      <c r="BC305" s="7">
        <f>IF(BW304&gt;0,BC304-1000,BC304)</f>
        <v>0</v>
      </c>
      <c r="BD305" s="20">
        <f>IF(BW304&gt;0,ROUND(PMT($F$92/12,$F$96*12,-BC305),5),0)</f>
        <v>0</v>
      </c>
      <c r="BE305" s="15">
        <f>IF(BW304&gt;0,ROUND(BC305*$E$1/1000,2),0)</f>
        <v>0</v>
      </c>
      <c r="BF305" s="15">
        <f>IF(BW304&gt;0,ROUND(MIN(BC305,$F$168)*$BF$1,2),0)</f>
        <v>0</v>
      </c>
      <c r="BG305" s="22">
        <v>0</v>
      </c>
      <c r="BH305" s="22">
        <f>IF(BW304&gt;0,ROUND(MIN(BC305,$F$168)*$BH$1,0),0)</f>
        <v>0</v>
      </c>
      <c r="BI305" s="22">
        <f>IF(BW304&gt;0,ROUND(MIN(BC305,$F$168)*$BI$1,2),0)</f>
        <v>0</v>
      </c>
      <c r="BJ305" s="22">
        <f>IF(BW304&gt;0,ROUND(MIN(BC305,$F$168)*$BJ$1,2),0)</f>
        <v>0</v>
      </c>
      <c r="BK305" s="22">
        <f>IF(BW304&gt;0,ROUND(MIN(BC305,$F$168)*$BK$1,2),0)</f>
        <v>0</v>
      </c>
      <c r="BL305" s="15">
        <f>IF(BW304&gt;0,BF305+SUM(BH305:BK305),0)</f>
        <v>0</v>
      </c>
      <c r="BM305" s="22">
        <f>IF(BW304&gt;0,ROUND(BL305/12,2),0)</f>
        <v>0</v>
      </c>
      <c r="BN305" s="9">
        <f>INT(BM305)</f>
        <v>0</v>
      </c>
      <c r="BO305" s="23">
        <f>INT((BM305-BN305)*10)/10</f>
        <v>0</v>
      </c>
      <c r="BP305" s="17">
        <f>BM305-BN305-BO305</f>
        <v>0</v>
      </c>
      <c r="BQ305" s="23">
        <f>IF(OR(BP305=0.05,BP305=0),BP305,IF(AND(BP305&gt;0.051,BP305&lt;0.1),0.1,IF(AND(BP305&gt;0.001,BP305&lt;0.05),0.05,BP305)))</f>
        <v>0</v>
      </c>
      <c r="BR305" s="23">
        <f>BN305+BO305+BQ305</f>
        <v>0</v>
      </c>
      <c r="BS305">
        <f>IF(BW304&gt;0,BS304,0)</f>
        <v>0</v>
      </c>
      <c r="BT305" s="7">
        <f>SUM(BD305:BE305)+BR305+BS305</f>
        <v>0</v>
      </c>
      <c r="BU305" s="7">
        <f>IF(AND(BT305&gt;0,BT306=0),BT305,0)</f>
        <v>0</v>
      </c>
      <c r="BV305" s="7">
        <f>IF(BW304&gt;0,BV304,0)</f>
        <v>0</v>
      </c>
      <c r="BW305" s="7">
        <f>IF(ROUND(BT305-BV305,2)&gt;0,ROUND(BT305-BV305,2),0)</f>
        <v>0</v>
      </c>
      <c r="CB305">
        <v>303</v>
      </c>
      <c r="CC305" s="7">
        <f>IF(DB304&gt;0,CC304-1000,CC304)</f>
        <v>0</v>
      </c>
      <c r="CD305" s="20">
        <f>IF(DB304&gt;0,ROUND(PMT($F$92/12,$F$96*12,-CC305),5),0)</f>
        <v>0</v>
      </c>
      <c r="CE305" s="15">
        <f>IF(DB304&gt;0,ROUND(CC305*$CE$1/1000,2),0)</f>
        <v>0</v>
      </c>
      <c r="CF305" s="9">
        <f>INT(CE305)</f>
        <v>0</v>
      </c>
      <c r="CG305" s="23">
        <f>INT((CE305-CF305)*10)/10</f>
        <v>0</v>
      </c>
      <c r="CH305" s="17">
        <f>CE305-CF305-CG305</f>
        <v>0</v>
      </c>
      <c r="CI305" s="23">
        <f>IF(OR(CH305=0.05,CH305=0),CH305,IF(AND(CH305&gt;0.051,CH305&lt;0.1),0.1,IF(AND(CH305&gt;0.001,CH305&lt;0.05),0.05,CH305)))</f>
        <v>0</v>
      </c>
      <c r="CJ305" s="23">
        <f>CF305+CG305+CI305</f>
        <v>0</v>
      </c>
      <c r="CK305" s="15">
        <f>IF(DB304&gt;0,ROUND($CD$1*$CK$1,2),0)</f>
        <v>0</v>
      </c>
      <c r="CL305" s="22">
        <v>0</v>
      </c>
      <c r="CM305" s="22">
        <f>IF(DB304&gt;0,ROUND($CD$1*$CM$1,2),0)</f>
        <v>0</v>
      </c>
      <c r="CN305" s="22">
        <f>IF(DB304&gt;0,ROUND($CD$1*$CN$1,2),0)</f>
        <v>0</v>
      </c>
      <c r="CO305" s="22">
        <f>IF(DB304&gt;0,ROUND($CD$1*$CO$1,2),0)</f>
        <v>0</v>
      </c>
      <c r="CP305" s="22">
        <f>IF(DB304&gt;0,ROUND($CD$1*$CP$1,2),0)</f>
        <v>0</v>
      </c>
      <c r="CQ305" s="15">
        <f>IF(DB304&gt;0,CK305+SUM(CM305:CP305),0)</f>
        <v>0</v>
      </c>
      <c r="CR305" s="22">
        <f>IF(DB304&gt;0,ROUND(CQ305/12,2),0)</f>
        <v>0</v>
      </c>
      <c r="CS305" s="9">
        <f>INT(CR305)</f>
        <v>0</v>
      </c>
      <c r="CT305" s="23">
        <f>INT((CR305-CS305)*10)/10</f>
        <v>0</v>
      </c>
      <c r="CU305" s="17">
        <f>CR305-CS305-CT305</f>
        <v>0</v>
      </c>
      <c r="CV305" s="23">
        <f>IF(OR(CU305=0.05,CU305=0),CU305,IF(AND(CU305&gt;0.051,CU305&lt;0.1),0.1,IF(AND(CU305&gt;0.001,CU305&lt;0.05),0.05,CU305)))</f>
        <v>0</v>
      </c>
      <c r="CW305" s="23">
        <f>CS305+CT305+CV305</f>
        <v>0</v>
      </c>
      <c r="CX305">
        <f>IF(DB304&gt;0,CX304,0)</f>
        <v>0</v>
      </c>
      <c r="CY305" s="7">
        <f>ROUND(CD305+CJ305+CW305+CX305,2)</f>
        <v>0</v>
      </c>
      <c r="CZ305" s="7">
        <f>IF(AND(CY305&gt;0,CY306=0),CY305,0)</f>
        <v>0</v>
      </c>
      <c r="DA305" s="7">
        <f>IF(DB304&gt;0,DA304,0)</f>
        <v>0</v>
      </c>
      <c r="DB305" s="7">
        <f>IF(ROUND(CY305-DA305,2)&gt;0,ROUND(CY305-DA305,2),0)</f>
        <v>0</v>
      </c>
      <c r="EB305">
        <v>303</v>
      </c>
      <c r="EC305" s="7">
        <f>IF(FB304&gt;0,EC304-1000,EC304)</f>
        <v>0</v>
      </c>
      <c r="ED305" s="20">
        <f>IF(FB304&gt;0,ROUND(PMT($F$92/12,$F$96*12,-EC305),5),0)</f>
        <v>0</v>
      </c>
      <c r="EE305" s="15">
        <f>IF(FB304&gt;0,ROUND(EC305*$EE$1/1000,2),0)</f>
        <v>0</v>
      </c>
      <c r="EF305" s="9">
        <f>INT(EE305)</f>
        <v>0</v>
      </c>
      <c r="EG305" s="23">
        <f>INT((EE305-EF305)*10)/10</f>
        <v>0</v>
      </c>
      <c r="EH305" s="17">
        <f>EE305-EF305-EG305</f>
        <v>0</v>
      </c>
      <c r="EI305" s="23">
        <f>IF(OR(EH305=0.05,EH305=0),EH305,IF(AND(EH305&gt;0.051,EH305&lt;0.1),0.1,IF(AND(EH305&gt;0.001,EH305&lt;0.05),0.05,EH305)))</f>
        <v>0</v>
      </c>
      <c r="EJ305" s="23">
        <f>EF305+EG305+EI305</f>
        <v>0</v>
      </c>
      <c r="EK305" s="15">
        <f>IF(FB304&gt;0,ROUND($ED$1*$EK$1,2),0)</f>
        <v>0</v>
      </c>
      <c r="EL305" s="22">
        <v>0</v>
      </c>
      <c r="EM305" s="22">
        <f>IF(FB304&gt;0,ROUND($ED$1*$EM$1,0),0)</f>
        <v>0</v>
      </c>
      <c r="EN305" s="22">
        <f>IF(FB304&gt;0,ROUND($ED$1*$EN$1,2),0)</f>
        <v>0</v>
      </c>
      <c r="EO305" s="22">
        <f>IF(FB304&gt;0,ROUND($ED$1*$EO$1,2),0)</f>
        <v>0</v>
      </c>
      <c r="EP305" s="22">
        <f>IF(FB304&gt;0,ROUND($ED$1*$EP$1,2),0)</f>
        <v>0</v>
      </c>
      <c r="EQ305" s="15">
        <f>IF(FB304&gt;0,EK305+SUM(EM305:EP305),0)</f>
        <v>0</v>
      </c>
      <c r="ER305" s="22">
        <f>IF(FB304&gt;0,ROUND(EQ305/12,2),0)</f>
        <v>0</v>
      </c>
      <c r="ES305" s="9">
        <f>INT(ER305)</f>
        <v>0</v>
      </c>
      <c r="ET305" s="23">
        <f>INT((ER305-ES305)*10)/10</f>
        <v>0</v>
      </c>
      <c r="EU305" s="17">
        <f>ER305-ES305-ET305</f>
        <v>0</v>
      </c>
      <c r="EV305" s="23">
        <f>IF(OR(EU305=0.05,EU305=0),EU305,IF(AND(EU305&gt;0.051,EU305&lt;0.1),0.1,IF(AND(EU305&gt;0.001,EU305&lt;0.05),0.05,EU305)))</f>
        <v>0</v>
      </c>
      <c r="EW305" s="23">
        <f>ES305+ET305+EV305</f>
        <v>0</v>
      </c>
      <c r="EX305">
        <f>IF(FB304&gt;0,EX304,0)</f>
        <v>0</v>
      </c>
      <c r="EY305" s="7">
        <f>ROUND(ED305+EJ305+EW305+EX305,2)</f>
        <v>0</v>
      </c>
      <c r="EZ305" s="7">
        <f>IF(AND(EY305&gt;0,EY306=0),EY305,0)</f>
        <v>0</v>
      </c>
      <c r="FA305" s="7">
        <f>IF(FB304&gt;0,FA304,0)</f>
        <v>0</v>
      </c>
      <c r="FB305" s="7">
        <f>IF(ROUND(EY305-FA305,2)&gt;0,ROUND(EY305-FA305,2),0)</f>
        <v>0</v>
      </c>
      <c r="GB305">
        <v>303</v>
      </c>
      <c r="GC305" s="7">
        <f>IF(HB304&gt;0,GC304-1000,GC304)</f>
        <v>0</v>
      </c>
      <c r="GD305" s="20">
        <f>IF(HB304&gt;0,ROUND(PMT($F$92/12,$F$96*12,-GC305),5),0)</f>
        <v>0</v>
      </c>
      <c r="GE305" s="15">
        <f>IF(HB304&gt;0,ROUND(GC305*$GE$1/1000,2),0)</f>
        <v>0</v>
      </c>
      <c r="GF305" s="9">
        <f>INT(GE305)</f>
        <v>0</v>
      </c>
      <c r="GG305" s="23">
        <f>INT((GE305-GF305)*10)/10</f>
        <v>0</v>
      </c>
      <c r="GH305" s="17">
        <f>GE305-GF305-GG305</f>
        <v>0</v>
      </c>
      <c r="GI305" s="23">
        <f>IF(OR(GH305=0.05,GH305=0),GH305,IF(AND(GH305&gt;0.051,GH305&lt;0.1),0.1,IF(AND(GH305&gt;0.001,GH305&lt;0.05),0.05,GH305)))</f>
        <v>0</v>
      </c>
      <c r="GJ305" s="23">
        <f>GF305+GG305+GI305</f>
        <v>0</v>
      </c>
      <c r="GK305" s="15">
        <f>IF(HB304&gt;0,ROUND($GD$1*$GK$1,2),0)</f>
        <v>0</v>
      </c>
      <c r="GL305" s="22">
        <v>0</v>
      </c>
      <c r="GM305" s="22">
        <f>IF(HB304&gt;0,ROUND($GD$1*$GM$1,0),0)</f>
        <v>0</v>
      </c>
      <c r="GN305" s="22">
        <f>IF(HB304&gt;0,ROUND($GD$1*$GN$1,2),0)</f>
        <v>0</v>
      </c>
      <c r="GO305" s="22">
        <f>IF(HB304&gt;0,ROUND($GD$1*$GO$1,2),0)</f>
        <v>0</v>
      </c>
      <c r="GP305" s="22">
        <f>IF(HB304&gt;0,ROUND($GD$1*$GP$1,2),0)</f>
        <v>0</v>
      </c>
      <c r="GQ305" s="15">
        <f>IF(HB304&gt;0,GK305+SUM(GM305:GP305),0)</f>
        <v>0</v>
      </c>
      <c r="GR305" s="22">
        <f>IF(HB304&gt;0,ROUND(GQ305/12,2),0)</f>
        <v>0</v>
      </c>
      <c r="GS305" s="9">
        <f>INT(GR305)</f>
        <v>0</v>
      </c>
      <c r="GT305" s="23">
        <f>INT((GR305-GS305)*10)/10</f>
        <v>0</v>
      </c>
      <c r="GU305" s="17">
        <f>GR305-GS305-GT305</f>
        <v>0</v>
      </c>
      <c r="GV305" s="23">
        <f>IF(OR(GU305=0.05,GU305=0),GU305,IF(AND(GU305&gt;0.051,GU305&lt;0.1),0.1,IF(AND(GU305&gt;0.001,GU305&lt;0.05),0.05,GU305)))</f>
        <v>0</v>
      </c>
      <c r="GW305" s="23">
        <f>GS305+GT305+GV305</f>
        <v>0</v>
      </c>
      <c r="GX305">
        <f>IF(HB304&gt;0,GX304,0)</f>
        <v>0</v>
      </c>
      <c r="GY305" s="7">
        <f>ROUND(GD305+GJ305+GW305+GX305,2)</f>
        <v>0</v>
      </c>
      <c r="GZ305" s="7">
        <f>IF(AND(GY305&gt;0,GY306=0),GY305,0)</f>
        <v>0</v>
      </c>
      <c r="HA305" s="7">
        <f>IF(HB304&gt;0,HA304,0)</f>
        <v>0</v>
      </c>
      <c r="HB305" s="7">
        <f>IF(ROUND(GY305-HA305,2)&gt;0,ROUND(GY305-HA305,2),0)</f>
        <v>0</v>
      </c>
    </row>
    <row r="306" spans="1:235">
      <c r="BB306">
        <v>304</v>
      </c>
      <c r="BC306" s="7">
        <f>IF(BW305&gt;0,BC305-1000,BC305)</f>
        <v>0</v>
      </c>
      <c r="BD306" s="20">
        <f>IF(BW305&gt;0,ROUND(PMT($F$92/12,$F$96*12,-BC306),5),0)</f>
        <v>0</v>
      </c>
      <c r="BE306" s="15">
        <f>IF(BW305&gt;0,ROUND(BC306*$E$1/1000,2),0)</f>
        <v>0</v>
      </c>
      <c r="BF306" s="15">
        <f>IF(BW305&gt;0,ROUND(MIN(BC306,$F$168)*$BF$1,2),0)</f>
        <v>0</v>
      </c>
      <c r="BG306" s="22">
        <v>0</v>
      </c>
      <c r="BH306" s="22">
        <f>IF(BW305&gt;0,ROUND(MIN(BC306,$F$168)*$BH$1,0),0)</f>
        <v>0</v>
      </c>
      <c r="BI306" s="22">
        <f>IF(BW305&gt;0,ROUND(MIN(BC306,$F$168)*$BI$1,2),0)</f>
        <v>0</v>
      </c>
      <c r="BJ306" s="22">
        <f>IF(BW305&gt;0,ROUND(MIN(BC306,$F$168)*$BJ$1,2),0)</f>
        <v>0</v>
      </c>
      <c r="BK306" s="22">
        <f>IF(BW305&gt;0,ROUND(MIN(BC306,$F$168)*$BK$1,2),0)</f>
        <v>0</v>
      </c>
      <c r="BL306" s="15">
        <f>IF(BW305&gt;0,BF306+SUM(BH306:BK306),0)</f>
        <v>0</v>
      </c>
      <c r="BM306" s="22">
        <f>IF(BW305&gt;0,ROUND(BL306/12,2),0)</f>
        <v>0</v>
      </c>
      <c r="BN306" s="9">
        <f>INT(BM306)</f>
        <v>0</v>
      </c>
      <c r="BO306" s="23">
        <f>INT((BM306-BN306)*10)/10</f>
        <v>0</v>
      </c>
      <c r="BP306" s="17">
        <f>BM306-BN306-BO306</f>
        <v>0</v>
      </c>
      <c r="BQ306" s="23">
        <f>IF(OR(BP306=0.05,BP306=0),BP306,IF(AND(BP306&gt;0.051,BP306&lt;0.1),0.1,IF(AND(BP306&gt;0.001,BP306&lt;0.05),0.05,BP306)))</f>
        <v>0</v>
      </c>
      <c r="BR306" s="23">
        <f>BN306+BO306+BQ306</f>
        <v>0</v>
      </c>
      <c r="BS306">
        <f>IF(BW305&gt;0,BS305,0)</f>
        <v>0</v>
      </c>
      <c r="BT306" s="7">
        <f>SUM(BD306:BE306)+BR306+BS306</f>
        <v>0</v>
      </c>
      <c r="BU306" s="7">
        <f>IF(AND(BT306&gt;0,BT307=0),BT306,0)</f>
        <v>0</v>
      </c>
      <c r="BV306" s="7">
        <f>IF(BW305&gt;0,BV305,0)</f>
        <v>0</v>
      </c>
      <c r="BW306" s="7">
        <f>IF(ROUND(BT306-BV306,2)&gt;0,ROUND(BT306-BV306,2),0)</f>
        <v>0</v>
      </c>
      <c r="CB306">
        <v>304</v>
      </c>
      <c r="CC306" s="7">
        <f>IF(DB305&gt;0,CC305-1000,CC305)</f>
        <v>0</v>
      </c>
      <c r="CD306" s="20">
        <f>IF(DB305&gt;0,ROUND(PMT($F$92/12,$F$96*12,-CC306),5),0)</f>
        <v>0</v>
      </c>
      <c r="CE306" s="15">
        <f>IF(DB305&gt;0,ROUND(CC306*$CE$1/1000,2),0)</f>
        <v>0</v>
      </c>
      <c r="CF306" s="9">
        <f>INT(CE306)</f>
        <v>0</v>
      </c>
      <c r="CG306" s="23">
        <f>INT((CE306-CF306)*10)/10</f>
        <v>0</v>
      </c>
      <c r="CH306" s="17">
        <f>CE306-CF306-CG306</f>
        <v>0</v>
      </c>
      <c r="CI306" s="23">
        <f>IF(OR(CH306=0.05,CH306=0),CH306,IF(AND(CH306&gt;0.051,CH306&lt;0.1),0.1,IF(AND(CH306&gt;0.001,CH306&lt;0.05),0.05,CH306)))</f>
        <v>0</v>
      </c>
      <c r="CJ306" s="23">
        <f>CF306+CG306+CI306</f>
        <v>0</v>
      </c>
      <c r="CK306" s="15">
        <f>IF(DB305&gt;0,ROUND($CD$1*$CK$1,2),0)</f>
        <v>0</v>
      </c>
      <c r="CL306" s="22">
        <v>0</v>
      </c>
      <c r="CM306" s="22">
        <f>IF(DB305&gt;0,ROUND($CD$1*$CM$1,2),0)</f>
        <v>0</v>
      </c>
      <c r="CN306" s="22">
        <f>IF(DB305&gt;0,ROUND($CD$1*$CN$1,2),0)</f>
        <v>0</v>
      </c>
      <c r="CO306" s="22">
        <f>IF(DB305&gt;0,ROUND($CD$1*$CO$1,2),0)</f>
        <v>0</v>
      </c>
      <c r="CP306" s="22">
        <f>IF(DB305&gt;0,ROUND($CD$1*$CP$1,2),0)</f>
        <v>0</v>
      </c>
      <c r="CQ306" s="15">
        <f>IF(DB305&gt;0,CK306+SUM(CM306:CP306),0)</f>
        <v>0</v>
      </c>
      <c r="CR306" s="22">
        <f>IF(DB305&gt;0,ROUND(CQ306/12,2),0)</f>
        <v>0</v>
      </c>
      <c r="CS306" s="9">
        <f>INT(CR306)</f>
        <v>0</v>
      </c>
      <c r="CT306" s="23">
        <f>INT((CR306-CS306)*10)/10</f>
        <v>0</v>
      </c>
      <c r="CU306" s="17">
        <f>CR306-CS306-CT306</f>
        <v>0</v>
      </c>
      <c r="CV306" s="23">
        <f>IF(OR(CU306=0.05,CU306=0),CU306,IF(AND(CU306&gt;0.051,CU306&lt;0.1),0.1,IF(AND(CU306&gt;0.001,CU306&lt;0.05),0.05,CU306)))</f>
        <v>0</v>
      </c>
      <c r="CW306" s="23">
        <f>CS306+CT306+CV306</f>
        <v>0</v>
      </c>
      <c r="CX306">
        <f>IF(DB305&gt;0,CX305,0)</f>
        <v>0</v>
      </c>
      <c r="CY306" s="7">
        <f>ROUND(CD306+CJ306+CW306+CX306,2)</f>
        <v>0</v>
      </c>
      <c r="CZ306" s="7">
        <f>IF(AND(CY306&gt;0,CY307=0),CY306,0)</f>
        <v>0</v>
      </c>
      <c r="DA306" s="7">
        <f>IF(DB305&gt;0,DA305,0)</f>
        <v>0</v>
      </c>
      <c r="DB306" s="7">
        <f>IF(ROUND(CY306-DA306,2)&gt;0,ROUND(CY306-DA306,2),0)</f>
        <v>0</v>
      </c>
      <c r="EB306">
        <v>304</v>
      </c>
      <c r="EC306" s="7">
        <f>IF(FB305&gt;0,EC305-1000,EC305)</f>
        <v>0</v>
      </c>
      <c r="ED306" s="20">
        <f>IF(FB305&gt;0,ROUND(PMT($F$92/12,$F$96*12,-EC306),5),0)</f>
        <v>0</v>
      </c>
      <c r="EE306" s="15">
        <f>IF(FB305&gt;0,ROUND(EC306*$EE$1/1000,2),0)</f>
        <v>0</v>
      </c>
      <c r="EF306" s="9">
        <f>INT(EE306)</f>
        <v>0</v>
      </c>
      <c r="EG306" s="23">
        <f>INT((EE306-EF306)*10)/10</f>
        <v>0</v>
      </c>
      <c r="EH306" s="17">
        <f>EE306-EF306-EG306</f>
        <v>0</v>
      </c>
      <c r="EI306" s="23">
        <f>IF(OR(EH306=0.05,EH306=0),EH306,IF(AND(EH306&gt;0.051,EH306&lt;0.1),0.1,IF(AND(EH306&gt;0.001,EH306&lt;0.05),0.05,EH306)))</f>
        <v>0</v>
      </c>
      <c r="EJ306" s="23">
        <f>EF306+EG306+EI306</f>
        <v>0</v>
      </c>
      <c r="EK306" s="15">
        <f>IF(FB305&gt;0,ROUND($ED$1*$EK$1,2),0)</f>
        <v>0</v>
      </c>
      <c r="EL306" s="22">
        <v>0</v>
      </c>
      <c r="EM306" s="22">
        <f>IF(FB305&gt;0,ROUND($ED$1*$EM$1,0),0)</f>
        <v>0</v>
      </c>
      <c r="EN306" s="22">
        <f>IF(FB305&gt;0,ROUND($ED$1*$EN$1,2),0)</f>
        <v>0</v>
      </c>
      <c r="EO306" s="22">
        <f>IF(FB305&gt;0,ROUND($ED$1*$EO$1,2),0)</f>
        <v>0</v>
      </c>
      <c r="EP306" s="22">
        <f>IF(FB305&gt;0,ROUND($ED$1*$EP$1,2),0)</f>
        <v>0</v>
      </c>
      <c r="EQ306" s="15">
        <f>IF(FB305&gt;0,EK306+SUM(EM306:EP306),0)</f>
        <v>0</v>
      </c>
      <c r="ER306" s="22">
        <f>IF(FB305&gt;0,ROUND(EQ306/12,2),0)</f>
        <v>0</v>
      </c>
      <c r="ES306" s="9">
        <f>INT(ER306)</f>
        <v>0</v>
      </c>
      <c r="ET306" s="23">
        <f>INT((ER306-ES306)*10)/10</f>
        <v>0</v>
      </c>
      <c r="EU306" s="17">
        <f>ER306-ES306-ET306</f>
        <v>0</v>
      </c>
      <c r="EV306" s="23">
        <f>IF(OR(EU306=0.05,EU306=0),EU306,IF(AND(EU306&gt;0.051,EU306&lt;0.1),0.1,IF(AND(EU306&gt;0.001,EU306&lt;0.05),0.05,EU306)))</f>
        <v>0</v>
      </c>
      <c r="EW306" s="23">
        <f>ES306+ET306+EV306</f>
        <v>0</v>
      </c>
      <c r="EX306">
        <f>IF(FB305&gt;0,EX305,0)</f>
        <v>0</v>
      </c>
      <c r="EY306" s="7">
        <f>ROUND(ED306+EJ306+EW306+EX306,2)</f>
        <v>0</v>
      </c>
      <c r="EZ306" s="7">
        <f>IF(AND(EY306&gt;0,EY307=0),EY306,0)</f>
        <v>0</v>
      </c>
      <c r="FA306" s="7">
        <f>IF(FB305&gt;0,FA305,0)</f>
        <v>0</v>
      </c>
      <c r="FB306" s="7">
        <f>IF(ROUND(EY306-FA306,2)&gt;0,ROUND(EY306-FA306,2),0)</f>
        <v>0</v>
      </c>
      <c r="GB306">
        <v>304</v>
      </c>
      <c r="GC306" s="7">
        <f>IF(HB305&gt;0,GC305-1000,GC305)</f>
        <v>0</v>
      </c>
      <c r="GD306" s="20">
        <f>IF(HB305&gt;0,ROUND(PMT($F$92/12,$F$96*12,-GC306),5),0)</f>
        <v>0</v>
      </c>
      <c r="GE306" s="15">
        <f>IF(HB305&gt;0,ROUND(GC306*$GE$1/1000,2),0)</f>
        <v>0</v>
      </c>
      <c r="GF306" s="9">
        <f>INT(GE306)</f>
        <v>0</v>
      </c>
      <c r="GG306" s="23">
        <f>INT((GE306-GF306)*10)/10</f>
        <v>0</v>
      </c>
      <c r="GH306" s="17">
        <f>GE306-GF306-GG306</f>
        <v>0</v>
      </c>
      <c r="GI306" s="23">
        <f>IF(OR(GH306=0.05,GH306=0),GH306,IF(AND(GH306&gt;0.051,GH306&lt;0.1),0.1,IF(AND(GH306&gt;0.001,GH306&lt;0.05),0.05,GH306)))</f>
        <v>0</v>
      </c>
      <c r="GJ306" s="23">
        <f>GF306+GG306+GI306</f>
        <v>0</v>
      </c>
      <c r="GK306" s="15">
        <f>IF(HB305&gt;0,ROUND($GD$1*$GK$1,2),0)</f>
        <v>0</v>
      </c>
      <c r="GL306" s="22">
        <v>0</v>
      </c>
      <c r="GM306" s="22">
        <f>IF(HB305&gt;0,ROUND($GD$1*$GM$1,0),0)</f>
        <v>0</v>
      </c>
      <c r="GN306" s="22">
        <f>IF(HB305&gt;0,ROUND($GD$1*$GN$1,2),0)</f>
        <v>0</v>
      </c>
      <c r="GO306" s="22">
        <f>IF(HB305&gt;0,ROUND($GD$1*$GO$1,2),0)</f>
        <v>0</v>
      </c>
      <c r="GP306" s="22">
        <f>IF(HB305&gt;0,ROUND($GD$1*$GP$1,2),0)</f>
        <v>0</v>
      </c>
      <c r="GQ306" s="15">
        <f>IF(HB305&gt;0,GK306+SUM(GM306:GP306),0)</f>
        <v>0</v>
      </c>
      <c r="GR306" s="22">
        <f>IF(HB305&gt;0,ROUND(GQ306/12,2),0)</f>
        <v>0</v>
      </c>
      <c r="GS306" s="9">
        <f>INT(GR306)</f>
        <v>0</v>
      </c>
      <c r="GT306" s="23">
        <f>INT((GR306-GS306)*10)/10</f>
        <v>0</v>
      </c>
      <c r="GU306" s="17">
        <f>GR306-GS306-GT306</f>
        <v>0</v>
      </c>
      <c r="GV306" s="23">
        <f>IF(OR(GU306=0.05,GU306=0),GU306,IF(AND(GU306&gt;0.051,GU306&lt;0.1),0.1,IF(AND(GU306&gt;0.001,GU306&lt;0.05),0.05,GU306)))</f>
        <v>0</v>
      </c>
      <c r="GW306" s="23">
        <f>GS306+GT306+GV306</f>
        <v>0</v>
      </c>
      <c r="GX306">
        <f>IF(HB305&gt;0,GX305,0)</f>
        <v>0</v>
      </c>
      <c r="GY306" s="7">
        <f>ROUND(GD306+GJ306+GW306+GX306,2)</f>
        <v>0</v>
      </c>
      <c r="GZ306" s="7">
        <f>IF(AND(GY306&gt;0,GY307=0),GY306,0)</f>
        <v>0</v>
      </c>
      <c r="HA306" s="7">
        <f>IF(HB305&gt;0,HA305,0)</f>
        <v>0</v>
      </c>
      <c r="HB306" s="7">
        <f>IF(ROUND(GY306-HA306,2)&gt;0,ROUND(GY306-HA306,2),0)</f>
        <v>0</v>
      </c>
    </row>
    <row r="307" spans="1:235">
      <c r="BB307">
        <v>305</v>
      </c>
      <c r="BC307" s="7">
        <f>IF(BW306&gt;0,BC306-1000,BC306)</f>
        <v>0</v>
      </c>
      <c r="BD307" s="20">
        <f>IF(BW306&gt;0,ROUND(PMT($F$92/12,$F$96*12,-BC307),5),0)</f>
        <v>0</v>
      </c>
      <c r="BE307" s="15">
        <f>IF(BW306&gt;0,ROUND(BC307*$E$1/1000,2),0)</f>
        <v>0</v>
      </c>
      <c r="BF307" s="15">
        <f>IF(BW306&gt;0,ROUND(MIN(BC307,$F$168)*$BF$1,2),0)</f>
        <v>0</v>
      </c>
      <c r="BG307" s="22">
        <v>0</v>
      </c>
      <c r="BH307" s="22">
        <f>IF(BW306&gt;0,ROUND(MIN(BC307,$F$168)*$BH$1,0),0)</f>
        <v>0</v>
      </c>
      <c r="BI307" s="22">
        <f>IF(BW306&gt;0,ROUND(MIN(BC307,$F$168)*$BI$1,2),0)</f>
        <v>0</v>
      </c>
      <c r="BJ307" s="22">
        <f>IF(BW306&gt;0,ROUND(MIN(BC307,$F$168)*$BJ$1,2),0)</f>
        <v>0</v>
      </c>
      <c r="BK307" s="22">
        <f>IF(BW306&gt;0,ROUND(MIN(BC307,$F$168)*$BK$1,2),0)</f>
        <v>0</v>
      </c>
      <c r="BL307" s="15">
        <f>IF(BW306&gt;0,BF307+SUM(BH307:BK307),0)</f>
        <v>0</v>
      </c>
      <c r="BM307" s="22">
        <f>IF(BW306&gt;0,ROUND(BL307/12,2),0)</f>
        <v>0</v>
      </c>
      <c r="BN307" s="9">
        <f>INT(BM307)</f>
        <v>0</v>
      </c>
      <c r="BO307" s="23">
        <f>INT((BM307-BN307)*10)/10</f>
        <v>0</v>
      </c>
      <c r="BP307" s="17">
        <f>BM307-BN307-BO307</f>
        <v>0</v>
      </c>
      <c r="BQ307" s="23">
        <f>IF(OR(BP307=0.05,BP307=0),BP307,IF(AND(BP307&gt;0.051,BP307&lt;0.1),0.1,IF(AND(BP307&gt;0.001,BP307&lt;0.05),0.05,BP307)))</f>
        <v>0</v>
      </c>
      <c r="BR307" s="23">
        <f>BN307+BO307+BQ307</f>
        <v>0</v>
      </c>
      <c r="BS307">
        <f>IF(BW306&gt;0,BS306,0)</f>
        <v>0</v>
      </c>
      <c r="BT307" s="7">
        <f>SUM(BD307:BE307)+BR307+BS307</f>
        <v>0</v>
      </c>
      <c r="BU307" s="7">
        <f>IF(AND(BT307&gt;0,BT308=0),BT307,0)</f>
        <v>0</v>
      </c>
      <c r="BV307" s="7">
        <f>IF(BW306&gt;0,BV306,0)</f>
        <v>0</v>
      </c>
      <c r="BW307" s="7">
        <f>IF(ROUND(BT307-BV307,2)&gt;0,ROUND(BT307-BV307,2),0)</f>
        <v>0</v>
      </c>
      <c r="CB307">
        <v>305</v>
      </c>
      <c r="CC307" s="7">
        <f>IF(DB306&gt;0,CC306-1000,CC306)</f>
        <v>0</v>
      </c>
      <c r="CD307" s="20">
        <f>IF(DB306&gt;0,ROUND(PMT($F$92/12,$F$96*12,-CC307),5),0)</f>
        <v>0</v>
      </c>
      <c r="CE307" s="15">
        <f>IF(DB306&gt;0,ROUND(CC307*$CE$1/1000,2),0)</f>
        <v>0</v>
      </c>
      <c r="CF307" s="9">
        <f>INT(CE307)</f>
        <v>0</v>
      </c>
      <c r="CG307" s="23">
        <f>INT((CE307-CF307)*10)/10</f>
        <v>0</v>
      </c>
      <c r="CH307" s="17">
        <f>CE307-CF307-CG307</f>
        <v>0</v>
      </c>
      <c r="CI307" s="23">
        <f>IF(OR(CH307=0.05,CH307=0),CH307,IF(AND(CH307&gt;0.051,CH307&lt;0.1),0.1,IF(AND(CH307&gt;0.001,CH307&lt;0.05),0.05,CH307)))</f>
        <v>0</v>
      </c>
      <c r="CJ307" s="23">
        <f>CF307+CG307+CI307</f>
        <v>0</v>
      </c>
      <c r="CK307" s="15">
        <f>IF(DB306&gt;0,ROUND($CD$1*$CK$1,2),0)</f>
        <v>0</v>
      </c>
      <c r="CL307" s="22">
        <v>0</v>
      </c>
      <c r="CM307" s="22">
        <f>IF(DB306&gt;0,ROUND($CD$1*$CM$1,2),0)</f>
        <v>0</v>
      </c>
      <c r="CN307" s="22">
        <f>IF(DB306&gt;0,ROUND($CD$1*$CN$1,2),0)</f>
        <v>0</v>
      </c>
      <c r="CO307" s="22">
        <f>IF(DB306&gt;0,ROUND($CD$1*$CO$1,2),0)</f>
        <v>0</v>
      </c>
      <c r="CP307" s="22">
        <f>IF(DB306&gt;0,ROUND($CD$1*$CP$1,2),0)</f>
        <v>0</v>
      </c>
      <c r="CQ307" s="15">
        <f>IF(DB306&gt;0,CK307+SUM(CM307:CP307),0)</f>
        <v>0</v>
      </c>
      <c r="CR307" s="22">
        <f>IF(DB306&gt;0,ROUND(CQ307/12,2),0)</f>
        <v>0</v>
      </c>
      <c r="CS307" s="9">
        <f>INT(CR307)</f>
        <v>0</v>
      </c>
      <c r="CT307" s="23">
        <f>INT((CR307-CS307)*10)/10</f>
        <v>0</v>
      </c>
      <c r="CU307" s="17">
        <f>CR307-CS307-CT307</f>
        <v>0</v>
      </c>
      <c r="CV307" s="23">
        <f>IF(OR(CU307=0.05,CU307=0),CU307,IF(AND(CU307&gt;0.051,CU307&lt;0.1),0.1,IF(AND(CU307&gt;0.001,CU307&lt;0.05),0.05,CU307)))</f>
        <v>0</v>
      </c>
      <c r="CW307" s="23">
        <f>CS307+CT307+CV307</f>
        <v>0</v>
      </c>
      <c r="CX307">
        <f>IF(DB306&gt;0,CX306,0)</f>
        <v>0</v>
      </c>
      <c r="CY307" s="7">
        <f>ROUND(CD307+CJ307+CW307+CX307,2)</f>
        <v>0</v>
      </c>
      <c r="CZ307" s="7">
        <f>IF(AND(CY307&gt;0,CY308=0),CY307,0)</f>
        <v>0</v>
      </c>
      <c r="DA307" s="7">
        <f>IF(DB306&gt;0,DA306,0)</f>
        <v>0</v>
      </c>
      <c r="DB307" s="7">
        <f>IF(ROUND(CY307-DA307,2)&gt;0,ROUND(CY307-DA307,2),0)</f>
        <v>0</v>
      </c>
      <c r="EB307">
        <v>305</v>
      </c>
      <c r="EC307" s="7">
        <f>IF(FB306&gt;0,EC306-1000,EC306)</f>
        <v>0</v>
      </c>
      <c r="ED307" s="20">
        <f>IF(FB306&gt;0,ROUND(PMT($F$92/12,$F$96*12,-EC307),5),0)</f>
        <v>0</v>
      </c>
      <c r="EE307" s="15">
        <f>IF(FB306&gt;0,ROUND(EC307*$EE$1/1000,2),0)</f>
        <v>0</v>
      </c>
      <c r="EF307" s="9">
        <f>INT(EE307)</f>
        <v>0</v>
      </c>
      <c r="EG307" s="23">
        <f>INT((EE307-EF307)*10)/10</f>
        <v>0</v>
      </c>
      <c r="EH307" s="17">
        <f>EE307-EF307-EG307</f>
        <v>0</v>
      </c>
      <c r="EI307" s="23">
        <f>IF(OR(EH307=0.05,EH307=0),EH307,IF(AND(EH307&gt;0.051,EH307&lt;0.1),0.1,IF(AND(EH307&gt;0.001,EH307&lt;0.05),0.05,EH307)))</f>
        <v>0</v>
      </c>
      <c r="EJ307" s="23">
        <f>EF307+EG307+EI307</f>
        <v>0</v>
      </c>
      <c r="EK307" s="15">
        <f>IF(FB306&gt;0,ROUND($ED$1*$EK$1,2),0)</f>
        <v>0</v>
      </c>
      <c r="EL307" s="22">
        <v>0</v>
      </c>
      <c r="EM307" s="22">
        <f>IF(FB306&gt;0,ROUND($ED$1*$EM$1,0),0)</f>
        <v>0</v>
      </c>
      <c r="EN307" s="22">
        <f>IF(FB306&gt;0,ROUND($ED$1*$EN$1,2),0)</f>
        <v>0</v>
      </c>
      <c r="EO307" s="22">
        <f>IF(FB306&gt;0,ROUND($ED$1*$EO$1,2),0)</f>
        <v>0</v>
      </c>
      <c r="EP307" s="22">
        <f>IF(FB306&gt;0,ROUND($ED$1*$EP$1,2),0)</f>
        <v>0</v>
      </c>
      <c r="EQ307" s="15">
        <f>IF(FB306&gt;0,EK307+SUM(EM307:EP307),0)</f>
        <v>0</v>
      </c>
      <c r="ER307" s="22">
        <f>IF(FB306&gt;0,ROUND(EQ307/12,2),0)</f>
        <v>0</v>
      </c>
      <c r="ES307" s="9">
        <f>INT(ER307)</f>
        <v>0</v>
      </c>
      <c r="ET307" s="23">
        <f>INT((ER307-ES307)*10)/10</f>
        <v>0</v>
      </c>
      <c r="EU307" s="17">
        <f>ER307-ES307-ET307</f>
        <v>0</v>
      </c>
      <c r="EV307" s="23">
        <f>IF(OR(EU307=0.05,EU307=0),EU307,IF(AND(EU307&gt;0.051,EU307&lt;0.1),0.1,IF(AND(EU307&gt;0.001,EU307&lt;0.05),0.05,EU307)))</f>
        <v>0</v>
      </c>
      <c r="EW307" s="23">
        <f>ES307+ET307+EV307</f>
        <v>0</v>
      </c>
      <c r="EX307">
        <f>IF(FB306&gt;0,EX306,0)</f>
        <v>0</v>
      </c>
      <c r="EY307" s="7">
        <f>ROUND(ED307+EJ307+EW307+EX307,2)</f>
        <v>0</v>
      </c>
      <c r="EZ307" s="7">
        <f>IF(AND(EY307&gt;0,EY308=0),EY307,0)</f>
        <v>0</v>
      </c>
      <c r="FA307" s="7">
        <f>IF(FB306&gt;0,FA306,0)</f>
        <v>0</v>
      </c>
      <c r="FB307" s="7">
        <f>IF(ROUND(EY307-FA307,2)&gt;0,ROUND(EY307-FA307,2),0)</f>
        <v>0</v>
      </c>
      <c r="GB307">
        <v>305</v>
      </c>
      <c r="GC307" s="7">
        <f>IF(HB306&gt;0,GC306-1000,GC306)</f>
        <v>0</v>
      </c>
      <c r="GD307" s="20">
        <f>IF(HB306&gt;0,ROUND(PMT($F$92/12,$F$96*12,-GC307),5),0)</f>
        <v>0</v>
      </c>
      <c r="GE307" s="15">
        <f>IF(HB306&gt;0,ROUND(GC307*$GE$1/1000,2),0)</f>
        <v>0</v>
      </c>
      <c r="GF307" s="9">
        <f>INT(GE307)</f>
        <v>0</v>
      </c>
      <c r="GG307" s="23">
        <f>INT((GE307-GF307)*10)/10</f>
        <v>0</v>
      </c>
      <c r="GH307" s="17">
        <f>GE307-GF307-GG307</f>
        <v>0</v>
      </c>
      <c r="GI307" s="23">
        <f>IF(OR(GH307=0.05,GH307=0),GH307,IF(AND(GH307&gt;0.051,GH307&lt;0.1),0.1,IF(AND(GH307&gt;0.001,GH307&lt;0.05),0.05,GH307)))</f>
        <v>0</v>
      </c>
      <c r="GJ307" s="23">
        <f>GF307+GG307+GI307</f>
        <v>0</v>
      </c>
      <c r="GK307" s="15">
        <f>IF(HB306&gt;0,ROUND($GD$1*$GK$1,2),0)</f>
        <v>0</v>
      </c>
      <c r="GL307" s="22">
        <v>0</v>
      </c>
      <c r="GM307" s="22">
        <f>IF(HB306&gt;0,ROUND($GD$1*$GM$1,0),0)</f>
        <v>0</v>
      </c>
      <c r="GN307" s="22">
        <f>IF(HB306&gt;0,ROUND($GD$1*$GN$1,2),0)</f>
        <v>0</v>
      </c>
      <c r="GO307" s="22">
        <f>IF(HB306&gt;0,ROUND($GD$1*$GO$1,2),0)</f>
        <v>0</v>
      </c>
      <c r="GP307" s="22">
        <f>IF(HB306&gt;0,ROUND($GD$1*$GP$1,2),0)</f>
        <v>0</v>
      </c>
      <c r="GQ307" s="15">
        <f>IF(HB306&gt;0,GK307+SUM(GM307:GP307),0)</f>
        <v>0</v>
      </c>
      <c r="GR307" s="22">
        <f>IF(HB306&gt;0,ROUND(GQ307/12,2),0)</f>
        <v>0</v>
      </c>
      <c r="GS307" s="9">
        <f>INT(GR307)</f>
        <v>0</v>
      </c>
      <c r="GT307" s="23">
        <f>INT((GR307-GS307)*10)/10</f>
        <v>0</v>
      </c>
      <c r="GU307" s="17">
        <f>GR307-GS307-GT307</f>
        <v>0</v>
      </c>
      <c r="GV307" s="23">
        <f>IF(OR(GU307=0.05,GU307=0),GU307,IF(AND(GU307&gt;0.051,GU307&lt;0.1),0.1,IF(AND(GU307&gt;0.001,GU307&lt;0.05),0.05,GU307)))</f>
        <v>0</v>
      </c>
      <c r="GW307" s="23">
        <f>GS307+GT307+GV307</f>
        <v>0</v>
      </c>
      <c r="GX307">
        <f>IF(HB306&gt;0,GX306,0)</f>
        <v>0</v>
      </c>
      <c r="GY307" s="7">
        <f>ROUND(GD307+GJ307+GW307+GX307,2)</f>
        <v>0</v>
      </c>
      <c r="GZ307" s="7">
        <f>IF(AND(GY307&gt;0,GY308=0),GY307,0)</f>
        <v>0</v>
      </c>
      <c r="HA307" s="7">
        <f>IF(HB306&gt;0,HA306,0)</f>
        <v>0</v>
      </c>
      <c r="HB307" s="7">
        <f>IF(ROUND(GY307-HA307,2)&gt;0,ROUND(GY307-HA307,2),0)</f>
        <v>0</v>
      </c>
    </row>
    <row r="308" spans="1:235">
      <c r="BB308">
        <v>306</v>
      </c>
      <c r="BC308" s="7">
        <f>IF(BW307&gt;0,BC307-1000,BC307)</f>
        <v>0</v>
      </c>
      <c r="BD308" s="20">
        <f>IF(BW307&gt;0,ROUND(PMT($F$92/12,$F$96*12,-BC308),5),0)</f>
        <v>0</v>
      </c>
      <c r="BE308" s="15">
        <f>IF(BW307&gt;0,ROUND(BC308*$E$1/1000,2),0)</f>
        <v>0</v>
      </c>
      <c r="BF308" s="15">
        <f>IF(BW307&gt;0,ROUND(MIN(BC308,$F$168)*$BF$1,2),0)</f>
        <v>0</v>
      </c>
      <c r="BG308" s="22">
        <v>0</v>
      </c>
      <c r="BH308" s="22">
        <f>IF(BW307&gt;0,ROUND(MIN(BC308,$F$168)*$BH$1,0),0)</f>
        <v>0</v>
      </c>
      <c r="BI308" s="22">
        <f>IF(BW307&gt;0,ROUND(MIN(BC308,$F$168)*$BI$1,2),0)</f>
        <v>0</v>
      </c>
      <c r="BJ308" s="22">
        <f>IF(BW307&gt;0,ROUND(MIN(BC308,$F$168)*$BJ$1,2),0)</f>
        <v>0</v>
      </c>
      <c r="BK308" s="22">
        <f>IF(BW307&gt;0,ROUND(MIN(BC308,$F$168)*$BK$1,2),0)</f>
        <v>0</v>
      </c>
      <c r="BL308" s="15">
        <f>IF(BW307&gt;0,BF308+SUM(BH308:BK308),0)</f>
        <v>0</v>
      </c>
      <c r="BM308" s="22">
        <f>IF(BW307&gt;0,ROUND(BL308/12,2),0)</f>
        <v>0</v>
      </c>
      <c r="BN308" s="9">
        <f>INT(BM308)</f>
        <v>0</v>
      </c>
      <c r="BO308" s="23">
        <f>INT((BM308-BN308)*10)/10</f>
        <v>0</v>
      </c>
      <c r="BP308" s="17">
        <f>BM308-BN308-BO308</f>
        <v>0</v>
      </c>
      <c r="BQ308" s="23">
        <f>IF(OR(BP308=0.05,BP308=0),BP308,IF(AND(BP308&gt;0.051,BP308&lt;0.1),0.1,IF(AND(BP308&gt;0.001,BP308&lt;0.05),0.05,BP308)))</f>
        <v>0</v>
      </c>
      <c r="BR308" s="23">
        <f>BN308+BO308+BQ308</f>
        <v>0</v>
      </c>
      <c r="BS308">
        <f>IF(BW307&gt;0,BS307,0)</f>
        <v>0</v>
      </c>
      <c r="BT308" s="7">
        <f>SUM(BD308:BE308)+BR308+BS308</f>
        <v>0</v>
      </c>
      <c r="BU308" s="7">
        <f>IF(AND(BT308&gt;0,BT309=0),BT308,0)</f>
        <v>0</v>
      </c>
      <c r="BV308" s="7">
        <f>IF(BW307&gt;0,BV307,0)</f>
        <v>0</v>
      </c>
      <c r="BW308" s="7">
        <f>IF(ROUND(BT308-BV308,2)&gt;0,ROUND(BT308-BV308,2),0)</f>
        <v>0</v>
      </c>
      <c r="CB308">
        <v>306</v>
      </c>
      <c r="CC308" s="7">
        <f>IF(DB307&gt;0,CC307-1000,CC307)</f>
        <v>0</v>
      </c>
      <c r="CD308" s="20">
        <f>IF(DB307&gt;0,ROUND(PMT($F$92/12,$F$96*12,-CC308),5),0)</f>
        <v>0</v>
      </c>
      <c r="CE308" s="15">
        <f>IF(DB307&gt;0,ROUND(CC308*$CE$1/1000,2),0)</f>
        <v>0</v>
      </c>
      <c r="CF308" s="9">
        <f>INT(CE308)</f>
        <v>0</v>
      </c>
      <c r="CG308" s="23">
        <f>INT((CE308-CF308)*10)/10</f>
        <v>0</v>
      </c>
      <c r="CH308" s="17">
        <f>CE308-CF308-CG308</f>
        <v>0</v>
      </c>
      <c r="CI308" s="23">
        <f>IF(OR(CH308=0.05,CH308=0),CH308,IF(AND(CH308&gt;0.051,CH308&lt;0.1),0.1,IF(AND(CH308&gt;0.001,CH308&lt;0.05),0.05,CH308)))</f>
        <v>0</v>
      </c>
      <c r="CJ308" s="23">
        <f>CF308+CG308+CI308</f>
        <v>0</v>
      </c>
      <c r="CK308" s="15">
        <f>IF(DB307&gt;0,ROUND($CD$1*$CK$1,2),0)</f>
        <v>0</v>
      </c>
      <c r="CL308" s="22">
        <v>0</v>
      </c>
      <c r="CM308" s="22">
        <f>IF(DB307&gt;0,ROUND($CD$1*$CM$1,2),0)</f>
        <v>0</v>
      </c>
      <c r="CN308" s="22">
        <f>IF(DB307&gt;0,ROUND($CD$1*$CN$1,2),0)</f>
        <v>0</v>
      </c>
      <c r="CO308" s="22">
        <f>IF(DB307&gt;0,ROUND($CD$1*$CO$1,2),0)</f>
        <v>0</v>
      </c>
      <c r="CP308" s="22">
        <f>IF(DB307&gt;0,ROUND($CD$1*$CP$1,2),0)</f>
        <v>0</v>
      </c>
      <c r="CQ308" s="15">
        <f>IF(DB307&gt;0,CK308+SUM(CM308:CP308),0)</f>
        <v>0</v>
      </c>
      <c r="CR308" s="22">
        <f>IF(DB307&gt;0,ROUND(CQ308/12,2),0)</f>
        <v>0</v>
      </c>
      <c r="CS308" s="9">
        <f>INT(CR308)</f>
        <v>0</v>
      </c>
      <c r="CT308" s="23">
        <f>INT((CR308-CS308)*10)/10</f>
        <v>0</v>
      </c>
      <c r="CU308" s="17">
        <f>CR308-CS308-CT308</f>
        <v>0</v>
      </c>
      <c r="CV308" s="23">
        <f>IF(OR(CU308=0.05,CU308=0),CU308,IF(AND(CU308&gt;0.051,CU308&lt;0.1),0.1,IF(AND(CU308&gt;0.001,CU308&lt;0.05),0.05,CU308)))</f>
        <v>0</v>
      </c>
      <c r="CW308" s="23">
        <f>CS308+CT308+CV308</f>
        <v>0</v>
      </c>
      <c r="CX308">
        <f>IF(DB307&gt;0,CX307,0)</f>
        <v>0</v>
      </c>
      <c r="CY308" s="7">
        <f>ROUND(CD308+CJ308+CW308+CX308,2)</f>
        <v>0</v>
      </c>
      <c r="CZ308" s="7">
        <f>IF(AND(CY308&gt;0,CY309=0),CY308,0)</f>
        <v>0</v>
      </c>
      <c r="DA308" s="7">
        <f>IF(DB307&gt;0,DA307,0)</f>
        <v>0</v>
      </c>
      <c r="DB308" s="7">
        <f>IF(ROUND(CY308-DA308,2)&gt;0,ROUND(CY308-DA308,2),0)</f>
        <v>0</v>
      </c>
      <c r="EB308">
        <v>306</v>
      </c>
      <c r="EC308" s="7">
        <f>IF(FB307&gt;0,EC307-1000,EC307)</f>
        <v>0</v>
      </c>
      <c r="ED308" s="20">
        <f>IF(FB307&gt;0,ROUND(PMT($F$92/12,$F$96*12,-EC308),5),0)</f>
        <v>0</v>
      </c>
      <c r="EE308" s="15">
        <f>IF(FB307&gt;0,ROUND(EC308*$EE$1/1000,2),0)</f>
        <v>0</v>
      </c>
      <c r="EF308" s="9">
        <f>INT(EE308)</f>
        <v>0</v>
      </c>
      <c r="EG308" s="23">
        <f>INT((EE308-EF308)*10)/10</f>
        <v>0</v>
      </c>
      <c r="EH308" s="17">
        <f>EE308-EF308-EG308</f>
        <v>0</v>
      </c>
      <c r="EI308" s="23">
        <f>IF(OR(EH308=0.05,EH308=0),EH308,IF(AND(EH308&gt;0.051,EH308&lt;0.1),0.1,IF(AND(EH308&gt;0.001,EH308&lt;0.05),0.05,EH308)))</f>
        <v>0</v>
      </c>
      <c r="EJ308" s="23">
        <f>EF308+EG308+EI308</f>
        <v>0</v>
      </c>
      <c r="EK308" s="15">
        <f>IF(FB307&gt;0,ROUND($ED$1*$EK$1,2),0)</f>
        <v>0</v>
      </c>
      <c r="EL308" s="22">
        <v>0</v>
      </c>
      <c r="EM308" s="22">
        <f>IF(FB307&gt;0,ROUND($ED$1*$EM$1,0),0)</f>
        <v>0</v>
      </c>
      <c r="EN308" s="22">
        <f>IF(FB307&gt;0,ROUND($ED$1*$EN$1,2),0)</f>
        <v>0</v>
      </c>
      <c r="EO308" s="22">
        <f>IF(FB307&gt;0,ROUND($ED$1*$EO$1,2),0)</f>
        <v>0</v>
      </c>
      <c r="EP308" s="22">
        <f>IF(FB307&gt;0,ROUND($ED$1*$EP$1,2),0)</f>
        <v>0</v>
      </c>
      <c r="EQ308" s="15">
        <f>IF(FB307&gt;0,EK308+SUM(EM308:EP308),0)</f>
        <v>0</v>
      </c>
      <c r="ER308" s="22">
        <f>IF(FB307&gt;0,ROUND(EQ308/12,2),0)</f>
        <v>0</v>
      </c>
      <c r="ES308" s="9">
        <f>INT(ER308)</f>
        <v>0</v>
      </c>
      <c r="ET308" s="23">
        <f>INT((ER308-ES308)*10)/10</f>
        <v>0</v>
      </c>
      <c r="EU308" s="17">
        <f>ER308-ES308-ET308</f>
        <v>0</v>
      </c>
      <c r="EV308" s="23">
        <f>IF(OR(EU308=0.05,EU308=0),EU308,IF(AND(EU308&gt;0.051,EU308&lt;0.1),0.1,IF(AND(EU308&gt;0.001,EU308&lt;0.05),0.05,EU308)))</f>
        <v>0</v>
      </c>
      <c r="EW308" s="23">
        <f>ES308+ET308+EV308</f>
        <v>0</v>
      </c>
      <c r="EX308">
        <f>IF(FB307&gt;0,EX307,0)</f>
        <v>0</v>
      </c>
      <c r="EY308" s="7">
        <f>ROUND(ED308+EJ308+EW308+EX308,2)</f>
        <v>0</v>
      </c>
      <c r="EZ308" s="7">
        <f>IF(AND(EY308&gt;0,EY309=0),EY308,0)</f>
        <v>0</v>
      </c>
      <c r="FA308" s="7">
        <f>IF(FB307&gt;0,FA307,0)</f>
        <v>0</v>
      </c>
      <c r="FB308" s="7">
        <f>IF(ROUND(EY308-FA308,2)&gt;0,ROUND(EY308-FA308,2),0)</f>
        <v>0</v>
      </c>
      <c r="GB308">
        <v>306</v>
      </c>
      <c r="GC308" s="7">
        <f>IF(HB307&gt;0,GC307-1000,GC307)</f>
        <v>0</v>
      </c>
      <c r="GD308" s="20">
        <f>IF(HB307&gt;0,ROUND(PMT($F$92/12,$F$96*12,-GC308),5),0)</f>
        <v>0</v>
      </c>
      <c r="GE308" s="15">
        <f>IF(HB307&gt;0,ROUND(GC308*$GE$1/1000,2),0)</f>
        <v>0</v>
      </c>
      <c r="GF308" s="9">
        <f>INT(GE308)</f>
        <v>0</v>
      </c>
      <c r="GG308" s="23">
        <f>INT((GE308-GF308)*10)/10</f>
        <v>0</v>
      </c>
      <c r="GH308" s="17">
        <f>GE308-GF308-GG308</f>
        <v>0</v>
      </c>
      <c r="GI308" s="23">
        <f>IF(OR(GH308=0.05,GH308=0),GH308,IF(AND(GH308&gt;0.051,GH308&lt;0.1),0.1,IF(AND(GH308&gt;0.001,GH308&lt;0.05),0.05,GH308)))</f>
        <v>0</v>
      </c>
      <c r="GJ308" s="23">
        <f>GF308+GG308+GI308</f>
        <v>0</v>
      </c>
      <c r="GK308" s="15">
        <f>IF(HB307&gt;0,ROUND($GD$1*$GK$1,2),0)</f>
        <v>0</v>
      </c>
      <c r="GL308" s="22">
        <v>0</v>
      </c>
      <c r="GM308" s="22">
        <f>IF(HB307&gt;0,ROUND($GD$1*$GM$1,0),0)</f>
        <v>0</v>
      </c>
      <c r="GN308" s="22">
        <f>IF(HB307&gt;0,ROUND($GD$1*$GN$1,2),0)</f>
        <v>0</v>
      </c>
      <c r="GO308" s="22">
        <f>IF(HB307&gt;0,ROUND($GD$1*$GO$1,2),0)</f>
        <v>0</v>
      </c>
      <c r="GP308" s="22">
        <f>IF(HB307&gt;0,ROUND($GD$1*$GP$1,2),0)</f>
        <v>0</v>
      </c>
      <c r="GQ308" s="15">
        <f>IF(HB307&gt;0,GK308+SUM(GM308:GP308),0)</f>
        <v>0</v>
      </c>
      <c r="GR308" s="22">
        <f>IF(HB307&gt;0,ROUND(GQ308/12,2),0)</f>
        <v>0</v>
      </c>
      <c r="GS308" s="9">
        <f>INT(GR308)</f>
        <v>0</v>
      </c>
      <c r="GT308" s="23">
        <f>INT((GR308-GS308)*10)/10</f>
        <v>0</v>
      </c>
      <c r="GU308" s="17">
        <f>GR308-GS308-GT308</f>
        <v>0</v>
      </c>
      <c r="GV308" s="23">
        <f>IF(OR(GU308=0.05,GU308=0),GU308,IF(AND(GU308&gt;0.051,GU308&lt;0.1),0.1,IF(AND(GU308&gt;0.001,GU308&lt;0.05),0.05,GU308)))</f>
        <v>0</v>
      </c>
      <c r="GW308" s="23">
        <f>GS308+GT308+GV308</f>
        <v>0</v>
      </c>
      <c r="GX308">
        <f>IF(HB307&gt;0,GX307,0)</f>
        <v>0</v>
      </c>
      <c r="GY308" s="7">
        <f>ROUND(GD308+GJ308+GW308+GX308,2)</f>
        <v>0</v>
      </c>
      <c r="GZ308" s="7">
        <f>IF(AND(GY308&gt;0,GY309=0),GY308,0)</f>
        <v>0</v>
      </c>
      <c r="HA308" s="7">
        <f>IF(HB307&gt;0,HA307,0)</f>
        <v>0</v>
      </c>
      <c r="HB308" s="7">
        <f>IF(ROUND(GY308-HA308,2)&gt;0,ROUND(GY308-HA308,2),0)</f>
        <v>0</v>
      </c>
    </row>
    <row r="309" spans="1:235">
      <c r="BB309">
        <v>307</v>
      </c>
      <c r="BC309" s="7">
        <f>IF(BW308&gt;0,BC308-1000,BC308)</f>
        <v>0</v>
      </c>
      <c r="BD309" s="20">
        <f>IF(BW308&gt;0,ROUND(PMT($F$92/12,$F$96*12,-BC309),5),0)</f>
        <v>0</v>
      </c>
      <c r="BE309" s="15">
        <f>IF(BW308&gt;0,ROUND(BC309*$E$1/1000,2),0)</f>
        <v>0</v>
      </c>
      <c r="BF309" s="15">
        <f>IF(BW308&gt;0,ROUND(MIN(BC309,$F$168)*$BF$1,2),0)</f>
        <v>0</v>
      </c>
      <c r="BG309" s="22">
        <v>0</v>
      </c>
      <c r="BH309" s="22">
        <f>IF(BW308&gt;0,ROUND(MIN(BC309,$F$168)*$BH$1,0),0)</f>
        <v>0</v>
      </c>
      <c r="BI309" s="22">
        <f>IF(BW308&gt;0,ROUND(MIN(BC309,$F$168)*$BI$1,2),0)</f>
        <v>0</v>
      </c>
      <c r="BJ309" s="22">
        <f>IF(BW308&gt;0,ROUND(MIN(BC309,$F$168)*$BJ$1,2),0)</f>
        <v>0</v>
      </c>
      <c r="BK309" s="22">
        <f>IF(BW308&gt;0,ROUND(MIN(BC309,$F$168)*$BK$1,2),0)</f>
        <v>0</v>
      </c>
      <c r="BL309" s="15">
        <f>IF(BW308&gt;0,BF309+SUM(BH309:BK309),0)</f>
        <v>0</v>
      </c>
      <c r="BM309" s="22">
        <f>IF(BW308&gt;0,ROUND(BL309/12,2),0)</f>
        <v>0</v>
      </c>
      <c r="BN309" s="9">
        <f>INT(BM309)</f>
        <v>0</v>
      </c>
      <c r="BO309" s="23">
        <f>INT((BM309-BN309)*10)/10</f>
        <v>0</v>
      </c>
      <c r="BP309" s="17">
        <f>BM309-BN309-BO309</f>
        <v>0</v>
      </c>
      <c r="BQ309" s="23">
        <f>IF(OR(BP309=0.05,BP309=0),BP309,IF(AND(BP309&gt;0.051,BP309&lt;0.1),0.1,IF(AND(BP309&gt;0.001,BP309&lt;0.05),0.05,BP309)))</f>
        <v>0</v>
      </c>
      <c r="BR309" s="23">
        <f>BN309+BO309+BQ309</f>
        <v>0</v>
      </c>
      <c r="BS309">
        <f>IF(BW308&gt;0,BS308,0)</f>
        <v>0</v>
      </c>
      <c r="BT309" s="7">
        <f>SUM(BD309:BE309)+BR309+BS309</f>
        <v>0</v>
      </c>
      <c r="BU309" s="7">
        <f>IF(AND(BT309&gt;0,BT310=0),BT309,0)</f>
        <v>0</v>
      </c>
      <c r="BV309" s="7">
        <f>IF(BW308&gt;0,BV308,0)</f>
        <v>0</v>
      </c>
      <c r="BW309" s="7">
        <f>IF(ROUND(BT309-BV309,2)&gt;0,ROUND(BT309-BV309,2),0)</f>
        <v>0</v>
      </c>
      <c r="CB309">
        <v>307</v>
      </c>
      <c r="CC309" s="7">
        <f>IF(DB308&gt;0,CC308-1000,CC308)</f>
        <v>0</v>
      </c>
      <c r="CD309" s="20">
        <f>IF(DB308&gt;0,ROUND(PMT($F$92/12,$F$96*12,-CC309),5),0)</f>
        <v>0</v>
      </c>
      <c r="CE309" s="15">
        <f>IF(DB308&gt;0,ROUND(CC309*$CE$1/1000,2),0)</f>
        <v>0</v>
      </c>
      <c r="CF309" s="9">
        <f>INT(CE309)</f>
        <v>0</v>
      </c>
      <c r="CG309" s="23">
        <f>INT((CE309-CF309)*10)/10</f>
        <v>0</v>
      </c>
      <c r="CH309" s="17">
        <f>CE309-CF309-CG309</f>
        <v>0</v>
      </c>
      <c r="CI309" s="23">
        <f>IF(OR(CH309=0.05,CH309=0),CH309,IF(AND(CH309&gt;0.051,CH309&lt;0.1),0.1,IF(AND(CH309&gt;0.001,CH309&lt;0.05),0.05,CH309)))</f>
        <v>0</v>
      </c>
      <c r="CJ309" s="23">
        <f>CF309+CG309+CI309</f>
        <v>0</v>
      </c>
      <c r="CK309" s="15">
        <f>IF(DB308&gt;0,ROUND($CD$1*$CK$1,2),0)</f>
        <v>0</v>
      </c>
      <c r="CL309" s="22">
        <v>0</v>
      </c>
      <c r="CM309" s="22">
        <f>IF(DB308&gt;0,ROUND($CD$1*$CM$1,2),0)</f>
        <v>0</v>
      </c>
      <c r="CN309" s="22">
        <f>IF(DB308&gt;0,ROUND($CD$1*$CN$1,2),0)</f>
        <v>0</v>
      </c>
      <c r="CO309" s="22">
        <f>IF(DB308&gt;0,ROUND($CD$1*$CO$1,2),0)</f>
        <v>0</v>
      </c>
      <c r="CP309" s="22">
        <f>IF(DB308&gt;0,ROUND($CD$1*$CP$1,2),0)</f>
        <v>0</v>
      </c>
      <c r="CQ309" s="15">
        <f>IF(DB308&gt;0,CK309+SUM(CM309:CP309),0)</f>
        <v>0</v>
      </c>
      <c r="CR309" s="22">
        <f>IF(DB308&gt;0,ROUND(CQ309/12,2),0)</f>
        <v>0</v>
      </c>
      <c r="CS309" s="9">
        <f>INT(CR309)</f>
        <v>0</v>
      </c>
      <c r="CT309" s="23">
        <f>INT((CR309-CS309)*10)/10</f>
        <v>0</v>
      </c>
      <c r="CU309" s="17">
        <f>CR309-CS309-CT309</f>
        <v>0</v>
      </c>
      <c r="CV309" s="23">
        <f>IF(OR(CU309=0.05,CU309=0),CU309,IF(AND(CU309&gt;0.051,CU309&lt;0.1),0.1,IF(AND(CU309&gt;0.001,CU309&lt;0.05),0.05,CU309)))</f>
        <v>0</v>
      </c>
      <c r="CW309" s="23">
        <f>CS309+CT309+CV309</f>
        <v>0</v>
      </c>
      <c r="CX309">
        <f>IF(DB308&gt;0,CX308,0)</f>
        <v>0</v>
      </c>
      <c r="CY309" s="7">
        <f>ROUND(CD309+CJ309+CW309+CX309,2)</f>
        <v>0</v>
      </c>
      <c r="CZ309" s="7">
        <f>IF(AND(CY309&gt;0,CY310=0),CY309,0)</f>
        <v>0</v>
      </c>
      <c r="DA309" s="7">
        <f>IF(DB308&gt;0,DA308,0)</f>
        <v>0</v>
      </c>
      <c r="DB309" s="7">
        <f>IF(ROUND(CY309-DA309,2)&gt;0,ROUND(CY309-DA309,2),0)</f>
        <v>0</v>
      </c>
      <c r="EB309">
        <v>307</v>
      </c>
      <c r="EC309" s="7">
        <f>IF(FB308&gt;0,EC308-1000,EC308)</f>
        <v>0</v>
      </c>
      <c r="ED309" s="20">
        <f>IF(FB308&gt;0,ROUND(PMT($F$92/12,$F$96*12,-EC309),5),0)</f>
        <v>0</v>
      </c>
      <c r="EE309" s="15">
        <f>IF(FB308&gt;0,ROUND(EC309*$EE$1/1000,2),0)</f>
        <v>0</v>
      </c>
      <c r="EF309" s="9">
        <f>INT(EE309)</f>
        <v>0</v>
      </c>
      <c r="EG309" s="23">
        <f>INT((EE309-EF309)*10)/10</f>
        <v>0</v>
      </c>
      <c r="EH309" s="17">
        <f>EE309-EF309-EG309</f>
        <v>0</v>
      </c>
      <c r="EI309" s="23">
        <f>IF(OR(EH309=0.05,EH309=0),EH309,IF(AND(EH309&gt;0.051,EH309&lt;0.1),0.1,IF(AND(EH309&gt;0.001,EH309&lt;0.05),0.05,EH309)))</f>
        <v>0</v>
      </c>
      <c r="EJ309" s="23">
        <f>EF309+EG309+EI309</f>
        <v>0</v>
      </c>
      <c r="EK309" s="15">
        <f>IF(FB308&gt;0,ROUND($ED$1*$EK$1,2),0)</f>
        <v>0</v>
      </c>
      <c r="EL309" s="22">
        <v>0</v>
      </c>
      <c r="EM309" s="22">
        <f>IF(FB308&gt;0,ROUND($ED$1*$EM$1,0),0)</f>
        <v>0</v>
      </c>
      <c r="EN309" s="22">
        <f>IF(FB308&gt;0,ROUND($ED$1*$EN$1,2),0)</f>
        <v>0</v>
      </c>
      <c r="EO309" s="22">
        <f>IF(FB308&gt;0,ROUND($ED$1*$EO$1,2),0)</f>
        <v>0</v>
      </c>
      <c r="EP309" s="22">
        <f>IF(FB308&gt;0,ROUND($ED$1*$EP$1,2),0)</f>
        <v>0</v>
      </c>
      <c r="EQ309" s="15">
        <f>IF(FB308&gt;0,EK309+SUM(EM309:EP309),0)</f>
        <v>0</v>
      </c>
      <c r="ER309" s="22">
        <f>IF(FB308&gt;0,ROUND(EQ309/12,2),0)</f>
        <v>0</v>
      </c>
      <c r="ES309" s="9">
        <f>INT(ER309)</f>
        <v>0</v>
      </c>
      <c r="ET309" s="23">
        <f>INT((ER309-ES309)*10)/10</f>
        <v>0</v>
      </c>
      <c r="EU309" s="17">
        <f>ER309-ES309-ET309</f>
        <v>0</v>
      </c>
      <c r="EV309" s="23">
        <f>IF(OR(EU309=0.05,EU309=0),EU309,IF(AND(EU309&gt;0.051,EU309&lt;0.1),0.1,IF(AND(EU309&gt;0.001,EU309&lt;0.05),0.05,EU309)))</f>
        <v>0</v>
      </c>
      <c r="EW309" s="23">
        <f>ES309+ET309+EV309</f>
        <v>0</v>
      </c>
      <c r="EX309">
        <f>IF(FB308&gt;0,EX308,0)</f>
        <v>0</v>
      </c>
      <c r="EY309" s="7">
        <f>ROUND(ED309+EJ309+EW309+EX309,2)</f>
        <v>0</v>
      </c>
      <c r="EZ309" s="7">
        <f>IF(AND(EY309&gt;0,EY310=0),EY309,0)</f>
        <v>0</v>
      </c>
      <c r="FA309" s="7">
        <f>IF(FB308&gt;0,FA308,0)</f>
        <v>0</v>
      </c>
      <c r="FB309" s="7">
        <f>IF(ROUND(EY309-FA309,2)&gt;0,ROUND(EY309-FA309,2),0)</f>
        <v>0</v>
      </c>
      <c r="GB309">
        <v>307</v>
      </c>
      <c r="GC309" s="7">
        <f>IF(HB308&gt;0,GC308-1000,GC308)</f>
        <v>0</v>
      </c>
      <c r="GD309" s="20">
        <f>IF(HB308&gt;0,ROUND(PMT($F$92/12,$F$96*12,-GC309),5),0)</f>
        <v>0</v>
      </c>
      <c r="GE309" s="15">
        <f>IF(HB308&gt;0,ROUND(GC309*$GE$1/1000,2),0)</f>
        <v>0</v>
      </c>
      <c r="GF309" s="9">
        <f>INT(GE309)</f>
        <v>0</v>
      </c>
      <c r="GG309" s="23">
        <f>INT((GE309-GF309)*10)/10</f>
        <v>0</v>
      </c>
      <c r="GH309" s="17">
        <f>GE309-GF309-GG309</f>
        <v>0</v>
      </c>
      <c r="GI309" s="23">
        <f>IF(OR(GH309=0.05,GH309=0),GH309,IF(AND(GH309&gt;0.051,GH309&lt;0.1),0.1,IF(AND(GH309&gt;0.001,GH309&lt;0.05),0.05,GH309)))</f>
        <v>0</v>
      </c>
      <c r="GJ309" s="23">
        <f>GF309+GG309+GI309</f>
        <v>0</v>
      </c>
      <c r="GK309" s="15">
        <f>IF(HB308&gt;0,ROUND($GD$1*$GK$1,2),0)</f>
        <v>0</v>
      </c>
      <c r="GL309" s="22">
        <v>0</v>
      </c>
      <c r="GM309" s="22">
        <f>IF(HB308&gt;0,ROUND($GD$1*$GM$1,0),0)</f>
        <v>0</v>
      </c>
      <c r="GN309" s="22">
        <f>IF(HB308&gt;0,ROUND($GD$1*$GN$1,2),0)</f>
        <v>0</v>
      </c>
      <c r="GO309" s="22">
        <f>IF(HB308&gt;0,ROUND($GD$1*$GO$1,2),0)</f>
        <v>0</v>
      </c>
      <c r="GP309" s="22">
        <f>IF(HB308&gt;0,ROUND($GD$1*$GP$1,2),0)</f>
        <v>0</v>
      </c>
      <c r="GQ309" s="15">
        <f>IF(HB308&gt;0,GK309+SUM(GM309:GP309),0)</f>
        <v>0</v>
      </c>
      <c r="GR309" s="22">
        <f>IF(HB308&gt;0,ROUND(GQ309/12,2),0)</f>
        <v>0</v>
      </c>
      <c r="GS309" s="9">
        <f>INT(GR309)</f>
        <v>0</v>
      </c>
      <c r="GT309" s="23">
        <f>INT((GR309-GS309)*10)/10</f>
        <v>0</v>
      </c>
      <c r="GU309" s="17">
        <f>GR309-GS309-GT309</f>
        <v>0</v>
      </c>
      <c r="GV309" s="23">
        <f>IF(OR(GU309=0.05,GU309=0),GU309,IF(AND(GU309&gt;0.051,GU309&lt;0.1),0.1,IF(AND(GU309&gt;0.001,GU309&lt;0.05),0.05,GU309)))</f>
        <v>0</v>
      </c>
      <c r="GW309" s="23">
        <f>GS309+GT309+GV309</f>
        <v>0</v>
      </c>
      <c r="GX309">
        <f>IF(HB308&gt;0,GX308,0)</f>
        <v>0</v>
      </c>
      <c r="GY309" s="7">
        <f>ROUND(GD309+GJ309+GW309+GX309,2)</f>
        <v>0</v>
      </c>
      <c r="GZ309" s="7">
        <f>IF(AND(GY309&gt;0,GY310=0),GY309,0)</f>
        <v>0</v>
      </c>
      <c r="HA309" s="7">
        <f>IF(HB308&gt;0,HA308,0)</f>
        <v>0</v>
      </c>
      <c r="HB309" s="7">
        <f>IF(ROUND(GY309-HA309,2)&gt;0,ROUND(GY309-HA309,2),0)</f>
        <v>0</v>
      </c>
    </row>
    <row r="310" spans="1:235">
      <c r="BB310">
        <v>308</v>
      </c>
      <c r="BC310" s="7">
        <f>IF(BW309&gt;0,BC309-1000,BC309)</f>
        <v>0</v>
      </c>
      <c r="BD310" s="20">
        <f>IF(BW309&gt;0,ROUND(PMT($F$92/12,$F$96*12,-BC310),5),0)</f>
        <v>0</v>
      </c>
      <c r="BE310" s="15">
        <f>IF(BW309&gt;0,ROUND(BC310*$E$1/1000,2),0)</f>
        <v>0</v>
      </c>
      <c r="BF310" s="15">
        <f>IF(BW309&gt;0,ROUND(MIN(BC310,$F$168)*$BF$1,2),0)</f>
        <v>0</v>
      </c>
      <c r="BG310" s="22">
        <v>0</v>
      </c>
      <c r="BH310" s="22">
        <f>IF(BW309&gt;0,ROUND(MIN(BC310,$F$168)*$BH$1,0),0)</f>
        <v>0</v>
      </c>
      <c r="BI310" s="22">
        <f>IF(BW309&gt;0,ROUND(MIN(BC310,$F$168)*$BI$1,2),0)</f>
        <v>0</v>
      </c>
      <c r="BJ310" s="22">
        <f>IF(BW309&gt;0,ROUND(MIN(BC310,$F$168)*$BJ$1,2),0)</f>
        <v>0</v>
      </c>
      <c r="BK310" s="22">
        <f>IF(BW309&gt;0,ROUND(MIN(BC310,$F$168)*$BK$1,2),0)</f>
        <v>0</v>
      </c>
      <c r="BL310" s="15">
        <f>IF(BW309&gt;0,BF310+SUM(BH310:BK310),0)</f>
        <v>0</v>
      </c>
      <c r="BM310" s="22">
        <f>IF(BW309&gt;0,ROUND(BL310/12,2),0)</f>
        <v>0</v>
      </c>
      <c r="BN310" s="9">
        <f>INT(BM310)</f>
        <v>0</v>
      </c>
      <c r="BO310" s="23">
        <f>INT((BM310-BN310)*10)/10</f>
        <v>0</v>
      </c>
      <c r="BP310" s="17">
        <f>BM310-BN310-BO310</f>
        <v>0</v>
      </c>
      <c r="BQ310" s="23">
        <f>IF(OR(BP310=0.05,BP310=0),BP310,IF(AND(BP310&gt;0.051,BP310&lt;0.1),0.1,IF(AND(BP310&gt;0.001,BP310&lt;0.05),0.05,BP310)))</f>
        <v>0</v>
      </c>
      <c r="BR310" s="23">
        <f>BN310+BO310+BQ310</f>
        <v>0</v>
      </c>
      <c r="BS310">
        <f>IF(BW309&gt;0,BS309,0)</f>
        <v>0</v>
      </c>
      <c r="BT310" s="7">
        <f>SUM(BD310:BE310)+BR310+BS310</f>
        <v>0</v>
      </c>
      <c r="BU310" s="7">
        <f>IF(AND(BT310&gt;0,BT311=0),BT310,0)</f>
        <v>0</v>
      </c>
      <c r="BV310" s="7">
        <f>IF(BW309&gt;0,BV309,0)</f>
        <v>0</v>
      </c>
      <c r="BW310" s="7">
        <f>IF(ROUND(BT310-BV310,2)&gt;0,ROUND(BT310-BV310,2),0)</f>
        <v>0</v>
      </c>
      <c r="CB310">
        <v>308</v>
      </c>
      <c r="CC310" s="7">
        <f>IF(DB309&gt;0,CC309-1000,CC309)</f>
        <v>0</v>
      </c>
      <c r="CD310" s="20">
        <f>IF(DB309&gt;0,ROUND(PMT($F$92/12,$F$96*12,-CC310),5),0)</f>
        <v>0</v>
      </c>
      <c r="CE310" s="15">
        <f>IF(DB309&gt;0,ROUND(CC310*$CE$1/1000,2),0)</f>
        <v>0</v>
      </c>
      <c r="CF310" s="9">
        <f>INT(CE310)</f>
        <v>0</v>
      </c>
      <c r="CG310" s="23">
        <f>INT((CE310-CF310)*10)/10</f>
        <v>0</v>
      </c>
      <c r="CH310" s="17">
        <f>CE310-CF310-CG310</f>
        <v>0</v>
      </c>
      <c r="CI310" s="23">
        <f>IF(OR(CH310=0.05,CH310=0),CH310,IF(AND(CH310&gt;0.051,CH310&lt;0.1),0.1,IF(AND(CH310&gt;0.001,CH310&lt;0.05),0.05,CH310)))</f>
        <v>0</v>
      </c>
      <c r="CJ310" s="23">
        <f>CF310+CG310+CI310</f>
        <v>0</v>
      </c>
      <c r="CK310" s="15">
        <f>IF(DB309&gt;0,ROUND($CD$1*$CK$1,2),0)</f>
        <v>0</v>
      </c>
      <c r="CL310" s="22">
        <v>0</v>
      </c>
      <c r="CM310" s="22">
        <f>IF(DB309&gt;0,ROUND($CD$1*$CM$1,2),0)</f>
        <v>0</v>
      </c>
      <c r="CN310" s="22">
        <f>IF(DB309&gt;0,ROUND($CD$1*$CN$1,2),0)</f>
        <v>0</v>
      </c>
      <c r="CO310" s="22">
        <f>IF(DB309&gt;0,ROUND($CD$1*$CO$1,2),0)</f>
        <v>0</v>
      </c>
      <c r="CP310" s="22">
        <f>IF(DB309&gt;0,ROUND($CD$1*$CP$1,2),0)</f>
        <v>0</v>
      </c>
      <c r="CQ310" s="15">
        <f>IF(DB309&gt;0,CK310+SUM(CM310:CP310),0)</f>
        <v>0</v>
      </c>
      <c r="CR310" s="22">
        <f>IF(DB309&gt;0,ROUND(CQ310/12,2),0)</f>
        <v>0</v>
      </c>
      <c r="CS310" s="9">
        <f>INT(CR310)</f>
        <v>0</v>
      </c>
      <c r="CT310" s="23">
        <f>INT((CR310-CS310)*10)/10</f>
        <v>0</v>
      </c>
      <c r="CU310" s="17">
        <f>CR310-CS310-CT310</f>
        <v>0</v>
      </c>
      <c r="CV310" s="23">
        <f>IF(OR(CU310=0.05,CU310=0),CU310,IF(AND(CU310&gt;0.051,CU310&lt;0.1),0.1,IF(AND(CU310&gt;0.001,CU310&lt;0.05),0.05,CU310)))</f>
        <v>0</v>
      </c>
      <c r="CW310" s="23">
        <f>CS310+CT310+CV310</f>
        <v>0</v>
      </c>
      <c r="CX310">
        <f>IF(DB309&gt;0,CX309,0)</f>
        <v>0</v>
      </c>
      <c r="CY310" s="7">
        <f>ROUND(CD310+CJ310+CW310+CX310,2)</f>
        <v>0</v>
      </c>
      <c r="CZ310" s="7">
        <f>IF(AND(CY310&gt;0,CY311=0),CY310,0)</f>
        <v>0</v>
      </c>
      <c r="DA310" s="7">
        <f>IF(DB309&gt;0,DA309,0)</f>
        <v>0</v>
      </c>
      <c r="DB310" s="7">
        <f>IF(ROUND(CY310-DA310,2)&gt;0,ROUND(CY310-DA310,2),0)</f>
        <v>0</v>
      </c>
      <c r="EB310">
        <v>308</v>
      </c>
      <c r="EC310" s="7">
        <f>IF(FB309&gt;0,EC309-1000,EC309)</f>
        <v>0</v>
      </c>
      <c r="ED310" s="20">
        <f>IF(FB309&gt;0,ROUND(PMT($F$92/12,$F$96*12,-EC310),5),0)</f>
        <v>0</v>
      </c>
      <c r="EE310" s="15">
        <f>IF(FB309&gt;0,ROUND(EC310*$EE$1/1000,2),0)</f>
        <v>0</v>
      </c>
      <c r="EF310" s="9">
        <f>INT(EE310)</f>
        <v>0</v>
      </c>
      <c r="EG310" s="23">
        <f>INT((EE310-EF310)*10)/10</f>
        <v>0</v>
      </c>
      <c r="EH310" s="17">
        <f>EE310-EF310-EG310</f>
        <v>0</v>
      </c>
      <c r="EI310" s="23">
        <f>IF(OR(EH310=0.05,EH310=0),EH310,IF(AND(EH310&gt;0.051,EH310&lt;0.1),0.1,IF(AND(EH310&gt;0.001,EH310&lt;0.05),0.05,EH310)))</f>
        <v>0</v>
      </c>
      <c r="EJ310" s="23">
        <f>EF310+EG310+EI310</f>
        <v>0</v>
      </c>
      <c r="EK310" s="15">
        <f>IF(FB309&gt;0,ROUND($ED$1*$EK$1,2),0)</f>
        <v>0</v>
      </c>
      <c r="EL310" s="22">
        <v>0</v>
      </c>
      <c r="EM310" s="22">
        <f>IF(FB309&gt;0,ROUND($ED$1*$EM$1,0),0)</f>
        <v>0</v>
      </c>
      <c r="EN310" s="22">
        <f>IF(FB309&gt;0,ROUND($ED$1*$EN$1,2),0)</f>
        <v>0</v>
      </c>
      <c r="EO310" s="22">
        <f>IF(FB309&gt;0,ROUND($ED$1*$EO$1,2),0)</f>
        <v>0</v>
      </c>
      <c r="EP310" s="22">
        <f>IF(FB309&gt;0,ROUND($ED$1*$EP$1,2),0)</f>
        <v>0</v>
      </c>
      <c r="EQ310" s="15">
        <f>IF(FB309&gt;0,EK310+SUM(EM310:EP310),0)</f>
        <v>0</v>
      </c>
      <c r="ER310" s="22">
        <f>IF(FB309&gt;0,ROUND(EQ310/12,2),0)</f>
        <v>0</v>
      </c>
      <c r="ES310" s="9">
        <f>INT(ER310)</f>
        <v>0</v>
      </c>
      <c r="ET310" s="23">
        <f>INT((ER310-ES310)*10)/10</f>
        <v>0</v>
      </c>
      <c r="EU310" s="17">
        <f>ER310-ES310-ET310</f>
        <v>0</v>
      </c>
      <c r="EV310" s="23">
        <f>IF(OR(EU310=0.05,EU310=0),EU310,IF(AND(EU310&gt;0.051,EU310&lt;0.1),0.1,IF(AND(EU310&gt;0.001,EU310&lt;0.05),0.05,EU310)))</f>
        <v>0</v>
      </c>
      <c r="EW310" s="23">
        <f>ES310+ET310+EV310</f>
        <v>0</v>
      </c>
      <c r="EX310">
        <f>IF(FB309&gt;0,EX309,0)</f>
        <v>0</v>
      </c>
      <c r="EY310" s="7">
        <f>ROUND(ED310+EJ310+EW310+EX310,2)</f>
        <v>0</v>
      </c>
      <c r="EZ310" s="7">
        <f>IF(AND(EY310&gt;0,EY311=0),EY310,0)</f>
        <v>0</v>
      </c>
      <c r="FA310" s="7">
        <f>IF(FB309&gt;0,FA309,0)</f>
        <v>0</v>
      </c>
      <c r="FB310" s="7">
        <f>IF(ROUND(EY310-FA310,2)&gt;0,ROUND(EY310-FA310,2),0)</f>
        <v>0</v>
      </c>
      <c r="GB310">
        <v>308</v>
      </c>
      <c r="GC310" s="7">
        <f>IF(HB309&gt;0,GC309-1000,GC309)</f>
        <v>0</v>
      </c>
      <c r="GD310" s="20">
        <f>IF(HB309&gt;0,ROUND(PMT($F$92/12,$F$96*12,-GC310),5),0)</f>
        <v>0</v>
      </c>
      <c r="GE310" s="15">
        <f>IF(HB309&gt;0,ROUND(GC310*$GE$1/1000,2),0)</f>
        <v>0</v>
      </c>
      <c r="GF310" s="9">
        <f>INT(GE310)</f>
        <v>0</v>
      </c>
      <c r="GG310" s="23">
        <f>INT((GE310-GF310)*10)/10</f>
        <v>0</v>
      </c>
      <c r="GH310" s="17">
        <f>GE310-GF310-GG310</f>
        <v>0</v>
      </c>
      <c r="GI310" s="23">
        <f>IF(OR(GH310=0.05,GH310=0),GH310,IF(AND(GH310&gt;0.051,GH310&lt;0.1),0.1,IF(AND(GH310&gt;0.001,GH310&lt;0.05),0.05,GH310)))</f>
        <v>0</v>
      </c>
      <c r="GJ310" s="23">
        <f>GF310+GG310+GI310</f>
        <v>0</v>
      </c>
      <c r="GK310" s="15">
        <f>IF(HB309&gt;0,ROUND($GD$1*$GK$1,2),0)</f>
        <v>0</v>
      </c>
      <c r="GL310" s="22">
        <v>0</v>
      </c>
      <c r="GM310" s="22">
        <f>IF(HB309&gt;0,ROUND($GD$1*$GM$1,0),0)</f>
        <v>0</v>
      </c>
      <c r="GN310" s="22">
        <f>IF(HB309&gt;0,ROUND($GD$1*$GN$1,2),0)</f>
        <v>0</v>
      </c>
      <c r="GO310" s="22">
        <f>IF(HB309&gt;0,ROUND($GD$1*$GO$1,2),0)</f>
        <v>0</v>
      </c>
      <c r="GP310" s="22">
        <f>IF(HB309&gt;0,ROUND($GD$1*$GP$1,2),0)</f>
        <v>0</v>
      </c>
      <c r="GQ310" s="15">
        <f>IF(HB309&gt;0,GK310+SUM(GM310:GP310),0)</f>
        <v>0</v>
      </c>
      <c r="GR310" s="22">
        <f>IF(HB309&gt;0,ROUND(GQ310/12,2),0)</f>
        <v>0</v>
      </c>
      <c r="GS310" s="9">
        <f>INT(GR310)</f>
        <v>0</v>
      </c>
      <c r="GT310" s="23">
        <f>INT((GR310-GS310)*10)/10</f>
        <v>0</v>
      </c>
      <c r="GU310" s="17">
        <f>GR310-GS310-GT310</f>
        <v>0</v>
      </c>
      <c r="GV310" s="23">
        <f>IF(OR(GU310=0.05,GU310=0),GU310,IF(AND(GU310&gt;0.051,GU310&lt;0.1),0.1,IF(AND(GU310&gt;0.001,GU310&lt;0.05),0.05,GU310)))</f>
        <v>0</v>
      </c>
      <c r="GW310" s="23">
        <f>GS310+GT310+GV310</f>
        <v>0</v>
      </c>
      <c r="GX310">
        <f>IF(HB309&gt;0,GX309,0)</f>
        <v>0</v>
      </c>
      <c r="GY310" s="7">
        <f>ROUND(GD310+GJ310+GW310+GX310,2)</f>
        <v>0</v>
      </c>
      <c r="GZ310" s="7">
        <f>IF(AND(GY310&gt;0,GY311=0),GY310,0)</f>
        <v>0</v>
      </c>
      <c r="HA310" s="7">
        <f>IF(HB309&gt;0,HA309,0)</f>
        <v>0</v>
      </c>
      <c r="HB310" s="7">
        <f>IF(ROUND(GY310-HA310,2)&gt;0,ROUND(GY310-HA310,2),0)</f>
        <v>0</v>
      </c>
    </row>
    <row r="311" spans="1:235">
      <c r="BB311">
        <v>309</v>
      </c>
      <c r="BC311" s="7">
        <f>IF(BW310&gt;0,BC310-1000,BC310)</f>
        <v>0</v>
      </c>
      <c r="BD311" s="20">
        <f>IF(BW310&gt;0,ROUND(PMT($F$92/12,$F$96*12,-BC311),5),0)</f>
        <v>0</v>
      </c>
      <c r="BE311" s="15">
        <f>IF(BW310&gt;0,ROUND(BC311*$E$1/1000,2),0)</f>
        <v>0</v>
      </c>
      <c r="BF311" s="15">
        <f>IF(BW310&gt;0,ROUND(MIN(BC311,$F$168)*$BF$1,2),0)</f>
        <v>0</v>
      </c>
      <c r="BG311" s="22">
        <v>0</v>
      </c>
      <c r="BH311" s="22">
        <f>IF(BW310&gt;0,ROUND(MIN(BC311,$F$168)*$BH$1,0),0)</f>
        <v>0</v>
      </c>
      <c r="BI311" s="22">
        <f>IF(BW310&gt;0,ROUND(MIN(BC311,$F$168)*$BI$1,2),0)</f>
        <v>0</v>
      </c>
      <c r="BJ311" s="22">
        <f>IF(BW310&gt;0,ROUND(MIN(BC311,$F$168)*$BJ$1,2),0)</f>
        <v>0</v>
      </c>
      <c r="BK311" s="22">
        <f>IF(BW310&gt;0,ROUND(MIN(BC311,$F$168)*$BK$1,2),0)</f>
        <v>0</v>
      </c>
      <c r="BL311" s="15">
        <f>IF(BW310&gt;0,BF311+SUM(BH311:BK311),0)</f>
        <v>0</v>
      </c>
      <c r="BM311" s="22">
        <f>IF(BW310&gt;0,ROUND(BL311/12,2),0)</f>
        <v>0</v>
      </c>
      <c r="BN311" s="9">
        <f>INT(BM311)</f>
        <v>0</v>
      </c>
      <c r="BO311" s="23">
        <f>INT((BM311-BN311)*10)/10</f>
        <v>0</v>
      </c>
      <c r="BP311" s="17">
        <f>BM311-BN311-BO311</f>
        <v>0</v>
      </c>
      <c r="BQ311" s="23">
        <f>IF(OR(BP311=0.05,BP311=0),BP311,IF(AND(BP311&gt;0.051,BP311&lt;0.1),0.1,IF(AND(BP311&gt;0.001,BP311&lt;0.05),0.05,BP311)))</f>
        <v>0</v>
      </c>
      <c r="BR311" s="23">
        <f>BN311+BO311+BQ311</f>
        <v>0</v>
      </c>
      <c r="BS311">
        <f>IF(BW310&gt;0,BS310,0)</f>
        <v>0</v>
      </c>
      <c r="BT311" s="7">
        <f>SUM(BD311:BE311)+BR311+BS311</f>
        <v>0</v>
      </c>
      <c r="BU311" s="7">
        <f>IF(AND(BT311&gt;0,BT312=0),BT311,0)</f>
        <v>0</v>
      </c>
      <c r="BV311" s="7">
        <f>IF(BW310&gt;0,BV310,0)</f>
        <v>0</v>
      </c>
      <c r="BW311" s="7">
        <f>IF(ROUND(BT311-BV311,2)&gt;0,ROUND(BT311-BV311,2),0)</f>
        <v>0</v>
      </c>
      <c r="CB311">
        <v>309</v>
      </c>
      <c r="CC311" s="7">
        <f>IF(DB310&gt;0,CC310-1000,CC310)</f>
        <v>0</v>
      </c>
      <c r="CD311" s="20">
        <f>IF(DB310&gt;0,ROUND(PMT($F$92/12,$F$96*12,-CC311),5),0)</f>
        <v>0</v>
      </c>
      <c r="CE311" s="15">
        <f>IF(DB310&gt;0,ROUND(CC311*$CE$1/1000,2),0)</f>
        <v>0</v>
      </c>
      <c r="CF311" s="9">
        <f>INT(CE311)</f>
        <v>0</v>
      </c>
      <c r="CG311" s="23">
        <f>INT((CE311-CF311)*10)/10</f>
        <v>0</v>
      </c>
      <c r="CH311" s="17">
        <f>CE311-CF311-CG311</f>
        <v>0</v>
      </c>
      <c r="CI311" s="23">
        <f>IF(OR(CH311=0.05,CH311=0),CH311,IF(AND(CH311&gt;0.051,CH311&lt;0.1),0.1,IF(AND(CH311&gt;0.001,CH311&lt;0.05),0.05,CH311)))</f>
        <v>0</v>
      </c>
      <c r="CJ311" s="23">
        <f>CF311+CG311+CI311</f>
        <v>0</v>
      </c>
      <c r="CK311" s="15">
        <f>IF(DB310&gt;0,ROUND($CD$1*$CK$1,2),0)</f>
        <v>0</v>
      </c>
      <c r="CL311" s="22">
        <v>0</v>
      </c>
      <c r="CM311" s="22">
        <f>IF(DB310&gt;0,ROUND($CD$1*$CM$1,2),0)</f>
        <v>0</v>
      </c>
      <c r="CN311" s="22">
        <f>IF(DB310&gt;0,ROUND($CD$1*$CN$1,2),0)</f>
        <v>0</v>
      </c>
      <c r="CO311" s="22">
        <f>IF(DB310&gt;0,ROUND($CD$1*$CO$1,2),0)</f>
        <v>0</v>
      </c>
      <c r="CP311" s="22">
        <f>IF(DB310&gt;0,ROUND($CD$1*$CP$1,2),0)</f>
        <v>0</v>
      </c>
      <c r="CQ311" s="15">
        <f>IF(DB310&gt;0,CK311+SUM(CM311:CP311),0)</f>
        <v>0</v>
      </c>
      <c r="CR311" s="22">
        <f>IF(DB310&gt;0,ROUND(CQ311/12,2),0)</f>
        <v>0</v>
      </c>
      <c r="CS311" s="9">
        <f>INT(CR311)</f>
        <v>0</v>
      </c>
      <c r="CT311" s="23">
        <f>INT((CR311-CS311)*10)/10</f>
        <v>0</v>
      </c>
      <c r="CU311" s="17">
        <f>CR311-CS311-CT311</f>
        <v>0</v>
      </c>
      <c r="CV311" s="23">
        <f>IF(OR(CU311=0.05,CU311=0),CU311,IF(AND(CU311&gt;0.051,CU311&lt;0.1),0.1,IF(AND(CU311&gt;0.001,CU311&lt;0.05),0.05,CU311)))</f>
        <v>0</v>
      </c>
      <c r="CW311" s="23">
        <f>CS311+CT311+CV311</f>
        <v>0</v>
      </c>
      <c r="CX311">
        <f>IF(DB310&gt;0,CX310,0)</f>
        <v>0</v>
      </c>
      <c r="CY311" s="7">
        <f>ROUND(CD311+CJ311+CW311+CX311,2)</f>
        <v>0</v>
      </c>
      <c r="CZ311" s="7">
        <f>IF(AND(CY311&gt;0,CY312=0),CY311,0)</f>
        <v>0</v>
      </c>
      <c r="DA311" s="7">
        <f>IF(DB310&gt;0,DA310,0)</f>
        <v>0</v>
      </c>
      <c r="DB311" s="7">
        <f>IF(ROUND(CY311-DA311,2)&gt;0,ROUND(CY311-DA311,2),0)</f>
        <v>0</v>
      </c>
      <c r="EB311">
        <v>309</v>
      </c>
      <c r="EC311" s="7">
        <f>IF(FB310&gt;0,EC310-1000,EC310)</f>
        <v>0</v>
      </c>
      <c r="ED311" s="20">
        <f>IF(FB310&gt;0,ROUND(PMT($F$92/12,$F$96*12,-EC311),5),0)</f>
        <v>0</v>
      </c>
      <c r="EE311" s="15">
        <f>IF(FB310&gt;0,ROUND(EC311*$EE$1/1000,2),0)</f>
        <v>0</v>
      </c>
      <c r="EF311" s="9">
        <f>INT(EE311)</f>
        <v>0</v>
      </c>
      <c r="EG311" s="23">
        <f>INT((EE311-EF311)*10)/10</f>
        <v>0</v>
      </c>
      <c r="EH311" s="17">
        <f>EE311-EF311-EG311</f>
        <v>0</v>
      </c>
      <c r="EI311" s="23">
        <f>IF(OR(EH311=0.05,EH311=0),EH311,IF(AND(EH311&gt;0.051,EH311&lt;0.1),0.1,IF(AND(EH311&gt;0.001,EH311&lt;0.05),0.05,EH311)))</f>
        <v>0</v>
      </c>
      <c r="EJ311" s="23">
        <f>EF311+EG311+EI311</f>
        <v>0</v>
      </c>
      <c r="EK311" s="15">
        <f>IF(FB310&gt;0,ROUND($ED$1*$EK$1,2),0)</f>
        <v>0</v>
      </c>
      <c r="EL311" s="22">
        <v>0</v>
      </c>
      <c r="EM311" s="22">
        <f>IF(FB310&gt;0,ROUND($ED$1*$EM$1,0),0)</f>
        <v>0</v>
      </c>
      <c r="EN311" s="22">
        <f>IF(FB310&gt;0,ROUND($ED$1*$EN$1,2),0)</f>
        <v>0</v>
      </c>
      <c r="EO311" s="22">
        <f>IF(FB310&gt;0,ROUND($ED$1*$EO$1,2),0)</f>
        <v>0</v>
      </c>
      <c r="EP311" s="22">
        <f>IF(FB310&gt;0,ROUND($ED$1*$EP$1,2),0)</f>
        <v>0</v>
      </c>
      <c r="EQ311" s="15">
        <f>IF(FB310&gt;0,EK311+SUM(EM311:EP311),0)</f>
        <v>0</v>
      </c>
      <c r="ER311" s="22">
        <f>IF(FB310&gt;0,ROUND(EQ311/12,2),0)</f>
        <v>0</v>
      </c>
      <c r="ES311" s="9">
        <f>INT(ER311)</f>
        <v>0</v>
      </c>
      <c r="ET311" s="23">
        <f>INT((ER311-ES311)*10)/10</f>
        <v>0</v>
      </c>
      <c r="EU311" s="17">
        <f>ER311-ES311-ET311</f>
        <v>0</v>
      </c>
      <c r="EV311" s="23">
        <f>IF(OR(EU311=0.05,EU311=0),EU311,IF(AND(EU311&gt;0.051,EU311&lt;0.1),0.1,IF(AND(EU311&gt;0.001,EU311&lt;0.05),0.05,EU311)))</f>
        <v>0</v>
      </c>
      <c r="EW311" s="23">
        <f>ES311+ET311+EV311</f>
        <v>0</v>
      </c>
      <c r="EX311">
        <f>IF(FB310&gt;0,EX310,0)</f>
        <v>0</v>
      </c>
      <c r="EY311" s="7">
        <f>ROUND(ED311+EJ311+EW311+EX311,2)</f>
        <v>0</v>
      </c>
      <c r="EZ311" s="7">
        <f>IF(AND(EY311&gt;0,EY312=0),EY311,0)</f>
        <v>0</v>
      </c>
      <c r="FA311" s="7">
        <f>IF(FB310&gt;0,FA310,0)</f>
        <v>0</v>
      </c>
      <c r="FB311" s="7">
        <f>IF(ROUND(EY311-FA311,2)&gt;0,ROUND(EY311-FA311,2),0)</f>
        <v>0</v>
      </c>
      <c r="GB311">
        <v>309</v>
      </c>
      <c r="GC311" s="7">
        <f>IF(HB310&gt;0,GC310-1000,GC310)</f>
        <v>0</v>
      </c>
      <c r="GD311" s="20">
        <f>IF(HB310&gt;0,ROUND(PMT($F$92/12,$F$96*12,-GC311),5),0)</f>
        <v>0</v>
      </c>
      <c r="GE311" s="15">
        <f>IF(HB310&gt;0,ROUND(GC311*$GE$1/1000,2),0)</f>
        <v>0</v>
      </c>
      <c r="GF311" s="9">
        <f>INT(GE311)</f>
        <v>0</v>
      </c>
      <c r="GG311" s="23">
        <f>INT((GE311-GF311)*10)/10</f>
        <v>0</v>
      </c>
      <c r="GH311" s="17">
        <f>GE311-GF311-GG311</f>
        <v>0</v>
      </c>
      <c r="GI311" s="23">
        <f>IF(OR(GH311=0.05,GH311=0),GH311,IF(AND(GH311&gt;0.051,GH311&lt;0.1),0.1,IF(AND(GH311&gt;0.001,GH311&lt;0.05),0.05,GH311)))</f>
        <v>0</v>
      </c>
      <c r="GJ311" s="23">
        <f>GF311+GG311+GI311</f>
        <v>0</v>
      </c>
      <c r="GK311" s="15">
        <f>IF(HB310&gt;0,ROUND($GD$1*$GK$1,2),0)</f>
        <v>0</v>
      </c>
      <c r="GL311" s="22">
        <v>0</v>
      </c>
      <c r="GM311" s="22">
        <f>IF(HB310&gt;0,ROUND($GD$1*$GM$1,0),0)</f>
        <v>0</v>
      </c>
      <c r="GN311" s="22">
        <f>IF(HB310&gt;0,ROUND($GD$1*$GN$1,2),0)</f>
        <v>0</v>
      </c>
      <c r="GO311" s="22">
        <f>IF(HB310&gt;0,ROUND($GD$1*$GO$1,2),0)</f>
        <v>0</v>
      </c>
      <c r="GP311" s="22">
        <f>IF(HB310&gt;0,ROUND($GD$1*$GP$1,2),0)</f>
        <v>0</v>
      </c>
      <c r="GQ311" s="15">
        <f>IF(HB310&gt;0,GK311+SUM(GM311:GP311),0)</f>
        <v>0</v>
      </c>
      <c r="GR311" s="22">
        <f>IF(HB310&gt;0,ROUND(GQ311/12,2),0)</f>
        <v>0</v>
      </c>
      <c r="GS311" s="9">
        <f>INT(GR311)</f>
        <v>0</v>
      </c>
      <c r="GT311" s="23">
        <f>INT((GR311-GS311)*10)/10</f>
        <v>0</v>
      </c>
      <c r="GU311" s="17">
        <f>GR311-GS311-GT311</f>
        <v>0</v>
      </c>
      <c r="GV311" s="23">
        <f>IF(OR(GU311=0.05,GU311=0),GU311,IF(AND(GU311&gt;0.051,GU311&lt;0.1),0.1,IF(AND(GU311&gt;0.001,GU311&lt;0.05),0.05,GU311)))</f>
        <v>0</v>
      </c>
      <c r="GW311" s="23">
        <f>GS311+GT311+GV311</f>
        <v>0</v>
      </c>
      <c r="GX311">
        <f>IF(HB310&gt;0,GX310,0)</f>
        <v>0</v>
      </c>
      <c r="GY311" s="7">
        <f>ROUND(GD311+GJ311+GW311+GX311,2)</f>
        <v>0</v>
      </c>
      <c r="GZ311" s="7">
        <f>IF(AND(GY311&gt;0,GY312=0),GY311,0)</f>
        <v>0</v>
      </c>
      <c r="HA311" s="7">
        <f>IF(HB310&gt;0,HA310,0)</f>
        <v>0</v>
      </c>
      <c r="HB311" s="7">
        <f>IF(ROUND(GY311-HA311,2)&gt;0,ROUND(GY311-HA311,2),0)</f>
        <v>0</v>
      </c>
    </row>
    <row r="312" spans="1:235">
      <c r="BB312">
        <v>310</v>
      </c>
      <c r="BC312" s="7">
        <f>IF(BW311&gt;0,BC311-1000,BC311)</f>
        <v>0</v>
      </c>
      <c r="BD312" s="20">
        <f>IF(BW311&gt;0,ROUND(PMT($F$92/12,$F$96*12,-BC312),5),0)</f>
        <v>0</v>
      </c>
      <c r="BE312" s="15">
        <f>IF(BW311&gt;0,ROUND(BC312*$E$1/1000,2),0)</f>
        <v>0</v>
      </c>
      <c r="BF312" s="15">
        <f>IF(BW311&gt;0,ROUND(MIN(BC312,$F$168)*$BF$1,2),0)</f>
        <v>0</v>
      </c>
      <c r="BG312" s="22">
        <v>0</v>
      </c>
      <c r="BH312" s="22">
        <f>IF(BW311&gt;0,ROUND(MIN(BC312,$F$168)*$BH$1,0),0)</f>
        <v>0</v>
      </c>
      <c r="BI312" s="22">
        <f>IF(BW311&gt;0,ROUND(MIN(BC312,$F$168)*$BI$1,2),0)</f>
        <v>0</v>
      </c>
      <c r="BJ312" s="22">
        <f>IF(BW311&gt;0,ROUND(MIN(BC312,$F$168)*$BJ$1,2),0)</f>
        <v>0</v>
      </c>
      <c r="BK312" s="22">
        <f>IF(BW311&gt;0,ROUND(MIN(BC312,$F$168)*$BK$1,2),0)</f>
        <v>0</v>
      </c>
      <c r="BL312" s="15">
        <f>IF(BW311&gt;0,BF312+SUM(BH312:BK312),0)</f>
        <v>0</v>
      </c>
      <c r="BM312" s="22">
        <f>IF(BW311&gt;0,ROUND(BL312/12,2),0)</f>
        <v>0</v>
      </c>
      <c r="BN312" s="9">
        <f>INT(BM312)</f>
        <v>0</v>
      </c>
      <c r="BO312" s="23">
        <f>INT((BM312-BN312)*10)/10</f>
        <v>0</v>
      </c>
      <c r="BP312" s="17">
        <f>BM312-BN312-BO312</f>
        <v>0</v>
      </c>
      <c r="BQ312" s="23">
        <f>IF(OR(BP312=0.05,BP312=0),BP312,IF(AND(BP312&gt;0.051,BP312&lt;0.1),0.1,IF(AND(BP312&gt;0.001,BP312&lt;0.05),0.05,BP312)))</f>
        <v>0</v>
      </c>
      <c r="BR312" s="23">
        <f>BN312+BO312+BQ312</f>
        <v>0</v>
      </c>
      <c r="BS312">
        <f>IF(BW311&gt;0,BS311,0)</f>
        <v>0</v>
      </c>
      <c r="BT312" s="7">
        <f>SUM(BD312:BE312)+BR312+BS312</f>
        <v>0</v>
      </c>
      <c r="BU312" s="7">
        <f>IF(AND(BT312&gt;0,BT313=0),BT312,0)</f>
        <v>0</v>
      </c>
      <c r="BV312" s="7">
        <f>IF(BW311&gt;0,BV311,0)</f>
        <v>0</v>
      </c>
      <c r="BW312" s="7">
        <f>IF(ROUND(BT312-BV312,2)&gt;0,ROUND(BT312-BV312,2),0)</f>
        <v>0</v>
      </c>
      <c r="CB312">
        <v>310</v>
      </c>
      <c r="CC312" s="7">
        <f>IF(DB311&gt;0,CC311-1000,CC311)</f>
        <v>0</v>
      </c>
      <c r="CD312" s="20">
        <f>IF(DB311&gt;0,ROUND(PMT($F$92/12,$F$96*12,-CC312),5),0)</f>
        <v>0</v>
      </c>
      <c r="CE312" s="15">
        <f>IF(DB311&gt;0,ROUND(CC312*$CE$1/1000,2),0)</f>
        <v>0</v>
      </c>
      <c r="CF312" s="9">
        <f>INT(CE312)</f>
        <v>0</v>
      </c>
      <c r="CG312" s="23">
        <f>INT((CE312-CF312)*10)/10</f>
        <v>0</v>
      </c>
      <c r="CH312" s="17">
        <f>CE312-CF312-CG312</f>
        <v>0</v>
      </c>
      <c r="CI312" s="23">
        <f>IF(OR(CH312=0.05,CH312=0),CH312,IF(AND(CH312&gt;0.051,CH312&lt;0.1),0.1,IF(AND(CH312&gt;0.001,CH312&lt;0.05),0.05,CH312)))</f>
        <v>0</v>
      </c>
      <c r="CJ312" s="23">
        <f>CF312+CG312+CI312</f>
        <v>0</v>
      </c>
      <c r="CK312" s="15">
        <f>IF(DB311&gt;0,ROUND($CD$1*$CK$1,2),0)</f>
        <v>0</v>
      </c>
      <c r="CL312" s="22">
        <v>0</v>
      </c>
      <c r="CM312" s="22">
        <f>IF(DB311&gt;0,ROUND($CD$1*$CM$1,2),0)</f>
        <v>0</v>
      </c>
      <c r="CN312" s="22">
        <f>IF(DB311&gt;0,ROUND($CD$1*$CN$1,2),0)</f>
        <v>0</v>
      </c>
      <c r="CO312" s="22">
        <f>IF(DB311&gt;0,ROUND($CD$1*$CO$1,2),0)</f>
        <v>0</v>
      </c>
      <c r="CP312" s="22">
        <f>IF(DB311&gt;0,ROUND($CD$1*$CP$1,2),0)</f>
        <v>0</v>
      </c>
      <c r="CQ312" s="15">
        <f>IF(DB311&gt;0,CK312+SUM(CM312:CP312),0)</f>
        <v>0</v>
      </c>
      <c r="CR312" s="22">
        <f>IF(DB311&gt;0,ROUND(CQ312/12,2),0)</f>
        <v>0</v>
      </c>
      <c r="CS312" s="9">
        <f>INT(CR312)</f>
        <v>0</v>
      </c>
      <c r="CT312" s="23">
        <f>INT((CR312-CS312)*10)/10</f>
        <v>0</v>
      </c>
      <c r="CU312" s="17">
        <f>CR312-CS312-CT312</f>
        <v>0</v>
      </c>
      <c r="CV312" s="23">
        <f>IF(OR(CU312=0.05,CU312=0),CU312,IF(AND(CU312&gt;0.051,CU312&lt;0.1),0.1,IF(AND(CU312&gt;0.001,CU312&lt;0.05),0.05,CU312)))</f>
        <v>0</v>
      </c>
      <c r="CW312" s="23">
        <f>CS312+CT312+CV312</f>
        <v>0</v>
      </c>
      <c r="CX312">
        <f>IF(DB311&gt;0,CX311,0)</f>
        <v>0</v>
      </c>
      <c r="CY312" s="7">
        <f>ROUND(CD312+CJ312+CW312+CX312,2)</f>
        <v>0</v>
      </c>
      <c r="CZ312" s="7">
        <f>IF(AND(CY312&gt;0,CY313=0),CY312,0)</f>
        <v>0</v>
      </c>
      <c r="DA312" s="7">
        <f>IF(DB311&gt;0,DA311,0)</f>
        <v>0</v>
      </c>
      <c r="DB312" s="7">
        <f>IF(ROUND(CY312-DA312,2)&gt;0,ROUND(CY312-DA312,2),0)</f>
        <v>0</v>
      </c>
      <c r="EB312">
        <v>310</v>
      </c>
      <c r="EC312" s="7">
        <f>IF(FB311&gt;0,EC311-1000,EC311)</f>
        <v>0</v>
      </c>
      <c r="ED312" s="20">
        <f>IF(FB311&gt;0,ROUND(PMT($F$92/12,$F$96*12,-EC312),5),0)</f>
        <v>0</v>
      </c>
      <c r="EE312" s="15">
        <f>IF(FB311&gt;0,ROUND(EC312*$EE$1/1000,2),0)</f>
        <v>0</v>
      </c>
      <c r="EF312" s="9">
        <f>INT(EE312)</f>
        <v>0</v>
      </c>
      <c r="EG312" s="23">
        <f>INT((EE312-EF312)*10)/10</f>
        <v>0</v>
      </c>
      <c r="EH312" s="17">
        <f>EE312-EF312-EG312</f>
        <v>0</v>
      </c>
      <c r="EI312" s="23">
        <f>IF(OR(EH312=0.05,EH312=0),EH312,IF(AND(EH312&gt;0.051,EH312&lt;0.1),0.1,IF(AND(EH312&gt;0.001,EH312&lt;0.05),0.05,EH312)))</f>
        <v>0</v>
      </c>
      <c r="EJ312" s="23">
        <f>EF312+EG312+EI312</f>
        <v>0</v>
      </c>
      <c r="EK312" s="15">
        <f>IF(FB311&gt;0,ROUND($ED$1*$EK$1,2),0)</f>
        <v>0</v>
      </c>
      <c r="EL312" s="22">
        <v>0</v>
      </c>
      <c r="EM312" s="22">
        <f>IF(FB311&gt;0,ROUND($ED$1*$EM$1,0),0)</f>
        <v>0</v>
      </c>
      <c r="EN312" s="22">
        <f>IF(FB311&gt;0,ROUND($ED$1*$EN$1,2),0)</f>
        <v>0</v>
      </c>
      <c r="EO312" s="22">
        <f>IF(FB311&gt;0,ROUND($ED$1*$EO$1,2),0)</f>
        <v>0</v>
      </c>
      <c r="EP312" s="22">
        <f>IF(FB311&gt;0,ROUND($ED$1*$EP$1,2),0)</f>
        <v>0</v>
      </c>
      <c r="EQ312" s="15">
        <f>IF(FB311&gt;0,EK312+SUM(EM312:EP312),0)</f>
        <v>0</v>
      </c>
      <c r="ER312" s="22">
        <f>IF(FB311&gt;0,ROUND(EQ312/12,2),0)</f>
        <v>0</v>
      </c>
      <c r="ES312" s="9">
        <f>INT(ER312)</f>
        <v>0</v>
      </c>
      <c r="ET312" s="23">
        <f>INT((ER312-ES312)*10)/10</f>
        <v>0</v>
      </c>
      <c r="EU312" s="17">
        <f>ER312-ES312-ET312</f>
        <v>0</v>
      </c>
      <c r="EV312" s="23">
        <f>IF(OR(EU312=0.05,EU312=0),EU312,IF(AND(EU312&gt;0.051,EU312&lt;0.1),0.1,IF(AND(EU312&gt;0.001,EU312&lt;0.05),0.05,EU312)))</f>
        <v>0</v>
      </c>
      <c r="EW312" s="23">
        <f>ES312+ET312+EV312</f>
        <v>0</v>
      </c>
      <c r="EX312">
        <f>IF(FB311&gt;0,EX311,0)</f>
        <v>0</v>
      </c>
      <c r="EY312" s="7">
        <f>ROUND(ED312+EJ312+EW312+EX312,2)</f>
        <v>0</v>
      </c>
      <c r="EZ312" s="7">
        <f>IF(AND(EY312&gt;0,EY313=0),EY312,0)</f>
        <v>0</v>
      </c>
      <c r="FA312" s="7">
        <f>IF(FB311&gt;0,FA311,0)</f>
        <v>0</v>
      </c>
      <c r="FB312" s="7">
        <f>IF(ROUND(EY312-FA312,2)&gt;0,ROUND(EY312-FA312,2),0)</f>
        <v>0</v>
      </c>
      <c r="GB312">
        <v>310</v>
      </c>
      <c r="GC312" s="7">
        <f>IF(HB311&gt;0,GC311-1000,GC311)</f>
        <v>0</v>
      </c>
      <c r="GD312" s="20">
        <f>IF(HB311&gt;0,ROUND(PMT($F$92/12,$F$96*12,-GC312),5),0)</f>
        <v>0</v>
      </c>
      <c r="GE312" s="15">
        <f>IF(HB311&gt;0,ROUND(GC312*$GE$1/1000,2),0)</f>
        <v>0</v>
      </c>
      <c r="GF312" s="9">
        <f>INT(GE312)</f>
        <v>0</v>
      </c>
      <c r="GG312" s="23">
        <f>INT((GE312-GF312)*10)/10</f>
        <v>0</v>
      </c>
      <c r="GH312" s="17">
        <f>GE312-GF312-GG312</f>
        <v>0</v>
      </c>
      <c r="GI312" s="23">
        <f>IF(OR(GH312=0.05,GH312=0),GH312,IF(AND(GH312&gt;0.051,GH312&lt;0.1),0.1,IF(AND(GH312&gt;0.001,GH312&lt;0.05),0.05,GH312)))</f>
        <v>0</v>
      </c>
      <c r="GJ312" s="23">
        <f>GF312+GG312+GI312</f>
        <v>0</v>
      </c>
      <c r="GK312" s="15">
        <f>IF(HB311&gt;0,ROUND($GD$1*$GK$1,2),0)</f>
        <v>0</v>
      </c>
      <c r="GL312" s="22">
        <v>0</v>
      </c>
      <c r="GM312" s="22">
        <f>IF(HB311&gt;0,ROUND($GD$1*$GM$1,0),0)</f>
        <v>0</v>
      </c>
      <c r="GN312" s="22">
        <f>IF(HB311&gt;0,ROUND($GD$1*$GN$1,2),0)</f>
        <v>0</v>
      </c>
      <c r="GO312" s="22">
        <f>IF(HB311&gt;0,ROUND($GD$1*$GO$1,2),0)</f>
        <v>0</v>
      </c>
      <c r="GP312" s="22">
        <f>IF(HB311&gt;0,ROUND($GD$1*$GP$1,2),0)</f>
        <v>0</v>
      </c>
      <c r="GQ312" s="15">
        <f>IF(HB311&gt;0,GK312+SUM(GM312:GP312),0)</f>
        <v>0</v>
      </c>
      <c r="GR312" s="22">
        <f>IF(HB311&gt;0,ROUND(GQ312/12,2),0)</f>
        <v>0</v>
      </c>
      <c r="GS312" s="9">
        <f>INT(GR312)</f>
        <v>0</v>
      </c>
      <c r="GT312" s="23">
        <f>INT((GR312-GS312)*10)/10</f>
        <v>0</v>
      </c>
      <c r="GU312" s="17">
        <f>GR312-GS312-GT312</f>
        <v>0</v>
      </c>
      <c r="GV312" s="23">
        <f>IF(OR(GU312=0.05,GU312=0),GU312,IF(AND(GU312&gt;0.051,GU312&lt;0.1),0.1,IF(AND(GU312&gt;0.001,GU312&lt;0.05),0.05,GU312)))</f>
        <v>0</v>
      </c>
      <c r="GW312" s="23">
        <f>GS312+GT312+GV312</f>
        <v>0</v>
      </c>
      <c r="GX312">
        <f>IF(HB311&gt;0,GX311,0)</f>
        <v>0</v>
      </c>
      <c r="GY312" s="7">
        <f>ROUND(GD312+GJ312+GW312+GX312,2)</f>
        <v>0</v>
      </c>
      <c r="GZ312" s="7">
        <f>IF(AND(GY312&gt;0,GY313=0),GY312,0)</f>
        <v>0</v>
      </c>
      <c r="HA312" s="7">
        <f>IF(HB311&gt;0,HA311,0)</f>
        <v>0</v>
      </c>
      <c r="HB312" s="7">
        <f>IF(ROUND(GY312-HA312,2)&gt;0,ROUND(GY312-HA312,2),0)</f>
        <v>0</v>
      </c>
    </row>
    <row r="313" spans="1:235">
      <c r="BB313">
        <v>311</v>
      </c>
      <c r="BC313" s="7">
        <f>IF(BW312&gt;0,BC312-1000,BC312)</f>
        <v>0</v>
      </c>
      <c r="BD313" s="20">
        <f>IF(BW312&gt;0,ROUND(PMT($F$92/12,$F$96*12,-BC313),5),0)</f>
        <v>0</v>
      </c>
      <c r="BE313" s="15">
        <f>IF(BW312&gt;0,ROUND(BC313*$E$1/1000,2),0)</f>
        <v>0</v>
      </c>
      <c r="BF313" s="15">
        <f>IF(BW312&gt;0,ROUND(MIN(BC313,$F$168)*$BF$1,2),0)</f>
        <v>0</v>
      </c>
      <c r="BG313" s="22">
        <v>0</v>
      </c>
      <c r="BH313" s="22">
        <f>IF(BW312&gt;0,ROUND(MIN(BC313,$F$168)*$BH$1,0),0)</f>
        <v>0</v>
      </c>
      <c r="BI313" s="22">
        <f>IF(BW312&gt;0,ROUND(MIN(BC313,$F$168)*$BI$1,2),0)</f>
        <v>0</v>
      </c>
      <c r="BJ313" s="22">
        <f>IF(BW312&gt;0,ROUND(MIN(BC313,$F$168)*$BJ$1,2),0)</f>
        <v>0</v>
      </c>
      <c r="BK313" s="22">
        <f>IF(BW312&gt;0,ROUND(MIN(BC313,$F$168)*$BK$1,2),0)</f>
        <v>0</v>
      </c>
      <c r="BL313" s="15">
        <f>IF(BW312&gt;0,BF313+SUM(BH313:BK313),0)</f>
        <v>0</v>
      </c>
      <c r="BM313" s="22">
        <f>IF(BW312&gt;0,ROUND(BL313/12,2),0)</f>
        <v>0</v>
      </c>
      <c r="BN313" s="9">
        <f>INT(BM313)</f>
        <v>0</v>
      </c>
      <c r="BO313" s="23">
        <f>INT((BM313-BN313)*10)/10</f>
        <v>0</v>
      </c>
      <c r="BP313" s="17">
        <f>BM313-BN313-BO313</f>
        <v>0</v>
      </c>
      <c r="BQ313" s="23">
        <f>IF(OR(BP313=0.05,BP313=0),BP313,IF(AND(BP313&gt;0.051,BP313&lt;0.1),0.1,IF(AND(BP313&gt;0.001,BP313&lt;0.05),0.05,BP313)))</f>
        <v>0</v>
      </c>
      <c r="BR313" s="23">
        <f>BN313+BO313+BQ313</f>
        <v>0</v>
      </c>
      <c r="BS313">
        <f>IF(BW312&gt;0,BS312,0)</f>
        <v>0</v>
      </c>
      <c r="BT313" s="7">
        <f>SUM(BD313:BE313)+BR313+BS313</f>
        <v>0</v>
      </c>
      <c r="BU313" s="7">
        <f>IF(AND(BT313&gt;0,BT314=0),BT313,0)</f>
        <v>0</v>
      </c>
      <c r="BV313" s="7">
        <f>IF(BW312&gt;0,BV312,0)</f>
        <v>0</v>
      </c>
      <c r="BW313" s="7">
        <f>IF(ROUND(BT313-BV313,2)&gt;0,ROUND(BT313-BV313,2),0)</f>
        <v>0</v>
      </c>
      <c r="CB313">
        <v>311</v>
      </c>
      <c r="CC313" s="7">
        <f>IF(DB312&gt;0,CC312-1000,CC312)</f>
        <v>0</v>
      </c>
      <c r="CD313" s="20">
        <f>IF(DB312&gt;0,ROUND(PMT($F$92/12,$F$96*12,-CC313),5),0)</f>
        <v>0</v>
      </c>
      <c r="CE313" s="15">
        <f>IF(DB312&gt;0,ROUND(CC313*$CE$1/1000,2),0)</f>
        <v>0</v>
      </c>
      <c r="CF313" s="9">
        <f>INT(CE313)</f>
        <v>0</v>
      </c>
      <c r="CG313" s="23">
        <f>INT((CE313-CF313)*10)/10</f>
        <v>0</v>
      </c>
      <c r="CH313" s="17">
        <f>CE313-CF313-CG313</f>
        <v>0</v>
      </c>
      <c r="CI313" s="23">
        <f>IF(OR(CH313=0.05,CH313=0),CH313,IF(AND(CH313&gt;0.051,CH313&lt;0.1),0.1,IF(AND(CH313&gt;0.001,CH313&lt;0.05),0.05,CH313)))</f>
        <v>0</v>
      </c>
      <c r="CJ313" s="23">
        <f>CF313+CG313+CI313</f>
        <v>0</v>
      </c>
      <c r="CK313" s="15">
        <f>IF(DB312&gt;0,ROUND($CD$1*$CK$1,2),0)</f>
        <v>0</v>
      </c>
      <c r="CL313" s="22">
        <v>0</v>
      </c>
      <c r="CM313" s="22">
        <f>IF(DB312&gt;0,ROUND($CD$1*$CM$1,2),0)</f>
        <v>0</v>
      </c>
      <c r="CN313" s="22">
        <f>IF(DB312&gt;0,ROUND($CD$1*$CN$1,2),0)</f>
        <v>0</v>
      </c>
      <c r="CO313" s="22">
        <f>IF(DB312&gt;0,ROUND($CD$1*$CO$1,2),0)</f>
        <v>0</v>
      </c>
      <c r="CP313" s="22">
        <f>IF(DB312&gt;0,ROUND($CD$1*$CP$1,2),0)</f>
        <v>0</v>
      </c>
      <c r="CQ313" s="15">
        <f>IF(DB312&gt;0,CK313+SUM(CM313:CP313),0)</f>
        <v>0</v>
      </c>
      <c r="CR313" s="22">
        <f>IF(DB312&gt;0,ROUND(CQ313/12,2),0)</f>
        <v>0</v>
      </c>
      <c r="CS313" s="9">
        <f>INT(CR313)</f>
        <v>0</v>
      </c>
      <c r="CT313" s="23">
        <f>INT((CR313-CS313)*10)/10</f>
        <v>0</v>
      </c>
      <c r="CU313" s="17">
        <f>CR313-CS313-CT313</f>
        <v>0</v>
      </c>
      <c r="CV313" s="23">
        <f>IF(OR(CU313=0.05,CU313=0),CU313,IF(AND(CU313&gt;0.051,CU313&lt;0.1),0.1,IF(AND(CU313&gt;0.001,CU313&lt;0.05),0.05,CU313)))</f>
        <v>0</v>
      </c>
      <c r="CW313" s="23">
        <f>CS313+CT313+CV313</f>
        <v>0</v>
      </c>
      <c r="CX313">
        <f>IF(DB312&gt;0,CX312,0)</f>
        <v>0</v>
      </c>
      <c r="CY313" s="7">
        <f>ROUND(CD313+CJ313+CW313+CX313,2)</f>
        <v>0</v>
      </c>
      <c r="CZ313" s="7">
        <f>IF(AND(CY313&gt;0,CY314=0),CY313,0)</f>
        <v>0</v>
      </c>
      <c r="DA313" s="7">
        <f>IF(DB312&gt;0,DA312,0)</f>
        <v>0</v>
      </c>
      <c r="DB313" s="7">
        <f>IF(ROUND(CY313-DA313,2)&gt;0,ROUND(CY313-DA313,2),0)</f>
        <v>0</v>
      </c>
      <c r="EB313">
        <v>311</v>
      </c>
      <c r="EC313" s="7">
        <f>IF(FB312&gt;0,EC312-1000,EC312)</f>
        <v>0</v>
      </c>
      <c r="ED313" s="20">
        <f>IF(FB312&gt;0,ROUND(PMT($F$92/12,$F$96*12,-EC313),5),0)</f>
        <v>0</v>
      </c>
      <c r="EE313" s="15">
        <f>IF(FB312&gt;0,ROUND(EC313*$EE$1/1000,2),0)</f>
        <v>0</v>
      </c>
      <c r="EF313" s="9">
        <f>INT(EE313)</f>
        <v>0</v>
      </c>
      <c r="EG313" s="23">
        <f>INT((EE313-EF313)*10)/10</f>
        <v>0</v>
      </c>
      <c r="EH313" s="17">
        <f>EE313-EF313-EG313</f>
        <v>0</v>
      </c>
      <c r="EI313" s="23">
        <f>IF(OR(EH313=0.05,EH313=0),EH313,IF(AND(EH313&gt;0.051,EH313&lt;0.1),0.1,IF(AND(EH313&gt;0.001,EH313&lt;0.05),0.05,EH313)))</f>
        <v>0</v>
      </c>
      <c r="EJ313" s="23">
        <f>EF313+EG313+EI313</f>
        <v>0</v>
      </c>
      <c r="EK313" s="15">
        <f>IF(FB312&gt;0,ROUND($ED$1*$EK$1,2),0)</f>
        <v>0</v>
      </c>
      <c r="EL313" s="22">
        <v>0</v>
      </c>
      <c r="EM313" s="22">
        <f>IF(FB312&gt;0,ROUND($ED$1*$EM$1,0),0)</f>
        <v>0</v>
      </c>
      <c r="EN313" s="22">
        <f>IF(FB312&gt;0,ROUND($ED$1*$EN$1,2),0)</f>
        <v>0</v>
      </c>
      <c r="EO313" s="22">
        <f>IF(FB312&gt;0,ROUND($ED$1*$EO$1,2),0)</f>
        <v>0</v>
      </c>
      <c r="EP313" s="22">
        <f>IF(FB312&gt;0,ROUND($ED$1*$EP$1,2),0)</f>
        <v>0</v>
      </c>
      <c r="EQ313" s="15">
        <f>IF(FB312&gt;0,EK313+SUM(EM313:EP313),0)</f>
        <v>0</v>
      </c>
      <c r="ER313" s="22">
        <f>IF(FB312&gt;0,ROUND(EQ313/12,2),0)</f>
        <v>0</v>
      </c>
      <c r="ES313" s="9">
        <f>INT(ER313)</f>
        <v>0</v>
      </c>
      <c r="ET313" s="23">
        <f>INT((ER313-ES313)*10)/10</f>
        <v>0</v>
      </c>
      <c r="EU313" s="17">
        <f>ER313-ES313-ET313</f>
        <v>0</v>
      </c>
      <c r="EV313" s="23">
        <f>IF(OR(EU313=0.05,EU313=0),EU313,IF(AND(EU313&gt;0.051,EU313&lt;0.1),0.1,IF(AND(EU313&gt;0.001,EU313&lt;0.05),0.05,EU313)))</f>
        <v>0</v>
      </c>
      <c r="EW313" s="23">
        <f>ES313+ET313+EV313</f>
        <v>0</v>
      </c>
      <c r="EX313">
        <f>IF(FB312&gt;0,EX312,0)</f>
        <v>0</v>
      </c>
      <c r="EY313" s="7">
        <f>ROUND(ED313+EJ313+EW313+EX313,2)</f>
        <v>0</v>
      </c>
      <c r="EZ313" s="7">
        <f>IF(AND(EY313&gt;0,EY314=0),EY313,0)</f>
        <v>0</v>
      </c>
      <c r="FA313" s="7">
        <f>IF(FB312&gt;0,FA312,0)</f>
        <v>0</v>
      </c>
      <c r="FB313" s="7">
        <f>IF(ROUND(EY313-FA313,2)&gt;0,ROUND(EY313-FA313,2),0)</f>
        <v>0</v>
      </c>
      <c r="GB313">
        <v>311</v>
      </c>
      <c r="GC313" s="7">
        <f>IF(HB312&gt;0,GC312-1000,GC312)</f>
        <v>0</v>
      </c>
      <c r="GD313" s="20">
        <f>IF(HB312&gt;0,ROUND(PMT($F$92/12,$F$96*12,-GC313),5),0)</f>
        <v>0</v>
      </c>
      <c r="GE313" s="15">
        <f>IF(HB312&gt;0,ROUND(GC313*$GE$1/1000,2),0)</f>
        <v>0</v>
      </c>
      <c r="GF313" s="9">
        <f>INT(GE313)</f>
        <v>0</v>
      </c>
      <c r="GG313" s="23">
        <f>INT((GE313-GF313)*10)/10</f>
        <v>0</v>
      </c>
      <c r="GH313" s="17">
        <f>GE313-GF313-GG313</f>
        <v>0</v>
      </c>
      <c r="GI313" s="23">
        <f>IF(OR(GH313=0.05,GH313=0),GH313,IF(AND(GH313&gt;0.051,GH313&lt;0.1),0.1,IF(AND(GH313&gt;0.001,GH313&lt;0.05),0.05,GH313)))</f>
        <v>0</v>
      </c>
      <c r="GJ313" s="23">
        <f>GF313+GG313+GI313</f>
        <v>0</v>
      </c>
      <c r="GK313" s="15">
        <f>IF(HB312&gt;0,ROUND($GD$1*$GK$1,2),0)</f>
        <v>0</v>
      </c>
      <c r="GL313" s="22">
        <v>0</v>
      </c>
      <c r="GM313" s="22">
        <f>IF(HB312&gt;0,ROUND($GD$1*$GM$1,0),0)</f>
        <v>0</v>
      </c>
      <c r="GN313" s="22">
        <f>IF(HB312&gt;0,ROUND($GD$1*$GN$1,2),0)</f>
        <v>0</v>
      </c>
      <c r="GO313" s="22">
        <f>IF(HB312&gt;0,ROUND($GD$1*$GO$1,2),0)</f>
        <v>0</v>
      </c>
      <c r="GP313" s="22">
        <f>IF(HB312&gt;0,ROUND($GD$1*$GP$1,2),0)</f>
        <v>0</v>
      </c>
      <c r="GQ313" s="15">
        <f>IF(HB312&gt;0,GK313+SUM(GM313:GP313),0)</f>
        <v>0</v>
      </c>
      <c r="GR313" s="22">
        <f>IF(HB312&gt;0,ROUND(GQ313/12,2),0)</f>
        <v>0</v>
      </c>
      <c r="GS313" s="9">
        <f>INT(GR313)</f>
        <v>0</v>
      </c>
      <c r="GT313" s="23">
        <f>INT((GR313-GS313)*10)/10</f>
        <v>0</v>
      </c>
      <c r="GU313" s="17">
        <f>GR313-GS313-GT313</f>
        <v>0</v>
      </c>
      <c r="GV313" s="23">
        <f>IF(OR(GU313=0.05,GU313=0),GU313,IF(AND(GU313&gt;0.051,GU313&lt;0.1),0.1,IF(AND(GU313&gt;0.001,GU313&lt;0.05),0.05,GU313)))</f>
        <v>0</v>
      </c>
      <c r="GW313" s="23">
        <f>GS313+GT313+GV313</f>
        <v>0</v>
      </c>
      <c r="GX313">
        <f>IF(HB312&gt;0,GX312,0)</f>
        <v>0</v>
      </c>
      <c r="GY313" s="7">
        <f>ROUND(GD313+GJ313+GW313+GX313,2)</f>
        <v>0</v>
      </c>
      <c r="GZ313" s="7">
        <f>IF(AND(GY313&gt;0,GY314=0),GY313,0)</f>
        <v>0</v>
      </c>
      <c r="HA313" s="7">
        <f>IF(HB312&gt;0,HA312,0)</f>
        <v>0</v>
      </c>
      <c r="HB313" s="7">
        <f>IF(ROUND(GY313-HA313,2)&gt;0,ROUND(GY313-HA313,2),0)</f>
        <v>0</v>
      </c>
    </row>
    <row r="314" spans="1:235">
      <c r="BB314">
        <v>312</v>
      </c>
      <c r="BC314" s="7">
        <f>IF(BW313&gt;0,BC313-1000,BC313)</f>
        <v>0</v>
      </c>
      <c r="BD314" s="20">
        <f>IF(BW313&gt;0,ROUND(PMT($F$92/12,$F$96*12,-BC314),5),0)</f>
        <v>0</v>
      </c>
      <c r="BE314" s="15">
        <f>IF(BW313&gt;0,ROUND(BC314*$E$1/1000,2),0)</f>
        <v>0</v>
      </c>
      <c r="BF314" s="15">
        <f>IF(BW313&gt;0,ROUND(MIN(BC314,$F$168)*$BF$1,2),0)</f>
        <v>0</v>
      </c>
      <c r="BG314" s="22">
        <v>0</v>
      </c>
      <c r="BH314" s="22">
        <f>IF(BW313&gt;0,ROUND(MIN(BC314,$F$168)*$BH$1,0),0)</f>
        <v>0</v>
      </c>
      <c r="BI314" s="22">
        <f>IF(BW313&gt;0,ROUND(MIN(BC314,$F$168)*$BI$1,2),0)</f>
        <v>0</v>
      </c>
      <c r="BJ314" s="22">
        <f>IF(BW313&gt;0,ROUND(MIN(BC314,$F$168)*$BJ$1,2),0)</f>
        <v>0</v>
      </c>
      <c r="BK314" s="22">
        <f>IF(BW313&gt;0,ROUND(MIN(BC314,$F$168)*$BK$1,2),0)</f>
        <v>0</v>
      </c>
      <c r="BL314" s="15">
        <f>IF(BW313&gt;0,BF314+SUM(BH314:BK314),0)</f>
        <v>0</v>
      </c>
      <c r="BM314" s="22">
        <f>IF(BW313&gt;0,ROUND(BL314/12,2),0)</f>
        <v>0</v>
      </c>
      <c r="BN314" s="9">
        <f>INT(BM314)</f>
        <v>0</v>
      </c>
      <c r="BO314" s="23">
        <f>INT((BM314-BN314)*10)/10</f>
        <v>0</v>
      </c>
      <c r="BP314" s="17">
        <f>BM314-BN314-BO314</f>
        <v>0</v>
      </c>
      <c r="BQ314" s="23">
        <f>IF(OR(BP314=0.05,BP314=0),BP314,IF(AND(BP314&gt;0.051,BP314&lt;0.1),0.1,IF(AND(BP314&gt;0.001,BP314&lt;0.05),0.05,BP314)))</f>
        <v>0</v>
      </c>
      <c r="BR314" s="23">
        <f>BN314+BO314+BQ314</f>
        <v>0</v>
      </c>
      <c r="BS314">
        <f>IF(BW313&gt;0,BS313,0)</f>
        <v>0</v>
      </c>
      <c r="BT314" s="7">
        <f>SUM(BD314:BE314)+BR314+BS314</f>
        <v>0</v>
      </c>
      <c r="BU314" s="7">
        <f>IF(AND(BT314&gt;0,BT315=0),BT314,0)</f>
        <v>0</v>
      </c>
      <c r="BV314" s="7">
        <f>IF(BW313&gt;0,BV313,0)</f>
        <v>0</v>
      </c>
      <c r="BW314" s="7">
        <f>IF(ROUND(BT314-BV314,2)&gt;0,ROUND(BT314-BV314,2),0)</f>
        <v>0</v>
      </c>
      <c r="CB314">
        <v>312</v>
      </c>
      <c r="CC314" s="7">
        <f>IF(DB313&gt;0,CC313-1000,CC313)</f>
        <v>0</v>
      </c>
      <c r="CD314" s="20">
        <f>IF(DB313&gt;0,ROUND(PMT($F$92/12,$F$96*12,-CC314),5),0)</f>
        <v>0</v>
      </c>
      <c r="CE314" s="15">
        <f>IF(DB313&gt;0,ROUND(CC314*$CE$1/1000,2),0)</f>
        <v>0</v>
      </c>
      <c r="CF314" s="9">
        <f>INT(CE314)</f>
        <v>0</v>
      </c>
      <c r="CG314" s="23">
        <f>INT((CE314-CF314)*10)/10</f>
        <v>0</v>
      </c>
      <c r="CH314" s="17">
        <f>CE314-CF314-CG314</f>
        <v>0</v>
      </c>
      <c r="CI314" s="23">
        <f>IF(OR(CH314=0.05,CH314=0),CH314,IF(AND(CH314&gt;0.051,CH314&lt;0.1),0.1,IF(AND(CH314&gt;0.001,CH314&lt;0.05),0.05,CH314)))</f>
        <v>0</v>
      </c>
      <c r="CJ314" s="23">
        <f>CF314+CG314+CI314</f>
        <v>0</v>
      </c>
      <c r="CK314" s="15">
        <f>IF(DB313&gt;0,ROUND($CD$1*$CK$1,2),0)</f>
        <v>0</v>
      </c>
      <c r="CL314" s="22">
        <v>0</v>
      </c>
      <c r="CM314" s="22">
        <f>IF(DB313&gt;0,ROUND($CD$1*$CM$1,2),0)</f>
        <v>0</v>
      </c>
      <c r="CN314" s="22">
        <f>IF(DB313&gt;0,ROUND($CD$1*$CN$1,2),0)</f>
        <v>0</v>
      </c>
      <c r="CO314" s="22">
        <f>IF(DB313&gt;0,ROUND($CD$1*$CO$1,2),0)</f>
        <v>0</v>
      </c>
      <c r="CP314" s="22">
        <f>IF(DB313&gt;0,ROUND($CD$1*$CP$1,2),0)</f>
        <v>0</v>
      </c>
      <c r="CQ314" s="15">
        <f>IF(DB313&gt;0,CK314+SUM(CM314:CP314),0)</f>
        <v>0</v>
      </c>
      <c r="CR314" s="22">
        <f>IF(DB313&gt;0,ROUND(CQ314/12,2),0)</f>
        <v>0</v>
      </c>
      <c r="CS314" s="9">
        <f>INT(CR314)</f>
        <v>0</v>
      </c>
      <c r="CT314" s="23">
        <f>INT((CR314-CS314)*10)/10</f>
        <v>0</v>
      </c>
      <c r="CU314" s="17">
        <f>CR314-CS314-CT314</f>
        <v>0</v>
      </c>
      <c r="CV314" s="23">
        <f>IF(OR(CU314=0.05,CU314=0),CU314,IF(AND(CU314&gt;0.051,CU314&lt;0.1),0.1,IF(AND(CU314&gt;0.001,CU314&lt;0.05),0.05,CU314)))</f>
        <v>0</v>
      </c>
      <c r="CW314" s="23">
        <f>CS314+CT314+CV314</f>
        <v>0</v>
      </c>
      <c r="CX314">
        <f>IF(DB313&gt;0,CX313,0)</f>
        <v>0</v>
      </c>
      <c r="CY314" s="7">
        <f>ROUND(CD314+CJ314+CW314+CX314,2)</f>
        <v>0</v>
      </c>
      <c r="CZ314" s="7">
        <f>IF(AND(CY314&gt;0,CY315=0),CY314,0)</f>
        <v>0</v>
      </c>
      <c r="DA314" s="7">
        <f>IF(DB313&gt;0,DA313,0)</f>
        <v>0</v>
      </c>
      <c r="DB314" s="7">
        <f>IF(ROUND(CY314-DA314,2)&gt;0,ROUND(CY314-DA314,2),0)</f>
        <v>0</v>
      </c>
      <c r="EB314">
        <v>312</v>
      </c>
      <c r="EC314" s="7">
        <f>IF(FB313&gt;0,EC313-1000,EC313)</f>
        <v>0</v>
      </c>
      <c r="ED314" s="20">
        <f>IF(FB313&gt;0,ROUND(PMT($F$92/12,$F$96*12,-EC314),5),0)</f>
        <v>0</v>
      </c>
      <c r="EE314" s="15">
        <f>IF(FB313&gt;0,ROUND(EC314*$EE$1/1000,2),0)</f>
        <v>0</v>
      </c>
      <c r="EF314" s="9">
        <f>INT(EE314)</f>
        <v>0</v>
      </c>
      <c r="EG314" s="23">
        <f>INT((EE314-EF314)*10)/10</f>
        <v>0</v>
      </c>
      <c r="EH314" s="17">
        <f>EE314-EF314-EG314</f>
        <v>0</v>
      </c>
      <c r="EI314" s="23">
        <f>IF(OR(EH314=0.05,EH314=0),EH314,IF(AND(EH314&gt;0.051,EH314&lt;0.1),0.1,IF(AND(EH314&gt;0.001,EH314&lt;0.05),0.05,EH314)))</f>
        <v>0</v>
      </c>
      <c r="EJ314" s="23">
        <f>EF314+EG314+EI314</f>
        <v>0</v>
      </c>
      <c r="EK314" s="15">
        <f>IF(FB313&gt;0,ROUND($ED$1*$EK$1,2),0)</f>
        <v>0</v>
      </c>
      <c r="EL314" s="22">
        <v>0</v>
      </c>
      <c r="EM314" s="22">
        <f>IF(FB313&gt;0,ROUND($ED$1*$EM$1,0),0)</f>
        <v>0</v>
      </c>
      <c r="EN314" s="22">
        <f>IF(FB313&gt;0,ROUND($ED$1*$EN$1,2),0)</f>
        <v>0</v>
      </c>
      <c r="EO314" s="22">
        <f>IF(FB313&gt;0,ROUND($ED$1*$EO$1,2),0)</f>
        <v>0</v>
      </c>
      <c r="EP314" s="22">
        <f>IF(FB313&gt;0,ROUND($ED$1*$EP$1,2),0)</f>
        <v>0</v>
      </c>
      <c r="EQ314" s="15">
        <f>IF(FB313&gt;0,EK314+SUM(EM314:EP314),0)</f>
        <v>0</v>
      </c>
      <c r="ER314" s="22">
        <f>IF(FB313&gt;0,ROUND(EQ314/12,2),0)</f>
        <v>0</v>
      </c>
      <c r="ES314" s="9">
        <f>INT(ER314)</f>
        <v>0</v>
      </c>
      <c r="ET314" s="23">
        <f>INT((ER314-ES314)*10)/10</f>
        <v>0</v>
      </c>
      <c r="EU314" s="17">
        <f>ER314-ES314-ET314</f>
        <v>0</v>
      </c>
      <c r="EV314" s="23">
        <f>IF(OR(EU314=0.05,EU314=0),EU314,IF(AND(EU314&gt;0.051,EU314&lt;0.1),0.1,IF(AND(EU314&gt;0.001,EU314&lt;0.05),0.05,EU314)))</f>
        <v>0</v>
      </c>
      <c r="EW314" s="23">
        <f>ES314+ET314+EV314</f>
        <v>0</v>
      </c>
      <c r="EX314">
        <f>IF(FB313&gt;0,EX313,0)</f>
        <v>0</v>
      </c>
      <c r="EY314" s="7">
        <f>ROUND(ED314+EJ314+EW314+EX314,2)</f>
        <v>0</v>
      </c>
      <c r="EZ314" s="7">
        <f>IF(AND(EY314&gt;0,EY315=0),EY314,0)</f>
        <v>0</v>
      </c>
      <c r="FA314" s="7">
        <f>IF(FB313&gt;0,FA313,0)</f>
        <v>0</v>
      </c>
      <c r="FB314" s="7">
        <f>IF(ROUND(EY314-FA314,2)&gt;0,ROUND(EY314-FA314,2),0)</f>
        <v>0</v>
      </c>
      <c r="GB314">
        <v>312</v>
      </c>
      <c r="GC314" s="7">
        <f>IF(HB313&gt;0,GC313-1000,GC313)</f>
        <v>0</v>
      </c>
      <c r="GD314" s="20">
        <f>IF(HB313&gt;0,ROUND(PMT($F$92/12,$F$96*12,-GC314),5),0)</f>
        <v>0</v>
      </c>
      <c r="GE314" s="15">
        <f>IF(HB313&gt;0,ROUND(GC314*$GE$1/1000,2),0)</f>
        <v>0</v>
      </c>
      <c r="GF314" s="9">
        <f>INT(GE314)</f>
        <v>0</v>
      </c>
      <c r="GG314" s="23">
        <f>INT((GE314-GF314)*10)/10</f>
        <v>0</v>
      </c>
      <c r="GH314" s="17">
        <f>GE314-GF314-GG314</f>
        <v>0</v>
      </c>
      <c r="GI314" s="23">
        <f>IF(OR(GH314=0.05,GH314=0),GH314,IF(AND(GH314&gt;0.051,GH314&lt;0.1),0.1,IF(AND(GH314&gt;0.001,GH314&lt;0.05),0.05,GH314)))</f>
        <v>0</v>
      </c>
      <c r="GJ314" s="23">
        <f>GF314+GG314+GI314</f>
        <v>0</v>
      </c>
      <c r="GK314" s="15">
        <f>IF(HB313&gt;0,ROUND($GD$1*$GK$1,2),0)</f>
        <v>0</v>
      </c>
      <c r="GL314" s="22">
        <v>0</v>
      </c>
      <c r="GM314" s="22">
        <f>IF(HB313&gt;0,ROUND($GD$1*$GM$1,0),0)</f>
        <v>0</v>
      </c>
      <c r="GN314" s="22">
        <f>IF(HB313&gt;0,ROUND($GD$1*$GN$1,2),0)</f>
        <v>0</v>
      </c>
      <c r="GO314" s="22">
        <f>IF(HB313&gt;0,ROUND($GD$1*$GO$1,2),0)</f>
        <v>0</v>
      </c>
      <c r="GP314" s="22">
        <f>IF(HB313&gt;0,ROUND($GD$1*$GP$1,2),0)</f>
        <v>0</v>
      </c>
      <c r="GQ314" s="15">
        <f>IF(HB313&gt;0,GK314+SUM(GM314:GP314),0)</f>
        <v>0</v>
      </c>
      <c r="GR314" s="22">
        <f>IF(HB313&gt;0,ROUND(GQ314/12,2),0)</f>
        <v>0</v>
      </c>
      <c r="GS314" s="9">
        <f>INT(GR314)</f>
        <v>0</v>
      </c>
      <c r="GT314" s="23">
        <f>INT((GR314-GS314)*10)/10</f>
        <v>0</v>
      </c>
      <c r="GU314" s="17">
        <f>GR314-GS314-GT314</f>
        <v>0</v>
      </c>
      <c r="GV314" s="23">
        <f>IF(OR(GU314=0.05,GU314=0),GU314,IF(AND(GU314&gt;0.051,GU314&lt;0.1),0.1,IF(AND(GU314&gt;0.001,GU314&lt;0.05),0.05,GU314)))</f>
        <v>0</v>
      </c>
      <c r="GW314" s="23">
        <f>GS314+GT314+GV314</f>
        <v>0</v>
      </c>
      <c r="GX314">
        <f>IF(HB313&gt;0,GX313,0)</f>
        <v>0</v>
      </c>
      <c r="GY314" s="7">
        <f>ROUND(GD314+GJ314+GW314+GX314,2)</f>
        <v>0</v>
      </c>
      <c r="GZ314" s="7">
        <f>IF(AND(GY314&gt;0,GY315=0),GY314,0)</f>
        <v>0</v>
      </c>
      <c r="HA314" s="7">
        <f>IF(HB313&gt;0,HA313,0)</f>
        <v>0</v>
      </c>
      <c r="HB314" s="7">
        <f>IF(ROUND(GY314-HA314,2)&gt;0,ROUND(GY314-HA314,2),0)</f>
        <v>0</v>
      </c>
    </row>
    <row r="315" spans="1:235">
      <c r="BB315">
        <v>313</v>
      </c>
      <c r="BC315" s="7">
        <f>IF(BW314&gt;0,BC314-1000,BC314)</f>
        <v>0</v>
      </c>
      <c r="BD315" s="20">
        <f>IF(BW314&gt;0,ROUND(PMT($F$92/12,$F$96*12,-BC315),5),0)</f>
        <v>0</v>
      </c>
      <c r="BE315" s="15">
        <f>IF(BW314&gt;0,ROUND(BC315*$E$1/1000,2),0)</f>
        <v>0</v>
      </c>
      <c r="BF315" s="15">
        <f>IF(BW314&gt;0,ROUND(MIN(BC315,$F$168)*$BF$1,2),0)</f>
        <v>0</v>
      </c>
      <c r="BG315" s="22">
        <v>0</v>
      </c>
      <c r="BH315" s="22">
        <f>IF(BW314&gt;0,ROUND(MIN(BC315,$F$168)*$BH$1,0),0)</f>
        <v>0</v>
      </c>
      <c r="BI315" s="22">
        <f>IF(BW314&gt;0,ROUND(MIN(BC315,$F$168)*$BI$1,2),0)</f>
        <v>0</v>
      </c>
      <c r="BJ315" s="22">
        <f>IF(BW314&gt;0,ROUND(MIN(BC315,$F$168)*$BJ$1,2),0)</f>
        <v>0</v>
      </c>
      <c r="BK315" s="22">
        <f>IF(BW314&gt;0,ROUND(MIN(BC315,$F$168)*$BK$1,2),0)</f>
        <v>0</v>
      </c>
      <c r="BL315" s="15">
        <f>IF(BW314&gt;0,BF315+SUM(BH315:BK315),0)</f>
        <v>0</v>
      </c>
      <c r="BM315" s="22">
        <f>IF(BW314&gt;0,ROUND(BL315/12,2),0)</f>
        <v>0</v>
      </c>
      <c r="BN315" s="9">
        <f>INT(BM315)</f>
        <v>0</v>
      </c>
      <c r="BO315" s="23">
        <f>INT((BM315-BN315)*10)/10</f>
        <v>0</v>
      </c>
      <c r="BP315" s="17">
        <f>BM315-BN315-BO315</f>
        <v>0</v>
      </c>
      <c r="BQ315" s="23">
        <f>IF(OR(BP315=0.05,BP315=0),BP315,IF(AND(BP315&gt;0.051,BP315&lt;0.1),0.1,IF(AND(BP315&gt;0.001,BP315&lt;0.05),0.05,BP315)))</f>
        <v>0</v>
      </c>
      <c r="BR315" s="23">
        <f>BN315+BO315+BQ315</f>
        <v>0</v>
      </c>
      <c r="BS315">
        <f>IF(BW314&gt;0,BS314,0)</f>
        <v>0</v>
      </c>
      <c r="BT315" s="7">
        <f>SUM(BD315:BE315)+BR315+BS315</f>
        <v>0</v>
      </c>
      <c r="BU315" s="7">
        <f>IF(AND(BT315&gt;0,BT316=0),BT315,0)</f>
        <v>0</v>
      </c>
      <c r="BV315" s="7">
        <f>IF(BW314&gt;0,BV314,0)</f>
        <v>0</v>
      </c>
      <c r="BW315" s="7">
        <f>IF(ROUND(BT315-BV315,2)&gt;0,ROUND(BT315-BV315,2),0)</f>
        <v>0</v>
      </c>
      <c r="CB315">
        <v>313</v>
      </c>
      <c r="CC315" s="7">
        <f>IF(DB314&gt;0,CC314-1000,CC314)</f>
        <v>0</v>
      </c>
      <c r="CD315" s="20">
        <f>IF(DB314&gt;0,ROUND(PMT($F$92/12,$F$96*12,-CC315),5),0)</f>
        <v>0</v>
      </c>
      <c r="CE315" s="15">
        <f>IF(DB314&gt;0,ROUND(CC315*$CE$1/1000,2),0)</f>
        <v>0</v>
      </c>
      <c r="CF315" s="9">
        <f>INT(CE315)</f>
        <v>0</v>
      </c>
      <c r="CG315" s="23">
        <f>INT((CE315-CF315)*10)/10</f>
        <v>0</v>
      </c>
      <c r="CH315" s="17">
        <f>CE315-CF315-CG315</f>
        <v>0</v>
      </c>
      <c r="CI315" s="23">
        <f>IF(OR(CH315=0.05,CH315=0),CH315,IF(AND(CH315&gt;0.051,CH315&lt;0.1),0.1,IF(AND(CH315&gt;0.001,CH315&lt;0.05),0.05,CH315)))</f>
        <v>0</v>
      </c>
      <c r="CJ315" s="23">
        <f>CF315+CG315+CI315</f>
        <v>0</v>
      </c>
      <c r="CK315" s="15">
        <f>IF(DB314&gt;0,ROUND($CD$1*$CK$1,2),0)</f>
        <v>0</v>
      </c>
      <c r="CL315" s="22">
        <v>0</v>
      </c>
      <c r="CM315" s="22">
        <f>IF(DB314&gt;0,ROUND($CD$1*$CM$1,2),0)</f>
        <v>0</v>
      </c>
      <c r="CN315" s="22">
        <f>IF(DB314&gt;0,ROUND($CD$1*$CN$1,2),0)</f>
        <v>0</v>
      </c>
      <c r="CO315" s="22">
        <f>IF(DB314&gt;0,ROUND($CD$1*$CO$1,2),0)</f>
        <v>0</v>
      </c>
      <c r="CP315" s="22">
        <f>IF(DB314&gt;0,ROUND($CD$1*$CP$1,2),0)</f>
        <v>0</v>
      </c>
      <c r="CQ315" s="15">
        <f>IF(DB314&gt;0,CK315+SUM(CM315:CP315),0)</f>
        <v>0</v>
      </c>
      <c r="CR315" s="22">
        <f>IF(DB314&gt;0,ROUND(CQ315/12,2),0)</f>
        <v>0</v>
      </c>
      <c r="CS315" s="9">
        <f>INT(CR315)</f>
        <v>0</v>
      </c>
      <c r="CT315" s="23">
        <f>INT((CR315-CS315)*10)/10</f>
        <v>0</v>
      </c>
      <c r="CU315" s="17">
        <f>CR315-CS315-CT315</f>
        <v>0</v>
      </c>
      <c r="CV315" s="23">
        <f>IF(OR(CU315=0.05,CU315=0),CU315,IF(AND(CU315&gt;0.051,CU315&lt;0.1),0.1,IF(AND(CU315&gt;0.001,CU315&lt;0.05),0.05,CU315)))</f>
        <v>0</v>
      </c>
      <c r="CW315" s="23">
        <f>CS315+CT315+CV315</f>
        <v>0</v>
      </c>
      <c r="CX315">
        <f>IF(DB314&gt;0,CX314,0)</f>
        <v>0</v>
      </c>
      <c r="CY315" s="7">
        <f>ROUND(CD315+CJ315+CW315+CX315,2)</f>
        <v>0</v>
      </c>
      <c r="CZ315" s="7">
        <f>IF(AND(CY315&gt;0,CY316=0),CY315,0)</f>
        <v>0</v>
      </c>
      <c r="DA315" s="7">
        <f>IF(DB314&gt;0,DA314,0)</f>
        <v>0</v>
      </c>
      <c r="DB315" s="7">
        <f>IF(ROUND(CY315-DA315,2)&gt;0,ROUND(CY315-DA315,2),0)</f>
        <v>0</v>
      </c>
      <c r="EB315">
        <v>313</v>
      </c>
      <c r="EC315" s="7">
        <f>IF(FB314&gt;0,EC314-1000,EC314)</f>
        <v>0</v>
      </c>
      <c r="ED315" s="20">
        <f>IF(FB314&gt;0,ROUND(PMT($F$92/12,$F$96*12,-EC315),5),0)</f>
        <v>0</v>
      </c>
      <c r="EE315" s="15">
        <f>IF(FB314&gt;0,ROUND(EC315*$EE$1/1000,2),0)</f>
        <v>0</v>
      </c>
      <c r="EF315" s="9">
        <f>INT(EE315)</f>
        <v>0</v>
      </c>
      <c r="EG315" s="23">
        <f>INT((EE315-EF315)*10)/10</f>
        <v>0</v>
      </c>
      <c r="EH315" s="17">
        <f>EE315-EF315-EG315</f>
        <v>0</v>
      </c>
      <c r="EI315" s="23">
        <f>IF(OR(EH315=0.05,EH315=0),EH315,IF(AND(EH315&gt;0.051,EH315&lt;0.1),0.1,IF(AND(EH315&gt;0.001,EH315&lt;0.05),0.05,EH315)))</f>
        <v>0</v>
      </c>
      <c r="EJ315" s="23">
        <f>EF315+EG315+EI315</f>
        <v>0</v>
      </c>
      <c r="EK315" s="15">
        <f>IF(FB314&gt;0,ROUND($ED$1*$EK$1,2),0)</f>
        <v>0</v>
      </c>
      <c r="EL315" s="22">
        <v>0</v>
      </c>
      <c r="EM315" s="22">
        <f>IF(FB314&gt;0,ROUND($ED$1*$EM$1,0),0)</f>
        <v>0</v>
      </c>
      <c r="EN315" s="22">
        <f>IF(FB314&gt;0,ROUND($ED$1*$EN$1,2),0)</f>
        <v>0</v>
      </c>
      <c r="EO315" s="22">
        <f>IF(FB314&gt;0,ROUND($ED$1*$EO$1,2),0)</f>
        <v>0</v>
      </c>
      <c r="EP315" s="22">
        <f>IF(FB314&gt;0,ROUND($ED$1*$EP$1,2),0)</f>
        <v>0</v>
      </c>
      <c r="EQ315" s="15">
        <f>IF(FB314&gt;0,EK315+SUM(EM315:EP315),0)</f>
        <v>0</v>
      </c>
      <c r="ER315" s="22">
        <f>IF(FB314&gt;0,ROUND(EQ315/12,2),0)</f>
        <v>0</v>
      </c>
      <c r="ES315" s="9">
        <f>INT(ER315)</f>
        <v>0</v>
      </c>
      <c r="ET315" s="23">
        <f>INT((ER315-ES315)*10)/10</f>
        <v>0</v>
      </c>
      <c r="EU315" s="17">
        <f>ER315-ES315-ET315</f>
        <v>0</v>
      </c>
      <c r="EV315" s="23">
        <f>IF(OR(EU315=0.05,EU315=0),EU315,IF(AND(EU315&gt;0.051,EU315&lt;0.1),0.1,IF(AND(EU315&gt;0.001,EU315&lt;0.05),0.05,EU315)))</f>
        <v>0</v>
      </c>
      <c r="EW315" s="23">
        <f>ES315+ET315+EV315</f>
        <v>0</v>
      </c>
      <c r="EX315">
        <f>IF(FB314&gt;0,EX314,0)</f>
        <v>0</v>
      </c>
      <c r="EY315" s="7">
        <f>ROUND(ED315+EJ315+EW315+EX315,2)</f>
        <v>0</v>
      </c>
      <c r="EZ315" s="7">
        <f>IF(AND(EY315&gt;0,EY316=0),EY315,0)</f>
        <v>0</v>
      </c>
      <c r="FA315" s="7">
        <f>IF(FB314&gt;0,FA314,0)</f>
        <v>0</v>
      </c>
      <c r="FB315" s="7">
        <f>IF(ROUND(EY315-FA315,2)&gt;0,ROUND(EY315-FA315,2),0)</f>
        <v>0</v>
      </c>
      <c r="GB315">
        <v>313</v>
      </c>
      <c r="GC315" s="7">
        <f>IF(HB314&gt;0,GC314-1000,GC314)</f>
        <v>0</v>
      </c>
      <c r="GD315" s="20">
        <f>IF(HB314&gt;0,ROUND(PMT($F$92/12,$F$96*12,-GC315),5),0)</f>
        <v>0</v>
      </c>
      <c r="GE315" s="15">
        <f>IF(HB314&gt;0,ROUND(GC315*$GE$1/1000,2),0)</f>
        <v>0</v>
      </c>
      <c r="GF315" s="9">
        <f>INT(GE315)</f>
        <v>0</v>
      </c>
      <c r="GG315" s="23">
        <f>INT((GE315-GF315)*10)/10</f>
        <v>0</v>
      </c>
      <c r="GH315" s="17">
        <f>GE315-GF315-GG315</f>
        <v>0</v>
      </c>
      <c r="GI315" s="23">
        <f>IF(OR(GH315=0.05,GH315=0),GH315,IF(AND(GH315&gt;0.051,GH315&lt;0.1),0.1,IF(AND(GH315&gt;0.001,GH315&lt;0.05),0.05,GH315)))</f>
        <v>0</v>
      </c>
      <c r="GJ315" s="23">
        <f>GF315+GG315+GI315</f>
        <v>0</v>
      </c>
      <c r="GK315" s="15">
        <f>IF(HB314&gt;0,ROUND($GD$1*$GK$1,2),0)</f>
        <v>0</v>
      </c>
      <c r="GL315" s="22">
        <v>0</v>
      </c>
      <c r="GM315" s="22">
        <f>IF(HB314&gt;0,ROUND($GD$1*$GM$1,0),0)</f>
        <v>0</v>
      </c>
      <c r="GN315" s="22">
        <f>IF(HB314&gt;0,ROUND($GD$1*$GN$1,2),0)</f>
        <v>0</v>
      </c>
      <c r="GO315" s="22">
        <f>IF(HB314&gt;0,ROUND($GD$1*$GO$1,2),0)</f>
        <v>0</v>
      </c>
      <c r="GP315" s="22">
        <f>IF(HB314&gt;0,ROUND($GD$1*$GP$1,2),0)</f>
        <v>0</v>
      </c>
      <c r="GQ315" s="15">
        <f>IF(HB314&gt;0,GK315+SUM(GM315:GP315),0)</f>
        <v>0</v>
      </c>
      <c r="GR315" s="22">
        <f>IF(HB314&gt;0,ROUND(GQ315/12,2),0)</f>
        <v>0</v>
      </c>
      <c r="GS315" s="9">
        <f>INT(GR315)</f>
        <v>0</v>
      </c>
      <c r="GT315" s="23">
        <f>INT((GR315-GS315)*10)/10</f>
        <v>0</v>
      </c>
      <c r="GU315" s="17">
        <f>GR315-GS315-GT315</f>
        <v>0</v>
      </c>
      <c r="GV315" s="23">
        <f>IF(OR(GU315=0.05,GU315=0),GU315,IF(AND(GU315&gt;0.051,GU315&lt;0.1),0.1,IF(AND(GU315&gt;0.001,GU315&lt;0.05),0.05,GU315)))</f>
        <v>0</v>
      </c>
      <c r="GW315" s="23">
        <f>GS315+GT315+GV315</f>
        <v>0</v>
      </c>
      <c r="GX315">
        <f>IF(HB314&gt;0,GX314,0)</f>
        <v>0</v>
      </c>
      <c r="GY315" s="7">
        <f>ROUND(GD315+GJ315+GW315+GX315,2)</f>
        <v>0</v>
      </c>
      <c r="GZ315" s="7">
        <f>IF(AND(GY315&gt;0,GY316=0),GY315,0)</f>
        <v>0</v>
      </c>
      <c r="HA315" s="7">
        <f>IF(HB314&gt;0,HA314,0)</f>
        <v>0</v>
      </c>
      <c r="HB315" s="7">
        <f>IF(ROUND(GY315-HA315,2)&gt;0,ROUND(GY315-HA315,2),0)</f>
        <v>0</v>
      </c>
    </row>
    <row r="316" spans="1:235">
      <c r="BB316">
        <v>314</v>
      </c>
      <c r="BC316" s="7">
        <f>IF(BW315&gt;0,BC315-1000,BC315)</f>
        <v>0</v>
      </c>
      <c r="BD316" s="20">
        <f>IF(BW315&gt;0,ROUND(PMT($F$92/12,$F$96*12,-BC316),5),0)</f>
        <v>0</v>
      </c>
      <c r="BE316" s="15">
        <f>IF(BW315&gt;0,ROUND(BC316*$E$1/1000,2),0)</f>
        <v>0</v>
      </c>
      <c r="BF316" s="15">
        <f>IF(BW315&gt;0,ROUND(MIN(BC316,$F$168)*$BF$1,2),0)</f>
        <v>0</v>
      </c>
      <c r="BG316" s="22">
        <v>0</v>
      </c>
      <c r="BH316" s="22">
        <f>IF(BW315&gt;0,ROUND(MIN(BC316,$F$168)*$BH$1,0),0)</f>
        <v>0</v>
      </c>
      <c r="BI316" s="22">
        <f>IF(BW315&gt;0,ROUND(MIN(BC316,$F$168)*$BI$1,2),0)</f>
        <v>0</v>
      </c>
      <c r="BJ316" s="22">
        <f>IF(BW315&gt;0,ROUND(MIN(BC316,$F$168)*$BJ$1,2),0)</f>
        <v>0</v>
      </c>
      <c r="BK316" s="22">
        <f>IF(BW315&gt;0,ROUND(MIN(BC316,$F$168)*$BK$1,2),0)</f>
        <v>0</v>
      </c>
      <c r="BL316" s="15">
        <f>IF(BW315&gt;0,BF316+SUM(BH316:BK316),0)</f>
        <v>0</v>
      </c>
      <c r="BM316" s="22">
        <f>IF(BW315&gt;0,ROUND(BL316/12,2),0)</f>
        <v>0</v>
      </c>
      <c r="BN316" s="9">
        <f>INT(BM316)</f>
        <v>0</v>
      </c>
      <c r="BO316" s="23">
        <f>INT((BM316-BN316)*10)/10</f>
        <v>0</v>
      </c>
      <c r="BP316" s="17">
        <f>BM316-BN316-BO316</f>
        <v>0</v>
      </c>
      <c r="BQ316" s="23">
        <f>IF(OR(BP316=0.05,BP316=0),BP316,IF(AND(BP316&gt;0.051,BP316&lt;0.1),0.1,IF(AND(BP316&gt;0.001,BP316&lt;0.05),0.05,BP316)))</f>
        <v>0</v>
      </c>
      <c r="BR316" s="23">
        <f>BN316+BO316+BQ316</f>
        <v>0</v>
      </c>
      <c r="BS316">
        <f>IF(BW315&gt;0,BS315,0)</f>
        <v>0</v>
      </c>
      <c r="BT316" s="7">
        <f>SUM(BD316:BE316)+BR316+BS316</f>
        <v>0</v>
      </c>
      <c r="BU316" s="7">
        <f>IF(AND(BT316&gt;0,BT317=0),BT316,0)</f>
        <v>0</v>
      </c>
      <c r="BV316" s="7">
        <f>IF(BW315&gt;0,BV315,0)</f>
        <v>0</v>
      </c>
      <c r="BW316" s="7">
        <f>IF(ROUND(BT316-BV316,2)&gt;0,ROUND(BT316-BV316,2),0)</f>
        <v>0</v>
      </c>
      <c r="CB316">
        <v>314</v>
      </c>
      <c r="CC316" s="7">
        <f>IF(DB315&gt;0,CC315-1000,CC315)</f>
        <v>0</v>
      </c>
      <c r="CD316" s="20">
        <f>IF(DB315&gt;0,ROUND(PMT($F$92/12,$F$96*12,-CC316),5),0)</f>
        <v>0</v>
      </c>
      <c r="CE316" s="15">
        <f>IF(DB315&gt;0,ROUND(CC316*$CE$1/1000,2),0)</f>
        <v>0</v>
      </c>
      <c r="CF316" s="9">
        <f>INT(CE316)</f>
        <v>0</v>
      </c>
      <c r="CG316" s="23">
        <f>INT((CE316-CF316)*10)/10</f>
        <v>0</v>
      </c>
      <c r="CH316" s="17">
        <f>CE316-CF316-CG316</f>
        <v>0</v>
      </c>
      <c r="CI316" s="23">
        <f>IF(OR(CH316=0.05,CH316=0),CH316,IF(AND(CH316&gt;0.051,CH316&lt;0.1),0.1,IF(AND(CH316&gt;0.001,CH316&lt;0.05),0.05,CH316)))</f>
        <v>0</v>
      </c>
      <c r="CJ316" s="23">
        <f>CF316+CG316+CI316</f>
        <v>0</v>
      </c>
      <c r="CK316" s="15">
        <f>IF(DB315&gt;0,ROUND($CD$1*$CK$1,2),0)</f>
        <v>0</v>
      </c>
      <c r="CL316" s="22">
        <v>0</v>
      </c>
      <c r="CM316" s="22">
        <f>IF(DB315&gt;0,ROUND($CD$1*$CM$1,2),0)</f>
        <v>0</v>
      </c>
      <c r="CN316" s="22">
        <f>IF(DB315&gt;0,ROUND($CD$1*$CN$1,2),0)</f>
        <v>0</v>
      </c>
      <c r="CO316" s="22">
        <f>IF(DB315&gt;0,ROUND($CD$1*$CO$1,2),0)</f>
        <v>0</v>
      </c>
      <c r="CP316" s="22">
        <f>IF(DB315&gt;0,ROUND($CD$1*$CP$1,2),0)</f>
        <v>0</v>
      </c>
      <c r="CQ316" s="15">
        <f>IF(DB315&gt;0,CK316+SUM(CM316:CP316),0)</f>
        <v>0</v>
      </c>
      <c r="CR316" s="22">
        <f>IF(DB315&gt;0,ROUND(CQ316/12,2),0)</f>
        <v>0</v>
      </c>
      <c r="CS316" s="9">
        <f>INT(CR316)</f>
        <v>0</v>
      </c>
      <c r="CT316" s="23">
        <f>INT((CR316-CS316)*10)/10</f>
        <v>0</v>
      </c>
      <c r="CU316" s="17">
        <f>CR316-CS316-CT316</f>
        <v>0</v>
      </c>
      <c r="CV316" s="23">
        <f>IF(OR(CU316=0.05,CU316=0),CU316,IF(AND(CU316&gt;0.051,CU316&lt;0.1),0.1,IF(AND(CU316&gt;0.001,CU316&lt;0.05),0.05,CU316)))</f>
        <v>0</v>
      </c>
      <c r="CW316" s="23">
        <f>CS316+CT316+CV316</f>
        <v>0</v>
      </c>
      <c r="CX316">
        <f>IF(DB315&gt;0,CX315,0)</f>
        <v>0</v>
      </c>
      <c r="CY316" s="7">
        <f>ROUND(CD316+CJ316+CW316+CX316,2)</f>
        <v>0</v>
      </c>
      <c r="CZ316" s="7">
        <f>IF(AND(CY316&gt;0,CY317=0),CY316,0)</f>
        <v>0</v>
      </c>
      <c r="DA316" s="7">
        <f>IF(DB315&gt;0,DA315,0)</f>
        <v>0</v>
      </c>
      <c r="DB316" s="7">
        <f>IF(ROUND(CY316-DA316,2)&gt;0,ROUND(CY316-DA316,2),0)</f>
        <v>0</v>
      </c>
      <c r="EB316">
        <v>314</v>
      </c>
      <c r="EC316" s="7">
        <f>IF(FB315&gt;0,EC315-1000,EC315)</f>
        <v>0</v>
      </c>
      <c r="ED316" s="20">
        <f>IF(FB315&gt;0,ROUND(PMT($F$92/12,$F$96*12,-EC316),5),0)</f>
        <v>0</v>
      </c>
      <c r="EE316" s="15">
        <f>IF(FB315&gt;0,ROUND(EC316*$EE$1/1000,2),0)</f>
        <v>0</v>
      </c>
      <c r="EF316" s="9">
        <f>INT(EE316)</f>
        <v>0</v>
      </c>
      <c r="EG316" s="23">
        <f>INT((EE316-EF316)*10)/10</f>
        <v>0</v>
      </c>
      <c r="EH316" s="17">
        <f>EE316-EF316-EG316</f>
        <v>0</v>
      </c>
      <c r="EI316" s="23">
        <f>IF(OR(EH316=0.05,EH316=0),EH316,IF(AND(EH316&gt;0.051,EH316&lt;0.1),0.1,IF(AND(EH316&gt;0.001,EH316&lt;0.05),0.05,EH316)))</f>
        <v>0</v>
      </c>
      <c r="EJ316" s="23">
        <f>EF316+EG316+EI316</f>
        <v>0</v>
      </c>
      <c r="EK316" s="15">
        <f>IF(FB315&gt;0,ROUND($ED$1*$EK$1,2),0)</f>
        <v>0</v>
      </c>
      <c r="EL316" s="22">
        <v>0</v>
      </c>
      <c r="EM316" s="22">
        <f>IF(FB315&gt;0,ROUND($ED$1*$EM$1,0),0)</f>
        <v>0</v>
      </c>
      <c r="EN316" s="22">
        <f>IF(FB315&gt;0,ROUND($ED$1*$EN$1,2),0)</f>
        <v>0</v>
      </c>
      <c r="EO316" s="22">
        <f>IF(FB315&gt;0,ROUND($ED$1*$EO$1,2),0)</f>
        <v>0</v>
      </c>
      <c r="EP316" s="22">
        <f>IF(FB315&gt;0,ROUND($ED$1*$EP$1,2),0)</f>
        <v>0</v>
      </c>
      <c r="EQ316" s="15">
        <f>IF(FB315&gt;0,EK316+SUM(EM316:EP316),0)</f>
        <v>0</v>
      </c>
      <c r="ER316" s="22">
        <f>IF(FB315&gt;0,ROUND(EQ316/12,2),0)</f>
        <v>0</v>
      </c>
      <c r="ES316" s="9">
        <f>INT(ER316)</f>
        <v>0</v>
      </c>
      <c r="ET316" s="23">
        <f>INT((ER316-ES316)*10)/10</f>
        <v>0</v>
      </c>
      <c r="EU316" s="17">
        <f>ER316-ES316-ET316</f>
        <v>0</v>
      </c>
      <c r="EV316" s="23">
        <f>IF(OR(EU316=0.05,EU316=0),EU316,IF(AND(EU316&gt;0.051,EU316&lt;0.1),0.1,IF(AND(EU316&gt;0.001,EU316&lt;0.05),0.05,EU316)))</f>
        <v>0</v>
      </c>
      <c r="EW316" s="23">
        <f>ES316+ET316+EV316</f>
        <v>0</v>
      </c>
      <c r="EX316">
        <f>IF(FB315&gt;0,EX315,0)</f>
        <v>0</v>
      </c>
      <c r="EY316" s="7">
        <f>ROUND(ED316+EJ316+EW316+EX316,2)</f>
        <v>0</v>
      </c>
      <c r="EZ316" s="7">
        <f>IF(AND(EY316&gt;0,EY317=0),EY316,0)</f>
        <v>0</v>
      </c>
      <c r="FA316" s="7">
        <f>IF(FB315&gt;0,FA315,0)</f>
        <v>0</v>
      </c>
      <c r="FB316" s="7">
        <f>IF(ROUND(EY316-FA316,2)&gt;0,ROUND(EY316-FA316,2),0)</f>
        <v>0</v>
      </c>
      <c r="GB316">
        <v>314</v>
      </c>
      <c r="GC316" s="7">
        <f>IF(HB315&gt;0,GC315-1000,GC315)</f>
        <v>0</v>
      </c>
      <c r="GD316" s="20">
        <f>IF(HB315&gt;0,ROUND(PMT($F$92/12,$F$96*12,-GC316),5),0)</f>
        <v>0</v>
      </c>
      <c r="GE316" s="15">
        <f>IF(HB315&gt;0,ROUND(GC316*$GE$1/1000,2),0)</f>
        <v>0</v>
      </c>
      <c r="GF316" s="9">
        <f>INT(GE316)</f>
        <v>0</v>
      </c>
      <c r="GG316" s="23">
        <f>INT((GE316-GF316)*10)/10</f>
        <v>0</v>
      </c>
      <c r="GH316" s="17">
        <f>GE316-GF316-GG316</f>
        <v>0</v>
      </c>
      <c r="GI316" s="23">
        <f>IF(OR(GH316=0.05,GH316=0),GH316,IF(AND(GH316&gt;0.051,GH316&lt;0.1),0.1,IF(AND(GH316&gt;0.001,GH316&lt;0.05),0.05,GH316)))</f>
        <v>0</v>
      </c>
      <c r="GJ316" s="23">
        <f>GF316+GG316+GI316</f>
        <v>0</v>
      </c>
      <c r="GK316" s="15">
        <f>IF(HB315&gt;0,ROUND($GD$1*$GK$1,2),0)</f>
        <v>0</v>
      </c>
      <c r="GL316" s="22">
        <v>0</v>
      </c>
      <c r="GM316" s="22">
        <f>IF(HB315&gt;0,ROUND($GD$1*$GM$1,0),0)</f>
        <v>0</v>
      </c>
      <c r="GN316" s="22">
        <f>IF(HB315&gt;0,ROUND($GD$1*$GN$1,2),0)</f>
        <v>0</v>
      </c>
      <c r="GO316" s="22">
        <f>IF(HB315&gt;0,ROUND($GD$1*$GO$1,2),0)</f>
        <v>0</v>
      </c>
      <c r="GP316" s="22">
        <f>IF(HB315&gt;0,ROUND($GD$1*$GP$1,2),0)</f>
        <v>0</v>
      </c>
      <c r="GQ316" s="15">
        <f>IF(HB315&gt;0,GK316+SUM(GM316:GP316),0)</f>
        <v>0</v>
      </c>
      <c r="GR316" s="22">
        <f>IF(HB315&gt;0,ROUND(GQ316/12,2),0)</f>
        <v>0</v>
      </c>
      <c r="GS316" s="9">
        <f>INT(GR316)</f>
        <v>0</v>
      </c>
      <c r="GT316" s="23">
        <f>INT((GR316-GS316)*10)/10</f>
        <v>0</v>
      </c>
      <c r="GU316" s="17">
        <f>GR316-GS316-GT316</f>
        <v>0</v>
      </c>
      <c r="GV316" s="23">
        <f>IF(OR(GU316=0.05,GU316=0),GU316,IF(AND(GU316&gt;0.051,GU316&lt;0.1),0.1,IF(AND(GU316&gt;0.001,GU316&lt;0.05),0.05,GU316)))</f>
        <v>0</v>
      </c>
      <c r="GW316" s="23">
        <f>GS316+GT316+GV316</f>
        <v>0</v>
      </c>
      <c r="GX316">
        <f>IF(HB315&gt;0,GX315,0)</f>
        <v>0</v>
      </c>
      <c r="GY316" s="7">
        <f>ROUND(GD316+GJ316+GW316+GX316,2)</f>
        <v>0</v>
      </c>
      <c r="GZ316" s="7">
        <f>IF(AND(GY316&gt;0,GY317=0),GY316,0)</f>
        <v>0</v>
      </c>
      <c r="HA316" s="7">
        <f>IF(HB315&gt;0,HA315,0)</f>
        <v>0</v>
      </c>
      <c r="HB316" s="7">
        <f>IF(ROUND(GY316-HA316,2)&gt;0,ROUND(GY316-HA316,2),0)</f>
        <v>0</v>
      </c>
    </row>
    <row r="317" spans="1:235">
      <c r="BB317">
        <v>315</v>
      </c>
      <c r="BC317" s="7">
        <f>IF(BW316&gt;0,BC316-1000,BC316)</f>
        <v>0</v>
      </c>
      <c r="BD317" s="20">
        <f>IF(BW316&gt;0,ROUND(PMT($F$92/12,$F$96*12,-BC317),5),0)</f>
        <v>0</v>
      </c>
      <c r="BE317" s="15">
        <f>IF(BW316&gt;0,ROUND(BC317*$E$1/1000,2),0)</f>
        <v>0</v>
      </c>
      <c r="BF317" s="15">
        <f>IF(BW316&gt;0,ROUND(MIN(BC317,$F$168)*$BF$1,2),0)</f>
        <v>0</v>
      </c>
      <c r="BG317" s="22">
        <v>0</v>
      </c>
      <c r="BH317" s="22">
        <f>IF(BW316&gt;0,ROUND(MIN(BC317,$F$168)*$BH$1,0),0)</f>
        <v>0</v>
      </c>
      <c r="BI317" s="22">
        <f>IF(BW316&gt;0,ROUND(MIN(BC317,$F$168)*$BI$1,2),0)</f>
        <v>0</v>
      </c>
      <c r="BJ317" s="22">
        <f>IF(BW316&gt;0,ROUND(MIN(BC317,$F$168)*$BJ$1,2),0)</f>
        <v>0</v>
      </c>
      <c r="BK317" s="22">
        <f>IF(BW316&gt;0,ROUND(MIN(BC317,$F$168)*$BK$1,2),0)</f>
        <v>0</v>
      </c>
      <c r="BL317" s="15">
        <f>IF(BW316&gt;0,BF317+SUM(BH317:BK317),0)</f>
        <v>0</v>
      </c>
      <c r="BM317" s="22">
        <f>IF(BW316&gt;0,ROUND(BL317/12,2),0)</f>
        <v>0</v>
      </c>
      <c r="BN317" s="9">
        <f>INT(BM317)</f>
        <v>0</v>
      </c>
      <c r="BO317" s="23">
        <f>INT((BM317-BN317)*10)/10</f>
        <v>0</v>
      </c>
      <c r="BP317" s="17">
        <f>BM317-BN317-BO317</f>
        <v>0</v>
      </c>
      <c r="BQ317" s="23">
        <f>IF(OR(BP317=0.05,BP317=0),BP317,IF(AND(BP317&gt;0.051,BP317&lt;0.1),0.1,IF(AND(BP317&gt;0.001,BP317&lt;0.05),0.05,BP317)))</f>
        <v>0</v>
      </c>
      <c r="BR317" s="23">
        <f>BN317+BO317+BQ317</f>
        <v>0</v>
      </c>
      <c r="BS317">
        <f>IF(BW316&gt;0,BS316,0)</f>
        <v>0</v>
      </c>
      <c r="BT317" s="7">
        <f>SUM(BD317:BE317)+BR317+BS317</f>
        <v>0</v>
      </c>
      <c r="BU317" s="7">
        <f>IF(AND(BT317&gt;0,BT318=0),BT317,0)</f>
        <v>0</v>
      </c>
      <c r="BV317" s="7">
        <f>IF(BW316&gt;0,BV316,0)</f>
        <v>0</v>
      </c>
      <c r="BW317" s="7">
        <f>IF(ROUND(BT317-BV317,2)&gt;0,ROUND(BT317-BV317,2),0)</f>
        <v>0</v>
      </c>
      <c r="CB317">
        <v>315</v>
      </c>
      <c r="CC317" s="7">
        <f>IF(DB316&gt;0,CC316-1000,CC316)</f>
        <v>0</v>
      </c>
      <c r="CD317" s="20">
        <f>IF(DB316&gt;0,ROUND(PMT($F$92/12,$F$96*12,-CC317),5),0)</f>
        <v>0</v>
      </c>
      <c r="CE317" s="15">
        <f>IF(DB316&gt;0,ROUND(CC317*$CE$1/1000,2),0)</f>
        <v>0</v>
      </c>
      <c r="CF317" s="9">
        <f>INT(CE317)</f>
        <v>0</v>
      </c>
      <c r="CG317" s="23">
        <f>INT((CE317-CF317)*10)/10</f>
        <v>0</v>
      </c>
      <c r="CH317" s="17">
        <f>CE317-CF317-CG317</f>
        <v>0</v>
      </c>
      <c r="CI317" s="23">
        <f>IF(OR(CH317=0.05,CH317=0),CH317,IF(AND(CH317&gt;0.051,CH317&lt;0.1),0.1,IF(AND(CH317&gt;0.001,CH317&lt;0.05),0.05,CH317)))</f>
        <v>0</v>
      </c>
      <c r="CJ317" s="23">
        <f>CF317+CG317+CI317</f>
        <v>0</v>
      </c>
      <c r="CK317" s="15">
        <f>IF(DB316&gt;0,ROUND($CD$1*$CK$1,2),0)</f>
        <v>0</v>
      </c>
      <c r="CL317" s="22">
        <v>0</v>
      </c>
      <c r="CM317" s="22">
        <f>IF(DB316&gt;0,ROUND($CD$1*$CM$1,2),0)</f>
        <v>0</v>
      </c>
      <c r="CN317" s="22">
        <f>IF(DB316&gt;0,ROUND($CD$1*$CN$1,2),0)</f>
        <v>0</v>
      </c>
      <c r="CO317" s="22">
        <f>IF(DB316&gt;0,ROUND($CD$1*$CO$1,2),0)</f>
        <v>0</v>
      </c>
      <c r="CP317" s="22">
        <f>IF(DB316&gt;0,ROUND($CD$1*$CP$1,2),0)</f>
        <v>0</v>
      </c>
      <c r="CQ317" s="15">
        <f>IF(DB316&gt;0,CK317+SUM(CM317:CP317),0)</f>
        <v>0</v>
      </c>
      <c r="CR317" s="22">
        <f>IF(DB316&gt;0,ROUND(CQ317/12,2),0)</f>
        <v>0</v>
      </c>
      <c r="CS317" s="9">
        <f>INT(CR317)</f>
        <v>0</v>
      </c>
      <c r="CT317" s="23">
        <f>INT((CR317-CS317)*10)/10</f>
        <v>0</v>
      </c>
      <c r="CU317" s="17">
        <f>CR317-CS317-CT317</f>
        <v>0</v>
      </c>
      <c r="CV317" s="23">
        <f>IF(OR(CU317=0.05,CU317=0),CU317,IF(AND(CU317&gt;0.051,CU317&lt;0.1),0.1,IF(AND(CU317&gt;0.001,CU317&lt;0.05),0.05,CU317)))</f>
        <v>0</v>
      </c>
      <c r="CW317" s="23">
        <f>CS317+CT317+CV317</f>
        <v>0</v>
      </c>
      <c r="CX317">
        <f>IF(DB316&gt;0,CX316,0)</f>
        <v>0</v>
      </c>
      <c r="CY317" s="7">
        <f>ROUND(CD317+CJ317+CW317+CX317,2)</f>
        <v>0</v>
      </c>
      <c r="CZ317" s="7">
        <f>IF(AND(CY317&gt;0,CY318=0),CY317,0)</f>
        <v>0</v>
      </c>
      <c r="DA317" s="7">
        <f>IF(DB316&gt;0,DA316,0)</f>
        <v>0</v>
      </c>
      <c r="DB317" s="7">
        <f>IF(ROUND(CY317-DA317,2)&gt;0,ROUND(CY317-DA317,2),0)</f>
        <v>0</v>
      </c>
      <c r="EB317">
        <v>315</v>
      </c>
      <c r="EC317" s="7">
        <f>IF(FB316&gt;0,EC316-1000,EC316)</f>
        <v>0</v>
      </c>
      <c r="ED317" s="20">
        <f>IF(FB316&gt;0,ROUND(PMT($F$92/12,$F$96*12,-EC317),5),0)</f>
        <v>0</v>
      </c>
      <c r="EE317" s="15">
        <f>IF(FB316&gt;0,ROUND(EC317*$EE$1/1000,2),0)</f>
        <v>0</v>
      </c>
      <c r="EF317" s="9">
        <f>INT(EE317)</f>
        <v>0</v>
      </c>
      <c r="EG317" s="23">
        <f>INT((EE317-EF317)*10)/10</f>
        <v>0</v>
      </c>
      <c r="EH317" s="17">
        <f>EE317-EF317-EG317</f>
        <v>0</v>
      </c>
      <c r="EI317" s="23">
        <f>IF(OR(EH317=0.05,EH317=0),EH317,IF(AND(EH317&gt;0.051,EH317&lt;0.1),0.1,IF(AND(EH317&gt;0.001,EH317&lt;0.05),0.05,EH317)))</f>
        <v>0</v>
      </c>
      <c r="EJ317" s="23">
        <f>EF317+EG317+EI317</f>
        <v>0</v>
      </c>
      <c r="EK317" s="15">
        <f>IF(FB316&gt;0,ROUND($ED$1*$EK$1,2),0)</f>
        <v>0</v>
      </c>
      <c r="EL317" s="22">
        <v>0</v>
      </c>
      <c r="EM317" s="22">
        <f>IF(FB316&gt;0,ROUND($ED$1*$EM$1,0),0)</f>
        <v>0</v>
      </c>
      <c r="EN317" s="22">
        <f>IF(FB316&gt;0,ROUND($ED$1*$EN$1,2),0)</f>
        <v>0</v>
      </c>
      <c r="EO317" s="22">
        <f>IF(FB316&gt;0,ROUND($ED$1*$EO$1,2),0)</f>
        <v>0</v>
      </c>
      <c r="EP317" s="22">
        <f>IF(FB316&gt;0,ROUND($ED$1*$EP$1,2),0)</f>
        <v>0</v>
      </c>
      <c r="EQ317" s="15">
        <f>IF(FB316&gt;0,EK317+SUM(EM317:EP317),0)</f>
        <v>0</v>
      </c>
      <c r="ER317" s="22">
        <f>IF(FB316&gt;0,ROUND(EQ317/12,2),0)</f>
        <v>0</v>
      </c>
      <c r="ES317" s="9">
        <f>INT(ER317)</f>
        <v>0</v>
      </c>
      <c r="ET317" s="23">
        <f>INT((ER317-ES317)*10)/10</f>
        <v>0</v>
      </c>
      <c r="EU317" s="17">
        <f>ER317-ES317-ET317</f>
        <v>0</v>
      </c>
      <c r="EV317" s="23">
        <f>IF(OR(EU317=0.05,EU317=0),EU317,IF(AND(EU317&gt;0.051,EU317&lt;0.1),0.1,IF(AND(EU317&gt;0.001,EU317&lt;0.05),0.05,EU317)))</f>
        <v>0</v>
      </c>
      <c r="EW317" s="23">
        <f>ES317+ET317+EV317</f>
        <v>0</v>
      </c>
      <c r="EX317">
        <f>IF(FB316&gt;0,EX316,0)</f>
        <v>0</v>
      </c>
      <c r="EY317" s="7">
        <f>ROUND(ED317+EJ317+EW317+EX317,2)</f>
        <v>0</v>
      </c>
      <c r="EZ317" s="7">
        <f>IF(AND(EY317&gt;0,EY318=0),EY317,0)</f>
        <v>0</v>
      </c>
      <c r="FA317" s="7">
        <f>IF(FB316&gt;0,FA316,0)</f>
        <v>0</v>
      </c>
      <c r="FB317" s="7">
        <f>IF(ROUND(EY317-FA317,2)&gt;0,ROUND(EY317-FA317,2),0)</f>
        <v>0</v>
      </c>
      <c r="GB317">
        <v>315</v>
      </c>
      <c r="GC317" s="7">
        <f>IF(HB316&gt;0,GC316-1000,GC316)</f>
        <v>0</v>
      </c>
      <c r="GD317" s="20">
        <f>IF(HB316&gt;0,ROUND(PMT($F$92/12,$F$96*12,-GC317),5),0)</f>
        <v>0</v>
      </c>
      <c r="GE317" s="15">
        <f>IF(HB316&gt;0,ROUND(GC317*$GE$1/1000,2),0)</f>
        <v>0</v>
      </c>
      <c r="GF317" s="9">
        <f>INT(GE317)</f>
        <v>0</v>
      </c>
      <c r="GG317" s="23">
        <f>INT((GE317-GF317)*10)/10</f>
        <v>0</v>
      </c>
      <c r="GH317" s="17">
        <f>GE317-GF317-GG317</f>
        <v>0</v>
      </c>
      <c r="GI317" s="23">
        <f>IF(OR(GH317=0.05,GH317=0),GH317,IF(AND(GH317&gt;0.051,GH317&lt;0.1),0.1,IF(AND(GH317&gt;0.001,GH317&lt;0.05),0.05,GH317)))</f>
        <v>0</v>
      </c>
      <c r="GJ317" s="23">
        <f>GF317+GG317+GI317</f>
        <v>0</v>
      </c>
      <c r="GK317" s="15">
        <f>IF(HB316&gt;0,ROUND($GD$1*$GK$1,2),0)</f>
        <v>0</v>
      </c>
      <c r="GL317" s="22">
        <v>0</v>
      </c>
      <c r="GM317" s="22">
        <f>IF(HB316&gt;0,ROUND($GD$1*$GM$1,0),0)</f>
        <v>0</v>
      </c>
      <c r="GN317" s="22">
        <f>IF(HB316&gt;0,ROUND($GD$1*$GN$1,2),0)</f>
        <v>0</v>
      </c>
      <c r="GO317" s="22">
        <f>IF(HB316&gt;0,ROUND($GD$1*$GO$1,2),0)</f>
        <v>0</v>
      </c>
      <c r="GP317" s="22">
        <f>IF(HB316&gt;0,ROUND($GD$1*$GP$1,2),0)</f>
        <v>0</v>
      </c>
      <c r="GQ317" s="15">
        <f>IF(HB316&gt;0,GK317+SUM(GM317:GP317),0)</f>
        <v>0</v>
      </c>
      <c r="GR317" s="22">
        <f>IF(HB316&gt;0,ROUND(GQ317/12,2),0)</f>
        <v>0</v>
      </c>
      <c r="GS317" s="9">
        <f>INT(GR317)</f>
        <v>0</v>
      </c>
      <c r="GT317" s="23">
        <f>INT((GR317-GS317)*10)/10</f>
        <v>0</v>
      </c>
      <c r="GU317" s="17">
        <f>GR317-GS317-GT317</f>
        <v>0</v>
      </c>
      <c r="GV317" s="23">
        <f>IF(OR(GU317=0.05,GU317=0),GU317,IF(AND(GU317&gt;0.051,GU317&lt;0.1),0.1,IF(AND(GU317&gt;0.001,GU317&lt;0.05),0.05,GU317)))</f>
        <v>0</v>
      </c>
      <c r="GW317" s="23">
        <f>GS317+GT317+GV317</f>
        <v>0</v>
      </c>
      <c r="GX317">
        <f>IF(HB316&gt;0,GX316,0)</f>
        <v>0</v>
      </c>
      <c r="GY317" s="7">
        <f>ROUND(GD317+GJ317+GW317+GX317,2)</f>
        <v>0</v>
      </c>
      <c r="GZ317" s="7">
        <f>IF(AND(GY317&gt;0,GY318=0),GY317,0)</f>
        <v>0</v>
      </c>
      <c r="HA317" s="7">
        <f>IF(HB316&gt;0,HA316,0)</f>
        <v>0</v>
      </c>
      <c r="HB317" s="7">
        <f>IF(ROUND(GY317-HA317,2)&gt;0,ROUND(GY317-HA317,2),0)</f>
        <v>0</v>
      </c>
    </row>
    <row r="318" spans="1:235">
      <c r="BB318">
        <v>316</v>
      </c>
      <c r="BC318" s="7">
        <f>IF(BW317&gt;0,BC317-1000,BC317)</f>
        <v>0</v>
      </c>
      <c r="BD318" s="20">
        <f>IF(BW317&gt;0,ROUND(PMT($F$92/12,$F$96*12,-BC318),5),0)</f>
        <v>0</v>
      </c>
      <c r="BE318" s="15">
        <f>IF(BW317&gt;0,ROUND(BC318*$E$1/1000,2),0)</f>
        <v>0</v>
      </c>
      <c r="BF318" s="15">
        <f>IF(BW317&gt;0,ROUND(MIN(BC318,$F$168)*$BF$1,2),0)</f>
        <v>0</v>
      </c>
      <c r="BG318" s="22">
        <v>0</v>
      </c>
      <c r="BH318" s="22">
        <f>IF(BW317&gt;0,ROUND(MIN(BC318,$F$168)*$BH$1,0),0)</f>
        <v>0</v>
      </c>
      <c r="BI318" s="22">
        <f>IF(BW317&gt;0,ROUND(MIN(BC318,$F$168)*$BI$1,2),0)</f>
        <v>0</v>
      </c>
      <c r="BJ318" s="22">
        <f>IF(BW317&gt;0,ROUND(MIN(BC318,$F$168)*$BJ$1,2),0)</f>
        <v>0</v>
      </c>
      <c r="BK318" s="22">
        <f>IF(BW317&gt;0,ROUND(MIN(BC318,$F$168)*$BK$1,2),0)</f>
        <v>0</v>
      </c>
      <c r="BL318" s="15">
        <f>IF(BW317&gt;0,BF318+SUM(BH318:BK318),0)</f>
        <v>0</v>
      </c>
      <c r="BM318" s="22">
        <f>IF(BW317&gt;0,ROUND(BL318/12,2),0)</f>
        <v>0</v>
      </c>
      <c r="BN318" s="9">
        <f>INT(BM318)</f>
        <v>0</v>
      </c>
      <c r="BO318" s="23">
        <f>INT((BM318-BN318)*10)/10</f>
        <v>0</v>
      </c>
      <c r="BP318" s="17">
        <f>BM318-BN318-BO318</f>
        <v>0</v>
      </c>
      <c r="BQ318" s="23">
        <f>IF(OR(BP318=0.05,BP318=0),BP318,IF(AND(BP318&gt;0.051,BP318&lt;0.1),0.1,IF(AND(BP318&gt;0.001,BP318&lt;0.05),0.05,BP318)))</f>
        <v>0</v>
      </c>
      <c r="BR318" s="23">
        <f>BN318+BO318+BQ318</f>
        <v>0</v>
      </c>
      <c r="BS318">
        <f>IF(BW317&gt;0,BS317,0)</f>
        <v>0</v>
      </c>
      <c r="BT318" s="7">
        <f>SUM(BD318:BE318)+BR318+BS318</f>
        <v>0</v>
      </c>
      <c r="BU318" s="7">
        <f>IF(AND(BT318&gt;0,BT319=0),BT318,0)</f>
        <v>0</v>
      </c>
      <c r="BV318" s="7">
        <f>IF(BW317&gt;0,BV317,0)</f>
        <v>0</v>
      </c>
      <c r="BW318" s="7">
        <f>IF(ROUND(BT318-BV318,2)&gt;0,ROUND(BT318-BV318,2),0)</f>
        <v>0</v>
      </c>
      <c r="CB318">
        <v>316</v>
      </c>
      <c r="CC318" s="7">
        <f>IF(DB317&gt;0,CC317-1000,CC317)</f>
        <v>0</v>
      </c>
      <c r="CD318" s="20">
        <f>IF(DB317&gt;0,ROUND(PMT($F$92/12,$F$96*12,-CC318),5),0)</f>
        <v>0</v>
      </c>
      <c r="CE318" s="15">
        <f>IF(DB317&gt;0,ROUND(CC318*$CE$1/1000,2),0)</f>
        <v>0</v>
      </c>
      <c r="CF318" s="9">
        <f>INT(CE318)</f>
        <v>0</v>
      </c>
      <c r="CG318" s="23">
        <f>INT((CE318-CF318)*10)/10</f>
        <v>0</v>
      </c>
      <c r="CH318" s="17">
        <f>CE318-CF318-CG318</f>
        <v>0</v>
      </c>
      <c r="CI318" s="23">
        <f>IF(OR(CH318=0.05,CH318=0),CH318,IF(AND(CH318&gt;0.051,CH318&lt;0.1),0.1,IF(AND(CH318&gt;0.001,CH318&lt;0.05),0.05,CH318)))</f>
        <v>0</v>
      </c>
      <c r="CJ318" s="23">
        <f>CF318+CG318+CI318</f>
        <v>0</v>
      </c>
      <c r="CK318" s="15">
        <f>IF(DB317&gt;0,ROUND($CD$1*$CK$1,2),0)</f>
        <v>0</v>
      </c>
      <c r="CL318" s="22">
        <v>0</v>
      </c>
      <c r="CM318" s="22">
        <f>IF(DB317&gt;0,ROUND($CD$1*$CM$1,2),0)</f>
        <v>0</v>
      </c>
      <c r="CN318" s="22">
        <f>IF(DB317&gt;0,ROUND($CD$1*$CN$1,2),0)</f>
        <v>0</v>
      </c>
      <c r="CO318" s="22">
        <f>IF(DB317&gt;0,ROUND($CD$1*$CO$1,2),0)</f>
        <v>0</v>
      </c>
      <c r="CP318" s="22">
        <f>IF(DB317&gt;0,ROUND($CD$1*$CP$1,2),0)</f>
        <v>0</v>
      </c>
      <c r="CQ318" s="15">
        <f>IF(DB317&gt;0,CK318+SUM(CM318:CP318),0)</f>
        <v>0</v>
      </c>
      <c r="CR318" s="22">
        <f>IF(DB317&gt;0,ROUND(CQ318/12,2),0)</f>
        <v>0</v>
      </c>
      <c r="CS318" s="9">
        <f>INT(CR318)</f>
        <v>0</v>
      </c>
      <c r="CT318" s="23">
        <f>INT((CR318-CS318)*10)/10</f>
        <v>0</v>
      </c>
      <c r="CU318" s="17">
        <f>CR318-CS318-CT318</f>
        <v>0</v>
      </c>
      <c r="CV318" s="23">
        <f>IF(OR(CU318=0.05,CU318=0),CU318,IF(AND(CU318&gt;0.051,CU318&lt;0.1),0.1,IF(AND(CU318&gt;0.001,CU318&lt;0.05),0.05,CU318)))</f>
        <v>0</v>
      </c>
      <c r="CW318" s="23">
        <f>CS318+CT318+CV318</f>
        <v>0</v>
      </c>
      <c r="CX318">
        <f>IF(DB317&gt;0,CX317,0)</f>
        <v>0</v>
      </c>
      <c r="CY318" s="7">
        <f>ROUND(CD318+CJ318+CW318+CX318,2)</f>
        <v>0</v>
      </c>
      <c r="CZ318" s="7">
        <f>IF(AND(CY318&gt;0,CY319=0),CY318,0)</f>
        <v>0</v>
      </c>
      <c r="DA318" s="7">
        <f>IF(DB317&gt;0,DA317,0)</f>
        <v>0</v>
      </c>
      <c r="DB318" s="7">
        <f>IF(ROUND(CY318-DA318,2)&gt;0,ROUND(CY318-DA318,2),0)</f>
        <v>0</v>
      </c>
      <c r="EB318">
        <v>316</v>
      </c>
      <c r="EC318" s="7">
        <f>IF(FB317&gt;0,EC317-1000,EC317)</f>
        <v>0</v>
      </c>
      <c r="ED318" s="20">
        <f>IF(FB317&gt;0,ROUND(PMT($F$92/12,$F$96*12,-EC318),5),0)</f>
        <v>0</v>
      </c>
      <c r="EE318" s="15">
        <f>IF(FB317&gt;0,ROUND(EC318*$EE$1/1000,2),0)</f>
        <v>0</v>
      </c>
      <c r="EF318" s="9">
        <f>INT(EE318)</f>
        <v>0</v>
      </c>
      <c r="EG318" s="23">
        <f>INT((EE318-EF318)*10)/10</f>
        <v>0</v>
      </c>
      <c r="EH318" s="17">
        <f>EE318-EF318-EG318</f>
        <v>0</v>
      </c>
      <c r="EI318" s="23">
        <f>IF(OR(EH318=0.05,EH318=0),EH318,IF(AND(EH318&gt;0.051,EH318&lt;0.1),0.1,IF(AND(EH318&gt;0.001,EH318&lt;0.05),0.05,EH318)))</f>
        <v>0</v>
      </c>
      <c r="EJ318" s="23">
        <f>EF318+EG318+EI318</f>
        <v>0</v>
      </c>
      <c r="EK318" s="15">
        <f>IF(FB317&gt;0,ROUND($ED$1*$EK$1,2),0)</f>
        <v>0</v>
      </c>
      <c r="EL318" s="22">
        <v>0</v>
      </c>
      <c r="EM318" s="22">
        <f>IF(FB317&gt;0,ROUND($ED$1*$EM$1,0),0)</f>
        <v>0</v>
      </c>
      <c r="EN318" s="22">
        <f>IF(FB317&gt;0,ROUND($ED$1*$EN$1,2),0)</f>
        <v>0</v>
      </c>
      <c r="EO318" s="22">
        <f>IF(FB317&gt;0,ROUND($ED$1*$EO$1,2),0)</f>
        <v>0</v>
      </c>
      <c r="EP318" s="22">
        <f>IF(FB317&gt;0,ROUND($ED$1*$EP$1,2),0)</f>
        <v>0</v>
      </c>
      <c r="EQ318" s="15">
        <f>IF(FB317&gt;0,EK318+SUM(EM318:EP318),0)</f>
        <v>0</v>
      </c>
      <c r="ER318" s="22">
        <f>IF(FB317&gt;0,ROUND(EQ318/12,2),0)</f>
        <v>0</v>
      </c>
      <c r="ES318" s="9">
        <f>INT(ER318)</f>
        <v>0</v>
      </c>
      <c r="ET318" s="23">
        <f>INT((ER318-ES318)*10)/10</f>
        <v>0</v>
      </c>
      <c r="EU318" s="17">
        <f>ER318-ES318-ET318</f>
        <v>0</v>
      </c>
      <c r="EV318" s="23">
        <f>IF(OR(EU318=0.05,EU318=0),EU318,IF(AND(EU318&gt;0.051,EU318&lt;0.1),0.1,IF(AND(EU318&gt;0.001,EU318&lt;0.05),0.05,EU318)))</f>
        <v>0</v>
      </c>
      <c r="EW318" s="23">
        <f>ES318+ET318+EV318</f>
        <v>0</v>
      </c>
      <c r="EX318">
        <f>IF(FB317&gt;0,EX317,0)</f>
        <v>0</v>
      </c>
      <c r="EY318" s="7">
        <f>ROUND(ED318+EJ318+EW318+EX318,2)</f>
        <v>0</v>
      </c>
      <c r="EZ318" s="7">
        <f>IF(AND(EY318&gt;0,EY319=0),EY318,0)</f>
        <v>0</v>
      </c>
      <c r="FA318" s="7">
        <f>IF(FB317&gt;0,FA317,0)</f>
        <v>0</v>
      </c>
      <c r="FB318" s="7">
        <f>IF(ROUND(EY318-FA318,2)&gt;0,ROUND(EY318-FA318,2),0)</f>
        <v>0</v>
      </c>
      <c r="GB318">
        <v>316</v>
      </c>
      <c r="GC318" s="7">
        <f>IF(HB317&gt;0,GC317-1000,GC317)</f>
        <v>0</v>
      </c>
      <c r="GD318" s="20">
        <f>IF(HB317&gt;0,ROUND(PMT($F$92/12,$F$96*12,-GC318),5),0)</f>
        <v>0</v>
      </c>
      <c r="GE318" s="15">
        <f>IF(HB317&gt;0,ROUND(GC318*$GE$1/1000,2),0)</f>
        <v>0</v>
      </c>
      <c r="GF318" s="9">
        <f>INT(GE318)</f>
        <v>0</v>
      </c>
      <c r="GG318" s="23">
        <f>INT((GE318-GF318)*10)/10</f>
        <v>0</v>
      </c>
      <c r="GH318" s="17">
        <f>GE318-GF318-GG318</f>
        <v>0</v>
      </c>
      <c r="GI318" s="23">
        <f>IF(OR(GH318=0.05,GH318=0),GH318,IF(AND(GH318&gt;0.051,GH318&lt;0.1),0.1,IF(AND(GH318&gt;0.001,GH318&lt;0.05),0.05,GH318)))</f>
        <v>0</v>
      </c>
      <c r="GJ318" s="23">
        <f>GF318+GG318+GI318</f>
        <v>0</v>
      </c>
      <c r="GK318" s="15">
        <f>IF(HB317&gt;0,ROUND($GD$1*$GK$1,2),0)</f>
        <v>0</v>
      </c>
      <c r="GL318" s="22">
        <v>0</v>
      </c>
      <c r="GM318" s="22">
        <f>IF(HB317&gt;0,ROUND($GD$1*$GM$1,0),0)</f>
        <v>0</v>
      </c>
      <c r="GN318" s="22">
        <f>IF(HB317&gt;0,ROUND($GD$1*$GN$1,2),0)</f>
        <v>0</v>
      </c>
      <c r="GO318" s="22">
        <f>IF(HB317&gt;0,ROUND($GD$1*$GO$1,2),0)</f>
        <v>0</v>
      </c>
      <c r="GP318" s="22">
        <f>IF(HB317&gt;0,ROUND($GD$1*$GP$1,2),0)</f>
        <v>0</v>
      </c>
      <c r="GQ318" s="15">
        <f>IF(HB317&gt;0,GK318+SUM(GM318:GP318),0)</f>
        <v>0</v>
      </c>
      <c r="GR318" s="22">
        <f>IF(HB317&gt;0,ROUND(GQ318/12,2),0)</f>
        <v>0</v>
      </c>
      <c r="GS318" s="9">
        <f>INT(GR318)</f>
        <v>0</v>
      </c>
      <c r="GT318" s="23">
        <f>INT((GR318-GS318)*10)/10</f>
        <v>0</v>
      </c>
      <c r="GU318" s="17">
        <f>GR318-GS318-GT318</f>
        <v>0</v>
      </c>
      <c r="GV318" s="23">
        <f>IF(OR(GU318=0.05,GU318=0),GU318,IF(AND(GU318&gt;0.051,GU318&lt;0.1),0.1,IF(AND(GU318&gt;0.001,GU318&lt;0.05),0.05,GU318)))</f>
        <v>0</v>
      </c>
      <c r="GW318" s="23">
        <f>GS318+GT318+GV318</f>
        <v>0</v>
      </c>
      <c r="GX318">
        <f>IF(HB317&gt;0,GX317,0)</f>
        <v>0</v>
      </c>
      <c r="GY318" s="7">
        <f>ROUND(GD318+GJ318+GW318+GX318,2)</f>
        <v>0</v>
      </c>
      <c r="GZ318" s="7">
        <f>IF(AND(GY318&gt;0,GY319=0),GY318,0)</f>
        <v>0</v>
      </c>
      <c r="HA318" s="7">
        <f>IF(HB317&gt;0,HA317,0)</f>
        <v>0</v>
      </c>
      <c r="HB318" s="7">
        <f>IF(ROUND(GY318-HA318,2)&gt;0,ROUND(GY318-HA318,2),0)</f>
        <v>0</v>
      </c>
    </row>
    <row r="319" spans="1:235">
      <c r="BB319">
        <v>317</v>
      </c>
      <c r="BC319" s="7">
        <f>IF(BW318&gt;0,BC318-1000,BC318)</f>
        <v>0</v>
      </c>
      <c r="BD319" s="20">
        <f>IF(BW318&gt;0,ROUND(PMT($F$92/12,$F$96*12,-BC319),5),0)</f>
        <v>0</v>
      </c>
      <c r="BE319" s="15">
        <f>IF(BW318&gt;0,ROUND(BC319*$E$1/1000,2),0)</f>
        <v>0</v>
      </c>
      <c r="BF319" s="15">
        <f>IF(BW318&gt;0,ROUND(MIN(BC319,$F$168)*$BF$1,2),0)</f>
        <v>0</v>
      </c>
      <c r="BG319" s="22">
        <v>0</v>
      </c>
      <c r="BH319" s="22">
        <f>IF(BW318&gt;0,ROUND(MIN(BC319,$F$168)*$BH$1,0),0)</f>
        <v>0</v>
      </c>
      <c r="BI319" s="22">
        <f>IF(BW318&gt;0,ROUND(MIN(BC319,$F$168)*$BI$1,2),0)</f>
        <v>0</v>
      </c>
      <c r="BJ319" s="22">
        <f>IF(BW318&gt;0,ROUND(MIN(BC319,$F$168)*$BJ$1,2),0)</f>
        <v>0</v>
      </c>
      <c r="BK319" s="22">
        <f>IF(BW318&gt;0,ROUND(MIN(BC319,$F$168)*$BK$1,2),0)</f>
        <v>0</v>
      </c>
      <c r="BL319" s="15">
        <f>IF(BW318&gt;0,BF319+SUM(BH319:BK319),0)</f>
        <v>0</v>
      </c>
      <c r="BM319" s="22">
        <f>IF(BW318&gt;0,ROUND(BL319/12,2),0)</f>
        <v>0</v>
      </c>
      <c r="BN319" s="9">
        <f>INT(BM319)</f>
        <v>0</v>
      </c>
      <c r="BO319" s="23">
        <f>INT((BM319-BN319)*10)/10</f>
        <v>0</v>
      </c>
      <c r="BP319" s="17">
        <f>BM319-BN319-BO319</f>
        <v>0</v>
      </c>
      <c r="BQ319" s="23">
        <f>IF(OR(BP319=0.05,BP319=0),BP319,IF(AND(BP319&gt;0.051,BP319&lt;0.1),0.1,IF(AND(BP319&gt;0.001,BP319&lt;0.05),0.05,BP319)))</f>
        <v>0</v>
      </c>
      <c r="BR319" s="23">
        <f>BN319+BO319+BQ319</f>
        <v>0</v>
      </c>
      <c r="BS319">
        <f>IF(BW318&gt;0,BS318,0)</f>
        <v>0</v>
      </c>
      <c r="BT319" s="7">
        <f>SUM(BD319:BE319)+BR319+BS319</f>
        <v>0</v>
      </c>
      <c r="BU319" s="7">
        <f>IF(AND(BT319&gt;0,BT320=0),BT319,0)</f>
        <v>0</v>
      </c>
      <c r="BV319" s="7">
        <f>IF(BW318&gt;0,BV318,0)</f>
        <v>0</v>
      </c>
      <c r="BW319" s="7">
        <f>IF(ROUND(BT319-BV319,2)&gt;0,ROUND(BT319-BV319,2),0)</f>
        <v>0</v>
      </c>
      <c r="CB319">
        <v>317</v>
      </c>
      <c r="CC319" s="7">
        <f>IF(DB318&gt;0,CC318-1000,CC318)</f>
        <v>0</v>
      </c>
      <c r="CD319" s="20">
        <f>IF(DB318&gt;0,ROUND(PMT($F$92/12,$F$96*12,-CC319),5),0)</f>
        <v>0</v>
      </c>
      <c r="CE319" s="15">
        <f>IF(DB318&gt;0,ROUND(CC319*$CE$1/1000,2),0)</f>
        <v>0</v>
      </c>
      <c r="CF319" s="9">
        <f>INT(CE319)</f>
        <v>0</v>
      </c>
      <c r="CG319" s="23">
        <f>INT((CE319-CF319)*10)/10</f>
        <v>0</v>
      </c>
      <c r="CH319" s="17">
        <f>CE319-CF319-CG319</f>
        <v>0</v>
      </c>
      <c r="CI319" s="23">
        <f>IF(OR(CH319=0.05,CH319=0),CH319,IF(AND(CH319&gt;0.051,CH319&lt;0.1),0.1,IF(AND(CH319&gt;0.001,CH319&lt;0.05),0.05,CH319)))</f>
        <v>0</v>
      </c>
      <c r="CJ319" s="23">
        <f>CF319+CG319+CI319</f>
        <v>0</v>
      </c>
      <c r="CK319" s="15">
        <f>IF(DB318&gt;0,ROUND($CD$1*$CK$1,2),0)</f>
        <v>0</v>
      </c>
      <c r="CL319" s="22">
        <v>0</v>
      </c>
      <c r="CM319" s="22">
        <f>IF(DB318&gt;0,ROUND($CD$1*$CM$1,2),0)</f>
        <v>0</v>
      </c>
      <c r="CN319" s="22">
        <f>IF(DB318&gt;0,ROUND($CD$1*$CN$1,2),0)</f>
        <v>0</v>
      </c>
      <c r="CO319" s="22">
        <f>IF(DB318&gt;0,ROUND($CD$1*$CO$1,2),0)</f>
        <v>0</v>
      </c>
      <c r="CP319" s="22">
        <f>IF(DB318&gt;0,ROUND($CD$1*$CP$1,2),0)</f>
        <v>0</v>
      </c>
      <c r="CQ319" s="15">
        <f>IF(DB318&gt;0,CK319+SUM(CM319:CP319),0)</f>
        <v>0</v>
      </c>
      <c r="CR319" s="22">
        <f>IF(DB318&gt;0,ROUND(CQ319/12,2),0)</f>
        <v>0</v>
      </c>
      <c r="CS319" s="9">
        <f>INT(CR319)</f>
        <v>0</v>
      </c>
      <c r="CT319" s="23">
        <f>INT((CR319-CS319)*10)/10</f>
        <v>0</v>
      </c>
      <c r="CU319" s="17">
        <f>CR319-CS319-CT319</f>
        <v>0</v>
      </c>
      <c r="CV319" s="23">
        <f>IF(OR(CU319=0.05,CU319=0),CU319,IF(AND(CU319&gt;0.051,CU319&lt;0.1),0.1,IF(AND(CU319&gt;0.001,CU319&lt;0.05),0.05,CU319)))</f>
        <v>0</v>
      </c>
      <c r="CW319" s="23">
        <f>CS319+CT319+CV319</f>
        <v>0</v>
      </c>
      <c r="CX319">
        <f>IF(DB318&gt;0,CX318,0)</f>
        <v>0</v>
      </c>
      <c r="CY319" s="7">
        <f>ROUND(CD319+CJ319+CW319+CX319,2)</f>
        <v>0</v>
      </c>
      <c r="CZ319" s="7">
        <f>IF(AND(CY319&gt;0,CY320=0),CY319,0)</f>
        <v>0</v>
      </c>
      <c r="DA319" s="7">
        <f>IF(DB318&gt;0,DA318,0)</f>
        <v>0</v>
      </c>
      <c r="DB319" s="7">
        <f>IF(ROUND(CY319-DA319,2)&gt;0,ROUND(CY319-DA319,2),0)</f>
        <v>0</v>
      </c>
      <c r="EB319">
        <v>317</v>
      </c>
      <c r="EC319" s="7">
        <f>IF(FB318&gt;0,EC318-1000,EC318)</f>
        <v>0</v>
      </c>
      <c r="ED319" s="20">
        <f>IF(FB318&gt;0,ROUND(PMT($F$92/12,$F$96*12,-EC319),5),0)</f>
        <v>0</v>
      </c>
      <c r="EE319" s="15">
        <f>IF(FB318&gt;0,ROUND(EC319*$EE$1/1000,2),0)</f>
        <v>0</v>
      </c>
      <c r="EF319" s="9">
        <f>INT(EE319)</f>
        <v>0</v>
      </c>
      <c r="EG319" s="23">
        <f>INT((EE319-EF319)*10)/10</f>
        <v>0</v>
      </c>
      <c r="EH319" s="17">
        <f>EE319-EF319-EG319</f>
        <v>0</v>
      </c>
      <c r="EI319" s="23">
        <f>IF(OR(EH319=0.05,EH319=0),EH319,IF(AND(EH319&gt;0.051,EH319&lt;0.1),0.1,IF(AND(EH319&gt;0.001,EH319&lt;0.05),0.05,EH319)))</f>
        <v>0</v>
      </c>
      <c r="EJ319" s="23">
        <f>EF319+EG319+EI319</f>
        <v>0</v>
      </c>
      <c r="EK319" s="15">
        <f>IF(FB318&gt;0,ROUND($ED$1*$EK$1,2),0)</f>
        <v>0</v>
      </c>
      <c r="EL319" s="22">
        <v>0</v>
      </c>
      <c r="EM319" s="22">
        <f>IF(FB318&gt;0,ROUND($ED$1*$EM$1,0),0)</f>
        <v>0</v>
      </c>
      <c r="EN319" s="22">
        <f>IF(FB318&gt;0,ROUND($ED$1*$EN$1,2),0)</f>
        <v>0</v>
      </c>
      <c r="EO319" s="22">
        <f>IF(FB318&gt;0,ROUND($ED$1*$EO$1,2),0)</f>
        <v>0</v>
      </c>
      <c r="EP319" s="22">
        <f>IF(FB318&gt;0,ROUND($ED$1*$EP$1,2),0)</f>
        <v>0</v>
      </c>
      <c r="EQ319" s="15">
        <f>IF(FB318&gt;0,EK319+SUM(EM319:EP319),0)</f>
        <v>0</v>
      </c>
      <c r="ER319" s="22">
        <f>IF(FB318&gt;0,ROUND(EQ319/12,2),0)</f>
        <v>0</v>
      </c>
      <c r="ES319" s="9">
        <f>INT(ER319)</f>
        <v>0</v>
      </c>
      <c r="ET319" s="23">
        <f>INT((ER319-ES319)*10)/10</f>
        <v>0</v>
      </c>
      <c r="EU319" s="17">
        <f>ER319-ES319-ET319</f>
        <v>0</v>
      </c>
      <c r="EV319" s="23">
        <f>IF(OR(EU319=0.05,EU319=0),EU319,IF(AND(EU319&gt;0.051,EU319&lt;0.1),0.1,IF(AND(EU319&gt;0.001,EU319&lt;0.05),0.05,EU319)))</f>
        <v>0</v>
      </c>
      <c r="EW319" s="23">
        <f>ES319+ET319+EV319</f>
        <v>0</v>
      </c>
      <c r="EX319">
        <f>IF(FB318&gt;0,EX318,0)</f>
        <v>0</v>
      </c>
      <c r="EY319" s="7">
        <f>ROUND(ED319+EJ319+EW319+EX319,2)</f>
        <v>0</v>
      </c>
      <c r="EZ319" s="7">
        <f>IF(AND(EY319&gt;0,EY320=0),EY319,0)</f>
        <v>0</v>
      </c>
      <c r="FA319" s="7">
        <f>IF(FB318&gt;0,FA318,0)</f>
        <v>0</v>
      </c>
      <c r="FB319" s="7">
        <f>IF(ROUND(EY319-FA319,2)&gt;0,ROUND(EY319-FA319,2),0)</f>
        <v>0</v>
      </c>
      <c r="GB319">
        <v>317</v>
      </c>
      <c r="GC319" s="7">
        <f>IF(HB318&gt;0,GC318-1000,GC318)</f>
        <v>0</v>
      </c>
      <c r="GD319" s="20">
        <f>IF(HB318&gt;0,ROUND(PMT($F$92/12,$F$96*12,-GC319),5),0)</f>
        <v>0</v>
      </c>
      <c r="GE319" s="15">
        <f>IF(HB318&gt;0,ROUND(GC319*$GE$1/1000,2),0)</f>
        <v>0</v>
      </c>
      <c r="GF319" s="9">
        <f>INT(GE319)</f>
        <v>0</v>
      </c>
      <c r="GG319" s="23">
        <f>INT((GE319-GF319)*10)/10</f>
        <v>0</v>
      </c>
      <c r="GH319" s="17">
        <f>GE319-GF319-GG319</f>
        <v>0</v>
      </c>
      <c r="GI319" s="23">
        <f>IF(OR(GH319=0.05,GH319=0),GH319,IF(AND(GH319&gt;0.051,GH319&lt;0.1),0.1,IF(AND(GH319&gt;0.001,GH319&lt;0.05),0.05,GH319)))</f>
        <v>0</v>
      </c>
      <c r="GJ319" s="23">
        <f>GF319+GG319+GI319</f>
        <v>0</v>
      </c>
      <c r="GK319" s="15">
        <f>IF(HB318&gt;0,ROUND($GD$1*$GK$1,2),0)</f>
        <v>0</v>
      </c>
      <c r="GL319" s="22">
        <v>0</v>
      </c>
      <c r="GM319" s="22">
        <f>IF(HB318&gt;0,ROUND($GD$1*$GM$1,0),0)</f>
        <v>0</v>
      </c>
      <c r="GN319" s="22">
        <f>IF(HB318&gt;0,ROUND($GD$1*$GN$1,2),0)</f>
        <v>0</v>
      </c>
      <c r="GO319" s="22">
        <f>IF(HB318&gt;0,ROUND($GD$1*$GO$1,2),0)</f>
        <v>0</v>
      </c>
      <c r="GP319" s="22">
        <f>IF(HB318&gt;0,ROUND($GD$1*$GP$1,2),0)</f>
        <v>0</v>
      </c>
      <c r="GQ319" s="15">
        <f>IF(HB318&gt;0,GK319+SUM(GM319:GP319),0)</f>
        <v>0</v>
      </c>
      <c r="GR319" s="22">
        <f>IF(HB318&gt;0,ROUND(GQ319/12,2),0)</f>
        <v>0</v>
      </c>
      <c r="GS319" s="9">
        <f>INT(GR319)</f>
        <v>0</v>
      </c>
      <c r="GT319" s="23">
        <f>INT((GR319-GS319)*10)/10</f>
        <v>0</v>
      </c>
      <c r="GU319" s="17">
        <f>GR319-GS319-GT319</f>
        <v>0</v>
      </c>
      <c r="GV319" s="23">
        <f>IF(OR(GU319=0.05,GU319=0),GU319,IF(AND(GU319&gt;0.051,GU319&lt;0.1),0.1,IF(AND(GU319&gt;0.001,GU319&lt;0.05),0.05,GU319)))</f>
        <v>0</v>
      </c>
      <c r="GW319" s="23">
        <f>GS319+GT319+GV319</f>
        <v>0</v>
      </c>
      <c r="GX319">
        <f>IF(HB318&gt;0,GX318,0)</f>
        <v>0</v>
      </c>
      <c r="GY319" s="7">
        <f>ROUND(GD319+GJ319+GW319+GX319,2)</f>
        <v>0</v>
      </c>
      <c r="GZ319" s="7">
        <f>IF(AND(GY319&gt;0,GY320=0),GY319,0)</f>
        <v>0</v>
      </c>
      <c r="HA319" s="7">
        <f>IF(HB318&gt;0,HA318,0)</f>
        <v>0</v>
      </c>
      <c r="HB319" s="7">
        <f>IF(ROUND(GY319-HA319,2)&gt;0,ROUND(GY319-HA319,2),0)</f>
        <v>0</v>
      </c>
    </row>
    <row r="320" spans="1:235">
      <c r="BB320">
        <v>318</v>
      </c>
      <c r="BC320" s="7">
        <f>IF(BW319&gt;0,BC319-1000,BC319)</f>
        <v>0</v>
      </c>
      <c r="BD320" s="20">
        <f>IF(BW319&gt;0,ROUND(PMT($F$92/12,$F$96*12,-BC320),5),0)</f>
        <v>0</v>
      </c>
      <c r="BE320" s="15">
        <f>IF(BW319&gt;0,ROUND(BC320*$E$1/1000,2),0)</f>
        <v>0</v>
      </c>
      <c r="BF320" s="15">
        <f>IF(BW319&gt;0,ROUND(MIN(BC320,$F$168)*$BF$1,2),0)</f>
        <v>0</v>
      </c>
      <c r="BG320" s="22">
        <v>0</v>
      </c>
      <c r="BH320" s="22">
        <f>IF(BW319&gt;0,ROUND(MIN(BC320,$F$168)*$BH$1,0),0)</f>
        <v>0</v>
      </c>
      <c r="BI320" s="22">
        <f>IF(BW319&gt;0,ROUND(MIN(BC320,$F$168)*$BI$1,2),0)</f>
        <v>0</v>
      </c>
      <c r="BJ320" s="22">
        <f>IF(BW319&gt;0,ROUND(MIN(BC320,$F$168)*$BJ$1,2),0)</f>
        <v>0</v>
      </c>
      <c r="BK320" s="22">
        <f>IF(BW319&gt;0,ROUND(MIN(BC320,$F$168)*$BK$1,2),0)</f>
        <v>0</v>
      </c>
      <c r="BL320" s="15">
        <f>IF(BW319&gt;0,BF320+SUM(BH320:BK320),0)</f>
        <v>0</v>
      </c>
      <c r="BM320" s="22">
        <f>IF(BW319&gt;0,ROUND(BL320/12,2),0)</f>
        <v>0</v>
      </c>
      <c r="BN320" s="9">
        <f>INT(BM320)</f>
        <v>0</v>
      </c>
      <c r="BO320" s="23">
        <f>INT((BM320-BN320)*10)/10</f>
        <v>0</v>
      </c>
      <c r="BP320" s="17">
        <f>BM320-BN320-BO320</f>
        <v>0</v>
      </c>
      <c r="BQ320" s="23">
        <f>IF(OR(BP320=0.05,BP320=0),BP320,IF(AND(BP320&gt;0.051,BP320&lt;0.1),0.1,IF(AND(BP320&gt;0.001,BP320&lt;0.05),0.05,BP320)))</f>
        <v>0</v>
      </c>
      <c r="BR320" s="23">
        <f>BN320+BO320+BQ320</f>
        <v>0</v>
      </c>
      <c r="BS320">
        <f>IF(BW319&gt;0,BS319,0)</f>
        <v>0</v>
      </c>
      <c r="BT320" s="7">
        <f>SUM(BD320:BE320)+BR320+BS320</f>
        <v>0</v>
      </c>
      <c r="BU320" s="7">
        <f>IF(AND(BT320&gt;0,BT321=0),BT320,0)</f>
        <v>0</v>
      </c>
      <c r="BV320" s="7">
        <f>IF(BW319&gt;0,BV319,0)</f>
        <v>0</v>
      </c>
      <c r="BW320" s="7">
        <f>IF(ROUND(BT320-BV320,2)&gt;0,ROUND(BT320-BV320,2),0)</f>
        <v>0</v>
      </c>
      <c r="CB320">
        <v>318</v>
      </c>
      <c r="CC320" s="7">
        <f>IF(DB319&gt;0,CC319-1000,CC319)</f>
        <v>0</v>
      </c>
      <c r="CD320" s="20">
        <f>IF(DB319&gt;0,ROUND(PMT($F$92/12,$F$96*12,-CC320),5),0)</f>
        <v>0</v>
      </c>
      <c r="CE320" s="15">
        <f>IF(DB319&gt;0,ROUND(CC320*$CE$1/1000,2),0)</f>
        <v>0</v>
      </c>
      <c r="CF320" s="9">
        <f>INT(CE320)</f>
        <v>0</v>
      </c>
      <c r="CG320" s="23">
        <f>INT((CE320-CF320)*10)/10</f>
        <v>0</v>
      </c>
      <c r="CH320" s="17">
        <f>CE320-CF320-CG320</f>
        <v>0</v>
      </c>
      <c r="CI320" s="23">
        <f>IF(OR(CH320=0.05,CH320=0),CH320,IF(AND(CH320&gt;0.051,CH320&lt;0.1),0.1,IF(AND(CH320&gt;0.001,CH320&lt;0.05),0.05,CH320)))</f>
        <v>0</v>
      </c>
      <c r="CJ320" s="23">
        <f>CF320+CG320+CI320</f>
        <v>0</v>
      </c>
      <c r="CK320" s="15">
        <f>IF(DB319&gt;0,ROUND($CD$1*$CK$1,2),0)</f>
        <v>0</v>
      </c>
      <c r="CL320" s="22">
        <v>0</v>
      </c>
      <c r="CM320" s="22">
        <f>IF(DB319&gt;0,ROUND($CD$1*$CM$1,2),0)</f>
        <v>0</v>
      </c>
      <c r="CN320" s="22">
        <f>IF(DB319&gt;0,ROUND($CD$1*$CN$1,2),0)</f>
        <v>0</v>
      </c>
      <c r="CO320" s="22">
        <f>IF(DB319&gt;0,ROUND($CD$1*$CO$1,2),0)</f>
        <v>0</v>
      </c>
      <c r="CP320" s="22">
        <f>IF(DB319&gt;0,ROUND($CD$1*$CP$1,2),0)</f>
        <v>0</v>
      </c>
      <c r="CQ320" s="15">
        <f>IF(DB319&gt;0,CK320+SUM(CM320:CP320),0)</f>
        <v>0</v>
      </c>
      <c r="CR320" s="22">
        <f>IF(DB319&gt;0,ROUND(CQ320/12,2),0)</f>
        <v>0</v>
      </c>
      <c r="CS320" s="9">
        <f>INT(CR320)</f>
        <v>0</v>
      </c>
      <c r="CT320" s="23">
        <f>INT((CR320-CS320)*10)/10</f>
        <v>0</v>
      </c>
      <c r="CU320" s="17">
        <f>CR320-CS320-CT320</f>
        <v>0</v>
      </c>
      <c r="CV320" s="23">
        <f>IF(OR(CU320=0.05,CU320=0),CU320,IF(AND(CU320&gt;0.051,CU320&lt;0.1),0.1,IF(AND(CU320&gt;0.001,CU320&lt;0.05),0.05,CU320)))</f>
        <v>0</v>
      </c>
      <c r="CW320" s="23">
        <f>CS320+CT320+CV320</f>
        <v>0</v>
      </c>
      <c r="CX320">
        <f>IF(DB319&gt;0,CX319,0)</f>
        <v>0</v>
      </c>
      <c r="CY320" s="7">
        <f>ROUND(CD320+CJ320+CW320+CX320,2)</f>
        <v>0</v>
      </c>
      <c r="CZ320" s="7">
        <f>IF(AND(CY320&gt;0,CY321=0),CY320,0)</f>
        <v>0</v>
      </c>
      <c r="DA320" s="7">
        <f>IF(DB319&gt;0,DA319,0)</f>
        <v>0</v>
      </c>
      <c r="DB320" s="7">
        <f>IF(ROUND(CY320-DA320,2)&gt;0,ROUND(CY320-DA320,2),0)</f>
        <v>0</v>
      </c>
      <c r="EB320">
        <v>318</v>
      </c>
      <c r="EC320" s="7">
        <f>IF(FB319&gt;0,EC319-1000,EC319)</f>
        <v>0</v>
      </c>
      <c r="ED320" s="20">
        <f>IF(FB319&gt;0,ROUND(PMT($F$92/12,$F$96*12,-EC320),5),0)</f>
        <v>0</v>
      </c>
      <c r="EE320" s="15">
        <f>IF(FB319&gt;0,ROUND(EC320*$EE$1/1000,2),0)</f>
        <v>0</v>
      </c>
      <c r="EF320" s="9">
        <f>INT(EE320)</f>
        <v>0</v>
      </c>
      <c r="EG320" s="23">
        <f>INT((EE320-EF320)*10)/10</f>
        <v>0</v>
      </c>
      <c r="EH320" s="17">
        <f>EE320-EF320-EG320</f>
        <v>0</v>
      </c>
      <c r="EI320" s="23">
        <f>IF(OR(EH320=0.05,EH320=0),EH320,IF(AND(EH320&gt;0.051,EH320&lt;0.1),0.1,IF(AND(EH320&gt;0.001,EH320&lt;0.05),0.05,EH320)))</f>
        <v>0</v>
      </c>
      <c r="EJ320" s="23">
        <f>EF320+EG320+EI320</f>
        <v>0</v>
      </c>
      <c r="EK320" s="15">
        <f>IF(FB319&gt;0,ROUND($ED$1*$EK$1,2),0)</f>
        <v>0</v>
      </c>
      <c r="EL320" s="22">
        <v>0</v>
      </c>
      <c r="EM320" s="22">
        <f>IF(FB319&gt;0,ROUND($ED$1*$EM$1,0),0)</f>
        <v>0</v>
      </c>
      <c r="EN320" s="22">
        <f>IF(FB319&gt;0,ROUND($ED$1*$EN$1,2),0)</f>
        <v>0</v>
      </c>
      <c r="EO320" s="22">
        <f>IF(FB319&gt;0,ROUND($ED$1*$EO$1,2),0)</f>
        <v>0</v>
      </c>
      <c r="EP320" s="22">
        <f>IF(FB319&gt;0,ROUND($ED$1*$EP$1,2),0)</f>
        <v>0</v>
      </c>
      <c r="EQ320" s="15">
        <f>IF(FB319&gt;0,EK320+SUM(EM320:EP320),0)</f>
        <v>0</v>
      </c>
      <c r="ER320" s="22">
        <f>IF(FB319&gt;0,ROUND(EQ320/12,2),0)</f>
        <v>0</v>
      </c>
      <c r="ES320" s="9">
        <f>INT(ER320)</f>
        <v>0</v>
      </c>
      <c r="ET320" s="23">
        <f>INT((ER320-ES320)*10)/10</f>
        <v>0</v>
      </c>
      <c r="EU320" s="17">
        <f>ER320-ES320-ET320</f>
        <v>0</v>
      </c>
      <c r="EV320" s="23">
        <f>IF(OR(EU320=0.05,EU320=0),EU320,IF(AND(EU320&gt;0.051,EU320&lt;0.1),0.1,IF(AND(EU320&gt;0.001,EU320&lt;0.05),0.05,EU320)))</f>
        <v>0</v>
      </c>
      <c r="EW320" s="23">
        <f>ES320+ET320+EV320</f>
        <v>0</v>
      </c>
      <c r="EX320">
        <f>IF(FB319&gt;0,EX319,0)</f>
        <v>0</v>
      </c>
      <c r="EY320" s="7">
        <f>ROUND(ED320+EJ320+EW320+EX320,2)</f>
        <v>0</v>
      </c>
      <c r="EZ320" s="7">
        <f>IF(AND(EY320&gt;0,EY321=0),EY320,0)</f>
        <v>0</v>
      </c>
      <c r="FA320" s="7">
        <f>IF(FB319&gt;0,FA319,0)</f>
        <v>0</v>
      </c>
      <c r="FB320" s="7">
        <f>IF(ROUND(EY320-FA320,2)&gt;0,ROUND(EY320-FA320,2),0)</f>
        <v>0</v>
      </c>
      <c r="GB320">
        <v>318</v>
      </c>
      <c r="GC320" s="7">
        <f>IF(HB319&gt;0,GC319-1000,GC319)</f>
        <v>0</v>
      </c>
      <c r="GD320" s="20">
        <f>IF(HB319&gt;0,ROUND(PMT($F$92/12,$F$96*12,-GC320),5),0)</f>
        <v>0</v>
      </c>
      <c r="GE320" s="15">
        <f>IF(HB319&gt;0,ROUND(GC320*$GE$1/1000,2),0)</f>
        <v>0</v>
      </c>
      <c r="GF320" s="9">
        <f>INT(GE320)</f>
        <v>0</v>
      </c>
      <c r="GG320" s="23">
        <f>INT((GE320-GF320)*10)/10</f>
        <v>0</v>
      </c>
      <c r="GH320" s="17">
        <f>GE320-GF320-GG320</f>
        <v>0</v>
      </c>
      <c r="GI320" s="23">
        <f>IF(OR(GH320=0.05,GH320=0),GH320,IF(AND(GH320&gt;0.051,GH320&lt;0.1),0.1,IF(AND(GH320&gt;0.001,GH320&lt;0.05),0.05,GH320)))</f>
        <v>0</v>
      </c>
      <c r="GJ320" s="23">
        <f>GF320+GG320+GI320</f>
        <v>0</v>
      </c>
      <c r="GK320" s="15">
        <f>IF(HB319&gt;0,ROUND($GD$1*$GK$1,2),0)</f>
        <v>0</v>
      </c>
      <c r="GL320" s="22">
        <v>0</v>
      </c>
      <c r="GM320" s="22">
        <f>IF(HB319&gt;0,ROUND($GD$1*$GM$1,0),0)</f>
        <v>0</v>
      </c>
      <c r="GN320" s="22">
        <f>IF(HB319&gt;0,ROUND($GD$1*$GN$1,2),0)</f>
        <v>0</v>
      </c>
      <c r="GO320" s="22">
        <f>IF(HB319&gt;0,ROUND($GD$1*$GO$1,2),0)</f>
        <v>0</v>
      </c>
      <c r="GP320" s="22">
        <f>IF(HB319&gt;0,ROUND($GD$1*$GP$1,2),0)</f>
        <v>0</v>
      </c>
      <c r="GQ320" s="15">
        <f>IF(HB319&gt;0,GK320+SUM(GM320:GP320),0)</f>
        <v>0</v>
      </c>
      <c r="GR320" s="22">
        <f>IF(HB319&gt;0,ROUND(GQ320/12,2),0)</f>
        <v>0</v>
      </c>
      <c r="GS320" s="9">
        <f>INT(GR320)</f>
        <v>0</v>
      </c>
      <c r="GT320" s="23">
        <f>INT((GR320-GS320)*10)/10</f>
        <v>0</v>
      </c>
      <c r="GU320" s="17">
        <f>GR320-GS320-GT320</f>
        <v>0</v>
      </c>
      <c r="GV320" s="23">
        <f>IF(OR(GU320=0.05,GU320=0),GU320,IF(AND(GU320&gt;0.051,GU320&lt;0.1),0.1,IF(AND(GU320&gt;0.001,GU320&lt;0.05),0.05,GU320)))</f>
        <v>0</v>
      </c>
      <c r="GW320" s="23">
        <f>GS320+GT320+GV320</f>
        <v>0</v>
      </c>
      <c r="GX320">
        <f>IF(HB319&gt;0,GX319,0)</f>
        <v>0</v>
      </c>
      <c r="GY320" s="7">
        <f>ROUND(GD320+GJ320+GW320+GX320,2)</f>
        <v>0</v>
      </c>
      <c r="GZ320" s="7">
        <f>IF(AND(GY320&gt;0,GY321=0),GY320,0)</f>
        <v>0</v>
      </c>
      <c r="HA320" s="7">
        <f>IF(HB319&gt;0,HA319,0)</f>
        <v>0</v>
      </c>
      <c r="HB320" s="7">
        <f>IF(ROUND(GY320-HA320,2)&gt;0,ROUND(GY320-HA320,2),0)</f>
        <v>0</v>
      </c>
    </row>
    <row r="321" spans="1:235">
      <c r="BB321">
        <v>319</v>
      </c>
      <c r="BC321" s="7">
        <f>IF(BW320&gt;0,BC320-1000,BC320)</f>
        <v>0</v>
      </c>
      <c r="BD321" s="20">
        <f>IF(BW320&gt;0,ROUND(PMT($F$92/12,$F$96*12,-BC321),5),0)</f>
        <v>0</v>
      </c>
      <c r="BE321" s="15">
        <f>IF(BW320&gt;0,ROUND(BC321*$E$1/1000,2),0)</f>
        <v>0</v>
      </c>
      <c r="BF321" s="15">
        <f>IF(BW320&gt;0,ROUND(MIN(BC321,$F$168)*$BF$1,2),0)</f>
        <v>0</v>
      </c>
      <c r="BG321" s="22">
        <v>0</v>
      </c>
      <c r="BH321" s="22">
        <f>IF(BW320&gt;0,ROUND(MIN(BC321,$F$168)*$BH$1,0),0)</f>
        <v>0</v>
      </c>
      <c r="BI321" s="22">
        <f>IF(BW320&gt;0,ROUND(MIN(BC321,$F$168)*$BI$1,2),0)</f>
        <v>0</v>
      </c>
      <c r="BJ321" s="22">
        <f>IF(BW320&gt;0,ROUND(MIN(BC321,$F$168)*$BJ$1,2),0)</f>
        <v>0</v>
      </c>
      <c r="BK321" s="22">
        <f>IF(BW320&gt;0,ROUND(MIN(BC321,$F$168)*$BK$1,2),0)</f>
        <v>0</v>
      </c>
      <c r="BL321" s="15">
        <f>IF(BW320&gt;0,BF321+SUM(BH321:BK321),0)</f>
        <v>0</v>
      </c>
      <c r="BM321" s="22">
        <f>IF(BW320&gt;0,ROUND(BL321/12,2),0)</f>
        <v>0</v>
      </c>
      <c r="BN321" s="9">
        <f>INT(BM321)</f>
        <v>0</v>
      </c>
      <c r="BO321" s="23">
        <f>INT((BM321-BN321)*10)/10</f>
        <v>0</v>
      </c>
      <c r="BP321" s="17">
        <f>BM321-BN321-BO321</f>
        <v>0</v>
      </c>
      <c r="BQ321" s="23">
        <f>IF(OR(BP321=0.05,BP321=0),BP321,IF(AND(BP321&gt;0.051,BP321&lt;0.1),0.1,IF(AND(BP321&gt;0.001,BP321&lt;0.05),0.05,BP321)))</f>
        <v>0</v>
      </c>
      <c r="BR321" s="23">
        <f>BN321+BO321+BQ321</f>
        <v>0</v>
      </c>
      <c r="BS321">
        <f>IF(BW320&gt;0,BS320,0)</f>
        <v>0</v>
      </c>
      <c r="BT321" s="7">
        <f>SUM(BD321:BE321)+BR321+BS321</f>
        <v>0</v>
      </c>
      <c r="BU321" s="7">
        <f>IF(AND(BT321&gt;0,BT322=0),BT321,0)</f>
        <v>0</v>
      </c>
      <c r="BV321" s="7">
        <f>IF(BW320&gt;0,BV320,0)</f>
        <v>0</v>
      </c>
      <c r="BW321" s="7">
        <f>IF(ROUND(BT321-BV321,2)&gt;0,ROUND(BT321-BV321,2),0)</f>
        <v>0</v>
      </c>
      <c r="CB321">
        <v>319</v>
      </c>
      <c r="CC321" s="7">
        <f>IF(DB320&gt;0,CC320-1000,CC320)</f>
        <v>0</v>
      </c>
      <c r="CD321" s="20">
        <f>IF(DB320&gt;0,ROUND(PMT($F$92/12,$F$96*12,-CC321),5),0)</f>
        <v>0</v>
      </c>
      <c r="CE321" s="15">
        <f>IF(DB320&gt;0,ROUND(CC321*$CE$1/1000,2),0)</f>
        <v>0</v>
      </c>
      <c r="CF321" s="9">
        <f>INT(CE321)</f>
        <v>0</v>
      </c>
      <c r="CG321" s="23">
        <f>INT((CE321-CF321)*10)/10</f>
        <v>0</v>
      </c>
      <c r="CH321" s="17">
        <f>CE321-CF321-CG321</f>
        <v>0</v>
      </c>
      <c r="CI321" s="23">
        <f>IF(OR(CH321=0.05,CH321=0),CH321,IF(AND(CH321&gt;0.051,CH321&lt;0.1),0.1,IF(AND(CH321&gt;0.001,CH321&lt;0.05),0.05,CH321)))</f>
        <v>0</v>
      </c>
      <c r="CJ321" s="23">
        <f>CF321+CG321+CI321</f>
        <v>0</v>
      </c>
      <c r="CK321" s="15">
        <f>IF(DB320&gt;0,ROUND($CD$1*$CK$1,2),0)</f>
        <v>0</v>
      </c>
      <c r="CL321" s="22">
        <v>0</v>
      </c>
      <c r="CM321" s="22">
        <f>IF(DB320&gt;0,ROUND($CD$1*$CM$1,2),0)</f>
        <v>0</v>
      </c>
      <c r="CN321" s="22">
        <f>IF(DB320&gt;0,ROUND($CD$1*$CN$1,2),0)</f>
        <v>0</v>
      </c>
      <c r="CO321" s="22">
        <f>IF(DB320&gt;0,ROUND($CD$1*$CO$1,2),0)</f>
        <v>0</v>
      </c>
      <c r="CP321" s="22">
        <f>IF(DB320&gt;0,ROUND($CD$1*$CP$1,2),0)</f>
        <v>0</v>
      </c>
      <c r="CQ321" s="15">
        <f>IF(DB320&gt;0,CK321+SUM(CM321:CP321),0)</f>
        <v>0</v>
      </c>
      <c r="CR321" s="22">
        <f>IF(DB320&gt;0,ROUND(CQ321/12,2),0)</f>
        <v>0</v>
      </c>
      <c r="CS321" s="9">
        <f>INT(CR321)</f>
        <v>0</v>
      </c>
      <c r="CT321" s="23">
        <f>INT((CR321-CS321)*10)/10</f>
        <v>0</v>
      </c>
      <c r="CU321" s="17">
        <f>CR321-CS321-CT321</f>
        <v>0</v>
      </c>
      <c r="CV321" s="23">
        <f>IF(OR(CU321=0.05,CU321=0),CU321,IF(AND(CU321&gt;0.051,CU321&lt;0.1),0.1,IF(AND(CU321&gt;0.001,CU321&lt;0.05),0.05,CU321)))</f>
        <v>0</v>
      </c>
      <c r="CW321" s="23">
        <f>CS321+CT321+CV321</f>
        <v>0</v>
      </c>
      <c r="CX321">
        <f>IF(DB320&gt;0,CX320,0)</f>
        <v>0</v>
      </c>
      <c r="CY321" s="7">
        <f>ROUND(CD321+CJ321+CW321+CX321,2)</f>
        <v>0</v>
      </c>
      <c r="CZ321" s="7">
        <f>IF(AND(CY321&gt;0,CY322=0),CY321,0)</f>
        <v>0</v>
      </c>
      <c r="DA321" s="7">
        <f>IF(DB320&gt;0,DA320,0)</f>
        <v>0</v>
      </c>
      <c r="DB321" s="7">
        <f>IF(ROUND(CY321-DA321,2)&gt;0,ROUND(CY321-DA321,2),0)</f>
        <v>0</v>
      </c>
      <c r="EB321">
        <v>319</v>
      </c>
      <c r="EC321" s="7">
        <f>IF(FB320&gt;0,EC320-1000,EC320)</f>
        <v>0</v>
      </c>
      <c r="ED321" s="20">
        <f>IF(FB320&gt;0,ROUND(PMT($F$92/12,$F$96*12,-EC321),5),0)</f>
        <v>0</v>
      </c>
      <c r="EE321" s="15">
        <f>IF(FB320&gt;0,ROUND(EC321*$EE$1/1000,2),0)</f>
        <v>0</v>
      </c>
      <c r="EF321" s="9">
        <f>INT(EE321)</f>
        <v>0</v>
      </c>
      <c r="EG321" s="23">
        <f>INT((EE321-EF321)*10)/10</f>
        <v>0</v>
      </c>
      <c r="EH321" s="17">
        <f>EE321-EF321-EG321</f>
        <v>0</v>
      </c>
      <c r="EI321" s="23">
        <f>IF(OR(EH321=0.05,EH321=0),EH321,IF(AND(EH321&gt;0.051,EH321&lt;0.1),0.1,IF(AND(EH321&gt;0.001,EH321&lt;0.05),0.05,EH321)))</f>
        <v>0</v>
      </c>
      <c r="EJ321" s="23">
        <f>EF321+EG321+EI321</f>
        <v>0</v>
      </c>
      <c r="EK321" s="15">
        <f>IF(FB320&gt;0,ROUND($ED$1*$EK$1,2),0)</f>
        <v>0</v>
      </c>
      <c r="EL321" s="22">
        <v>0</v>
      </c>
      <c r="EM321" s="22">
        <f>IF(FB320&gt;0,ROUND($ED$1*$EM$1,0),0)</f>
        <v>0</v>
      </c>
      <c r="EN321" s="22">
        <f>IF(FB320&gt;0,ROUND($ED$1*$EN$1,2),0)</f>
        <v>0</v>
      </c>
      <c r="EO321" s="22">
        <f>IF(FB320&gt;0,ROUND($ED$1*$EO$1,2),0)</f>
        <v>0</v>
      </c>
      <c r="EP321" s="22">
        <f>IF(FB320&gt;0,ROUND($ED$1*$EP$1,2),0)</f>
        <v>0</v>
      </c>
      <c r="EQ321" s="15">
        <f>IF(FB320&gt;0,EK321+SUM(EM321:EP321),0)</f>
        <v>0</v>
      </c>
      <c r="ER321" s="22">
        <f>IF(FB320&gt;0,ROUND(EQ321/12,2),0)</f>
        <v>0</v>
      </c>
      <c r="ES321" s="9">
        <f>INT(ER321)</f>
        <v>0</v>
      </c>
      <c r="ET321" s="23">
        <f>INT((ER321-ES321)*10)/10</f>
        <v>0</v>
      </c>
      <c r="EU321" s="17">
        <f>ER321-ES321-ET321</f>
        <v>0</v>
      </c>
      <c r="EV321" s="23">
        <f>IF(OR(EU321=0.05,EU321=0),EU321,IF(AND(EU321&gt;0.051,EU321&lt;0.1),0.1,IF(AND(EU321&gt;0.001,EU321&lt;0.05),0.05,EU321)))</f>
        <v>0</v>
      </c>
      <c r="EW321" s="23">
        <f>ES321+ET321+EV321</f>
        <v>0</v>
      </c>
      <c r="EX321">
        <f>IF(FB320&gt;0,EX320,0)</f>
        <v>0</v>
      </c>
      <c r="EY321" s="7">
        <f>ROUND(ED321+EJ321+EW321+EX321,2)</f>
        <v>0</v>
      </c>
      <c r="EZ321" s="7">
        <f>IF(AND(EY321&gt;0,EY322=0),EY321,0)</f>
        <v>0</v>
      </c>
      <c r="FA321" s="7">
        <f>IF(FB320&gt;0,FA320,0)</f>
        <v>0</v>
      </c>
      <c r="FB321" s="7">
        <f>IF(ROUND(EY321-FA321,2)&gt;0,ROUND(EY321-FA321,2),0)</f>
        <v>0</v>
      </c>
      <c r="GB321">
        <v>319</v>
      </c>
      <c r="GC321" s="7">
        <f>IF(HB320&gt;0,GC320-1000,GC320)</f>
        <v>0</v>
      </c>
      <c r="GD321" s="20">
        <f>IF(HB320&gt;0,ROUND(PMT($F$92/12,$F$96*12,-GC321),5),0)</f>
        <v>0</v>
      </c>
      <c r="GE321" s="15">
        <f>IF(HB320&gt;0,ROUND(GC321*$GE$1/1000,2),0)</f>
        <v>0</v>
      </c>
      <c r="GF321" s="9">
        <f>INT(GE321)</f>
        <v>0</v>
      </c>
      <c r="GG321" s="23">
        <f>INT((GE321-GF321)*10)/10</f>
        <v>0</v>
      </c>
      <c r="GH321" s="17">
        <f>GE321-GF321-GG321</f>
        <v>0</v>
      </c>
      <c r="GI321" s="23">
        <f>IF(OR(GH321=0.05,GH321=0),GH321,IF(AND(GH321&gt;0.051,GH321&lt;0.1),0.1,IF(AND(GH321&gt;0.001,GH321&lt;0.05),0.05,GH321)))</f>
        <v>0</v>
      </c>
      <c r="GJ321" s="23">
        <f>GF321+GG321+GI321</f>
        <v>0</v>
      </c>
      <c r="GK321" s="15">
        <f>IF(HB320&gt;0,ROUND($GD$1*$GK$1,2),0)</f>
        <v>0</v>
      </c>
      <c r="GL321" s="22">
        <v>0</v>
      </c>
      <c r="GM321" s="22">
        <f>IF(HB320&gt;0,ROUND($GD$1*$GM$1,0),0)</f>
        <v>0</v>
      </c>
      <c r="GN321" s="22">
        <f>IF(HB320&gt;0,ROUND($GD$1*$GN$1,2),0)</f>
        <v>0</v>
      </c>
      <c r="GO321" s="22">
        <f>IF(HB320&gt;0,ROUND($GD$1*$GO$1,2),0)</f>
        <v>0</v>
      </c>
      <c r="GP321" s="22">
        <f>IF(HB320&gt;0,ROUND($GD$1*$GP$1,2),0)</f>
        <v>0</v>
      </c>
      <c r="GQ321" s="15">
        <f>IF(HB320&gt;0,GK321+SUM(GM321:GP321),0)</f>
        <v>0</v>
      </c>
      <c r="GR321" s="22">
        <f>IF(HB320&gt;0,ROUND(GQ321/12,2),0)</f>
        <v>0</v>
      </c>
      <c r="GS321" s="9">
        <f>INT(GR321)</f>
        <v>0</v>
      </c>
      <c r="GT321" s="23">
        <f>INT((GR321-GS321)*10)/10</f>
        <v>0</v>
      </c>
      <c r="GU321" s="17">
        <f>GR321-GS321-GT321</f>
        <v>0</v>
      </c>
      <c r="GV321" s="23">
        <f>IF(OR(GU321=0.05,GU321=0),GU321,IF(AND(GU321&gt;0.051,GU321&lt;0.1),0.1,IF(AND(GU321&gt;0.001,GU321&lt;0.05),0.05,GU321)))</f>
        <v>0</v>
      </c>
      <c r="GW321" s="23">
        <f>GS321+GT321+GV321</f>
        <v>0</v>
      </c>
      <c r="GX321">
        <f>IF(HB320&gt;0,GX320,0)</f>
        <v>0</v>
      </c>
      <c r="GY321" s="7">
        <f>ROUND(GD321+GJ321+GW321+GX321,2)</f>
        <v>0</v>
      </c>
      <c r="GZ321" s="7">
        <f>IF(AND(GY321&gt;0,GY322=0),GY321,0)</f>
        <v>0</v>
      </c>
      <c r="HA321" s="7">
        <f>IF(HB320&gt;0,HA320,0)</f>
        <v>0</v>
      </c>
      <c r="HB321" s="7">
        <f>IF(ROUND(GY321-HA321,2)&gt;0,ROUND(GY321-HA321,2),0)</f>
        <v>0</v>
      </c>
    </row>
    <row r="322" spans="1:235">
      <c r="BB322">
        <v>320</v>
      </c>
      <c r="BC322" s="7">
        <f>IF(BW321&gt;0,BC321-1000,BC321)</f>
        <v>0</v>
      </c>
      <c r="BD322" s="20">
        <f>IF(BW321&gt;0,ROUND(PMT($F$92/12,$F$96*12,-BC322),5),0)</f>
        <v>0</v>
      </c>
      <c r="BE322" s="15">
        <f>IF(BW321&gt;0,ROUND(BC322*$E$1/1000,2),0)</f>
        <v>0</v>
      </c>
      <c r="BF322" s="15">
        <f>IF(BW321&gt;0,ROUND(MIN(BC322,$F$168)*$BF$1,2),0)</f>
        <v>0</v>
      </c>
      <c r="BG322" s="22">
        <v>0</v>
      </c>
      <c r="BH322" s="22">
        <f>IF(BW321&gt;0,ROUND(MIN(BC322,$F$168)*$BH$1,0),0)</f>
        <v>0</v>
      </c>
      <c r="BI322" s="22">
        <f>IF(BW321&gt;0,ROUND(MIN(BC322,$F$168)*$BI$1,2),0)</f>
        <v>0</v>
      </c>
      <c r="BJ322" s="22">
        <f>IF(BW321&gt;0,ROUND(MIN(BC322,$F$168)*$BJ$1,2),0)</f>
        <v>0</v>
      </c>
      <c r="BK322" s="22">
        <f>IF(BW321&gt;0,ROUND(MIN(BC322,$F$168)*$BK$1,2),0)</f>
        <v>0</v>
      </c>
      <c r="BL322" s="15">
        <f>IF(BW321&gt;0,BF322+SUM(BH322:BK322),0)</f>
        <v>0</v>
      </c>
      <c r="BM322" s="22">
        <f>IF(BW321&gt;0,ROUND(BL322/12,2),0)</f>
        <v>0</v>
      </c>
      <c r="BN322" s="9">
        <f>INT(BM322)</f>
        <v>0</v>
      </c>
      <c r="BO322" s="23">
        <f>INT((BM322-BN322)*10)/10</f>
        <v>0</v>
      </c>
      <c r="BP322" s="17">
        <f>BM322-BN322-BO322</f>
        <v>0</v>
      </c>
      <c r="BQ322" s="23">
        <f>IF(OR(BP322=0.05,BP322=0),BP322,IF(AND(BP322&gt;0.051,BP322&lt;0.1),0.1,IF(AND(BP322&gt;0.001,BP322&lt;0.05),0.05,BP322)))</f>
        <v>0</v>
      </c>
      <c r="BR322" s="23">
        <f>BN322+BO322+BQ322</f>
        <v>0</v>
      </c>
      <c r="BS322">
        <f>IF(BW321&gt;0,BS321,0)</f>
        <v>0</v>
      </c>
      <c r="BT322" s="7">
        <f>SUM(BD322:BE322)+BR322+BS322</f>
        <v>0</v>
      </c>
      <c r="BU322" s="7">
        <f>IF(AND(BT322&gt;0,BT323=0),BT322,0)</f>
        <v>0</v>
      </c>
      <c r="BV322" s="7">
        <f>IF(BW321&gt;0,BV321,0)</f>
        <v>0</v>
      </c>
      <c r="BW322" s="7">
        <f>IF(ROUND(BT322-BV322,2)&gt;0,ROUND(BT322-BV322,2),0)</f>
        <v>0</v>
      </c>
      <c r="CB322">
        <v>320</v>
      </c>
      <c r="CC322" s="7">
        <f>IF(DB321&gt;0,CC321-1000,CC321)</f>
        <v>0</v>
      </c>
      <c r="CD322" s="20">
        <f>IF(DB321&gt;0,ROUND(PMT($F$92/12,$F$96*12,-CC322),5),0)</f>
        <v>0</v>
      </c>
      <c r="CE322" s="15">
        <f>IF(DB321&gt;0,ROUND(CC322*$CE$1/1000,2),0)</f>
        <v>0</v>
      </c>
      <c r="CF322" s="9">
        <f>INT(CE322)</f>
        <v>0</v>
      </c>
      <c r="CG322" s="23">
        <f>INT((CE322-CF322)*10)/10</f>
        <v>0</v>
      </c>
      <c r="CH322" s="17">
        <f>CE322-CF322-CG322</f>
        <v>0</v>
      </c>
      <c r="CI322" s="23">
        <f>IF(OR(CH322=0.05,CH322=0),CH322,IF(AND(CH322&gt;0.051,CH322&lt;0.1),0.1,IF(AND(CH322&gt;0.001,CH322&lt;0.05),0.05,CH322)))</f>
        <v>0</v>
      </c>
      <c r="CJ322" s="23">
        <f>CF322+CG322+CI322</f>
        <v>0</v>
      </c>
      <c r="CK322" s="15">
        <f>IF(DB321&gt;0,ROUND($CD$1*$CK$1,2),0)</f>
        <v>0</v>
      </c>
      <c r="CL322" s="22">
        <v>0</v>
      </c>
      <c r="CM322" s="22">
        <f>IF(DB321&gt;0,ROUND($CD$1*$CM$1,2),0)</f>
        <v>0</v>
      </c>
      <c r="CN322" s="22">
        <f>IF(DB321&gt;0,ROUND($CD$1*$CN$1,2),0)</f>
        <v>0</v>
      </c>
      <c r="CO322" s="22">
        <f>IF(DB321&gt;0,ROUND($CD$1*$CO$1,2),0)</f>
        <v>0</v>
      </c>
      <c r="CP322" s="22">
        <f>IF(DB321&gt;0,ROUND($CD$1*$CP$1,2),0)</f>
        <v>0</v>
      </c>
      <c r="CQ322" s="15">
        <f>IF(DB321&gt;0,CK322+SUM(CM322:CP322),0)</f>
        <v>0</v>
      </c>
      <c r="CR322" s="22">
        <f>IF(DB321&gt;0,ROUND(CQ322/12,2),0)</f>
        <v>0</v>
      </c>
      <c r="CS322" s="9">
        <f>INT(CR322)</f>
        <v>0</v>
      </c>
      <c r="CT322" s="23">
        <f>INT((CR322-CS322)*10)/10</f>
        <v>0</v>
      </c>
      <c r="CU322" s="17">
        <f>CR322-CS322-CT322</f>
        <v>0</v>
      </c>
      <c r="CV322" s="23">
        <f>IF(OR(CU322=0.05,CU322=0),CU322,IF(AND(CU322&gt;0.051,CU322&lt;0.1),0.1,IF(AND(CU322&gt;0.001,CU322&lt;0.05),0.05,CU322)))</f>
        <v>0</v>
      </c>
      <c r="CW322" s="23">
        <f>CS322+CT322+CV322</f>
        <v>0</v>
      </c>
      <c r="CX322">
        <f>IF(DB321&gt;0,CX321,0)</f>
        <v>0</v>
      </c>
      <c r="CY322" s="7">
        <f>ROUND(CD322+CJ322+CW322+CX322,2)</f>
        <v>0</v>
      </c>
      <c r="CZ322" s="7">
        <f>IF(AND(CY322&gt;0,CY323=0),CY322,0)</f>
        <v>0</v>
      </c>
      <c r="DA322" s="7">
        <f>IF(DB321&gt;0,DA321,0)</f>
        <v>0</v>
      </c>
      <c r="DB322" s="7">
        <f>IF(ROUND(CY322-DA322,2)&gt;0,ROUND(CY322-DA322,2),0)</f>
        <v>0</v>
      </c>
      <c r="EB322">
        <v>320</v>
      </c>
      <c r="EC322" s="7">
        <f>IF(FB321&gt;0,EC321-1000,EC321)</f>
        <v>0</v>
      </c>
      <c r="ED322" s="20">
        <f>IF(FB321&gt;0,ROUND(PMT($F$92/12,$F$96*12,-EC322),5),0)</f>
        <v>0</v>
      </c>
      <c r="EE322" s="15">
        <f>IF(FB321&gt;0,ROUND(EC322*$EE$1/1000,2),0)</f>
        <v>0</v>
      </c>
      <c r="EF322" s="9">
        <f>INT(EE322)</f>
        <v>0</v>
      </c>
      <c r="EG322" s="23">
        <f>INT((EE322-EF322)*10)/10</f>
        <v>0</v>
      </c>
      <c r="EH322" s="17">
        <f>EE322-EF322-EG322</f>
        <v>0</v>
      </c>
      <c r="EI322" s="23">
        <f>IF(OR(EH322=0.05,EH322=0),EH322,IF(AND(EH322&gt;0.051,EH322&lt;0.1),0.1,IF(AND(EH322&gt;0.001,EH322&lt;0.05),0.05,EH322)))</f>
        <v>0</v>
      </c>
      <c r="EJ322" s="23">
        <f>EF322+EG322+EI322</f>
        <v>0</v>
      </c>
      <c r="EK322" s="15">
        <f>IF(FB321&gt;0,ROUND($ED$1*$EK$1,2),0)</f>
        <v>0</v>
      </c>
      <c r="EL322" s="22">
        <v>0</v>
      </c>
      <c r="EM322" s="22">
        <f>IF(FB321&gt;0,ROUND($ED$1*$EM$1,0),0)</f>
        <v>0</v>
      </c>
      <c r="EN322" s="22">
        <f>IF(FB321&gt;0,ROUND($ED$1*$EN$1,2),0)</f>
        <v>0</v>
      </c>
      <c r="EO322" s="22">
        <f>IF(FB321&gt;0,ROUND($ED$1*$EO$1,2),0)</f>
        <v>0</v>
      </c>
      <c r="EP322" s="22">
        <f>IF(FB321&gt;0,ROUND($ED$1*$EP$1,2),0)</f>
        <v>0</v>
      </c>
      <c r="EQ322" s="15">
        <f>IF(FB321&gt;0,EK322+SUM(EM322:EP322),0)</f>
        <v>0</v>
      </c>
      <c r="ER322" s="22">
        <f>IF(FB321&gt;0,ROUND(EQ322/12,2),0)</f>
        <v>0</v>
      </c>
      <c r="ES322" s="9">
        <f>INT(ER322)</f>
        <v>0</v>
      </c>
      <c r="ET322" s="23">
        <f>INT((ER322-ES322)*10)/10</f>
        <v>0</v>
      </c>
      <c r="EU322" s="17">
        <f>ER322-ES322-ET322</f>
        <v>0</v>
      </c>
      <c r="EV322" s="23">
        <f>IF(OR(EU322=0.05,EU322=0),EU322,IF(AND(EU322&gt;0.051,EU322&lt;0.1),0.1,IF(AND(EU322&gt;0.001,EU322&lt;0.05),0.05,EU322)))</f>
        <v>0</v>
      </c>
      <c r="EW322" s="23">
        <f>ES322+ET322+EV322</f>
        <v>0</v>
      </c>
      <c r="EX322">
        <f>IF(FB321&gt;0,EX321,0)</f>
        <v>0</v>
      </c>
      <c r="EY322" s="7">
        <f>ROUND(ED322+EJ322+EW322+EX322,2)</f>
        <v>0</v>
      </c>
      <c r="EZ322" s="7">
        <f>IF(AND(EY322&gt;0,EY323=0),EY322,0)</f>
        <v>0</v>
      </c>
      <c r="FA322" s="7">
        <f>IF(FB321&gt;0,FA321,0)</f>
        <v>0</v>
      </c>
      <c r="FB322" s="7">
        <f>IF(ROUND(EY322-FA322,2)&gt;0,ROUND(EY322-FA322,2),0)</f>
        <v>0</v>
      </c>
      <c r="GB322">
        <v>320</v>
      </c>
      <c r="GC322" s="7">
        <f>IF(HB321&gt;0,GC321-1000,GC321)</f>
        <v>0</v>
      </c>
      <c r="GD322" s="20">
        <f>IF(HB321&gt;0,ROUND(PMT($F$92/12,$F$96*12,-GC322),5),0)</f>
        <v>0</v>
      </c>
      <c r="GE322" s="15">
        <f>IF(HB321&gt;0,ROUND(GC322*$GE$1/1000,2),0)</f>
        <v>0</v>
      </c>
      <c r="GF322" s="9">
        <f>INT(GE322)</f>
        <v>0</v>
      </c>
      <c r="GG322" s="23">
        <f>INT((GE322-GF322)*10)/10</f>
        <v>0</v>
      </c>
      <c r="GH322" s="17">
        <f>GE322-GF322-GG322</f>
        <v>0</v>
      </c>
      <c r="GI322" s="23">
        <f>IF(OR(GH322=0.05,GH322=0),GH322,IF(AND(GH322&gt;0.051,GH322&lt;0.1),0.1,IF(AND(GH322&gt;0.001,GH322&lt;0.05),0.05,GH322)))</f>
        <v>0</v>
      </c>
      <c r="GJ322" s="23">
        <f>GF322+GG322+GI322</f>
        <v>0</v>
      </c>
      <c r="GK322" s="15">
        <f>IF(HB321&gt;0,ROUND($GD$1*$GK$1,2),0)</f>
        <v>0</v>
      </c>
      <c r="GL322" s="22">
        <v>0</v>
      </c>
      <c r="GM322" s="22">
        <f>IF(HB321&gt;0,ROUND($GD$1*$GM$1,0),0)</f>
        <v>0</v>
      </c>
      <c r="GN322" s="22">
        <f>IF(HB321&gt;0,ROUND($GD$1*$GN$1,2),0)</f>
        <v>0</v>
      </c>
      <c r="GO322" s="22">
        <f>IF(HB321&gt;0,ROUND($GD$1*$GO$1,2),0)</f>
        <v>0</v>
      </c>
      <c r="GP322" s="22">
        <f>IF(HB321&gt;0,ROUND($GD$1*$GP$1,2),0)</f>
        <v>0</v>
      </c>
      <c r="GQ322" s="15">
        <f>IF(HB321&gt;0,GK322+SUM(GM322:GP322),0)</f>
        <v>0</v>
      </c>
      <c r="GR322" s="22">
        <f>IF(HB321&gt;0,ROUND(GQ322/12,2),0)</f>
        <v>0</v>
      </c>
      <c r="GS322" s="9">
        <f>INT(GR322)</f>
        <v>0</v>
      </c>
      <c r="GT322" s="23">
        <f>INT((GR322-GS322)*10)/10</f>
        <v>0</v>
      </c>
      <c r="GU322" s="17">
        <f>GR322-GS322-GT322</f>
        <v>0</v>
      </c>
      <c r="GV322" s="23">
        <f>IF(OR(GU322=0.05,GU322=0),GU322,IF(AND(GU322&gt;0.051,GU322&lt;0.1),0.1,IF(AND(GU322&gt;0.001,GU322&lt;0.05),0.05,GU322)))</f>
        <v>0</v>
      </c>
      <c r="GW322" s="23">
        <f>GS322+GT322+GV322</f>
        <v>0</v>
      </c>
      <c r="GX322">
        <f>IF(HB321&gt;0,GX321,0)</f>
        <v>0</v>
      </c>
      <c r="GY322" s="7">
        <f>ROUND(GD322+GJ322+GW322+GX322,2)</f>
        <v>0</v>
      </c>
      <c r="GZ322" s="7">
        <f>IF(AND(GY322&gt;0,GY323=0),GY322,0)</f>
        <v>0</v>
      </c>
      <c r="HA322" s="7">
        <f>IF(HB321&gt;0,HA321,0)</f>
        <v>0</v>
      </c>
      <c r="HB322" s="7">
        <f>IF(ROUND(GY322-HA322,2)&gt;0,ROUND(GY322-HA322,2),0)</f>
        <v>0</v>
      </c>
    </row>
    <row r="323" spans="1:235">
      <c r="BB323">
        <v>321</v>
      </c>
      <c r="BC323" s="7">
        <f>IF(BW322&gt;0,BC322-1000,BC322)</f>
        <v>0</v>
      </c>
      <c r="BD323" s="20">
        <f>IF(BW322&gt;0,ROUND(PMT($F$92/12,$F$96*12,-BC323),5),0)</f>
        <v>0</v>
      </c>
      <c r="BE323" s="15">
        <f>IF(BW322&gt;0,ROUND(BC323*$E$1/1000,2),0)</f>
        <v>0</v>
      </c>
      <c r="BF323" s="15">
        <f>IF(BW322&gt;0,ROUND(MIN(BC323,$F$168)*$BF$1,2),0)</f>
        <v>0</v>
      </c>
      <c r="BG323" s="22">
        <v>0</v>
      </c>
      <c r="BH323" s="22">
        <f>IF(BW322&gt;0,ROUND(MIN(BC323,$F$168)*$BH$1,0),0)</f>
        <v>0</v>
      </c>
      <c r="BI323" s="22">
        <f>IF(BW322&gt;0,ROUND(MIN(BC323,$F$168)*$BI$1,2),0)</f>
        <v>0</v>
      </c>
      <c r="BJ323" s="22">
        <f>IF(BW322&gt;0,ROUND(MIN(BC323,$F$168)*$BJ$1,2),0)</f>
        <v>0</v>
      </c>
      <c r="BK323" s="22">
        <f>IF(BW322&gt;0,ROUND(MIN(BC323,$F$168)*$BK$1,2),0)</f>
        <v>0</v>
      </c>
      <c r="BL323" s="15">
        <f>IF(BW322&gt;0,BF323+SUM(BH323:BK323),0)</f>
        <v>0</v>
      </c>
      <c r="BM323" s="22">
        <f>IF(BW322&gt;0,ROUND(BL323/12,2),0)</f>
        <v>0</v>
      </c>
      <c r="BN323" s="9">
        <f>INT(BM323)</f>
        <v>0</v>
      </c>
      <c r="BO323" s="23">
        <f>INT((BM323-BN323)*10)/10</f>
        <v>0</v>
      </c>
      <c r="BP323" s="17">
        <f>BM323-BN323-BO323</f>
        <v>0</v>
      </c>
      <c r="BQ323" s="23">
        <f>IF(OR(BP323=0.05,BP323=0),BP323,IF(AND(BP323&gt;0.051,BP323&lt;0.1),0.1,IF(AND(BP323&gt;0.001,BP323&lt;0.05),0.05,BP323)))</f>
        <v>0</v>
      </c>
      <c r="BR323" s="23">
        <f>BN323+BO323+BQ323</f>
        <v>0</v>
      </c>
      <c r="BS323">
        <f>IF(BW322&gt;0,BS322,0)</f>
        <v>0</v>
      </c>
      <c r="BT323" s="7">
        <f>SUM(BD323:BE323)+BR323+BS323</f>
        <v>0</v>
      </c>
      <c r="BU323" s="7">
        <f>IF(AND(BT323&gt;0,BT324=0),BT323,0)</f>
        <v>0</v>
      </c>
      <c r="BV323" s="7">
        <f>IF(BW322&gt;0,BV322,0)</f>
        <v>0</v>
      </c>
      <c r="BW323" s="7">
        <f>IF(ROUND(BT323-BV323,2)&gt;0,ROUND(BT323-BV323,2),0)</f>
        <v>0</v>
      </c>
      <c r="CB323">
        <v>321</v>
      </c>
      <c r="CC323" s="7">
        <f>IF(DB322&gt;0,CC322-1000,CC322)</f>
        <v>0</v>
      </c>
      <c r="CD323" s="20">
        <f>IF(DB322&gt;0,ROUND(PMT($F$92/12,$F$96*12,-CC323),5),0)</f>
        <v>0</v>
      </c>
      <c r="CE323" s="15">
        <f>IF(DB322&gt;0,ROUND(CC323*$CE$1/1000,2),0)</f>
        <v>0</v>
      </c>
      <c r="CF323" s="9">
        <f>INT(CE323)</f>
        <v>0</v>
      </c>
      <c r="CG323" s="23">
        <f>INT((CE323-CF323)*10)/10</f>
        <v>0</v>
      </c>
      <c r="CH323" s="17">
        <f>CE323-CF323-CG323</f>
        <v>0</v>
      </c>
      <c r="CI323" s="23">
        <f>IF(OR(CH323=0.05,CH323=0),CH323,IF(AND(CH323&gt;0.051,CH323&lt;0.1),0.1,IF(AND(CH323&gt;0.001,CH323&lt;0.05),0.05,CH323)))</f>
        <v>0</v>
      </c>
      <c r="CJ323" s="23">
        <f>CF323+CG323+CI323</f>
        <v>0</v>
      </c>
      <c r="CK323" s="15">
        <f>IF(DB322&gt;0,ROUND($CD$1*$CK$1,2),0)</f>
        <v>0</v>
      </c>
      <c r="CL323" s="22">
        <v>0</v>
      </c>
      <c r="CM323" s="22">
        <f>IF(DB322&gt;0,ROUND($CD$1*$CM$1,2),0)</f>
        <v>0</v>
      </c>
      <c r="CN323" s="22">
        <f>IF(DB322&gt;0,ROUND($CD$1*$CN$1,2),0)</f>
        <v>0</v>
      </c>
      <c r="CO323" s="22">
        <f>IF(DB322&gt;0,ROUND($CD$1*$CO$1,2),0)</f>
        <v>0</v>
      </c>
      <c r="CP323" s="22">
        <f>IF(DB322&gt;0,ROUND($CD$1*$CP$1,2),0)</f>
        <v>0</v>
      </c>
      <c r="CQ323" s="15">
        <f>IF(DB322&gt;0,CK323+SUM(CM323:CP323),0)</f>
        <v>0</v>
      </c>
      <c r="CR323" s="22">
        <f>IF(DB322&gt;0,ROUND(CQ323/12,2),0)</f>
        <v>0</v>
      </c>
      <c r="CS323" s="9">
        <f>INT(CR323)</f>
        <v>0</v>
      </c>
      <c r="CT323" s="23">
        <f>INT((CR323-CS323)*10)/10</f>
        <v>0</v>
      </c>
      <c r="CU323" s="17">
        <f>CR323-CS323-CT323</f>
        <v>0</v>
      </c>
      <c r="CV323" s="23">
        <f>IF(OR(CU323=0.05,CU323=0),CU323,IF(AND(CU323&gt;0.051,CU323&lt;0.1),0.1,IF(AND(CU323&gt;0.001,CU323&lt;0.05),0.05,CU323)))</f>
        <v>0</v>
      </c>
      <c r="CW323" s="23">
        <f>CS323+CT323+CV323</f>
        <v>0</v>
      </c>
      <c r="CX323">
        <f>IF(DB322&gt;0,CX322,0)</f>
        <v>0</v>
      </c>
      <c r="CY323" s="7">
        <f>ROUND(CD323+CJ323+CW323+CX323,2)</f>
        <v>0</v>
      </c>
      <c r="CZ323" s="7">
        <f>IF(AND(CY323&gt;0,CY324=0),CY323,0)</f>
        <v>0</v>
      </c>
      <c r="DA323" s="7">
        <f>IF(DB322&gt;0,DA322,0)</f>
        <v>0</v>
      </c>
      <c r="DB323" s="7">
        <f>IF(ROUND(CY323-DA323,2)&gt;0,ROUND(CY323-DA323,2),0)</f>
        <v>0</v>
      </c>
      <c r="EB323">
        <v>321</v>
      </c>
      <c r="EC323" s="7">
        <f>IF(FB322&gt;0,EC322-1000,EC322)</f>
        <v>0</v>
      </c>
      <c r="ED323" s="20">
        <f>IF(FB322&gt;0,ROUND(PMT($F$92/12,$F$96*12,-EC323),5),0)</f>
        <v>0</v>
      </c>
      <c r="EE323" s="15">
        <f>IF(FB322&gt;0,ROUND(EC323*$EE$1/1000,2),0)</f>
        <v>0</v>
      </c>
      <c r="EF323" s="9">
        <f>INT(EE323)</f>
        <v>0</v>
      </c>
      <c r="EG323" s="23">
        <f>INT((EE323-EF323)*10)/10</f>
        <v>0</v>
      </c>
      <c r="EH323" s="17">
        <f>EE323-EF323-EG323</f>
        <v>0</v>
      </c>
      <c r="EI323" s="23">
        <f>IF(OR(EH323=0.05,EH323=0),EH323,IF(AND(EH323&gt;0.051,EH323&lt;0.1),0.1,IF(AND(EH323&gt;0.001,EH323&lt;0.05),0.05,EH323)))</f>
        <v>0</v>
      </c>
      <c r="EJ323" s="23">
        <f>EF323+EG323+EI323</f>
        <v>0</v>
      </c>
      <c r="EK323" s="15">
        <f>IF(FB322&gt;0,ROUND($ED$1*$EK$1,2),0)</f>
        <v>0</v>
      </c>
      <c r="EL323" s="22">
        <v>0</v>
      </c>
      <c r="EM323" s="22">
        <f>IF(FB322&gt;0,ROUND($ED$1*$EM$1,0),0)</f>
        <v>0</v>
      </c>
      <c r="EN323" s="22">
        <f>IF(FB322&gt;0,ROUND($ED$1*$EN$1,2),0)</f>
        <v>0</v>
      </c>
      <c r="EO323" s="22">
        <f>IF(FB322&gt;0,ROUND($ED$1*$EO$1,2),0)</f>
        <v>0</v>
      </c>
      <c r="EP323" s="22">
        <f>IF(FB322&gt;0,ROUND($ED$1*$EP$1,2),0)</f>
        <v>0</v>
      </c>
      <c r="EQ323" s="15">
        <f>IF(FB322&gt;0,EK323+SUM(EM323:EP323),0)</f>
        <v>0</v>
      </c>
      <c r="ER323" s="22">
        <f>IF(FB322&gt;0,ROUND(EQ323/12,2),0)</f>
        <v>0</v>
      </c>
      <c r="ES323" s="9">
        <f>INT(ER323)</f>
        <v>0</v>
      </c>
      <c r="ET323" s="23">
        <f>INT((ER323-ES323)*10)/10</f>
        <v>0</v>
      </c>
      <c r="EU323" s="17">
        <f>ER323-ES323-ET323</f>
        <v>0</v>
      </c>
      <c r="EV323" s="23">
        <f>IF(OR(EU323=0.05,EU323=0),EU323,IF(AND(EU323&gt;0.051,EU323&lt;0.1),0.1,IF(AND(EU323&gt;0.001,EU323&lt;0.05),0.05,EU323)))</f>
        <v>0</v>
      </c>
      <c r="EW323" s="23">
        <f>ES323+ET323+EV323</f>
        <v>0</v>
      </c>
      <c r="EX323">
        <f>IF(FB322&gt;0,EX322,0)</f>
        <v>0</v>
      </c>
      <c r="EY323" s="7">
        <f>ROUND(ED323+EJ323+EW323+EX323,2)</f>
        <v>0</v>
      </c>
      <c r="EZ323" s="7">
        <f>IF(AND(EY323&gt;0,EY324=0),EY323,0)</f>
        <v>0</v>
      </c>
      <c r="FA323" s="7">
        <f>IF(FB322&gt;0,FA322,0)</f>
        <v>0</v>
      </c>
      <c r="FB323" s="7">
        <f>IF(ROUND(EY323-FA323,2)&gt;0,ROUND(EY323-FA323,2),0)</f>
        <v>0</v>
      </c>
      <c r="GB323">
        <v>321</v>
      </c>
      <c r="GC323" s="7">
        <f>IF(HB322&gt;0,GC322-1000,GC322)</f>
        <v>0</v>
      </c>
      <c r="GD323" s="20">
        <f>IF(HB322&gt;0,ROUND(PMT($F$92/12,$F$96*12,-GC323),5),0)</f>
        <v>0</v>
      </c>
      <c r="GE323" s="15">
        <f>IF(HB322&gt;0,ROUND(GC323*$GE$1/1000,2),0)</f>
        <v>0</v>
      </c>
      <c r="GF323" s="9">
        <f>INT(GE323)</f>
        <v>0</v>
      </c>
      <c r="GG323" s="23">
        <f>INT((GE323-GF323)*10)/10</f>
        <v>0</v>
      </c>
      <c r="GH323" s="17">
        <f>GE323-GF323-GG323</f>
        <v>0</v>
      </c>
      <c r="GI323" s="23">
        <f>IF(OR(GH323=0.05,GH323=0),GH323,IF(AND(GH323&gt;0.051,GH323&lt;0.1),0.1,IF(AND(GH323&gt;0.001,GH323&lt;0.05),0.05,GH323)))</f>
        <v>0</v>
      </c>
      <c r="GJ323" s="23">
        <f>GF323+GG323+GI323</f>
        <v>0</v>
      </c>
      <c r="GK323" s="15">
        <f>IF(HB322&gt;0,ROUND($GD$1*$GK$1,2),0)</f>
        <v>0</v>
      </c>
      <c r="GL323" s="22">
        <v>0</v>
      </c>
      <c r="GM323" s="22">
        <f>IF(HB322&gt;0,ROUND($GD$1*$GM$1,0),0)</f>
        <v>0</v>
      </c>
      <c r="GN323" s="22">
        <f>IF(HB322&gt;0,ROUND($GD$1*$GN$1,2),0)</f>
        <v>0</v>
      </c>
      <c r="GO323" s="22">
        <f>IF(HB322&gt;0,ROUND($GD$1*$GO$1,2),0)</f>
        <v>0</v>
      </c>
      <c r="GP323" s="22">
        <f>IF(HB322&gt;0,ROUND($GD$1*$GP$1,2),0)</f>
        <v>0</v>
      </c>
      <c r="GQ323" s="15">
        <f>IF(HB322&gt;0,GK323+SUM(GM323:GP323),0)</f>
        <v>0</v>
      </c>
      <c r="GR323" s="22">
        <f>IF(HB322&gt;0,ROUND(GQ323/12,2),0)</f>
        <v>0</v>
      </c>
      <c r="GS323" s="9">
        <f>INT(GR323)</f>
        <v>0</v>
      </c>
      <c r="GT323" s="23">
        <f>INT((GR323-GS323)*10)/10</f>
        <v>0</v>
      </c>
      <c r="GU323" s="17">
        <f>GR323-GS323-GT323</f>
        <v>0</v>
      </c>
      <c r="GV323" s="23">
        <f>IF(OR(GU323=0.05,GU323=0),GU323,IF(AND(GU323&gt;0.051,GU323&lt;0.1),0.1,IF(AND(GU323&gt;0.001,GU323&lt;0.05),0.05,GU323)))</f>
        <v>0</v>
      </c>
      <c r="GW323" s="23">
        <f>GS323+GT323+GV323</f>
        <v>0</v>
      </c>
      <c r="GX323">
        <f>IF(HB322&gt;0,GX322,0)</f>
        <v>0</v>
      </c>
      <c r="GY323" s="7">
        <f>ROUND(GD323+GJ323+GW323+GX323,2)</f>
        <v>0</v>
      </c>
      <c r="GZ323" s="7">
        <f>IF(AND(GY323&gt;0,GY324=0),GY323,0)</f>
        <v>0</v>
      </c>
      <c r="HA323" s="7">
        <f>IF(HB322&gt;0,HA322,0)</f>
        <v>0</v>
      </c>
      <c r="HB323" s="7">
        <f>IF(ROUND(GY323-HA323,2)&gt;0,ROUND(GY323-HA323,2),0)</f>
        <v>0</v>
      </c>
    </row>
    <row r="324" spans="1:235">
      <c r="BB324">
        <v>322</v>
      </c>
      <c r="BC324" s="7">
        <f>IF(BW323&gt;0,BC323-1000,BC323)</f>
        <v>0</v>
      </c>
      <c r="BD324" s="20">
        <f>IF(BW323&gt;0,ROUND(PMT($F$92/12,$F$96*12,-BC324),5),0)</f>
        <v>0</v>
      </c>
      <c r="BE324" s="15">
        <f>IF(BW323&gt;0,ROUND(BC324*$E$1/1000,2),0)</f>
        <v>0</v>
      </c>
      <c r="BF324" s="15">
        <f>IF(BW323&gt;0,ROUND(MIN(BC324,$F$168)*$BF$1,2),0)</f>
        <v>0</v>
      </c>
      <c r="BG324" s="22">
        <v>0</v>
      </c>
      <c r="BH324" s="22">
        <f>IF(BW323&gt;0,ROUND(MIN(BC324,$F$168)*$BH$1,0),0)</f>
        <v>0</v>
      </c>
      <c r="BI324" s="22">
        <f>IF(BW323&gt;0,ROUND(MIN(BC324,$F$168)*$BI$1,2),0)</f>
        <v>0</v>
      </c>
      <c r="BJ324" s="22">
        <f>IF(BW323&gt;0,ROUND(MIN(BC324,$F$168)*$BJ$1,2),0)</f>
        <v>0</v>
      </c>
      <c r="BK324" s="22">
        <f>IF(BW323&gt;0,ROUND(MIN(BC324,$F$168)*$BK$1,2),0)</f>
        <v>0</v>
      </c>
      <c r="BL324" s="15">
        <f>IF(BW323&gt;0,BF324+SUM(BH324:BK324),0)</f>
        <v>0</v>
      </c>
      <c r="BM324" s="22">
        <f>IF(BW323&gt;0,ROUND(BL324/12,2),0)</f>
        <v>0</v>
      </c>
      <c r="BN324" s="9">
        <f>INT(BM324)</f>
        <v>0</v>
      </c>
      <c r="BO324" s="23">
        <f>INT((BM324-BN324)*10)/10</f>
        <v>0</v>
      </c>
      <c r="BP324" s="17">
        <f>BM324-BN324-BO324</f>
        <v>0</v>
      </c>
      <c r="BQ324" s="23">
        <f>IF(OR(BP324=0.05,BP324=0),BP324,IF(AND(BP324&gt;0.051,BP324&lt;0.1),0.1,IF(AND(BP324&gt;0.001,BP324&lt;0.05),0.05,BP324)))</f>
        <v>0</v>
      </c>
      <c r="BR324" s="23">
        <f>BN324+BO324+BQ324</f>
        <v>0</v>
      </c>
      <c r="BS324">
        <f>IF(BW323&gt;0,BS323,0)</f>
        <v>0</v>
      </c>
      <c r="BT324" s="7">
        <f>SUM(BD324:BE324)+BR324+BS324</f>
        <v>0</v>
      </c>
      <c r="BU324" s="7">
        <f>IF(AND(BT324&gt;0,BT325=0),BT324,0)</f>
        <v>0</v>
      </c>
      <c r="BV324" s="7">
        <f>IF(BW323&gt;0,BV323,0)</f>
        <v>0</v>
      </c>
      <c r="BW324" s="7">
        <f>IF(ROUND(BT324-BV324,2)&gt;0,ROUND(BT324-BV324,2),0)</f>
        <v>0</v>
      </c>
      <c r="CB324">
        <v>322</v>
      </c>
      <c r="CC324" s="7">
        <f>IF(DB323&gt;0,CC323-1000,CC323)</f>
        <v>0</v>
      </c>
      <c r="CD324" s="20">
        <f>IF(DB323&gt;0,ROUND(PMT($F$92/12,$F$96*12,-CC324),5),0)</f>
        <v>0</v>
      </c>
      <c r="CE324" s="15">
        <f>IF(DB323&gt;0,ROUND(CC324*$CE$1/1000,2),0)</f>
        <v>0</v>
      </c>
      <c r="CF324" s="9">
        <f>INT(CE324)</f>
        <v>0</v>
      </c>
      <c r="CG324" s="23">
        <f>INT((CE324-CF324)*10)/10</f>
        <v>0</v>
      </c>
      <c r="CH324" s="17">
        <f>CE324-CF324-CG324</f>
        <v>0</v>
      </c>
      <c r="CI324" s="23">
        <f>IF(OR(CH324=0.05,CH324=0),CH324,IF(AND(CH324&gt;0.051,CH324&lt;0.1),0.1,IF(AND(CH324&gt;0.001,CH324&lt;0.05),0.05,CH324)))</f>
        <v>0</v>
      </c>
      <c r="CJ324" s="23">
        <f>CF324+CG324+CI324</f>
        <v>0</v>
      </c>
      <c r="CK324" s="15">
        <f>IF(DB323&gt;0,ROUND($CD$1*$CK$1,2),0)</f>
        <v>0</v>
      </c>
      <c r="CL324" s="22">
        <v>0</v>
      </c>
      <c r="CM324" s="22">
        <f>IF(DB323&gt;0,ROUND($CD$1*$CM$1,2),0)</f>
        <v>0</v>
      </c>
      <c r="CN324" s="22">
        <f>IF(DB323&gt;0,ROUND($CD$1*$CN$1,2),0)</f>
        <v>0</v>
      </c>
      <c r="CO324" s="22">
        <f>IF(DB323&gt;0,ROUND($CD$1*$CO$1,2),0)</f>
        <v>0</v>
      </c>
      <c r="CP324" s="22">
        <f>IF(DB323&gt;0,ROUND($CD$1*$CP$1,2),0)</f>
        <v>0</v>
      </c>
      <c r="CQ324" s="15">
        <f>IF(DB323&gt;0,CK324+SUM(CM324:CP324),0)</f>
        <v>0</v>
      </c>
      <c r="CR324" s="22">
        <f>IF(DB323&gt;0,ROUND(CQ324/12,2),0)</f>
        <v>0</v>
      </c>
      <c r="CS324" s="9">
        <f>INT(CR324)</f>
        <v>0</v>
      </c>
      <c r="CT324" s="23">
        <f>INT((CR324-CS324)*10)/10</f>
        <v>0</v>
      </c>
      <c r="CU324" s="17">
        <f>CR324-CS324-CT324</f>
        <v>0</v>
      </c>
      <c r="CV324" s="23">
        <f>IF(OR(CU324=0.05,CU324=0),CU324,IF(AND(CU324&gt;0.051,CU324&lt;0.1),0.1,IF(AND(CU324&gt;0.001,CU324&lt;0.05),0.05,CU324)))</f>
        <v>0</v>
      </c>
      <c r="CW324" s="23">
        <f>CS324+CT324+CV324</f>
        <v>0</v>
      </c>
      <c r="CX324">
        <f>IF(DB323&gt;0,CX323,0)</f>
        <v>0</v>
      </c>
      <c r="CY324" s="7">
        <f>ROUND(CD324+CJ324+CW324+CX324,2)</f>
        <v>0</v>
      </c>
      <c r="CZ324" s="7">
        <f>IF(AND(CY324&gt;0,CY325=0),CY324,0)</f>
        <v>0</v>
      </c>
      <c r="DA324" s="7">
        <f>IF(DB323&gt;0,DA323,0)</f>
        <v>0</v>
      </c>
      <c r="DB324" s="7">
        <f>IF(ROUND(CY324-DA324,2)&gt;0,ROUND(CY324-DA324,2),0)</f>
        <v>0</v>
      </c>
      <c r="EB324">
        <v>322</v>
      </c>
      <c r="EC324" s="7">
        <f>IF(FB323&gt;0,EC323-1000,EC323)</f>
        <v>0</v>
      </c>
      <c r="ED324" s="20">
        <f>IF(FB323&gt;0,ROUND(PMT($F$92/12,$F$96*12,-EC324),5),0)</f>
        <v>0</v>
      </c>
      <c r="EE324" s="15">
        <f>IF(FB323&gt;0,ROUND(EC324*$EE$1/1000,2),0)</f>
        <v>0</v>
      </c>
      <c r="EF324" s="9">
        <f>INT(EE324)</f>
        <v>0</v>
      </c>
      <c r="EG324" s="23">
        <f>INT((EE324-EF324)*10)/10</f>
        <v>0</v>
      </c>
      <c r="EH324" s="17">
        <f>EE324-EF324-EG324</f>
        <v>0</v>
      </c>
      <c r="EI324" s="23">
        <f>IF(OR(EH324=0.05,EH324=0),EH324,IF(AND(EH324&gt;0.051,EH324&lt;0.1),0.1,IF(AND(EH324&gt;0.001,EH324&lt;0.05),0.05,EH324)))</f>
        <v>0</v>
      </c>
      <c r="EJ324" s="23">
        <f>EF324+EG324+EI324</f>
        <v>0</v>
      </c>
      <c r="EK324" s="15">
        <f>IF(FB323&gt;0,ROUND($ED$1*$EK$1,2),0)</f>
        <v>0</v>
      </c>
      <c r="EL324" s="22">
        <v>0</v>
      </c>
      <c r="EM324" s="22">
        <f>IF(FB323&gt;0,ROUND($ED$1*$EM$1,0),0)</f>
        <v>0</v>
      </c>
      <c r="EN324" s="22">
        <f>IF(FB323&gt;0,ROUND($ED$1*$EN$1,2),0)</f>
        <v>0</v>
      </c>
      <c r="EO324" s="22">
        <f>IF(FB323&gt;0,ROUND($ED$1*$EO$1,2),0)</f>
        <v>0</v>
      </c>
      <c r="EP324" s="22">
        <f>IF(FB323&gt;0,ROUND($ED$1*$EP$1,2),0)</f>
        <v>0</v>
      </c>
      <c r="EQ324" s="15">
        <f>IF(FB323&gt;0,EK324+SUM(EM324:EP324),0)</f>
        <v>0</v>
      </c>
      <c r="ER324" s="22">
        <f>IF(FB323&gt;0,ROUND(EQ324/12,2),0)</f>
        <v>0</v>
      </c>
      <c r="ES324" s="9">
        <f>INT(ER324)</f>
        <v>0</v>
      </c>
      <c r="ET324" s="23">
        <f>INT((ER324-ES324)*10)/10</f>
        <v>0</v>
      </c>
      <c r="EU324" s="17">
        <f>ER324-ES324-ET324</f>
        <v>0</v>
      </c>
      <c r="EV324" s="23">
        <f>IF(OR(EU324=0.05,EU324=0),EU324,IF(AND(EU324&gt;0.051,EU324&lt;0.1),0.1,IF(AND(EU324&gt;0.001,EU324&lt;0.05),0.05,EU324)))</f>
        <v>0</v>
      </c>
      <c r="EW324" s="23">
        <f>ES324+ET324+EV324</f>
        <v>0</v>
      </c>
      <c r="EX324">
        <f>IF(FB323&gt;0,EX323,0)</f>
        <v>0</v>
      </c>
      <c r="EY324" s="7">
        <f>ROUND(ED324+EJ324+EW324+EX324,2)</f>
        <v>0</v>
      </c>
      <c r="EZ324" s="7">
        <f>IF(AND(EY324&gt;0,EY325=0),EY324,0)</f>
        <v>0</v>
      </c>
      <c r="FA324" s="7">
        <f>IF(FB323&gt;0,FA323,0)</f>
        <v>0</v>
      </c>
      <c r="FB324" s="7">
        <f>IF(ROUND(EY324-FA324,2)&gt;0,ROUND(EY324-FA324,2),0)</f>
        <v>0</v>
      </c>
      <c r="GB324">
        <v>322</v>
      </c>
      <c r="GC324" s="7">
        <f>IF(HB323&gt;0,GC323-1000,GC323)</f>
        <v>0</v>
      </c>
      <c r="GD324" s="20">
        <f>IF(HB323&gt;0,ROUND(PMT($F$92/12,$F$96*12,-GC324),5),0)</f>
        <v>0</v>
      </c>
      <c r="GE324" s="15">
        <f>IF(HB323&gt;0,ROUND(GC324*$GE$1/1000,2),0)</f>
        <v>0</v>
      </c>
      <c r="GF324" s="9">
        <f>INT(GE324)</f>
        <v>0</v>
      </c>
      <c r="GG324" s="23">
        <f>INT((GE324-GF324)*10)/10</f>
        <v>0</v>
      </c>
      <c r="GH324" s="17">
        <f>GE324-GF324-GG324</f>
        <v>0</v>
      </c>
      <c r="GI324" s="23">
        <f>IF(OR(GH324=0.05,GH324=0),GH324,IF(AND(GH324&gt;0.051,GH324&lt;0.1),0.1,IF(AND(GH324&gt;0.001,GH324&lt;0.05),0.05,GH324)))</f>
        <v>0</v>
      </c>
      <c r="GJ324" s="23">
        <f>GF324+GG324+GI324</f>
        <v>0</v>
      </c>
      <c r="GK324" s="15">
        <f>IF(HB323&gt;0,ROUND($GD$1*$GK$1,2),0)</f>
        <v>0</v>
      </c>
      <c r="GL324" s="22">
        <v>0</v>
      </c>
      <c r="GM324" s="22">
        <f>IF(HB323&gt;0,ROUND($GD$1*$GM$1,0),0)</f>
        <v>0</v>
      </c>
      <c r="GN324" s="22">
        <f>IF(HB323&gt;0,ROUND($GD$1*$GN$1,2),0)</f>
        <v>0</v>
      </c>
      <c r="GO324" s="22">
        <f>IF(HB323&gt;0,ROUND($GD$1*$GO$1,2),0)</f>
        <v>0</v>
      </c>
      <c r="GP324" s="22">
        <f>IF(HB323&gt;0,ROUND($GD$1*$GP$1,2),0)</f>
        <v>0</v>
      </c>
      <c r="GQ324" s="15">
        <f>IF(HB323&gt;0,GK324+SUM(GM324:GP324),0)</f>
        <v>0</v>
      </c>
      <c r="GR324" s="22">
        <f>IF(HB323&gt;0,ROUND(GQ324/12,2),0)</f>
        <v>0</v>
      </c>
      <c r="GS324" s="9">
        <f>INT(GR324)</f>
        <v>0</v>
      </c>
      <c r="GT324" s="23">
        <f>INT((GR324-GS324)*10)/10</f>
        <v>0</v>
      </c>
      <c r="GU324" s="17">
        <f>GR324-GS324-GT324</f>
        <v>0</v>
      </c>
      <c r="GV324" s="23">
        <f>IF(OR(GU324=0.05,GU324=0),GU324,IF(AND(GU324&gt;0.051,GU324&lt;0.1),0.1,IF(AND(GU324&gt;0.001,GU324&lt;0.05),0.05,GU324)))</f>
        <v>0</v>
      </c>
      <c r="GW324" s="23">
        <f>GS324+GT324+GV324</f>
        <v>0</v>
      </c>
      <c r="GX324">
        <f>IF(HB323&gt;0,GX323,0)</f>
        <v>0</v>
      </c>
      <c r="GY324" s="7">
        <f>ROUND(GD324+GJ324+GW324+GX324,2)</f>
        <v>0</v>
      </c>
      <c r="GZ324" s="7">
        <f>IF(AND(GY324&gt;0,GY325=0),GY324,0)</f>
        <v>0</v>
      </c>
      <c r="HA324" s="7">
        <f>IF(HB323&gt;0,HA323,0)</f>
        <v>0</v>
      </c>
      <c r="HB324" s="7">
        <f>IF(ROUND(GY324-HA324,2)&gt;0,ROUND(GY324-HA324,2),0)</f>
        <v>0</v>
      </c>
    </row>
    <row r="325" spans="1:235">
      <c r="BB325">
        <v>323</v>
      </c>
      <c r="BC325" s="7">
        <f>IF(BW324&gt;0,BC324-1000,BC324)</f>
        <v>0</v>
      </c>
      <c r="BD325" s="20">
        <f>IF(BW324&gt;0,ROUND(PMT($F$92/12,$F$96*12,-BC325),5),0)</f>
        <v>0</v>
      </c>
      <c r="BE325" s="15">
        <f>IF(BW324&gt;0,ROUND(BC325*$E$1/1000,2),0)</f>
        <v>0</v>
      </c>
      <c r="BF325" s="15">
        <f>IF(BW324&gt;0,ROUND(MIN(BC325,$F$168)*$BF$1,2),0)</f>
        <v>0</v>
      </c>
      <c r="BG325" s="22">
        <v>0</v>
      </c>
      <c r="BH325" s="22">
        <f>IF(BW324&gt;0,ROUND(MIN(BC325,$F$168)*$BH$1,0),0)</f>
        <v>0</v>
      </c>
      <c r="BI325" s="22">
        <f>IF(BW324&gt;0,ROUND(MIN(BC325,$F$168)*$BI$1,2),0)</f>
        <v>0</v>
      </c>
      <c r="BJ325" s="22">
        <f>IF(BW324&gt;0,ROUND(MIN(BC325,$F$168)*$BJ$1,2),0)</f>
        <v>0</v>
      </c>
      <c r="BK325" s="22">
        <f>IF(BW324&gt;0,ROUND(MIN(BC325,$F$168)*$BK$1,2),0)</f>
        <v>0</v>
      </c>
      <c r="BL325" s="15">
        <f>IF(BW324&gt;0,BF325+SUM(BH325:BK325),0)</f>
        <v>0</v>
      </c>
      <c r="BM325" s="22">
        <f>IF(BW324&gt;0,ROUND(BL325/12,2),0)</f>
        <v>0</v>
      </c>
      <c r="BN325" s="9">
        <f>INT(BM325)</f>
        <v>0</v>
      </c>
      <c r="BO325" s="23">
        <f>INT((BM325-BN325)*10)/10</f>
        <v>0</v>
      </c>
      <c r="BP325" s="17">
        <f>BM325-BN325-BO325</f>
        <v>0</v>
      </c>
      <c r="BQ325" s="23">
        <f>IF(OR(BP325=0.05,BP325=0),BP325,IF(AND(BP325&gt;0.051,BP325&lt;0.1),0.1,IF(AND(BP325&gt;0.001,BP325&lt;0.05),0.05,BP325)))</f>
        <v>0</v>
      </c>
      <c r="BR325" s="23">
        <f>BN325+BO325+BQ325</f>
        <v>0</v>
      </c>
      <c r="BS325">
        <f>IF(BW324&gt;0,BS324,0)</f>
        <v>0</v>
      </c>
      <c r="BT325" s="7">
        <f>SUM(BD325:BE325)+BR325+BS325</f>
        <v>0</v>
      </c>
      <c r="BU325" s="7">
        <f>IF(AND(BT325&gt;0,BT326=0),BT325,0)</f>
        <v>0</v>
      </c>
      <c r="BV325" s="7">
        <f>IF(BW324&gt;0,BV324,0)</f>
        <v>0</v>
      </c>
      <c r="BW325" s="7">
        <f>IF(ROUND(BT325-BV325,2)&gt;0,ROUND(BT325-BV325,2),0)</f>
        <v>0</v>
      </c>
      <c r="CB325">
        <v>323</v>
      </c>
      <c r="CC325" s="7">
        <f>IF(DB324&gt;0,CC324-1000,CC324)</f>
        <v>0</v>
      </c>
      <c r="CD325" s="20">
        <f>IF(DB324&gt;0,ROUND(PMT($F$92/12,$F$96*12,-CC325),5),0)</f>
        <v>0</v>
      </c>
      <c r="CE325" s="15">
        <f>IF(DB324&gt;0,ROUND(CC325*$CE$1/1000,2),0)</f>
        <v>0</v>
      </c>
      <c r="CF325" s="9">
        <f>INT(CE325)</f>
        <v>0</v>
      </c>
      <c r="CG325" s="23">
        <f>INT((CE325-CF325)*10)/10</f>
        <v>0</v>
      </c>
      <c r="CH325" s="17">
        <f>CE325-CF325-CG325</f>
        <v>0</v>
      </c>
      <c r="CI325" s="23">
        <f>IF(OR(CH325=0.05,CH325=0),CH325,IF(AND(CH325&gt;0.051,CH325&lt;0.1),0.1,IF(AND(CH325&gt;0.001,CH325&lt;0.05),0.05,CH325)))</f>
        <v>0</v>
      </c>
      <c r="CJ325" s="23">
        <f>CF325+CG325+CI325</f>
        <v>0</v>
      </c>
      <c r="CK325" s="15">
        <f>IF(DB324&gt;0,ROUND($CD$1*$CK$1,2),0)</f>
        <v>0</v>
      </c>
      <c r="CL325" s="22">
        <v>0</v>
      </c>
      <c r="CM325" s="22">
        <f>IF(DB324&gt;0,ROUND($CD$1*$CM$1,2),0)</f>
        <v>0</v>
      </c>
      <c r="CN325" s="22">
        <f>IF(DB324&gt;0,ROUND($CD$1*$CN$1,2),0)</f>
        <v>0</v>
      </c>
      <c r="CO325" s="22">
        <f>IF(DB324&gt;0,ROUND($CD$1*$CO$1,2),0)</f>
        <v>0</v>
      </c>
      <c r="CP325" s="22">
        <f>IF(DB324&gt;0,ROUND($CD$1*$CP$1,2),0)</f>
        <v>0</v>
      </c>
      <c r="CQ325" s="15">
        <f>IF(DB324&gt;0,CK325+SUM(CM325:CP325),0)</f>
        <v>0</v>
      </c>
      <c r="CR325" s="22">
        <f>IF(DB324&gt;0,ROUND(CQ325/12,2),0)</f>
        <v>0</v>
      </c>
      <c r="CS325" s="9">
        <f>INT(CR325)</f>
        <v>0</v>
      </c>
      <c r="CT325" s="23">
        <f>INT((CR325-CS325)*10)/10</f>
        <v>0</v>
      </c>
      <c r="CU325" s="17">
        <f>CR325-CS325-CT325</f>
        <v>0</v>
      </c>
      <c r="CV325" s="23">
        <f>IF(OR(CU325=0.05,CU325=0),CU325,IF(AND(CU325&gt;0.051,CU325&lt;0.1),0.1,IF(AND(CU325&gt;0.001,CU325&lt;0.05),0.05,CU325)))</f>
        <v>0</v>
      </c>
      <c r="CW325" s="23">
        <f>CS325+CT325+CV325</f>
        <v>0</v>
      </c>
      <c r="CX325">
        <f>IF(DB324&gt;0,CX324,0)</f>
        <v>0</v>
      </c>
      <c r="CY325" s="7">
        <f>ROUND(CD325+CJ325+CW325+CX325,2)</f>
        <v>0</v>
      </c>
      <c r="CZ325" s="7">
        <f>IF(AND(CY325&gt;0,CY326=0),CY325,0)</f>
        <v>0</v>
      </c>
      <c r="DA325" s="7">
        <f>IF(DB324&gt;0,DA324,0)</f>
        <v>0</v>
      </c>
      <c r="DB325" s="7">
        <f>IF(ROUND(CY325-DA325,2)&gt;0,ROUND(CY325-DA325,2),0)</f>
        <v>0</v>
      </c>
      <c r="EB325">
        <v>323</v>
      </c>
      <c r="EC325" s="7">
        <f>IF(FB324&gt;0,EC324-1000,EC324)</f>
        <v>0</v>
      </c>
      <c r="ED325" s="20">
        <f>IF(FB324&gt;0,ROUND(PMT($F$92/12,$F$96*12,-EC325),5),0)</f>
        <v>0</v>
      </c>
      <c r="EE325" s="15">
        <f>IF(FB324&gt;0,ROUND(EC325*$EE$1/1000,2),0)</f>
        <v>0</v>
      </c>
      <c r="EF325" s="9">
        <f>INT(EE325)</f>
        <v>0</v>
      </c>
      <c r="EG325" s="23">
        <f>INT((EE325-EF325)*10)/10</f>
        <v>0</v>
      </c>
      <c r="EH325" s="17">
        <f>EE325-EF325-EG325</f>
        <v>0</v>
      </c>
      <c r="EI325" s="23">
        <f>IF(OR(EH325=0.05,EH325=0),EH325,IF(AND(EH325&gt;0.051,EH325&lt;0.1),0.1,IF(AND(EH325&gt;0.001,EH325&lt;0.05),0.05,EH325)))</f>
        <v>0</v>
      </c>
      <c r="EJ325" s="23">
        <f>EF325+EG325+EI325</f>
        <v>0</v>
      </c>
      <c r="EK325" s="15">
        <f>IF(FB324&gt;0,ROUND($ED$1*$EK$1,2),0)</f>
        <v>0</v>
      </c>
      <c r="EL325" s="22">
        <v>0</v>
      </c>
      <c r="EM325" s="22">
        <f>IF(FB324&gt;0,ROUND($ED$1*$EM$1,0),0)</f>
        <v>0</v>
      </c>
      <c r="EN325" s="22">
        <f>IF(FB324&gt;0,ROUND($ED$1*$EN$1,2),0)</f>
        <v>0</v>
      </c>
      <c r="EO325" s="22">
        <f>IF(FB324&gt;0,ROUND($ED$1*$EO$1,2),0)</f>
        <v>0</v>
      </c>
      <c r="EP325" s="22">
        <f>IF(FB324&gt;0,ROUND($ED$1*$EP$1,2),0)</f>
        <v>0</v>
      </c>
      <c r="EQ325" s="15">
        <f>IF(FB324&gt;0,EK325+SUM(EM325:EP325),0)</f>
        <v>0</v>
      </c>
      <c r="ER325" s="22">
        <f>IF(FB324&gt;0,ROUND(EQ325/12,2),0)</f>
        <v>0</v>
      </c>
      <c r="ES325" s="9">
        <f>INT(ER325)</f>
        <v>0</v>
      </c>
      <c r="ET325" s="23">
        <f>INT((ER325-ES325)*10)/10</f>
        <v>0</v>
      </c>
      <c r="EU325" s="17">
        <f>ER325-ES325-ET325</f>
        <v>0</v>
      </c>
      <c r="EV325" s="23">
        <f>IF(OR(EU325=0.05,EU325=0),EU325,IF(AND(EU325&gt;0.051,EU325&lt;0.1),0.1,IF(AND(EU325&gt;0.001,EU325&lt;0.05),0.05,EU325)))</f>
        <v>0</v>
      </c>
      <c r="EW325" s="23">
        <f>ES325+ET325+EV325</f>
        <v>0</v>
      </c>
      <c r="EX325">
        <f>IF(FB324&gt;0,EX324,0)</f>
        <v>0</v>
      </c>
      <c r="EY325" s="7">
        <f>ROUND(ED325+EJ325+EW325+EX325,2)</f>
        <v>0</v>
      </c>
      <c r="EZ325" s="7">
        <f>IF(AND(EY325&gt;0,EY326=0),EY325,0)</f>
        <v>0</v>
      </c>
      <c r="FA325" s="7">
        <f>IF(FB324&gt;0,FA324,0)</f>
        <v>0</v>
      </c>
      <c r="FB325" s="7">
        <f>IF(ROUND(EY325-FA325,2)&gt;0,ROUND(EY325-FA325,2),0)</f>
        <v>0</v>
      </c>
      <c r="GB325">
        <v>323</v>
      </c>
      <c r="GC325" s="7">
        <f>IF(HB324&gt;0,GC324-1000,GC324)</f>
        <v>0</v>
      </c>
      <c r="GD325" s="20">
        <f>IF(HB324&gt;0,ROUND(PMT($F$92/12,$F$96*12,-GC325),5),0)</f>
        <v>0</v>
      </c>
      <c r="GE325" s="15">
        <f>IF(HB324&gt;0,ROUND(GC325*$GE$1/1000,2),0)</f>
        <v>0</v>
      </c>
      <c r="GF325" s="9">
        <f>INT(GE325)</f>
        <v>0</v>
      </c>
      <c r="GG325" s="23">
        <f>INT((GE325-GF325)*10)/10</f>
        <v>0</v>
      </c>
      <c r="GH325" s="17">
        <f>GE325-GF325-GG325</f>
        <v>0</v>
      </c>
      <c r="GI325" s="23">
        <f>IF(OR(GH325=0.05,GH325=0),GH325,IF(AND(GH325&gt;0.051,GH325&lt;0.1),0.1,IF(AND(GH325&gt;0.001,GH325&lt;0.05),0.05,GH325)))</f>
        <v>0</v>
      </c>
      <c r="GJ325" s="23">
        <f>GF325+GG325+GI325</f>
        <v>0</v>
      </c>
      <c r="GK325" s="15">
        <f>IF(HB324&gt;0,ROUND($GD$1*$GK$1,2),0)</f>
        <v>0</v>
      </c>
      <c r="GL325" s="22">
        <v>0</v>
      </c>
      <c r="GM325" s="22">
        <f>IF(HB324&gt;0,ROUND($GD$1*$GM$1,0),0)</f>
        <v>0</v>
      </c>
      <c r="GN325" s="22">
        <f>IF(HB324&gt;0,ROUND($GD$1*$GN$1,2),0)</f>
        <v>0</v>
      </c>
      <c r="GO325" s="22">
        <f>IF(HB324&gt;0,ROUND($GD$1*$GO$1,2),0)</f>
        <v>0</v>
      </c>
      <c r="GP325" s="22">
        <f>IF(HB324&gt;0,ROUND($GD$1*$GP$1,2),0)</f>
        <v>0</v>
      </c>
      <c r="GQ325" s="15">
        <f>IF(HB324&gt;0,GK325+SUM(GM325:GP325),0)</f>
        <v>0</v>
      </c>
      <c r="GR325" s="22">
        <f>IF(HB324&gt;0,ROUND(GQ325/12,2),0)</f>
        <v>0</v>
      </c>
      <c r="GS325" s="9">
        <f>INT(GR325)</f>
        <v>0</v>
      </c>
      <c r="GT325" s="23">
        <f>INT((GR325-GS325)*10)/10</f>
        <v>0</v>
      </c>
      <c r="GU325" s="17">
        <f>GR325-GS325-GT325</f>
        <v>0</v>
      </c>
      <c r="GV325" s="23">
        <f>IF(OR(GU325=0.05,GU325=0),GU325,IF(AND(GU325&gt;0.051,GU325&lt;0.1),0.1,IF(AND(GU325&gt;0.001,GU325&lt;0.05),0.05,GU325)))</f>
        <v>0</v>
      </c>
      <c r="GW325" s="23">
        <f>GS325+GT325+GV325</f>
        <v>0</v>
      </c>
      <c r="GX325">
        <f>IF(HB324&gt;0,GX324,0)</f>
        <v>0</v>
      </c>
      <c r="GY325" s="7">
        <f>ROUND(GD325+GJ325+GW325+GX325,2)</f>
        <v>0</v>
      </c>
      <c r="GZ325" s="7">
        <f>IF(AND(GY325&gt;0,GY326=0),GY325,0)</f>
        <v>0</v>
      </c>
      <c r="HA325" s="7">
        <f>IF(HB324&gt;0,HA324,0)</f>
        <v>0</v>
      </c>
      <c r="HB325" s="7">
        <f>IF(ROUND(GY325-HA325,2)&gt;0,ROUND(GY325-HA325,2),0)</f>
        <v>0</v>
      </c>
    </row>
    <row r="326" spans="1:235">
      <c r="BB326">
        <v>324</v>
      </c>
      <c r="BC326" s="7">
        <f>IF(BW325&gt;0,BC325-1000,BC325)</f>
        <v>0</v>
      </c>
      <c r="BD326" s="20">
        <f>IF(BW325&gt;0,ROUND(PMT($F$92/12,$F$96*12,-BC326),5),0)</f>
        <v>0</v>
      </c>
      <c r="BE326" s="15">
        <f>IF(BW325&gt;0,ROUND(BC326*$E$1/1000,2),0)</f>
        <v>0</v>
      </c>
      <c r="BF326" s="15">
        <f>IF(BW325&gt;0,ROUND(MIN(BC326,$F$168)*$BF$1,2),0)</f>
        <v>0</v>
      </c>
      <c r="BG326" s="22">
        <v>0</v>
      </c>
      <c r="BH326" s="22">
        <f>IF(BW325&gt;0,ROUND(MIN(BC326,$F$168)*$BH$1,0),0)</f>
        <v>0</v>
      </c>
      <c r="BI326" s="22">
        <f>IF(BW325&gt;0,ROUND(MIN(BC326,$F$168)*$BI$1,2),0)</f>
        <v>0</v>
      </c>
      <c r="BJ326" s="22">
        <f>IF(BW325&gt;0,ROUND(MIN(BC326,$F$168)*$BJ$1,2),0)</f>
        <v>0</v>
      </c>
      <c r="BK326" s="22">
        <f>IF(BW325&gt;0,ROUND(MIN(BC326,$F$168)*$BK$1,2),0)</f>
        <v>0</v>
      </c>
      <c r="BL326" s="15">
        <f>IF(BW325&gt;0,BF326+SUM(BH326:BK326),0)</f>
        <v>0</v>
      </c>
      <c r="BM326" s="22">
        <f>IF(BW325&gt;0,ROUND(BL326/12,2),0)</f>
        <v>0</v>
      </c>
      <c r="BN326" s="9">
        <f>INT(BM326)</f>
        <v>0</v>
      </c>
      <c r="BO326" s="23">
        <f>INT((BM326-BN326)*10)/10</f>
        <v>0</v>
      </c>
      <c r="BP326" s="17">
        <f>BM326-BN326-BO326</f>
        <v>0</v>
      </c>
      <c r="BQ326" s="23">
        <f>IF(OR(BP326=0.05,BP326=0),BP326,IF(AND(BP326&gt;0.051,BP326&lt;0.1),0.1,IF(AND(BP326&gt;0.001,BP326&lt;0.05),0.05,BP326)))</f>
        <v>0</v>
      </c>
      <c r="BR326" s="23">
        <f>BN326+BO326+BQ326</f>
        <v>0</v>
      </c>
      <c r="BS326">
        <f>IF(BW325&gt;0,BS325,0)</f>
        <v>0</v>
      </c>
      <c r="BT326" s="7">
        <f>SUM(BD326:BE326)+BR326+BS326</f>
        <v>0</v>
      </c>
      <c r="BU326" s="7">
        <f>IF(AND(BT326&gt;0,BT327=0),BT326,0)</f>
        <v>0</v>
      </c>
      <c r="BV326" s="7">
        <f>IF(BW325&gt;0,BV325,0)</f>
        <v>0</v>
      </c>
      <c r="BW326" s="7">
        <f>IF(ROUND(BT326-BV326,2)&gt;0,ROUND(BT326-BV326,2),0)</f>
        <v>0</v>
      </c>
      <c r="CB326">
        <v>324</v>
      </c>
      <c r="CC326" s="7">
        <f>IF(DB325&gt;0,CC325-1000,CC325)</f>
        <v>0</v>
      </c>
      <c r="CD326" s="20">
        <f>IF(DB325&gt;0,ROUND(PMT($F$92/12,$F$96*12,-CC326),5),0)</f>
        <v>0</v>
      </c>
      <c r="CE326" s="15">
        <f>IF(DB325&gt;0,ROUND(CC326*$CE$1/1000,2),0)</f>
        <v>0</v>
      </c>
      <c r="CF326" s="9">
        <f>INT(CE326)</f>
        <v>0</v>
      </c>
      <c r="CG326" s="23">
        <f>INT((CE326-CF326)*10)/10</f>
        <v>0</v>
      </c>
      <c r="CH326" s="17">
        <f>CE326-CF326-CG326</f>
        <v>0</v>
      </c>
      <c r="CI326" s="23">
        <f>IF(OR(CH326=0.05,CH326=0),CH326,IF(AND(CH326&gt;0.051,CH326&lt;0.1),0.1,IF(AND(CH326&gt;0.001,CH326&lt;0.05),0.05,CH326)))</f>
        <v>0</v>
      </c>
      <c r="CJ326" s="23">
        <f>CF326+CG326+CI326</f>
        <v>0</v>
      </c>
      <c r="CK326" s="15">
        <f>IF(DB325&gt;0,ROUND($CD$1*$CK$1,2),0)</f>
        <v>0</v>
      </c>
      <c r="CL326" s="22">
        <v>0</v>
      </c>
      <c r="CM326" s="22">
        <f>IF(DB325&gt;0,ROUND($CD$1*$CM$1,2),0)</f>
        <v>0</v>
      </c>
      <c r="CN326" s="22">
        <f>IF(DB325&gt;0,ROUND($CD$1*$CN$1,2),0)</f>
        <v>0</v>
      </c>
      <c r="CO326" s="22">
        <f>IF(DB325&gt;0,ROUND($CD$1*$CO$1,2),0)</f>
        <v>0</v>
      </c>
      <c r="CP326" s="22">
        <f>IF(DB325&gt;0,ROUND($CD$1*$CP$1,2),0)</f>
        <v>0</v>
      </c>
      <c r="CQ326" s="15">
        <f>IF(DB325&gt;0,CK326+SUM(CM326:CP326),0)</f>
        <v>0</v>
      </c>
      <c r="CR326" s="22">
        <f>IF(DB325&gt;0,ROUND(CQ326/12,2),0)</f>
        <v>0</v>
      </c>
      <c r="CS326" s="9">
        <f>INT(CR326)</f>
        <v>0</v>
      </c>
      <c r="CT326" s="23">
        <f>INT((CR326-CS326)*10)/10</f>
        <v>0</v>
      </c>
      <c r="CU326" s="17">
        <f>CR326-CS326-CT326</f>
        <v>0</v>
      </c>
      <c r="CV326" s="23">
        <f>IF(OR(CU326=0.05,CU326=0),CU326,IF(AND(CU326&gt;0.051,CU326&lt;0.1),0.1,IF(AND(CU326&gt;0.001,CU326&lt;0.05),0.05,CU326)))</f>
        <v>0</v>
      </c>
      <c r="CW326" s="23">
        <f>CS326+CT326+CV326</f>
        <v>0</v>
      </c>
      <c r="CX326">
        <f>IF(DB325&gt;0,CX325,0)</f>
        <v>0</v>
      </c>
      <c r="CY326" s="7">
        <f>ROUND(CD326+CJ326+CW326+CX326,2)</f>
        <v>0</v>
      </c>
      <c r="CZ326" s="7">
        <f>IF(AND(CY326&gt;0,CY327=0),CY326,0)</f>
        <v>0</v>
      </c>
      <c r="DA326" s="7">
        <f>IF(DB325&gt;0,DA325,0)</f>
        <v>0</v>
      </c>
      <c r="DB326" s="7">
        <f>IF(ROUND(CY326-DA326,2)&gt;0,ROUND(CY326-DA326,2),0)</f>
        <v>0</v>
      </c>
      <c r="EB326">
        <v>324</v>
      </c>
      <c r="EC326" s="7">
        <f>IF(FB325&gt;0,EC325-1000,EC325)</f>
        <v>0</v>
      </c>
      <c r="ED326" s="20">
        <f>IF(FB325&gt;0,ROUND(PMT($F$92/12,$F$96*12,-EC326),5),0)</f>
        <v>0</v>
      </c>
      <c r="EE326" s="15">
        <f>IF(FB325&gt;0,ROUND(EC326*$EE$1/1000,2),0)</f>
        <v>0</v>
      </c>
      <c r="EF326" s="9">
        <f>INT(EE326)</f>
        <v>0</v>
      </c>
      <c r="EG326" s="23">
        <f>INT((EE326-EF326)*10)/10</f>
        <v>0</v>
      </c>
      <c r="EH326" s="17">
        <f>EE326-EF326-EG326</f>
        <v>0</v>
      </c>
      <c r="EI326" s="23">
        <f>IF(OR(EH326=0.05,EH326=0),EH326,IF(AND(EH326&gt;0.051,EH326&lt;0.1),0.1,IF(AND(EH326&gt;0.001,EH326&lt;0.05),0.05,EH326)))</f>
        <v>0</v>
      </c>
      <c r="EJ326" s="23">
        <f>EF326+EG326+EI326</f>
        <v>0</v>
      </c>
      <c r="EK326" s="15">
        <f>IF(FB325&gt;0,ROUND($ED$1*$EK$1,2),0)</f>
        <v>0</v>
      </c>
      <c r="EL326" s="22">
        <v>0</v>
      </c>
      <c r="EM326" s="22">
        <f>IF(FB325&gt;0,ROUND($ED$1*$EM$1,0),0)</f>
        <v>0</v>
      </c>
      <c r="EN326" s="22">
        <f>IF(FB325&gt;0,ROUND($ED$1*$EN$1,2),0)</f>
        <v>0</v>
      </c>
      <c r="EO326" s="22">
        <f>IF(FB325&gt;0,ROUND($ED$1*$EO$1,2),0)</f>
        <v>0</v>
      </c>
      <c r="EP326" s="22">
        <f>IF(FB325&gt;0,ROUND($ED$1*$EP$1,2),0)</f>
        <v>0</v>
      </c>
      <c r="EQ326" s="15">
        <f>IF(FB325&gt;0,EK326+SUM(EM326:EP326),0)</f>
        <v>0</v>
      </c>
      <c r="ER326" s="22">
        <f>IF(FB325&gt;0,ROUND(EQ326/12,2),0)</f>
        <v>0</v>
      </c>
      <c r="ES326" s="9">
        <f>INT(ER326)</f>
        <v>0</v>
      </c>
      <c r="ET326" s="23">
        <f>INT((ER326-ES326)*10)/10</f>
        <v>0</v>
      </c>
      <c r="EU326" s="17">
        <f>ER326-ES326-ET326</f>
        <v>0</v>
      </c>
      <c r="EV326" s="23">
        <f>IF(OR(EU326=0.05,EU326=0),EU326,IF(AND(EU326&gt;0.051,EU326&lt;0.1),0.1,IF(AND(EU326&gt;0.001,EU326&lt;0.05),0.05,EU326)))</f>
        <v>0</v>
      </c>
      <c r="EW326" s="23">
        <f>ES326+ET326+EV326</f>
        <v>0</v>
      </c>
      <c r="EX326">
        <f>IF(FB325&gt;0,EX325,0)</f>
        <v>0</v>
      </c>
      <c r="EY326" s="7">
        <f>ROUND(ED326+EJ326+EW326+EX326,2)</f>
        <v>0</v>
      </c>
      <c r="EZ326" s="7">
        <f>IF(AND(EY326&gt;0,EY327=0),EY326,0)</f>
        <v>0</v>
      </c>
      <c r="FA326" s="7">
        <f>IF(FB325&gt;0,FA325,0)</f>
        <v>0</v>
      </c>
      <c r="FB326" s="7">
        <f>IF(ROUND(EY326-FA326,2)&gt;0,ROUND(EY326-FA326,2),0)</f>
        <v>0</v>
      </c>
      <c r="GB326">
        <v>324</v>
      </c>
      <c r="GC326" s="7">
        <f>IF(HB325&gt;0,GC325-1000,GC325)</f>
        <v>0</v>
      </c>
      <c r="GD326" s="20">
        <f>IF(HB325&gt;0,ROUND(PMT($F$92/12,$F$96*12,-GC326),5),0)</f>
        <v>0</v>
      </c>
      <c r="GE326" s="15">
        <f>IF(HB325&gt;0,ROUND(GC326*$GE$1/1000,2),0)</f>
        <v>0</v>
      </c>
      <c r="GF326" s="9">
        <f>INT(GE326)</f>
        <v>0</v>
      </c>
      <c r="GG326" s="23">
        <f>INT((GE326-GF326)*10)/10</f>
        <v>0</v>
      </c>
      <c r="GH326" s="17">
        <f>GE326-GF326-GG326</f>
        <v>0</v>
      </c>
      <c r="GI326" s="23">
        <f>IF(OR(GH326=0.05,GH326=0),GH326,IF(AND(GH326&gt;0.051,GH326&lt;0.1),0.1,IF(AND(GH326&gt;0.001,GH326&lt;0.05),0.05,GH326)))</f>
        <v>0</v>
      </c>
      <c r="GJ326" s="23">
        <f>GF326+GG326+GI326</f>
        <v>0</v>
      </c>
      <c r="GK326" s="15">
        <f>IF(HB325&gt;0,ROUND($GD$1*$GK$1,2),0)</f>
        <v>0</v>
      </c>
      <c r="GL326" s="22">
        <v>0</v>
      </c>
      <c r="GM326" s="22">
        <f>IF(HB325&gt;0,ROUND($GD$1*$GM$1,0),0)</f>
        <v>0</v>
      </c>
      <c r="GN326" s="22">
        <f>IF(HB325&gt;0,ROUND($GD$1*$GN$1,2),0)</f>
        <v>0</v>
      </c>
      <c r="GO326" s="22">
        <f>IF(HB325&gt;0,ROUND($GD$1*$GO$1,2),0)</f>
        <v>0</v>
      </c>
      <c r="GP326" s="22">
        <f>IF(HB325&gt;0,ROUND($GD$1*$GP$1,2),0)</f>
        <v>0</v>
      </c>
      <c r="GQ326" s="15">
        <f>IF(HB325&gt;0,GK326+SUM(GM326:GP326),0)</f>
        <v>0</v>
      </c>
      <c r="GR326" s="22">
        <f>IF(HB325&gt;0,ROUND(GQ326/12,2),0)</f>
        <v>0</v>
      </c>
      <c r="GS326" s="9">
        <f>INT(GR326)</f>
        <v>0</v>
      </c>
      <c r="GT326" s="23">
        <f>INT((GR326-GS326)*10)/10</f>
        <v>0</v>
      </c>
      <c r="GU326" s="17">
        <f>GR326-GS326-GT326</f>
        <v>0</v>
      </c>
      <c r="GV326" s="23">
        <f>IF(OR(GU326=0.05,GU326=0),GU326,IF(AND(GU326&gt;0.051,GU326&lt;0.1),0.1,IF(AND(GU326&gt;0.001,GU326&lt;0.05),0.05,GU326)))</f>
        <v>0</v>
      </c>
      <c r="GW326" s="23">
        <f>GS326+GT326+GV326</f>
        <v>0</v>
      </c>
      <c r="GX326">
        <f>IF(HB325&gt;0,GX325,0)</f>
        <v>0</v>
      </c>
      <c r="GY326" s="7">
        <f>ROUND(GD326+GJ326+GW326+GX326,2)</f>
        <v>0</v>
      </c>
      <c r="GZ326" s="7">
        <f>IF(AND(GY326&gt;0,GY327=0),GY326,0)</f>
        <v>0</v>
      </c>
      <c r="HA326" s="7">
        <f>IF(HB325&gt;0,HA325,0)</f>
        <v>0</v>
      </c>
      <c r="HB326" s="7">
        <f>IF(ROUND(GY326-HA326,2)&gt;0,ROUND(GY326-HA326,2),0)</f>
        <v>0</v>
      </c>
    </row>
    <row r="327" spans="1:235">
      <c r="BB327">
        <v>325</v>
      </c>
      <c r="BC327" s="7">
        <f>IF(BW326&gt;0,BC326-1000,BC326)</f>
        <v>0</v>
      </c>
      <c r="BD327" s="20">
        <f>IF(BW326&gt;0,ROUND(PMT($F$92/12,$F$96*12,-BC327),5),0)</f>
        <v>0</v>
      </c>
      <c r="BE327" s="15">
        <f>IF(BW326&gt;0,ROUND(BC327*$E$1/1000,2),0)</f>
        <v>0</v>
      </c>
      <c r="BF327" s="15">
        <f>IF(BW326&gt;0,ROUND(MIN(BC327,$F$168)*$BF$1,2),0)</f>
        <v>0</v>
      </c>
      <c r="BG327" s="22">
        <v>0</v>
      </c>
      <c r="BH327" s="22">
        <f>IF(BW326&gt;0,ROUND(MIN(BC327,$F$168)*$BH$1,0),0)</f>
        <v>0</v>
      </c>
      <c r="BI327" s="22">
        <f>IF(BW326&gt;0,ROUND(MIN(BC327,$F$168)*$BI$1,2),0)</f>
        <v>0</v>
      </c>
      <c r="BJ327" s="22">
        <f>IF(BW326&gt;0,ROUND(MIN(BC327,$F$168)*$BJ$1,2),0)</f>
        <v>0</v>
      </c>
      <c r="BK327" s="22">
        <f>IF(BW326&gt;0,ROUND(MIN(BC327,$F$168)*$BK$1,2),0)</f>
        <v>0</v>
      </c>
      <c r="BL327" s="15">
        <f>IF(BW326&gt;0,BF327+SUM(BH327:BK327),0)</f>
        <v>0</v>
      </c>
      <c r="BM327" s="22">
        <f>IF(BW326&gt;0,ROUND(BL327/12,2),0)</f>
        <v>0</v>
      </c>
      <c r="BN327" s="9">
        <f>INT(BM327)</f>
        <v>0</v>
      </c>
      <c r="BO327" s="23">
        <f>INT((BM327-BN327)*10)/10</f>
        <v>0</v>
      </c>
      <c r="BP327" s="17">
        <f>BM327-BN327-BO327</f>
        <v>0</v>
      </c>
      <c r="BQ327" s="23">
        <f>IF(OR(BP327=0.05,BP327=0),BP327,IF(AND(BP327&gt;0.051,BP327&lt;0.1),0.1,IF(AND(BP327&gt;0.001,BP327&lt;0.05),0.05,BP327)))</f>
        <v>0</v>
      </c>
      <c r="BR327" s="23">
        <f>BN327+BO327+BQ327</f>
        <v>0</v>
      </c>
      <c r="BS327">
        <f>IF(BW326&gt;0,BS326,0)</f>
        <v>0</v>
      </c>
      <c r="BT327" s="7">
        <f>SUM(BD327:BE327)+BR327+BS327</f>
        <v>0</v>
      </c>
      <c r="BU327" s="7">
        <f>IF(AND(BT327&gt;0,BT328=0),BT327,0)</f>
        <v>0</v>
      </c>
      <c r="BV327" s="7">
        <f>IF(BW326&gt;0,BV326,0)</f>
        <v>0</v>
      </c>
      <c r="BW327" s="7">
        <f>IF(ROUND(BT327-BV327,2)&gt;0,ROUND(BT327-BV327,2),0)</f>
        <v>0</v>
      </c>
      <c r="CB327">
        <v>325</v>
      </c>
      <c r="CC327" s="7">
        <f>IF(DB326&gt;0,CC326-1000,CC326)</f>
        <v>0</v>
      </c>
      <c r="CD327" s="20">
        <f>IF(DB326&gt;0,ROUND(PMT($F$92/12,$F$96*12,-CC327),5),0)</f>
        <v>0</v>
      </c>
      <c r="CE327" s="15">
        <f>IF(DB326&gt;0,ROUND(CC327*$CE$1/1000,2),0)</f>
        <v>0</v>
      </c>
      <c r="CF327" s="9">
        <f>INT(CE327)</f>
        <v>0</v>
      </c>
      <c r="CG327" s="23">
        <f>INT((CE327-CF327)*10)/10</f>
        <v>0</v>
      </c>
      <c r="CH327" s="17">
        <f>CE327-CF327-CG327</f>
        <v>0</v>
      </c>
      <c r="CI327" s="23">
        <f>IF(OR(CH327=0.05,CH327=0),CH327,IF(AND(CH327&gt;0.051,CH327&lt;0.1),0.1,IF(AND(CH327&gt;0.001,CH327&lt;0.05),0.05,CH327)))</f>
        <v>0</v>
      </c>
      <c r="CJ327" s="23">
        <f>CF327+CG327+CI327</f>
        <v>0</v>
      </c>
      <c r="CK327" s="15">
        <f>IF(DB326&gt;0,ROUND($CD$1*$CK$1,2),0)</f>
        <v>0</v>
      </c>
      <c r="CL327" s="22">
        <v>0</v>
      </c>
      <c r="CM327" s="22">
        <f>IF(DB326&gt;0,ROUND($CD$1*$CM$1,2),0)</f>
        <v>0</v>
      </c>
      <c r="CN327" s="22">
        <f>IF(DB326&gt;0,ROUND($CD$1*$CN$1,2),0)</f>
        <v>0</v>
      </c>
      <c r="CO327" s="22">
        <f>IF(DB326&gt;0,ROUND($CD$1*$CO$1,2),0)</f>
        <v>0</v>
      </c>
      <c r="CP327" s="22">
        <f>IF(DB326&gt;0,ROUND($CD$1*$CP$1,2),0)</f>
        <v>0</v>
      </c>
      <c r="CQ327" s="15">
        <f>IF(DB326&gt;0,CK327+SUM(CM327:CP327),0)</f>
        <v>0</v>
      </c>
      <c r="CR327" s="22">
        <f>IF(DB326&gt;0,ROUND(CQ327/12,2),0)</f>
        <v>0</v>
      </c>
      <c r="CS327" s="9">
        <f>INT(CR327)</f>
        <v>0</v>
      </c>
      <c r="CT327" s="23">
        <f>INT((CR327-CS327)*10)/10</f>
        <v>0</v>
      </c>
      <c r="CU327" s="17">
        <f>CR327-CS327-CT327</f>
        <v>0</v>
      </c>
      <c r="CV327" s="23">
        <f>IF(OR(CU327=0.05,CU327=0),CU327,IF(AND(CU327&gt;0.051,CU327&lt;0.1),0.1,IF(AND(CU327&gt;0.001,CU327&lt;0.05),0.05,CU327)))</f>
        <v>0</v>
      </c>
      <c r="CW327" s="23">
        <f>CS327+CT327+CV327</f>
        <v>0</v>
      </c>
      <c r="CX327">
        <f>IF(DB326&gt;0,CX326,0)</f>
        <v>0</v>
      </c>
      <c r="CY327" s="7">
        <f>ROUND(CD327+CJ327+CW327+CX327,2)</f>
        <v>0</v>
      </c>
      <c r="CZ327" s="7">
        <f>IF(AND(CY327&gt;0,CY328=0),CY327,0)</f>
        <v>0</v>
      </c>
      <c r="DA327" s="7">
        <f>IF(DB326&gt;0,DA326,0)</f>
        <v>0</v>
      </c>
      <c r="DB327" s="7">
        <f>IF(ROUND(CY327-DA327,2)&gt;0,ROUND(CY327-DA327,2),0)</f>
        <v>0</v>
      </c>
      <c r="EB327">
        <v>325</v>
      </c>
      <c r="EC327" s="7">
        <f>IF(FB326&gt;0,EC326-1000,EC326)</f>
        <v>0</v>
      </c>
      <c r="ED327" s="20">
        <f>IF(FB326&gt;0,ROUND(PMT($F$92/12,$F$96*12,-EC327),5),0)</f>
        <v>0</v>
      </c>
      <c r="EE327" s="15">
        <f>IF(FB326&gt;0,ROUND(EC327*$EE$1/1000,2),0)</f>
        <v>0</v>
      </c>
      <c r="EF327" s="9">
        <f>INT(EE327)</f>
        <v>0</v>
      </c>
      <c r="EG327" s="23">
        <f>INT((EE327-EF327)*10)/10</f>
        <v>0</v>
      </c>
      <c r="EH327" s="17">
        <f>EE327-EF327-EG327</f>
        <v>0</v>
      </c>
      <c r="EI327" s="23">
        <f>IF(OR(EH327=0.05,EH327=0),EH327,IF(AND(EH327&gt;0.051,EH327&lt;0.1),0.1,IF(AND(EH327&gt;0.001,EH327&lt;0.05),0.05,EH327)))</f>
        <v>0</v>
      </c>
      <c r="EJ327" s="23">
        <f>EF327+EG327+EI327</f>
        <v>0</v>
      </c>
      <c r="EK327" s="15">
        <f>IF(FB326&gt;0,ROUND($ED$1*$EK$1,2),0)</f>
        <v>0</v>
      </c>
      <c r="EL327" s="22">
        <v>0</v>
      </c>
      <c r="EM327" s="22">
        <f>IF(FB326&gt;0,ROUND($ED$1*$EM$1,0),0)</f>
        <v>0</v>
      </c>
      <c r="EN327" s="22">
        <f>IF(FB326&gt;0,ROUND($ED$1*$EN$1,2),0)</f>
        <v>0</v>
      </c>
      <c r="EO327" s="22">
        <f>IF(FB326&gt;0,ROUND($ED$1*$EO$1,2),0)</f>
        <v>0</v>
      </c>
      <c r="EP327" s="22">
        <f>IF(FB326&gt;0,ROUND($ED$1*$EP$1,2),0)</f>
        <v>0</v>
      </c>
      <c r="EQ327" s="15">
        <f>IF(FB326&gt;0,EK327+SUM(EM327:EP327),0)</f>
        <v>0</v>
      </c>
      <c r="ER327" s="22">
        <f>IF(FB326&gt;0,ROUND(EQ327/12,2),0)</f>
        <v>0</v>
      </c>
      <c r="ES327" s="9">
        <f>INT(ER327)</f>
        <v>0</v>
      </c>
      <c r="ET327" s="23">
        <f>INT((ER327-ES327)*10)/10</f>
        <v>0</v>
      </c>
      <c r="EU327" s="17">
        <f>ER327-ES327-ET327</f>
        <v>0</v>
      </c>
      <c r="EV327" s="23">
        <f>IF(OR(EU327=0.05,EU327=0),EU327,IF(AND(EU327&gt;0.051,EU327&lt;0.1),0.1,IF(AND(EU327&gt;0.001,EU327&lt;0.05),0.05,EU327)))</f>
        <v>0</v>
      </c>
      <c r="EW327" s="23">
        <f>ES327+ET327+EV327</f>
        <v>0</v>
      </c>
      <c r="EX327">
        <f>IF(FB326&gt;0,EX326,0)</f>
        <v>0</v>
      </c>
      <c r="EY327" s="7">
        <f>ROUND(ED327+EJ327+EW327+EX327,2)</f>
        <v>0</v>
      </c>
      <c r="EZ327" s="7">
        <f>IF(AND(EY327&gt;0,EY328=0),EY327,0)</f>
        <v>0</v>
      </c>
      <c r="FA327" s="7">
        <f>IF(FB326&gt;0,FA326,0)</f>
        <v>0</v>
      </c>
      <c r="FB327" s="7">
        <f>IF(ROUND(EY327-FA327,2)&gt;0,ROUND(EY327-FA327,2),0)</f>
        <v>0</v>
      </c>
      <c r="GB327">
        <v>325</v>
      </c>
      <c r="GC327" s="7">
        <f>IF(HB326&gt;0,GC326-1000,GC326)</f>
        <v>0</v>
      </c>
      <c r="GD327" s="20">
        <f>IF(HB326&gt;0,ROUND(PMT($F$92/12,$F$96*12,-GC327),5),0)</f>
        <v>0</v>
      </c>
      <c r="GE327" s="15">
        <f>IF(HB326&gt;0,ROUND(GC327*$GE$1/1000,2),0)</f>
        <v>0</v>
      </c>
      <c r="GF327" s="9">
        <f>INT(GE327)</f>
        <v>0</v>
      </c>
      <c r="GG327" s="23">
        <f>INT((GE327-GF327)*10)/10</f>
        <v>0</v>
      </c>
      <c r="GH327" s="17">
        <f>GE327-GF327-GG327</f>
        <v>0</v>
      </c>
      <c r="GI327" s="23">
        <f>IF(OR(GH327=0.05,GH327=0),GH327,IF(AND(GH327&gt;0.051,GH327&lt;0.1),0.1,IF(AND(GH327&gt;0.001,GH327&lt;0.05),0.05,GH327)))</f>
        <v>0</v>
      </c>
      <c r="GJ327" s="23">
        <f>GF327+GG327+GI327</f>
        <v>0</v>
      </c>
      <c r="GK327" s="15">
        <f>IF(HB326&gt;0,ROUND($GD$1*$GK$1,2),0)</f>
        <v>0</v>
      </c>
      <c r="GL327" s="22">
        <v>0</v>
      </c>
      <c r="GM327" s="22">
        <f>IF(HB326&gt;0,ROUND($GD$1*$GM$1,0),0)</f>
        <v>0</v>
      </c>
      <c r="GN327" s="22">
        <f>IF(HB326&gt;0,ROUND($GD$1*$GN$1,2),0)</f>
        <v>0</v>
      </c>
      <c r="GO327" s="22">
        <f>IF(HB326&gt;0,ROUND($GD$1*$GO$1,2),0)</f>
        <v>0</v>
      </c>
      <c r="GP327" s="22">
        <f>IF(HB326&gt;0,ROUND($GD$1*$GP$1,2),0)</f>
        <v>0</v>
      </c>
      <c r="GQ327" s="15">
        <f>IF(HB326&gt;0,GK327+SUM(GM327:GP327),0)</f>
        <v>0</v>
      </c>
      <c r="GR327" s="22">
        <f>IF(HB326&gt;0,ROUND(GQ327/12,2),0)</f>
        <v>0</v>
      </c>
      <c r="GS327" s="9">
        <f>INT(GR327)</f>
        <v>0</v>
      </c>
      <c r="GT327" s="23">
        <f>INT((GR327-GS327)*10)/10</f>
        <v>0</v>
      </c>
      <c r="GU327" s="17">
        <f>GR327-GS327-GT327</f>
        <v>0</v>
      </c>
      <c r="GV327" s="23">
        <f>IF(OR(GU327=0.05,GU327=0),GU327,IF(AND(GU327&gt;0.051,GU327&lt;0.1),0.1,IF(AND(GU327&gt;0.001,GU327&lt;0.05),0.05,GU327)))</f>
        <v>0</v>
      </c>
      <c r="GW327" s="23">
        <f>GS327+GT327+GV327</f>
        <v>0</v>
      </c>
      <c r="GX327">
        <f>IF(HB326&gt;0,GX326,0)</f>
        <v>0</v>
      </c>
      <c r="GY327" s="7">
        <f>ROUND(GD327+GJ327+GW327+GX327,2)</f>
        <v>0</v>
      </c>
      <c r="GZ327" s="7">
        <f>IF(AND(GY327&gt;0,GY328=0),GY327,0)</f>
        <v>0</v>
      </c>
      <c r="HA327" s="7">
        <f>IF(HB326&gt;0,HA326,0)</f>
        <v>0</v>
      </c>
      <c r="HB327" s="7">
        <f>IF(ROUND(GY327-HA327,2)&gt;0,ROUND(GY327-HA327,2),0)</f>
        <v>0</v>
      </c>
    </row>
    <row r="328" spans="1:235">
      <c r="BB328">
        <v>326</v>
      </c>
      <c r="BC328" s="7">
        <f>IF(BW327&gt;0,BC327-1000,BC327)</f>
        <v>0</v>
      </c>
      <c r="BD328" s="20">
        <f>IF(BW327&gt;0,ROUND(PMT($F$92/12,$F$96*12,-BC328),5),0)</f>
        <v>0</v>
      </c>
      <c r="BE328" s="15">
        <f>IF(BW327&gt;0,ROUND(BC328*$E$1/1000,2),0)</f>
        <v>0</v>
      </c>
      <c r="BF328" s="15">
        <f>IF(BW327&gt;0,ROUND(MIN(BC328,$F$168)*$BF$1,2),0)</f>
        <v>0</v>
      </c>
      <c r="BG328" s="22">
        <v>0</v>
      </c>
      <c r="BH328" s="22">
        <f>IF(BW327&gt;0,ROUND(MIN(BC328,$F$168)*$BH$1,0),0)</f>
        <v>0</v>
      </c>
      <c r="BI328" s="22">
        <f>IF(BW327&gt;0,ROUND(MIN(BC328,$F$168)*$BI$1,2),0)</f>
        <v>0</v>
      </c>
      <c r="BJ328" s="22">
        <f>IF(BW327&gt;0,ROUND(MIN(BC328,$F$168)*$BJ$1,2),0)</f>
        <v>0</v>
      </c>
      <c r="BK328" s="22">
        <f>IF(BW327&gt;0,ROUND(MIN(BC328,$F$168)*$BK$1,2),0)</f>
        <v>0</v>
      </c>
      <c r="BL328" s="15">
        <f>IF(BW327&gt;0,BF328+SUM(BH328:BK328),0)</f>
        <v>0</v>
      </c>
      <c r="BM328" s="22">
        <f>IF(BW327&gt;0,ROUND(BL328/12,2),0)</f>
        <v>0</v>
      </c>
      <c r="BN328" s="9">
        <f>INT(BM328)</f>
        <v>0</v>
      </c>
      <c r="BO328" s="23">
        <f>INT((BM328-BN328)*10)/10</f>
        <v>0</v>
      </c>
      <c r="BP328" s="17">
        <f>BM328-BN328-BO328</f>
        <v>0</v>
      </c>
      <c r="BQ328" s="23">
        <f>IF(OR(BP328=0.05,BP328=0),BP328,IF(AND(BP328&gt;0.051,BP328&lt;0.1),0.1,IF(AND(BP328&gt;0.001,BP328&lt;0.05),0.05,BP328)))</f>
        <v>0</v>
      </c>
      <c r="BR328" s="23">
        <f>BN328+BO328+BQ328</f>
        <v>0</v>
      </c>
      <c r="BS328">
        <f>IF(BW327&gt;0,BS327,0)</f>
        <v>0</v>
      </c>
      <c r="BT328" s="7">
        <f>SUM(BD328:BE328)+BR328+BS328</f>
        <v>0</v>
      </c>
      <c r="BU328" s="7">
        <f>IF(AND(BT328&gt;0,BT329=0),BT328,0)</f>
        <v>0</v>
      </c>
      <c r="BV328" s="7">
        <f>IF(BW327&gt;0,BV327,0)</f>
        <v>0</v>
      </c>
      <c r="BW328" s="7">
        <f>IF(ROUND(BT328-BV328,2)&gt;0,ROUND(BT328-BV328,2),0)</f>
        <v>0</v>
      </c>
      <c r="CB328">
        <v>326</v>
      </c>
      <c r="CC328" s="7">
        <f>IF(DB327&gt;0,CC327-1000,CC327)</f>
        <v>0</v>
      </c>
      <c r="CD328" s="20">
        <f>IF(DB327&gt;0,ROUND(PMT($F$92/12,$F$96*12,-CC328),5),0)</f>
        <v>0</v>
      </c>
      <c r="CE328" s="15">
        <f>IF(DB327&gt;0,ROUND(CC328*$CE$1/1000,2),0)</f>
        <v>0</v>
      </c>
      <c r="CF328" s="9">
        <f>INT(CE328)</f>
        <v>0</v>
      </c>
      <c r="CG328" s="23">
        <f>INT((CE328-CF328)*10)/10</f>
        <v>0</v>
      </c>
      <c r="CH328" s="17">
        <f>CE328-CF328-CG328</f>
        <v>0</v>
      </c>
      <c r="CI328" s="23">
        <f>IF(OR(CH328=0.05,CH328=0),CH328,IF(AND(CH328&gt;0.051,CH328&lt;0.1),0.1,IF(AND(CH328&gt;0.001,CH328&lt;0.05),0.05,CH328)))</f>
        <v>0</v>
      </c>
      <c r="CJ328" s="23">
        <f>CF328+CG328+CI328</f>
        <v>0</v>
      </c>
      <c r="CK328" s="15">
        <f>IF(DB327&gt;0,ROUND($CD$1*$CK$1,2),0)</f>
        <v>0</v>
      </c>
      <c r="CL328" s="22">
        <v>0</v>
      </c>
      <c r="CM328" s="22">
        <f>IF(DB327&gt;0,ROUND($CD$1*$CM$1,2),0)</f>
        <v>0</v>
      </c>
      <c r="CN328" s="22">
        <f>IF(DB327&gt;0,ROUND($CD$1*$CN$1,2),0)</f>
        <v>0</v>
      </c>
      <c r="CO328" s="22">
        <f>IF(DB327&gt;0,ROUND($CD$1*$CO$1,2),0)</f>
        <v>0</v>
      </c>
      <c r="CP328" s="22">
        <f>IF(DB327&gt;0,ROUND($CD$1*$CP$1,2),0)</f>
        <v>0</v>
      </c>
      <c r="CQ328" s="15">
        <f>IF(DB327&gt;0,CK328+SUM(CM328:CP328),0)</f>
        <v>0</v>
      </c>
      <c r="CR328" s="22">
        <f>IF(DB327&gt;0,ROUND(CQ328/12,2),0)</f>
        <v>0</v>
      </c>
      <c r="CS328" s="9">
        <f>INT(CR328)</f>
        <v>0</v>
      </c>
      <c r="CT328" s="23">
        <f>INT((CR328-CS328)*10)/10</f>
        <v>0</v>
      </c>
      <c r="CU328" s="17">
        <f>CR328-CS328-CT328</f>
        <v>0</v>
      </c>
      <c r="CV328" s="23">
        <f>IF(OR(CU328=0.05,CU328=0),CU328,IF(AND(CU328&gt;0.051,CU328&lt;0.1),0.1,IF(AND(CU328&gt;0.001,CU328&lt;0.05),0.05,CU328)))</f>
        <v>0</v>
      </c>
      <c r="CW328" s="23">
        <f>CS328+CT328+CV328</f>
        <v>0</v>
      </c>
      <c r="CX328">
        <f>IF(DB327&gt;0,CX327,0)</f>
        <v>0</v>
      </c>
      <c r="CY328" s="7">
        <f>ROUND(CD328+CJ328+CW328+CX328,2)</f>
        <v>0</v>
      </c>
      <c r="CZ328" s="7">
        <f>IF(AND(CY328&gt;0,CY329=0),CY328,0)</f>
        <v>0</v>
      </c>
      <c r="DA328" s="7">
        <f>IF(DB327&gt;0,DA327,0)</f>
        <v>0</v>
      </c>
      <c r="DB328" s="7">
        <f>IF(ROUND(CY328-DA328,2)&gt;0,ROUND(CY328-DA328,2),0)</f>
        <v>0</v>
      </c>
      <c r="EB328">
        <v>326</v>
      </c>
      <c r="EC328" s="7">
        <f>IF(FB327&gt;0,EC327-1000,EC327)</f>
        <v>0</v>
      </c>
      <c r="ED328" s="20">
        <f>IF(FB327&gt;0,ROUND(PMT($F$92/12,$F$96*12,-EC328),5),0)</f>
        <v>0</v>
      </c>
      <c r="EE328" s="15">
        <f>IF(FB327&gt;0,ROUND(EC328*$EE$1/1000,2),0)</f>
        <v>0</v>
      </c>
      <c r="EF328" s="9">
        <f>INT(EE328)</f>
        <v>0</v>
      </c>
      <c r="EG328" s="23">
        <f>INT((EE328-EF328)*10)/10</f>
        <v>0</v>
      </c>
      <c r="EH328" s="17">
        <f>EE328-EF328-EG328</f>
        <v>0</v>
      </c>
      <c r="EI328" s="23">
        <f>IF(OR(EH328=0.05,EH328=0),EH328,IF(AND(EH328&gt;0.051,EH328&lt;0.1),0.1,IF(AND(EH328&gt;0.001,EH328&lt;0.05),0.05,EH328)))</f>
        <v>0</v>
      </c>
      <c r="EJ328" s="23">
        <f>EF328+EG328+EI328</f>
        <v>0</v>
      </c>
      <c r="EK328" s="15">
        <f>IF(FB327&gt;0,ROUND($ED$1*$EK$1,2),0)</f>
        <v>0</v>
      </c>
      <c r="EL328" s="22">
        <v>0</v>
      </c>
      <c r="EM328" s="22">
        <f>IF(FB327&gt;0,ROUND($ED$1*$EM$1,0),0)</f>
        <v>0</v>
      </c>
      <c r="EN328" s="22">
        <f>IF(FB327&gt;0,ROUND($ED$1*$EN$1,2),0)</f>
        <v>0</v>
      </c>
      <c r="EO328" s="22">
        <f>IF(FB327&gt;0,ROUND($ED$1*$EO$1,2),0)</f>
        <v>0</v>
      </c>
      <c r="EP328" s="22">
        <f>IF(FB327&gt;0,ROUND($ED$1*$EP$1,2),0)</f>
        <v>0</v>
      </c>
      <c r="EQ328" s="15">
        <f>IF(FB327&gt;0,EK328+SUM(EM328:EP328),0)</f>
        <v>0</v>
      </c>
      <c r="ER328" s="22">
        <f>IF(FB327&gt;0,ROUND(EQ328/12,2),0)</f>
        <v>0</v>
      </c>
      <c r="ES328" s="9">
        <f>INT(ER328)</f>
        <v>0</v>
      </c>
      <c r="ET328" s="23">
        <f>INT((ER328-ES328)*10)/10</f>
        <v>0</v>
      </c>
      <c r="EU328" s="17">
        <f>ER328-ES328-ET328</f>
        <v>0</v>
      </c>
      <c r="EV328" s="23">
        <f>IF(OR(EU328=0.05,EU328=0),EU328,IF(AND(EU328&gt;0.051,EU328&lt;0.1),0.1,IF(AND(EU328&gt;0.001,EU328&lt;0.05),0.05,EU328)))</f>
        <v>0</v>
      </c>
      <c r="EW328" s="23">
        <f>ES328+ET328+EV328</f>
        <v>0</v>
      </c>
      <c r="EX328">
        <f>IF(FB327&gt;0,EX327,0)</f>
        <v>0</v>
      </c>
      <c r="EY328" s="7">
        <f>ROUND(ED328+EJ328+EW328+EX328,2)</f>
        <v>0</v>
      </c>
      <c r="EZ328" s="7">
        <f>IF(AND(EY328&gt;0,EY329=0),EY328,0)</f>
        <v>0</v>
      </c>
      <c r="FA328" s="7">
        <f>IF(FB327&gt;0,FA327,0)</f>
        <v>0</v>
      </c>
      <c r="FB328" s="7">
        <f>IF(ROUND(EY328-FA328,2)&gt;0,ROUND(EY328-FA328,2),0)</f>
        <v>0</v>
      </c>
      <c r="GB328">
        <v>326</v>
      </c>
      <c r="GC328" s="7">
        <f>IF(HB327&gt;0,GC327-1000,GC327)</f>
        <v>0</v>
      </c>
      <c r="GD328" s="20">
        <f>IF(HB327&gt;0,ROUND(PMT($F$92/12,$F$96*12,-GC328),5),0)</f>
        <v>0</v>
      </c>
      <c r="GE328" s="15">
        <f>IF(HB327&gt;0,ROUND(GC328*$GE$1/1000,2),0)</f>
        <v>0</v>
      </c>
      <c r="GF328" s="9">
        <f>INT(GE328)</f>
        <v>0</v>
      </c>
      <c r="GG328" s="23">
        <f>INT((GE328-GF328)*10)/10</f>
        <v>0</v>
      </c>
      <c r="GH328" s="17">
        <f>GE328-GF328-GG328</f>
        <v>0</v>
      </c>
      <c r="GI328" s="23">
        <f>IF(OR(GH328=0.05,GH328=0),GH328,IF(AND(GH328&gt;0.051,GH328&lt;0.1),0.1,IF(AND(GH328&gt;0.001,GH328&lt;0.05),0.05,GH328)))</f>
        <v>0</v>
      </c>
      <c r="GJ328" s="23">
        <f>GF328+GG328+GI328</f>
        <v>0</v>
      </c>
      <c r="GK328" s="15">
        <f>IF(HB327&gt;0,ROUND($GD$1*$GK$1,2),0)</f>
        <v>0</v>
      </c>
      <c r="GL328" s="22">
        <v>0</v>
      </c>
      <c r="GM328" s="22">
        <f>IF(HB327&gt;0,ROUND($GD$1*$GM$1,0),0)</f>
        <v>0</v>
      </c>
      <c r="GN328" s="22">
        <f>IF(HB327&gt;0,ROUND($GD$1*$GN$1,2),0)</f>
        <v>0</v>
      </c>
      <c r="GO328" s="22">
        <f>IF(HB327&gt;0,ROUND($GD$1*$GO$1,2),0)</f>
        <v>0</v>
      </c>
      <c r="GP328" s="22">
        <f>IF(HB327&gt;0,ROUND($GD$1*$GP$1,2),0)</f>
        <v>0</v>
      </c>
      <c r="GQ328" s="15">
        <f>IF(HB327&gt;0,GK328+SUM(GM328:GP328),0)</f>
        <v>0</v>
      </c>
      <c r="GR328" s="22">
        <f>IF(HB327&gt;0,ROUND(GQ328/12,2),0)</f>
        <v>0</v>
      </c>
      <c r="GS328" s="9">
        <f>INT(GR328)</f>
        <v>0</v>
      </c>
      <c r="GT328" s="23">
        <f>INT((GR328-GS328)*10)/10</f>
        <v>0</v>
      </c>
      <c r="GU328" s="17">
        <f>GR328-GS328-GT328</f>
        <v>0</v>
      </c>
      <c r="GV328" s="23">
        <f>IF(OR(GU328=0.05,GU328=0),GU328,IF(AND(GU328&gt;0.051,GU328&lt;0.1),0.1,IF(AND(GU328&gt;0.001,GU328&lt;0.05),0.05,GU328)))</f>
        <v>0</v>
      </c>
      <c r="GW328" s="23">
        <f>GS328+GT328+GV328</f>
        <v>0</v>
      </c>
      <c r="GX328">
        <f>IF(HB327&gt;0,GX327,0)</f>
        <v>0</v>
      </c>
      <c r="GY328" s="7">
        <f>ROUND(GD328+GJ328+GW328+GX328,2)</f>
        <v>0</v>
      </c>
      <c r="GZ328" s="7">
        <f>IF(AND(GY328&gt;0,GY329=0),GY328,0)</f>
        <v>0</v>
      </c>
      <c r="HA328" s="7">
        <f>IF(HB327&gt;0,HA327,0)</f>
        <v>0</v>
      </c>
      <c r="HB328" s="7">
        <f>IF(ROUND(GY328-HA328,2)&gt;0,ROUND(GY328-HA328,2),0)</f>
        <v>0</v>
      </c>
    </row>
    <row r="329" spans="1:235">
      <c r="BB329">
        <v>327</v>
      </c>
      <c r="BC329" s="7">
        <f>IF(BW328&gt;0,BC328-1000,BC328)</f>
        <v>0</v>
      </c>
      <c r="BD329" s="20">
        <f>IF(BW328&gt;0,ROUND(PMT($F$92/12,$F$96*12,-BC329),5),0)</f>
        <v>0</v>
      </c>
      <c r="BE329" s="15">
        <f>IF(BW328&gt;0,ROUND(BC329*$E$1/1000,2),0)</f>
        <v>0</v>
      </c>
      <c r="BF329" s="15">
        <f>IF(BW328&gt;0,ROUND(MIN(BC329,$F$168)*$BF$1,2),0)</f>
        <v>0</v>
      </c>
      <c r="BG329" s="22">
        <v>0</v>
      </c>
      <c r="BH329" s="22">
        <f>IF(BW328&gt;0,ROUND(MIN(BC329,$F$168)*$BH$1,0),0)</f>
        <v>0</v>
      </c>
      <c r="BI329" s="22">
        <f>IF(BW328&gt;0,ROUND(MIN(BC329,$F$168)*$BI$1,2),0)</f>
        <v>0</v>
      </c>
      <c r="BJ329" s="22">
        <f>IF(BW328&gt;0,ROUND(MIN(BC329,$F$168)*$BJ$1,2),0)</f>
        <v>0</v>
      </c>
      <c r="BK329" s="22">
        <f>IF(BW328&gt;0,ROUND(MIN(BC329,$F$168)*$BK$1,2),0)</f>
        <v>0</v>
      </c>
      <c r="BL329" s="15">
        <f>IF(BW328&gt;0,BF329+SUM(BH329:BK329),0)</f>
        <v>0</v>
      </c>
      <c r="BM329" s="22">
        <f>IF(BW328&gt;0,ROUND(BL329/12,2),0)</f>
        <v>0</v>
      </c>
      <c r="BN329" s="9">
        <f>INT(BM329)</f>
        <v>0</v>
      </c>
      <c r="BO329" s="23">
        <f>INT((BM329-BN329)*10)/10</f>
        <v>0</v>
      </c>
      <c r="BP329" s="17">
        <f>BM329-BN329-BO329</f>
        <v>0</v>
      </c>
      <c r="BQ329" s="23">
        <f>IF(OR(BP329=0.05,BP329=0),BP329,IF(AND(BP329&gt;0.051,BP329&lt;0.1),0.1,IF(AND(BP329&gt;0.001,BP329&lt;0.05),0.05,BP329)))</f>
        <v>0</v>
      </c>
      <c r="BR329" s="23">
        <f>BN329+BO329+BQ329</f>
        <v>0</v>
      </c>
      <c r="BS329">
        <f>IF(BW328&gt;0,BS328,0)</f>
        <v>0</v>
      </c>
      <c r="BT329" s="7">
        <f>SUM(BD329:BE329)+BR329+BS329</f>
        <v>0</v>
      </c>
      <c r="BU329" s="7">
        <f>IF(AND(BT329&gt;0,BT330=0),BT329,0)</f>
        <v>0</v>
      </c>
      <c r="BV329" s="7">
        <f>IF(BW328&gt;0,BV328,0)</f>
        <v>0</v>
      </c>
      <c r="BW329" s="7">
        <f>IF(ROUND(BT329-BV329,2)&gt;0,ROUND(BT329-BV329,2),0)</f>
        <v>0</v>
      </c>
      <c r="CB329">
        <v>327</v>
      </c>
      <c r="CC329" s="7">
        <f>IF(DB328&gt;0,CC328-1000,CC328)</f>
        <v>0</v>
      </c>
      <c r="CD329" s="20">
        <f>IF(DB328&gt;0,ROUND(PMT($F$92/12,$F$96*12,-CC329),5),0)</f>
        <v>0</v>
      </c>
      <c r="CE329" s="15">
        <f>IF(DB328&gt;0,ROUND(CC329*$CE$1/1000,2),0)</f>
        <v>0</v>
      </c>
      <c r="CF329" s="9">
        <f>INT(CE329)</f>
        <v>0</v>
      </c>
      <c r="CG329" s="23">
        <f>INT((CE329-CF329)*10)/10</f>
        <v>0</v>
      </c>
      <c r="CH329" s="17">
        <f>CE329-CF329-CG329</f>
        <v>0</v>
      </c>
      <c r="CI329" s="23">
        <f>IF(OR(CH329=0.05,CH329=0),CH329,IF(AND(CH329&gt;0.051,CH329&lt;0.1),0.1,IF(AND(CH329&gt;0.001,CH329&lt;0.05),0.05,CH329)))</f>
        <v>0</v>
      </c>
      <c r="CJ329" s="23">
        <f>CF329+CG329+CI329</f>
        <v>0</v>
      </c>
      <c r="CK329" s="15">
        <f>IF(DB328&gt;0,ROUND($CD$1*$CK$1,2),0)</f>
        <v>0</v>
      </c>
      <c r="CL329" s="22">
        <v>0</v>
      </c>
      <c r="CM329" s="22">
        <f>IF(DB328&gt;0,ROUND($CD$1*$CM$1,2),0)</f>
        <v>0</v>
      </c>
      <c r="CN329" s="22">
        <f>IF(DB328&gt;0,ROUND($CD$1*$CN$1,2),0)</f>
        <v>0</v>
      </c>
      <c r="CO329" s="22">
        <f>IF(DB328&gt;0,ROUND($CD$1*$CO$1,2),0)</f>
        <v>0</v>
      </c>
      <c r="CP329" s="22">
        <f>IF(DB328&gt;0,ROUND($CD$1*$CP$1,2),0)</f>
        <v>0</v>
      </c>
      <c r="CQ329" s="15">
        <f>IF(DB328&gt;0,CK329+SUM(CM329:CP329),0)</f>
        <v>0</v>
      </c>
      <c r="CR329" s="22">
        <f>IF(DB328&gt;0,ROUND(CQ329/12,2),0)</f>
        <v>0</v>
      </c>
      <c r="CS329" s="9">
        <f>INT(CR329)</f>
        <v>0</v>
      </c>
      <c r="CT329" s="23">
        <f>INT((CR329-CS329)*10)/10</f>
        <v>0</v>
      </c>
      <c r="CU329" s="17">
        <f>CR329-CS329-CT329</f>
        <v>0</v>
      </c>
      <c r="CV329" s="23">
        <f>IF(OR(CU329=0.05,CU329=0),CU329,IF(AND(CU329&gt;0.051,CU329&lt;0.1),0.1,IF(AND(CU329&gt;0.001,CU329&lt;0.05),0.05,CU329)))</f>
        <v>0</v>
      </c>
      <c r="CW329" s="23">
        <f>CS329+CT329+CV329</f>
        <v>0</v>
      </c>
      <c r="CX329">
        <f>IF(DB328&gt;0,CX328,0)</f>
        <v>0</v>
      </c>
      <c r="CY329" s="7">
        <f>ROUND(CD329+CJ329+CW329+CX329,2)</f>
        <v>0</v>
      </c>
      <c r="CZ329" s="7">
        <f>IF(AND(CY329&gt;0,CY330=0),CY329,0)</f>
        <v>0</v>
      </c>
      <c r="DA329" s="7">
        <f>IF(DB328&gt;0,DA328,0)</f>
        <v>0</v>
      </c>
      <c r="DB329" s="7">
        <f>IF(ROUND(CY329-DA329,2)&gt;0,ROUND(CY329-DA329,2),0)</f>
        <v>0</v>
      </c>
      <c r="EB329">
        <v>327</v>
      </c>
      <c r="EC329" s="7">
        <f>IF(FB328&gt;0,EC328-1000,EC328)</f>
        <v>0</v>
      </c>
      <c r="ED329" s="20">
        <f>IF(FB328&gt;0,ROUND(PMT($F$92/12,$F$96*12,-EC329),5),0)</f>
        <v>0</v>
      </c>
      <c r="EE329" s="15">
        <f>IF(FB328&gt;0,ROUND(EC329*$EE$1/1000,2),0)</f>
        <v>0</v>
      </c>
      <c r="EF329" s="9">
        <f>INT(EE329)</f>
        <v>0</v>
      </c>
      <c r="EG329" s="23">
        <f>INT((EE329-EF329)*10)/10</f>
        <v>0</v>
      </c>
      <c r="EH329" s="17">
        <f>EE329-EF329-EG329</f>
        <v>0</v>
      </c>
      <c r="EI329" s="23">
        <f>IF(OR(EH329=0.05,EH329=0),EH329,IF(AND(EH329&gt;0.051,EH329&lt;0.1),0.1,IF(AND(EH329&gt;0.001,EH329&lt;0.05),0.05,EH329)))</f>
        <v>0</v>
      </c>
      <c r="EJ329" s="23">
        <f>EF329+EG329+EI329</f>
        <v>0</v>
      </c>
      <c r="EK329" s="15">
        <f>IF(FB328&gt;0,ROUND($ED$1*$EK$1,2),0)</f>
        <v>0</v>
      </c>
      <c r="EL329" s="22">
        <v>0</v>
      </c>
      <c r="EM329" s="22">
        <f>IF(FB328&gt;0,ROUND($ED$1*$EM$1,0),0)</f>
        <v>0</v>
      </c>
      <c r="EN329" s="22">
        <f>IF(FB328&gt;0,ROUND($ED$1*$EN$1,2),0)</f>
        <v>0</v>
      </c>
      <c r="EO329" s="22">
        <f>IF(FB328&gt;0,ROUND($ED$1*$EO$1,2),0)</f>
        <v>0</v>
      </c>
      <c r="EP329" s="22">
        <f>IF(FB328&gt;0,ROUND($ED$1*$EP$1,2),0)</f>
        <v>0</v>
      </c>
      <c r="EQ329" s="15">
        <f>IF(FB328&gt;0,EK329+SUM(EM329:EP329),0)</f>
        <v>0</v>
      </c>
      <c r="ER329" s="22">
        <f>IF(FB328&gt;0,ROUND(EQ329/12,2),0)</f>
        <v>0</v>
      </c>
      <c r="ES329" s="9">
        <f>INT(ER329)</f>
        <v>0</v>
      </c>
      <c r="ET329" s="23">
        <f>INT((ER329-ES329)*10)/10</f>
        <v>0</v>
      </c>
      <c r="EU329" s="17">
        <f>ER329-ES329-ET329</f>
        <v>0</v>
      </c>
      <c r="EV329" s="23">
        <f>IF(OR(EU329=0.05,EU329=0),EU329,IF(AND(EU329&gt;0.051,EU329&lt;0.1),0.1,IF(AND(EU329&gt;0.001,EU329&lt;0.05),0.05,EU329)))</f>
        <v>0</v>
      </c>
      <c r="EW329" s="23">
        <f>ES329+ET329+EV329</f>
        <v>0</v>
      </c>
      <c r="EX329">
        <f>IF(FB328&gt;0,EX328,0)</f>
        <v>0</v>
      </c>
      <c r="EY329" s="7">
        <f>ROUND(ED329+EJ329+EW329+EX329,2)</f>
        <v>0</v>
      </c>
      <c r="EZ329" s="7">
        <f>IF(AND(EY329&gt;0,EY330=0),EY329,0)</f>
        <v>0</v>
      </c>
      <c r="FA329" s="7">
        <f>IF(FB328&gt;0,FA328,0)</f>
        <v>0</v>
      </c>
      <c r="FB329" s="7">
        <f>IF(ROUND(EY329-FA329,2)&gt;0,ROUND(EY329-FA329,2),0)</f>
        <v>0</v>
      </c>
      <c r="GB329">
        <v>327</v>
      </c>
      <c r="GC329" s="7">
        <f>IF(HB328&gt;0,GC328-1000,GC328)</f>
        <v>0</v>
      </c>
      <c r="GD329" s="20">
        <f>IF(HB328&gt;0,ROUND(PMT($F$92/12,$F$96*12,-GC329),5),0)</f>
        <v>0</v>
      </c>
      <c r="GE329" s="15">
        <f>IF(HB328&gt;0,ROUND(GC329*$GE$1/1000,2),0)</f>
        <v>0</v>
      </c>
      <c r="GF329" s="9">
        <f>INT(GE329)</f>
        <v>0</v>
      </c>
      <c r="GG329" s="23">
        <f>INT((GE329-GF329)*10)/10</f>
        <v>0</v>
      </c>
      <c r="GH329" s="17">
        <f>GE329-GF329-GG329</f>
        <v>0</v>
      </c>
      <c r="GI329" s="23">
        <f>IF(OR(GH329=0.05,GH329=0),GH329,IF(AND(GH329&gt;0.051,GH329&lt;0.1),0.1,IF(AND(GH329&gt;0.001,GH329&lt;0.05),0.05,GH329)))</f>
        <v>0</v>
      </c>
      <c r="GJ329" s="23">
        <f>GF329+GG329+GI329</f>
        <v>0</v>
      </c>
      <c r="GK329" s="15">
        <f>IF(HB328&gt;0,ROUND($GD$1*$GK$1,2),0)</f>
        <v>0</v>
      </c>
      <c r="GL329" s="22">
        <v>0</v>
      </c>
      <c r="GM329" s="22">
        <f>IF(HB328&gt;0,ROUND($GD$1*$GM$1,0),0)</f>
        <v>0</v>
      </c>
      <c r="GN329" s="22">
        <f>IF(HB328&gt;0,ROUND($GD$1*$GN$1,2),0)</f>
        <v>0</v>
      </c>
      <c r="GO329" s="22">
        <f>IF(HB328&gt;0,ROUND($GD$1*$GO$1,2),0)</f>
        <v>0</v>
      </c>
      <c r="GP329" s="22">
        <f>IF(HB328&gt;0,ROUND($GD$1*$GP$1,2),0)</f>
        <v>0</v>
      </c>
      <c r="GQ329" s="15">
        <f>IF(HB328&gt;0,GK329+SUM(GM329:GP329),0)</f>
        <v>0</v>
      </c>
      <c r="GR329" s="22">
        <f>IF(HB328&gt;0,ROUND(GQ329/12,2),0)</f>
        <v>0</v>
      </c>
      <c r="GS329" s="9">
        <f>INT(GR329)</f>
        <v>0</v>
      </c>
      <c r="GT329" s="23">
        <f>INT((GR329-GS329)*10)/10</f>
        <v>0</v>
      </c>
      <c r="GU329" s="17">
        <f>GR329-GS329-GT329</f>
        <v>0</v>
      </c>
      <c r="GV329" s="23">
        <f>IF(OR(GU329=0.05,GU329=0),GU329,IF(AND(GU329&gt;0.051,GU329&lt;0.1),0.1,IF(AND(GU329&gt;0.001,GU329&lt;0.05),0.05,GU329)))</f>
        <v>0</v>
      </c>
      <c r="GW329" s="23">
        <f>GS329+GT329+GV329</f>
        <v>0</v>
      </c>
      <c r="GX329">
        <f>IF(HB328&gt;0,GX328,0)</f>
        <v>0</v>
      </c>
      <c r="GY329" s="7">
        <f>ROUND(GD329+GJ329+GW329+GX329,2)</f>
        <v>0</v>
      </c>
      <c r="GZ329" s="7">
        <f>IF(AND(GY329&gt;0,GY330=0),GY329,0)</f>
        <v>0</v>
      </c>
      <c r="HA329" s="7">
        <f>IF(HB328&gt;0,HA328,0)</f>
        <v>0</v>
      </c>
      <c r="HB329" s="7">
        <f>IF(ROUND(GY329-HA329,2)&gt;0,ROUND(GY329-HA329,2),0)</f>
        <v>0</v>
      </c>
    </row>
    <row r="330" spans="1:235">
      <c r="BB330">
        <v>328</v>
      </c>
      <c r="BC330" s="7">
        <f>IF(BW329&gt;0,BC329-1000,BC329)</f>
        <v>0</v>
      </c>
      <c r="BD330" s="20">
        <f>IF(BW329&gt;0,ROUND(PMT($F$92/12,$F$96*12,-BC330),5),0)</f>
        <v>0</v>
      </c>
      <c r="BE330" s="15">
        <f>IF(BW329&gt;0,ROUND(BC330*$E$1/1000,2),0)</f>
        <v>0</v>
      </c>
      <c r="BF330" s="15">
        <f>IF(BW329&gt;0,ROUND(MIN(BC330,$F$168)*$BF$1,2),0)</f>
        <v>0</v>
      </c>
      <c r="BG330" s="22">
        <v>0</v>
      </c>
      <c r="BH330" s="22">
        <f>IF(BW329&gt;0,ROUND(MIN(BC330,$F$168)*$BH$1,0),0)</f>
        <v>0</v>
      </c>
      <c r="BI330" s="22">
        <f>IF(BW329&gt;0,ROUND(MIN(BC330,$F$168)*$BI$1,2),0)</f>
        <v>0</v>
      </c>
      <c r="BJ330" s="22">
        <f>IF(BW329&gt;0,ROUND(MIN(BC330,$F$168)*$BJ$1,2),0)</f>
        <v>0</v>
      </c>
      <c r="BK330" s="22">
        <f>IF(BW329&gt;0,ROUND(MIN(BC330,$F$168)*$BK$1,2),0)</f>
        <v>0</v>
      </c>
      <c r="BL330" s="15">
        <f>IF(BW329&gt;0,BF330+SUM(BH330:BK330),0)</f>
        <v>0</v>
      </c>
      <c r="BM330" s="22">
        <f>IF(BW329&gt;0,ROUND(BL330/12,2),0)</f>
        <v>0</v>
      </c>
      <c r="BN330" s="9">
        <f>INT(BM330)</f>
        <v>0</v>
      </c>
      <c r="BO330" s="23">
        <f>INT((BM330-BN330)*10)/10</f>
        <v>0</v>
      </c>
      <c r="BP330" s="17">
        <f>BM330-BN330-BO330</f>
        <v>0</v>
      </c>
      <c r="BQ330" s="23">
        <f>IF(OR(BP330=0.05,BP330=0),BP330,IF(AND(BP330&gt;0.051,BP330&lt;0.1),0.1,IF(AND(BP330&gt;0.001,BP330&lt;0.05),0.05,BP330)))</f>
        <v>0</v>
      </c>
      <c r="BR330" s="23">
        <f>BN330+BO330+BQ330</f>
        <v>0</v>
      </c>
      <c r="BS330">
        <f>IF(BW329&gt;0,BS329,0)</f>
        <v>0</v>
      </c>
      <c r="BT330" s="7">
        <f>SUM(BD330:BE330)+BR330+BS330</f>
        <v>0</v>
      </c>
      <c r="BU330" s="7">
        <f>IF(AND(BT330&gt;0,BT331=0),BT330,0)</f>
        <v>0</v>
      </c>
      <c r="BV330" s="7">
        <f>IF(BW329&gt;0,BV329,0)</f>
        <v>0</v>
      </c>
      <c r="BW330" s="7">
        <f>IF(ROUND(BT330-BV330,2)&gt;0,ROUND(BT330-BV330,2),0)</f>
        <v>0</v>
      </c>
      <c r="CB330">
        <v>328</v>
      </c>
      <c r="CC330" s="7">
        <f>IF(DB329&gt;0,CC329-1000,CC329)</f>
        <v>0</v>
      </c>
      <c r="CD330" s="20">
        <f>IF(DB329&gt;0,ROUND(PMT($F$92/12,$F$96*12,-CC330),5),0)</f>
        <v>0</v>
      </c>
      <c r="CE330" s="15">
        <f>IF(DB329&gt;0,ROUND(CC330*$CE$1/1000,2),0)</f>
        <v>0</v>
      </c>
      <c r="CF330" s="9">
        <f>INT(CE330)</f>
        <v>0</v>
      </c>
      <c r="CG330" s="23">
        <f>INT((CE330-CF330)*10)/10</f>
        <v>0</v>
      </c>
      <c r="CH330" s="17">
        <f>CE330-CF330-CG330</f>
        <v>0</v>
      </c>
      <c r="CI330" s="23">
        <f>IF(OR(CH330=0.05,CH330=0),CH330,IF(AND(CH330&gt;0.051,CH330&lt;0.1),0.1,IF(AND(CH330&gt;0.001,CH330&lt;0.05),0.05,CH330)))</f>
        <v>0</v>
      </c>
      <c r="CJ330" s="23">
        <f>CF330+CG330+CI330</f>
        <v>0</v>
      </c>
      <c r="CK330" s="15">
        <f>IF(DB329&gt;0,ROUND($CD$1*$CK$1,2),0)</f>
        <v>0</v>
      </c>
      <c r="CL330" s="22">
        <v>0</v>
      </c>
      <c r="CM330" s="22">
        <f>IF(DB329&gt;0,ROUND($CD$1*$CM$1,2),0)</f>
        <v>0</v>
      </c>
      <c r="CN330" s="22">
        <f>IF(DB329&gt;0,ROUND($CD$1*$CN$1,2),0)</f>
        <v>0</v>
      </c>
      <c r="CO330" s="22">
        <f>IF(DB329&gt;0,ROUND($CD$1*$CO$1,2),0)</f>
        <v>0</v>
      </c>
      <c r="CP330" s="22">
        <f>IF(DB329&gt;0,ROUND($CD$1*$CP$1,2),0)</f>
        <v>0</v>
      </c>
      <c r="CQ330" s="15">
        <f>IF(DB329&gt;0,CK330+SUM(CM330:CP330),0)</f>
        <v>0</v>
      </c>
      <c r="CR330" s="22">
        <f>IF(DB329&gt;0,ROUND(CQ330/12,2),0)</f>
        <v>0</v>
      </c>
      <c r="CS330" s="9">
        <f>INT(CR330)</f>
        <v>0</v>
      </c>
      <c r="CT330" s="23">
        <f>INT((CR330-CS330)*10)/10</f>
        <v>0</v>
      </c>
      <c r="CU330" s="17">
        <f>CR330-CS330-CT330</f>
        <v>0</v>
      </c>
      <c r="CV330" s="23">
        <f>IF(OR(CU330=0.05,CU330=0),CU330,IF(AND(CU330&gt;0.051,CU330&lt;0.1),0.1,IF(AND(CU330&gt;0.001,CU330&lt;0.05),0.05,CU330)))</f>
        <v>0</v>
      </c>
      <c r="CW330" s="23">
        <f>CS330+CT330+CV330</f>
        <v>0</v>
      </c>
      <c r="CX330">
        <f>IF(DB329&gt;0,CX329,0)</f>
        <v>0</v>
      </c>
      <c r="CY330" s="7">
        <f>ROUND(CD330+CJ330+CW330+CX330,2)</f>
        <v>0</v>
      </c>
      <c r="CZ330" s="7">
        <f>IF(AND(CY330&gt;0,CY331=0),CY330,0)</f>
        <v>0</v>
      </c>
      <c r="DA330" s="7">
        <f>IF(DB329&gt;0,DA329,0)</f>
        <v>0</v>
      </c>
      <c r="DB330" s="7">
        <f>IF(ROUND(CY330-DA330,2)&gt;0,ROUND(CY330-DA330,2),0)</f>
        <v>0</v>
      </c>
      <c r="EB330">
        <v>328</v>
      </c>
      <c r="EC330" s="7">
        <f>IF(FB329&gt;0,EC329-1000,EC329)</f>
        <v>0</v>
      </c>
      <c r="ED330" s="20">
        <f>IF(FB329&gt;0,ROUND(PMT($F$92/12,$F$96*12,-EC330),5),0)</f>
        <v>0</v>
      </c>
      <c r="EE330" s="15">
        <f>IF(FB329&gt;0,ROUND(EC330*$EE$1/1000,2),0)</f>
        <v>0</v>
      </c>
      <c r="EF330" s="9">
        <f>INT(EE330)</f>
        <v>0</v>
      </c>
      <c r="EG330" s="23">
        <f>INT((EE330-EF330)*10)/10</f>
        <v>0</v>
      </c>
      <c r="EH330" s="17">
        <f>EE330-EF330-EG330</f>
        <v>0</v>
      </c>
      <c r="EI330" s="23">
        <f>IF(OR(EH330=0.05,EH330=0),EH330,IF(AND(EH330&gt;0.051,EH330&lt;0.1),0.1,IF(AND(EH330&gt;0.001,EH330&lt;0.05),0.05,EH330)))</f>
        <v>0</v>
      </c>
      <c r="EJ330" s="23">
        <f>EF330+EG330+EI330</f>
        <v>0</v>
      </c>
      <c r="EK330" s="15">
        <f>IF(FB329&gt;0,ROUND($ED$1*$EK$1,2),0)</f>
        <v>0</v>
      </c>
      <c r="EL330" s="22">
        <v>0</v>
      </c>
      <c r="EM330" s="22">
        <f>IF(FB329&gt;0,ROUND($ED$1*$EM$1,0),0)</f>
        <v>0</v>
      </c>
      <c r="EN330" s="22">
        <f>IF(FB329&gt;0,ROUND($ED$1*$EN$1,2),0)</f>
        <v>0</v>
      </c>
      <c r="EO330" s="22">
        <f>IF(FB329&gt;0,ROUND($ED$1*$EO$1,2),0)</f>
        <v>0</v>
      </c>
      <c r="EP330" s="22">
        <f>IF(FB329&gt;0,ROUND($ED$1*$EP$1,2),0)</f>
        <v>0</v>
      </c>
      <c r="EQ330" s="15">
        <f>IF(FB329&gt;0,EK330+SUM(EM330:EP330),0)</f>
        <v>0</v>
      </c>
      <c r="ER330" s="22">
        <f>IF(FB329&gt;0,ROUND(EQ330/12,2),0)</f>
        <v>0</v>
      </c>
      <c r="ES330" s="9">
        <f>INT(ER330)</f>
        <v>0</v>
      </c>
      <c r="ET330" s="23">
        <f>INT((ER330-ES330)*10)/10</f>
        <v>0</v>
      </c>
      <c r="EU330" s="17">
        <f>ER330-ES330-ET330</f>
        <v>0</v>
      </c>
      <c r="EV330" s="23">
        <f>IF(OR(EU330=0.05,EU330=0),EU330,IF(AND(EU330&gt;0.051,EU330&lt;0.1),0.1,IF(AND(EU330&gt;0.001,EU330&lt;0.05),0.05,EU330)))</f>
        <v>0</v>
      </c>
      <c r="EW330" s="23">
        <f>ES330+ET330+EV330</f>
        <v>0</v>
      </c>
      <c r="EX330">
        <f>IF(FB329&gt;0,EX329,0)</f>
        <v>0</v>
      </c>
      <c r="EY330" s="7">
        <f>ROUND(ED330+EJ330+EW330+EX330,2)</f>
        <v>0</v>
      </c>
      <c r="EZ330" s="7">
        <f>IF(AND(EY330&gt;0,EY331=0),EY330,0)</f>
        <v>0</v>
      </c>
      <c r="FA330" s="7">
        <f>IF(FB329&gt;0,FA329,0)</f>
        <v>0</v>
      </c>
      <c r="FB330" s="7">
        <f>IF(ROUND(EY330-FA330,2)&gt;0,ROUND(EY330-FA330,2),0)</f>
        <v>0</v>
      </c>
      <c r="GB330">
        <v>328</v>
      </c>
      <c r="GC330" s="7">
        <f>IF(HB329&gt;0,GC329-1000,GC329)</f>
        <v>0</v>
      </c>
      <c r="GD330" s="20">
        <f>IF(HB329&gt;0,ROUND(PMT($F$92/12,$F$96*12,-GC330),5),0)</f>
        <v>0</v>
      </c>
      <c r="GE330" s="15">
        <f>IF(HB329&gt;0,ROUND(GC330*$GE$1/1000,2),0)</f>
        <v>0</v>
      </c>
      <c r="GF330" s="9">
        <f>INT(GE330)</f>
        <v>0</v>
      </c>
      <c r="GG330" s="23">
        <f>INT((GE330-GF330)*10)/10</f>
        <v>0</v>
      </c>
      <c r="GH330" s="17">
        <f>GE330-GF330-GG330</f>
        <v>0</v>
      </c>
      <c r="GI330" s="23">
        <f>IF(OR(GH330=0.05,GH330=0),GH330,IF(AND(GH330&gt;0.051,GH330&lt;0.1),0.1,IF(AND(GH330&gt;0.001,GH330&lt;0.05),0.05,GH330)))</f>
        <v>0</v>
      </c>
      <c r="GJ330" s="23">
        <f>GF330+GG330+GI330</f>
        <v>0</v>
      </c>
      <c r="GK330" s="15">
        <f>IF(HB329&gt;0,ROUND($GD$1*$GK$1,2),0)</f>
        <v>0</v>
      </c>
      <c r="GL330" s="22">
        <v>0</v>
      </c>
      <c r="GM330" s="22">
        <f>IF(HB329&gt;0,ROUND($GD$1*$GM$1,0),0)</f>
        <v>0</v>
      </c>
      <c r="GN330" s="22">
        <f>IF(HB329&gt;0,ROUND($GD$1*$GN$1,2),0)</f>
        <v>0</v>
      </c>
      <c r="GO330" s="22">
        <f>IF(HB329&gt;0,ROUND($GD$1*$GO$1,2),0)</f>
        <v>0</v>
      </c>
      <c r="GP330" s="22">
        <f>IF(HB329&gt;0,ROUND($GD$1*$GP$1,2),0)</f>
        <v>0</v>
      </c>
      <c r="GQ330" s="15">
        <f>IF(HB329&gt;0,GK330+SUM(GM330:GP330),0)</f>
        <v>0</v>
      </c>
      <c r="GR330" s="22">
        <f>IF(HB329&gt;0,ROUND(GQ330/12,2),0)</f>
        <v>0</v>
      </c>
      <c r="GS330" s="9">
        <f>INT(GR330)</f>
        <v>0</v>
      </c>
      <c r="GT330" s="23">
        <f>INT((GR330-GS330)*10)/10</f>
        <v>0</v>
      </c>
      <c r="GU330" s="17">
        <f>GR330-GS330-GT330</f>
        <v>0</v>
      </c>
      <c r="GV330" s="23">
        <f>IF(OR(GU330=0.05,GU330=0),GU330,IF(AND(GU330&gt;0.051,GU330&lt;0.1),0.1,IF(AND(GU330&gt;0.001,GU330&lt;0.05),0.05,GU330)))</f>
        <v>0</v>
      </c>
      <c r="GW330" s="23">
        <f>GS330+GT330+GV330</f>
        <v>0</v>
      </c>
      <c r="GX330">
        <f>IF(HB329&gt;0,GX329,0)</f>
        <v>0</v>
      </c>
      <c r="GY330" s="7">
        <f>ROUND(GD330+GJ330+GW330+GX330,2)</f>
        <v>0</v>
      </c>
      <c r="GZ330" s="7">
        <f>IF(AND(GY330&gt;0,GY331=0),GY330,0)</f>
        <v>0</v>
      </c>
      <c r="HA330" s="7">
        <f>IF(HB329&gt;0,HA329,0)</f>
        <v>0</v>
      </c>
      <c r="HB330" s="7">
        <f>IF(ROUND(GY330-HA330,2)&gt;0,ROUND(GY330-HA330,2),0)</f>
        <v>0</v>
      </c>
    </row>
    <row r="331" spans="1:235">
      <c r="BB331">
        <v>329</v>
      </c>
      <c r="BC331" s="7">
        <f>IF(BW330&gt;0,BC330-1000,BC330)</f>
        <v>0</v>
      </c>
      <c r="BD331" s="20">
        <f>IF(BW330&gt;0,ROUND(PMT($F$92/12,$F$96*12,-BC331),5),0)</f>
        <v>0</v>
      </c>
      <c r="BE331" s="15">
        <f>IF(BW330&gt;0,ROUND(BC331*$E$1/1000,2),0)</f>
        <v>0</v>
      </c>
      <c r="BF331" s="15">
        <f>IF(BW330&gt;0,ROUND(MIN(BC331,$F$168)*$BF$1,2),0)</f>
        <v>0</v>
      </c>
      <c r="BG331" s="22">
        <v>0</v>
      </c>
      <c r="BH331" s="22">
        <f>IF(BW330&gt;0,ROUND(MIN(BC331,$F$168)*$BH$1,0),0)</f>
        <v>0</v>
      </c>
      <c r="BI331" s="22">
        <f>IF(BW330&gt;0,ROUND(MIN(BC331,$F$168)*$BI$1,2),0)</f>
        <v>0</v>
      </c>
      <c r="BJ331" s="22">
        <f>IF(BW330&gt;0,ROUND(MIN(BC331,$F$168)*$BJ$1,2),0)</f>
        <v>0</v>
      </c>
      <c r="BK331" s="22">
        <f>IF(BW330&gt;0,ROUND(MIN(BC331,$F$168)*$BK$1,2),0)</f>
        <v>0</v>
      </c>
      <c r="BL331" s="15">
        <f>IF(BW330&gt;0,BF331+SUM(BH331:BK331),0)</f>
        <v>0</v>
      </c>
      <c r="BM331" s="22">
        <f>IF(BW330&gt;0,ROUND(BL331/12,2),0)</f>
        <v>0</v>
      </c>
      <c r="BN331" s="9">
        <f>INT(BM331)</f>
        <v>0</v>
      </c>
      <c r="BO331" s="23">
        <f>INT((BM331-BN331)*10)/10</f>
        <v>0</v>
      </c>
      <c r="BP331" s="17">
        <f>BM331-BN331-BO331</f>
        <v>0</v>
      </c>
      <c r="BQ331" s="23">
        <f>IF(OR(BP331=0.05,BP331=0),BP331,IF(AND(BP331&gt;0.051,BP331&lt;0.1),0.1,IF(AND(BP331&gt;0.001,BP331&lt;0.05),0.05,BP331)))</f>
        <v>0</v>
      </c>
      <c r="BR331" s="23">
        <f>BN331+BO331+BQ331</f>
        <v>0</v>
      </c>
      <c r="BS331">
        <f>IF(BW330&gt;0,BS330,0)</f>
        <v>0</v>
      </c>
      <c r="BT331" s="7">
        <f>SUM(BD331:BE331)+BR331+BS331</f>
        <v>0</v>
      </c>
      <c r="BU331" s="7">
        <f>IF(AND(BT331&gt;0,BT332=0),BT331,0)</f>
        <v>0</v>
      </c>
      <c r="BV331" s="7">
        <f>IF(BW330&gt;0,BV330,0)</f>
        <v>0</v>
      </c>
      <c r="BW331" s="7">
        <f>IF(ROUND(BT331-BV331,2)&gt;0,ROUND(BT331-BV331,2),0)</f>
        <v>0</v>
      </c>
      <c r="CB331">
        <v>329</v>
      </c>
      <c r="CC331" s="7">
        <f>IF(DB330&gt;0,CC330-1000,CC330)</f>
        <v>0</v>
      </c>
      <c r="CD331" s="20">
        <f>IF(DB330&gt;0,ROUND(PMT($F$92/12,$F$96*12,-CC331),5),0)</f>
        <v>0</v>
      </c>
      <c r="CE331" s="15">
        <f>IF(DB330&gt;0,ROUND(CC331*$CE$1/1000,2),0)</f>
        <v>0</v>
      </c>
      <c r="CF331" s="9">
        <f>INT(CE331)</f>
        <v>0</v>
      </c>
      <c r="CG331" s="23">
        <f>INT((CE331-CF331)*10)/10</f>
        <v>0</v>
      </c>
      <c r="CH331" s="17">
        <f>CE331-CF331-CG331</f>
        <v>0</v>
      </c>
      <c r="CI331" s="23">
        <f>IF(OR(CH331=0.05,CH331=0),CH331,IF(AND(CH331&gt;0.051,CH331&lt;0.1),0.1,IF(AND(CH331&gt;0.001,CH331&lt;0.05),0.05,CH331)))</f>
        <v>0</v>
      </c>
      <c r="CJ331" s="23">
        <f>CF331+CG331+CI331</f>
        <v>0</v>
      </c>
      <c r="CK331" s="15">
        <f>IF(DB330&gt;0,ROUND($CD$1*$CK$1,2),0)</f>
        <v>0</v>
      </c>
      <c r="CL331" s="22">
        <v>0</v>
      </c>
      <c r="CM331" s="22">
        <f>IF(DB330&gt;0,ROUND($CD$1*$CM$1,2),0)</f>
        <v>0</v>
      </c>
      <c r="CN331" s="22">
        <f>IF(DB330&gt;0,ROUND($CD$1*$CN$1,2),0)</f>
        <v>0</v>
      </c>
      <c r="CO331" s="22">
        <f>IF(DB330&gt;0,ROUND($CD$1*$CO$1,2),0)</f>
        <v>0</v>
      </c>
      <c r="CP331" s="22">
        <f>IF(DB330&gt;0,ROUND($CD$1*$CP$1,2),0)</f>
        <v>0</v>
      </c>
      <c r="CQ331" s="15">
        <f>IF(DB330&gt;0,CK331+SUM(CM331:CP331),0)</f>
        <v>0</v>
      </c>
      <c r="CR331" s="22">
        <f>IF(DB330&gt;0,ROUND(CQ331/12,2),0)</f>
        <v>0</v>
      </c>
      <c r="CS331" s="9">
        <f>INT(CR331)</f>
        <v>0</v>
      </c>
      <c r="CT331" s="23">
        <f>INT((CR331-CS331)*10)/10</f>
        <v>0</v>
      </c>
      <c r="CU331" s="17">
        <f>CR331-CS331-CT331</f>
        <v>0</v>
      </c>
      <c r="CV331" s="23">
        <f>IF(OR(CU331=0.05,CU331=0),CU331,IF(AND(CU331&gt;0.051,CU331&lt;0.1),0.1,IF(AND(CU331&gt;0.001,CU331&lt;0.05),0.05,CU331)))</f>
        <v>0</v>
      </c>
      <c r="CW331" s="23">
        <f>CS331+CT331+CV331</f>
        <v>0</v>
      </c>
      <c r="CX331">
        <f>IF(DB330&gt;0,CX330,0)</f>
        <v>0</v>
      </c>
      <c r="CY331" s="7">
        <f>ROUND(CD331+CJ331+CW331+CX331,2)</f>
        <v>0</v>
      </c>
      <c r="CZ331" s="7">
        <f>IF(AND(CY331&gt;0,CY332=0),CY331,0)</f>
        <v>0</v>
      </c>
      <c r="DA331" s="7">
        <f>IF(DB330&gt;0,DA330,0)</f>
        <v>0</v>
      </c>
      <c r="DB331" s="7">
        <f>IF(ROUND(CY331-DA331,2)&gt;0,ROUND(CY331-DA331,2),0)</f>
        <v>0</v>
      </c>
      <c r="EB331">
        <v>329</v>
      </c>
      <c r="EC331" s="7">
        <f>IF(FB330&gt;0,EC330-1000,EC330)</f>
        <v>0</v>
      </c>
      <c r="ED331" s="20">
        <f>IF(FB330&gt;0,ROUND(PMT($F$92/12,$F$96*12,-EC331),5),0)</f>
        <v>0</v>
      </c>
      <c r="EE331" s="15">
        <f>IF(FB330&gt;0,ROUND(EC331*$EE$1/1000,2),0)</f>
        <v>0</v>
      </c>
      <c r="EF331" s="9">
        <f>INT(EE331)</f>
        <v>0</v>
      </c>
      <c r="EG331" s="23">
        <f>INT((EE331-EF331)*10)/10</f>
        <v>0</v>
      </c>
      <c r="EH331" s="17">
        <f>EE331-EF331-EG331</f>
        <v>0</v>
      </c>
      <c r="EI331" s="23">
        <f>IF(OR(EH331=0.05,EH331=0),EH331,IF(AND(EH331&gt;0.051,EH331&lt;0.1),0.1,IF(AND(EH331&gt;0.001,EH331&lt;0.05),0.05,EH331)))</f>
        <v>0</v>
      </c>
      <c r="EJ331" s="23">
        <f>EF331+EG331+EI331</f>
        <v>0</v>
      </c>
      <c r="EK331" s="15">
        <f>IF(FB330&gt;0,ROUND($ED$1*$EK$1,2),0)</f>
        <v>0</v>
      </c>
      <c r="EL331" s="22">
        <v>0</v>
      </c>
      <c r="EM331" s="22">
        <f>IF(FB330&gt;0,ROUND($ED$1*$EM$1,0),0)</f>
        <v>0</v>
      </c>
      <c r="EN331" s="22">
        <f>IF(FB330&gt;0,ROUND($ED$1*$EN$1,2),0)</f>
        <v>0</v>
      </c>
      <c r="EO331" s="22">
        <f>IF(FB330&gt;0,ROUND($ED$1*$EO$1,2),0)</f>
        <v>0</v>
      </c>
      <c r="EP331" s="22">
        <f>IF(FB330&gt;0,ROUND($ED$1*$EP$1,2),0)</f>
        <v>0</v>
      </c>
      <c r="EQ331" s="15">
        <f>IF(FB330&gt;0,EK331+SUM(EM331:EP331),0)</f>
        <v>0</v>
      </c>
      <c r="ER331" s="22">
        <f>IF(FB330&gt;0,ROUND(EQ331/12,2),0)</f>
        <v>0</v>
      </c>
      <c r="ES331" s="9">
        <f>INT(ER331)</f>
        <v>0</v>
      </c>
      <c r="ET331" s="23">
        <f>INT((ER331-ES331)*10)/10</f>
        <v>0</v>
      </c>
      <c r="EU331" s="17">
        <f>ER331-ES331-ET331</f>
        <v>0</v>
      </c>
      <c r="EV331" s="23">
        <f>IF(OR(EU331=0.05,EU331=0),EU331,IF(AND(EU331&gt;0.051,EU331&lt;0.1),0.1,IF(AND(EU331&gt;0.001,EU331&lt;0.05),0.05,EU331)))</f>
        <v>0</v>
      </c>
      <c r="EW331" s="23">
        <f>ES331+ET331+EV331</f>
        <v>0</v>
      </c>
      <c r="EX331">
        <f>IF(FB330&gt;0,EX330,0)</f>
        <v>0</v>
      </c>
      <c r="EY331" s="7">
        <f>ROUND(ED331+EJ331+EW331+EX331,2)</f>
        <v>0</v>
      </c>
      <c r="EZ331" s="7">
        <f>IF(AND(EY331&gt;0,EY332=0),EY331,0)</f>
        <v>0</v>
      </c>
      <c r="FA331" s="7">
        <f>IF(FB330&gt;0,FA330,0)</f>
        <v>0</v>
      </c>
      <c r="FB331" s="7">
        <f>IF(ROUND(EY331-FA331,2)&gt;0,ROUND(EY331-FA331,2),0)</f>
        <v>0</v>
      </c>
      <c r="GB331">
        <v>329</v>
      </c>
      <c r="GC331" s="7">
        <f>IF(HB330&gt;0,GC330-1000,GC330)</f>
        <v>0</v>
      </c>
      <c r="GD331" s="20">
        <f>IF(HB330&gt;0,ROUND(PMT($F$92/12,$F$96*12,-GC331),5),0)</f>
        <v>0</v>
      </c>
      <c r="GE331" s="15">
        <f>IF(HB330&gt;0,ROUND(GC331*$GE$1/1000,2),0)</f>
        <v>0</v>
      </c>
      <c r="GF331" s="9">
        <f>INT(GE331)</f>
        <v>0</v>
      </c>
      <c r="GG331" s="23">
        <f>INT((GE331-GF331)*10)/10</f>
        <v>0</v>
      </c>
      <c r="GH331" s="17">
        <f>GE331-GF331-GG331</f>
        <v>0</v>
      </c>
      <c r="GI331" s="23">
        <f>IF(OR(GH331=0.05,GH331=0),GH331,IF(AND(GH331&gt;0.051,GH331&lt;0.1),0.1,IF(AND(GH331&gt;0.001,GH331&lt;0.05),0.05,GH331)))</f>
        <v>0</v>
      </c>
      <c r="GJ331" s="23">
        <f>GF331+GG331+GI331</f>
        <v>0</v>
      </c>
      <c r="GK331" s="15">
        <f>IF(HB330&gt;0,ROUND($GD$1*$GK$1,2),0)</f>
        <v>0</v>
      </c>
      <c r="GL331" s="22">
        <v>0</v>
      </c>
      <c r="GM331" s="22">
        <f>IF(HB330&gt;0,ROUND($GD$1*$GM$1,0),0)</f>
        <v>0</v>
      </c>
      <c r="GN331" s="22">
        <f>IF(HB330&gt;0,ROUND($GD$1*$GN$1,2),0)</f>
        <v>0</v>
      </c>
      <c r="GO331" s="22">
        <f>IF(HB330&gt;0,ROUND($GD$1*$GO$1,2),0)</f>
        <v>0</v>
      </c>
      <c r="GP331" s="22">
        <f>IF(HB330&gt;0,ROUND($GD$1*$GP$1,2),0)</f>
        <v>0</v>
      </c>
      <c r="GQ331" s="15">
        <f>IF(HB330&gt;0,GK331+SUM(GM331:GP331),0)</f>
        <v>0</v>
      </c>
      <c r="GR331" s="22">
        <f>IF(HB330&gt;0,ROUND(GQ331/12,2),0)</f>
        <v>0</v>
      </c>
      <c r="GS331" s="9">
        <f>INT(GR331)</f>
        <v>0</v>
      </c>
      <c r="GT331" s="23">
        <f>INT((GR331-GS331)*10)/10</f>
        <v>0</v>
      </c>
      <c r="GU331" s="17">
        <f>GR331-GS331-GT331</f>
        <v>0</v>
      </c>
      <c r="GV331" s="23">
        <f>IF(OR(GU331=0.05,GU331=0),GU331,IF(AND(GU331&gt;0.051,GU331&lt;0.1),0.1,IF(AND(GU331&gt;0.001,GU331&lt;0.05),0.05,GU331)))</f>
        <v>0</v>
      </c>
      <c r="GW331" s="23">
        <f>GS331+GT331+GV331</f>
        <v>0</v>
      </c>
      <c r="GX331">
        <f>IF(HB330&gt;0,GX330,0)</f>
        <v>0</v>
      </c>
      <c r="GY331" s="7">
        <f>ROUND(GD331+GJ331+GW331+GX331,2)</f>
        <v>0</v>
      </c>
      <c r="GZ331" s="7">
        <f>IF(AND(GY331&gt;0,GY332=0),GY331,0)</f>
        <v>0</v>
      </c>
      <c r="HA331" s="7">
        <f>IF(HB330&gt;0,HA330,0)</f>
        <v>0</v>
      </c>
      <c r="HB331" s="7">
        <f>IF(ROUND(GY331-HA331,2)&gt;0,ROUND(GY331-HA331,2),0)</f>
        <v>0</v>
      </c>
    </row>
    <row r="332" spans="1:235">
      <c r="BB332">
        <v>330</v>
      </c>
      <c r="BC332" s="7">
        <f>IF(BW331&gt;0,BC331-1000,BC331)</f>
        <v>0</v>
      </c>
      <c r="BD332" s="20">
        <f>IF(BW331&gt;0,ROUND(PMT($F$92/12,$F$96*12,-BC332),5),0)</f>
        <v>0</v>
      </c>
      <c r="BE332" s="15">
        <f>IF(BW331&gt;0,ROUND(BC332*$E$1/1000,2),0)</f>
        <v>0</v>
      </c>
      <c r="BF332" s="15">
        <f>IF(BW331&gt;0,ROUND(MIN(BC332,$F$168)*$BF$1,2),0)</f>
        <v>0</v>
      </c>
      <c r="BG332" s="22">
        <v>0</v>
      </c>
      <c r="BH332" s="22">
        <f>IF(BW331&gt;0,ROUND(MIN(BC332,$F$168)*$BH$1,0),0)</f>
        <v>0</v>
      </c>
      <c r="BI332" s="22">
        <f>IF(BW331&gt;0,ROUND(MIN(BC332,$F$168)*$BI$1,2),0)</f>
        <v>0</v>
      </c>
      <c r="BJ332" s="22">
        <f>IF(BW331&gt;0,ROUND(MIN(BC332,$F$168)*$BJ$1,2),0)</f>
        <v>0</v>
      </c>
      <c r="BK332" s="22">
        <f>IF(BW331&gt;0,ROUND(MIN(BC332,$F$168)*$BK$1,2),0)</f>
        <v>0</v>
      </c>
      <c r="BL332" s="15">
        <f>IF(BW331&gt;0,BF332+SUM(BH332:BK332),0)</f>
        <v>0</v>
      </c>
      <c r="BM332" s="22">
        <f>IF(BW331&gt;0,ROUND(BL332/12,2),0)</f>
        <v>0</v>
      </c>
      <c r="BN332" s="9">
        <f>INT(BM332)</f>
        <v>0</v>
      </c>
      <c r="BO332" s="23">
        <f>INT((BM332-BN332)*10)/10</f>
        <v>0</v>
      </c>
      <c r="BP332" s="17">
        <f>BM332-BN332-BO332</f>
        <v>0</v>
      </c>
      <c r="BQ332" s="23">
        <f>IF(OR(BP332=0.05,BP332=0),BP332,IF(AND(BP332&gt;0.051,BP332&lt;0.1),0.1,IF(AND(BP332&gt;0.001,BP332&lt;0.05),0.05,BP332)))</f>
        <v>0</v>
      </c>
      <c r="BR332" s="23">
        <f>BN332+BO332+BQ332</f>
        <v>0</v>
      </c>
      <c r="BS332">
        <f>IF(BW331&gt;0,BS331,0)</f>
        <v>0</v>
      </c>
      <c r="BT332" s="7">
        <f>SUM(BD332:BE332)+BR332+BS332</f>
        <v>0</v>
      </c>
      <c r="BU332" s="7">
        <f>IF(AND(BT332&gt;0,BT333=0),BT332,0)</f>
        <v>0</v>
      </c>
      <c r="BV332" s="7">
        <f>IF(BW331&gt;0,BV331,0)</f>
        <v>0</v>
      </c>
      <c r="BW332" s="7">
        <f>IF(ROUND(BT332-BV332,2)&gt;0,ROUND(BT332-BV332,2),0)</f>
        <v>0</v>
      </c>
      <c r="CB332">
        <v>330</v>
      </c>
      <c r="CC332" s="7">
        <f>IF(DB331&gt;0,CC331-1000,CC331)</f>
        <v>0</v>
      </c>
      <c r="CD332" s="20">
        <f>IF(DB331&gt;0,ROUND(PMT($F$92/12,$F$96*12,-CC332),5),0)</f>
        <v>0</v>
      </c>
      <c r="CE332" s="15">
        <f>IF(DB331&gt;0,ROUND(CC332*$CE$1/1000,2),0)</f>
        <v>0</v>
      </c>
      <c r="CF332" s="9">
        <f>INT(CE332)</f>
        <v>0</v>
      </c>
      <c r="CG332" s="23">
        <f>INT((CE332-CF332)*10)/10</f>
        <v>0</v>
      </c>
      <c r="CH332" s="17">
        <f>CE332-CF332-CG332</f>
        <v>0</v>
      </c>
      <c r="CI332" s="23">
        <f>IF(OR(CH332=0.05,CH332=0),CH332,IF(AND(CH332&gt;0.051,CH332&lt;0.1),0.1,IF(AND(CH332&gt;0.001,CH332&lt;0.05),0.05,CH332)))</f>
        <v>0</v>
      </c>
      <c r="CJ332" s="23">
        <f>CF332+CG332+CI332</f>
        <v>0</v>
      </c>
      <c r="CK332" s="15">
        <f>IF(DB331&gt;0,ROUND($CD$1*$CK$1,2),0)</f>
        <v>0</v>
      </c>
      <c r="CL332" s="22">
        <v>0</v>
      </c>
      <c r="CM332" s="22">
        <f>IF(DB331&gt;0,ROUND($CD$1*$CM$1,2),0)</f>
        <v>0</v>
      </c>
      <c r="CN332" s="22">
        <f>IF(DB331&gt;0,ROUND($CD$1*$CN$1,2),0)</f>
        <v>0</v>
      </c>
      <c r="CO332" s="22">
        <f>IF(DB331&gt;0,ROUND($CD$1*$CO$1,2),0)</f>
        <v>0</v>
      </c>
      <c r="CP332" s="22">
        <f>IF(DB331&gt;0,ROUND($CD$1*$CP$1,2),0)</f>
        <v>0</v>
      </c>
      <c r="CQ332" s="15">
        <f>IF(DB331&gt;0,CK332+SUM(CM332:CP332),0)</f>
        <v>0</v>
      </c>
      <c r="CR332" s="22">
        <f>IF(DB331&gt;0,ROUND(CQ332/12,2),0)</f>
        <v>0</v>
      </c>
      <c r="CS332" s="9">
        <f>INT(CR332)</f>
        <v>0</v>
      </c>
      <c r="CT332" s="23">
        <f>INT((CR332-CS332)*10)/10</f>
        <v>0</v>
      </c>
      <c r="CU332" s="17">
        <f>CR332-CS332-CT332</f>
        <v>0</v>
      </c>
      <c r="CV332" s="23">
        <f>IF(OR(CU332=0.05,CU332=0),CU332,IF(AND(CU332&gt;0.051,CU332&lt;0.1),0.1,IF(AND(CU332&gt;0.001,CU332&lt;0.05),0.05,CU332)))</f>
        <v>0</v>
      </c>
      <c r="CW332" s="23">
        <f>CS332+CT332+CV332</f>
        <v>0</v>
      </c>
      <c r="CX332">
        <f>IF(DB331&gt;0,CX331,0)</f>
        <v>0</v>
      </c>
      <c r="CY332" s="7">
        <f>ROUND(CD332+CJ332+CW332+CX332,2)</f>
        <v>0</v>
      </c>
      <c r="CZ332" s="7">
        <f>IF(AND(CY332&gt;0,CY333=0),CY332,0)</f>
        <v>0</v>
      </c>
      <c r="DA332" s="7">
        <f>IF(DB331&gt;0,DA331,0)</f>
        <v>0</v>
      </c>
      <c r="DB332" s="7">
        <f>IF(ROUND(CY332-DA332,2)&gt;0,ROUND(CY332-DA332,2),0)</f>
        <v>0</v>
      </c>
      <c r="EB332">
        <v>330</v>
      </c>
      <c r="EC332" s="7">
        <f>IF(FB331&gt;0,EC331-1000,EC331)</f>
        <v>0</v>
      </c>
      <c r="ED332" s="20">
        <f>IF(FB331&gt;0,ROUND(PMT($F$92/12,$F$96*12,-EC332),5),0)</f>
        <v>0</v>
      </c>
      <c r="EE332" s="15">
        <f>IF(FB331&gt;0,ROUND(EC332*$EE$1/1000,2),0)</f>
        <v>0</v>
      </c>
      <c r="EF332" s="9">
        <f>INT(EE332)</f>
        <v>0</v>
      </c>
      <c r="EG332" s="23">
        <f>INT((EE332-EF332)*10)/10</f>
        <v>0</v>
      </c>
      <c r="EH332" s="17">
        <f>EE332-EF332-EG332</f>
        <v>0</v>
      </c>
      <c r="EI332" s="23">
        <f>IF(OR(EH332=0.05,EH332=0),EH332,IF(AND(EH332&gt;0.051,EH332&lt;0.1),0.1,IF(AND(EH332&gt;0.001,EH332&lt;0.05),0.05,EH332)))</f>
        <v>0</v>
      </c>
      <c r="EJ332" s="23">
        <f>EF332+EG332+EI332</f>
        <v>0</v>
      </c>
      <c r="EK332" s="15">
        <f>IF(FB331&gt;0,ROUND($ED$1*$EK$1,2),0)</f>
        <v>0</v>
      </c>
      <c r="EL332" s="22">
        <v>0</v>
      </c>
      <c r="EM332" s="22">
        <f>IF(FB331&gt;0,ROUND($ED$1*$EM$1,0),0)</f>
        <v>0</v>
      </c>
      <c r="EN332" s="22">
        <f>IF(FB331&gt;0,ROUND($ED$1*$EN$1,2),0)</f>
        <v>0</v>
      </c>
      <c r="EO332" s="22">
        <f>IF(FB331&gt;0,ROUND($ED$1*$EO$1,2),0)</f>
        <v>0</v>
      </c>
      <c r="EP332" s="22">
        <f>IF(FB331&gt;0,ROUND($ED$1*$EP$1,2),0)</f>
        <v>0</v>
      </c>
      <c r="EQ332" s="15">
        <f>IF(FB331&gt;0,EK332+SUM(EM332:EP332),0)</f>
        <v>0</v>
      </c>
      <c r="ER332" s="22">
        <f>IF(FB331&gt;0,ROUND(EQ332/12,2),0)</f>
        <v>0</v>
      </c>
      <c r="ES332" s="9">
        <f>INT(ER332)</f>
        <v>0</v>
      </c>
      <c r="ET332" s="23">
        <f>INT((ER332-ES332)*10)/10</f>
        <v>0</v>
      </c>
      <c r="EU332" s="17">
        <f>ER332-ES332-ET332</f>
        <v>0</v>
      </c>
      <c r="EV332" s="23">
        <f>IF(OR(EU332=0.05,EU332=0),EU332,IF(AND(EU332&gt;0.051,EU332&lt;0.1),0.1,IF(AND(EU332&gt;0.001,EU332&lt;0.05),0.05,EU332)))</f>
        <v>0</v>
      </c>
      <c r="EW332" s="23">
        <f>ES332+ET332+EV332</f>
        <v>0</v>
      </c>
      <c r="EX332">
        <f>IF(FB331&gt;0,EX331,0)</f>
        <v>0</v>
      </c>
      <c r="EY332" s="7">
        <f>ROUND(ED332+EJ332+EW332+EX332,2)</f>
        <v>0</v>
      </c>
      <c r="EZ332" s="7">
        <f>IF(AND(EY332&gt;0,EY333=0),EY332,0)</f>
        <v>0</v>
      </c>
      <c r="FA332" s="7">
        <f>IF(FB331&gt;0,FA331,0)</f>
        <v>0</v>
      </c>
      <c r="FB332" s="7">
        <f>IF(ROUND(EY332-FA332,2)&gt;0,ROUND(EY332-FA332,2),0)</f>
        <v>0</v>
      </c>
      <c r="GB332">
        <v>330</v>
      </c>
      <c r="GC332" s="7">
        <f>IF(HB331&gt;0,GC331-1000,GC331)</f>
        <v>0</v>
      </c>
      <c r="GD332" s="20">
        <f>IF(HB331&gt;0,ROUND(PMT($F$92/12,$F$96*12,-GC332),5),0)</f>
        <v>0</v>
      </c>
      <c r="GE332" s="15">
        <f>IF(HB331&gt;0,ROUND(GC332*$GE$1/1000,2),0)</f>
        <v>0</v>
      </c>
      <c r="GF332" s="9">
        <f>INT(GE332)</f>
        <v>0</v>
      </c>
      <c r="GG332" s="23">
        <f>INT((GE332-GF332)*10)/10</f>
        <v>0</v>
      </c>
      <c r="GH332" s="17">
        <f>GE332-GF332-GG332</f>
        <v>0</v>
      </c>
      <c r="GI332" s="23">
        <f>IF(OR(GH332=0.05,GH332=0),GH332,IF(AND(GH332&gt;0.051,GH332&lt;0.1),0.1,IF(AND(GH332&gt;0.001,GH332&lt;0.05),0.05,GH332)))</f>
        <v>0</v>
      </c>
      <c r="GJ332" s="23">
        <f>GF332+GG332+GI332</f>
        <v>0</v>
      </c>
      <c r="GK332" s="15">
        <f>IF(HB331&gt;0,ROUND($GD$1*$GK$1,2),0)</f>
        <v>0</v>
      </c>
      <c r="GL332" s="22">
        <v>0</v>
      </c>
      <c r="GM332" s="22">
        <f>IF(HB331&gt;0,ROUND($GD$1*$GM$1,0),0)</f>
        <v>0</v>
      </c>
      <c r="GN332" s="22">
        <f>IF(HB331&gt;0,ROUND($GD$1*$GN$1,2),0)</f>
        <v>0</v>
      </c>
      <c r="GO332" s="22">
        <f>IF(HB331&gt;0,ROUND($GD$1*$GO$1,2),0)</f>
        <v>0</v>
      </c>
      <c r="GP332" s="22">
        <f>IF(HB331&gt;0,ROUND($GD$1*$GP$1,2),0)</f>
        <v>0</v>
      </c>
      <c r="GQ332" s="15">
        <f>IF(HB331&gt;0,GK332+SUM(GM332:GP332),0)</f>
        <v>0</v>
      </c>
      <c r="GR332" s="22">
        <f>IF(HB331&gt;0,ROUND(GQ332/12,2),0)</f>
        <v>0</v>
      </c>
      <c r="GS332" s="9">
        <f>INT(GR332)</f>
        <v>0</v>
      </c>
      <c r="GT332" s="23">
        <f>INT((GR332-GS332)*10)/10</f>
        <v>0</v>
      </c>
      <c r="GU332" s="17">
        <f>GR332-GS332-GT332</f>
        <v>0</v>
      </c>
      <c r="GV332" s="23">
        <f>IF(OR(GU332=0.05,GU332=0),GU332,IF(AND(GU332&gt;0.051,GU332&lt;0.1),0.1,IF(AND(GU332&gt;0.001,GU332&lt;0.05),0.05,GU332)))</f>
        <v>0</v>
      </c>
      <c r="GW332" s="23">
        <f>GS332+GT332+GV332</f>
        <v>0</v>
      </c>
      <c r="GX332">
        <f>IF(HB331&gt;0,GX331,0)</f>
        <v>0</v>
      </c>
      <c r="GY332" s="7">
        <f>ROUND(GD332+GJ332+GW332+GX332,2)</f>
        <v>0</v>
      </c>
      <c r="GZ332" s="7">
        <f>IF(AND(GY332&gt;0,GY333=0),GY332,0)</f>
        <v>0</v>
      </c>
      <c r="HA332" s="7">
        <f>IF(HB331&gt;0,HA331,0)</f>
        <v>0</v>
      </c>
      <c r="HB332" s="7">
        <f>IF(ROUND(GY332-HA332,2)&gt;0,ROUND(GY332-HA332,2),0)</f>
        <v>0</v>
      </c>
    </row>
    <row r="333" spans="1:235">
      <c r="BB333">
        <v>331</v>
      </c>
      <c r="BC333" s="7">
        <f>IF(BW332&gt;0,BC332-1000,BC332)</f>
        <v>0</v>
      </c>
      <c r="BD333" s="20">
        <f>IF(BW332&gt;0,ROUND(PMT($F$92/12,$F$96*12,-BC333),5),0)</f>
        <v>0</v>
      </c>
      <c r="BE333" s="15">
        <f>IF(BW332&gt;0,ROUND(BC333*$E$1/1000,2),0)</f>
        <v>0</v>
      </c>
      <c r="BF333" s="15">
        <f>IF(BW332&gt;0,ROUND(MIN(BC333,$F$168)*$BF$1,2),0)</f>
        <v>0</v>
      </c>
      <c r="BG333" s="22">
        <v>0</v>
      </c>
      <c r="BH333" s="22">
        <f>IF(BW332&gt;0,ROUND(MIN(BC333,$F$168)*$BH$1,0),0)</f>
        <v>0</v>
      </c>
      <c r="BI333" s="22">
        <f>IF(BW332&gt;0,ROUND(MIN(BC333,$F$168)*$BI$1,2),0)</f>
        <v>0</v>
      </c>
      <c r="BJ333" s="22">
        <f>IF(BW332&gt;0,ROUND(MIN(BC333,$F$168)*$BJ$1,2),0)</f>
        <v>0</v>
      </c>
      <c r="BK333" s="22">
        <f>IF(BW332&gt;0,ROUND(MIN(BC333,$F$168)*$BK$1,2),0)</f>
        <v>0</v>
      </c>
      <c r="BL333" s="15">
        <f>IF(BW332&gt;0,BF333+SUM(BH333:BK333),0)</f>
        <v>0</v>
      </c>
      <c r="BM333" s="22">
        <f>IF(BW332&gt;0,ROUND(BL333/12,2),0)</f>
        <v>0</v>
      </c>
      <c r="BN333" s="9">
        <f>INT(BM333)</f>
        <v>0</v>
      </c>
      <c r="BO333" s="23">
        <f>INT((BM333-BN333)*10)/10</f>
        <v>0</v>
      </c>
      <c r="BP333" s="17">
        <f>BM333-BN333-BO333</f>
        <v>0</v>
      </c>
      <c r="BQ333" s="23">
        <f>IF(OR(BP333=0.05,BP333=0),BP333,IF(AND(BP333&gt;0.051,BP333&lt;0.1),0.1,IF(AND(BP333&gt;0.001,BP333&lt;0.05),0.05,BP333)))</f>
        <v>0</v>
      </c>
      <c r="BR333" s="23">
        <f>BN333+BO333+BQ333</f>
        <v>0</v>
      </c>
      <c r="BS333">
        <f>IF(BW332&gt;0,BS332,0)</f>
        <v>0</v>
      </c>
      <c r="BT333" s="7">
        <f>SUM(BD333:BE333)+BR333+BS333</f>
        <v>0</v>
      </c>
      <c r="BU333" s="7">
        <f>IF(AND(BT333&gt;0,BT334=0),BT333,0)</f>
        <v>0</v>
      </c>
      <c r="BV333" s="7">
        <f>IF(BW332&gt;0,BV332,0)</f>
        <v>0</v>
      </c>
      <c r="BW333" s="7">
        <f>IF(ROUND(BT333-BV333,2)&gt;0,ROUND(BT333-BV333,2),0)</f>
        <v>0</v>
      </c>
      <c r="CB333">
        <v>331</v>
      </c>
      <c r="CC333" s="7">
        <f>IF(DB332&gt;0,CC332-1000,CC332)</f>
        <v>0</v>
      </c>
      <c r="CD333" s="20">
        <f>IF(DB332&gt;0,ROUND(PMT($F$92/12,$F$96*12,-CC333),5),0)</f>
        <v>0</v>
      </c>
      <c r="CE333" s="15">
        <f>IF(DB332&gt;0,ROUND(CC333*$CE$1/1000,2),0)</f>
        <v>0</v>
      </c>
      <c r="CF333" s="9">
        <f>INT(CE333)</f>
        <v>0</v>
      </c>
      <c r="CG333" s="23">
        <f>INT((CE333-CF333)*10)/10</f>
        <v>0</v>
      </c>
      <c r="CH333" s="17">
        <f>CE333-CF333-CG333</f>
        <v>0</v>
      </c>
      <c r="CI333" s="23">
        <f>IF(OR(CH333=0.05,CH333=0),CH333,IF(AND(CH333&gt;0.051,CH333&lt;0.1),0.1,IF(AND(CH333&gt;0.001,CH333&lt;0.05),0.05,CH333)))</f>
        <v>0</v>
      </c>
      <c r="CJ333" s="23">
        <f>CF333+CG333+CI333</f>
        <v>0</v>
      </c>
      <c r="CK333" s="15">
        <f>IF(DB332&gt;0,ROUND($CD$1*$CK$1,2),0)</f>
        <v>0</v>
      </c>
      <c r="CL333" s="22">
        <v>0</v>
      </c>
      <c r="CM333" s="22">
        <f>IF(DB332&gt;0,ROUND($CD$1*$CM$1,2),0)</f>
        <v>0</v>
      </c>
      <c r="CN333" s="22">
        <f>IF(DB332&gt;0,ROUND($CD$1*$CN$1,2),0)</f>
        <v>0</v>
      </c>
      <c r="CO333" s="22">
        <f>IF(DB332&gt;0,ROUND($CD$1*$CO$1,2),0)</f>
        <v>0</v>
      </c>
      <c r="CP333" s="22">
        <f>IF(DB332&gt;0,ROUND($CD$1*$CP$1,2),0)</f>
        <v>0</v>
      </c>
      <c r="CQ333" s="15">
        <f>IF(DB332&gt;0,CK333+SUM(CM333:CP333),0)</f>
        <v>0</v>
      </c>
      <c r="CR333" s="22">
        <f>IF(DB332&gt;0,ROUND(CQ333/12,2),0)</f>
        <v>0</v>
      </c>
      <c r="CS333" s="9">
        <f>INT(CR333)</f>
        <v>0</v>
      </c>
      <c r="CT333" s="23">
        <f>INT((CR333-CS333)*10)/10</f>
        <v>0</v>
      </c>
      <c r="CU333" s="17">
        <f>CR333-CS333-CT333</f>
        <v>0</v>
      </c>
      <c r="CV333" s="23">
        <f>IF(OR(CU333=0.05,CU333=0),CU333,IF(AND(CU333&gt;0.051,CU333&lt;0.1),0.1,IF(AND(CU333&gt;0.001,CU333&lt;0.05),0.05,CU333)))</f>
        <v>0</v>
      </c>
      <c r="CW333" s="23">
        <f>CS333+CT333+CV333</f>
        <v>0</v>
      </c>
      <c r="CX333">
        <f>IF(DB332&gt;0,CX332,0)</f>
        <v>0</v>
      </c>
      <c r="CY333" s="7">
        <f>ROUND(CD333+CJ333+CW333+CX333,2)</f>
        <v>0</v>
      </c>
      <c r="CZ333" s="7">
        <f>IF(AND(CY333&gt;0,CY334=0),CY333,0)</f>
        <v>0</v>
      </c>
      <c r="DA333" s="7">
        <f>IF(DB332&gt;0,DA332,0)</f>
        <v>0</v>
      </c>
      <c r="DB333" s="7">
        <f>IF(ROUND(CY333-DA333,2)&gt;0,ROUND(CY333-DA333,2),0)</f>
        <v>0</v>
      </c>
      <c r="EB333">
        <v>331</v>
      </c>
      <c r="EC333" s="7">
        <f>IF(FB332&gt;0,EC332-1000,EC332)</f>
        <v>0</v>
      </c>
      <c r="ED333" s="20">
        <f>IF(FB332&gt;0,ROUND(PMT($F$92/12,$F$96*12,-EC333),5),0)</f>
        <v>0</v>
      </c>
      <c r="EE333" s="15">
        <f>IF(FB332&gt;0,ROUND(EC333*$EE$1/1000,2),0)</f>
        <v>0</v>
      </c>
      <c r="EF333" s="9">
        <f>INT(EE333)</f>
        <v>0</v>
      </c>
      <c r="EG333" s="23">
        <f>INT((EE333-EF333)*10)/10</f>
        <v>0</v>
      </c>
      <c r="EH333" s="17">
        <f>EE333-EF333-EG333</f>
        <v>0</v>
      </c>
      <c r="EI333" s="23">
        <f>IF(OR(EH333=0.05,EH333=0),EH333,IF(AND(EH333&gt;0.051,EH333&lt;0.1),0.1,IF(AND(EH333&gt;0.001,EH333&lt;0.05),0.05,EH333)))</f>
        <v>0</v>
      </c>
      <c r="EJ333" s="23">
        <f>EF333+EG333+EI333</f>
        <v>0</v>
      </c>
      <c r="EK333" s="15">
        <f>IF(FB332&gt;0,ROUND($ED$1*$EK$1,2),0)</f>
        <v>0</v>
      </c>
      <c r="EL333" s="22">
        <v>0</v>
      </c>
      <c r="EM333" s="22">
        <f>IF(FB332&gt;0,ROUND($ED$1*$EM$1,0),0)</f>
        <v>0</v>
      </c>
      <c r="EN333" s="22">
        <f>IF(FB332&gt;0,ROUND($ED$1*$EN$1,2),0)</f>
        <v>0</v>
      </c>
      <c r="EO333" s="22">
        <f>IF(FB332&gt;0,ROUND($ED$1*$EO$1,2),0)</f>
        <v>0</v>
      </c>
      <c r="EP333" s="22">
        <f>IF(FB332&gt;0,ROUND($ED$1*$EP$1,2),0)</f>
        <v>0</v>
      </c>
      <c r="EQ333" s="15">
        <f>IF(FB332&gt;0,EK333+SUM(EM333:EP333),0)</f>
        <v>0</v>
      </c>
      <c r="ER333" s="22">
        <f>IF(FB332&gt;0,ROUND(EQ333/12,2),0)</f>
        <v>0</v>
      </c>
      <c r="ES333" s="9">
        <f>INT(ER333)</f>
        <v>0</v>
      </c>
      <c r="ET333" s="23">
        <f>INT((ER333-ES333)*10)/10</f>
        <v>0</v>
      </c>
      <c r="EU333" s="17">
        <f>ER333-ES333-ET333</f>
        <v>0</v>
      </c>
      <c r="EV333" s="23">
        <f>IF(OR(EU333=0.05,EU333=0),EU333,IF(AND(EU333&gt;0.051,EU333&lt;0.1),0.1,IF(AND(EU333&gt;0.001,EU333&lt;0.05),0.05,EU333)))</f>
        <v>0</v>
      </c>
      <c r="EW333" s="23">
        <f>ES333+ET333+EV333</f>
        <v>0</v>
      </c>
      <c r="EX333">
        <f>IF(FB332&gt;0,EX332,0)</f>
        <v>0</v>
      </c>
      <c r="EY333" s="7">
        <f>ROUND(ED333+EJ333+EW333+EX333,2)</f>
        <v>0</v>
      </c>
      <c r="EZ333" s="7">
        <f>IF(AND(EY333&gt;0,EY334=0),EY333,0)</f>
        <v>0</v>
      </c>
      <c r="FA333" s="7">
        <f>IF(FB332&gt;0,FA332,0)</f>
        <v>0</v>
      </c>
      <c r="FB333" s="7">
        <f>IF(ROUND(EY333-FA333,2)&gt;0,ROUND(EY333-FA333,2),0)</f>
        <v>0</v>
      </c>
      <c r="GB333">
        <v>331</v>
      </c>
      <c r="GC333" s="7">
        <f>IF(HB332&gt;0,GC332-1000,GC332)</f>
        <v>0</v>
      </c>
      <c r="GD333" s="20">
        <f>IF(HB332&gt;0,ROUND(PMT($F$92/12,$F$96*12,-GC333),5),0)</f>
        <v>0</v>
      </c>
      <c r="GE333" s="15">
        <f>IF(HB332&gt;0,ROUND(GC333*$GE$1/1000,2),0)</f>
        <v>0</v>
      </c>
      <c r="GF333" s="9">
        <f>INT(GE333)</f>
        <v>0</v>
      </c>
      <c r="GG333" s="23">
        <f>INT((GE333-GF333)*10)/10</f>
        <v>0</v>
      </c>
      <c r="GH333" s="17">
        <f>GE333-GF333-GG333</f>
        <v>0</v>
      </c>
      <c r="GI333" s="23">
        <f>IF(OR(GH333=0.05,GH333=0),GH333,IF(AND(GH333&gt;0.051,GH333&lt;0.1),0.1,IF(AND(GH333&gt;0.001,GH333&lt;0.05),0.05,GH333)))</f>
        <v>0</v>
      </c>
      <c r="GJ333" s="23">
        <f>GF333+GG333+GI333</f>
        <v>0</v>
      </c>
      <c r="GK333" s="15">
        <f>IF(HB332&gt;0,ROUND($GD$1*$GK$1,2),0)</f>
        <v>0</v>
      </c>
      <c r="GL333" s="22">
        <v>0</v>
      </c>
      <c r="GM333" s="22">
        <f>IF(HB332&gt;0,ROUND($GD$1*$GM$1,0),0)</f>
        <v>0</v>
      </c>
      <c r="GN333" s="22">
        <f>IF(HB332&gt;0,ROUND($GD$1*$GN$1,2),0)</f>
        <v>0</v>
      </c>
      <c r="GO333" s="22">
        <f>IF(HB332&gt;0,ROUND($GD$1*$GO$1,2),0)</f>
        <v>0</v>
      </c>
      <c r="GP333" s="22">
        <f>IF(HB332&gt;0,ROUND($GD$1*$GP$1,2),0)</f>
        <v>0</v>
      </c>
      <c r="GQ333" s="15">
        <f>IF(HB332&gt;0,GK333+SUM(GM333:GP333),0)</f>
        <v>0</v>
      </c>
      <c r="GR333" s="22">
        <f>IF(HB332&gt;0,ROUND(GQ333/12,2),0)</f>
        <v>0</v>
      </c>
      <c r="GS333" s="9">
        <f>INT(GR333)</f>
        <v>0</v>
      </c>
      <c r="GT333" s="23">
        <f>INT((GR333-GS333)*10)/10</f>
        <v>0</v>
      </c>
      <c r="GU333" s="17">
        <f>GR333-GS333-GT333</f>
        <v>0</v>
      </c>
      <c r="GV333" s="23">
        <f>IF(OR(GU333=0.05,GU333=0),GU333,IF(AND(GU333&gt;0.051,GU333&lt;0.1),0.1,IF(AND(GU333&gt;0.001,GU333&lt;0.05),0.05,GU333)))</f>
        <v>0</v>
      </c>
      <c r="GW333" s="23">
        <f>GS333+GT333+GV333</f>
        <v>0</v>
      </c>
      <c r="GX333">
        <f>IF(HB332&gt;0,GX332,0)</f>
        <v>0</v>
      </c>
      <c r="GY333" s="7">
        <f>ROUND(GD333+GJ333+GW333+GX333,2)</f>
        <v>0</v>
      </c>
      <c r="GZ333" s="7">
        <f>IF(AND(GY333&gt;0,GY334=0),GY333,0)</f>
        <v>0</v>
      </c>
      <c r="HA333" s="7">
        <f>IF(HB332&gt;0,HA332,0)</f>
        <v>0</v>
      </c>
      <c r="HB333" s="7">
        <f>IF(ROUND(GY333-HA333,2)&gt;0,ROUND(GY333-HA333,2),0)</f>
        <v>0</v>
      </c>
    </row>
    <row r="334" spans="1:235">
      <c r="BB334">
        <v>332</v>
      </c>
      <c r="BC334" s="7">
        <f>IF(BW333&gt;0,BC333-1000,BC333)</f>
        <v>0</v>
      </c>
      <c r="BD334" s="20">
        <f>IF(BW333&gt;0,ROUND(PMT($F$92/12,$F$96*12,-BC334),5),0)</f>
        <v>0</v>
      </c>
      <c r="BE334" s="15">
        <f>IF(BW333&gt;0,ROUND(BC334*$E$1/1000,2),0)</f>
        <v>0</v>
      </c>
      <c r="BF334" s="15">
        <f>IF(BW333&gt;0,ROUND(MIN(BC334,$F$168)*$BF$1,2),0)</f>
        <v>0</v>
      </c>
      <c r="BG334" s="22">
        <v>0</v>
      </c>
      <c r="BH334" s="22">
        <f>IF(BW333&gt;0,ROUND(MIN(BC334,$F$168)*$BH$1,0),0)</f>
        <v>0</v>
      </c>
      <c r="BI334" s="22">
        <f>IF(BW333&gt;0,ROUND(MIN(BC334,$F$168)*$BI$1,2),0)</f>
        <v>0</v>
      </c>
      <c r="BJ334" s="22">
        <f>IF(BW333&gt;0,ROUND(MIN(BC334,$F$168)*$BJ$1,2),0)</f>
        <v>0</v>
      </c>
      <c r="BK334" s="22">
        <f>IF(BW333&gt;0,ROUND(MIN(BC334,$F$168)*$BK$1,2),0)</f>
        <v>0</v>
      </c>
      <c r="BL334" s="15">
        <f>IF(BW333&gt;0,BF334+SUM(BH334:BK334),0)</f>
        <v>0</v>
      </c>
      <c r="BM334" s="22">
        <f>IF(BW333&gt;0,ROUND(BL334/12,2),0)</f>
        <v>0</v>
      </c>
      <c r="BN334" s="9">
        <f>INT(BM334)</f>
        <v>0</v>
      </c>
      <c r="BO334" s="23">
        <f>INT((BM334-BN334)*10)/10</f>
        <v>0</v>
      </c>
      <c r="BP334" s="17">
        <f>BM334-BN334-BO334</f>
        <v>0</v>
      </c>
      <c r="BQ334" s="23">
        <f>IF(OR(BP334=0.05,BP334=0),BP334,IF(AND(BP334&gt;0.051,BP334&lt;0.1),0.1,IF(AND(BP334&gt;0.001,BP334&lt;0.05),0.05,BP334)))</f>
        <v>0</v>
      </c>
      <c r="BR334" s="23">
        <f>BN334+BO334+BQ334</f>
        <v>0</v>
      </c>
      <c r="BS334">
        <f>IF(BW333&gt;0,BS333,0)</f>
        <v>0</v>
      </c>
      <c r="BT334" s="7">
        <f>SUM(BD334:BE334)+BR334+BS334</f>
        <v>0</v>
      </c>
      <c r="BU334" s="7">
        <f>IF(AND(BT334&gt;0,BT335=0),BT334,0)</f>
        <v>0</v>
      </c>
      <c r="BV334" s="7">
        <f>IF(BW333&gt;0,BV333,0)</f>
        <v>0</v>
      </c>
      <c r="BW334" s="7">
        <f>IF(ROUND(BT334-BV334,2)&gt;0,ROUND(BT334-BV334,2),0)</f>
        <v>0</v>
      </c>
      <c r="CB334">
        <v>332</v>
      </c>
      <c r="CC334" s="7">
        <f>IF(DB333&gt;0,CC333-1000,CC333)</f>
        <v>0</v>
      </c>
      <c r="CD334" s="20">
        <f>IF(DB333&gt;0,ROUND(PMT($F$92/12,$F$96*12,-CC334),5),0)</f>
        <v>0</v>
      </c>
      <c r="CE334" s="15">
        <f>IF(DB333&gt;0,ROUND(CC334*$CE$1/1000,2),0)</f>
        <v>0</v>
      </c>
      <c r="CF334" s="9">
        <f>INT(CE334)</f>
        <v>0</v>
      </c>
      <c r="CG334" s="23">
        <f>INT((CE334-CF334)*10)/10</f>
        <v>0</v>
      </c>
      <c r="CH334" s="17">
        <f>CE334-CF334-CG334</f>
        <v>0</v>
      </c>
      <c r="CI334" s="23">
        <f>IF(OR(CH334=0.05,CH334=0),CH334,IF(AND(CH334&gt;0.051,CH334&lt;0.1),0.1,IF(AND(CH334&gt;0.001,CH334&lt;0.05),0.05,CH334)))</f>
        <v>0</v>
      </c>
      <c r="CJ334" s="23">
        <f>CF334+CG334+CI334</f>
        <v>0</v>
      </c>
      <c r="CK334" s="15">
        <f>IF(DB333&gt;0,ROUND($CD$1*$CK$1,2),0)</f>
        <v>0</v>
      </c>
      <c r="CL334" s="22">
        <v>0</v>
      </c>
      <c r="CM334" s="22">
        <f>IF(DB333&gt;0,ROUND($CD$1*$CM$1,2),0)</f>
        <v>0</v>
      </c>
      <c r="CN334" s="22">
        <f>IF(DB333&gt;0,ROUND($CD$1*$CN$1,2),0)</f>
        <v>0</v>
      </c>
      <c r="CO334" s="22">
        <f>IF(DB333&gt;0,ROUND($CD$1*$CO$1,2),0)</f>
        <v>0</v>
      </c>
      <c r="CP334" s="22">
        <f>IF(DB333&gt;0,ROUND($CD$1*$CP$1,2),0)</f>
        <v>0</v>
      </c>
      <c r="CQ334" s="15">
        <f>IF(DB333&gt;0,CK334+SUM(CM334:CP334),0)</f>
        <v>0</v>
      </c>
      <c r="CR334" s="22">
        <f>IF(DB333&gt;0,ROUND(CQ334/12,2),0)</f>
        <v>0</v>
      </c>
      <c r="CS334" s="9">
        <f>INT(CR334)</f>
        <v>0</v>
      </c>
      <c r="CT334" s="23">
        <f>INT((CR334-CS334)*10)/10</f>
        <v>0</v>
      </c>
      <c r="CU334" s="17">
        <f>CR334-CS334-CT334</f>
        <v>0</v>
      </c>
      <c r="CV334" s="23">
        <f>IF(OR(CU334=0.05,CU334=0),CU334,IF(AND(CU334&gt;0.051,CU334&lt;0.1),0.1,IF(AND(CU334&gt;0.001,CU334&lt;0.05),0.05,CU334)))</f>
        <v>0</v>
      </c>
      <c r="CW334" s="23">
        <f>CS334+CT334+CV334</f>
        <v>0</v>
      </c>
      <c r="CX334">
        <f>IF(DB333&gt;0,CX333,0)</f>
        <v>0</v>
      </c>
      <c r="CY334" s="7">
        <f>ROUND(CD334+CJ334+CW334+CX334,2)</f>
        <v>0</v>
      </c>
      <c r="CZ334" s="7">
        <f>IF(AND(CY334&gt;0,CY335=0),CY334,0)</f>
        <v>0</v>
      </c>
      <c r="DA334" s="7">
        <f>IF(DB333&gt;0,DA333,0)</f>
        <v>0</v>
      </c>
      <c r="DB334" s="7">
        <f>IF(ROUND(CY334-DA334,2)&gt;0,ROUND(CY334-DA334,2),0)</f>
        <v>0</v>
      </c>
      <c r="EB334">
        <v>332</v>
      </c>
      <c r="EC334" s="7">
        <f>IF(FB333&gt;0,EC333-1000,EC333)</f>
        <v>0</v>
      </c>
      <c r="ED334" s="20">
        <f>IF(FB333&gt;0,ROUND(PMT($F$92/12,$F$96*12,-EC334),5),0)</f>
        <v>0</v>
      </c>
      <c r="EE334" s="15">
        <f>IF(FB333&gt;0,ROUND(EC334*$EE$1/1000,2),0)</f>
        <v>0</v>
      </c>
      <c r="EF334" s="9">
        <f>INT(EE334)</f>
        <v>0</v>
      </c>
      <c r="EG334" s="23">
        <f>INT((EE334-EF334)*10)/10</f>
        <v>0</v>
      </c>
      <c r="EH334" s="17">
        <f>EE334-EF334-EG334</f>
        <v>0</v>
      </c>
      <c r="EI334" s="23">
        <f>IF(OR(EH334=0.05,EH334=0),EH334,IF(AND(EH334&gt;0.051,EH334&lt;0.1),0.1,IF(AND(EH334&gt;0.001,EH334&lt;0.05),0.05,EH334)))</f>
        <v>0</v>
      </c>
      <c r="EJ334" s="23">
        <f>EF334+EG334+EI334</f>
        <v>0</v>
      </c>
      <c r="EK334" s="15">
        <f>IF(FB333&gt;0,ROUND($ED$1*$EK$1,2),0)</f>
        <v>0</v>
      </c>
      <c r="EL334" s="22">
        <v>0</v>
      </c>
      <c r="EM334" s="22">
        <f>IF(FB333&gt;0,ROUND($ED$1*$EM$1,0),0)</f>
        <v>0</v>
      </c>
      <c r="EN334" s="22">
        <f>IF(FB333&gt;0,ROUND($ED$1*$EN$1,2),0)</f>
        <v>0</v>
      </c>
      <c r="EO334" s="22">
        <f>IF(FB333&gt;0,ROUND($ED$1*$EO$1,2),0)</f>
        <v>0</v>
      </c>
      <c r="EP334" s="22">
        <f>IF(FB333&gt;0,ROUND($ED$1*$EP$1,2),0)</f>
        <v>0</v>
      </c>
      <c r="EQ334" s="15">
        <f>IF(FB333&gt;0,EK334+SUM(EM334:EP334),0)</f>
        <v>0</v>
      </c>
      <c r="ER334" s="22">
        <f>IF(FB333&gt;0,ROUND(EQ334/12,2),0)</f>
        <v>0</v>
      </c>
      <c r="ES334" s="9">
        <f>INT(ER334)</f>
        <v>0</v>
      </c>
      <c r="ET334" s="23">
        <f>INT((ER334-ES334)*10)/10</f>
        <v>0</v>
      </c>
      <c r="EU334" s="17">
        <f>ER334-ES334-ET334</f>
        <v>0</v>
      </c>
      <c r="EV334" s="23">
        <f>IF(OR(EU334=0.05,EU334=0),EU334,IF(AND(EU334&gt;0.051,EU334&lt;0.1),0.1,IF(AND(EU334&gt;0.001,EU334&lt;0.05),0.05,EU334)))</f>
        <v>0</v>
      </c>
      <c r="EW334" s="23">
        <f>ES334+ET334+EV334</f>
        <v>0</v>
      </c>
      <c r="EX334">
        <f>IF(FB333&gt;0,EX333,0)</f>
        <v>0</v>
      </c>
      <c r="EY334" s="7">
        <f>ROUND(ED334+EJ334+EW334+EX334,2)</f>
        <v>0</v>
      </c>
      <c r="EZ334" s="7">
        <f>IF(AND(EY334&gt;0,EY335=0),EY334,0)</f>
        <v>0</v>
      </c>
      <c r="FA334" s="7">
        <f>IF(FB333&gt;0,FA333,0)</f>
        <v>0</v>
      </c>
      <c r="FB334" s="7">
        <f>IF(ROUND(EY334-FA334,2)&gt;0,ROUND(EY334-FA334,2),0)</f>
        <v>0</v>
      </c>
      <c r="GB334">
        <v>332</v>
      </c>
      <c r="GC334" s="7">
        <f>IF(HB333&gt;0,GC333-1000,GC333)</f>
        <v>0</v>
      </c>
      <c r="GD334" s="20">
        <f>IF(HB333&gt;0,ROUND(PMT($F$92/12,$F$96*12,-GC334),5),0)</f>
        <v>0</v>
      </c>
      <c r="GE334" s="15">
        <f>IF(HB333&gt;0,ROUND(GC334*$GE$1/1000,2),0)</f>
        <v>0</v>
      </c>
      <c r="GF334" s="9">
        <f>INT(GE334)</f>
        <v>0</v>
      </c>
      <c r="GG334" s="23">
        <f>INT((GE334-GF334)*10)/10</f>
        <v>0</v>
      </c>
      <c r="GH334" s="17">
        <f>GE334-GF334-GG334</f>
        <v>0</v>
      </c>
      <c r="GI334" s="23">
        <f>IF(OR(GH334=0.05,GH334=0),GH334,IF(AND(GH334&gt;0.051,GH334&lt;0.1),0.1,IF(AND(GH334&gt;0.001,GH334&lt;0.05),0.05,GH334)))</f>
        <v>0</v>
      </c>
      <c r="GJ334" s="23">
        <f>GF334+GG334+GI334</f>
        <v>0</v>
      </c>
      <c r="GK334" s="15">
        <f>IF(HB333&gt;0,ROUND($GD$1*$GK$1,2),0)</f>
        <v>0</v>
      </c>
      <c r="GL334" s="22">
        <v>0</v>
      </c>
      <c r="GM334" s="22">
        <f>IF(HB333&gt;0,ROUND($GD$1*$GM$1,0),0)</f>
        <v>0</v>
      </c>
      <c r="GN334" s="22">
        <f>IF(HB333&gt;0,ROUND($GD$1*$GN$1,2),0)</f>
        <v>0</v>
      </c>
      <c r="GO334" s="22">
        <f>IF(HB333&gt;0,ROUND($GD$1*$GO$1,2),0)</f>
        <v>0</v>
      </c>
      <c r="GP334" s="22">
        <f>IF(HB333&gt;0,ROUND($GD$1*$GP$1,2),0)</f>
        <v>0</v>
      </c>
      <c r="GQ334" s="15">
        <f>IF(HB333&gt;0,GK334+SUM(GM334:GP334),0)</f>
        <v>0</v>
      </c>
      <c r="GR334" s="22">
        <f>IF(HB333&gt;0,ROUND(GQ334/12,2),0)</f>
        <v>0</v>
      </c>
      <c r="GS334" s="9">
        <f>INT(GR334)</f>
        <v>0</v>
      </c>
      <c r="GT334" s="23">
        <f>INT((GR334-GS334)*10)/10</f>
        <v>0</v>
      </c>
      <c r="GU334" s="17">
        <f>GR334-GS334-GT334</f>
        <v>0</v>
      </c>
      <c r="GV334" s="23">
        <f>IF(OR(GU334=0.05,GU334=0),GU334,IF(AND(GU334&gt;0.051,GU334&lt;0.1),0.1,IF(AND(GU334&gt;0.001,GU334&lt;0.05),0.05,GU334)))</f>
        <v>0</v>
      </c>
      <c r="GW334" s="23">
        <f>GS334+GT334+GV334</f>
        <v>0</v>
      </c>
      <c r="GX334">
        <f>IF(HB333&gt;0,GX333,0)</f>
        <v>0</v>
      </c>
      <c r="GY334" s="7">
        <f>ROUND(GD334+GJ334+GW334+GX334,2)</f>
        <v>0</v>
      </c>
      <c r="GZ334" s="7">
        <f>IF(AND(GY334&gt;0,GY335=0),GY334,0)</f>
        <v>0</v>
      </c>
      <c r="HA334" s="7">
        <f>IF(HB333&gt;0,HA333,0)</f>
        <v>0</v>
      </c>
      <c r="HB334" s="7">
        <f>IF(ROUND(GY334-HA334,2)&gt;0,ROUND(GY334-HA334,2),0)</f>
        <v>0</v>
      </c>
    </row>
    <row r="335" spans="1:235">
      <c r="BB335">
        <v>333</v>
      </c>
      <c r="BC335" s="7">
        <f>IF(BW334&gt;0,BC334-1000,BC334)</f>
        <v>0</v>
      </c>
      <c r="BD335" s="20">
        <f>IF(BW334&gt;0,ROUND(PMT($F$92/12,$F$96*12,-BC335),5),0)</f>
        <v>0</v>
      </c>
      <c r="BE335" s="15">
        <f>IF(BW334&gt;0,ROUND(BC335*$E$1/1000,2),0)</f>
        <v>0</v>
      </c>
      <c r="BF335" s="15">
        <f>IF(BW334&gt;0,ROUND(MIN(BC335,$F$168)*$BF$1,2),0)</f>
        <v>0</v>
      </c>
      <c r="BG335" s="22">
        <v>0</v>
      </c>
      <c r="BH335" s="22">
        <f>IF(BW334&gt;0,ROUND(MIN(BC335,$F$168)*$BH$1,0),0)</f>
        <v>0</v>
      </c>
      <c r="BI335" s="22">
        <f>IF(BW334&gt;0,ROUND(MIN(BC335,$F$168)*$BI$1,2),0)</f>
        <v>0</v>
      </c>
      <c r="BJ335" s="22">
        <f>IF(BW334&gt;0,ROUND(MIN(BC335,$F$168)*$BJ$1,2),0)</f>
        <v>0</v>
      </c>
      <c r="BK335" s="22">
        <f>IF(BW334&gt;0,ROUND(MIN(BC335,$F$168)*$BK$1,2),0)</f>
        <v>0</v>
      </c>
      <c r="BL335" s="15">
        <f>IF(BW334&gt;0,BF335+SUM(BH335:BK335),0)</f>
        <v>0</v>
      </c>
      <c r="BM335" s="22">
        <f>IF(BW334&gt;0,ROUND(BL335/12,2),0)</f>
        <v>0</v>
      </c>
      <c r="BN335" s="9">
        <f>INT(BM335)</f>
        <v>0</v>
      </c>
      <c r="BO335" s="23">
        <f>INT((BM335-BN335)*10)/10</f>
        <v>0</v>
      </c>
      <c r="BP335" s="17">
        <f>BM335-BN335-BO335</f>
        <v>0</v>
      </c>
      <c r="BQ335" s="23">
        <f>IF(OR(BP335=0.05,BP335=0),BP335,IF(AND(BP335&gt;0.051,BP335&lt;0.1),0.1,IF(AND(BP335&gt;0.001,BP335&lt;0.05),0.05,BP335)))</f>
        <v>0</v>
      </c>
      <c r="BR335" s="23">
        <f>BN335+BO335+BQ335</f>
        <v>0</v>
      </c>
      <c r="BS335">
        <f>IF(BW334&gt;0,BS334,0)</f>
        <v>0</v>
      </c>
      <c r="BT335" s="7">
        <f>SUM(BD335:BE335)+BR335+BS335</f>
        <v>0</v>
      </c>
      <c r="BU335" s="7">
        <f>IF(AND(BT335&gt;0,BT336=0),BT335,0)</f>
        <v>0</v>
      </c>
      <c r="BV335" s="7">
        <f>IF(BW334&gt;0,BV334,0)</f>
        <v>0</v>
      </c>
      <c r="BW335" s="7">
        <f>IF(ROUND(BT335-BV335,2)&gt;0,ROUND(BT335-BV335,2),0)</f>
        <v>0</v>
      </c>
      <c r="CB335">
        <v>333</v>
      </c>
      <c r="CC335" s="7">
        <f>IF(DB334&gt;0,CC334-1000,CC334)</f>
        <v>0</v>
      </c>
      <c r="CD335" s="20">
        <f>IF(DB334&gt;0,ROUND(PMT($F$92/12,$F$96*12,-CC335),5),0)</f>
        <v>0</v>
      </c>
      <c r="CE335" s="15">
        <f>IF(DB334&gt;0,ROUND(CC335*$CE$1/1000,2),0)</f>
        <v>0</v>
      </c>
      <c r="CF335" s="9">
        <f>INT(CE335)</f>
        <v>0</v>
      </c>
      <c r="CG335" s="23">
        <f>INT((CE335-CF335)*10)/10</f>
        <v>0</v>
      </c>
      <c r="CH335" s="17">
        <f>CE335-CF335-CG335</f>
        <v>0</v>
      </c>
      <c r="CI335" s="23">
        <f>IF(OR(CH335=0.05,CH335=0),CH335,IF(AND(CH335&gt;0.051,CH335&lt;0.1),0.1,IF(AND(CH335&gt;0.001,CH335&lt;0.05),0.05,CH335)))</f>
        <v>0</v>
      </c>
      <c r="CJ335" s="23">
        <f>CF335+CG335+CI335</f>
        <v>0</v>
      </c>
      <c r="CK335" s="15">
        <f>IF(DB334&gt;0,ROUND($CD$1*$CK$1,2),0)</f>
        <v>0</v>
      </c>
      <c r="CL335" s="22">
        <v>0</v>
      </c>
      <c r="CM335" s="22">
        <f>IF(DB334&gt;0,ROUND($CD$1*$CM$1,2),0)</f>
        <v>0</v>
      </c>
      <c r="CN335" s="22">
        <f>IF(DB334&gt;0,ROUND($CD$1*$CN$1,2),0)</f>
        <v>0</v>
      </c>
      <c r="CO335" s="22">
        <f>IF(DB334&gt;0,ROUND($CD$1*$CO$1,2),0)</f>
        <v>0</v>
      </c>
      <c r="CP335" s="22">
        <f>IF(DB334&gt;0,ROUND($CD$1*$CP$1,2),0)</f>
        <v>0</v>
      </c>
      <c r="CQ335" s="15">
        <f>IF(DB334&gt;0,CK335+SUM(CM335:CP335),0)</f>
        <v>0</v>
      </c>
      <c r="CR335" s="22">
        <f>IF(DB334&gt;0,ROUND(CQ335/12,2),0)</f>
        <v>0</v>
      </c>
      <c r="CS335" s="9">
        <f>INT(CR335)</f>
        <v>0</v>
      </c>
      <c r="CT335" s="23">
        <f>INT((CR335-CS335)*10)/10</f>
        <v>0</v>
      </c>
      <c r="CU335" s="17">
        <f>CR335-CS335-CT335</f>
        <v>0</v>
      </c>
      <c r="CV335" s="23">
        <f>IF(OR(CU335=0.05,CU335=0),CU335,IF(AND(CU335&gt;0.051,CU335&lt;0.1),0.1,IF(AND(CU335&gt;0.001,CU335&lt;0.05),0.05,CU335)))</f>
        <v>0</v>
      </c>
      <c r="CW335" s="23">
        <f>CS335+CT335+CV335</f>
        <v>0</v>
      </c>
      <c r="CX335">
        <f>IF(DB334&gt;0,CX334,0)</f>
        <v>0</v>
      </c>
      <c r="CY335" s="7">
        <f>ROUND(CD335+CJ335+CW335+CX335,2)</f>
        <v>0</v>
      </c>
      <c r="CZ335" s="7">
        <f>IF(AND(CY335&gt;0,CY336=0),CY335,0)</f>
        <v>0</v>
      </c>
      <c r="DA335" s="7">
        <f>IF(DB334&gt;0,DA334,0)</f>
        <v>0</v>
      </c>
      <c r="DB335" s="7">
        <f>IF(ROUND(CY335-DA335,2)&gt;0,ROUND(CY335-DA335,2),0)</f>
        <v>0</v>
      </c>
      <c r="EB335">
        <v>333</v>
      </c>
      <c r="EC335" s="7">
        <f>IF(FB334&gt;0,EC334-1000,EC334)</f>
        <v>0</v>
      </c>
      <c r="ED335" s="20">
        <f>IF(FB334&gt;0,ROUND(PMT($F$92/12,$F$96*12,-EC335),5),0)</f>
        <v>0</v>
      </c>
      <c r="EE335" s="15">
        <f>IF(FB334&gt;0,ROUND(EC335*$EE$1/1000,2),0)</f>
        <v>0</v>
      </c>
      <c r="EF335" s="9">
        <f>INT(EE335)</f>
        <v>0</v>
      </c>
      <c r="EG335" s="23">
        <f>INT((EE335-EF335)*10)/10</f>
        <v>0</v>
      </c>
      <c r="EH335" s="17">
        <f>EE335-EF335-EG335</f>
        <v>0</v>
      </c>
      <c r="EI335" s="23">
        <f>IF(OR(EH335=0.05,EH335=0),EH335,IF(AND(EH335&gt;0.051,EH335&lt;0.1),0.1,IF(AND(EH335&gt;0.001,EH335&lt;0.05),0.05,EH335)))</f>
        <v>0</v>
      </c>
      <c r="EJ335" s="23">
        <f>EF335+EG335+EI335</f>
        <v>0</v>
      </c>
      <c r="EK335" s="15">
        <f>IF(FB334&gt;0,ROUND($ED$1*$EK$1,2),0)</f>
        <v>0</v>
      </c>
      <c r="EL335" s="22">
        <v>0</v>
      </c>
      <c r="EM335" s="22">
        <f>IF(FB334&gt;0,ROUND($ED$1*$EM$1,0),0)</f>
        <v>0</v>
      </c>
      <c r="EN335" s="22">
        <f>IF(FB334&gt;0,ROUND($ED$1*$EN$1,2),0)</f>
        <v>0</v>
      </c>
      <c r="EO335" s="22">
        <f>IF(FB334&gt;0,ROUND($ED$1*$EO$1,2),0)</f>
        <v>0</v>
      </c>
      <c r="EP335" s="22">
        <f>IF(FB334&gt;0,ROUND($ED$1*$EP$1,2),0)</f>
        <v>0</v>
      </c>
      <c r="EQ335" s="15">
        <f>IF(FB334&gt;0,EK335+SUM(EM335:EP335),0)</f>
        <v>0</v>
      </c>
      <c r="ER335" s="22">
        <f>IF(FB334&gt;0,ROUND(EQ335/12,2),0)</f>
        <v>0</v>
      </c>
      <c r="ES335" s="9">
        <f>INT(ER335)</f>
        <v>0</v>
      </c>
      <c r="ET335" s="23">
        <f>INT((ER335-ES335)*10)/10</f>
        <v>0</v>
      </c>
      <c r="EU335" s="17">
        <f>ER335-ES335-ET335</f>
        <v>0</v>
      </c>
      <c r="EV335" s="23">
        <f>IF(OR(EU335=0.05,EU335=0),EU335,IF(AND(EU335&gt;0.051,EU335&lt;0.1),0.1,IF(AND(EU335&gt;0.001,EU335&lt;0.05),0.05,EU335)))</f>
        <v>0</v>
      </c>
      <c r="EW335" s="23">
        <f>ES335+ET335+EV335</f>
        <v>0</v>
      </c>
      <c r="EX335">
        <f>IF(FB334&gt;0,EX334,0)</f>
        <v>0</v>
      </c>
      <c r="EY335" s="7">
        <f>ROUND(ED335+EJ335+EW335+EX335,2)</f>
        <v>0</v>
      </c>
      <c r="EZ335" s="7">
        <f>IF(AND(EY335&gt;0,EY336=0),EY335,0)</f>
        <v>0</v>
      </c>
      <c r="FA335" s="7">
        <f>IF(FB334&gt;0,FA334,0)</f>
        <v>0</v>
      </c>
      <c r="FB335" s="7">
        <f>IF(ROUND(EY335-FA335,2)&gt;0,ROUND(EY335-FA335,2),0)</f>
        <v>0</v>
      </c>
      <c r="GB335">
        <v>333</v>
      </c>
      <c r="GC335" s="7">
        <f>IF(HB334&gt;0,GC334-1000,GC334)</f>
        <v>0</v>
      </c>
      <c r="GD335" s="20">
        <f>IF(HB334&gt;0,ROUND(PMT($F$92/12,$F$96*12,-GC335),5),0)</f>
        <v>0</v>
      </c>
      <c r="GE335" s="15">
        <f>IF(HB334&gt;0,ROUND(GC335*$GE$1/1000,2),0)</f>
        <v>0</v>
      </c>
      <c r="GF335" s="9">
        <f>INT(GE335)</f>
        <v>0</v>
      </c>
      <c r="GG335" s="23">
        <f>INT((GE335-GF335)*10)/10</f>
        <v>0</v>
      </c>
      <c r="GH335" s="17">
        <f>GE335-GF335-GG335</f>
        <v>0</v>
      </c>
      <c r="GI335" s="23">
        <f>IF(OR(GH335=0.05,GH335=0),GH335,IF(AND(GH335&gt;0.051,GH335&lt;0.1),0.1,IF(AND(GH335&gt;0.001,GH335&lt;0.05),0.05,GH335)))</f>
        <v>0</v>
      </c>
      <c r="GJ335" s="23">
        <f>GF335+GG335+GI335</f>
        <v>0</v>
      </c>
      <c r="GK335" s="15">
        <f>IF(HB334&gt;0,ROUND($GD$1*$GK$1,2),0)</f>
        <v>0</v>
      </c>
      <c r="GL335" s="22">
        <v>0</v>
      </c>
      <c r="GM335" s="22">
        <f>IF(HB334&gt;0,ROUND($GD$1*$GM$1,0),0)</f>
        <v>0</v>
      </c>
      <c r="GN335" s="22">
        <f>IF(HB334&gt;0,ROUND($GD$1*$GN$1,2),0)</f>
        <v>0</v>
      </c>
      <c r="GO335" s="22">
        <f>IF(HB334&gt;0,ROUND($GD$1*$GO$1,2),0)</f>
        <v>0</v>
      </c>
      <c r="GP335" s="22">
        <f>IF(HB334&gt;0,ROUND($GD$1*$GP$1,2),0)</f>
        <v>0</v>
      </c>
      <c r="GQ335" s="15">
        <f>IF(HB334&gt;0,GK335+SUM(GM335:GP335),0)</f>
        <v>0</v>
      </c>
      <c r="GR335" s="22">
        <f>IF(HB334&gt;0,ROUND(GQ335/12,2),0)</f>
        <v>0</v>
      </c>
      <c r="GS335" s="9">
        <f>INT(GR335)</f>
        <v>0</v>
      </c>
      <c r="GT335" s="23">
        <f>INT((GR335-GS335)*10)/10</f>
        <v>0</v>
      </c>
      <c r="GU335" s="17">
        <f>GR335-GS335-GT335</f>
        <v>0</v>
      </c>
      <c r="GV335" s="23">
        <f>IF(OR(GU335=0.05,GU335=0),GU335,IF(AND(GU335&gt;0.051,GU335&lt;0.1),0.1,IF(AND(GU335&gt;0.001,GU335&lt;0.05),0.05,GU335)))</f>
        <v>0</v>
      </c>
      <c r="GW335" s="23">
        <f>GS335+GT335+GV335</f>
        <v>0</v>
      </c>
      <c r="GX335">
        <f>IF(HB334&gt;0,GX334,0)</f>
        <v>0</v>
      </c>
      <c r="GY335" s="7">
        <f>ROUND(GD335+GJ335+GW335+GX335,2)</f>
        <v>0</v>
      </c>
      <c r="GZ335" s="7">
        <f>IF(AND(GY335&gt;0,GY336=0),GY335,0)</f>
        <v>0</v>
      </c>
      <c r="HA335" s="7">
        <f>IF(HB334&gt;0,HA334,0)</f>
        <v>0</v>
      </c>
      <c r="HB335" s="7">
        <f>IF(ROUND(GY335-HA335,2)&gt;0,ROUND(GY335-HA335,2),0)</f>
        <v>0</v>
      </c>
    </row>
    <row r="336" spans="1:235">
      <c r="BB336">
        <v>334</v>
      </c>
      <c r="BC336" s="7">
        <f>IF(BW335&gt;0,BC335-1000,BC335)</f>
        <v>0</v>
      </c>
      <c r="BD336" s="20">
        <f>IF(BW335&gt;0,ROUND(PMT($F$92/12,$F$96*12,-BC336),5),0)</f>
        <v>0</v>
      </c>
      <c r="BE336" s="15">
        <f>IF(BW335&gt;0,ROUND(BC336*$E$1/1000,2),0)</f>
        <v>0</v>
      </c>
      <c r="BF336" s="15">
        <f>IF(BW335&gt;0,ROUND(MIN(BC336,$F$168)*$BF$1,2),0)</f>
        <v>0</v>
      </c>
      <c r="BG336" s="22">
        <v>0</v>
      </c>
      <c r="BH336" s="22">
        <f>IF(BW335&gt;0,ROUND(MIN(BC336,$F$168)*$BH$1,0),0)</f>
        <v>0</v>
      </c>
      <c r="BI336" s="22">
        <f>IF(BW335&gt;0,ROUND(MIN(BC336,$F$168)*$BI$1,2),0)</f>
        <v>0</v>
      </c>
      <c r="BJ336" s="22">
        <f>IF(BW335&gt;0,ROUND(MIN(BC336,$F$168)*$BJ$1,2),0)</f>
        <v>0</v>
      </c>
      <c r="BK336" s="22">
        <f>IF(BW335&gt;0,ROUND(MIN(BC336,$F$168)*$BK$1,2),0)</f>
        <v>0</v>
      </c>
      <c r="BL336" s="15">
        <f>IF(BW335&gt;0,BF336+SUM(BH336:BK336),0)</f>
        <v>0</v>
      </c>
      <c r="BM336" s="22">
        <f>IF(BW335&gt;0,ROUND(BL336/12,2),0)</f>
        <v>0</v>
      </c>
      <c r="BN336" s="9">
        <f>INT(BM336)</f>
        <v>0</v>
      </c>
      <c r="BO336" s="23">
        <f>INT((BM336-BN336)*10)/10</f>
        <v>0</v>
      </c>
      <c r="BP336" s="17">
        <f>BM336-BN336-BO336</f>
        <v>0</v>
      </c>
      <c r="BQ336" s="23">
        <f>IF(OR(BP336=0.05,BP336=0),BP336,IF(AND(BP336&gt;0.051,BP336&lt;0.1),0.1,IF(AND(BP336&gt;0.001,BP336&lt;0.05),0.05,BP336)))</f>
        <v>0</v>
      </c>
      <c r="BR336" s="23">
        <f>BN336+BO336+BQ336</f>
        <v>0</v>
      </c>
      <c r="BS336">
        <f>IF(BW335&gt;0,BS335,0)</f>
        <v>0</v>
      </c>
      <c r="BT336" s="7">
        <f>SUM(BD336:BE336)+BR336+BS336</f>
        <v>0</v>
      </c>
      <c r="BU336" s="7">
        <f>IF(AND(BT336&gt;0,BT337=0),BT336,0)</f>
        <v>0</v>
      </c>
      <c r="BV336" s="7">
        <f>IF(BW335&gt;0,BV335,0)</f>
        <v>0</v>
      </c>
      <c r="BW336" s="7">
        <f>IF(ROUND(BT336-BV336,2)&gt;0,ROUND(BT336-BV336,2),0)</f>
        <v>0</v>
      </c>
      <c r="CB336">
        <v>334</v>
      </c>
      <c r="CC336" s="7">
        <f>IF(DB335&gt;0,CC335-1000,CC335)</f>
        <v>0</v>
      </c>
      <c r="CD336" s="20">
        <f>IF(DB335&gt;0,ROUND(PMT($F$92/12,$F$96*12,-CC336),5),0)</f>
        <v>0</v>
      </c>
      <c r="CE336" s="15">
        <f>IF(DB335&gt;0,ROUND(CC336*$CE$1/1000,2),0)</f>
        <v>0</v>
      </c>
      <c r="CF336" s="9">
        <f>INT(CE336)</f>
        <v>0</v>
      </c>
      <c r="CG336" s="23">
        <f>INT((CE336-CF336)*10)/10</f>
        <v>0</v>
      </c>
      <c r="CH336" s="17">
        <f>CE336-CF336-CG336</f>
        <v>0</v>
      </c>
      <c r="CI336" s="23">
        <f>IF(OR(CH336=0.05,CH336=0),CH336,IF(AND(CH336&gt;0.051,CH336&lt;0.1),0.1,IF(AND(CH336&gt;0.001,CH336&lt;0.05),0.05,CH336)))</f>
        <v>0</v>
      </c>
      <c r="CJ336" s="23">
        <f>CF336+CG336+CI336</f>
        <v>0</v>
      </c>
      <c r="CK336" s="15">
        <f>IF(DB335&gt;0,ROUND($CD$1*$CK$1,2),0)</f>
        <v>0</v>
      </c>
      <c r="CL336" s="22">
        <v>0</v>
      </c>
      <c r="CM336" s="22">
        <f>IF(DB335&gt;0,ROUND($CD$1*$CM$1,2),0)</f>
        <v>0</v>
      </c>
      <c r="CN336" s="22">
        <f>IF(DB335&gt;0,ROUND($CD$1*$CN$1,2),0)</f>
        <v>0</v>
      </c>
      <c r="CO336" s="22">
        <f>IF(DB335&gt;0,ROUND($CD$1*$CO$1,2),0)</f>
        <v>0</v>
      </c>
      <c r="CP336" s="22">
        <f>IF(DB335&gt;0,ROUND($CD$1*$CP$1,2),0)</f>
        <v>0</v>
      </c>
      <c r="CQ336" s="15">
        <f>IF(DB335&gt;0,CK336+SUM(CM336:CP336),0)</f>
        <v>0</v>
      </c>
      <c r="CR336" s="22">
        <f>IF(DB335&gt;0,ROUND(CQ336/12,2),0)</f>
        <v>0</v>
      </c>
      <c r="CS336" s="9">
        <f>INT(CR336)</f>
        <v>0</v>
      </c>
      <c r="CT336" s="23">
        <f>INT((CR336-CS336)*10)/10</f>
        <v>0</v>
      </c>
      <c r="CU336" s="17">
        <f>CR336-CS336-CT336</f>
        <v>0</v>
      </c>
      <c r="CV336" s="23">
        <f>IF(OR(CU336=0.05,CU336=0),CU336,IF(AND(CU336&gt;0.051,CU336&lt;0.1),0.1,IF(AND(CU336&gt;0.001,CU336&lt;0.05),0.05,CU336)))</f>
        <v>0</v>
      </c>
      <c r="CW336" s="23">
        <f>CS336+CT336+CV336</f>
        <v>0</v>
      </c>
      <c r="CX336">
        <f>IF(DB335&gt;0,CX335,0)</f>
        <v>0</v>
      </c>
      <c r="CY336" s="7">
        <f>ROUND(CD336+CJ336+CW336+CX336,2)</f>
        <v>0</v>
      </c>
      <c r="CZ336" s="7">
        <f>IF(AND(CY336&gt;0,CY337=0),CY336,0)</f>
        <v>0</v>
      </c>
      <c r="DA336" s="7">
        <f>IF(DB335&gt;0,DA335,0)</f>
        <v>0</v>
      </c>
      <c r="DB336" s="7">
        <f>IF(ROUND(CY336-DA336,2)&gt;0,ROUND(CY336-DA336,2),0)</f>
        <v>0</v>
      </c>
      <c r="EB336">
        <v>334</v>
      </c>
      <c r="EC336" s="7">
        <f>IF(FB335&gt;0,EC335-1000,EC335)</f>
        <v>0</v>
      </c>
      <c r="ED336" s="20">
        <f>IF(FB335&gt;0,ROUND(PMT($F$92/12,$F$96*12,-EC336),5),0)</f>
        <v>0</v>
      </c>
      <c r="EE336" s="15">
        <f>IF(FB335&gt;0,ROUND(EC336*$EE$1/1000,2),0)</f>
        <v>0</v>
      </c>
      <c r="EF336" s="9">
        <f>INT(EE336)</f>
        <v>0</v>
      </c>
      <c r="EG336" s="23">
        <f>INT((EE336-EF336)*10)/10</f>
        <v>0</v>
      </c>
      <c r="EH336" s="17">
        <f>EE336-EF336-EG336</f>
        <v>0</v>
      </c>
      <c r="EI336" s="23">
        <f>IF(OR(EH336=0.05,EH336=0),EH336,IF(AND(EH336&gt;0.051,EH336&lt;0.1),0.1,IF(AND(EH336&gt;0.001,EH336&lt;0.05),0.05,EH336)))</f>
        <v>0</v>
      </c>
      <c r="EJ336" s="23">
        <f>EF336+EG336+EI336</f>
        <v>0</v>
      </c>
      <c r="EK336" s="15">
        <f>IF(FB335&gt;0,ROUND($ED$1*$EK$1,2),0)</f>
        <v>0</v>
      </c>
      <c r="EL336" s="22">
        <v>0</v>
      </c>
      <c r="EM336" s="22">
        <f>IF(FB335&gt;0,ROUND($ED$1*$EM$1,0),0)</f>
        <v>0</v>
      </c>
      <c r="EN336" s="22">
        <f>IF(FB335&gt;0,ROUND($ED$1*$EN$1,2),0)</f>
        <v>0</v>
      </c>
      <c r="EO336" s="22">
        <f>IF(FB335&gt;0,ROUND($ED$1*$EO$1,2),0)</f>
        <v>0</v>
      </c>
      <c r="EP336" s="22">
        <f>IF(FB335&gt;0,ROUND($ED$1*$EP$1,2),0)</f>
        <v>0</v>
      </c>
      <c r="EQ336" s="15">
        <f>IF(FB335&gt;0,EK336+SUM(EM336:EP336),0)</f>
        <v>0</v>
      </c>
      <c r="ER336" s="22">
        <f>IF(FB335&gt;0,ROUND(EQ336/12,2),0)</f>
        <v>0</v>
      </c>
      <c r="ES336" s="9">
        <f>INT(ER336)</f>
        <v>0</v>
      </c>
      <c r="ET336" s="23">
        <f>INT((ER336-ES336)*10)/10</f>
        <v>0</v>
      </c>
      <c r="EU336" s="17">
        <f>ER336-ES336-ET336</f>
        <v>0</v>
      </c>
      <c r="EV336" s="23">
        <f>IF(OR(EU336=0.05,EU336=0),EU336,IF(AND(EU336&gt;0.051,EU336&lt;0.1),0.1,IF(AND(EU336&gt;0.001,EU336&lt;0.05),0.05,EU336)))</f>
        <v>0</v>
      </c>
      <c r="EW336" s="23">
        <f>ES336+ET336+EV336</f>
        <v>0</v>
      </c>
      <c r="EX336">
        <f>IF(FB335&gt;0,EX335,0)</f>
        <v>0</v>
      </c>
      <c r="EY336" s="7">
        <f>ROUND(ED336+EJ336+EW336+EX336,2)</f>
        <v>0</v>
      </c>
      <c r="EZ336" s="7">
        <f>IF(AND(EY336&gt;0,EY337=0),EY336,0)</f>
        <v>0</v>
      </c>
      <c r="FA336" s="7">
        <f>IF(FB335&gt;0,FA335,0)</f>
        <v>0</v>
      </c>
      <c r="FB336" s="7">
        <f>IF(ROUND(EY336-FA336,2)&gt;0,ROUND(EY336-FA336,2),0)</f>
        <v>0</v>
      </c>
      <c r="GB336">
        <v>334</v>
      </c>
      <c r="GC336" s="7">
        <f>IF(HB335&gt;0,GC335-1000,GC335)</f>
        <v>0</v>
      </c>
      <c r="GD336" s="20">
        <f>IF(HB335&gt;0,ROUND(PMT($F$92/12,$F$96*12,-GC336),5),0)</f>
        <v>0</v>
      </c>
      <c r="GE336" s="15">
        <f>IF(HB335&gt;0,ROUND(GC336*$GE$1/1000,2),0)</f>
        <v>0</v>
      </c>
      <c r="GF336" s="9">
        <f>INT(GE336)</f>
        <v>0</v>
      </c>
      <c r="GG336" s="23">
        <f>INT((GE336-GF336)*10)/10</f>
        <v>0</v>
      </c>
      <c r="GH336" s="17">
        <f>GE336-GF336-GG336</f>
        <v>0</v>
      </c>
      <c r="GI336" s="23">
        <f>IF(OR(GH336=0.05,GH336=0),GH336,IF(AND(GH336&gt;0.051,GH336&lt;0.1),0.1,IF(AND(GH336&gt;0.001,GH336&lt;0.05),0.05,GH336)))</f>
        <v>0</v>
      </c>
      <c r="GJ336" s="23">
        <f>GF336+GG336+GI336</f>
        <v>0</v>
      </c>
      <c r="GK336" s="15">
        <f>IF(HB335&gt;0,ROUND($GD$1*$GK$1,2),0)</f>
        <v>0</v>
      </c>
      <c r="GL336" s="22">
        <v>0</v>
      </c>
      <c r="GM336" s="22">
        <f>IF(HB335&gt;0,ROUND($GD$1*$GM$1,0),0)</f>
        <v>0</v>
      </c>
      <c r="GN336" s="22">
        <f>IF(HB335&gt;0,ROUND($GD$1*$GN$1,2),0)</f>
        <v>0</v>
      </c>
      <c r="GO336" s="22">
        <f>IF(HB335&gt;0,ROUND($GD$1*$GO$1,2),0)</f>
        <v>0</v>
      </c>
      <c r="GP336" s="22">
        <f>IF(HB335&gt;0,ROUND($GD$1*$GP$1,2),0)</f>
        <v>0</v>
      </c>
      <c r="GQ336" s="15">
        <f>IF(HB335&gt;0,GK336+SUM(GM336:GP336),0)</f>
        <v>0</v>
      </c>
      <c r="GR336" s="22">
        <f>IF(HB335&gt;0,ROUND(GQ336/12,2),0)</f>
        <v>0</v>
      </c>
      <c r="GS336" s="9">
        <f>INT(GR336)</f>
        <v>0</v>
      </c>
      <c r="GT336" s="23">
        <f>INT((GR336-GS336)*10)/10</f>
        <v>0</v>
      </c>
      <c r="GU336" s="17">
        <f>GR336-GS336-GT336</f>
        <v>0</v>
      </c>
      <c r="GV336" s="23">
        <f>IF(OR(GU336=0.05,GU336=0),GU336,IF(AND(GU336&gt;0.051,GU336&lt;0.1),0.1,IF(AND(GU336&gt;0.001,GU336&lt;0.05),0.05,GU336)))</f>
        <v>0</v>
      </c>
      <c r="GW336" s="23">
        <f>GS336+GT336+GV336</f>
        <v>0</v>
      </c>
      <c r="GX336">
        <f>IF(HB335&gt;0,GX335,0)</f>
        <v>0</v>
      </c>
      <c r="GY336" s="7">
        <f>ROUND(GD336+GJ336+GW336+GX336,2)</f>
        <v>0</v>
      </c>
      <c r="GZ336" s="7">
        <f>IF(AND(GY336&gt;0,GY337=0),GY336,0)</f>
        <v>0</v>
      </c>
      <c r="HA336" s="7">
        <f>IF(HB335&gt;0,HA335,0)</f>
        <v>0</v>
      </c>
      <c r="HB336" s="7">
        <f>IF(ROUND(GY336-HA336,2)&gt;0,ROUND(GY336-HA336,2),0)</f>
        <v>0</v>
      </c>
    </row>
    <row r="337" spans="1:235">
      <c r="BB337">
        <v>335</v>
      </c>
      <c r="BC337" s="7">
        <f>IF(BW336&gt;0,BC336-1000,BC336)</f>
        <v>0</v>
      </c>
      <c r="BD337" s="20">
        <f>IF(BW336&gt;0,ROUND(PMT($F$92/12,$F$96*12,-BC337),5),0)</f>
        <v>0</v>
      </c>
      <c r="BE337" s="15">
        <f>IF(BW336&gt;0,ROUND(BC337*$E$1/1000,2),0)</f>
        <v>0</v>
      </c>
      <c r="BF337" s="15">
        <f>IF(BW336&gt;0,ROUND(MIN(BC337,$F$168)*$BF$1,2),0)</f>
        <v>0</v>
      </c>
      <c r="BG337" s="22">
        <v>0</v>
      </c>
      <c r="BH337" s="22">
        <f>IF(BW336&gt;0,ROUND(MIN(BC337,$F$168)*$BH$1,0),0)</f>
        <v>0</v>
      </c>
      <c r="BI337" s="22">
        <f>IF(BW336&gt;0,ROUND(MIN(BC337,$F$168)*$BI$1,2),0)</f>
        <v>0</v>
      </c>
      <c r="BJ337" s="22">
        <f>IF(BW336&gt;0,ROUND(MIN(BC337,$F$168)*$BJ$1,2),0)</f>
        <v>0</v>
      </c>
      <c r="BK337" s="22">
        <f>IF(BW336&gt;0,ROUND(MIN(BC337,$F$168)*$BK$1,2),0)</f>
        <v>0</v>
      </c>
      <c r="BL337" s="15">
        <f>IF(BW336&gt;0,BF337+SUM(BH337:BK337),0)</f>
        <v>0</v>
      </c>
      <c r="BM337" s="22">
        <f>IF(BW336&gt;0,ROUND(BL337/12,2),0)</f>
        <v>0</v>
      </c>
      <c r="BN337" s="9">
        <f>INT(BM337)</f>
        <v>0</v>
      </c>
      <c r="BO337" s="23">
        <f>INT((BM337-BN337)*10)/10</f>
        <v>0</v>
      </c>
      <c r="BP337" s="17">
        <f>BM337-BN337-BO337</f>
        <v>0</v>
      </c>
      <c r="BQ337" s="23">
        <f>IF(OR(BP337=0.05,BP337=0),BP337,IF(AND(BP337&gt;0.051,BP337&lt;0.1),0.1,IF(AND(BP337&gt;0.001,BP337&lt;0.05),0.05,BP337)))</f>
        <v>0</v>
      </c>
      <c r="BR337" s="23">
        <f>BN337+BO337+BQ337</f>
        <v>0</v>
      </c>
      <c r="BS337">
        <f>IF(BW336&gt;0,BS336,0)</f>
        <v>0</v>
      </c>
      <c r="BT337" s="7">
        <f>SUM(BD337:BE337)+BR337+BS337</f>
        <v>0</v>
      </c>
      <c r="BU337" s="7">
        <f>IF(AND(BT337&gt;0,BT338=0),BT337,0)</f>
        <v>0</v>
      </c>
      <c r="BV337" s="7">
        <f>IF(BW336&gt;0,BV336,0)</f>
        <v>0</v>
      </c>
      <c r="BW337" s="7">
        <f>IF(ROUND(BT337-BV337,2)&gt;0,ROUND(BT337-BV337,2),0)</f>
        <v>0</v>
      </c>
      <c r="CB337">
        <v>335</v>
      </c>
      <c r="CC337" s="7">
        <f>IF(DB336&gt;0,CC336-1000,CC336)</f>
        <v>0</v>
      </c>
      <c r="CD337" s="20">
        <f>IF(DB336&gt;0,ROUND(PMT($F$92/12,$F$96*12,-CC337),5),0)</f>
        <v>0</v>
      </c>
      <c r="CE337" s="15">
        <f>IF(DB336&gt;0,ROUND(CC337*$CE$1/1000,2),0)</f>
        <v>0</v>
      </c>
      <c r="CF337" s="9">
        <f>INT(CE337)</f>
        <v>0</v>
      </c>
      <c r="CG337" s="23">
        <f>INT((CE337-CF337)*10)/10</f>
        <v>0</v>
      </c>
      <c r="CH337" s="17">
        <f>CE337-CF337-CG337</f>
        <v>0</v>
      </c>
      <c r="CI337" s="23">
        <f>IF(OR(CH337=0.05,CH337=0),CH337,IF(AND(CH337&gt;0.051,CH337&lt;0.1),0.1,IF(AND(CH337&gt;0.001,CH337&lt;0.05),0.05,CH337)))</f>
        <v>0</v>
      </c>
      <c r="CJ337" s="23">
        <f>CF337+CG337+CI337</f>
        <v>0</v>
      </c>
      <c r="CK337" s="15">
        <f>IF(DB336&gt;0,ROUND($CD$1*$CK$1,2),0)</f>
        <v>0</v>
      </c>
      <c r="CL337" s="22">
        <v>0</v>
      </c>
      <c r="CM337" s="22">
        <f>IF(DB336&gt;0,ROUND($CD$1*$CM$1,2),0)</f>
        <v>0</v>
      </c>
      <c r="CN337" s="22">
        <f>IF(DB336&gt;0,ROUND($CD$1*$CN$1,2),0)</f>
        <v>0</v>
      </c>
      <c r="CO337" s="22">
        <f>IF(DB336&gt;0,ROUND($CD$1*$CO$1,2),0)</f>
        <v>0</v>
      </c>
      <c r="CP337" s="22">
        <f>IF(DB336&gt;0,ROUND($CD$1*$CP$1,2),0)</f>
        <v>0</v>
      </c>
      <c r="CQ337" s="15">
        <f>IF(DB336&gt;0,CK337+SUM(CM337:CP337),0)</f>
        <v>0</v>
      </c>
      <c r="CR337" s="22">
        <f>IF(DB336&gt;0,ROUND(CQ337/12,2),0)</f>
        <v>0</v>
      </c>
      <c r="CS337" s="9">
        <f>INT(CR337)</f>
        <v>0</v>
      </c>
      <c r="CT337" s="23">
        <f>INT((CR337-CS337)*10)/10</f>
        <v>0</v>
      </c>
      <c r="CU337" s="17">
        <f>CR337-CS337-CT337</f>
        <v>0</v>
      </c>
      <c r="CV337" s="23">
        <f>IF(OR(CU337=0.05,CU337=0),CU337,IF(AND(CU337&gt;0.051,CU337&lt;0.1),0.1,IF(AND(CU337&gt;0.001,CU337&lt;0.05),0.05,CU337)))</f>
        <v>0</v>
      </c>
      <c r="CW337" s="23">
        <f>CS337+CT337+CV337</f>
        <v>0</v>
      </c>
      <c r="CX337">
        <f>IF(DB336&gt;0,CX336,0)</f>
        <v>0</v>
      </c>
      <c r="CY337" s="7">
        <f>ROUND(CD337+CJ337+CW337+CX337,2)</f>
        <v>0</v>
      </c>
      <c r="CZ337" s="7">
        <f>IF(AND(CY337&gt;0,CY338=0),CY337,0)</f>
        <v>0</v>
      </c>
      <c r="DA337" s="7">
        <f>IF(DB336&gt;0,DA336,0)</f>
        <v>0</v>
      </c>
      <c r="DB337" s="7">
        <f>IF(ROUND(CY337-DA337,2)&gt;0,ROUND(CY337-DA337,2),0)</f>
        <v>0</v>
      </c>
      <c r="EB337">
        <v>335</v>
      </c>
      <c r="EC337" s="7">
        <f>IF(FB336&gt;0,EC336-1000,EC336)</f>
        <v>0</v>
      </c>
      <c r="ED337" s="20">
        <f>IF(FB336&gt;0,ROUND(PMT($F$92/12,$F$96*12,-EC337),5),0)</f>
        <v>0</v>
      </c>
      <c r="EE337" s="15">
        <f>IF(FB336&gt;0,ROUND(EC337*$EE$1/1000,2),0)</f>
        <v>0</v>
      </c>
      <c r="EF337" s="9">
        <f>INT(EE337)</f>
        <v>0</v>
      </c>
      <c r="EG337" s="23">
        <f>INT((EE337-EF337)*10)/10</f>
        <v>0</v>
      </c>
      <c r="EH337" s="17">
        <f>EE337-EF337-EG337</f>
        <v>0</v>
      </c>
      <c r="EI337" s="23">
        <f>IF(OR(EH337=0.05,EH337=0),EH337,IF(AND(EH337&gt;0.051,EH337&lt;0.1),0.1,IF(AND(EH337&gt;0.001,EH337&lt;0.05),0.05,EH337)))</f>
        <v>0</v>
      </c>
      <c r="EJ337" s="23">
        <f>EF337+EG337+EI337</f>
        <v>0</v>
      </c>
      <c r="EK337" s="15">
        <f>IF(FB336&gt;0,ROUND($ED$1*$EK$1,2),0)</f>
        <v>0</v>
      </c>
      <c r="EL337" s="22">
        <v>0</v>
      </c>
      <c r="EM337" s="22">
        <f>IF(FB336&gt;0,ROUND($ED$1*$EM$1,0),0)</f>
        <v>0</v>
      </c>
      <c r="EN337" s="22">
        <f>IF(FB336&gt;0,ROUND($ED$1*$EN$1,2),0)</f>
        <v>0</v>
      </c>
      <c r="EO337" s="22">
        <f>IF(FB336&gt;0,ROUND($ED$1*$EO$1,2),0)</f>
        <v>0</v>
      </c>
      <c r="EP337" s="22">
        <f>IF(FB336&gt;0,ROUND($ED$1*$EP$1,2),0)</f>
        <v>0</v>
      </c>
      <c r="EQ337" s="15">
        <f>IF(FB336&gt;0,EK337+SUM(EM337:EP337),0)</f>
        <v>0</v>
      </c>
      <c r="ER337" s="22">
        <f>IF(FB336&gt;0,ROUND(EQ337/12,2),0)</f>
        <v>0</v>
      </c>
      <c r="ES337" s="9">
        <f>INT(ER337)</f>
        <v>0</v>
      </c>
      <c r="ET337" s="23">
        <f>INT((ER337-ES337)*10)/10</f>
        <v>0</v>
      </c>
      <c r="EU337" s="17">
        <f>ER337-ES337-ET337</f>
        <v>0</v>
      </c>
      <c r="EV337" s="23">
        <f>IF(OR(EU337=0.05,EU337=0),EU337,IF(AND(EU337&gt;0.051,EU337&lt;0.1),0.1,IF(AND(EU337&gt;0.001,EU337&lt;0.05),0.05,EU337)))</f>
        <v>0</v>
      </c>
      <c r="EW337" s="23">
        <f>ES337+ET337+EV337</f>
        <v>0</v>
      </c>
      <c r="EX337">
        <f>IF(FB336&gt;0,EX336,0)</f>
        <v>0</v>
      </c>
      <c r="EY337" s="7">
        <f>ROUND(ED337+EJ337+EW337+EX337,2)</f>
        <v>0</v>
      </c>
      <c r="EZ337" s="7">
        <f>IF(AND(EY337&gt;0,EY338=0),EY337,0)</f>
        <v>0</v>
      </c>
      <c r="FA337" s="7">
        <f>IF(FB336&gt;0,FA336,0)</f>
        <v>0</v>
      </c>
      <c r="FB337" s="7">
        <f>IF(ROUND(EY337-FA337,2)&gt;0,ROUND(EY337-FA337,2),0)</f>
        <v>0</v>
      </c>
      <c r="GB337">
        <v>335</v>
      </c>
      <c r="GC337" s="7">
        <f>IF(HB336&gt;0,GC336-1000,GC336)</f>
        <v>0</v>
      </c>
      <c r="GD337" s="20">
        <f>IF(HB336&gt;0,ROUND(PMT($F$92/12,$F$96*12,-GC337),5),0)</f>
        <v>0</v>
      </c>
      <c r="GE337" s="15">
        <f>IF(HB336&gt;0,ROUND(GC337*$GE$1/1000,2),0)</f>
        <v>0</v>
      </c>
      <c r="GF337" s="9">
        <f>INT(GE337)</f>
        <v>0</v>
      </c>
      <c r="GG337" s="23">
        <f>INT((GE337-GF337)*10)/10</f>
        <v>0</v>
      </c>
      <c r="GH337" s="17">
        <f>GE337-GF337-GG337</f>
        <v>0</v>
      </c>
      <c r="GI337" s="23">
        <f>IF(OR(GH337=0.05,GH337=0),GH337,IF(AND(GH337&gt;0.051,GH337&lt;0.1),0.1,IF(AND(GH337&gt;0.001,GH337&lt;0.05),0.05,GH337)))</f>
        <v>0</v>
      </c>
      <c r="GJ337" s="23">
        <f>GF337+GG337+GI337</f>
        <v>0</v>
      </c>
      <c r="GK337" s="15">
        <f>IF(HB336&gt;0,ROUND($GD$1*$GK$1,2),0)</f>
        <v>0</v>
      </c>
      <c r="GL337" s="22">
        <v>0</v>
      </c>
      <c r="GM337" s="22">
        <f>IF(HB336&gt;0,ROUND($GD$1*$GM$1,0),0)</f>
        <v>0</v>
      </c>
      <c r="GN337" s="22">
        <f>IF(HB336&gt;0,ROUND($GD$1*$GN$1,2),0)</f>
        <v>0</v>
      </c>
      <c r="GO337" s="22">
        <f>IF(HB336&gt;0,ROUND($GD$1*$GO$1,2),0)</f>
        <v>0</v>
      </c>
      <c r="GP337" s="22">
        <f>IF(HB336&gt;0,ROUND($GD$1*$GP$1,2),0)</f>
        <v>0</v>
      </c>
      <c r="GQ337" s="15">
        <f>IF(HB336&gt;0,GK337+SUM(GM337:GP337),0)</f>
        <v>0</v>
      </c>
      <c r="GR337" s="22">
        <f>IF(HB336&gt;0,ROUND(GQ337/12,2),0)</f>
        <v>0</v>
      </c>
      <c r="GS337" s="9">
        <f>INT(GR337)</f>
        <v>0</v>
      </c>
      <c r="GT337" s="23">
        <f>INT((GR337-GS337)*10)/10</f>
        <v>0</v>
      </c>
      <c r="GU337" s="17">
        <f>GR337-GS337-GT337</f>
        <v>0</v>
      </c>
      <c r="GV337" s="23">
        <f>IF(OR(GU337=0.05,GU337=0),GU337,IF(AND(GU337&gt;0.051,GU337&lt;0.1),0.1,IF(AND(GU337&gt;0.001,GU337&lt;0.05),0.05,GU337)))</f>
        <v>0</v>
      </c>
      <c r="GW337" s="23">
        <f>GS337+GT337+GV337</f>
        <v>0</v>
      </c>
      <c r="GX337">
        <f>IF(HB336&gt;0,GX336,0)</f>
        <v>0</v>
      </c>
      <c r="GY337" s="7">
        <f>ROUND(GD337+GJ337+GW337+GX337,2)</f>
        <v>0</v>
      </c>
      <c r="GZ337" s="7">
        <f>IF(AND(GY337&gt;0,GY338=0),GY337,0)</f>
        <v>0</v>
      </c>
      <c r="HA337" s="7">
        <f>IF(HB336&gt;0,HA336,0)</f>
        <v>0</v>
      </c>
      <c r="HB337" s="7">
        <f>IF(ROUND(GY337-HA337,2)&gt;0,ROUND(GY337-HA337,2),0)</f>
        <v>0</v>
      </c>
    </row>
    <row r="338" spans="1:235">
      <c r="BB338">
        <v>336</v>
      </c>
      <c r="BC338" s="7">
        <f>IF(BW337&gt;0,BC337-1000,BC337)</f>
        <v>0</v>
      </c>
      <c r="BD338" s="20">
        <f>IF(BW337&gt;0,ROUND(PMT($F$92/12,$F$96*12,-BC338),5),0)</f>
        <v>0</v>
      </c>
      <c r="BE338" s="15">
        <f>IF(BW337&gt;0,ROUND(BC338*$E$1/1000,2),0)</f>
        <v>0</v>
      </c>
      <c r="BF338" s="15">
        <f>IF(BW337&gt;0,ROUND(MIN(BC338,$F$168)*$BF$1,2),0)</f>
        <v>0</v>
      </c>
      <c r="BG338" s="22">
        <v>0</v>
      </c>
      <c r="BH338" s="22">
        <f>IF(BW337&gt;0,ROUND(MIN(BC338,$F$168)*$BH$1,0),0)</f>
        <v>0</v>
      </c>
      <c r="BI338" s="22">
        <f>IF(BW337&gt;0,ROUND(MIN(BC338,$F$168)*$BI$1,2),0)</f>
        <v>0</v>
      </c>
      <c r="BJ338" s="22">
        <f>IF(BW337&gt;0,ROUND(MIN(BC338,$F$168)*$BJ$1,2),0)</f>
        <v>0</v>
      </c>
      <c r="BK338" s="22">
        <f>IF(BW337&gt;0,ROUND(MIN(BC338,$F$168)*$BK$1,2),0)</f>
        <v>0</v>
      </c>
      <c r="BL338" s="15">
        <f>IF(BW337&gt;0,BF338+SUM(BH338:BK338),0)</f>
        <v>0</v>
      </c>
      <c r="BM338" s="22">
        <f>IF(BW337&gt;0,ROUND(BL338/12,2),0)</f>
        <v>0</v>
      </c>
      <c r="BN338" s="9">
        <f>INT(BM338)</f>
        <v>0</v>
      </c>
      <c r="BO338" s="23">
        <f>INT((BM338-BN338)*10)/10</f>
        <v>0</v>
      </c>
      <c r="BP338" s="17">
        <f>BM338-BN338-BO338</f>
        <v>0</v>
      </c>
      <c r="BQ338" s="23">
        <f>IF(OR(BP338=0.05,BP338=0),BP338,IF(AND(BP338&gt;0.051,BP338&lt;0.1),0.1,IF(AND(BP338&gt;0.001,BP338&lt;0.05),0.05,BP338)))</f>
        <v>0</v>
      </c>
      <c r="BR338" s="23">
        <f>BN338+BO338+BQ338</f>
        <v>0</v>
      </c>
      <c r="BS338">
        <f>IF(BW337&gt;0,BS337,0)</f>
        <v>0</v>
      </c>
      <c r="BT338" s="7">
        <f>SUM(BD338:BE338)+BR338+BS338</f>
        <v>0</v>
      </c>
      <c r="BU338" s="7">
        <f>IF(AND(BT338&gt;0,BT339=0),BT338,0)</f>
        <v>0</v>
      </c>
      <c r="BV338" s="7">
        <f>IF(BW337&gt;0,BV337,0)</f>
        <v>0</v>
      </c>
      <c r="BW338" s="7">
        <f>IF(ROUND(BT338-BV338,2)&gt;0,ROUND(BT338-BV338,2),0)</f>
        <v>0</v>
      </c>
      <c r="CB338">
        <v>336</v>
      </c>
      <c r="CC338" s="7">
        <f>IF(DB337&gt;0,CC337-1000,CC337)</f>
        <v>0</v>
      </c>
      <c r="CD338" s="20">
        <f>IF(DB337&gt;0,ROUND(PMT($F$92/12,$F$96*12,-CC338),5),0)</f>
        <v>0</v>
      </c>
      <c r="CE338" s="15">
        <f>IF(DB337&gt;0,ROUND(CC338*$CE$1/1000,2),0)</f>
        <v>0</v>
      </c>
      <c r="CF338" s="9">
        <f>INT(CE338)</f>
        <v>0</v>
      </c>
      <c r="CG338" s="23">
        <f>INT((CE338-CF338)*10)/10</f>
        <v>0</v>
      </c>
      <c r="CH338" s="17">
        <f>CE338-CF338-CG338</f>
        <v>0</v>
      </c>
      <c r="CI338" s="23">
        <f>IF(OR(CH338=0.05,CH338=0),CH338,IF(AND(CH338&gt;0.051,CH338&lt;0.1),0.1,IF(AND(CH338&gt;0.001,CH338&lt;0.05),0.05,CH338)))</f>
        <v>0</v>
      </c>
      <c r="CJ338" s="23">
        <f>CF338+CG338+CI338</f>
        <v>0</v>
      </c>
      <c r="CK338" s="15">
        <f>IF(DB337&gt;0,ROUND($CD$1*$CK$1,2),0)</f>
        <v>0</v>
      </c>
      <c r="CL338" s="22">
        <v>0</v>
      </c>
      <c r="CM338" s="22">
        <f>IF(DB337&gt;0,ROUND($CD$1*$CM$1,2),0)</f>
        <v>0</v>
      </c>
      <c r="CN338" s="22">
        <f>IF(DB337&gt;0,ROUND($CD$1*$CN$1,2),0)</f>
        <v>0</v>
      </c>
      <c r="CO338" s="22">
        <f>IF(DB337&gt;0,ROUND($CD$1*$CO$1,2),0)</f>
        <v>0</v>
      </c>
      <c r="CP338" s="22">
        <f>IF(DB337&gt;0,ROUND($CD$1*$CP$1,2),0)</f>
        <v>0</v>
      </c>
      <c r="CQ338" s="15">
        <f>IF(DB337&gt;0,CK338+SUM(CM338:CP338),0)</f>
        <v>0</v>
      </c>
      <c r="CR338" s="22">
        <f>IF(DB337&gt;0,ROUND(CQ338/12,2),0)</f>
        <v>0</v>
      </c>
      <c r="CS338" s="9">
        <f>INT(CR338)</f>
        <v>0</v>
      </c>
      <c r="CT338" s="23">
        <f>INT((CR338-CS338)*10)/10</f>
        <v>0</v>
      </c>
      <c r="CU338" s="17">
        <f>CR338-CS338-CT338</f>
        <v>0</v>
      </c>
      <c r="CV338" s="23">
        <f>IF(OR(CU338=0.05,CU338=0),CU338,IF(AND(CU338&gt;0.051,CU338&lt;0.1),0.1,IF(AND(CU338&gt;0.001,CU338&lt;0.05),0.05,CU338)))</f>
        <v>0</v>
      </c>
      <c r="CW338" s="23">
        <f>CS338+CT338+CV338</f>
        <v>0</v>
      </c>
      <c r="CX338">
        <f>IF(DB337&gt;0,CX337,0)</f>
        <v>0</v>
      </c>
      <c r="CY338" s="7">
        <f>ROUND(CD338+CJ338+CW338+CX338,2)</f>
        <v>0</v>
      </c>
      <c r="CZ338" s="7">
        <f>IF(AND(CY338&gt;0,CY339=0),CY338,0)</f>
        <v>0</v>
      </c>
      <c r="DA338" s="7">
        <f>IF(DB337&gt;0,DA337,0)</f>
        <v>0</v>
      </c>
      <c r="DB338" s="7">
        <f>IF(ROUND(CY338-DA338,2)&gt;0,ROUND(CY338-DA338,2),0)</f>
        <v>0</v>
      </c>
      <c r="EB338">
        <v>336</v>
      </c>
      <c r="EC338" s="7">
        <f>IF(FB337&gt;0,EC337-1000,EC337)</f>
        <v>0</v>
      </c>
      <c r="ED338" s="20">
        <f>IF(FB337&gt;0,ROUND(PMT($F$92/12,$F$96*12,-EC338),5),0)</f>
        <v>0</v>
      </c>
      <c r="EE338" s="15">
        <f>IF(FB337&gt;0,ROUND(EC338*$EE$1/1000,2),0)</f>
        <v>0</v>
      </c>
      <c r="EF338" s="9">
        <f>INT(EE338)</f>
        <v>0</v>
      </c>
      <c r="EG338" s="23">
        <f>INT((EE338-EF338)*10)/10</f>
        <v>0</v>
      </c>
      <c r="EH338" s="17">
        <f>EE338-EF338-EG338</f>
        <v>0</v>
      </c>
      <c r="EI338" s="23">
        <f>IF(OR(EH338=0.05,EH338=0),EH338,IF(AND(EH338&gt;0.051,EH338&lt;0.1),0.1,IF(AND(EH338&gt;0.001,EH338&lt;0.05),0.05,EH338)))</f>
        <v>0</v>
      </c>
      <c r="EJ338" s="23">
        <f>EF338+EG338+EI338</f>
        <v>0</v>
      </c>
      <c r="EK338" s="15">
        <f>IF(FB337&gt;0,ROUND($ED$1*$EK$1,2),0)</f>
        <v>0</v>
      </c>
      <c r="EL338" s="22">
        <v>0</v>
      </c>
      <c r="EM338" s="22">
        <f>IF(FB337&gt;0,ROUND($ED$1*$EM$1,0),0)</f>
        <v>0</v>
      </c>
      <c r="EN338" s="22">
        <f>IF(FB337&gt;0,ROUND($ED$1*$EN$1,2),0)</f>
        <v>0</v>
      </c>
      <c r="EO338" s="22">
        <f>IF(FB337&gt;0,ROUND($ED$1*$EO$1,2),0)</f>
        <v>0</v>
      </c>
      <c r="EP338" s="22">
        <f>IF(FB337&gt;0,ROUND($ED$1*$EP$1,2),0)</f>
        <v>0</v>
      </c>
      <c r="EQ338" s="15">
        <f>IF(FB337&gt;0,EK338+SUM(EM338:EP338),0)</f>
        <v>0</v>
      </c>
      <c r="ER338" s="22">
        <f>IF(FB337&gt;0,ROUND(EQ338/12,2),0)</f>
        <v>0</v>
      </c>
      <c r="ES338" s="9">
        <f>INT(ER338)</f>
        <v>0</v>
      </c>
      <c r="ET338" s="23">
        <f>INT((ER338-ES338)*10)/10</f>
        <v>0</v>
      </c>
      <c r="EU338" s="17">
        <f>ER338-ES338-ET338</f>
        <v>0</v>
      </c>
      <c r="EV338" s="23">
        <f>IF(OR(EU338=0.05,EU338=0),EU338,IF(AND(EU338&gt;0.051,EU338&lt;0.1),0.1,IF(AND(EU338&gt;0.001,EU338&lt;0.05),0.05,EU338)))</f>
        <v>0</v>
      </c>
      <c r="EW338" s="23">
        <f>ES338+ET338+EV338</f>
        <v>0</v>
      </c>
      <c r="EX338">
        <f>IF(FB337&gt;0,EX337,0)</f>
        <v>0</v>
      </c>
      <c r="EY338" s="7">
        <f>ROUND(ED338+EJ338+EW338+EX338,2)</f>
        <v>0</v>
      </c>
      <c r="EZ338" s="7">
        <f>IF(AND(EY338&gt;0,EY339=0),EY338,0)</f>
        <v>0</v>
      </c>
      <c r="FA338" s="7">
        <f>IF(FB337&gt;0,FA337,0)</f>
        <v>0</v>
      </c>
      <c r="FB338" s="7">
        <f>IF(ROUND(EY338-FA338,2)&gt;0,ROUND(EY338-FA338,2),0)</f>
        <v>0</v>
      </c>
      <c r="GB338">
        <v>336</v>
      </c>
      <c r="GC338" s="7">
        <f>IF(HB337&gt;0,GC337-1000,GC337)</f>
        <v>0</v>
      </c>
      <c r="GD338" s="20">
        <f>IF(HB337&gt;0,ROUND(PMT($F$92/12,$F$96*12,-GC338),5),0)</f>
        <v>0</v>
      </c>
      <c r="GE338" s="15">
        <f>IF(HB337&gt;0,ROUND(GC338*$GE$1/1000,2),0)</f>
        <v>0</v>
      </c>
      <c r="GF338" s="9">
        <f>INT(GE338)</f>
        <v>0</v>
      </c>
      <c r="GG338" s="23">
        <f>INT((GE338-GF338)*10)/10</f>
        <v>0</v>
      </c>
      <c r="GH338" s="17">
        <f>GE338-GF338-GG338</f>
        <v>0</v>
      </c>
      <c r="GI338" s="23">
        <f>IF(OR(GH338=0.05,GH338=0),GH338,IF(AND(GH338&gt;0.051,GH338&lt;0.1),0.1,IF(AND(GH338&gt;0.001,GH338&lt;0.05),0.05,GH338)))</f>
        <v>0</v>
      </c>
      <c r="GJ338" s="23">
        <f>GF338+GG338+GI338</f>
        <v>0</v>
      </c>
      <c r="GK338" s="15">
        <f>IF(HB337&gt;0,ROUND($GD$1*$GK$1,2),0)</f>
        <v>0</v>
      </c>
      <c r="GL338" s="22">
        <v>0</v>
      </c>
      <c r="GM338" s="22">
        <f>IF(HB337&gt;0,ROUND($GD$1*$GM$1,0),0)</f>
        <v>0</v>
      </c>
      <c r="GN338" s="22">
        <f>IF(HB337&gt;0,ROUND($GD$1*$GN$1,2),0)</f>
        <v>0</v>
      </c>
      <c r="GO338" s="22">
        <f>IF(HB337&gt;0,ROUND($GD$1*$GO$1,2),0)</f>
        <v>0</v>
      </c>
      <c r="GP338" s="22">
        <f>IF(HB337&gt;0,ROUND($GD$1*$GP$1,2),0)</f>
        <v>0</v>
      </c>
      <c r="GQ338" s="15">
        <f>IF(HB337&gt;0,GK338+SUM(GM338:GP338),0)</f>
        <v>0</v>
      </c>
      <c r="GR338" s="22">
        <f>IF(HB337&gt;0,ROUND(GQ338/12,2),0)</f>
        <v>0</v>
      </c>
      <c r="GS338" s="9">
        <f>INT(GR338)</f>
        <v>0</v>
      </c>
      <c r="GT338" s="23">
        <f>INT((GR338-GS338)*10)/10</f>
        <v>0</v>
      </c>
      <c r="GU338" s="17">
        <f>GR338-GS338-GT338</f>
        <v>0</v>
      </c>
      <c r="GV338" s="23">
        <f>IF(OR(GU338=0.05,GU338=0),GU338,IF(AND(GU338&gt;0.051,GU338&lt;0.1),0.1,IF(AND(GU338&gt;0.001,GU338&lt;0.05),0.05,GU338)))</f>
        <v>0</v>
      </c>
      <c r="GW338" s="23">
        <f>GS338+GT338+GV338</f>
        <v>0</v>
      </c>
      <c r="GX338">
        <f>IF(HB337&gt;0,GX337,0)</f>
        <v>0</v>
      </c>
      <c r="GY338" s="7">
        <f>ROUND(GD338+GJ338+GW338+GX338,2)</f>
        <v>0</v>
      </c>
      <c r="GZ338" s="7">
        <f>IF(AND(GY338&gt;0,GY339=0),GY338,0)</f>
        <v>0</v>
      </c>
      <c r="HA338" s="7">
        <f>IF(HB337&gt;0,HA337,0)</f>
        <v>0</v>
      </c>
      <c r="HB338" s="7">
        <f>IF(ROUND(GY338-HA338,2)&gt;0,ROUND(GY338-HA338,2),0)</f>
        <v>0</v>
      </c>
    </row>
    <row r="339" spans="1:235">
      <c r="BB339">
        <v>337</v>
      </c>
      <c r="BC339" s="7">
        <f>IF(BW338&gt;0,BC338-1000,BC338)</f>
        <v>0</v>
      </c>
      <c r="BD339" s="20">
        <f>IF(BW338&gt;0,ROUND(PMT($F$92/12,$F$96*12,-BC339),5),0)</f>
        <v>0</v>
      </c>
      <c r="BE339" s="15">
        <f>IF(BW338&gt;0,ROUND(BC339*$E$1/1000,2),0)</f>
        <v>0</v>
      </c>
      <c r="BF339" s="15">
        <f>IF(BW338&gt;0,ROUND(MIN(BC339,$F$168)*$BF$1,2),0)</f>
        <v>0</v>
      </c>
      <c r="BG339" s="22">
        <v>0</v>
      </c>
      <c r="BH339" s="22">
        <f>IF(BW338&gt;0,ROUND(MIN(BC339,$F$168)*$BH$1,0),0)</f>
        <v>0</v>
      </c>
      <c r="BI339" s="22">
        <f>IF(BW338&gt;0,ROUND(MIN(BC339,$F$168)*$BI$1,2),0)</f>
        <v>0</v>
      </c>
      <c r="BJ339" s="22">
        <f>IF(BW338&gt;0,ROUND(MIN(BC339,$F$168)*$BJ$1,2),0)</f>
        <v>0</v>
      </c>
      <c r="BK339" s="22">
        <f>IF(BW338&gt;0,ROUND(MIN(BC339,$F$168)*$BK$1,2),0)</f>
        <v>0</v>
      </c>
      <c r="BL339" s="15">
        <f>IF(BW338&gt;0,BF339+SUM(BH339:BK339),0)</f>
        <v>0</v>
      </c>
      <c r="BM339" s="22">
        <f>IF(BW338&gt;0,ROUND(BL339/12,2),0)</f>
        <v>0</v>
      </c>
      <c r="BN339" s="9">
        <f>INT(BM339)</f>
        <v>0</v>
      </c>
      <c r="BO339" s="23">
        <f>INT((BM339-BN339)*10)/10</f>
        <v>0</v>
      </c>
      <c r="BP339" s="17">
        <f>BM339-BN339-BO339</f>
        <v>0</v>
      </c>
      <c r="BQ339" s="23">
        <f>IF(OR(BP339=0.05,BP339=0),BP339,IF(AND(BP339&gt;0.051,BP339&lt;0.1),0.1,IF(AND(BP339&gt;0.001,BP339&lt;0.05),0.05,BP339)))</f>
        <v>0</v>
      </c>
      <c r="BR339" s="23">
        <f>BN339+BO339+BQ339</f>
        <v>0</v>
      </c>
      <c r="BS339">
        <f>IF(BW338&gt;0,BS338,0)</f>
        <v>0</v>
      </c>
      <c r="BT339" s="7">
        <f>SUM(BD339:BE339)+BR339+BS339</f>
        <v>0</v>
      </c>
      <c r="BU339" s="7">
        <f>IF(AND(BT339&gt;0,BT340=0),BT339,0)</f>
        <v>0</v>
      </c>
      <c r="BV339" s="7">
        <f>IF(BW338&gt;0,BV338,0)</f>
        <v>0</v>
      </c>
      <c r="BW339" s="7">
        <f>IF(ROUND(BT339-BV339,2)&gt;0,ROUND(BT339-BV339,2),0)</f>
        <v>0</v>
      </c>
      <c r="CB339">
        <v>337</v>
      </c>
      <c r="CC339" s="7">
        <f>IF(DB338&gt;0,CC338-1000,CC338)</f>
        <v>0</v>
      </c>
      <c r="CD339" s="20">
        <f>IF(DB338&gt;0,ROUND(PMT($F$92/12,$F$96*12,-CC339),5),0)</f>
        <v>0</v>
      </c>
      <c r="CE339" s="15">
        <f>IF(DB338&gt;0,ROUND(CC339*$CE$1/1000,2),0)</f>
        <v>0</v>
      </c>
      <c r="CF339" s="9">
        <f>INT(CE339)</f>
        <v>0</v>
      </c>
      <c r="CG339" s="23">
        <f>INT((CE339-CF339)*10)/10</f>
        <v>0</v>
      </c>
      <c r="CH339" s="17">
        <f>CE339-CF339-CG339</f>
        <v>0</v>
      </c>
      <c r="CI339" s="23">
        <f>IF(OR(CH339=0.05,CH339=0),CH339,IF(AND(CH339&gt;0.051,CH339&lt;0.1),0.1,IF(AND(CH339&gt;0.001,CH339&lt;0.05),0.05,CH339)))</f>
        <v>0</v>
      </c>
      <c r="CJ339" s="23">
        <f>CF339+CG339+CI339</f>
        <v>0</v>
      </c>
      <c r="CK339" s="15">
        <f>IF(DB338&gt;0,ROUND($CD$1*$CK$1,2),0)</f>
        <v>0</v>
      </c>
      <c r="CL339" s="22">
        <v>0</v>
      </c>
      <c r="CM339" s="22">
        <f>IF(DB338&gt;0,ROUND($CD$1*$CM$1,2),0)</f>
        <v>0</v>
      </c>
      <c r="CN339" s="22">
        <f>IF(DB338&gt;0,ROUND($CD$1*$CN$1,2),0)</f>
        <v>0</v>
      </c>
      <c r="CO339" s="22">
        <f>IF(DB338&gt;0,ROUND($CD$1*$CO$1,2),0)</f>
        <v>0</v>
      </c>
      <c r="CP339" s="22">
        <f>IF(DB338&gt;0,ROUND($CD$1*$CP$1,2),0)</f>
        <v>0</v>
      </c>
      <c r="CQ339" s="15">
        <f>IF(DB338&gt;0,CK339+SUM(CM339:CP339),0)</f>
        <v>0</v>
      </c>
      <c r="CR339" s="22">
        <f>IF(DB338&gt;0,ROUND(CQ339/12,2),0)</f>
        <v>0</v>
      </c>
      <c r="CS339" s="9">
        <f>INT(CR339)</f>
        <v>0</v>
      </c>
      <c r="CT339" s="23">
        <f>INT((CR339-CS339)*10)/10</f>
        <v>0</v>
      </c>
      <c r="CU339" s="17">
        <f>CR339-CS339-CT339</f>
        <v>0</v>
      </c>
      <c r="CV339" s="23">
        <f>IF(OR(CU339=0.05,CU339=0),CU339,IF(AND(CU339&gt;0.051,CU339&lt;0.1),0.1,IF(AND(CU339&gt;0.001,CU339&lt;0.05),0.05,CU339)))</f>
        <v>0</v>
      </c>
      <c r="CW339" s="23">
        <f>CS339+CT339+CV339</f>
        <v>0</v>
      </c>
      <c r="CX339">
        <f>IF(DB338&gt;0,CX338,0)</f>
        <v>0</v>
      </c>
      <c r="CY339" s="7">
        <f>ROUND(CD339+CJ339+CW339+CX339,2)</f>
        <v>0</v>
      </c>
      <c r="CZ339" s="7">
        <f>IF(AND(CY339&gt;0,CY340=0),CY339,0)</f>
        <v>0</v>
      </c>
      <c r="DA339" s="7">
        <f>IF(DB338&gt;0,DA338,0)</f>
        <v>0</v>
      </c>
      <c r="DB339" s="7">
        <f>IF(ROUND(CY339-DA339,2)&gt;0,ROUND(CY339-DA339,2),0)</f>
        <v>0</v>
      </c>
      <c r="EB339">
        <v>337</v>
      </c>
      <c r="EC339" s="7">
        <f>IF(FB338&gt;0,EC338-1000,EC338)</f>
        <v>0</v>
      </c>
      <c r="ED339" s="20">
        <f>IF(FB338&gt;0,ROUND(PMT($F$92/12,$F$96*12,-EC339),5),0)</f>
        <v>0</v>
      </c>
      <c r="EE339" s="15">
        <f>IF(FB338&gt;0,ROUND(EC339*$EE$1/1000,2),0)</f>
        <v>0</v>
      </c>
      <c r="EF339" s="9">
        <f>INT(EE339)</f>
        <v>0</v>
      </c>
      <c r="EG339" s="23">
        <f>INT((EE339-EF339)*10)/10</f>
        <v>0</v>
      </c>
      <c r="EH339" s="17">
        <f>EE339-EF339-EG339</f>
        <v>0</v>
      </c>
      <c r="EI339" s="23">
        <f>IF(OR(EH339=0.05,EH339=0),EH339,IF(AND(EH339&gt;0.051,EH339&lt;0.1),0.1,IF(AND(EH339&gt;0.001,EH339&lt;0.05),0.05,EH339)))</f>
        <v>0</v>
      </c>
      <c r="EJ339" s="23">
        <f>EF339+EG339+EI339</f>
        <v>0</v>
      </c>
      <c r="EK339" s="15">
        <f>IF(FB338&gt;0,ROUND($ED$1*$EK$1,2),0)</f>
        <v>0</v>
      </c>
      <c r="EL339" s="22">
        <v>0</v>
      </c>
      <c r="EM339" s="22">
        <f>IF(FB338&gt;0,ROUND($ED$1*$EM$1,0),0)</f>
        <v>0</v>
      </c>
      <c r="EN339" s="22">
        <f>IF(FB338&gt;0,ROUND($ED$1*$EN$1,2),0)</f>
        <v>0</v>
      </c>
      <c r="EO339" s="22">
        <f>IF(FB338&gt;0,ROUND($ED$1*$EO$1,2),0)</f>
        <v>0</v>
      </c>
      <c r="EP339" s="22">
        <f>IF(FB338&gt;0,ROUND($ED$1*$EP$1,2),0)</f>
        <v>0</v>
      </c>
      <c r="EQ339" s="15">
        <f>IF(FB338&gt;0,EK339+SUM(EM339:EP339),0)</f>
        <v>0</v>
      </c>
      <c r="ER339" s="22">
        <f>IF(FB338&gt;0,ROUND(EQ339/12,2),0)</f>
        <v>0</v>
      </c>
      <c r="ES339" s="9">
        <f>INT(ER339)</f>
        <v>0</v>
      </c>
      <c r="ET339" s="23">
        <f>INT((ER339-ES339)*10)/10</f>
        <v>0</v>
      </c>
      <c r="EU339" s="17">
        <f>ER339-ES339-ET339</f>
        <v>0</v>
      </c>
      <c r="EV339" s="23">
        <f>IF(OR(EU339=0.05,EU339=0),EU339,IF(AND(EU339&gt;0.051,EU339&lt;0.1),0.1,IF(AND(EU339&gt;0.001,EU339&lt;0.05),0.05,EU339)))</f>
        <v>0</v>
      </c>
      <c r="EW339" s="23">
        <f>ES339+ET339+EV339</f>
        <v>0</v>
      </c>
      <c r="EX339">
        <f>IF(FB338&gt;0,EX338,0)</f>
        <v>0</v>
      </c>
      <c r="EY339" s="7">
        <f>ROUND(ED339+EJ339+EW339+EX339,2)</f>
        <v>0</v>
      </c>
      <c r="EZ339" s="7">
        <f>IF(AND(EY339&gt;0,EY340=0),EY339,0)</f>
        <v>0</v>
      </c>
      <c r="FA339" s="7">
        <f>IF(FB338&gt;0,FA338,0)</f>
        <v>0</v>
      </c>
      <c r="FB339" s="7">
        <f>IF(ROUND(EY339-FA339,2)&gt;0,ROUND(EY339-FA339,2),0)</f>
        <v>0</v>
      </c>
      <c r="GB339">
        <v>337</v>
      </c>
      <c r="GC339" s="7">
        <f>IF(HB338&gt;0,GC338-1000,GC338)</f>
        <v>0</v>
      </c>
      <c r="GD339" s="20">
        <f>IF(HB338&gt;0,ROUND(PMT($F$92/12,$F$96*12,-GC339),5),0)</f>
        <v>0</v>
      </c>
      <c r="GE339" s="15">
        <f>IF(HB338&gt;0,ROUND(GC339*$GE$1/1000,2),0)</f>
        <v>0</v>
      </c>
      <c r="GF339" s="9">
        <f>INT(GE339)</f>
        <v>0</v>
      </c>
      <c r="GG339" s="23">
        <f>INT((GE339-GF339)*10)/10</f>
        <v>0</v>
      </c>
      <c r="GH339" s="17">
        <f>GE339-GF339-GG339</f>
        <v>0</v>
      </c>
      <c r="GI339" s="23">
        <f>IF(OR(GH339=0.05,GH339=0),GH339,IF(AND(GH339&gt;0.051,GH339&lt;0.1),0.1,IF(AND(GH339&gt;0.001,GH339&lt;0.05),0.05,GH339)))</f>
        <v>0</v>
      </c>
      <c r="GJ339" s="23">
        <f>GF339+GG339+GI339</f>
        <v>0</v>
      </c>
      <c r="GK339" s="15">
        <f>IF(HB338&gt;0,ROUND($GD$1*$GK$1,2),0)</f>
        <v>0</v>
      </c>
      <c r="GL339" s="22">
        <v>0</v>
      </c>
      <c r="GM339" s="22">
        <f>IF(HB338&gt;0,ROUND($GD$1*$GM$1,0),0)</f>
        <v>0</v>
      </c>
      <c r="GN339" s="22">
        <f>IF(HB338&gt;0,ROUND($GD$1*$GN$1,2),0)</f>
        <v>0</v>
      </c>
      <c r="GO339" s="22">
        <f>IF(HB338&gt;0,ROUND($GD$1*$GO$1,2),0)</f>
        <v>0</v>
      </c>
      <c r="GP339" s="22">
        <f>IF(HB338&gt;0,ROUND($GD$1*$GP$1,2),0)</f>
        <v>0</v>
      </c>
      <c r="GQ339" s="15">
        <f>IF(HB338&gt;0,GK339+SUM(GM339:GP339),0)</f>
        <v>0</v>
      </c>
      <c r="GR339" s="22">
        <f>IF(HB338&gt;0,ROUND(GQ339/12,2),0)</f>
        <v>0</v>
      </c>
      <c r="GS339" s="9">
        <f>INT(GR339)</f>
        <v>0</v>
      </c>
      <c r="GT339" s="23">
        <f>INT((GR339-GS339)*10)/10</f>
        <v>0</v>
      </c>
      <c r="GU339" s="17">
        <f>GR339-GS339-GT339</f>
        <v>0</v>
      </c>
      <c r="GV339" s="23">
        <f>IF(OR(GU339=0.05,GU339=0),GU339,IF(AND(GU339&gt;0.051,GU339&lt;0.1),0.1,IF(AND(GU339&gt;0.001,GU339&lt;0.05),0.05,GU339)))</f>
        <v>0</v>
      </c>
      <c r="GW339" s="23">
        <f>GS339+GT339+GV339</f>
        <v>0</v>
      </c>
      <c r="GX339">
        <f>IF(HB338&gt;0,GX338,0)</f>
        <v>0</v>
      </c>
      <c r="GY339" s="7">
        <f>ROUND(GD339+GJ339+GW339+GX339,2)</f>
        <v>0</v>
      </c>
      <c r="GZ339" s="7">
        <f>IF(AND(GY339&gt;0,GY340=0),GY339,0)</f>
        <v>0</v>
      </c>
      <c r="HA339" s="7">
        <f>IF(HB338&gt;0,HA338,0)</f>
        <v>0</v>
      </c>
      <c r="HB339" s="7">
        <f>IF(ROUND(GY339-HA339,2)&gt;0,ROUND(GY339-HA339,2),0)</f>
        <v>0</v>
      </c>
    </row>
    <row r="340" spans="1:235">
      <c r="BB340">
        <v>338</v>
      </c>
      <c r="BC340" s="7">
        <f>IF(BW339&gt;0,BC339-1000,BC339)</f>
        <v>0</v>
      </c>
      <c r="BD340" s="20">
        <f>IF(BW339&gt;0,ROUND(PMT($F$92/12,$F$96*12,-BC340),5),0)</f>
        <v>0</v>
      </c>
      <c r="BE340" s="15">
        <f>IF(BW339&gt;0,ROUND(BC340*$E$1/1000,2),0)</f>
        <v>0</v>
      </c>
      <c r="BF340" s="15">
        <f>IF(BW339&gt;0,ROUND(MIN(BC340,$F$168)*$BF$1,2),0)</f>
        <v>0</v>
      </c>
      <c r="BG340" s="22">
        <v>0</v>
      </c>
      <c r="BH340" s="22">
        <f>IF(BW339&gt;0,ROUND(MIN(BC340,$F$168)*$BH$1,0),0)</f>
        <v>0</v>
      </c>
      <c r="BI340" s="22">
        <f>IF(BW339&gt;0,ROUND(MIN(BC340,$F$168)*$BI$1,2),0)</f>
        <v>0</v>
      </c>
      <c r="BJ340" s="22">
        <f>IF(BW339&gt;0,ROUND(MIN(BC340,$F$168)*$BJ$1,2),0)</f>
        <v>0</v>
      </c>
      <c r="BK340" s="22">
        <f>IF(BW339&gt;0,ROUND(MIN(BC340,$F$168)*$BK$1,2),0)</f>
        <v>0</v>
      </c>
      <c r="BL340" s="15">
        <f>IF(BW339&gt;0,BF340+SUM(BH340:BK340),0)</f>
        <v>0</v>
      </c>
      <c r="BM340" s="22">
        <f>IF(BW339&gt;0,ROUND(BL340/12,2),0)</f>
        <v>0</v>
      </c>
      <c r="BN340" s="9">
        <f>INT(BM340)</f>
        <v>0</v>
      </c>
      <c r="BO340" s="23">
        <f>INT((BM340-BN340)*10)/10</f>
        <v>0</v>
      </c>
      <c r="BP340" s="17">
        <f>BM340-BN340-BO340</f>
        <v>0</v>
      </c>
      <c r="BQ340" s="23">
        <f>IF(OR(BP340=0.05,BP340=0),BP340,IF(AND(BP340&gt;0.051,BP340&lt;0.1),0.1,IF(AND(BP340&gt;0.001,BP340&lt;0.05),0.05,BP340)))</f>
        <v>0</v>
      </c>
      <c r="BR340" s="23">
        <f>BN340+BO340+BQ340</f>
        <v>0</v>
      </c>
      <c r="BS340">
        <f>IF(BW339&gt;0,BS339,0)</f>
        <v>0</v>
      </c>
      <c r="BT340" s="7">
        <f>SUM(BD340:BE340)+BR340+BS340</f>
        <v>0</v>
      </c>
      <c r="BU340" s="7">
        <f>IF(AND(BT340&gt;0,BT341=0),BT340,0)</f>
        <v>0</v>
      </c>
      <c r="BV340" s="7">
        <f>IF(BW339&gt;0,BV339,0)</f>
        <v>0</v>
      </c>
      <c r="BW340" s="7">
        <f>IF(ROUND(BT340-BV340,2)&gt;0,ROUND(BT340-BV340,2),0)</f>
        <v>0</v>
      </c>
      <c r="CB340">
        <v>338</v>
      </c>
      <c r="CC340" s="7">
        <f>IF(DB339&gt;0,CC339-1000,CC339)</f>
        <v>0</v>
      </c>
      <c r="CD340" s="20">
        <f>IF(DB339&gt;0,ROUND(PMT($F$92/12,$F$96*12,-CC340),5),0)</f>
        <v>0</v>
      </c>
      <c r="CE340" s="15">
        <f>IF(DB339&gt;0,ROUND(CC340*$CE$1/1000,2),0)</f>
        <v>0</v>
      </c>
      <c r="CF340" s="9">
        <f>INT(CE340)</f>
        <v>0</v>
      </c>
      <c r="CG340" s="23">
        <f>INT((CE340-CF340)*10)/10</f>
        <v>0</v>
      </c>
      <c r="CH340" s="17">
        <f>CE340-CF340-CG340</f>
        <v>0</v>
      </c>
      <c r="CI340" s="23">
        <f>IF(OR(CH340=0.05,CH340=0),CH340,IF(AND(CH340&gt;0.051,CH340&lt;0.1),0.1,IF(AND(CH340&gt;0.001,CH340&lt;0.05),0.05,CH340)))</f>
        <v>0</v>
      </c>
      <c r="CJ340" s="23">
        <f>CF340+CG340+CI340</f>
        <v>0</v>
      </c>
      <c r="CK340" s="15">
        <f>IF(DB339&gt;0,ROUND($CD$1*$CK$1,2),0)</f>
        <v>0</v>
      </c>
      <c r="CL340" s="22">
        <v>0</v>
      </c>
      <c r="CM340" s="22">
        <f>IF(DB339&gt;0,ROUND($CD$1*$CM$1,2),0)</f>
        <v>0</v>
      </c>
      <c r="CN340" s="22">
        <f>IF(DB339&gt;0,ROUND($CD$1*$CN$1,2),0)</f>
        <v>0</v>
      </c>
      <c r="CO340" s="22">
        <f>IF(DB339&gt;0,ROUND($CD$1*$CO$1,2),0)</f>
        <v>0</v>
      </c>
      <c r="CP340" s="22">
        <f>IF(DB339&gt;0,ROUND($CD$1*$CP$1,2),0)</f>
        <v>0</v>
      </c>
      <c r="CQ340" s="15">
        <f>IF(DB339&gt;0,CK340+SUM(CM340:CP340),0)</f>
        <v>0</v>
      </c>
      <c r="CR340" s="22">
        <f>IF(DB339&gt;0,ROUND(CQ340/12,2),0)</f>
        <v>0</v>
      </c>
      <c r="CS340" s="9">
        <f>INT(CR340)</f>
        <v>0</v>
      </c>
      <c r="CT340" s="23">
        <f>INT((CR340-CS340)*10)/10</f>
        <v>0</v>
      </c>
      <c r="CU340" s="17">
        <f>CR340-CS340-CT340</f>
        <v>0</v>
      </c>
      <c r="CV340" s="23">
        <f>IF(OR(CU340=0.05,CU340=0),CU340,IF(AND(CU340&gt;0.051,CU340&lt;0.1),0.1,IF(AND(CU340&gt;0.001,CU340&lt;0.05),0.05,CU340)))</f>
        <v>0</v>
      </c>
      <c r="CW340" s="23">
        <f>CS340+CT340+CV340</f>
        <v>0</v>
      </c>
      <c r="CX340">
        <f>IF(DB339&gt;0,CX339,0)</f>
        <v>0</v>
      </c>
      <c r="CY340" s="7">
        <f>ROUND(CD340+CJ340+CW340+CX340,2)</f>
        <v>0</v>
      </c>
      <c r="CZ340" s="7">
        <f>IF(AND(CY340&gt;0,CY341=0),CY340,0)</f>
        <v>0</v>
      </c>
      <c r="DA340" s="7">
        <f>IF(DB339&gt;0,DA339,0)</f>
        <v>0</v>
      </c>
      <c r="DB340" s="7">
        <f>IF(ROUND(CY340-DA340,2)&gt;0,ROUND(CY340-DA340,2),0)</f>
        <v>0</v>
      </c>
      <c r="EB340">
        <v>338</v>
      </c>
      <c r="EC340" s="7">
        <f>IF(FB339&gt;0,EC339-1000,EC339)</f>
        <v>0</v>
      </c>
      <c r="ED340" s="20">
        <f>IF(FB339&gt;0,ROUND(PMT($F$92/12,$F$96*12,-EC340),5),0)</f>
        <v>0</v>
      </c>
      <c r="EE340" s="15">
        <f>IF(FB339&gt;0,ROUND(EC340*$EE$1/1000,2),0)</f>
        <v>0</v>
      </c>
      <c r="EF340" s="9">
        <f>INT(EE340)</f>
        <v>0</v>
      </c>
      <c r="EG340" s="23">
        <f>INT((EE340-EF340)*10)/10</f>
        <v>0</v>
      </c>
      <c r="EH340" s="17">
        <f>EE340-EF340-EG340</f>
        <v>0</v>
      </c>
      <c r="EI340" s="23">
        <f>IF(OR(EH340=0.05,EH340=0),EH340,IF(AND(EH340&gt;0.051,EH340&lt;0.1),0.1,IF(AND(EH340&gt;0.001,EH340&lt;0.05),0.05,EH340)))</f>
        <v>0</v>
      </c>
      <c r="EJ340" s="23">
        <f>EF340+EG340+EI340</f>
        <v>0</v>
      </c>
      <c r="EK340" s="15">
        <f>IF(FB339&gt;0,ROUND($ED$1*$EK$1,2),0)</f>
        <v>0</v>
      </c>
      <c r="EL340" s="22">
        <v>0</v>
      </c>
      <c r="EM340" s="22">
        <f>IF(FB339&gt;0,ROUND($ED$1*$EM$1,0),0)</f>
        <v>0</v>
      </c>
      <c r="EN340" s="22">
        <f>IF(FB339&gt;0,ROUND($ED$1*$EN$1,2),0)</f>
        <v>0</v>
      </c>
      <c r="EO340" s="22">
        <f>IF(FB339&gt;0,ROUND($ED$1*$EO$1,2),0)</f>
        <v>0</v>
      </c>
      <c r="EP340" s="22">
        <f>IF(FB339&gt;0,ROUND($ED$1*$EP$1,2),0)</f>
        <v>0</v>
      </c>
      <c r="EQ340" s="15">
        <f>IF(FB339&gt;0,EK340+SUM(EM340:EP340),0)</f>
        <v>0</v>
      </c>
      <c r="ER340" s="22">
        <f>IF(FB339&gt;0,ROUND(EQ340/12,2),0)</f>
        <v>0</v>
      </c>
      <c r="ES340" s="9">
        <f>INT(ER340)</f>
        <v>0</v>
      </c>
      <c r="ET340" s="23">
        <f>INT((ER340-ES340)*10)/10</f>
        <v>0</v>
      </c>
      <c r="EU340" s="17">
        <f>ER340-ES340-ET340</f>
        <v>0</v>
      </c>
      <c r="EV340" s="23">
        <f>IF(OR(EU340=0.05,EU340=0),EU340,IF(AND(EU340&gt;0.051,EU340&lt;0.1),0.1,IF(AND(EU340&gt;0.001,EU340&lt;0.05),0.05,EU340)))</f>
        <v>0</v>
      </c>
      <c r="EW340" s="23">
        <f>ES340+ET340+EV340</f>
        <v>0</v>
      </c>
      <c r="EX340">
        <f>IF(FB339&gt;0,EX339,0)</f>
        <v>0</v>
      </c>
      <c r="EY340" s="7">
        <f>ROUND(ED340+EJ340+EW340+EX340,2)</f>
        <v>0</v>
      </c>
      <c r="EZ340" s="7">
        <f>IF(AND(EY340&gt;0,EY341=0),EY340,0)</f>
        <v>0</v>
      </c>
      <c r="FA340" s="7">
        <f>IF(FB339&gt;0,FA339,0)</f>
        <v>0</v>
      </c>
      <c r="FB340" s="7">
        <f>IF(ROUND(EY340-FA340,2)&gt;0,ROUND(EY340-FA340,2),0)</f>
        <v>0</v>
      </c>
      <c r="GB340">
        <v>338</v>
      </c>
      <c r="GC340" s="7">
        <f>IF(HB339&gt;0,GC339-1000,GC339)</f>
        <v>0</v>
      </c>
      <c r="GD340" s="20">
        <f>IF(HB339&gt;0,ROUND(PMT($F$92/12,$F$96*12,-GC340),5),0)</f>
        <v>0</v>
      </c>
      <c r="GE340" s="15">
        <f>IF(HB339&gt;0,ROUND(GC340*$GE$1/1000,2),0)</f>
        <v>0</v>
      </c>
      <c r="GF340" s="9">
        <f>INT(GE340)</f>
        <v>0</v>
      </c>
      <c r="GG340" s="23">
        <f>INT((GE340-GF340)*10)/10</f>
        <v>0</v>
      </c>
      <c r="GH340" s="17">
        <f>GE340-GF340-GG340</f>
        <v>0</v>
      </c>
      <c r="GI340" s="23">
        <f>IF(OR(GH340=0.05,GH340=0),GH340,IF(AND(GH340&gt;0.051,GH340&lt;0.1),0.1,IF(AND(GH340&gt;0.001,GH340&lt;0.05),0.05,GH340)))</f>
        <v>0</v>
      </c>
      <c r="GJ340" s="23">
        <f>GF340+GG340+GI340</f>
        <v>0</v>
      </c>
      <c r="GK340" s="15">
        <f>IF(HB339&gt;0,ROUND($GD$1*$GK$1,2),0)</f>
        <v>0</v>
      </c>
      <c r="GL340" s="22">
        <v>0</v>
      </c>
      <c r="GM340" s="22">
        <f>IF(HB339&gt;0,ROUND($GD$1*$GM$1,0),0)</f>
        <v>0</v>
      </c>
      <c r="GN340" s="22">
        <f>IF(HB339&gt;0,ROUND($GD$1*$GN$1,2),0)</f>
        <v>0</v>
      </c>
      <c r="GO340" s="22">
        <f>IF(HB339&gt;0,ROUND($GD$1*$GO$1,2),0)</f>
        <v>0</v>
      </c>
      <c r="GP340" s="22">
        <f>IF(HB339&gt;0,ROUND($GD$1*$GP$1,2),0)</f>
        <v>0</v>
      </c>
      <c r="GQ340" s="15">
        <f>IF(HB339&gt;0,GK340+SUM(GM340:GP340),0)</f>
        <v>0</v>
      </c>
      <c r="GR340" s="22">
        <f>IF(HB339&gt;0,ROUND(GQ340/12,2),0)</f>
        <v>0</v>
      </c>
      <c r="GS340" s="9">
        <f>INT(GR340)</f>
        <v>0</v>
      </c>
      <c r="GT340" s="23">
        <f>INT((GR340-GS340)*10)/10</f>
        <v>0</v>
      </c>
      <c r="GU340" s="17">
        <f>GR340-GS340-GT340</f>
        <v>0</v>
      </c>
      <c r="GV340" s="23">
        <f>IF(OR(GU340=0.05,GU340=0),GU340,IF(AND(GU340&gt;0.051,GU340&lt;0.1),0.1,IF(AND(GU340&gt;0.001,GU340&lt;0.05),0.05,GU340)))</f>
        <v>0</v>
      </c>
      <c r="GW340" s="23">
        <f>GS340+GT340+GV340</f>
        <v>0</v>
      </c>
      <c r="GX340">
        <f>IF(HB339&gt;0,GX339,0)</f>
        <v>0</v>
      </c>
      <c r="GY340" s="7">
        <f>ROUND(GD340+GJ340+GW340+GX340,2)</f>
        <v>0</v>
      </c>
      <c r="GZ340" s="7">
        <f>IF(AND(GY340&gt;0,GY341=0),GY340,0)</f>
        <v>0</v>
      </c>
      <c r="HA340" s="7">
        <f>IF(HB339&gt;0,HA339,0)</f>
        <v>0</v>
      </c>
      <c r="HB340" s="7">
        <f>IF(ROUND(GY340-HA340,2)&gt;0,ROUND(GY340-HA340,2),0)</f>
        <v>0</v>
      </c>
    </row>
    <row r="341" spans="1:235">
      <c r="BB341">
        <v>339</v>
      </c>
      <c r="BC341" s="7">
        <f>IF(BW340&gt;0,BC340-1000,BC340)</f>
        <v>0</v>
      </c>
      <c r="BD341" s="20">
        <f>IF(BW340&gt;0,ROUND(PMT($F$92/12,$F$96*12,-BC341),5),0)</f>
        <v>0</v>
      </c>
      <c r="BE341" s="15">
        <f>IF(BW340&gt;0,ROUND(BC341*$E$1/1000,2),0)</f>
        <v>0</v>
      </c>
      <c r="BF341" s="15">
        <f>IF(BW340&gt;0,ROUND(MIN(BC341,$F$168)*$BF$1,2),0)</f>
        <v>0</v>
      </c>
      <c r="BG341" s="22">
        <v>0</v>
      </c>
      <c r="BH341" s="22">
        <f>IF(BW340&gt;0,ROUND(MIN(BC341,$F$168)*$BH$1,0),0)</f>
        <v>0</v>
      </c>
      <c r="BI341" s="22">
        <f>IF(BW340&gt;0,ROUND(MIN(BC341,$F$168)*$BI$1,2),0)</f>
        <v>0</v>
      </c>
      <c r="BJ341" s="22">
        <f>IF(BW340&gt;0,ROUND(MIN(BC341,$F$168)*$BJ$1,2),0)</f>
        <v>0</v>
      </c>
      <c r="BK341" s="22">
        <f>IF(BW340&gt;0,ROUND(MIN(BC341,$F$168)*$BK$1,2),0)</f>
        <v>0</v>
      </c>
      <c r="BL341" s="15">
        <f>IF(BW340&gt;0,BF341+SUM(BH341:BK341),0)</f>
        <v>0</v>
      </c>
      <c r="BM341" s="22">
        <f>IF(BW340&gt;0,ROUND(BL341/12,2),0)</f>
        <v>0</v>
      </c>
      <c r="BN341" s="9">
        <f>INT(BM341)</f>
        <v>0</v>
      </c>
      <c r="BO341" s="23">
        <f>INT((BM341-BN341)*10)/10</f>
        <v>0</v>
      </c>
      <c r="BP341" s="17">
        <f>BM341-BN341-BO341</f>
        <v>0</v>
      </c>
      <c r="BQ341" s="23">
        <f>IF(OR(BP341=0.05,BP341=0),BP341,IF(AND(BP341&gt;0.051,BP341&lt;0.1),0.1,IF(AND(BP341&gt;0.001,BP341&lt;0.05),0.05,BP341)))</f>
        <v>0</v>
      </c>
      <c r="BR341" s="23">
        <f>BN341+BO341+BQ341</f>
        <v>0</v>
      </c>
      <c r="BS341">
        <f>IF(BW340&gt;0,BS340,0)</f>
        <v>0</v>
      </c>
      <c r="BT341" s="7">
        <f>SUM(BD341:BE341)+BR341+BS341</f>
        <v>0</v>
      </c>
      <c r="BU341" s="7">
        <f>IF(AND(BT341&gt;0,BT342=0),BT341,0)</f>
        <v>0</v>
      </c>
      <c r="BV341" s="7">
        <f>IF(BW340&gt;0,BV340,0)</f>
        <v>0</v>
      </c>
      <c r="BW341" s="7">
        <f>IF(ROUND(BT341-BV341,2)&gt;0,ROUND(BT341-BV341,2),0)</f>
        <v>0</v>
      </c>
      <c r="CB341">
        <v>339</v>
      </c>
      <c r="CC341" s="7">
        <f>IF(DB340&gt;0,CC340-1000,CC340)</f>
        <v>0</v>
      </c>
      <c r="CD341" s="20">
        <f>IF(DB340&gt;0,ROUND(PMT($F$92/12,$F$96*12,-CC341),5),0)</f>
        <v>0</v>
      </c>
      <c r="CE341" s="15">
        <f>IF(DB340&gt;0,ROUND(CC341*$CE$1/1000,2),0)</f>
        <v>0</v>
      </c>
      <c r="CF341" s="9">
        <f>INT(CE341)</f>
        <v>0</v>
      </c>
      <c r="CG341" s="23">
        <f>INT((CE341-CF341)*10)/10</f>
        <v>0</v>
      </c>
      <c r="CH341" s="17">
        <f>CE341-CF341-CG341</f>
        <v>0</v>
      </c>
      <c r="CI341" s="23">
        <f>IF(OR(CH341=0.05,CH341=0),CH341,IF(AND(CH341&gt;0.051,CH341&lt;0.1),0.1,IF(AND(CH341&gt;0.001,CH341&lt;0.05),0.05,CH341)))</f>
        <v>0</v>
      </c>
      <c r="CJ341" s="23">
        <f>CF341+CG341+CI341</f>
        <v>0</v>
      </c>
      <c r="CK341" s="15">
        <f>IF(DB340&gt;0,ROUND($CD$1*$CK$1,2),0)</f>
        <v>0</v>
      </c>
      <c r="CL341" s="22">
        <v>0</v>
      </c>
      <c r="CM341" s="22">
        <f>IF(DB340&gt;0,ROUND($CD$1*$CM$1,2),0)</f>
        <v>0</v>
      </c>
      <c r="CN341" s="22">
        <f>IF(DB340&gt;0,ROUND($CD$1*$CN$1,2),0)</f>
        <v>0</v>
      </c>
      <c r="CO341" s="22">
        <f>IF(DB340&gt;0,ROUND($CD$1*$CO$1,2),0)</f>
        <v>0</v>
      </c>
      <c r="CP341" s="22">
        <f>IF(DB340&gt;0,ROUND($CD$1*$CP$1,2),0)</f>
        <v>0</v>
      </c>
      <c r="CQ341" s="15">
        <f>IF(DB340&gt;0,CK341+SUM(CM341:CP341),0)</f>
        <v>0</v>
      </c>
      <c r="CR341" s="22">
        <f>IF(DB340&gt;0,ROUND(CQ341/12,2),0)</f>
        <v>0</v>
      </c>
      <c r="CS341" s="9">
        <f>INT(CR341)</f>
        <v>0</v>
      </c>
      <c r="CT341" s="23">
        <f>INT((CR341-CS341)*10)/10</f>
        <v>0</v>
      </c>
      <c r="CU341" s="17">
        <f>CR341-CS341-CT341</f>
        <v>0</v>
      </c>
      <c r="CV341" s="23">
        <f>IF(OR(CU341=0.05,CU341=0),CU341,IF(AND(CU341&gt;0.051,CU341&lt;0.1),0.1,IF(AND(CU341&gt;0.001,CU341&lt;0.05),0.05,CU341)))</f>
        <v>0</v>
      </c>
      <c r="CW341" s="23">
        <f>CS341+CT341+CV341</f>
        <v>0</v>
      </c>
      <c r="CX341">
        <f>IF(DB340&gt;0,CX340,0)</f>
        <v>0</v>
      </c>
      <c r="CY341" s="7">
        <f>ROUND(CD341+CJ341+CW341+CX341,2)</f>
        <v>0</v>
      </c>
      <c r="CZ341" s="7">
        <f>IF(AND(CY341&gt;0,CY342=0),CY341,0)</f>
        <v>0</v>
      </c>
      <c r="DA341" s="7">
        <f>IF(DB340&gt;0,DA340,0)</f>
        <v>0</v>
      </c>
      <c r="DB341" s="7">
        <f>IF(ROUND(CY341-DA341,2)&gt;0,ROUND(CY341-DA341,2),0)</f>
        <v>0</v>
      </c>
      <c r="EB341">
        <v>339</v>
      </c>
      <c r="EC341" s="7">
        <f>IF(FB340&gt;0,EC340-1000,EC340)</f>
        <v>0</v>
      </c>
      <c r="ED341" s="20">
        <f>IF(FB340&gt;0,ROUND(PMT($F$92/12,$F$96*12,-EC341),5),0)</f>
        <v>0</v>
      </c>
      <c r="EE341" s="15">
        <f>IF(FB340&gt;0,ROUND(EC341*$EE$1/1000,2),0)</f>
        <v>0</v>
      </c>
      <c r="EF341" s="9">
        <f>INT(EE341)</f>
        <v>0</v>
      </c>
      <c r="EG341" s="23">
        <f>INT((EE341-EF341)*10)/10</f>
        <v>0</v>
      </c>
      <c r="EH341" s="17">
        <f>EE341-EF341-EG341</f>
        <v>0</v>
      </c>
      <c r="EI341" s="23">
        <f>IF(OR(EH341=0.05,EH341=0),EH341,IF(AND(EH341&gt;0.051,EH341&lt;0.1),0.1,IF(AND(EH341&gt;0.001,EH341&lt;0.05),0.05,EH341)))</f>
        <v>0</v>
      </c>
      <c r="EJ341" s="23">
        <f>EF341+EG341+EI341</f>
        <v>0</v>
      </c>
      <c r="EK341" s="15">
        <f>IF(FB340&gt;0,ROUND($ED$1*$EK$1,2),0)</f>
        <v>0</v>
      </c>
      <c r="EL341" s="22">
        <v>0</v>
      </c>
      <c r="EM341" s="22">
        <f>IF(FB340&gt;0,ROUND($ED$1*$EM$1,0),0)</f>
        <v>0</v>
      </c>
      <c r="EN341" s="22">
        <f>IF(FB340&gt;0,ROUND($ED$1*$EN$1,2),0)</f>
        <v>0</v>
      </c>
      <c r="EO341" s="22">
        <f>IF(FB340&gt;0,ROUND($ED$1*$EO$1,2),0)</f>
        <v>0</v>
      </c>
      <c r="EP341" s="22">
        <f>IF(FB340&gt;0,ROUND($ED$1*$EP$1,2),0)</f>
        <v>0</v>
      </c>
      <c r="EQ341" s="15">
        <f>IF(FB340&gt;0,EK341+SUM(EM341:EP341),0)</f>
        <v>0</v>
      </c>
      <c r="ER341" s="22">
        <f>IF(FB340&gt;0,ROUND(EQ341/12,2),0)</f>
        <v>0</v>
      </c>
      <c r="ES341" s="9">
        <f>INT(ER341)</f>
        <v>0</v>
      </c>
      <c r="ET341" s="23">
        <f>INT((ER341-ES341)*10)/10</f>
        <v>0</v>
      </c>
      <c r="EU341" s="17">
        <f>ER341-ES341-ET341</f>
        <v>0</v>
      </c>
      <c r="EV341" s="23">
        <f>IF(OR(EU341=0.05,EU341=0),EU341,IF(AND(EU341&gt;0.051,EU341&lt;0.1),0.1,IF(AND(EU341&gt;0.001,EU341&lt;0.05),0.05,EU341)))</f>
        <v>0</v>
      </c>
      <c r="EW341" s="23">
        <f>ES341+ET341+EV341</f>
        <v>0</v>
      </c>
      <c r="EX341">
        <f>IF(FB340&gt;0,EX340,0)</f>
        <v>0</v>
      </c>
      <c r="EY341" s="7">
        <f>ROUND(ED341+EJ341+EW341+EX341,2)</f>
        <v>0</v>
      </c>
      <c r="EZ341" s="7">
        <f>IF(AND(EY341&gt;0,EY342=0),EY341,0)</f>
        <v>0</v>
      </c>
      <c r="FA341" s="7">
        <f>IF(FB340&gt;0,FA340,0)</f>
        <v>0</v>
      </c>
      <c r="FB341" s="7">
        <f>IF(ROUND(EY341-FA341,2)&gt;0,ROUND(EY341-FA341,2),0)</f>
        <v>0</v>
      </c>
      <c r="GB341">
        <v>339</v>
      </c>
      <c r="GC341" s="7">
        <f>IF(HB340&gt;0,GC340-1000,GC340)</f>
        <v>0</v>
      </c>
      <c r="GD341" s="20">
        <f>IF(HB340&gt;0,ROUND(PMT($F$92/12,$F$96*12,-GC341),5),0)</f>
        <v>0</v>
      </c>
      <c r="GE341" s="15">
        <f>IF(HB340&gt;0,ROUND(GC341*$GE$1/1000,2),0)</f>
        <v>0</v>
      </c>
      <c r="GF341" s="9">
        <f>INT(GE341)</f>
        <v>0</v>
      </c>
      <c r="GG341" s="23">
        <f>INT((GE341-GF341)*10)/10</f>
        <v>0</v>
      </c>
      <c r="GH341" s="17">
        <f>GE341-GF341-GG341</f>
        <v>0</v>
      </c>
      <c r="GI341" s="23">
        <f>IF(OR(GH341=0.05,GH341=0),GH341,IF(AND(GH341&gt;0.051,GH341&lt;0.1),0.1,IF(AND(GH341&gt;0.001,GH341&lt;0.05),0.05,GH341)))</f>
        <v>0</v>
      </c>
      <c r="GJ341" s="23">
        <f>GF341+GG341+GI341</f>
        <v>0</v>
      </c>
      <c r="GK341" s="15">
        <f>IF(HB340&gt;0,ROUND($GD$1*$GK$1,2),0)</f>
        <v>0</v>
      </c>
      <c r="GL341" s="22">
        <v>0</v>
      </c>
      <c r="GM341" s="22">
        <f>IF(HB340&gt;0,ROUND($GD$1*$GM$1,0),0)</f>
        <v>0</v>
      </c>
      <c r="GN341" s="22">
        <f>IF(HB340&gt;0,ROUND($GD$1*$GN$1,2),0)</f>
        <v>0</v>
      </c>
      <c r="GO341" s="22">
        <f>IF(HB340&gt;0,ROUND($GD$1*$GO$1,2),0)</f>
        <v>0</v>
      </c>
      <c r="GP341" s="22">
        <f>IF(HB340&gt;0,ROUND($GD$1*$GP$1,2),0)</f>
        <v>0</v>
      </c>
      <c r="GQ341" s="15">
        <f>IF(HB340&gt;0,GK341+SUM(GM341:GP341),0)</f>
        <v>0</v>
      </c>
      <c r="GR341" s="22">
        <f>IF(HB340&gt;0,ROUND(GQ341/12,2),0)</f>
        <v>0</v>
      </c>
      <c r="GS341" s="9">
        <f>INT(GR341)</f>
        <v>0</v>
      </c>
      <c r="GT341" s="23">
        <f>INT((GR341-GS341)*10)/10</f>
        <v>0</v>
      </c>
      <c r="GU341" s="17">
        <f>GR341-GS341-GT341</f>
        <v>0</v>
      </c>
      <c r="GV341" s="23">
        <f>IF(OR(GU341=0.05,GU341=0),GU341,IF(AND(GU341&gt;0.051,GU341&lt;0.1),0.1,IF(AND(GU341&gt;0.001,GU341&lt;0.05),0.05,GU341)))</f>
        <v>0</v>
      </c>
      <c r="GW341" s="23">
        <f>GS341+GT341+GV341</f>
        <v>0</v>
      </c>
      <c r="GX341">
        <f>IF(HB340&gt;0,GX340,0)</f>
        <v>0</v>
      </c>
      <c r="GY341" s="7">
        <f>ROUND(GD341+GJ341+GW341+GX341,2)</f>
        <v>0</v>
      </c>
      <c r="GZ341" s="7">
        <f>IF(AND(GY341&gt;0,GY342=0),GY341,0)</f>
        <v>0</v>
      </c>
      <c r="HA341" s="7">
        <f>IF(HB340&gt;0,HA340,0)</f>
        <v>0</v>
      </c>
      <c r="HB341" s="7">
        <f>IF(ROUND(GY341-HA341,2)&gt;0,ROUND(GY341-HA341,2),0)</f>
        <v>0</v>
      </c>
    </row>
    <row r="342" spans="1:235">
      <c r="BB342">
        <v>340</v>
      </c>
      <c r="BC342" s="7">
        <f>IF(BW341&gt;0,BC341-1000,BC341)</f>
        <v>0</v>
      </c>
      <c r="BD342" s="20">
        <f>IF(BW341&gt;0,ROUND(PMT($F$92/12,$F$96*12,-BC342),5),0)</f>
        <v>0</v>
      </c>
      <c r="BE342" s="15">
        <f>IF(BW341&gt;0,ROUND(BC342*$E$1/1000,2),0)</f>
        <v>0</v>
      </c>
      <c r="BF342" s="15">
        <f>IF(BW341&gt;0,ROUND(MIN(BC342,$F$168)*$BF$1,2),0)</f>
        <v>0</v>
      </c>
      <c r="BG342" s="22">
        <v>0</v>
      </c>
      <c r="BH342" s="22">
        <f>IF(BW341&gt;0,ROUND(MIN(BC342,$F$168)*$BH$1,0),0)</f>
        <v>0</v>
      </c>
      <c r="BI342" s="22">
        <f>IF(BW341&gt;0,ROUND(MIN(BC342,$F$168)*$BI$1,2),0)</f>
        <v>0</v>
      </c>
      <c r="BJ342" s="22">
        <f>IF(BW341&gt;0,ROUND(MIN(BC342,$F$168)*$BJ$1,2),0)</f>
        <v>0</v>
      </c>
      <c r="BK342" s="22">
        <f>IF(BW341&gt;0,ROUND(MIN(BC342,$F$168)*$BK$1,2),0)</f>
        <v>0</v>
      </c>
      <c r="BL342" s="15">
        <f>IF(BW341&gt;0,BF342+SUM(BH342:BK342),0)</f>
        <v>0</v>
      </c>
      <c r="BM342" s="22">
        <f>IF(BW341&gt;0,ROUND(BL342/12,2),0)</f>
        <v>0</v>
      </c>
      <c r="BN342" s="9">
        <f>INT(BM342)</f>
        <v>0</v>
      </c>
      <c r="BO342" s="23">
        <f>INT((BM342-BN342)*10)/10</f>
        <v>0</v>
      </c>
      <c r="BP342" s="17">
        <f>BM342-BN342-BO342</f>
        <v>0</v>
      </c>
      <c r="BQ342" s="23">
        <f>IF(OR(BP342=0.05,BP342=0),BP342,IF(AND(BP342&gt;0.051,BP342&lt;0.1),0.1,IF(AND(BP342&gt;0.001,BP342&lt;0.05),0.05,BP342)))</f>
        <v>0</v>
      </c>
      <c r="BR342" s="23">
        <f>BN342+BO342+BQ342</f>
        <v>0</v>
      </c>
      <c r="BS342">
        <f>IF(BW341&gt;0,BS341,0)</f>
        <v>0</v>
      </c>
      <c r="BT342" s="7">
        <f>SUM(BD342:BE342)+BR342+BS342</f>
        <v>0</v>
      </c>
      <c r="BU342" s="7">
        <f>IF(AND(BT342&gt;0,BT343=0),BT342,0)</f>
        <v>0</v>
      </c>
      <c r="BV342" s="7">
        <f>IF(BW341&gt;0,BV341,0)</f>
        <v>0</v>
      </c>
      <c r="BW342" s="7">
        <f>IF(ROUND(BT342-BV342,2)&gt;0,ROUND(BT342-BV342,2),0)</f>
        <v>0</v>
      </c>
      <c r="CB342">
        <v>340</v>
      </c>
      <c r="CC342" s="7">
        <f>IF(DB341&gt;0,CC341-1000,CC341)</f>
        <v>0</v>
      </c>
      <c r="CD342" s="20">
        <f>IF(DB341&gt;0,ROUND(PMT($F$92/12,$F$96*12,-CC342),5),0)</f>
        <v>0</v>
      </c>
      <c r="CE342" s="15">
        <f>IF(DB341&gt;0,ROUND(CC342*$CE$1/1000,2),0)</f>
        <v>0</v>
      </c>
      <c r="CF342" s="9">
        <f>INT(CE342)</f>
        <v>0</v>
      </c>
      <c r="CG342" s="23">
        <f>INT((CE342-CF342)*10)/10</f>
        <v>0</v>
      </c>
      <c r="CH342" s="17">
        <f>CE342-CF342-CG342</f>
        <v>0</v>
      </c>
      <c r="CI342" s="23">
        <f>IF(OR(CH342=0.05,CH342=0),CH342,IF(AND(CH342&gt;0.051,CH342&lt;0.1),0.1,IF(AND(CH342&gt;0.001,CH342&lt;0.05),0.05,CH342)))</f>
        <v>0</v>
      </c>
      <c r="CJ342" s="23">
        <f>CF342+CG342+CI342</f>
        <v>0</v>
      </c>
      <c r="CK342" s="15">
        <f>IF(DB341&gt;0,ROUND($CD$1*$CK$1,2),0)</f>
        <v>0</v>
      </c>
      <c r="CL342" s="22">
        <v>0</v>
      </c>
      <c r="CM342" s="22">
        <f>IF(DB341&gt;0,ROUND($CD$1*$CM$1,2),0)</f>
        <v>0</v>
      </c>
      <c r="CN342" s="22">
        <f>IF(DB341&gt;0,ROUND($CD$1*$CN$1,2),0)</f>
        <v>0</v>
      </c>
      <c r="CO342" s="22">
        <f>IF(DB341&gt;0,ROUND($CD$1*$CO$1,2),0)</f>
        <v>0</v>
      </c>
      <c r="CP342" s="22">
        <f>IF(DB341&gt;0,ROUND($CD$1*$CP$1,2),0)</f>
        <v>0</v>
      </c>
      <c r="CQ342" s="15">
        <f>IF(DB341&gt;0,CK342+SUM(CM342:CP342),0)</f>
        <v>0</v>
      </c>
      <c r="CR342" s="22">
        <f>IF(DB341&gt;0,ROUND(CQ342/12,2),0)</f>
        <v>0</v>
      </c>
      <c r="CS342" s="9">
        <f>INT(CR342)</f>
        <v>0</v>
      </c>
      <c r="CT342" s="23">
        <f>INT((CR342-CS342)*10)/10</f>
        <v>0</v>
      </c>
      <c r="CU342" s="17">
        <f>CR342-CS342-CT342</f>
        <v>0</v>
      </c>
      <c r="CV342" s="23">
        <f>IF(OR(CU342=0.05,CU342=0),CU342,IF(AND(CU342&gt;0.051,CU342&lt;0.1),0.1,IF(AND(CU342&gt;0.001,CU342&lt;0.05),0.05,CU342)))</f>
        <v>0</v>
      </c>
      <c r="CW342" s="23">
        <f>CS342+CT342+CV342</f>
        <v>0</v>
      </c>
      <c r="CX342">
        <f>IF(DB341&gt;0,CX341,0)</f>
        <v>0</v>
      </c>
      <c r="CY342" s="7">
        <f>ROUND(CD342+CJ342+CW342+CX342,2)</f>
        <v>0</v>
      </c>
      <c r="CZ342" s="7">
        <f>IF(AND(CY342&gt;0,CY343=0),CY342,0)</f>
        <v>0</v>
      </c>
      <c r="DA342" s="7">
        <f>IF(DB341&gt;0,DA341,0)</f>
        <v>0</v>
      </c>
      <c r="DB342" s="7">
        <f>IF(ROUND(CY342-DA342,2)&gt;0,ROUND(CY342-DA342,2),0)</f>
        <v>0</v>
      </c>
      <c r="EB342">
        <v>340</v>
      </c>
      <c r="EC342" s="7">
        <f>IF(FB341&gt;0,EC341-1000,EC341)</f>
        <v>0</v>
      </c>
      <c r="ED342" s="20">
        <f>IF(FB341&gt;0,ROUND(PMT($F$92/12,$F$96*12,-EC342),5),0)</f>
        <v>0</v>
      </c>
      <c r="EE342" s="15">
        <f>IF(FB341&gt;0,ROUND(EC342*$EE$1/1000,2),0)</f>
        <v>0</v>
      </c>
      <c r="EF342" s="9">
        <f>INT(EE342)</f>
        <v>0</v>
      </c>
      <c r="EG342" s="23">
        <f>INT((EE342-EF342)*10)/10</f>
        <v>0</v>
      </c>
      <c r="EH342" s="17">
        <f>EE342-EF342-EG342</f>
        <v>0</v>
      </c>
      <c r="EI342" s="23">
        <f>IF(OR(EH342=0.05,EH342=0),EH342,IF(AND(EH342&gt;0.051,EH342&lt;0.1),0.1,IF(AND(EH342&gt;0.001,EH342&lt;0.05),0.05,EH342)))</f>
        <v>0</v>
      </c>
      <c r="EJ342" s="23">
        <f>EF342+EG342+EI342</f>
        <v>0</v>
      </c>
      <c r="EK342" s="15">
        <f>IF(FB341&gt;0,ROUND($ED$1*$EK$1,2),0)</f>
        <v>0</v>
      </c>
      <c r="EL342" s="22">
        <v>0</v>
      </c>
      <c r="EM342" s="22">
        <f>IF(FB341&gt;0,ROUND($ED$1*$EM$1,0),0)</f>
        <v>0</v>
      </c>
      <c r="EN342" s="22">
        <f>IF(FB341&gt;0,ROUND($ED$1*$EN$1,2),0)</f>
        <v>0</v>
      </c>
      <c r="EO342" s="22">
        <f>IF(FB341&gt;0,ROUND($ED$1*$EO$1,2),0)</f>
        <v>0</v>
      </c>
      <c r="EP342" s="22">
        <f>IF(FB341&gt;0,ROUND($ED$1*$EP$1,2),0)</f>
        <v>0</v>
      </c>
      <c r="EQ342" s="15">
        <f>IF(FB341&gt;0,EK342+SUM(EM342:EP342),0)</f>
        <v>0</v>
      </c>
      <c r="ER342" s="22">
        <f>IF(FB341&gt;0,ROUND(EQ342/12,2),0)</f>
        <v>0</v>
      </c>
      <c r="ES342" s="9">
        <f>INT(ER342)</f>
        <v>0</v>
      </c>
      <c r="ET342" s="23">
        <f>INT((ER342-ES342)*10)/10</f>
        <v>0</v>
      </c>
      <c r="EU342" s="17">
        <f>ER342-ES342-ET342</f>
        <v>0</v>
      </c>
      <c r="EV342" s="23">
        <f>IF(OR(EU342=0.05,EU342=0),EU342,IF(AND(EU342&gt;0.051,EU342&lt;0.1),0.1,IF(AND(EU342&gt;0.001,EU342&lt;0.05),0.05,EU342)))</f>
        <v>0</v>
      </c>
      <c r="EW342" s="23">
        <f>ES342+ET342+EV342</f>
        <v>0</v>
      </c>
      <c r="EX342">
        <f>IF(FB341&gt;0,EX341,0)</f>
        <v>0</v>
      </c>
      <c r="EY342" s="7">
        <f>ROUND(ED342+EJ342+EW342+EX342,2)</f>
        <v>0</v>
      </c>
      <c r="EZ342" s="7">
        <f>IF(AND(EY342&gt;0,EY343=0),EY342,0)</f>
        <v>0</v>
      </c>
      <c r="FA342" s="7">
        <f>IF(FB341&gt;0,FA341,0)</f>
        <v>0</v>
      </c>
      <c r="FB342" s="7">
        <f>IF(ROUND(EY342-FA342,2)&gt;0,ROUND(EY342-FA342,2),0)</f>
        <v>0</v>
      </c>
      <c r="GB342">
        <v>340</v>
      </c>
      <c r="GC342" s="7">
        <f>IF(HB341&gt;0,GC341-1000,GC341)</f>
        <v>0</v>
      </c>
      <c r="GD342" s="20">
        <f>IF(HB341&gt;0,ROUND(PMT($F$92/12,$F$96*12,-GC342),5),0)</f>
        <v>0</v>
      </c>
      <c r="GE342" s="15">
        <f>IF(HB341&gt;0,ROUND(GC342*$GE$1/1000,2),0)</f>
        <v>0</v>
      </c>
      <c r="GF342" s="9">
        <f>INT(GE342)</f>
        <v>0</v>
      </c>
      <c r="GG342" s="23">
        <f>INT((GE342-GF342)*10)/10</f>
        <v>0</v>
      </c>
      <c r="GH342" s="17">
        <f>GE342-GF342-GG342</f>
        <v>0</v>
      </c>
      <c r="GI342" s="23">
        <f>IF(OR(GH342=0.05,GH342=0),GH342,IF(AND(GH342&gt;0.051,GH342&lt;0.1),0.1,IF(AND(GH342&gt;0.001,GH342&lt;0.05),0.05,GH342)))</f>
        <v>0</v>
      </c>
      <c r="GJ342" s="23">
        <f>GF342+GG342+GI342</f>
        <v>0</v>
      </c>
      <c r="GK342" s="15">
        <f>IF(HB341&gt;0,ROUND($GD$1*$GK$1,2),0)</f>
        <v>0</v>
      </c>
      <c r="GL342" s="22">
        <v>0</v>
      </c>
      <c r="GM342" s="22">
        <f>IF(HB341&gt;0,ROUND($GD$1*$GM$1,0),0)</f>
        <v>0</v>
      </c>
      <c r="GN342" s="22">
        <f>IF(HB341&gt;0,ROUND($GD$1*$GN$1,2),0)</f>
        <v>0</v>
      </c>
      <c r="GO342" s="22">
        <f>IF(HB341&gt;0,ROUND($GD$1*$GO$1,2),0)</f>
        <v>0</v>
      </c>
      <c r="GP342" s="22">
        <f>IF(HB341&gt;0,ROUND($GD$1*$GP$1,2),0)</f>
        <v>0</v>
      </c>
      <c r="GQ342" s="15">
        <f>IF(HB341&gt;0,GK342+SUM(GM342:GP342),0)</f>
        <v>0</v>
      </c>
      <c r="GR342" s="22">
        <f>IF(HB341&gt;0,ROUND(GQ342/12,2),0)</f>
        <v>0</v>
      </c>
      <c r="GS342" s="9">
        <f>INT(GR342)</f>
        <v>0</v>
      </c>
      <c r="GT342" s="23">
        <f>INT((GR342-GS342)*10)/10</f>
        <v>0</v>
      </c>
      <c r="GU342" s="17">
        <f>GR342-GS342-GT342</f>
        <v>0</v>
      </c>
      <c r="GV342" s="23">
        <f>IF(OR(GU342=0.05,GU342=0),GU342,IF(AND(GU342&gt;0.051,GU342&lt;0.1),0.1,IF(AND(GU342&gt;0.001,GU342&lt;0.05),0.05,GU342)))</f>
        <v>0</v>
      </c>
      <c r="GW342" s="23">
        <f>GS342+GT342+GV342</f>
        <v>0</v>
      </c>
      <c r="GX342">
        <f>IF(HB341&gt;0,GX341,0)</f>
        <v>0</v>
      </c>
      <c r="GY342" s="7">
        <f>ROUND(GD342+GJ342+GW342+GX342,2)</f>
        <v>0</v>
      </c>
      <c r="GZ342" s="7">
        <f>IF(AND(GY342&gt;0,GY343=0),GY342,0)</f>
        <v>0</v>
      </c>
      <c r="HA342" s="7">
        <f>IF(HB341&gt;0,HA341,0)</f>
        <v>0</v>
      </c>
      <c r="HB342" s="7">
        <f>IF(ROUND(GY342-HA342,2)&gt;0,ROUND(GY342-HA342,2),0)</f>
        <v>0</v>
      </c>
    </row>
    <row r="343" spans="1:235">
      <c r="BB343">
        <v>341</v>
      </c>
      <c r="BC343" s="7">
        <f>IF(BW342&gt;0,BC342-1000,BC342)</f>
        <v>0</v>
      </c>
      <c r="BD343" s="20">
        <f>IF(BW342&gt;0,ROUND(PMT($F$92/12,$F$96*12,-BC343),5),0)</f>
        <v>0</v>
      </c>
      <c r="BE343" s="15">
        <f>IF(BW342&gt;0,ROUND(BC343*$E$1/1000,2),0)</f>
        <v>0</v>
      </c>
      <c r="BF343" s="15">
        <f>IF(BW342&gt;0,ROUND(MIN(BC343,$F$168)*$BF$1,2),0)</f>
        <v>0</v>
      </c>
      <c r="BG343" s="22">
        <v>0</v>
      </c>
      <c r="BH343" s="22">
        <f>IF(BW342&gt;0,ROUND(MIN(BC343,$F$168)*$BH$1,0),0)</f>
        <v>0</v>
      </c>
      <c r="BI343" s="22">
        <f>IF(BW342&gt;0,ROUND(MIN(BC343,$F$168)*$BI$1,2),0)</f>
        <v>0</v>
      </c>
      <c r="BJ343" s="22">
        <f>IF(BW342&gt;0,ROUND(MIN(BC343,$F$168)*$BJ$1,2),0)</f>
        <v>0</v>
      </c>
      <c r="BK343" s="22">
        <f>IF(BW342&gt;0,ROUND(MIN(BC343,$F$168)*$BK$1,2),0)</f>
        <v>0</v>
      </c>
      <c r="BL343" s="15">
        <f>IF(BW342&gt;0,BF343+SUM(BH343:BK343),0)</f>
        <v>0</v>
      </c>
      <c r="BM343" s="22">
        <f>IF(BW342&gt;0,ROUND(BL343/12,2),0)</f>
        <v>0</v>
      </c>
      <c r="BN343" s="9">
        <f>INT(BM343)</f>
        <v>0</v>
      </c>
      <c r="BO343" s="23">
        <f>INT((BM343-BN343)*10)/10</f>
        <v>0</v>
      </c>
      <c r="BP343" s="17">
        <f>BM343-BN343-BO343</f>
        <v>0</v>
      </c>
      <c r="BQ343" s="23">
        <f>IF(OR(BP343=0.05,BP343=0),BP343,IF(AND(BP343&gt;0.051,BP343&lt;0.1),0.1,IF(AND(BP343&gt;0.001,BP343&lt;0.05),0.05,BP343)))</f>
        <v>0</v>
      </c>
      <c r="BR343" s="23">
        <f>BN343+BO343+BQ343</f>
        <v>0</v>
      </c>
      <c r="BS343">
        <f>IF(BW342&gt;0,BS342,0)</f>
        <v>0</v>
      </c>
      <c r="BT343" s="7">
        <f>SUM(BD343:BE343)+BR343+BS343</f>
        <v>0</v>
      </c>
      <c r="BU343" s="7">
        <f>IF(AND(BT343&gt;0,BT344=0),BT343,0)</f>
        <v>0</v>
      </c>
      <c r="BV343" s="7">
        <f>IF(BW342&gt;0,BV342,0)</f>
        <v>0</v>
      </c>
      <c r="BW343" s="7">
        <f>IF(ROUND(BT343-BV343,2)&gt;0,ROUND(BT343-BV343,2),0)</f>
        <v>0</v>
      </c>
      <c r="CB343">
        <v>341</v>
      </c>
      <c r="CC343" s="7">
        <f>IF(DB342&gt;0,CC342-1000,CC342)</f>
        <v>0</v>
      </c>
      <c r="CD343" s="20">
        <f>IF(DB342&gt;0,ROUND(PMT($F$92/12,$F$96*12,-CC343),5),0)</f>
        <v>0</v>
      </c>
      <c r="CE343" s="15">
        <f>IF(DB342&gt;0,ROUND(CC343*$CE$1/1000,2),0)</f>
        <v>0</v>
      </c>
      <c r="CF343" s="9">
        <f>INT(CE343)</f>
        <v>0</v>
      </c>
      <c r="CG343" s="23">
        <f>INT((CE343-CF343)*10)/10</f>
        <v>0</v>
      </c>
      <c r="CH343" s="17">
        <f>CE343-CF343-CG343</f>
        <v>0</v>
      </c>
      <c r="CI343" s="23">
        <f>IF(OR(CH343=0.05,CH343=0),CH343,IF(AND(CH343&gt;0.051,CH343&lt;0.1),0.1,IF(AND(CH343&gt;0.001,CH343&lt;0.05),0.05,CH343)))</f>
        <v>0</v>
      </c>
      <c r="CJ343" s="23">
        <f>CF343+CG343+CI343</f>
        <v>0</v>
      </c>
      <c r="CK343" s="15">
        <f>IF(DB342&gt;0,ROUND($CD$1*$CK$1,2),0)</f>
        <v>0</v>
      </c>
      <c r="CL343" s="22">
        <v>0</v>
      </c>
      <c r="CM343" s="22">
        <f>IF(DB342&gt;0,ROUND($CD$1*$CM$1,2),0)</f>
        <v>0</v>
      </c>
      <c r="CN343" s="22">
        <f>IF(DB342&gt;0,ROUND($CD$1*$CN$1,2),0)</f>
        <v>0</v>
      </c>
      <c r="CO343" s="22">
        <f>IF(DB342&gt;0,ROUND($CD$1*$CO$1,2),0)</f>
        <v>0</v>
      </c>
      <c r="CP343" s="22">
        <f>IF(DB342&gt;0,ROUND($CD$1*$CP$1,2),0)</f>
        <v>0</v>
      </c>
      <c r="CQ343" s="15">
        <f>IF(DB342&gt;0,CK343+SUM(CM343:CP343),0)</f>
        <v>0</v>
      </c>
      <c r="CR343" s="22">
        <f>IF(DB342&gt;0,ROUND(CQ343/12,2),0)</f>
        <v>0</v>
      </c>
      <c r="CS343" s="9">
        <f>INT(CR343)</f>
        <v>0</v>
      </c>
      <c r="CT343" s="23">
        <f>INT((CR343-CS343)*10)/10</f>
        <v>0</v>
      </c>
      <c r="CU343" s="17">
        <f>CR343-CS343-CT343</f>
        <v>0</v>
      </c>
      <c r="CV343" s="23">
        <f>IF(OR(CU343=0.05,CU343=0),CU343,IF(AND(CU343&gt;0.051,CU343&lt;0.1),0.1,IF(AND(CU343&gt;0.001,CU343&lt;0.05),0.05,CU343)))</f>
        <v>0</v>
      </c>
      <c r="CW343" s="23">
        <f>CS343+CT343+CV343</f>
        <v>0</v>
      </c>
      <c r="CX343">
        <f>IF(DB342&gt;0,CX342,0)</f>
        <v>0</v>
      </c>
      <c r="CY343" s="7">
        <f>ROUND(CD343+CJ343+CW343+CX343,2)</f>
        <v>0</v>
      </c>
      <c r="CZ343" s="7">
        <f>IF(AND(CY343&gt;0,CY344=0),CY343,0)</f>
        <v>0</v>
      </c>
      <c r="DA343" s="7">
        <f>IF(DB342&gt;0,DA342,0)</f>
        <v>0</v>
      </c>
      <c r="DB343" s="7">
        <f>IF(ROUND(CY343-DA343,2)&gt;0,ROUND(CY343-DA343,2),0)</f>
        <v>0</v>
      </c>
      <c r="EB343">
        <v>341</v>
      </c>
      <c r="EC343" s="7">
        <f>IF(FB342&gt;0,EC342-1000,EC342)</f>
        <v>0</v>
      </c>
      <c r="ED343" s="20">
        <f>IF(FB342&gt;0,ROUND(PMT($F$92/12,$F$96*12,-EC343),5),0)</f>
        <v>0</v>
      </c>
      <c r="EE343" s="15">
        <f>IF(FB342&gt;0,ROUND(EC343*$EE$1/1000,2),0)</f>
        <v>0</v>
      </c>
      <c r="EF343" s="9">
        <f>INT(EE343)</f>
        <v>0</v>
      </c>
      <c r="EG343" s="23">
        <f>INT((EE343-EF343)*10)/10</f>
        <v>0</v>
      </c>
      <c r="EH343" s="17">
        <f>EE343-EF343-EG343</f>
        <v>0</v>
      </c>
      <c r="EI343" s="23">
        <f>IF(OR(EH343=0.05,EH343=0),EH343,IF(AND(EH343&gt;0.051,EH343&lt;0.1),0.1,IF(AND(EH343&gt;0.001,EH343&lt;0.05),0.05,EH343)))</f>
        <v>0</v>
      </c>
      <c r="EJ343" s="23">
        <f>EF343+EG343+EI343</f>
        <v>0</v>
      </c>
      <c r="EK343" s="15">
        <f>IF(FB342&gt;0,ROUND($ED$1*$EK$1,2),0)</f>
        <v>0</v>
      </c>
      <c r="EL343" s="22">
        <v>0</v>
      </c>
      <c r="EM343" s="22">
        <f>IF(FB342&gt;0,ROUND($ED$1*$EM$1,0),0)</f>
        <v>0</v>
      </c>
      <c r="EN343" s="22">
        <f>IF(FB342&gt;0,ROUND($ED$1*$EN$1,2),0)</f>
        <v>0</v>
      </c>
      <c r="EO343" s="22">
        <f>IF(FB342&gt;0,ROUND($ED$1*$EO$1,2),0)</f>
        <v>0</v>
      </c>
      <c r="EP343" s="22">
        <f>IF(FB342&gt;0,ROUND($ED$1*$EP$1,2),0)</f>
        <v>0</v>
      </c>
      <c r="EQ343" s="15">
        <f>IF(FB342&gt;0,EK343+SUM(EM343:EP343),0)</f>
        <v>0</v>
      </c>
      <c r="ER343" s="22">
        <f>IF(FB342&gt;0,ROUND(EQ343/12,2),0)</f>
        <v>0</v>
      </c>
      <c r="ES343" s="9">
        <f>INT(ER343)</f>
        <v>0</v>
      </c>
      <c r="ET343" s="23">
        <f>INT((ER343-ES343)*10)/10</f>
        <v>0</v>
      </c>
      <c r="EU343" s="17">
        <f>ER343-ES343-ET343</f>
        <v>0</v>
      </c>
      <c r="EV343" s="23">
        <f>IF(OR(EU343=0.05,EU343=0),EU343,IF(AND(EU343&gt;0.051,EU343&lt;0.1),0.1,IF(AND(EU343&gt;0.001,EU343&lt;0.05),0.05,EU343)))</f>
        <v>0</v>
      </c>
      <c r="EW343" s="23">
        <f>ES343+ET343+EV343</f>
        <v>0</v>
      </c>
      <c r="EX343">
        <f>IF(FB342&gt;0,EX342,0)</f>
        <v>0</v>
      </c>
      <c r="EY343" s="7">
        <f>ROUND(ED343+EJ343+EW343+EX343,2)</f>
        <v>0</v>
      </c>
      <c r="EZ343" s="7">
        <f>IF(AND(EY343&gt;0,EY344=0),EY343,0)</f>
        <v>0</v>
      </c>
      <c r="FA343" s="7">
        <f>IF(FB342&gt;0,FA342,0)</f>
        <v>0</v>
      </c>
      <c r="FB343" s="7">
        <f>IF(ROUND(EY343-FA343,2)&gt;0,ROUND(EY343-FA343,2),0)</f>
        <v>0</v>
      </c>
      <c r="GB343">
        <v>341</v>
      </c>
      <c r="GC343" s="7">
        <f>IF(HB342&gt;0,GC342-1000,GC342)</f>
        <v>0</v>
      </c>
      <c r="GD343" s="20">
        <f>IF(HB342&gt;0,ROUND(PMT($F$92/12,$F$96*12,-GC343),5),0)</f>
        <v>0</v>
      </c>
      <c r="GE343" s="15">
        <f>IF(HB342&gt;0,ROUND(GC343*$GE$1/1000,2),0)</f>
        <v>0</v>
      </c>
      <c r="GF343" s="9">
        <f>INT(GE343)</f>
        <v>0</v>
      </c>
      <c r="GG343" s="23">
        <f>INT((GE343-GF343)*10)/10</f>
        <v>0</v>
      </c>
      <c r="GH343" s="17">
        <f>GE343-GF343-GG343</f>
        <v>0</v>
      </c>
      <c r="GI343" s="23">
        <f>IF(OR(GH343=0.05,GH343=0),GH343,IF(AND(GH343&gt;0.051,GH343&lt;0.1),0.1,IF(AND(GH343&gt;0.001,GH343&lt;0.05),0.05,GH343)))</f>
        <v>0</v>
      </c>
      <c r="GJ343" s="23">
        <f>GF343+GG343+GI343</f>
        <v>0</v>
      </c>
      <c r="GK343" s="15">
        <f>IF(HB342&gt;0,ROUND($GD$1*$GK$1,2),0)</f>
        <v>0</v>
      </c>
      <c r="GL343" s="22">
        <v>0</v>
      </c>
      <c r="GM343" s="22">
        <f>IF(HB342&gt;0,ROUND($GD$1*$GM$1,0),0)</f>
        <v>0</v>
      </c>
      <c r="GN343" s="22">
        <f>IF(HB342&gt;0,ROUND($GD$1*$GN$1,2),0)</f>
        <v>0</v>
      </c>
      <c r="GO343" s="22">
        <f>IF(HB342&gt;0,ROUND($GD$1*$GO$1,2),0)</f>
        <v>0</v>
      </c>
      <c r="GP343" s="22">
        <f>IF(HB342&gt;0,ROUND($GD$1*$GP$1,2),0)</f>
        <v>0</v>
      </c>
      <c r="GQ343" s="15">
        <f>IF(HB342&gt;0,GK343+SUM(GM343:GP343),0)</f>
        <v>0</v>
      </c>
      <c r="GR343" s="22">
        <f>IF(HB342&gt;0,ROUND(GQ343/12,2),0)</f>
        <v>0</v>
      </c>
      <c r="GS343" s="9">
        <f>INT(GR343)</f>
        <v>0</v>
      </c>
      <c r="GT343" s="23">
        <f>INT((GR343-GS343)*10)/10</f>
        <v>0</v>
      </c>
      <c r="GU343" s="17">
        <f>GR343-GS343-GT343</f>
        <v>0</v>
      </c>
      <c r="GV343" s="23">
        <f>IF(OR(GU343=0.05,GU343=0),GU343,IF(AND(GU343&gt;0.051,GU343&lt;0.1),0.1,IF(AND(GU343&gt;0.001,GU343&lt;0.05),0.05,GU343)))</f>
        <v>0</v>
      </c>
      <c r="GW343" s="23">
        <f>GS343+GT343+GV343</f>
        <v>0</v>
      </c>
      <c r="GX343">
        <f>IF(HB342&gt;0,GX342,0)</f>
        <v>0</v>
      </c>
      <c r="GY343" s="7">
        <f>ROUND(GD343+GJ343+GW343+GX343,2)</f>
        <v>0</v>
      </c>
      <c r="GZ343" s="7">
        <f>IF(AND(GY343&gt;0,GY344=0),GY343,0)</f>
        <v>0</v>
      </c>
      <c r="HA343" s="7">
        <f>IF(HB342&gt;0,HA342,0)</f>
        <v>0</v>
      </c>
      <c r="HB343" s="7">
        <f>IF(ROUND(GY343-HA343,2)&gt;0,ROUND(GY343-HA343,2),0)</f>
        <v>0</v>
      </c>
    </row>
    <row r="344" spans="1:235">
      <c r="BB344">
        <v>342</v>
      </c>
      <c r="BC344" s="7">
        <f>IF(BW343&gt;0,BC343-1000,BC343)</f>
        <v>0</v>
      </c>
      <c r="BD344" s="20">
        <f>IF(BW343&gt;0,ROUND(PMT($F$92/12,$F$96*12,-BC344),5),0)</f>
        <v>0</v>
      </c>
      <c r="BE344" s="15">
        <f>IF(BW343&gt;0,ROUND(BC344*$E$1/1000,2),0)</f>
        <v>0</v>
      </c>
      <c r="BF344" s="15">
        <f>IF(BW343&gt;0,ROUND(MIN(BC344,$F$168)*$BF$1,2),0)</f>
        <v>0</v>
      </c>
      <c r="BG344" s="22">
        <v>0</v>
      </c>
      <c r="BH344" s="22">
        <f>IF(BW343&gt;0,ROUND(MIN(BC344,$F$168)*$BH$1,0),0)</f>
        <v>0</v>
      </c>
      <c r="BI344" s="22">
        <f>IF(BW343&gt;0,ROUND(MIN(BC344,$F$168)*$BI$1,2),0)</f>
        <v>0</v>
      </c>
      <c r="BJ344" s="22">
        <f>IF(BW343&gt;0,ROUND(MIN(BC344,$F$168)*$BJ$1,2),0)</f>
        <v>0</v>
      </c>
      <c r="BK344" s="22">
        <f>IF(BW343&gt;0,ROUND(MIN(BC344,$F$168)*$BK$1,2),0)</f>
        <v>0</v>
      </c>
      <c r="BL344" s="15">
        <f>IF(BW343&gt;0,BF344+SUM(BH344:BK344),0)</f>
        <v>0</v>
      </c>
      <c r="BM344" s="22">
        <f>IF(BW343&gt;0,ROUND(BL344/12,2),0)</f>
        <v>0</v>
      </c>
      <c r="BN344" s="9">
        <f>INT(BM344)</f>
        <v>0</v>
      </c>
      <c r="BO344" s="23">
        <f>INT((BM344-BN344)*10)/10</f>
        <v>0</v>
      </c>
      <c r="BP344" s="17">
        <f>BM344-BN344-BO344</f>
        <v>0</v>
      </c>
      <c r="BQ344" s="23">
        <f>IF(OR(BP344=0.05,BP344=0),BP344,IF(AND(BP344&gt;0.051,BP344&lt;0.1),0.1,IF(AND(BP344&gt;0.001,BP344&lt;0.05),0.05,BP344)))</f>
        <v>0</v>
      </c>
      <c r="BR344" s="23">
        <f>BN344+BO344+BQ344</f>
        <v>0</v>
      </c>
      <c r="BS344">
        <f>IF(BW343&gt;0,BS343,0)</f>
        <v>0</v>
      </c>
      <c r="BT344" s="7">
        <f>SUM(BD344:BE344)+BR344+BS344</f>
        <v>0</v>
      </c>
      <c r="BU344" s="7">
        <f>IF(AND(BT344&gt;0,BT345=0),BT344,0)</f>
        <v>0</v>
      </c>
      <c r="BV344" s="7">
        <f>IF(BW343&gt;0,BV343,0)</f>
        <v>0</v>
      </c>
      <c r="BW344" s="7">
        <f>IF(ROUND(BT344-BV344,2)&gt;0,ROUND(BT344-BV344,2),0)</f>
        <v>0</v>
      </c>
      <c r="CB344">
        <v>342</v>
      </c>
      <c r="CC344" s="7">
        <f>IF(DB343&gt;0,CC343-1000,CC343)</f>
        <v>0</v>
      </c>
      <c r="CD344" s="20">
        <f>IF(DB343&gt;0,ROUND(PMT($F$92/12,$F$96*12,-CC344),5),0)</f>
        <v>0</v>
      </c>
      <c r="CE344" s="15">
        <f>IF(DB343&gt;0,ROUND(CC344*$CE$1/1000,2),0)</f>
        <v>0</v>
      </c>
      <c r="CF344" s="9">
        <f>INT(CE344)</f>
        <v>0</v>
      </c>
      <c r="CG344" s="23">
        <f>INT((CE344-CF344)*10)/10</f>
        <v>0</v>
      </c>
      <c r="CH344" s="17">
        <f>CE344-CF344-CG344</f>
        <v>0</v>
      </c>
      <c r="CI344" s="23">
        <f>IF(OR(CH344=0.05,CH344=0),CH344,IF(AND(CH344&gt;0.051,CH344&lt;0.1),0.1,IF(AND(CH344&gt;0.001,CH344&lt;0.05),0.05,CH344)))</f>
        <v>0</v>
      </c>
      <c r="CJ344" s="23">
        <f>CF344+CG344+CI344</f>
        <v>0</v>
      </c>
      <c r="CK344" s="15">
        <f>IF(DB343&gt;0,ROUND($CD$1*$CK$1,2),0)</f>
        <v>0</v>
      </c>
      <c r="CL344" s="22">
        <v>0</v>
      </c>
      <c r="CM344" s="22">
        <f>IF(DB343&gt;0,ROUND($CD$1*$CM$1,2),0)</f>
        <v>0</v>
      </c>
      <c r="CN344" s="22">
        <f>IF(DB343&gt;0,ROUND($CD$1*$CN$1,2),0)</f>
        <v>0</v>
      </c>
      <c r="CO344" s="22">
        <f>IF(DB343&gt;0,ROUND($CD$1*$CO$1,2),0)</f>
        <v>0</v>
      </c>
      <c r="CP344" s="22">
        <f>IF(DB343&gt;0,ROUND($CD$1*$CP$1,2),0)</f>
        <v>0</v>
      </c>
      <c r="CQ344" s="15">
        <f>IF(DB343&gt;0,CK344+SUM(CM344:CP344),0)</f>
        <v>0</v>
      </c>
      <c r="CR344" s="22">
        <f>IF(DB343&gt;0,ROUND(CQ344/12,2),0)</f>
        <v>0</v>
      </c>
      <c r="CS344" s="9">
        <f>INT(CR344)</f>
        <v>0</v>
      </c>
      <c r="CT344" s="23">
        <f>INT((CR344-CS344)*10)/10</f>
        <v>0</v>
      </c>
      <c r="CU344" s="17">
        <f>CR344-CS344-CT344</f>
        <v>0</v>
      </c>
      <c r="CV344" s="23">
        <f>IF(OR(CU344=0.05,CU344=0),CU344,IF(AND(CU344&gt;0.051,CU344&lt;0.1),0.1,IF(AND(CU344&gt;0.001,CU344&lt;0.05),0.05,CU344)))</f>
        <v>0</v>
      </c>
      <c r="CW344" s="23">
        <f>CS344+CT344+CV344</f>
        <v>0</v>
      </c>
      <c r="CX344">
        <f>IF(DB343&gt;0,CX343,0)</f>
        <v>0</v>
      </c>
      <c r="CY344" s="7">
        <f>ROUND(CD344+CJ344+CW344+CX344,2)</f>
        <v>0</v>
      </c>
      <c r="CZ344" s="7">
        <f>IF(AND(CY344&gt;0,CY345=0),CY344,0)</f>
        <v>0</v>
      </c>
      <c r="DA344" s="7">
        <f>IF(DB343&gt;0,DA343,0)</f>
        <v>0</v>
      </c>
      <c r="DB344" s="7">
        <f>IF(ROUND(CY344-DA344,2)&gt;0,ROUND(CY344-DA344,2),0)</f>
        <v>0</v>
      </c>
      <c r="EB344">
        <v>342</v>
      </c>
      <c r="EC344" s="7">
        <f>IF(FB343&gt;0,EC343-1000,EC343)</f>
        <v>0</v>
      </c>
      <c r="ED344" s="20">
        <f>IF(FB343&gt;0,ROUND(PMT($F$92/12,$F$96*12,-EC344),5),0)</f>
        <v>0</v>
      </c>
      <c r="EE344" s="15">
        <f>IF(FB343&gt;0,ROUND(EC344*$EE$1/1000,2),0)</f>
        <v>0</v>
      </c>
      <c r="EF344" s="9">
        <f>INT(EE344)</f>
        <v>0</v>
      </c>
      <c r="EG344" s="23">
        <f>INT((EE344-EF344)*10)/10</f>
        <v>0</v>
      </c>
      <c r="EH344" s="17">
        <f>EE344-EF344-EG344</f>
        <v>0</v>
      </c>
      <c r="EI344" s="23">
        <f>IF(OR(EH344=0.05,EH344=0),EH344,IF(AND(EH344&gt;0.051,EH344&lt;0.1),0.1,IF(AND(EH344&gt;0.001,EH344&lt;0.05),0.05,EH344)))</f>
        <v>0</v>
      </c>
      <c r="EJ344" s="23">
        <f>EF344+EG344+EI344</f>
        <v>0</v>
      </c>
      <c r="EK344" s="15">
        <f>IF(FB343&gt;0,ROUND($ED$1*$EK$1,2),0)</f>
        <v>0</v>
      </c>
      <c r="EL344" s="22">
        <v>0</v>
      </c>
      <c r="EM344" s="22">
        <f>IF(FB343&gt;0,ROUND($ED$1*$EM$1,0),0)</f>
        <v>0</v>
      </c>
      <c r="EN344" s="22">
        <f>IF(FB343&gt;0,ROUND($ED$1*$EN$1,2),0)</f>
        <v>0</v>
      </c>
      <c r="EO344" s="22">
        <f>IF(FB343&gt;0,ROUND($ED$1*$EO$1,2),0)</f>
        <v>0</v>
      </c>
      <c r="EP344" s="22">
        <f>IF(FB343&gt;0,ROUND($ED$1*$EP$1,2),0)</f>
        <v>0</v>
      </c>
      <c r="EQ344" s="15">
        <f>IF(FB343&gt;0,EK344+SUM(EM344:EP344),0)</f>
        <v>0</v>
      </c>
      <c r="ER344" s="22">
        <f>IF(FB343&gt;0,ROUND(EQ344/12,2),0)</f>
        <v>0</v>
      </c>
      <c r="ES344" s="9">
        <f>INT(ER344)</f>
        <v>0</v>
      </c>
      <c r="ET344" s="23">
        <f>INT((ER344-ES344)*10)/10</f>
        <v>0</v>
      </c>
      <c r="EU344" s="17">
        <f>ER344-ES344-ET344</f>
        <v>0</v>
      </c>
      <c r="EV344" s="23">
        <f>IF(OR(EU344=0.05,EU344=0),EU344,IF(AND(EU344&gt;0.051,EU344&lt;0.1),0.1,IF(AND(EU344&gt;0.001,EU344&lt;0.05),0.05,EU344)))</f>
        <v>0</v>
      </c>
      <c r="EW344" s="23">
        <f>ES344+ET344+EV344</f>
        <v>0</v>
      </c>
      <c r="EX344">
        <f>IF(FB343&gt;0,EX343,0)</f>
        <v>0</v>
      </c>
      <c r="EY344" s="7">
        <f>ROUND(ED344+EJ344+EW344+EX344,2)</f>
        <v>0</v>
      </c>
      <c r="EZ344" s="7">
        <f>IF(AND(EY344&gt;0,EY345=0),EY344,0)</f>
        <v>0</v>
      </c>
      <c r="FA344" s="7">
        <f>IF(FB343&gt;0,FA343,0)</f>
        <v>0</v>
      </c>
      <c r="FB344" s="7">
        <f>IF(ROUND(EY344-FA344,2)&gt;0,ROUND(EY344-FA344,2),0)</f>
        <v>0</v>
      </c>
      <c r="GB344">
        <v>342</v>
      </c>
      <c r="GC344" s="7">
        <f>IF(HB343&gt;0,GC343-1000,GC343)</f>
        <v>0</v>
      </c>
      <c r="GD344" s="20">
        <f>IF(HB343&gt;0,ROUND(PMT($F$92/12,$F$96*12,-GC344),5),0)</f>
        <v>0</v>
      </c>
      <c r="GE344" s="15">
        <f>IF(HB343&gt;0,ROUND(GC344*$GE$1/1000,2),0)</f>
        <v>0</v>
      </c>
      <c r="GF344" s="9">
        <f>INT(GE344)</f>
        <v>0</v>
      </c>
      <c r="GG344" s="23">
        <f>INT((GE344-GF344)*10)/10</f>
        <v>0</v>
      </c>
      <c r="GH344" s="17">
        <f>GE344-GF344-GG344</f>
        <v>0</v>
      </c>
      <c r="GI344" s="23">
        <f>IF(OR(GH344=0.05,GH344=0),GH344,IF(AND(GH344&gt;0.051,GH344&lt;0.1),0.1,IF(AND(GH344&gt;0.001,GH344&lt;0.05),0.05,GH344)))</f>
        <v>0</v>
      </c>
      <c r="GJ344" s="23">
        <f>GF344+GG344+GI344</f>
        <v>0</v>
      </c>
      <c r="GK344" s="15">
        <f>IF(HB343&gt;0,ROUND($GD$1*$GK$1,2),0)</f>
        <v>0</v>
      </c>
      <c r="GL344" s="22">
        <v>0</v>
      </c>
      <c r="GM344" s="22">
        <f>IF(HB343&gt;0,ROUND($GD$1*$GM$1,0),0)</f>
        <v>0</v>
      </c>
      <c r="GN344" s="22">
        <f>IF(HB343&gt;0,ROUND($GD$1*$GN$1,2),0)</f>
        <v>0</v>
      </c>
      <c r="GO344" s="22">
        <f>IF(HB343&gt;0,ROUND($GD$1*$GO$1,2),0)</f>
        <v>0</v>
      </c>
      <c r="GP344" s="22">
        <f>IF(HB343&gt;0,ROUND($GD$1*$GP$1,2),0)</f>
        <v>0</v>
      </c>
      <c r="GQ344" s="15">
        <f>IF(HB343&gt;0,GK344+SUM(GM344:GP344),0)</f>
        <v>0</v>
      </c>
      <c r="GR344" s="22">
        <f>IF(HB343&gt;0,ROUND(GQ344/12,2),0)</f>
        <v>0</v>
      </c>
      <c r="GS344" s="9">
        <f>INT(GR344)</f>
        <v>0</v>
      </c>
      <c r="GT344" s="23">
        <f>INT((GR344-GS344)*10)/10</f>
        <v>0</v>
      </c>
      <c r="GU344" s="17">
        <f>GR344-GS344-GT344</f>
        <v>0</v>
      </c>
      <c r="GV344" s="23">
        <f>IF(OR(GU344=0.05,GU344=0),GU344,IF(AND(GU344&gt;0.051,GU344&lt;0.1),0.1,IF(AND(GU344&gt;0.001,GU344&lt;0.05),0.05,GU344)))</f>
        <v>0</v>
      </c>
      <c r="GW344" s="23">
        <f>GS344+GT344+GV344</f>
        <v>0</v>
      </c>
      <c r="GX344">
        <f>IF(HB343&gt;0,GX343,0)</f>
        <v>0</v>
      </c>
      <c r="GY344" s="7">
        <f>ROUND(GD344+GJ344+GW344+GX344,2)</f>
        <v>0</v>
      </c>
      <c r="GZ344" s="7">
        <f>IF(AND(GY344&gt;0,GY345=0),GY344,0)</f>
        <v>0</v>
      </c>
      <c r="HA344" s="7">
        <f>IF(HB343&gt;0,HA343,0)</f>
        <v>0</v>
      </c>
      <c r="HB344" s="7">
        <f>IF(ROUND(GY344-HA344,2)&gt;0,ROUND(GY344-HA344,2),0)</f>
        <v>0</v>
      </c>
    </row>
    <row r="345" spans="1:235">
      <c r="BB345">
        <v>343</v>
      </c>
      <c r="BC345" s="7">
        <f>IF(BW344&gt;0,BC344-1000,BC344)</f>
        <v>0</v>
      </c>
      <c r="BD345" s="20">
        <f>IF(BW344&gt;0,ROUND(PMT($F$92/12,$F$96*12,-BC345),5),0)</f>
        <v>0</v>
      </c>
      <c r="BE345" s="15">
        <f>IF(BW344&gt;0,ROUND(BC345*$E$1/1000,2),0)</f>
        <v>0</v>
      </c>
      <c r="BF345" s="15">
        <f>IF(BW344&gt;0,ROUND(MIN(BC345,$F$168)*$BF$1,2),0)</f>
        <v>0</v>
      </c>
      <c r="BG345" s="22">
        <v>0</v>
      </c>
      <c r="BH345" s="22">
        <f>IF(BW344&gt;0,ROUND(MIN(BC345,$F$168)*$BH$1,0),0)</f>
        <v>0</v>
      </c>
      <c r="BI345" s="22">
        <f>IF(BW344&gt;0,ROUND(MIN(BC345,$F$168)*$BI$1,2),0)</f>
        <v>0</v>
      </c>
      <c r="BJ345" s="22">
        <f>IF(BW344&gt;0,ROUND(MIN(BC345,$F$168)*$BJ$1,2),0)</f>
        <v>0</v>
      </c>
      <c r="BK345" s="22">
        <f>IF(BW344&gt;0,ROUND(MIN(BC345,$F$168)*$BK$1,2),0)</f>
        <v>0</v>
      </c>
      <c r="BL345" s="15">
        <f>IF(BW344&gt;0,BF345+SUM(BH345:BK345),0)</f>
        <v>0</v>
      </c>
      <c r="BM345" s="22">
        <f>IF(BW344&gt;0,ROUND(BL345/12,2),0)</f>
        <v>0</v>
      </c>
      <c r="BN345" s="9">
        <f>INT(BM345)</f>
        <v>0</v>
      </c>
      <c r="BO345" s="23">
        <f>INT((BM345-BN345)*10)/10</f>
        <v>0</v>
      </c>
      <c r="BP345" s="17">
        <f>BM345-BN345-BO345</f>
        <v>0</v>
      </c>
      <c r="BQ345" s="23">
        <f>IF(OR(BP345=0.05,BP345=0),BP345,IF(AND(BP345&gt;0.051,BP345&lt;0.1),0.1,IF(AND(BP345&gt;0.001,BP345&lt;0.05),0.05,BP345)))</f>
        <v>0</v>
      </c>
      <c r="BR345" s="23">
        <f>BN345+BO345+BQ345</f>
        <v>0</v>
      </c>
      <c r="BS345">
        <f>IF(BW344&gt;0,BS344,0)</f>
        <v>0</v>
      </c>
      <c r="BT345" s="7">
        <f>SUM(BD345:BE345)+BR345+BS345</f>
        <v>0</v>
      </c>
      <c r="BU345" s="7">
        <f>IF(AND(BT345&gt;0,BT346=0),BT345,0)</f>
        <v>0</v>
      </c>
      <c r="BV345" s="7">
        <f>IF(BW344&gt;0,BV344,0)</f>
        <v>0</v>
      </c>
      <c r="BW345" s="7">
        <f>IF(ROUND(BT345-BV345,2)&gt;0,ROUND(BT345-BV345,2),0)</f>
        <v>0</v>
      </c>
      <c r="CB345">
        <v>343</v>
      </c>
      <c r="CC345" s="7">
        <f>IF(DB344&gt;0,CC344-1000,CC344)</f>
        <v>0</v>
      </c>
      <c r="CD345" s="20">
        <f>IF(DB344&gt;0,ROUND(PMT($F$92/12,$F$96*12,-CC345),5),0)</f>
        <v>0</v>
      </c>
      <c r="CE345" s="15">
        <f>IF(DB344&gt;0,ROUND(CC345*$CE$1/1000,2),0)</f>
        <v>0</v>
      </c>
      <c r="CF345" s="9">
        <f>INT(CE345)</f>
        <v>0</v>
      </c>
      <c r="CG345" s="23">
        <f>INT((CE345-CF345)*10)/10</f>
        <v>0</v>
      </c>
      <c r="CH345" s="17">
        <f>CE345-CF345-CG345</f>
        <v>0</v>
      </c>
      <c r="CI345" s="23">
        <f>IF(OR(CH345=0.05,CH345=0),CH345,IF(AND(CH345&gt;0.051,CH345&lt;0.1),0.1,IF(AND(CH345&gt;0.001,CH345&lt;0.05),0.05,CH345)))</f>
        <v>0</v>
      </c>
      <c r="CJ345" s="23">
        <f>CF345+CG345+CI345</f>
        <v>0</v>
      </c>
      <c r="CK345" s="15">
        <f>IF(DB344&gt;0,ROUND($CD$1*$CK$1,2),0)</f>
        <v>0</v>
      </c>
      <c r="CL345" s="22">
        <v>0</v>
      </c>
      <c r="CM345" s="22">
        <f>IF(DB344&gt;0,ROUND($CD$1*$CM$1,2),0)</f>
        <v>0</v>
      </c>
      <c r="CN345" s="22">
        <f>IF(DB344&gt;0,ROUND($CD$1*$CN$1,2),0)</f>
        <v>0</v>
      </c>
      <c r="CO345" s="22">
        <f>IF(DB344&gt;0,ROUND($CD$1*$CO$1,2),0)</f>
        <v>0</v>
      </c>
      <c r="CP345" s="22">
        <f>IF(DB344&gt;0,ROUND($CD$1*$CP$1,2),0)</f>
        <v>0</v>
      </c>
      <c r="CQ345" s="15">
        <f>IF(DB344&gt;0,CK345+SUM(CM345:CP345),0)</f>
        <v>0</v>
      </c>
      <c r="CR345" s="22">
        <f>IF(DB344&gt;0,ROUND(CQ345/12,2),0)</f>
        <v>0</v>
      </c>
      <c r="CS345" s="9">
        <f>INT(CR345)</f>
        <v>0</v>
      </c>
      <c r="CT345" s="23">
        <f>INT((CR345-CS345)*10)/10</f>
        <v>0</v>
      </c>
      <c r="CU345" s="17">
        <f>CR345-CS345-CT345</f>
        <v>0</v>
      </c>
      <c r="CV345" s="23">
        <f>IF(OR(CU345=0.05,CU345=0),CU345,IF(AND(CU345&gt;0.051,CU345&lt;0.1),0.1,IF(AND(CU345&gt;0.001,CU345&lt;0.05),0.05,CU345)))</f>
        <v>0</v>
      </c>
      <c r="CW345" s="23">
        <f>CS345+CT345+CV345</f>
        <v>0</v>
      </c>
      <c r="CX345">
        <f>IF(DB344&gt;0,CX344,0)</f>
        <v>0</v>
      </c>
      <c r="CY345" s="7">
        <f>ROUND(CD345+CJ345+CW345+CX345,2)</f>
        <v>0</v>
      </c>
      <c r="CZ345" s="7">
        <f>IF(AND(CY345&gt;0,CY346=0),CY345,0)</f>
        <v>0</v>
      </c>
      <c r="DA345" s="7">
        <f>IF(DB344&gt;0,DA344,0)</f>
        <v>0</v>
      </c>
      <c r="DB345" s="7">
        <f>IF(ROUND(CY345-DA345,2)&gt;0,ROUND(CY345-DA345,2),0)</f>
        <v>0</v>
      </c>
      <c r="EB345">
        <v>343</v>
      </c>
      <c r="EC345" s="7">
        <f>IF(FB344&gt;0,EC344-1000,EC344)</f>
        <v>0</v>
      </c>
      <c r="ED345" s="20">
        <f>IF(FB344&gt;0,ROUND(PMT($F$92/12,$F$96*12,-EC345),5),0)</f>
        <v>0</v>
      </c>
      <c r="EE345" s="15">
        <f>IF(FB344&gt;0,ROUND(EC345*$EE$1/1000,2),0)</f>
        <v>0</v>
      </c>
      <c r="EF345" s="9">
        <f>INT(EE345)</f>
        <v>0</v>
      </c>
      <c r="EG345" s="23">
        <f>INT((EE345-EF345)*10)/10</f>
        <v>0</v>
      </c>
      <c r="EH345" s="17">
        <f>EE345-EF345-EG345</f>
        <v>0</v>
      </c>
      <c r="EI345" s="23">
        <f>IF(OR(EH345=0.05,EH345=0),EH345,IF(AND(EH345&gt;0.051,EH345&lt;0.1),0.1,IF(AND(EH345&gt;0.001,EH345&lt;0.05),0.05,EH345)))</f>
        <v>0</v>
      </c>
      <c r="EJ345" s="23">
        <f>EF345+EG345+EI345</f>
        <v>0</v>
      </c>
      <c r="EK345" s="15">
        <f>IF(FB344&gt;0,ROUND($ED$1*$EK$1,2),0)</f>
        <v>0</v>
      </c>
      <c r="EL345" s="22">
        <v>0</v>
      </c>
      <c r="EM345" s="22">
        <f>IF(FB344&gt;0,ROUND($ED$1*$EM$1,0),0)</f>
        <v>0</v>
      </c>
      <c r="EN345" s="22">
        <f>IF(FB344&gt;0,ROUND($ED$1*$EN$1,2),0)</f>
        <v>0</v>
      </c>
      <c r="EO345" s="22">
        <f>IF(FB344&gt;0,ROUND($ED$1*$EO$1,2),0)</f>
        <v>0</v>
      </c>
      <c r="EP345" s="22">
        <f>IF(FB344&gt;0,ROUND($ED$1*$EP$1,2),0)</f>
        <v>0</v>
      </c>
      <c r="EQ345" s="15">
        <f>IF(FB344&gt;0,EK345+SUM(EM345:EP345),0)</f>
        <v>0</v>
      </c>
      <c r="ER345" s="22">
        <f>IF(FB344&gt;0,ROUND(EQ345/12,2),0)</f>
        <v>0</v>
      </c>
      <c r="ES345" s="9">
        <f>INT(ER345)</f>
        <v>0</v>
      </c>
      <c r="ET345" s="23">
        <f>INT((ER345-ES345)*10)/10</f>
        <v>0</v>
      </c>
      <c r="EU345" s="17">
        <f>ER345-ES345-ET345</f>
        <v>0</v>
      </c>
      <c r="EV345" s="23">
        <f>IF(OR(EU345=0.05,EU345=0),EU345,IF(AND(EU345&gt;0.051,EU345&lt;0.1),0.1,IF(AND(EU345&gt;0.001,EU345&lt;0.05),0.05,EU345)))</f>
        <v>0</v>
      </c>
      <c r="EW345" s="23">
        <f>ES345+ET345+EV345</f>
        <v>0</v>
      </c>
      <c r="EX345">
        <f>IF(FB344&gt;0,EX344,0)</f>
        <v>0</v>
      </c>
      <c r="EY345" s="7">
        <f>ROUND(ED345+EJ345+EW345+EX345,2)</f>
        <v>0</v>
      </c>
      <c r="EZ345" s="7">
        <f>IF(AND(EY345&gt;0,EY346=0),EY345,0)</f>
        <v>0</v>
      </c>
      <c r="FA345" s="7">
        <f>IF(FB344&gt;0,FA344,0)</f>
        <v>0</v>
      </c>
      <c r="FB345" s="7">
        <f>IF(ROUND(EY345-FA345,2)&gt;0,ROUND(EY345-FA345,2),0)</f>
        <v>0</v>
      </c>
      <c r="GB345">
        <v>343</v>
      </c>
      <c r="GC345" s="7">
        <f>IF(HB344&gt;0,GC344-1000,GC344)</f>
        <v>0</v>
      </c>
      <c r="GD345" s="20">
        <f>IF(HB344&gt;0,ROUND(PMT($F$92/12,$F$96*12,-GC345),5),0)</f>
        <v>0</v>
      </c>
      <c r="GE345" s="15">
        <f>IF(HB344&gt;0,ROUND(GC345*$GE$1/1000,2),0)</f>
        <v>0</v>
      </c>
      <c r="GF345" s="9">
        <f>INT(GE345)</f>
        <v>0</v>
      </c>
      <c r="GG345" s="23">
        <f>INT((GE345-GF345)*10)/10</f>
        <v>0</v>
      </c>
      <c r="GH345" s="17">
        <f>GE345-GF345-GG345</f>
        <v>0</v>
      </c>
      <c r="GI345" s="23">
        <f>IF(OR(GH345=0.05,GH345=0),GH345,IF(AND(GH345&gt;0.051,GH345&lt;0.1),0.1,IF(AND(GH345&gt;0.001,GH345&lt;0.05),0.05,GH345)))</f>
        <v>0</v>
      </c>
      <c r="GJ345" s="23">
        <f>GF345+GG345+GI345</f>
        <v>0</v>
      </c>
      <c r="GK345" s="15">
        <f>IF(HB344&gt;0,ROUND($GD$1*$GK$1,2),0)</f>
        <v>0</v>
      </c>
      <c r="GL345" s="22">
        <v>0</v>
      </c>
      <c r="GM345" s="22">
        <f>IF(HB344&gt;0,ROUND($GD$1*$GM$1,0),0)</f>
        <v>0</v>
      </c>
      <c r="GN345" s="22">
        <f>IF(HB344&gt;0,ROUND($GD$1*$GN$1,2),0)</f>
        <v>0</v>
      </c>
      <c r="GO345" s="22">
        <f>IF(HB344&gt;0,ROUND($GD$1*$GO$1,2),0)</f>
        <v>0</v>
      </c>
      <c r="GP345" s="22">
        <f>IF(HB344&gt;0,ROUND($GD$1*$GP$1,2),0)</f>
        <v>0</v>
      </c>
      <c r="GQ345" s="15">
        <f>IF(HB344&gt;0,GK345+SUM(GM345:GP345),0)</f>
        <v>0</v>
      </c>
      <c r="GR345" s="22">
        <f>IF(HB344&gt;0,ROUND(GQ345/12,2),0)</f>
        <v>0</v>
      </c>
      <c r="GS345" s="9">
        <f>INT(GR345)</f>
        <v>0</v>
      </c>
      <c r="GT345" s="23">
        <f>INT((GR345-GS345)*10)/10</f>
        <v>0</v>
      </c>
      <c r="GU345" s="17">
        <f>GR345-GS345-GT345</f>
        <v>0</v>
      </c>
      <c r="GV345" s="23">
        <f>IF(OR(GU345=0.05,GU345=0),GU345,IF(AND(GU345&gt;0.051,GU345&lt;0.1),0.1,IF(AND(GU345&gt;0.001,GU345&lt;0.05),0.05,GU345)))</f>
        <v>0</v>
      </c>
      <c r="GW345" s="23">
        <f>GS345+GT345+GV345</f>
        <v>0</v>
      </c>
      <c r="GX345">
        <f>IF(HB344&gt;0,GX344,0)</f>
        <v>0</v>
      </c>
      <c r="GY345" s="7">
        <f>ROUND(GD345+GJ345+GW345+GX345,2)</f>
        <v>0</v>
      </c>
      <c r="GZ345" s="7">
        <f>IF(AND(GY345&gt;0,GY346=0),GY345,0)</f>
        <v>0</v>
      </c>
      <c r="HA345" s="7">
        <f>IF(HB344&gt;0,HA344,0)</f>
        <v>0</v>
      </c>
      <c r="HB345" s="7">
        <f>IF(ROUND(GY345-HA345,2)&gt;0,ROUND(GY345-HA345,2),0)</f>
        <v>0</v>
      </c>
    </row>
    <row r="346" spans="1:235">
      <c r="BB346">
        <v>344</v>
      </c>
      <c r="BC346" s="7">
        <f>IF(BW345&gt;0,BC345-1000,BC345)</f>
        <v>0</v>
      </c>
      <c r="BD346" s="20">
        <f>IF(BW345&gt;0,ROUND(PMT($F$92/12,$F$96*12,-BC346),5),0)</f>
        <v>0</v>
      </c>
      <c r="BE346" s="15">
        <f>IF(BW345&gt;0,ROUND(BC346*$E$1/1000,2),0)</f>
        <v>0</v>
      </c>
      <c r="BF346" s="15">
        <f>IF(BW345&gt;0,ROUND(MIN(BC346,$F$168)*$BF$1,2),0)</f>
        <v>0</v>
      </c>
      <c r="BG346" s="22">
        <v>0</v>
      </c>
      <c r="BH346" s="22">
        <f>IF(BW345&gt;0,ROUND(MIN(BC346,$F$168)*$BH$1,0),0)</f>
        <v>0</v>
      </c>
      <c r="BI346" s="22">
        <f>IF(BW345&gt;0,ROUND(MIN(BC346,$F$168)*$BI$1,2),0)</f>
        <v>0</v>
      </c>
      <c r="BJ346" s="22">
        <f>IF(BW345&gt;0,ROUND(MIN(BC346,$F$168)*$BJ$1,2),0)</f>
        <v>0</v>
      </c>
      <c r="BK346" s="22">
        <f>IF(BW345&gt;0,ROUND(MIN(BC346,$F$168)*$BK$1,2),0)</f>
        <v>0</v>
      </c>
      <c r="BL346" s="15">
        <f>IF(BW345&gt;0,BF346+SUM(BH346:BK346),0)</f>
        <v>0</v>
      </c>
      <c r="BM346" s="22">
        <f>IF(BW345&gt;0,ROUND(BL346/12,2),0)</f>
        <v>0</v>
      </c>
      <c r="BN346" s="9">
        <f>INT(BM346)</f>
        <v>0</v>
      </c>
      <c r="BO346" s="23">
        <f>INT((BM346-BN346)*10)/10</f>
        <v>0</v>
      </c>
      <c r="BP346" s="17">
        <f>BM346-BN346-BO346</f>
        <v>0</v>
      </c>
      <c r="BQ346" s="23">
        <f>IF(OR(BP346=0.05,BP346=0),BP346,IF(AND(BP346&gt;0.051,BP346&lt;0.1),0.1,IF(AND(BP346&gt;0.001,BP346&lt;0.05),0.05,BP346)))</f>
        <v>0</v>
      </c>
      <c r="BR346" s="23">
        <f>BN346+BO346+BQ346</f>
        <v>0</v>
      </c>
      <c r="BS346">
        <f>IF(BW345&gt;0,BS345,0)</f>
        <v>0</v>
      </c>
      <c r="BT346" s="7">
        <f>SUM(BD346:BE346)+BR346+BS346</f>
        <v>0</v>
      </c>
      <c r="BU346" s="7">
        <f>IF(AND(BT346&gt;0,BT347=0),BT346,0)</f>
        <v>0</v>
      </c>
      <c r="BV346" s="7">
        <f>IF(BW345&gt;0,BV345,0)</f>
        <v>0</v>
      </c>
      <c r="BW346" s="7">
        <f>IF(ROUND(BT346-BV346,2)&gt;0,ROUND(BT346-BV346,2),0)</f>
        <v>0</v>
      </c>
      <c r="CB346">
        <v>344</v>
      </c>
      <c r="CC346" s="7">
        <f>IF(DB345&gt;0,CC345-1000,CC345)</f>
        <v>0</v>
      </c>
      <c r="CD346" s="20">
        <f>IF(DB345&gt;0,ROUND(PMT($F$92/12,$F$96*12,-CC346),5),0)</f>
        <v>0</v>
      </c>
      <c r="CE346" s="15">
        <f>IF(DB345&gt;0,ROUND(CC346*$CE$1/1000,2),0)</f>
        <v>0</v>
      </c>
      <c r="CF346" s="9">
        <f>INT(CE346)</f>
        <v>0</v>
      </c>
      <c r="CG346" s="23">
        <f>INT((CE346-CF346)*10)/10</f>
        <v>0</v>
      </c>
      <c r="CH346" s="17">
        <f>CE346-CF346-CG346</f>
        <v>0</v>
      </c>
      <c r="CI346" s="23">
        <f>IF(OR(CH346=0.05,CH346=0),CH346,IF(AND(CH346&gt;0.051,CH346&lt;0.1),0.1,IF(AND(CH346&gt;0.001,CH346&lt;0.05),0.05,CH346)))</f>
        <v>0</v>
      </c>
      <c r="CJ346" s="23">
        <f>CF346+CG346+CI346</f>
        <v>0</v>
      </c>
      <c r="CK346" s="15">
        <f>IF(DB345&gt;0,ROUND($CD$1*$CK$1,2),0)</f>
        <v>0</v>
      </c>
      <c r="CL346" s="22">
        <v>0</v>
      </c>
      <c r="CM346" s="22">
        <f>IF(DB345&gt;0,ROUND($CD$1*$CM$1,2),0)</f>
        <v>0</v>
      </c>
      <c r="CN346" s="22">
        <f>IF(DB345&gt;0,ROUND($CD$1*$CN$1,2),0)</f>
        <v>0</v>
      </c>
      <c r="CO346" s="22">
        <f>IF(DB345&gt;0,ROUND($CD$1*$CO$1,2),0)</f>
        <v>0</v>
      </c>
      <c r="CP346" s="22">
        <f>IF(DB345&gt;0,ROUND($CD$1*$CP$1,2),0)</f>
        <v>0</v>
      </c>
      <c r="CQ346" s="15">
        <f>IF(DB345&gt;0,CK346+SUM(CM346:CP346),0)</f>
        <v>0</v>
      </c>
      <c r="CR346" s="22">
        <f>IF(DB345&gt;0,ROUND(CQ346/12,2),0)</f>
        <v>0</v>
      </c>
      <c r="CS346" s="9">
        <f>INT(CR346)</f>
        <v>0</v>
      </c>
      <c r="CT346" s="23">
        <f>INT((CR346-CS346)*10)/10</f>
        <v>0</v>
      </c>
      <c r="CU346" s="17">
        <f>CR346-CS346-CT346</f>
        <v>0</v>
      </c>
      <c r="CV346" s="23">
        <f>IF(OR(CU346=0.05,CU346=0),CU346,IF(AND(CU346&gt;0.051,CU346&lt;0.1),0.1,IF(AND(CU346&gt;0.001,CU346&lt;0.05),0.05,CU346)))</f>
        <v>0</v>
      </c>
      <c r="CW346" s="23">
        <f>CS346+CT346+CV346</f>
        <v>0</v>
      </c>
      <c r="CX346">
        <f>IF(DB345&gt;0,CX345,0)</f>
        <v>0</v>
      </c>
      <c r="CY346" s="7">
        <f>ROUND(CD346+CJ346+CW346+CX346,2)</f>
        <v>0</v>
      </c>
      <c r="CZ346" s="7">
        <f>IF(AND(CY346&gt;0,CY347=0),CY346,0)</f>
        <v>0</v>
      </c>
      <c r="DA346" s="7">
        <f>IF(DB345&gt;0,DA345,0)</f>
        <v>0</v>
      </c>
      <c r="DB346" s="7">
        <f>IF(ROUND(CY346-DA346,2)&gt;0,ROUND(CY346-DA346,2),0)</f>
        <v>0</v>
      </c>
      <c r="EB346">
        <v>344</v>
      </c>
      <c r="EC346" s="7">
        <f>IF(FB345&gt;0,EC345-1000,EC345)</f>
        <v>0</v>
      </c>
      <c r="ED346" s="20">
        <f>IF(FB345&gt;0,ROUND(PMT($F$92/12,$F$96*12,-EC346),5),0)</f>
        <v>0</v>
      </c>
      <c r="EE346" s="15">
        <f>IF(FB345&gt;0,ROUND(EC346*$EE$1/1000,2),0)</f>
        <v>0</v>
      </c>
      <c r="EF346" s="9">
        <f>INT(EE346)</f>
        <v>0</v>
      </c>
      <c r="EG346" s="23">
        <f>INT((EE346-EF346)*10)/10</f>
        <v>0</v>
      </c>
      <c r="EH346" s="17">
        <f>EE346-EF346-EG346</f>
        <v>0</v>
      </c>
      <c r="EI346" s="23">
        <f>IF(OR(EH346=0.05,EH346=0),EH346,IF(AND(EH346&gt;0.051,EH346&lt;0.1),0.1,IF(AND(EH346&gt;0.001,EH346&lt;0.05),0.05,EH346)))</f>
        <v>0</v>
      </c>
      <c r="EJ346" s="23">
        <f>EF346+EG346+EI346</f>
        <v>0</v>
      </c>
      <c r="EK346" s="15">
        <f>IF(FB345&gt;0,ROUND($ED$1*$EK$1,2),0)</f>
        <v>0</v>
      </c>
      <c r="EL346" s="22">
        <v>0</v>
      </c>
      <c r="EM346" s="22">
        <f>IF(FB345&gt;0,ROUND($ED$1*$EM$1,0),0)</f>
        <v>0</v>
      </c>
      <c r="EN346" s="22">
        <f>IF(FB345&gt;0,ROUND($ED$1*$EN$1,2),0)</f>
        <v>0</v>
      </c>
      <c r="EO346" s="22">
        <f>IF(FB345&gt;0,ROUND($ED$1*$EO$1,2),0)</f>
        <v>0</v>
      </c>
      <c r="EP346" s="22">
        <f>IF(FB345&gt;0,ROUND($ED$1*$EP$1,2),0)</f>
        <v>0</v>
      </c>
      <c r="EQ346" s="15">
        <f>IF(FB345&gt;0,EK346+SUM(EM346:EP346),0)</f>
        <v>0</v>
      </c>
      <c r="ER346" s="22">
        <f>IF(FB345&gt;0,ROUND(EQ346/12,2),0)</f>
        <v>0</v>
      </c>
      <c r="ES346" s="9">
        <f>INT(ER346)</f>
        <v>0</v>
      </c>
      <c r="ET346" s="23">
        <f>INT((ER346-ES346)*10)/10</f>
        <v>0</v>
      </c>
      <c r="EU346" s="17">
        <f>ER346-ES346-ET346</f>
        <v>0</v>
      </c>
      <c r="EV346" s="23">
        <f>IF(OR(EU346=0.05,EU346=0),EU346,IF(AND(EU346&gt;0.051,EU346&lt;0.1),0.1,IF(AND(EU346&gt;0.001,EU346&lt;0.05),0.05,EU346)))</f>
        <v>0</v>
      </c>
      <c r="EW346" s="23">
        <f>ES346+ET346+EV346</f>
        <v>0</v>
      </c>
      <c r="EX346">
        <f>IF(FB345&gt;0,EX345,0)</f>
        <v>0</v>
      </c>
      <c r="EY346" s="7">
        <f>ROUND(ED346+EJ346+EW346+EX346,2)</f>
        <v>0</v>
      </c>
      <c r="EZ346" s="7">
        <f>IF(AND(EY346&gt;0,EY347=0),EY346,0)</f>
        <v>0</v>
      </c>
      <c r="FA346" s="7">
        <f>IF(FB345&gt;0,FA345,0)</f>
        <v>0</v>
      </c>
      <c r="FB346" s="7">
        <f>IF(ROUND(EY346-FA346,2)&gt;0,ROUND(EY346-FA346,2),0)</f>
        <v>0</v>
      </c>
      <c r="GB346">
        <v>344</v>
      </c>
      <c r="GC346" s="7">
        <f>IF(HB345&gt;0,GC345-1000,GC345)</f>
        <v>0</v>
      </c>
      <c r="GD346" s="20">
        <f>IF(HB345&gt;0,ROUND(PMT($F$92/12,$F$96*12,-GC346),5),0)</f>
        <v>0</v>
      </c>
      <c r="GE346" s="15">
        <f>IF(HB345&gt;0,ROUND(GC346*$GE$1/1000,2),0)</f>
        <v>0</v>
      </c>
      <c r="GF346" s="9">
        <f>INT(GE346)</f>
        <v>0</v>
      </c>
      <c r="GG346" s="23">
        <f>INT((GE346-GF346)*10)/10</f>
        <v>0</v>
      </c>
      <c r="GH346" s="17">
        <f>GE346-GF346-GG346</f>
        <v>0</v>
      </c>
      <c r="GI346" s="23">
        <f>IF(OR(GH346=0.05,GH346=0),GH346,IF(AND(GH346&gt;0.051,GH346&lt;0.1),0.1,IF(AND(GH346&gt;0.001,GH346&lt;0.05),0.05,GH346)))</f>
        <v>0</v>
      </c>
      <c r="GJ346" s="23">
        <f>GF346+GG346+GI346</f>
        <v>0</v>
      </c>
      <c r="GK346" s="15">
        <f>IF(HB345&gt;0,ROUND($GD$1*$GK$1,2),0)</f>
        <v>0</v>
      </c>
      <c r="GL346" s="22">
        <v>0</v>
      </c>
      <c r="GM346" s="22">
        <f>IF(HB345&gt;0,ROUND($GD$1*$GM$1,0),0)</f>
        <v>0</v>
      </c>
      <c r="GN346" s="22">
        <f>IF(HB345&gt;0,ROUND($GD$1*$GN$1,2),0)</f>
        <v>0</v>
      </c>
      <c r="GO346" s="22">
        <f>IF(HB345&gt;0,ROUND($GD$1*$GO$1,2),0)</f>
        <v>0</v>
      </c>
      <c r="GP346" s="22">
        <f>IF(HB345&gt;0,ROUND($GD$1*$GP$1,2),0)</f>
        <v>0</v>
      </c>
      <c r="GQ346" s="15">
        <f>IF(HB345&gt;0,GK346+SUM(GM346:GP346),0)</f>
        <v>0</v>
      </c>
      <c r="GR346" s="22">
        <f>IF(HB345&gt;0,ROUND(GQ346/12,2),0)</f>
        <v>0</v>
      </c>
      <c r="GS346" s="9">
        <f>INT(GR346)</f>
        <v>0</v>
      </c>
      <c r="GT346" s="23">
        <f>INT((GR346-GS346)*10)/10</f>
        <v>0</v>
      </c>
      <c r="GU346" s="17">
        <f>GR346-GS346-GT346</f>
        <v>0</v>
      </c>
      <c r="GV346" s="23">
        <f>IF(OR(GU346=0.05,GU346=0),GU346,IF(AND(GU346&gt;0.051,GU346&lt;0.1),0.1,IF(AND(GU346&gt;0.001,GU346&lt;0.05),0.05,GU346)))</f>
        <v>0</v>
      </c>
      <c r="GW346" s="23">
        <f>GS346+GT346+GV346</f>
        <v>0</v>
      </c>
      <c r="GX346">
        <f>IF(HB345&gt;0,GX345,0)</f>
        <v>0</v>
      </c>
      <c r="GY346" s="7">
        <f>ROUND(GD346+GJ346+GW346+GX346,2)</f>
        <v>0</v>
      </c>
      <c r="GZ346" s="7">
        <f>IF(AND(GY346&gt;0,GY347=0),GY346,0)</f>
        <v>0</v>
      </c>
      <c r="HA346" s="7">
        <f>IF(HB345&gt;0,HA345,0)</f>
        <v>0</v>
      </c>
      <c r="HB346" s="7">
        <f>IF(ROUND(GY346-HA346,2)&gt;0,ROUND(GY346-HA346,2),0)</f>
        <v>0</v>
      </c>
    </row>
    <row r="347" spans="1:235">
      <c r="BB347">
        <v>345</v>
      </c>
      <c r="BC347" s="7">
        <f>IF(BW346&gt;0,BC346-1000,BC346)</f>
        <v>0</v>
      </c>
      <c r="BD347" s="20">
        <f>IF(BW346&gt;0,ROUND(PMT($F$92/12,$F$96*12,-BC347),5),0)</f>
        <v>0</v>
      </c>
      <c r="BE347" s="15">
        <f>IF(BW346&gt;0,ROUND(BC347*$E$1/1000,2),0)</f>
        <v>0</v>
      </c>
      <c r="BF347" s="15">
        <f>IF(BW346&gt;0,ROUND(MIN(BC347,$F$168)*$BF$1,2),0)</f>
        <v>0</v>
      </c>
      <c r="BG347" s="22">
        <v>0</v>
      </c>
      <c r="BH347" s="22">
        <f>IF(BW346&gt;0,ROUND(MIN(BC347,$F$168)*$BH$1,0),0)</f>
        <v>0</v>
      </c>
      <c r="BI347" s="22">
        <f>IF(BW346&gt;0,ROUND(MIN(BC347,$F$168)*$BI$1,2),0)</f>
        <v>0</v>
      </c>
      <c r="BJ347" s="22">
        <f>IF(BW346&gt;0,ROUND(MIN(BC347,$F$168)*$BJ$1,2),0)</f>
        <v>0</v>
      </c>
      <c r="BK347" s="22">
        <f>IF(BW346&gt;0,ROUND(MIN(BC347,$F$168)*$BK$1,2),0)</f>
        <v>0</v>
      </c>
      <c r="BL347" s="15">
        <f>IF(BW346&gt;0,BF347+SUM(BH347:BK347),0)</f>
        <v>0</v>
      </c>
      <c r="BM347" s="22">
        <f>IF(BW346&gt;0,ROUND(BL347/12,2),0)</f>
        <v>0</v>
      </c>
      <c r="BN347" s="9">
        <f>INT(BM347)</f>
        <v>0</v>
      </c>
      <c r="BO347" s="23">
        <f>INT((BM347-BN347)*10)/10</f>
        <v>0</v>
      </c>
      <c r="BP347" s="17">
        <f>BM347-BN347-BO347</f>
        <v>0</v>
      </c>
      <c r="BQ347" s="23">
        <f>IF(OR(BP347=0.05,BP347=0),BP347,IF(AND(BP347&gt;0.051,BP347&lt;0.1),0.1,IF(AND(BP347&gt;0.001,BP347&lt;0.05),0.05,BP347)))</f>
        <v>0</v>
      </c>
      <c r="BR347" s="23">
        <f>BN347+BO347+BQ347</f>
        <v>0</v>
      </c>
      <c r="BS347">
        <f>IF(BW346&gt;0,BS346,0)</f>
        <v>0</v>
      </c>
      <c r="BT347" s="7">
        <f>SUM(BD347:BE347)+BR347+BS347</f>
        <v>0</v>
      </c>
      <c r="BU347" s="7">
        <f>IF(AND(BT347&gt;0,BT348=0),BT347,0)</f>
        <v>0</v>
      </c>
      <c r="BV347" s="7">
        <f>IF(BW346&gt;0,BV346,0)</f>
        <v>0</v>
      </c>
      <c r="BW347" s="7">
        <f>IF(ROUND(BT347-BV347,2)&gt;0,ROUND(BT347-BV347,2),0)</f>
        <v>0</v>
      </c>
      <c r="CB347">
        <v>345</v>
      </c>
      <c r="CC347" s="7">
        <f>IF(DB346&gt;0,CC346-1000,CC346)</f>
        <v>0</v>
      </c>
      <c r="CD347" s="20">
        <f>IF(DB346&gt;0,ROUND(PMT($F$92/12,$F$96*12,-CC347),5),0)</f>
        <v>0</v>
      </c>
      <c r="CE347" s="15">
        <f>IF(DB346&gt;0,ROUND(CC347*$CE$1/1000,2),0)</f>
        <v>0</v>
      </c>
      <c r="CF347" s="9">
        <f>INT(CE347)</f>
        <v>0</v>
      </c>
      <c r="CG347" s="23">
        <f>INT((CE347-CF347)*10)/10</f>
        <v>0</v>
      </c>
      <c r="CH347" s="17">
        <f>CE347-CF347-CG347</f>
        <v>0</v>
      </c>
      <c r="CI347" s="23">
        <f>IF(OR(CH347=0.05,CH347=0),CH347,IF(AND(CH347&gt;0.051,CH347&lt;0.1),0.1,IF(AND(CH347&gt;0.001,CH347&lt;0.05),0.05,CH347)))</f>
        <v>0</v>
      </c>
      <c r="CJ347" s="23">
        <f>CF347+CG347+CI347</f>
        <v>0</v>
      </c>
      <c r="CK347" s="15">
        <f>IF(DB346&gt;0,ROUND($CD$1*$CK$1,2),0)</f>
        <v>0</v>
      </c>
      <c r="CL347" s="22">
        <v>0</v>
      </c>
      <c r="CM347" s="22">
        <f>IF(DB346&gt;0,ROUND($CD$1*$CM$1,2),0)</f>
        <v>0</v>
      </c>
      <c r="CN347" s="22">
        <f>IF(DB346&gt;0,ROUND($CD$1*$CN$1,2),0)</f>
        <v>0</v>
      </c>
      <c r="CO347" s="22">
        <f>IF(DB346&gt;0,ROUND($CD$1*$CO$1,2),0)</f>
        <v>0</v>
      </c>
      <c r="CP347" s="22">
        <f>IF(DB346&gt;0,ROUND($CD$1*$CP$1,2),0)</f>
        <v>0</v>
      </c>
      <c r="CQ347" s="15">
        <f>IF(DB346&gt;0,CK347+SUM(CM347:CP347),0)</f>
        <v>0</v>
      </c>
      <c r="CR347" s="22">
        <f>IF(DB346&gt;0,ROUND(CQ347/12,2),0)</f>
        <v>0</v>
      </c>
      <c r="CS347" s="9">
        <f>INT(CR347)</f>
        <v>0</v>
      </c>
      <c r="CT347" s="23">
        <f>INT((CR347-CS347)*10)/10</f>
        <v>0</v>
      </c>
      <c r="CU347" s="17">
        <f>CR347-CS347-CT347</f>
        <v>0</v>
      </c>
      <c r="CV347" s="23">
        <f>IF(OR(CU347=0.05,CU347=0),CU347,IF(AND(CU347&gt;0.051,CU347&lt;0.1),0.1,IF(AND(CU347&gt;0.001,CU347&lt;0.05),0.05,CU347)))</f>
        <v>0</v>
      </c>
      <c r="CW347" s="23">
        <f>CS347+CT347+CV347</f>
        <v>0</v>
      </c>
      <c r="CX347">
        <f>IF(DB346&gt;0,CX346,0)</f>
        <v>0</v>
      </c>
      <c r="CY347" s="7">
        <f>ROUND(CD347+CJ347+CW347+CX347,2)</f>
        <v>0</v>
      </c>
      <c r="CZ347" s="7">
        <f>IF(AND(CY347&gt;0,CY348=0),CY347,0)</f>
        <v>0</v>
      </c>
      <c r="DA347" s="7">
        <f>IF(DB346&gt;0,DA346,0)</f>
        <v>0</v>
      </c>
      <c r="DB347" s="7">
        <f>IF(ROUND(CY347-DA347,2)&gt;0,ROUND(CY347-DA347,2),0)</f>
        <v>0</v>
      </c>
      <c r="EB347">
        <v>345</v>
      </c>
      <c r="EC347" s="7">
        <f>IF(FB346&gt;0,EC346-1000,EC346)</f>
        <v>0</v>
      </c>
      <c r="ED347" s="20">
        <f>IF(FB346&gt;0,ROUND(PMT($F$92/12,$F$96*12,-EC347),5),0)</f>
        <v>0</v>
      </c>
      <c r="EE347" s="15">
        <f>IF(FB346&gt;0,ROUND(EC347*$EE$1/1000,2),0)</f>
        <v>0</v>
      </c>
      <c r="EF347" s="9">
        <f>INT(EE347)</f>
        <v>0</v>
      </c>
      <c r="EG347" s="23">
        <f>INT((EE347-EF347)*10)/10</f>
        <v>0</v>
      </c>
      <c r="EH347" s="17">
        <f>EE347-EF347-EG347</f>
        <v>0</v>
      </c>
      <c r="EI347" s="23">
        <f>IF(OR(EH347=0.05,EH347=0),EH347,IF(AND(EH347&gt;0.051,EH347&lt;0.1),0.1,IF(AND(EH347&gt;0.001,EH347&lt;0.05),0.05,EH347)))</f>
        <v>0</v>
      </c>
      <c r="EJ347" s="23">
        <f>EF347+EG347+EI347</f>
        <v>0</v>
      </c>
      <c r="EK347" s="15">
        <f>IF(FB346&gt;0,ROUND($ED$1*$EK$1,2),0)</f>
        <v>0</v>
      </c>
      <c r="EL347" s="22">
        <v>0</v>
      </c>
      <c r="EM347" s="22">
        <f>IF(FB346&gt;0,ROUND($ED$1*$EM$1,0),0)</f>
        <v>0</v>
      </c>
      <c r="EN347" s="22">
        <f>IF(FB346&gt;0,ROUND($ED$1*$EN$1,2),0)</f>
        <v>0</v>
      </c>
      <c r="EO347" s="22">
        <f>IF(FB346&gt;0,ROUND($ED$1*$EO$1,2),0)</f>
        <v>0</v>
      </c>
      <c r="EP347" s="22">
        <f>IF(FB346&gt;0,ROUND($ED$1*$EP$1,2),0)</f>
        <v>0</v>
      </c>
      <c r="EQ347" s="15">
        <f>IF(FB346&gt;0,EK347+SUM(EM347:EP347),0)</f>
        <v>0</v>
      </c>
      <c r="ER347" s="22">
        <f>IF(FB346&gt;0,ROUND(EQ347/12,2),0)</f>
        <v>0</v>
      </c>
      <c r="ES347" s="9">
        <f>INT(ER347)</f>
        <v>0</v>
      </c>
      <c r="ET347" s="23">
        <f>INT((ER347-ES347)*10)/10</f>
        <v>0</v>
      </c>
      <c r="EU347" s="17">
        <f>ER347-ES347-ET347</f>
        <v>0</v>
      </c>
      <c r="EV347" s="23">
        <f>IF(OR(EU347=0.05,EU347=0),EU347,IF(AND(EU347&gt;0.051,EU347&lt;0.1),0.1,IF(AND(EU347&gt;0.001,EU347&lt;0.05),0.05,EU347)))</f>
        <v>0</v>
      </c>
      <c r="EW347" s="23">
        <f>ES347+ET347+EV347</f>
        <v>0</v>
      </c>
      <c r="EX347">
        <f>IF(FB346&gt;0,EX346,0)</f>
        <v>0</v>
      </c>
      <c r="EY347" s="7">
        <f>ROUND(ED347+EJ347+EW347+EX347,2)</f>
        <v>0</v>
      </c>
      <c r="EZ347" s="7">
        <f>IF(AND(EY347&gt;0,EY348=0),EY347,0)</f>
        <v>0</v>
      </c>
      <c r="FA347" s="7">
        <f>IF(FB346&gt;0,FA346,0)</f>
        <v>0</v>
      </c>
      <c r="FB347" s="7">
        <f>IF(ROUND(EY347-FA347,2)&gt;0,ROUND(EY347-FA347,2),0)</f>
        <v>0</v>
      </c>
      <c r="GB347">
        <v>345</v>
      </c>
      <c r="GC347" s="7">
        <f>IF(HB346&gt;0,GC346-1000,GC346)</f>
        <v>0</v>
      </c>
      <c r="GD347" s="20">
        <f>IF(HB346&gt;0,ROUND(PMT($F$92/12,$F$96*12,-GC347),5),0)</f>
        <v>0</v>
      </c>
      <c r="GE347" s="15">
        <f>IF(HB346&gt;0,ROUND(GC347*$GE$1/1000,2),0)</f>
        <v>0</v>
      </c>
      <c r="GF347" s="9">
        <f>INT(GE347)</f>
        <v>0</v>
      </c>
      <c r="GG347" s="23">
        <f>INT((GE347-GF347)*10)/10</f>
        <v>0</v>
      </c>
      <c r="GH347" s="17">
        <f>GE347-GF347-GG347</f>
        <v>0</v>
      </c>
      <c r="GI347" s="23">
        <f>IF(OR(GH347=0.05,GH347=0),GH347,IF(AND(GH347&gt;0.051,GH347&lt;0.1),0.1,IF(AND(GH347&gt;0.001,GH347&lt;0.05),0.05,GH347)))</f>
        <v>0</v>
      </c>
      <c r="GJ347" s="23">
        <f>GF347+GG347+GI347</f>
        <v>0</v>
      </c>
      <c r="GK347" s="15">
        <f>IF(HB346&gt;0,ROUND($GD$1*$GK$1,2),0)</f>
        <v>0</v>
      </c>
      <c r="GL347" s="22">
        <v>0</v>
      </c>
      <c r="GM347" s="22">
        <f>IF(HB346&gt;0,ROUND($GD$1*$GM$1,0),0)</f>
        <v>0</v>
      </c>
      <c r="GN347" s="22">
        <f>IF(HB346&gt;0,ROUND($GD$1*$GN$1,2),0)</f>
        <v>0</v>
      </c>
      <c r="GO347" s="22">
        <f>IF(HB346&gt;0,ROUND($GD$1*$GO$1,2),0)</f>
        <v>0</v>
      </c>
      <c r="GP347" s="22">
        <f>IF(HB346&gt;0,ROUND($GD$1*$GP$1,2),0)</f>
        <v>0</v>
      </c>
      <c r="GQ347" s="15">
        <f>IF(HB346&gt;0,GK347+SUM(GM347:GP347),0)</f>
        <v>0</v>
      </c>
      <c r="GR347" s="22">
        <f>IF(HB346&gt;0,ROUND(GQ347/12,2),0)</f>
        <v>0</v>
      </c>
      <c r="GS347" s="9">
        <f>INT(GR347)</f>
        <v>0</v>
      </c>
      <c r="GT347" s="23">
        <f>INT((GR347-GS347)*10)/10</f>
        <v>0</v>
      </c>
      <c r="GU347" s="17">
        <f>GR347-GS347-GT347</f>
        <v>0</v>
      </c>
      <c r="GV347" s="23">
        <f>IF(OR(GU347=0.05,GU347=0),GU347,IF(AND(GU347&gt;0.051,GU347&lt;0.1),0.1,IF(AND(GU347&gt;0.001,GU347&lt;0.05),0.05,GU347)))</f>
        <v>0</v>
      </c>
      <c r="GW347" s="23">
        <f>GS347+GT347+GV347</f>
        <v>0</v>
      </c>
      <c r="GX347">
        <f>IF(HB346&gt;0,GX346,0)</f>
        <v>0</v>
      </c>
      <c r="GY347" s="7">
        <f>ROUND(GD347+GJ347+GW347+GX347,2)</f>
        <v>0</v>
      </c>
      <c r="GZ347" s="7">
        <f>IF(AND(GY347&gt;0,GY348=0),GY347,0)</f>
        <v>0</v>
      </c>
      <c r="HA347" s="7">
        <f>IF(HB346&gt;0,HA346,0)</f>
        <v>0</v>
      </c>
      <c r="HB347" s="7">
        <f>IF(ROUND(GY347-HA347,2)&gt;0,ROUND(GY347-HA347,2),0)</f>
        <v>0</v>
      </c>
    </row>
    <row r="348" spans="1:235">
      <c r="BB348">
        <v>346</v>
      </c>
      <c r="BC348" s="7">
        <f>IF(BW347&gt;0,BC347-1000,BC347)</f>
        <v>0</v>
      </c>
      <c r="BD348" s="20">
        <f>IF(BW347&gt;0,ROUND(PMT($F$92/12,$F$96*12,-BC348),5),0)</f>
        <v>0</v>
      </c>
      <c r="BE348" s="15">
        <f>IF(BW347&gt;0,ROUND(BC348*$E$1/1000,2),0)</f>
        <v>0</v>
      </c>
      <c r="BF348" s="15">
        <f>IF(BW347&gt;0,ROUND(MIN(BC348,$F$168)*$BF$1,2),0)</f>
        <v>0</v>
      </c>
      <c r="BG348" s="22">
        <v>0</v>
      </c>
      <c r="BH348" s="22">
        <f>IF(BW347&gt;0,ROUND(MIN(BC348,$F$168)*$BH$1,0),0)</f>
        <v>0</v>
      </c>
      <c r="BI348" s="22">
        <f>IF(BW347&gt;0,ROUND(MIN(BC348,$F$168)*$BI$1,2),0)</f>
        <v>0</v>
      </c>
      <c r="BJ348" s="22">
        <f>IF(BW347&gt;0,ROUND(MIN(BC348,$F$168)*$BJ$1,2),0)</f>
        <v>0</v>
      </c>
      <c r="BK348" s="22">
        <f>IF(BW347&gt;0,ROUND(MIN(BC348,$F$168)*$BK$1,2),0)</f>
        <v>0</v>
      </c>
      <c r="BL348" s="15">
        <f>IF(BW347&gt;0,BF348+SUM(BH348:BK348),0)</f>
        <v>0</v>
      </c>
      <c r="BM348" s="22">
        <f>IF(BW347&gt;0,ROUND(BL348/12,2),0)</f>
        <v>0</v>
      </c>
      <c r="BN348" s="9">
        <f>INT(BM348)</f>
        <v>0</v>
      </c>
      <c r="BO348" s="23">
        <f>INT((BM348-BN348)*10)/10</f>
        <v>0</v>
      </c>
      <c r="BP348" s="17">
        <f>BM348-BN348-BO348</f>
        <v>0</v>
      </c>
      <c r="BQ348" s="23">
        <f>IF(OR(BP348=0.05,BP348=0),BP348,IF(AND(BP348&gt;0.051,BP348&lt;0.1),0.1,IF(AND(BP348&gt;0.001,BP348&lt;0.05),0.05,BP348)))</f>
        <v>0</v>
      </c>
      <c r="BR348" s="23">
        <f>BN348+BO348+BQ348</f>
        <v>0</v>
      </c>
      <c r="BS348">
        <f>IF(BW347&gt;0,BS347,0)</f>
        <v>0</v>
      </c>
      <c r="BT348" s="7">
        <f>SUM(BD348:BE348)+BR348+BS348</f>
        <v>0</v>
      </c>
      <c r="BU348" s="7">
        <f>IF(AND(BT348&gt;0,BT349=0),BT348,0)</f>
        <v>0</v>
      </c>
      <c r="BV348" s="7">
        <f>IF(BW347&gt;0,BV347,0)</f>
        <v>0</v>
      </c>
      <c r="BW348" s="7">
        <f>IF(ROUND(BT348-BV348,2)&gt;0,ROUND(BT348-BV348,2),0)</f>
        <v>0</v>
      </c>
      <c r="CB348">
        <v>346</v>
      </c>
      <c r="CC348" s="7">
        <f>IF(DB347&gt;0,CC347-1000,CC347)</f>
        <v>0</v>
      </c>
      <c r="CD348" s="20">
        <f>IF(DB347&gt;0,ROUND(PMT($F$92/12,$F$96*12,-CC348),5),0)</f>
        <v>0</v>
      </c>
      <c r="CE348" s="15">
        <f>IF(DB347&gt;0,ROUND(CC348*$CE$1/1000,2),0)</f>
        <v>0</v>
      </c>
      <c r="CF348" s="9">
        <f>INT(CE348)</f>
        <v>0</v>
      </c>
      <c r="CG348" s="23">
        <f>INT((CE348-CF348)*10)/10</f>
        <v>0</v>
      </c>
      <c r="CH348" s="17">
        <f>CE348-CF348-CG348</f>
        <v>0</v>
      </c>
      <c r="CI348" s="23">
        <f>IF(OR(CH348=0.05,CH348=0),CH348,IF(AND(CH348&gt;0.051,CH348&lt;0.1),0.1,IF(AND(CH348&gt;0.001,CH348&lt;0.05),0.05,CH348)))</f>
        <v>0</v>
      </c>
      <c r="CJ348" s="23">
        <f>CF348+CG348+CI348</f>
        <v>0</v>
      </c>
      <c r="CK348" s="15">
        <f>IF(DB347&gt;0,ROUND($CD$1*$CK$1,2),0)</f>
        <v>0</v>
      </c>
      <c r="CL348" s="22">
        <v>0</v>
      </c>
      <c r="CM348" s="22">
        <f>IF(DB347&gt;0,ROUND($CD$1*$CM$1,2),0)</f>
        <v>0</v>
      </c>
      <c r="CN348" s="22">
        <f>IF(DB347&gt;0,ROUND($CD$1*$CN$1,2),0)</f>
        <v>0</v>
      </c>
      <c r="CO348" s="22">
        <f>IF(DB347&gt;0,ROUND($CD$1*$CO$1,2),0)</f>
        <v>0</v>
      </c>
      <c r="CP348" s="22">
        <f>IF(DB347&gt;0,ROUND($CD$1*$CP$1,2),0)</f>
        <v>0</v>
      </c>
      <c r="CQ348" s="15">
        <f>IF(DB347&gt;0,CK348+SUM(CM348:CP348),0)</f>
        <v>0</v>
      </c>
      <c r="CR348" s="22">
        <f>IF(DB347&gt;0,ROUND(CQ348/12,2),0)</f>
        <v>0</v>
      </c>
      <c r="CS348" s="9">
        <f>INT(CR348)</f>
        <v>0</v>
      </c>
      <c r="CT348" s="23">
        <f>INT((CR348-CS348)*10)/10</f>
        <v>0</v>
      </c>
      <c r="CU348" s="17">
        <f>CR348-CS348-CT348</f>
        <v>0</v>
      </c>
      <c r="CV348" s="23">
        <f>IF(OR(CU348=0.05,CU348=0),CU348,IF(AND(CU348&gt;0.051,CU348&lt;0.1),0.1,IF(AND(CU348&gt;0.001,CU348&lt;0.05),0.05,CU348)))</f>
        <v>0</v>
      </c>
      <c r="CW348" s="23">
        <f>CS348+CT348+CV348</f>
        <v>0</v>
      </c>
      <c r="CX348">
        <f>IF(DB347&gt;0,CX347,0)</f>
        <v>0</v>
      </c>
      <c r="CY348" s="7">
        <f>ROUND(CD348+CJ348+CW348+CX348,2)</f>
        <v>0</v>
      </c>
      <c r="CZ348" s="7">
        <f>IF(AND(CY348&gt;0,CY349=0),CY348,0)</f>
        <v>0</v>
      </c>
      <c r="DA348" s="7">
        <f>IF(DB347&gt;0,DA347,0)</f>
        <v>0</v>
      </c>
      <c r="DB348" s="7">
        <f>IF(ROUND(CY348-DA348,2)&gt;0,ROUND(CY348-DA348,2),0)</f>
        <v>0</v>
      </c>
      <c r="EB348">
        <v>346</v>
      </c>
      <c r="EC348" s="7">
        <f>IF(FB347&gt;0,EC347-1000,EC347)</f>
        <v>0</v>
      </c>
      <c r="ED348" s="20">
        <f>IF(FB347&gt;0,ROUND(PMT($F$92/12,$F$96*12,-EC348),5),0)</f>
        <v>0</v>
      </c>
      <c r="EE348" s="15">
        <f>IF(FB347&gt;0,ROUND(EC348*$EE$1/1000,2),0)</f>
        <v>0</v>
      </c>
      <c r="EF348" s="9">
        <f>INT(EE348)</f>
        <v>0</v>
      </c>
      <c r="EG348" s="23">
        <f>INT((EE348-EF348)*10)/10</f>
        <v>0</v>
      </c>
      <c r="EH348" s="17">
        <f>EE348-EF348-EG348</f>
        <v>0</v>
      </c>
      <c r="EI348" s="23">
        <f>IF(OR(EH348=0.05,EH348=0),EH348,IF(AND(EH348&gt;0.051,EH348&lt;0.1),0.1,IF(AND(EH348&gt;0.001,EH348&lt;0.05),0.05,EH348)))</f>
        <v>0</v>
      </c>
      <c r="EJ348" s="23">
        <f>EF348+EG348+EI348</f>
        <v>0</v>
      </c>
      <c r="EK348" s="15">
        <f>IF(FB347&gt;0,ROUND($ED$1*$EK$1,2),0)</f>
        <v>0</v>
      </c>
      <c r="EL348" s="22">
        <v>0</v>
      </c>
      <c r="EM348" s="22">
        <f>IF(FB347&gt;0,ROUND($ED$1*$EM$1,0),0)</f>
        <v>0</v>
      </c>
      <c r="EN348" s="22">
        <f>IF(FB347&gt;0,ROUND($ED$1*$EN$1,2),0)</f>
        <v>0</v>
      </c>
      <c r="EO348" s="22">
        <f>IF(FB347&gt;0,ROUND($ED$1*$EO$1,2),0)</f>
        <v>0</v>
      </c>
      <c r="EP348" s="22">
        <f>IF(FB347&gt;0,ROUND($ED$1*$EP$1,2),0)</f>
        <v>0</v>
      </c>
      <c r="EQ348" s="15">
        <f>IF(FB347&gt;0,EK348+SUM(EM348:EP348),0)</f>
        <v>0</v>
      </c>
      <c r="ER348" s="22">
        <f>IF(FB347&gt;0,ROUND(EQ348/12,2),0)</f>
        <v>0</v>
      </c>
      <c r="ES348" s="9">
        <f>INT(ER348)</f>
        <v>0</v>
      </c>
      <c r="ET348" s="23">
        <f>INT((ER348-ES348)*10)/10</f>
        <v>0</v>
      </c>
      <c r="EU348" s="17">
        <f>ER348-ES348-ET348</f>
        <v>0</v>
      </c>
      <c r="EV348" s="23">
        <f>IF(OR(EU348=0.05,EU348=0),EU348,IF(AND(EU348&gt;0.051,EU348&lt;0.1),0.1,IF(AND(EU348&gt;0.001,EU348&lt;0.05),0.05,EU348)))</f>
        <v>0</v>
      </c>
      <c r="EW348" s="23">
        <f>ES348+ET348+EV348</f>
        <v>0</v>
      </c>
      <c r="EX348">
        <f>IF(FB347&gt;0,EX347,0)</f>
        <v>0</v>
      </c>
      <c r="EY348" s="7">
        <f>ROUND(ED348+EJ348+EW348+EX348,2)</f>
        <v>0</v>
      </c>
      <c r="EZ348" s="7">
        <f>IF(AND(EY348&gt;0,EY349=0),EY348,0)</f>
        <v>0</v>
      </c>
      <c r="FA348" s="7">
        <f>IF(FB347&gt;0,FA347,0)</f>
        <v>0</v>
      </c>
      <c r="FB348" s="7">
        <f>IF(ROUND(EY348-FA348,2)&gt;0,ROUND(EY348-FA348,2),0)</f>
        <v>0</v>
      </c>
      <c r="GB348">
        <v>346</v>
      </c>
      <c r="GC348" s="7">
        <f>IF(HB347&gt;0,GC347-1000,GC347)</f>
        <v>0</v>
      </c>
      <c r="GD348" s="20">
        <f>IF(HB347&gt;0,ROUND(PMT($F$92/12,$F$96*12,-GC348),5),0)</f>
        <v>0</v>
      </c>
      <c r="GE348" s="15">
        <f>IF(HB347&gt;0,ROUND(GC348*$GE$1/1000,2),0)</f>
        <v>0</v>
      </c>
      <c r="GF348" s="9">
        <f>INT(GE348)</f>
        <v>0</v>
      </c>
      <c r="GG348" s="23">
        <f>INT((GE348-GF348)*10)/10</f>
        <v>0</v>
      </c>
      <c r="GH348" s="17">
        <f>GE348-GF348-GG348</f>
        <v>0</v>
      </c>
      <c r="GI348" s="23">
        <f>IF(OR(GH348=0.05,GH348=0),GH348,IF(AND(GH348&gt;0.051,GH348&lt;0.1),0.1,IF(AND(GH348&gt;0.001,GH348&lt;0.05),0.05,GH348)))</f>
        <v>0</v>
      </c>
      <c r="GJ348" s="23">
        <f>GF348+GG348+GI348</f>
        <v>0</v>
      </c>
      <c r="GK348" s="15">
        <f>IF(HB347&gt;0,ROUND($GD$1*$GK$1,2),0)</f>
        <v>0</v>
      </c>
      <c r="GL348" s="22">
        <v>0</v>
      </c>
      <c r="GM348" s="22">
        <f>IF(HB347&gt;0,ROUND($GD$1*$GM$1,0),0)</f>
        <v>0</v>
      </c>
      <c r="GN348" s="22">
        <f>IF(HB347&gt;0,ROUND($GD$1*$GN$1,2),0)</f>
        <v>0</v>
      </c>
      <c r="GO348" s="22">
        <f>IF(HB347&gt;0,ROUND($GD$1*$GO$1,2),0)</f>
        <v>0</v>
      </c>
      <c r="GP348" s="22">
        <f>IF(HB347&gt;0,ROUND($GD$1*$GP$1,2),0)</f>
        <v>0</v>
      </c>
      <c r="GQ348" s="15">
        <f>IF(HB347&gt;0,GK348+SUM(GM348:GP348),0)</f>
        <v>0</v>
      </c>
      <c r="GR348" s="22">
        <f>IF(HB347&gt;0,ROUND(GQ348/12,2),0)</f>
        <v>0</v>
      </c>
      <c r="GS348" s="9">
        <f>INT(GR348)</f>
        <v>0</v>
      </c>
      <c r="GT348" s="23">
        <f>INT((GR348-GS348)*10)/10</f>
        <v>0</v>
      </c>
      <c r="GU348" s="17">
        <f>GR348-GS348-GT348</f>
        <v>0</v>
      </c>
      <c r="GV348" s="23">
        <f>IF(OR(GU348=0.05,GU348=0),GU348,IF(AND(GU348&gt;0.051,GU348&lt;0.1),0.1,IF(AND(GU348&gt;0.001,GU348&lt;0.05),0.05,GU348)))</f>
        <v>0</v>
      </c>
      <c r="GW348" s="23">
        <f>GS348+GT348+GV348</f>
        <v>0</v>
      </c>
      <c r="GX348">
        <f>IF(HB347&gt;0,GX347,0)</f>
        <v>0</v>
      </c>
      <c r="GY348" s="7">
        <f>ROUND(GD348+GJ348+GW348+GX348,2)</f>
        <v>0</v>
      </c>
      <c r="GZ348" s="7">
        <f>IF(AND(GY348&gt;0,GY349=0),GY348,0)</f>
        <v>0</v>
      </c>
      <c r="HA348" s="7">
        <f>IF(HB347&gt;0,HA347,0)</f>
        <v>0</v>
      </c>
      <c r="HB348" s="7">
        <f>IF(ROUND(GY348-HA348,2)&gt;0,ROUND(GY348-HA348,2),0)</f>
        <v>0</v>
      </c>
    </row>
    <row r="349" spans="1:235">
      <c r="BB349">
        <v>347</v>
      </c>
      <c r="BC349" s="7">
        <f>IF(BW348&gt;0,BC348-1000,BC348)</f>
        <v>0</v>
      </c>
      <c r="BD349" s="20">
        <f>IF(BW348&gt;0,ROUND(PMT($F$92/12,$F$96*12,-BC349),5),0)</f>
        <v>0</v>
      </c>
      <c r="BE349" s="15">
        <f>IF(BW348&gt;0,ROUND(BC349*$E$1/1000,2),0)</f>
        <v>0</v>
      </c>
      <c r="BF349" s="15">
        <f>IF(BW348&gt;0,ROUND(MIN(BC349,$F$168)*$BF$1,2),0)</f>
        <v>0</v>
      </c>
      <c r="BG349" s="22">
        <v>0</v>
      </c>
      <c r="BH349" s="22">
        <f>IF(BW348&gt;0,ROUND(MIN(BC349,$F$168)*$BH$1,0),0)</f>
        <v>0</v>
      </c>
      <c r="BI349" s="22">
        <f>IF(BW348&gt;0,ROUND(MIN(BC349,$F$168)*$BI$1,2),0)</f>
        <v>0</v>
      </c>
      <c r="BJ349" s="22">
        <f>IF(BW348&gt;0,ROUND(MIN(BC349,$F$168)*$BJ$1,2),0)</f>
        <v>0</v>
      </c>
      <c r="BK349" s="22">
        <f>IF(BW348&gt;0,ROUND(MIN(BC349,$F$168)*$BK$1,2),0)</f>
        <v>0</v>
      </c>
      <c r="BL349" s="15">
        <f>IF(BW348&gt;0,BF349+SUM(BH349:BK349),0)</f>
        <v>0</v>
      </c>
      <c r="BM349" s="22">
        <f>IF(BW348&gt;0,ROUND(BL349/12,2),0)</f>
        <v>0</v>
      </c>
      <c r="BN349" s="9">
        <f>INT(BM349)</f>
        <v>0</v>
      </c>
      <c r="BO349" s="23">
        <f>INT((BM349-BN349)*10)/10</f>
        <v>0</v>
      </c>
      <c r="BP349" s="17">
        <f>BM349-BN349-BO349</f>
        <v>0</v>
      </c>
      <c r="BQ349" s="23">
        <f>IF(OR(BP349=0.05,BP349=0),BP349,IF(AND(BP349&gt;0.051,BP349&lt;0.1),0.1,IF(AND(BP349&gt;0.001,BP349&lt;0.05),0.05,BP349)))</f>
        <v>0</v>
      </c>
      <c r="BR349" s="23">
        <f>BN349+BO349+BQ349</f>
        <v>0</v>
      </c>
      <c r="BS349">
        <f>IF(BW348&gt;0,BS348,0)</f>
        <v>0</v>
      </c>
      <c r="BT349" s="7">
        <f>SUM(BD349:BE349)+BR349+BS349</f>
        <v>0</v>
      </c>
      <c r="BU349" s="7">
        <f>IF(AND(BT349&gt;0,BT350=0),BT349,0)</f>
        <v>0</v>
      </c>
      <c r="BV349" s="7">
        <f>IF(BW348&gt;0,BV348,0)</f>
        <v>0</v>
      </c>
      <c r="BW349" s="7">
        <f>IF(ROUND(BT349-BV349,2)&gt;0,ROUND(BT349-BV349,2),0)</f>
        <v>0</v>
      </c>
      <c r="CB349">
        <v>347</v>
      </c>
      <c r="CC349" s="7">
        <f>IF(DB348&gt;0,CC348-1000,CC348)</f>
        <v>0</v>
      </c>
      <c r="CD349" s="20">
        <f>IF(DB348&gt;0,ROUND(PMT($F$92/12,$F$96*12,-CC349),5),0)</f>
        <v>0</v>
      </c>
      <c r="CE349" s="15">
        <f>IF(DB348&gt;0,ROUND(CC349*$CE$1/1000,2),0)</f>
        <v>0</v>
      </c>
      <c r="CF349" s="9">
        <f>INT(CE349)</f>
        <v>0</v>
      </c>
      <c r="CG349" s="23">
        <f>INT((CE349-CF349)*10)/10</f>
        <v>0</v>
      </c>
      <c r="CH349" s="17">
        <f>CE349-CF349-CG349</f>
        <v>0</v>
      </c>
      <c r="CI349" s="23">
        <f>IF(OR(CH349=0.05,CH349=0),CH349,IF(AND(CH349&gt;0.051,CH349&lt;0.1),0.1,IF(AND(CH349&gt;0.001,CH349&lt;0.05),0.05,CH349)))</f>
        <v>0</v>
      </c>
      <c r="CJ349" s="23">
        <f>CF349+CG349+CI349</f>
        <v>0</v>
      </c>
      <c r="CK349" s="15">
        <f>IF(DB348&gt;0,ROUND($CD$1*$CK$1,2),0)</f>
        <v>0</v>
      </c>
      <c r="CL349" s="22">
        <v>0</v>
      </c>
      <c r="CM349" s="22">
        <f>IF(DB348&gt;0,ROUND($CD$1*$CM$1,2),0)</f>
        <v>0</v>
      </c>
      <c r="CN349" s="22">
        <f>IF(DB348&gt;0,ROUND($CD$1*$CN$1,2),0)</f>
        <v>0</v>
      </c>
      <c r="CO349" s="22">
        <f>IF(DB348&gt;0,ROUND($CD$1*$CO$1,2),0)</f>
        <v>0</v>
      </c>
      <c r="CP349" s="22">
        <f>IF(DB348&gt;0,ROUND($CD$1*$CP$1,2),0)</f>
        <v>0</v>
      </c>
      <c r="CQ349" s="15">
        <f>IF(DB348&gt;0,CK349+SUM(CM349:CP349),0)</f>
        <v>0</v>
      </c>
      <c r="CR349" s="22">
        <f>IF(DB348&gt;0,ROUND(CQ349/12,2),0)</f>
        <v>0</v>
      </c>
      <c r="CS349" s="9">
        <f>INT(CR349)</f>
        <v>0</v>
      </c>
      <c r="CT349" s="23">
        <f>INT((CR349-CS349)*10)/10</f>
        <v>0</v>
      </c>
      <c r="CU349" s="17">
        <f>CR349-CS349-CT349</f>
        <v>0</v>
      </c>
      <c r="CV349" s="23">
        <f>IF(OR(CU349=0.05,CU349=0),CU349,IF(AND(CU349&gt;0.051,CU349&lt;0.1),0.1,IF(AND(CU349&gt;0.001,CU349&lt;0.05),0.05,CU349)))</f>
        <v>0</v>
      </c>
      <c r="CW349" s="23">
        <f>CS349+CT349+CV349</f>
        <v>0</v>
      </c>
      <c r="CX349">
        <f>IF(DB348&gt;0,CX348,0)</f>
        <v>0</v>
      </c>
      <c r="CY349" s="7">
        <f>ROUND(CD349+CJ349+CW349+CX349,2)</f>
        <v>0</v>
      </c>
      <c r="CZ349" s="7">
        <f>IF(AND(CY349&gt;0,CY350=0),CY349,0)</f>
        <v>0</v>
      </c>
      <c r="DA349" s="7">
        <f>IF(DB348&gt;0,DA348,0)</f>
        <v>0</v>
      </c>
      <c r="DB349" s="7">
        <f>IF(ROUND(CY349-DA349,2)&gt;0,ROUND(CY349-DA349,2),0)</f>
        <v>0</v>
      </c>
      <c r="EB349">
        <v>347</v>
      </c>
      <c r="EC349" s="7">
        <f>IF(FB348&gt;0,EC348-1000,EC348)</f>
        <v>0</v>
      </c>
      <c r="ED349" s="20">
        <f>IF(FB348&gt;0,ROUND(PMT($F$92/12,$F$96*12,-EC349),5),0)</f>
        <v>0</v>
      </c>
      <c r="EE349" s="15">
        <f>IF(FB348&gt;0,ROUND(EC349*$EE$1/1000,2),0)</f>
        <v>0</v>
      </c>
      <c r="EF349" s="9">
        <f>INT(EE349)</f>
        <v>0</v>
      </c>
      <c r="EG349" s="23">
        <f>INT((EE349-EF349)*10)/10</f>
        <v>0</v>
      </c>
      <c r="EH349" s="17">
        <f>EE349-EF349-EG349</f>
        <v>0</v>
      </c>
      <c r="EI349" s="23">
        <f>IF(OR(EH349=0.05,EH349=0),EH349,IF(AND(EH349&gt;0.051,EH349&lt;0.1),0.1,IF(AND(EH349&gt;0.001,EH349&lt;0.05),0.05,EH349)))</f>
        <v>0</v>
      </c>
      <c r="EJ349" s="23">
        <f>EF349+EG349+EI349</f>
        <v>0</v>
      </c>
      <c r="EK349" s="15">
        <f>IF(FB348&gt;0,ROUND($ED$1*$EK$1,2),0)</f>
        <v>0</v>
      </c>
      <c r="EL349" s="22">
        <v>0</v>
      </c>
      <c r="EM349" s="22">
        <f>IF(FB348&gt;0,ROUND($ED$1*$EM$1,0),0)</f>
        <v>0</v>
      </c>
      <c r="EN349" s="22">
        <f>IF(FB348&gt;0,ROUND($ED$1*$EN$1,2),0)</f>
        <v>0</v>
      </c>
      <c r="EO349" s="22">
        <f>IF(FB348&gt;0,ROUND($ED$1*$EO$1,2),0)</f>
        <v>0</v>
      </c>
      <c r="EP349" s="22">
        <f>IF(FB348&gt;0,ROUND($ED$1*$EP$1,2),0)</f>
        <v>0</v>
      </c>
      <c r="EQ349" s="15">
        <f>IF(FB348&gt;0,EK349+SUM(EM349:EP349),0)</f>
        <v>0</v>
      </c>
      <c r="ER349" s="22">
        <f>IF(FB348&gt;0,ROUND(EQ349/12,2),0)</f>
        <v>0</v>
      </c>
      <c r="ES349" s="9">
        <f>INT(ER349)</f>
        <v>0</v>
      </c>
      <c r="ET349" s="23">
        <f>INT((ER349-ES349)*10)/10</f>
        <v>0</v>
      </c>
      <c r="EU349" s="17">
        <f>ER349-ES349-ET349</f>
        <v>0</v>
      </c>
      <c r="EV349" s="23">
        <f>IF(OR(EU349=0.05,EU349=0),EU349,IF(AND(EU349&gt;0.051,EU349&lt;0.1),0.1,IF(AND(EU349&gt;0.001,EU349&lt;0.05),0.05,EU349)))</f>
        <v>0</v>
      </c>
      <c r="EW349" s="23">
        <f>ES349+ET349+EV349</f>
        <v>0</v>
      </c>
      <c r="EX349">
        <f>IF(FB348&gt;0,EX348,0)</f>
        <v>0</v>
      </c>
      <c r="EY349" s="7">
        <f>ROUND(ED349+EJ349+EW349+EX349,2)</f>
        <v>0</v>
      </c>
      <c r="EZ349" s="7">
        <f>IF(AND(EY349&gt;0,EY350=0),EY349,0)</f>
        <v>0</v>
      </c>
      <c r="FA349" s="7">
        <f>IF(FB348&gt;0,FA348,0)</f>
        <v>0</v>
      </c>
      <c r="FB349" s="7">
        <f>IF(ROUND(EY349-FA349,2)&gt;0,ROUND(EY349-FA349,2),0)</f>
        <v>0</v>
      </c>
      <c r="GB349">
        <v>347</v>
      </c>
      <c r="GC349" s="7">
        <f>IF(HB348&gt;0,GC348-1000,GC348)</f>
        <v>0</v>
      </c>
      <c r="GD349" s="20">
        <f>IF(HB348&gt;0,ROUND(PMT($F$92/12,$F$96*12,-GC349),5),0)</f>
        <v>0</v>
      </c>
      <c r="GE349" s="15">
        <f>IF(HB348&gt;0,ROUND(GC349*$GE$1/1000,2),0)</f>
        <v>0</v>
      </c>
      <c r="GF349" s="9">
        <f>INT(GE349)</f>
        <v>0</v>
      </c>
      <c r="GG349" s="23">
        <f>INT((GE349-GF349)*10)/10</f>
        <v>0</v>
      </c>
      <c r="GH349" s="17">
        <f>GE349-GF349-GG349</f>
        <v>0</v>
      </c>
      <c r="GI349" s="23">
        <f>IF(OR(GH349=0.05,GH349=0),GH349,IF(AND(GH349&gt;0.051,GH349&lt;0.1),0.1,IF(AND(GH349&gt;0.001,GH349&lt;0.05),0.05,GH349)))</f>
        <v>0</v>
      </c>
      <c r="GJ349" s="23">
        <f>GF349+GG349+GI349</f>
        <v>0</v>
      </c>
      <c r="GK349" s="15">
        <f>IF(HB348&gt;0,ROUND($GD$1*$GK$1,2),0)</f>
        <v>0</v>
      </c>
      <c r="GL349" s="22">
        <v>0</v>
      </c>
      <c r="GM349" s="22">
        <f>IF(HB348&gt;0,ROUND($GD$1*$GM$1,0),0)</f>
        <v>0</v>
      </c>
      <c r="GN349" s="22">
        <f>IF(HB348&gt;0,ROUND($GD$1*$GN$1,2),0)</f>
        <v>0</v>
      </c>
      <c r="GO349" s="22">
        <f>IF(HB348&gt;0,ROUND($GD$1*$GO$1,2),0)</f>
        <v>0</v>
      </c>
      <c r="GP349" s="22">
        <f>IF(HB348&gt;0,ROUND($GD$1*$GP$1,2),0)</f>
        <v>0</v>
      </c>
      <c r="GQ349" s="15">
        <f>IF(HB348&gt;0,GK349+SUM(GM349:GP349),0)</f>
        <v>0</v>
      </c>
      <c r="GR349" s="22">
        <f>IF(HB348&gt;0,ROUND(GQ349/12,2),0)</f>
        <v>0</v>
      </c>
      <c r="GS349" s="9">
        <f>INT(GR349)</f>
        <v>0</v>
      </c>
      <c r="GT349" s="23">
        <f>INT((GR349-GS349)*10)/10</f>
        <v>0</v>
      </c>
      <c r="GU349" s="17">
        <f>GR349-GS349-GT349</f>
        <v>0</v>
      </c>
      <c r="GV349" s="23">
        <f>IF(OR(GU349=0.05,GU349=0),GU349,IF(AND(GU349&gt;0.051,GU349&lt;0.1),0.1,IF(AND(GU349&gt;0.001,GU349&lt;0.05),0.05,GU349)))</f>
        <v>0</v>
      </c>
      <c r="GW349" s="23">
        <f>GS349+GT349+GV349</f>
        <v>0</v>
      </c>
      <c r="GX349">
        <f>IF(HB348&gt;0,GX348,0)</f>
        <v>0</v>
      </c>
      <c r="GY349" s="7">
        <f>ROUND(GD349+GJ349+GW349+GX349,2)</f>
        <v>0</v>
      </c>
      <c r="GZ349" s="7">
        <f>IF(AND(GY349&gt;0,GY350=0),GY349,0)</f>
        <v>0</v>
      </c>
      <c r="HA349" s="7">
        <f>IF(HB348&gt;0,HA348,0)</f>
        <v>0</v>
      </c>
      <c r="HB349" s="7">
        <f>IF(ROUND(GY349-HA349,2)&gt;0,ROUND(GY349-HA349,2),0)</f>
        <v>0</v>
      </c>
    </row>
    <row r="350" spans="1:235">
      <c r="BB350">
        <v>348</v>
      </c>
      <c r="BC350" s="7">
        <f>IF(BW349&gt;0,BC349-1000,BC349)</f>
        <v>0</v>
      </c>
      <c r="BD350" s="20">
        <f>IF(BW349&gt;0,ROUND(PMT($F$92/12,$F$96*12,-BC350),5),0)</f>
        <v>0</v>
      </c>
      <c r="BE350" s="15">
        <f>IF(BW349&gt;0,ROUND(BC350*$E$1/1000,2),0)</f>
        <v>0</v>
      </c>
      <c r="BF350" s="15">
        <f>IF(BW349&gt;0,ROUND(MIN(BC350,$F$168)*$BF$1,2),0)</f>
        <v>0</v>
      </c>
      <c r="BG350" s="22">
        <v>0</v>
      </c>
      <c r="BH350" s="22">
        <f>IF(BW349&gt;0,ROUND(MIN(BC350,$F$168)*$BH$1,0),0)</f>
        <v>0</v>
      </c>
      <c r="BI350" s="22">
        <f>IF(BW349&gt;0,ROUND(MIN(BC350,$F$168)*$BI$1,2),0)</f>
        <v>0</v>
      </c>
      <c r="BJ350" s="22">
        <f>IF(BW349&gt;0,ROUND(MIN(BC350,$F$168)*$BJ$1,2),0)</f>
        <v>0</v>
      </c>
      <c r="BK350" s="22">
        <f>IF(BW349&gt;0,ROUND(MIN(BC350,$F$168)*$BK$1,2),0)</f>
        <v>0</v>
      </c>
      <c r="BL350" s="15">
        <f>IF(BW349&gt;0,BF350+SUM(BH350:BK350),0)</f>
        <v>0</v>
      </c>
      <c r="BM350" s="22">
        <f>IF(BW349&gt;0,ROUND(BL350/12,2),0)</f>
        <v>0</v>
      </c>
      <c r="BN350" s="9">
        <f>INT(BM350)</f>
        <v>0</v>
      </c>
      <c r="BO350" s="23">
        <f>INT((BM350-BN350)*10)/10</f>
        <v>0</v>
      </c>
      <c r="BP350" s="17">
        <f>BM350-BN350-BO350</f>
        <v>0</v>
      </c>
      <c r="BQ350" s="23">
        <f>IF(OR(BP350=0.05,BP350=0),BP350,IF(AND(BP350&gt;0.051,BP350&lt;0.1),0.1,IF(AND(BP350&gt;0.001,BP350&lt;0.05),0.05,BP350)))</f>
        <v>0</v>
      </c>
      <c r="BR350" s="23">
        <f>BN350+BO350+BQ350</f>
        <v>0</v>
      </c>
      <c r="BS350">
        <f>IF(BW349&gt;0,BS349,0)</f>
        <v>0</v>
      </c>
      <c r="BT350" s="7">
        <f>SUM(BD350:BE350)+BR350+BS350</f>
        <v>0</v>
      </c>
      <c r="BU350" s="7">
        <f>IF(AND(BT350&gt;0,BT351=0),BT350,0)</f>
        <v>0</v>
      </c>
      <c r="BV350" s="7">
        <f>IF(BW349&gt;0,BV349,0)</f>
        <v>0</v>
      </c>
      <c r="BW350" s="7">
        <f>IF(ROUND(BT350-BV350,2)&gt;0,ROUND(BT350-BV350,2),0)</f>
        <v>0</v>
      </c>
      <c r="CB350">
        <v>348</v>
      </c>
      <c r="CC350" s="7">
        <f>IF(DB349&gt;0,CC349-1000,CC349)</f>
        <v>0</v>
      </c>
      <c r="CD350" s="20">
        <f>IF(DB349&gt;0,ROUND(PMT($F$92/12,$F$96*12,-CC350),5),0)</f>
        <v>0</v>
      </c>
      <c r="CE350" s="15">
        <f>IF(DB349&gt;0,ROUND(CC350*$CE$1/1000,2),0)</f>
        <v>0</v>
      </c>
      <c r="CF350" s="9">
        <f>INT(CE350)</f>
        <v>0</v>
      </c>
      <c r="CG350" s="23">
        <f>INT((CE350-CF350)*10)/10</f>
        <v>0</v>
      </c>
      <c r="CH350" s="17">
        <f>CE350-CF350-CG350</f>
        <v>0</v>
      </c>
      <c r="CI350" s="23">
        <f>IF(OR(CH350=0.05,CH350=0),CH350,IF(AND(CH350&gt;0.051,CH350&lt;0.1),0.1,IF(AND(CH350&gt;0.001,CH350&lt;0.05),0.05,CH350)))</f>
        <v>0</v>
      </c>
      <c r="CJ350" s="23">
        <f>CF350+CG350+CI350</f>
        <v>0</v>
      </c>
      <c r="CK350" s="15">
        <f>IF(DB349&gt;0,ROUND($CD$1*$CK$1,2),0)</f>
        <v>0</v>
      </c>
      <c r="CL350" s="22">
        <v>0</v>
      </c>
      <c r="CM350" s="22">
        <f>IF(DB349&gt;0,ROUND($CD$1*$CM$1,2),0)</f>
        <v>0</v>
      </c>
      <c r="CN350" s="22">
        <f>IF(DB349&gt;0,ROUND($CD$1*$CN$1,2),0)</f>
        <v>0</v>
      </c>
      <c r="CO350" s="22">
        <f>IF(DB349&gt;0,ROUND($CD$1*$CO$1,2),0)</f>
        <v>0</v>
      </c>
      <c r="CP350" s="22">
        <f>IF(DB349&gt;0,ROUND($CD$1*$CP$1,2),0)</f>
        <v>0</v>
      </c>
      <c r="CQ350" s="15">
        <f>IF(DB349&gt;0,CK350+SUM(CM350:CP350),0)</f>
        <v>0</v>
      </c>
      <c r="CR350" s="22">
        <f>IF(DB349&gt;0,ROUND(CQ350/12,2),0)</f>
        <v>0</v>
      </c>
      <c r="CS350" s="9">
        <f>INT(CR350)</f>
        <v>0</v>
      </c>
      <c r="CT350" s="23">
        <f>INT((CR350-CS350)*10)/10</f>
        <v>0</v>
      </c>
      <c r="CU350" s="17">
        <f>CR350-CS350-CT350</f>
        <v>0</v>
      </c>
      <c r="CV350" s="23">
        <f>IF(OR(CU350=0.05,CU350=0),CU350,IF(AND(CU350&gt;0.051,CU350&lt;0.1),0.1,IF(AND(CU350&gt;0.001,CU350&lt;0.05),0.05,CU350)))</f>
        <v>0</v>
      </c>
      <c r="CW350" s="23">
        <f>CS350+CT350+CV350</f>
        <v>0</v>
      </c>
      <c r="CX350">
        <f>IF(DB349&gt;0,CX349,0)</f>
        <v>0</v>
      </c>
      <c r="CY350" s="7">
        <f>ROUND(CD350+CJ350+CW350+CX350,2)</f>
        <v>0</v>
      </c>
      <c r="CZ350" s="7">
        <f>IF(AND(CY350&gt;0,CY351=0),CY350,0)</f>
        <v>0</v>
      </c>
      <c r="DA350" s="7">
        <f>IF(DB349&gt;0,DA349,0)</f>
        <v>0</v>
      </c>
      <c r="DB350" s="7">
        <f>IF(ROUND(CY350-DA350,2)&gt;0,ROUND(CY350-DA350,2),0)</f>
        <v>0</v>
      </c>
      <c r="EB350">
        <v>348</v>
      </c>
      <c r="EC350" s="7">
        <f>IF(FB349&gt;0,EC349-1000,EC349)</f>
        <v>0</v>
      </c>
      <c r="ED350" s="20">
        <f>IF(FB349&gt;0,ROUND(PMT($F$92/12,$F$96*12,-EC350),5),0)</f>
        <v>0</v>
      </c>
      <c r="EE350" s="15">
        <f>IF(FB349&gt;0,ROUND(EC350*$EE$1/1000,2),0)</f>
        <v>0</v>
      </c>
      <c r="EF350" s="9">
        <f>INT(EE350)</f>
        <v>0</v>
      </c>
      <c r="EG350" s="23">
        <f>INT((EE350-EF350)*10)/10</f>
        <v>0</v>
      </c>
      <c r="EH350" s="17">
        <f>EE350-EF350-EG350</f>
        <v>0</v>
      </c>
      <c r="EI350" s="23">
        <f>IF(OR(EH350=0.05,EH350=0),EH350,IF(AND(EH350&gt;0.051,EH350&lt;0.1),0.1,IF(AND(EH350&gt;0.001,EH350&lt;0.05),0.05,EH350)))</f>
        <v>0</v>
      </c>
      <c r="EJ350" s="23">
        <f>EF350+EG350+EI350</f>
        <v>0</v>
      </c>
      <c r="EK350" s="15">
        <f>IF(FB349&gt;0,ROUND($ED$1*$EK$1,2),0)</f>
        <v>0</v>
      </c>
      <c r="EL350" s="22">
        <v>0</v>
      </c>
      <c r="EM350" s="22">
        <f>IF(FB349&gt;0,ROUND($ED$1*$EM$1,0),0)</f>
        <v>0</v>
      </c>
      <c r="EN350" s="22">
        <f>IF(FB349&gt;0,ROUND($ED$1*$EN$1,2),0)</f>
        <v>0</v>
      </c>
      <c r="EO350" s="22">
        <f>IF(FB349&gt;0,ROUND($ED$1*$EO$1,2),0)</f>
        <v>0</v>
      </c>
      <c r="EP350" s="22">
        <f>IF(FB349&gt;0,ROUND($ED$1*$EP$1,2),0)</f>
        <v>0</v>
      </c>
      <c r="EQ350" s="15">
        <f>IF(FB349&gt;0,EK350+SUM(EM350:EP350),0)</f>
        <v>0</v>
      </c>
      <c r="ER350" s="22">
        <f>IF(FB349&gt;0,ROUND(EQ350/12,2),0)</f>
        <v>0</v>
      </c>
      <c r="ES350" s="9">
        <f>INT(ER350)</f>
        <v>0</v>
      </c>
      <c r="ET350" s="23">
        <f>INT((ER350-ES350)*10)/10</f>
        <v>0</v>
      </c>
      <c r="EU350" s="17">
        <f>ER350-ES350-ET350</f>
        <v>0</v>
      </c>
      <c r="EV350" s="23">
        <f>IF(OR(EU350=0.05,EU350=0),EU350,IF(AND(EU350&gt;0.051,EU350&lt;0.1),0.1,IF(AND(EU350&gt;0.001,EU350&lt;0.05),0.05,EU350)))</f>
        <v>0</v>
      </c>
      <c r="EW350" s="23">
        <f>ES350+ET350+EV350</f>
        <v>0</v>
      </c>
      <c r="EX350">
        <f>IF(FB349&gt;0,EX349,0)</f>
        <v>0</v>
      </c>
      <c r="EY350" s="7">
        <f>ROUND(ED350+EJ350+EW350+EX350,2)</f>
        <v>0</v>
      </c>
      <c r="EZ350" s="7">
        <f>IF(AND(EY350&gt;0,EY351=0),EY350,0)</f>
        <v>0</v>
      </c>
      <c r="FA350" s="7">
        <f>IF(FB349&gt;0,FA349,0)</f>
        <v>0</v>
      </c>
      <c r="FB350" s="7">
        <f>IF(ROUND(EY350-FA350,2)&gt;0,ROUND(EY350-FA350,2),0)</f>
        <v>0</v>
      </c>
      <c r="GB350">
        <v>348</v>
      </c>
      <c r="GC350" s="7">
        <f>IF(HB349&gt;0,GC349-1000,GC349)</f>
        <v>0</v>
      </c>
      <c r="GD350" s="20">
        <f>IF(HB349&gt;0,ROUND(PMT($F$92/12,$F$96*12,-GC350),5),0)</f>
        <v>0</v>
      </c>
      <c r="GE350" s="15">
        <f>IF(HB349&gt;0,ROUND(GC350*$GE$1/1000,2),0)</f>
        <v>0</v>
      </c>
      <c r="GF350" s="9">
        <f>INT(GE350)</f>
        <v>0</v>
      </c>
      <c r="GG350" s="23">
        <f>INT((GE350-GF350)*10)/10</f>
        <v>0</v>
      </c>
      <c r="GH350" s="17">
        <f>GE350-GF350-GG350</f>
        <v>0</v>
      </c>
      <c r="GI350" s="23">
        <f>IF(OR(GH350=0.05,GH350=0),GH350,IF(AND(GH350&gt;0.051,GH350&lt;0.1),0.1,IF(AND(GH350&gt;0.001,GH350&lt;0.05),0.05,GH350)))</f>
        <v>0</v>
      </c>
      <c r="GJ350" s="23">
        <f>GF350+GG350+GI350</f>
        <v>0</v>
      </c>
      <c r="GK350" s="15">
        <f>IF(HB349&gt;0,ROUND($GD$1*$GK$1,2),0)</f>
        <v>0</v>
      </c>
      <c r="GL350" s="22">
        <v>0</v>
      </c>
      <c r="GM350" s="22">
        <f>IF(HB349&gt;0,ROUND($GD$1*$GM$1,0),0)</f>
        <v>0</v>
      </c>
      <c r="GN350" s="22">
        <f>IF(HB349&gt;0,ROUND($GD$1*$GN$1,2),0)</f>
        <v>0</v>
      </c>
      <c r="GO350" s="22">
        <f>IF(HB349&gt;0,ROUND($GD$1*$GO$1,2),0)</f>
        <v>0</v>
      </c>
      <c r="GP350" s="22">
        <f>IF(HB349&gt;0,ROUND($GD$1*$GP$1,2),0)</f>
        <v>0</v>
      </c>
      <c r="GQ350" s="15">
        <f>IF(HB349&gt;0,GK350+SUM(GM350:GP350),0)</f>
        <v>0</v>
      </c>
      <c r="GR350" s="22">
        <f>IF(HB349&gt;0,ROUND(GQ350/12,2),0)</f>
        <v>0</v>
      </c>
      <c r="GS350" s="9">
        <f>INT(GR350)</f>
        <v>0</v>
      </c>
      <c r="GT350" s="23">
        <f>INT((GR350-GS350)*10)/10</f>
        <v>0</v>
      </c>
      <c r="GU350" s="17">
        <f>GR350-GS350-GT350</f>
        <v>0</v>
      </c>
      <c r="GV350" s="23">
        <f>IF(OR(GU350=0.05,GU350=0),GU350,IF(AND(GU350&gt;0.051,GU350&lt;0.1),0.1,IF(AND(GU350&gt;0.001,GU350&lt;0.05),0.05,GU350)))</f>
        <v>0</v>
      </c>
      <c r="GW350" s="23">
        <f>GS350+GT350+GV350</f>
        <v>0</v>
      </c>
      <c r="GX350">
        <f>IF(HB349&gt;0,GX349,0)</f>
        <v>0</v>
      </c>
      <c r="GY350" s="7">
        <f>ROUND(GD350+GJ350+GW350+GX350,2)</f>
        <v>0</v>
      </c>
      <c r="GZ350" s="7">
        <f>IF(AND(GY350&gt;0,GY351=0),GY350,0)</f>
        <v>0</v>
      </c>
      <c r="HA350" s="7">
        <f>IF(HB349&gt;0,HA349,0)</f>
        <v>0</v>
      </c>
      <c r="HB350" s="7">
        <f>IF(ROUND(GY350-HA350,2)&gt;0,ROUND(GY350-HA350,2),0)</f>
        <v>0</v>
      </c>
    </row>
    <row r="351" spans="1:235">
      <c r="BB351">
        <v>349</v>
      </c>
      <c r="BC351" s="7">
        <f>IF(BW350&gt;0,BC350-1000,BC350)</f>
        <v>0</v>
      </c>
      <c r="BD351" s="20">
        <f>IF(BW350&gt;0,ROUND(PMT($F$92/12,$F$96*12,-BC351),5),0)</f>
        <v>0</v>
      </c>
      <c r="BE351" s="15">
        <f>IF(BW350&gt;0,ROUND(BC351*$E$1/1000,2),0)</f>
        <v>0</v>
      </c>
      <c r="BF351" s="15">
        <f>IF(BW350&gt;0,ROUND(MIN(BC351,$F$168)*$BF$1,2),0)</f>
        <v>0</v>
      </c>
      <c r="BG351" s="22">
        <v>0</v>
      </c>
      <c r="BH351" s="22">
        <f>IF(BW350&gt;0,ROUND(MIN(BC351,$F$168)*$BH$1,0),0)</f>
        <v>0</v>
      </c>
      <c r="BI351" s="22">
        <f>IF(BW350&gt;0,ROUND(MIN(BC351,$F$168)*$BI$1,2),0)</f>
        <v>0</v>
      </c>
      <c r="BJ351" s="22">
        <f>IF(BW350&gt;0,ROUND(MIN(BC351,$F$168)*$BJ$1,2),0)</f>
        <v>0</v>
      </c>
      <c r="BK351" s="22">
        <f>IF(BW350&gt;0,ROUND(MIN(BC351,$F$168)*$BK$1,2),0)</f>
        <v>0</v>
      </c>
      <c r="BL351" s="15">
        <f>IF(BW350&gt;0,BF351+SUM(BH351:BK351),0)</f>
        <v>0</v>
      </c>
      <c r="BM351" s="22">
        <f>IF(BW350&gt;0,ROUND(BL351/12,2),0)</f>
        <v>0</v>
      </c>
      <c r="BN351" s="9">
        <f>INT(BM351)</f>
        <v>0</v>
      </c>
      <c r="BO351" s="23">
        <f>INT((BM351-BN351)*10)/10</f>
        <v>0</v>
      </c>
      <c r="BP351" s="17">
        <f>BM351-BN351-BO351</f>
        <v>0</v>
      </c>
      <c r="BQ351" s="23">
        <f>IF(OR(BP351=0.05,BP351=0),BP351,IF(AND(BP351&gt;0.051,BP351&lt;0.1),0.1,IF(AND(BP351&gt;0.001,BP351&lt;0.05),0.05,BP351)))</f>
        <v>0</v>
      </c>
      <c r="BR351" s="23">
        <f>BN351+BO351+BQ351</f>
        <v>0</v>
      </c>
      <c r="BS351">
        <f>IF(BW350&gt;0,BS350,0)</f>
        <v>0</v>
      </c>
      <c r="BT351" s="7">
        <f>SUM(BD351:BE351)+BR351+BS351</f>
        <v>0</v>
      </c>
      <c r="BU351" s="7">
        <f>IF(AND(BT351&gt;0,BT352=0),BT351,0)</f>
        <v>0</v>
      </c>
      <c r="BV351" s="7">
        <f>IF(BW350&gt;0,BV350,0)</f>
        <v>0</v>
      </c>
      <c r="BW351" s="7">
        <f>IF(ROUND(BT351-BV351,2)&gt;0,ROUND(BT351-BV351,2),0)</f>
        <v>0</v>
      </c>
      <c r="CB351">
        <v>349</v>
      </c>
      <c r="CC351" s="7">
        <f>IF(DB350&gt;0,CC350-1000,CC350)</f>
        <v>0</v>
      </c>
      <c r="CD351" s="20">
        <f>IF(DB350&gt;0,ROUND(PMT($F$92/12,$F$96*12,-CC351),5),0)</f>
        <v>0</v>
      </c>
      <c r="CE351" s="15">
        <f>IF(DB350&gt;0,ROUND(CC351*$CE$1/1000,2),0)</f>
        <v>0</v>
      </c>
      <c r="CF351" s="9">
        <f>INT(CE351)</f>
        <v>0</v>
      </c>
      <c r="CG351" s="23">
        <f>INT((CE351-CF351)*10)/10</f>
        <v>0</v>
      </c>
      <c r="CH351" s="17">
        <f>CE351-CF351-CG351</f>
        <v>0</v>
      </c>
      <c r="CI351" s="23">
        <f>IF(OR(CH351=0.05,CH351=0),CH351,IF(AND(CH351&gt;0.051,CH351&lt;0.1),0.1,IF(AND(CH351&gt;0.001,CH351&lt;0.05),0.05,CH351)))</f>
        <v>0</v>
      </c>
      <c r="CJ351" s="23">
        <f>CF351+CG351+CI351</f>
        <v>0</v>
      </c>
      <c r="CK351" s="15">
        <f>IF(DB350&gt;0,ROUND($CD$1*$CK$1,2),0)</f>
        <v>0</v>
      </c>
      <c r="CL351" s="22">
        <v>0</v>
      </c>
      <c r="CM351" s="22">
        <f>IF(DB350&gt;0,ROUND($CD$1*$CM$1,2),0)</f>
        <v>0</v>
      </c>
      <c r="CN351" s="22">
        <f>IF(DB350&gt;0,ROUND($CD$1*$CN$1,2),0)</f>
        <v>0</v>
      </c>
      <c r="CO351" s="22">
        <f>IF(DB350&gt;0,ROUND($CD$1*$CO$1,2),0)</f>
        <v>0</v>
      </c>
      <c r="CP351" s="22">
        <f>IF(DB350&gt;0,ROUND($CD$1*$CP$1,2),0)</f>
        <v>0</v>
      </c>
      <c r="CQ351" s="15">
        <f>IF(DB350&gt;0,CK351+SUM(CM351:CP351),0)</f>
        <v>0</v>
      </c>
      <c r="CR351" s="22">
        <f>IF(DB350&gt;0,ROUND(CQ351/12,2),0)</f>
        <v>0</v>
      </c>
      <c r="CS351" s="9">
        <f>INT(CR351)</f>
        <v>0</v>
      </c>
      <c r="CT351" s="23">
        <f>INT((CR351-CS351)*10)/10</f>
        <v>0</v>
      </c>
      <c r="CU351" s="17">
        <f>CR351-CS351-CT351</f>
        <v>0</v>
      </c>
      <c r="CV351" s="23">
        <f>IF(OR(CU351=0.05,CU351=0),CU351,IF(AND(CU351&gt;0.051,CU351&lt;0.1),0.1,IF(AND(CU351&gt;0.001,CU351&lt;0.05),0.05,CU351)))</f>
        <v>0</v>
      </c>
      <c r="CW351" s="23">
        <f>CS351+CT351+CV351</f>
        <v>0</v>
      </c>
      <c r="CX351">
        <f>IF(DB350&gt;0,CX350,0)</f>
        <v>0</v>
      </c>
      <c r="CY351" s="7">
        <f>ROUND(CD351+CJ351+CW351+CX351,2)</f>
        <v>0</v>
      </c>
      <c r="CZ351" s="7">
        <f>IF(AND(CY351&gt;0,CY352=0),CY351,0)</f>
        <v>0</v>
      </c>
      <c r="DA351" s="7">
        <f>IF(DB350&gt;0,DA350,0)</f>
        <v>0</v>
      </c>
      <c r="DB351" s="7">
        <f>IF(ROUND(CY351-DA351,2)&gt;0,ROUND(CY351-DA351,2),0)</f>
        <v>0</v>
      </c>
      <c r="EB351">
        <v>349</v>
      </c>
      <c r="EC351" s="7">
        <f>IF(FB350&gt;0,EC350-1000,EC350)</f>
        <v>0</v>
      </c>
      <c r="ED351" s="20">
        <f>IF(FB350&gt;0,ROUND(PMT($F$92/12,$F$96*12,-EC351),5),0)</f>
        <v>0</v>
      </c>
      <c r="EE351" s="15">
        <f>IF(FB350&gt;0,ROUND(EC351*$EE$1/1000,2),0)</f>
        <v>0</v>
      </c>
      <c r="EF351" s="9">
        <f>INT(EE351)</f>
        <v>0</v>
      </c>
      <c r="EG351" s="23">
        <f>INT((EE351-EF351)*10)/10</f>
        <v>0</v>
      </c>
      <c r="EH351" s="17">
        <f>EE351-EF351-EG351</f>
        <v>0</v>
      </c>
      <c r="EI351" s="23">
        <f>IF(OR(EH351=0.05,EH351=0),EH351,IF(AND(EH351&gt;0.051,EH351&lt;0.1),0.1,IF(AND(EH351&gt;0.001,EH351&lt;0.05),0.05,EH351)))</f>
        <v>0</v>
      </c>
      <c r="EJ351" s="23">
        <f>EF351+EG351+EI351</f>
        <v>0</v>
      </c>
      <c r="EK351" s="15">
        <f>IF(FB350&gt;0,ROUND($ED$1*$EK$1,2),0)</f>
        <v>0</v>
      </c>
      <c r="EL351" s="22">
        <v>0</v>
      </c>
      <c r="EM351" s="22">
        <f>IF(FB350&gt;0,ROUND($ED$1*$EM$1,0),0)</f>
        <v>0</v>
      </c>
      <c r="EN351" s="22">
        <f>IF(FB350&gt;0,ROUND($ED$1*$EN$1,2),0)</f>
        <v>0</v>
      </c>
      <c r="EO351" s="22">
        <f>IF(FB350&gt;0,ROUND($ED$1*$EO$1,2),0)</f>
        <v>0</v>
      </c>
      <c r="EP351" s="22">
        <f>IF(FB350&gt;0,ROUND($ED$1*$EP$1,2),0)</f>
        <v>0</v>
      </c>
      <c r="EQ351" s="15">
        <f>IF(FB350&gt;0,EK351+SUM(EM351:EP351),0)</f>
        <v>0</v>
      </c>
      <c r="ER351" s="22">
        <f>IF(FB350&gt;0,ROUND(EQ351/12,2),0)</f>
        <v>0</v>
      </c>
      <c r="ES351" s="9">
        <f>INT(ER351)</f>
        <v>0</v>
      </c>
      <c r="ET351" s="23">
        <f>INT((ER351-ES351)*10)/10</f>
        <v>0</v>
      </c>
      <c r="EU351" s="17">
        <f>ER351-ES351-ET351</f>
        <v>0</v>
      </c>
      <c r="EV351" s="23">
        <f>IF(OR(EU351=0.05,EU351=0),EU351,IF(AND(EU351&gt;0.051,EU351&lt;0.1),0.1,IF(AND(EU351&gt;0.001,EU351&lt;0.05),0.05,EU351)))</f>
        <v>0</v>
      </c>
      <c r="EW351" s="23">
        <f>ES351+ET351+EV351</f>
        <v>0</v>
      </c>
      <c r="EX351">
        <f>IF(FB350&gt;0,EX350,0)</f>
        <v>0</v>
      </c>
      <c r="EY351" s="7">
        <f>ROUND(ED351+EJ351+EW351+EX351,2)</f>
        <v>0</v>
      </c>
      <c r="EZ351" s="7">
        <f>IF(AND(EY351&gt;0,EY352=0),EY351,0)</f>
        <v>0</v>
      </c>
      <c r="FA351" s="7">
        <f>IF(FB350&gt;0,FA350,0)</f>
        <v>0</v>
      </c>
      <c r="FB351" s="7">
        <f>IF(ROUND(EY351-FA351,2)&gt;0,ROUND(EY351-FA351,2),0)</f>
        <v>0</v>
      </c>
      <c r="GB351">
        <v>349</v>
      </c>
      <c r="GC351" s="7">
        <f>IF(HB350&gt;0,GC350-1000,GC350)</f>
        <v>0</v>
      </c>
      <c r="GD351" s="20">
        <f>IF(HB350&gt;0,ROUND(PMT($F$92/12,$F$96*12,-GC351),5),0)</f>
        <v>0</v>
      </c>
      <c r="GE351" s="15">
        <f>IF(HB350&gt;0,ROUND(GC351*$GE$1/1000,2),0)</f>
        <v>0</v>
      </c>
      <c r="GF351" s="9">
        <f>INT(GE351)</f>
        <v>0</v>
      </c>
      <c r="GG351" s="23">
        <f>INT((GE351-GF351)*10)/10</f>
        <v>0</v>
      </c>
      <c r="GH351" s="17">
        <f>GE351-GF351-GG351</f>
        <v>0</v>
      </c>
      <c r="GI351" s="23">
        <f>IF(OR(GH351=0.05,GH351=0),GH351,IF(AND(GH351&gt;0.051,GH351&lt;0.1),0.1,IF(AND(GH351&gt;0.001,GH351&lt;0.05),0.05,GH351)))</f>
        <v>0</v>
      </c>
      <c r="GJ351" s="23">
        <f>GF351+GG351+GI351</f>
        <v>0</v>
      </c>
      <c r="GK351" s="15">
        <f>IF(HB350&gt;0,ROUND($GD$1*$GK$1,2),0)</f>
        <v>0</v>
      </c>
      <c r="GL351" s="22">
        <v>0</v>
      </c>
      <c r="GM351" s="22">
        <f>IF(HB350&gt;0,ROUND($GD$1*$GM$1,0),0)</f>
        <v>0</v>
      </c>
      <c r="GN351" s="22">
        <f>IF(HB350&gt;0,ROUND($GD$1*$GN$1,2),0)</f>
        <v>0</v>
      </c>
      <c r="GO351" s="22">
        <f>IF(HB350&gt;0,ROUND($GD$1*$GO$1,2),0)</f>
        <v>0</v>
      </c>
      <c r="GP351" s="22">
        <f>IF(HB350&gt;0,ROUND($GD$1*$GP$1,2),0)</f>
        <v>0</v>
      </c>
      <c r="GQ351" s="15">
        <f>IF(HB350&gt;0,GK351+SUM(GM351:GP351),0)</f>
        <v>0</v>
      </c>
      <c r="GR351" s="22">
        <f>IF(HB350&gt;0,ROUND(GQ351/12,2),0)</f>
        <v>0</v>
      </c>
      <c r="GS351" s="9">
        <f>INT(GR351)</f>
        <v>0</v>
      </c>
      <c r="GT351" s="23">
        <f>INT((GR351-GS351)*10)/10</f>
        <v>0</v>
      </c>
      <c r="GU351" s="17">
        <f>GR351-GS351-GT351</f>
        <v>0</v>
      </c>
      <c r="GV351" s="23">
        <f>IF(OR(GU351=0.05,GU351=0),GU351,IF(AND(GU351&gt;0.051,GU351&lt;0.1),0.1,IF(AND(GU351&gt;0.001,GU351&lt;0.05),0.05,GU351)))</f>
        <v>0</v>
      </c>
      <c r="GW351" s="23">
        <f>GS351+GT351+GV351</f>
        <v>0</v>
      </c>
      <c r="GX351">
        <f>IF(HB350&gt;0,GX350,0)</f>
        <v>0</v>
      </c>
      <c r="GY351" s="7">
        <f>ROUND(GD351+GJ351+GW351+GX351,2)</f>
        <v>0</v>
      </c>
      <c r="GZ351" s="7">
        <f>IF(AND(GY351&gt;0,GY352=0),GY351,0)</f>
        <v>0</v>
      </c>
      <c r="HA351" s="7">
        <f>IF(HB350&gt;0,HA350,0)</f>
        <v>0</v>
      </c>
      <c r="HB351" s="7">
        <f>IF(ROUND(GY351-HA351,2)&gt;0,ROUND(GY351-HA351,2),0)</f>
        <v>0</v>
      </c>
    </row>
    <row r="352" spans="1:235">
      <c r="BB352">
        <v>350</v>
      </c>
      <c r="BC352" s="7">
        <f>IF(BW351&gt;0,BC351-1000,BC351)</f>
        <v>0</v>
      </c>
      <c r="BD352" s="20">
        <f>IF(BW351&gt;0,ROUND(PMT($F$92/12,$F$96*12,-BC352),5),0)</f>
        <v>0</v>
      </c>
      <c r="BE352" s="15">
        <f>IF(BW351&gt;0,ROUND(BC352*$E$1/1000,2),0)</f>
        <v>0</v>
      </c>
      <c r="BF352" s="15">
        <f>IF(BW351&gt;0,ROUND(MIN(BC352,$F$168)*$BF$1,2),0)</f>
        <v>0</v>
      </c>
      <c r="BG352" s="22">
        <v>0</v>
      </c>
      <c r="BH352" s="22">
        <f>IF(BW351&gt;0,ROUND(MIN(BC352,$F$168)*$BH$1,0),0)</f>
        <v>0</v>
      </c>
      <c r="BI352" s="22">
        <f>IF(BW351&gt;0,ROUND(MIN(BC352,$F$168)*$BI$1,2),0)</f>
        <v>0</v>
      </c>
      <c r="BJ352" s="22">
        <f>IF(BW351&gt;0,ROUND(MIN(BC352,$F$168)*$BJ$1,2),0)</f>
        <v>0</v>
      </c>
      <c r="BK352" s="22">
        <f>IF(BW351&gt;0,ROUND(MIN(BC352,$F$168)*$BK$1,2),0)</f>
        <v>0</v>
      </c>
      <c r="BL352" s="15">
        <f>IF(BW351&gt;0,BF352+SUM(BH352:BK352),0)</f>
        <v>0</v>
      </c>
      <c r="BM352" s="22">
        <f>IF(BW351&gt;0,ROUND(BL352/12,2),0)</f>
        <v>0</v>
      </c>
      <c r="BN352" s="9">
        <f>INT(BM352)</f>
        <v>0</v>
      </c>
      <c r="BO352" s="23">
        <f>INT((BM352-BN352)*10)/10</f>
        <v>0</v>
      </c>
      <c r="BP352" s="17">
        <f>BM352-BN352-BO352</f>
        <v>0</v>
      </c>
      <c r="BQ352" s="23">
        <f>IF(OR(BP352=0.05,BP352=0),BP352,IF(AND(BP352&gt;0.051,BP352&lt;0.1),0.1,IF(AND(BP352&gt;0.001,BP352&lt;0.05),0.05,BP352)))</f>
        <v>0</v>
      </c>
      <c r="BR352" s="23">
        <f>BN352+BO352+BQ352</f>
        <v>0</v>
      </c>
      <c r="BS352">
        <f>IF(BW351&gt;0,BS351,0)</f>
        <v>0</v>
      </c>
      <c r="BT352" s="7">
        <f>SUM(BD352:BE352)+BR352+BS352</f>
        <v>0</v>
      </c>
      <c r="BU352" s="7">
        <f>IF(AND(BT352&gt;0,BT353=0),BT352,0)</f>
        <v>0</v>
      </c>
      <c r="BV352" s="7">
        <f>IF(BW351&gt;0,BV351,0)</f>
        <v>0</v>
      </c>
      <c r="BW352" s="7">
        <f>IF(ROUND(BT352-BV352,2)&gt;0,ROUND(BT352-BV352,2),0)</f>
        <v>0</v>
      </c>
      <c r="CB352">
        <v>350</v>
      </c>
      <c r="CC352" s="7">
        <f>IF(DB351&gt;0,CC351-1000,CC351)</f>
        <v>0</v>
      </c>
      <c r="CD352" s="20">
        <f>IF(DB351&gt;0,ROUND(PMT($F$92/12,$F$96*12,-CC352),5),0)</f>
        <v>0</v>
      </c>
      <c r="CE352" s="15">
        <f>IF(DB351&gt;0,ROUND(CC352*$CE$1/1000,2),0)</f>
        <v>0</v>
      </c>
      <c r="CF352" s="9">
        <f>INT(CE352)</f>
        <v>0</v>
      </c>
      <c r="CG352" s="23">
        <f>INT((CE352-CF352)*10)/10</f>
        <v>0</v>
      </c>
      <c r="CH352" s="17">
        <f>CE352-CF352-CG352</f>
        <v>0</v>
      </c>
      <c r="CI352" s="23">
        <f>IF(OR(CH352=0.05,CH352=0),CH352,IF(AND(CH352&gt;0.051,CH352&lt;0.1),0.1,IF(AND(CH352&gt;0.001,CH352&lt;0.05),0.05,CH352)))</f>
        <v>0</v>
      </c>
      <c r="CJ352" s="23">
        <f>CF352+CG352+CI352</f>
        <v>0</v>
      </c>
      <c r="CK352" s="15">
        <f>IF(DB351&gt;0,ROUND($CD$1*$CK$1,2),0)</f>
        <v>0</v>
      </c>
      <c r="CL352" s="22">
        <v>0</v>
      </c>
      <c r="CM352" s="22">
        <f>IF(DB351&gt;0,ROUND($CD$1*$CM$1,2),0)</f>
        <v>0</v>
      </c>
      <c r="CN352" s="22">
        <f>IF(DB351&gt;0,ROUND($CD$1*$CN$1,2),0)</f>
        <v>0</v>
      </c>
      <c r="CO352" s="22">
        <f>IF(DB351&gt;0,ROUND($CD$1*$CO$1,2),0)</f>
        <v>0</v>
      </c>
      <c r="CP352" s="22">
        <f>IF(DB351&gt;0,ROUND($CD$1*$CP$1,2),0)</f>
        <v>0</v>
      </c>
      <c r="CQ352" s="15">
        <f>IF(DB351&gt;0,CK352+SUM(CM352:CP352),0)</f>
        <v>0</v>
      </c>
      <c r="CR352" s="22">
        <f>IF(DB351&gt;0,ROUND(CQ352/12,2),0)</f>
        <v>0</v>
      </c>
      <c r="CS352" s="9">
        <f>INT(CR352)</f>
        <v>0</v>
      </c>
      <c r="CT352" s="23">
        <f>INT((CR352-CS352)*10)/10</f>
        <v>0</v>
      </c>
      <c r="CU352" s="17">
        <f>CR352-CS352-CT352</f>
        <v>0</v>
      </c>
      <c r="CV352" s="23">
        <f>IF(OR(CU352=0.05,CU352=0),CU352,IF(AND(CU352&gt;0.051,CU352&lt;0.1),0.1,IF(AND(CU352&gt;0.001,CU352&lt;0.05),0.05,CU352)))</f>
        <v>0</v>
      </c>
      <c r="CW352" s="23">
        <f>CS352+CT352+CV352</f>
        <v>0</v>
      </c>
      <c r="CX352">
        <f>IF(DB351&gt;0,CX351,0)</f>
        <v>0</v>
      </c>
      <c r="CY352" s="7">
        <f>ROUND(CD352+CJ352+CW352+CX352,2)</f>
        <v>0</v>
      </c>
      <c r="CZ352" s="7">
        <f>IF(AND(CY352&gt;0,CY353=0),CY352,0)</f>
        <v>0</v>
      </c>
      <c r="DA352" s="7">
        <f>IF(DB351&gt;0,DA351,0)</f>
        <v>0</v>
      </c>
      <c r="DB352" s="7">
        <f>IF(ROUND(CY352-DA352,2)&gt;0,ROUND(CY352-DA352,2),0)</f>
        <v>0</v>
      </c>
      <c r="EB352">
        <v>350</v>
      </c>
      <c r="EC352" s="7">
        <f>IF(FB351&gt;0,EC351-1000,EC351)</f>
        <v>0</v>
      </c>
      <c r="ED352" s="20">
        <f>IF(FB351&gt;0,ROUND(PMT($F$92/12,$F$96*12,-EC352),5),0)</f>
        <v>0</v>
      </c>
      <c r="EE352" s="15">
        <f>IF(FB351&gt;0,ROUND(EC352*$EE$1/1000,2),0)</f>
        <v>0</v>
      </c>
      <c r="EF352" s="9">
        <f>INT(EE352)</f>
        <v>0</v>
      </c>
      <c r="EG352" s="23">
        <f>INT((EE352-EF352)*10)/10</f>
        <v>0</v>
      </c>
      <c r="EH352" s="17">
        <f>EE352-EF352-EG352</f>
        <v>0</v>
      </c>
      <c r="EI352" s="23">
        <f>IF(OR(EH352=0.05,EH352=0),EH352,IF(AND(EH352&gt;0.051,EH352&lt;0.1),0.1,IF(AND(EH352&gt;0.001,EH352&lt;0.05),0.05,EH352)))</f>
        <v>0</v>
      </c>
      <c r="EJ352" s="23">
        <f>EF352+EG352+EI352</f>
        <v>0</v>
      </c>
      <c r="EK352" s="15">
        <f>IF(FB351&gt;0,ROUND($ED$1*$EK$1,2),0)</f>
        <v>0</v>
      </c>
      <c r="EL352" s="22">
        <v>0</v>
      </c>
      <c r="EM352" s="22">
        <f>IF(FB351&gt;0,ROUND($ED$1*$EM$1,0),0)</f>
        <v>0</v>
      </c>
      <c r="EN352" s="22">
        <f>IF(FB351&gt;0,ROUND($ED$1*$EN$1,2),0)</f>
        <v>0</v>
      </c>
      <c r="EO352" s="22">
        <f>IF(FB351&gt;0,ROUND($ED$1*$EO$1,2),0)</f>
        <v>0</v>
      </c>
      <c r="EP352" s="22">
        <f>IF(FB351&gt;0,ROUND($ED$1*$EP$1,2),0)</f>
        <v>0</v>
      </c>
      <c r="EQ352" s="15">
        <f>IF(FB351&gt;0,EK352+SUM(EM352:EP352),0)</f>
        <v>0</v>
      </c>
      <c r="ER352" s="22">
        <f>IF(FB351&gt;0,ROUND(EQ352/12,2),0)</f>
        <v>0</v>
      </c>
      <c r="ES352" s="9">
        <f>INT(ER352)</f>
        <v>0</v>
      </c>
      <c r="ET352" s="23">
        <f>INT((ER352-ES352)*10)/10</f>
        <v>0</v>
      </c>
      <c r="EU352" s="17">
        <f>ER352-ES352-ET352</f>
        <v>0</v>
      </c>
      <c r="EV352" s="23">
        <f>IF(OR(EU352=0.05,EU352=0),EU352,IF(AND(EU352&gt;0.051,EU352&lt;0.1),0.1,IF(AND(EU352&gt;0.001,EU352&lt;0.05),0.05,EU352)))</f>
        <v>0</v>
      </c>
      <c r="EW352" s="23">
        <f>ES352+ET352+EV352</f>
        <v>0</v>
      </c>
      <c r="EX352">
        <f>IF(FB351&gt;0,EX351,0)</f>
        <v>0</v>
      </c>
      <c r="EY352" s="7">
        <f>ROUND(ED352+EJ352+EW352+EX352,2)</f>
        <v>0</v>
      </c>
      <c r="EZ352" s="7">
        <f>IF(AND(EY352&gt;0,EY353=0),EY352,0)</f>
        <v>0</v>
      </c>
      <c r="FA352" s="7">
        <f>IF(FB351&gt;0,FA351,0)</f>
        <v>0</v>
      </c>
      <c r="FB352" s="7">
        <f>IF(ROUND(EY352-FA352,2)&gt;0,ROUND(EY352-FA352,2),0)</f>
        <v>0</v>
      </c>
      <c r="GB352">
        <v>350</v>
      </c>
      <c r="GC352" s="7">
        <f>IF(HB351&gt;0,GC351-1000,GC351)</f>
        <v>0</v>
      </c>
      <c r="GD352" s="20">
        <f>IF(HB351&gt;0,ROUND(PMT($F$92/12,$F$96*12,-GC352),5),0)</f>
        <v>0</v>
      </c>
      <c r="GE352" s="15">
        <f>IF(HB351&gt;0,ROUND(GC352*$GE$1/1000,2),0)</f>
        <v>0</v>
      </c>
      <c r="GF352" s="9">
        <f>INT(GE352)</f>
        <v>0</v>
      </c>
      <c r="GG352" s="23">
        <f>INT((GE352-GF352)*10)/10</f>
        <v>0</v>
      </c>
      <c r="GH352" s="17">
        <f>GE352-GF352-GG352</f>
        <v>0</v>
      </c>
      <c r="GI352" s="23">
        <f>IF(OR(GH352=0.05,GH352=0),GH352,IF(AND(GH352&gt;0.051,GH352&lt;0.1),0.1,IF(AND(GH352&gt;0.001,GH352&lt;0.05),0.05,GH352)))</f>
        <v>0</v>
      </c>
      <c r="GJ352" s="23">
        <f>GF352+GG352+GI352</f>
        <v>0</v>
      </c>
      <c r="GK352" s="15">
        <f>IF(HB351&gt;0,ROUND($GD$1*$GK$1,2),0)</f>
        <v>0</v>
      </c>
      <c r="GL352" s="22">
        <v>0</v>
      </c>
      <c r="GM352" s="22">
        <f>IF(HB351&gt;0,ROUND($GD$1*$GM$1,0),0)</f>
        <v>0</v>
      </c>
      <c r="GN352" s="22">
        <f>IF(HB351&gt;0,ROUND($GD$1*$GN$1,2),0)</f>
        <v>0</v>
      </c>
      <c r="GO352" s="22">
        <f>IF(HB351&gt;0,ROUND($GD$1*$GO$1,2),0)</f>
        <v>0</v>
      </c>
      <c r="GP352" s="22">
        <f>IF(HB351&gt;0,ROUND($GD$1*$GP$1,2),0)</f>
        <v>0</v>
      </c>
      <c r="GQ352" s="15">
        <f>IF(HB351&gt;0,GK352+SUM(GM352:GP352),0)</f>
        <v>0</v>
      </c>
      <c r="GR352" s="22">
        <f>IF(HB351&gt;0,ROUND(GQ352/12,2),0)</f>
        <v>0</v>
      </c>
      <c r="GS352" s="9">
        <f>INT(GR352)</f>
        <v>0</v>
      </c>
      <c r="GT352" s="23">
        <f>INT((GR352-GS352)*10)/10</f>
        <v>0</v>
      </c>
      <c r="GU352" s="17">
        <f>GR352-GS352-GT352</f>
        <v>0</v>
      </c>
      <c r="GV352" s="23">
        <f>IF(OR(GU352=0.05,GU352=0),GU352,IF(AND(GU352&gt;0.051,GU352&lt;0.1),0.1,IF(AND(GU352&gt;0.001,GU352&lt;0.05),0.05,GU352)))</f>
        <v>0</v>
      </c>
      <c r="GW352" s="23">
        <f>GS352+GT352+GV352</f>
        <v>0</v>
      </c>
      <c r="GX352">
        <f>IF(HB351&gt;0,GX351,0)</f>
        <v>0</v>
      </c>
      <c r="GY352" s="7">
        <f>ROUND(GD352+GJ352+GW352+GX352,2)</f>
        <v>0</v>
      </c>
      <c r="GZ352" s="7">
        <f>IF(AND(GY352&gt;0,GY353=0),GY352,0)</f>
        <v>0</v>
      </c>
      <c r="HA352" s="7">
        <f>IF(HB351&gt;0,HA351,0)</f>
        <v>0</v>
      </c>
      <c r="HB352" s="7">
        <f>IF(ROUND(GY352-HA352,2)&gt;0,ROUND(GY352-HA352,2),0)</f>
        <v>0</v>
      </c>
    </row>
    <row r="353" spans="1:235">
      <c r="BB353">
        <v>351</v>
      </c>
      <c r="BC353" s="7">
        <f>IF(BW352&gt;0,BC352-1000,BC352)</f>
        <v>0</v>
      </c>
      <c r="BD353" s="20">
        <f>IF(BW352&gt;0,ROUND(PMT($F$92/12,$F$96*12,-BC353),5),0)</f>
        <v>0</v>
      </c>
      <c r="BE353" s="15">
        <f>IF(BW352&gt;0,ROUND(BC353*$E$1/1000,2),0)</f>
        <v>0</v>
      </c>
      <c r="BF353" s="15">
        <f>IF(BW352&gt;0,ROUND(MIN(BC353,$F$168)*$BF$1,2),0)</f>
        <v>0</v>
      </c>
      <c r="BG353" s="22">
        <v>0</v>
      </c>
      <c r="BH353" s="22">
        <f>IF(BW352&gt;0,ROUND(MIN(BC353,$F$168)*$BH$1,0),0)</f>
        <v>0</v>
      </c>
      <c r="BI353" s="22">
        <f>IF(BW352&gt;0,ROUND(MIN(BC353,$F$168)*$BI$1,2),0)</f>
        <v>0</v>
      </c>
      <c r="BJ353" s="22">
        <f>IF(BW352&gt;0,ROUND(MIN(BC353,$F$168)*$BJ$1,2),0)</f>
        <v>0</v>
      </c>
      <c r="BK353" s="22">
        <f>IF(BW352&gt;0,ROUND(MIN(BC353,$F$168)*$BK$1,2),0)</f>
        <v>0</v>
      </c>
      <c r="BL353" s="15">
        <f>IF(BW352&gt;0,BF353+SUM(BH353:BK353),0)</f>
        <v>0</v>
      </c>
      <c r="BM353" s="22">
        <f>IF(BW352&gt;0,ROUND(BL353/12,2),0)</f>
        <v>0</v>
      </c>
      <c r="BN353" s="9">
        <f>INT(BM353)</f>
        <v>0</v>
      </c>
      <c r="BO353" s="23">
        <f>INT((BM353-BN353)*10)/10</f>
        <v>0</v>
      </c>
      <c r="BP353" s="17">
        <f>BM353-BN353-BO353</f>
        <v>0</v>
      </c>
      <c r="BQ353" s="23">
        <f>IF(OR(BP353=0.05,BP353=0),BP353,IF(AND(BP353&gt;0.051,BP353&lt;0.1),0.1,IF(AND(BP353&gt;0.001,BP353&lt;0.05),0.05,BP353)))</f>
        <v>0</v>
      </c>
      <c r="BR353" s="23">
        <f>BN353+BO353+BQ353</f>
        <v>0</v>
      </c>
      <c r="BS353">
        <f>IF(BW352&gt;0,BS352,0)</f>
        <v>0</v>
      </c>
      <c r="BT353" s="7">
        <f>SUM(BD353:BE353)+BR353+BS353</f>
        <v>0</v>
      </c>
      <c r="BU353" s="7">
        <f>IF(AND(BT353&gt;0,BT354=0),BT353,0)</f>
        <v>0</v>
      </c>
      <c r="BV353" s="7">
        <f>IF(BW352&gt;0,BV352,0)</f>
        <v>0</v>
      </c>
      <c r="BW353" s="7">
        <f>IF(ROUND(BT353-BV353,2)&gt;0,ROUND(BT353-BV353,2),0)</f>
        <v>0</v>
      </c>
      <c r="CB353">
        <v>351</v>
      </c>
      <c r="CC353" s="7">
        <f>IF(DB352&gt;0,CC352-1000,CC352)</f>
        <v>0</v>
      </c>
      <c r="CD353" s="20">
        <f>IF(DB352&gt;0,ROUND(PMT($F$92/12,$F$96*12,-CC353),5),0)</f>
        <v>0</v>
      </c>
      <c r="CE353" s="15">
        <f>IF(DB352&gt;0,ROUND(CC353*$CE$1/1000,2),0)</f>
        <v>0</v>
      </c>
      <c r="CF353" s="9">
        <f>INT(CE353)</f>
        <v>0</v>
      </c>
      <c r="CG353" s="23">
        <f>INT((CE353-CF353)*10)/10</f>
        <v>0</v>
      </c>
      <c r="CH353" s="17">
        <f>CE353-CF353-CG353</f>
        <v>0</v>
      </c>
      <c r="CI353" s="23">
        <f>IF(OR(CH353=0.05,CH353=0),CH353,IF(AND(CH353&gt;0.051,CH353&lt;0.1),0.1,IF(AND(CH353&gt;0.001,CH353&lt;0.05),0.05,CH353)))</f>
        <v>0</v>
      </c>
      <c r="CJ353" s="23">
        <f>CF353+CG353+CI353</f>
        <v>0</v>
      </c>
      <c r="CK353" s="15">
        <f>IF(DB352&gt;0,ROUND($CD$1*$CK$1,2),0)</f>
        <v>0</v>
      </c>
      <c r="CL353" s="22">
        <v>0</v>
      </c>
      <c r="CM353" s="22">
        <f>IF(DB352&gt;0,ROUND($CD$1*$CM$1,2),0)</f>
        <v>0</v>
      </c>
      <c r="CN353" s="22">
        <f>IF(DB352&gt;0,ROUND($CD$1*$CN$1,2),0)</f>
        <v>0</v>
      </c>
      <c r="CO353" s="22">
        <f>IF(DB352&gt;0,ROUND($CD$1*$CO$1,2),0)</f>
        <v>0</v>
      </c>
      <c r="CP353" s="22">
        <f>IF(DB352&gt;0,ROUND($CD$1*$CP$1,2),0)</f>
        <v>0</v>
      </c>
      <c r="CQ353" s="15">
        <f>IF(DB352&gt;0,CK353+SUM(CM353:CP353),0)</f>
        <v>0</v>
      </c>
      <c r="CR353" s="22">
        <f>IF(DB352&gt;0,ROUND(CQ353/12,2),0)</f>
        <v>0</v>
      </c>
      <c r="CS353" s="9">
        <f>INT(CR353)</f>
        <v>0</v>
      </c>
      <c r="CT353" s="23">
        <f>INT((CR353-CS353)*10)/10</f>
        <v>0</v>
      </c>
      <c r="CU353" s="17">
        <f>CR353-CS353-CT353</f>
        <v>0</v>
      </c>
      <c r="CV353" s="23">
        <f>IF(OR(CU353=0.05,CU353=0),CU353,IF(AND(CU353&gt;0.051,CU353&lt;0.1),0.1,IF(AND(CU353&gt;0.001,CU353&lt;0.05),0.05,CU353)))</f>
        <v>0</v>
      </c>
      <c r="CW353" s="23">
        <f>CS353+CT353+CV353</f>
        <v>0</v>
      </c>
      <c r="CX353">
        <f>IF(DB352&gt;0,CX352,0)</f>
        <v>0</v>
      </c>
      <c r="CY353" s="7">
        <f>ROUND(CD353+CJ353+CW353+CX353,2)</f>
        <v>0</v>
      </c>
      <c r="CZ353" s="7">
        <f>IF(AND(CY353&gt;0,CY354=0),CY353,0)</f>
        <v>0</v>
      </c>
      <c r="DA353" s="7">
        <f>IF(DB352&gt;0,DA352,0)</f>
        <v>0</v>
      </c>
      <c r="DB353" s="7">
        <f>IF(ROUND(CY353-DA353,2)&gt;0,ROUND(CY353-DA353,2),0)</f>
        <v>0</v>
      </c>
      <c r="EB353">
        <v>351</v>
      </c>
      <c r="EC353" s="7">
        <f>IF(FB352&gt;0,EC352-1000,EC352)</f>
        <v>0</v>
      </c>
      <c r="ED353" s="20">
        <f>IF(FB352&gt;0,ROUND(PMT($F$92/12,$F$96*12,-EC353),5),0)</f>
        <v>0</v>
      </c>
      <c r="EE353" s="15">
        <f>IF(FB352&gt;0,ROUND(EC353*$EE$1/1000,2),0)</f>
        <v>0</v>
      </c>
      <c r="EF353" s="9">
        <f>INT(EE353)</f>
        <v>0</v>
      </c>
      <c r="EG353" s="23">
        <f>INT((EE353-EF353)*10)/10</f>
        <v>0</v>
      </c>
      <c r="EH353" s="17">
        <f>EE353-EF353-EG353</f>
        <v>0</v>
      </c>
      <c r="EI353" s="23">
        <f>IF(OR(EH353=0.05,EH353=0),EH353,IF(AND(EH353&gt;0.051,EH353&lt;0.1),0.1,IF(AND(EH353&gt;0.001,EH353&lt;0.05),0.05,EH353)))</f>
        <v>0</v>
      </c>
      <c r="EJ353" s="23">
        <f>EF353+EG353+EI353</f>
        <v>0</v>
      </c>
      <c r="EK353" s="15">
        <f>IF(FB352&gt;0,ROUND($ED$1*$EK$1,2),0)</f>
        <v>0</v>
      </c>
      <c r="EL353" s="22">
        <v>0</v>
      </c>
      <c r="EM353" s="22">
        <f>IF(FB352&gt;0,ROUND($ED$1*$EM$1,0),0)</f>
        <v>0</v>
      </c>
      <c r="EN353" s="22">
        <f>IF(FB352&gt;0,ROUND($ED$1*$EN$1,2),0)</f>
        <v>0</v>
      </c>
      <c r="EO353" s="22">
        <f>IF(FB352&gt;0,ROUND($ED$1*$EO$1,2),0)</f>
        <v>0</v>
      </c>
      <c r="EP353" s="22">
        <f>IF(FB352&gt;0,ROUND($ED$1*$EP$1,2),0)</f>
        <v>0</v>
      </c>
      <c r="EQ353" s="15">
        <f>IF(FB352&gt;0,EK353+SUM(EM353:EP353),0)</f>
        <v>0</v>
      </c>
      <c r="ER353" s="22">
        <f>IF(FB352&gt;0,ROUND(EQ353/12,2),0)</f>
        <v>0</v>
      </c>
      <c r="ES353" s="9">
        <f>INT(ER353)</f>
        <v>0</v>
      </c>
      <c r="ET353" s="23">
        <f>INT((ER353-ES353)*10)/10</f>
        <v>0</v>
      </c>
      <c r="EU353" s="17">
        <f>ER353-ES353-ET353</f>
        <v>0</v>
      </c>
      <c r="EV353" s="23">
        <f>IF(OR(EU353=0.05,EU353=0),EU353,IF(AND(EU353&gt;0.051,EU353&lt;0.1),0.1,IF(AND(EU353&gt;0.001,EU353&lt;0.05),0.05,EU353)))</f>
        <v>0</v>
      </c>
      <c r="EW353" s="23">
        <f>ES353+ET353+EV353</f>
        <v>0</v>
      </c>
      <c r="EX353">
        <f>IF(FB352&gt;0,EX352,0)</f>
        <v>0</v>
      </c>
      <c r="EY353" s="7">
        <f>ROUND(ED353+EJ353+EW353+EX353,2)</f>
        <v>0</v>
      </c>
      <c r="EZ353" s="7">
        <f>IF(AND(EY353&gt;0,EY354=0),EY353,0)</f>
        <v>0</v>
      </c>
      <c r="FA353" s="7">
        <f>IF(FB352&gt;0,FA352,0)</f>
        <v>0</v>
      </c>
      <c r="FB353" s="7">
        <f>IF(ROUND(EY353-FA353,2)&gt;0,ROUND(EY353-FA353,2),0)</f>
        <v>0</v>
      </c>
      <c r="GB353">
        <v>351</v>
      </c>
      <c r="GC353" s="7">
        <f>IF(HB352&gt;0,GC352-1000,GC352)</f>
        <v>0</v>
      </c>
      <c r="GD353" s="20">
        <f>IF(HB352&gt;0,ROUND(PMT($F$92/12,$F$96*12,-GC353),5),0)</f>
        <v>0</v>
      </c>
      <c r="GE353" s="15">
        <f>IF(HB352&gt;0,ROUND(GC353*$GE$1/1000,2),0)</f>
        <v>0</v>
      </c>
      <c r="GF353" s="9">
        <f>INT(GE353)</f>
        <v>0</v>
      </c>
      <c r="GG353" s="23">
        <f>INT((GE353-GF353)*10)/10</f>
        <v>0</v>
      </c>
      <c r="GH353" s="17">
        <f>GE353-GF353-GG353</f>
        <v>0</v>
      </c>
      <c r="GI353" s="23">
        <f>IF(OR(GH353=0.05,GH353=0),GH353,IF(AND(GH353&gt;0.051,GH353&lt;0.1),0.1,IF(AND(GH353&gt;0.001,GH353&lt;0.05),0.05,GH353)))</f>
        <v>0</v>
      </c>
      <c r="GJ353" s="23">
        <f>GF353+GG353+GI353</f>
        <v>0</v>
      </c>
      <c r="GK353" s="15">
        <f>IF(HB352&gt;0,ROUND($GD$1*$GK$1,2),0)</f>
        <v>0</v>
      </c>
      <c r="GL353" s="22">
        <v>0</v>
      </c>
      <c r="GM353" s="22">
        <f>IF(HB352&gt;0,ROUND($GD$1*$GM$1,0),0)</f>
        <v>0</v>
      </c>
      <c r="GN353" s="22">
        <f>IF(HB352&gt;0,ROUND($GD$1*$GN$1,2),0)</f>
        <v>0</v>
      </c>
      <c r="GO353" s="22">
        <f>IF(HB352&gt;0,ROUND($GD$1*$GO$1,2),0)</f>
        <v>0</v>
      </c>
      <c r="GP353" s="22">
        <f>IF(HB352&gt;0,ROUND($GD$1*$GP$1,2),0)</f>
        <v>0</v>
      </c>
      <c r="GQ353" s="15">
        <f>IF(HB352&gt;0,GK353+SUM(GM353:GP353),0)</f>
        <v>0</v>
      </c>
      <c r="GR353" s="22">
        <f>IF(HB352&gt;0,ROUND(GQ353/12,2),0)</f>
        <v>0</v>
      </c>
      <c r="GS353" s="9">
        <f>INT(GR353)</f>
        <v>0</v>
      </c>
      <c r="GT353" s="23">
        <f>INT((GR353-GS353)*10)/10</f>
        <v>0</v>
      </c>
      <c r="GU353" s="17">
        <f>GR353-GS353-GT353</f>
        <v>0</v>
      </c>
      <c r="GV353" s="23">
        <f>IF(OR(GU353=0.05,GU353=0),GU353,IF(AND(GU353&gt;0.051,GU353&lt;0.1),0.1,IF(AND(GU353&gt;0.001,GU353&lt;0.05),0.05,GU353)))</f>
        <v>0</v>
      </c>
      <c r="GW353" s="23">
        <f>GS353+GT353+GV353</f>
        <v>0</v>
      </c>
      <c r="GX353">
        <f>IF(HB352&gt;0,GX352,0)</f>
        <v>0</v>
      </c>
      <c r="GY353" s="7">
        <f>ROUND(GD353+GJ353+GW353+GX353,2)</f>
        <v>0</v>
      </c>
      <c r="GZ353" s="7">
        <f>IF(AND(GY353&gt;0,GY354=0),GY353,0)</f>
        <v>0</v>
      </c>
      <c r="HA353" s="7">
        <f>IF(HB352&gt;0,HA352,0)</f>
        <v>0</v>
      </c>
      <c r="HB353" s="7">
        <f>IF(ROUND(GY353-HA353,2)&gt;0,ROUND(GY353-HA353,2),0)</f>
        <v>0</v>
      </c>
    </row>
    <row r="354" spans="1:235">
      <c r="BB354">
        <v>352</v>
      </c>
      <c r="BC354" s="7">
        <f>IF(BW353&gt;0,BC353-1000,BC353)</f>
        <v>0</v>
      </c>
      <c r="BD354" s="20">
        <f>IF(BW353&gt;0,ROUND(PMT($F$92/12,$F$96*12,-BC354),5),0)</f>
        <v>0</v>
      </c>
      <c r="BE354" s="15">
        <f>IF(BW353&gt;0,ROUND(BC354*$E$1/1000,2),0)</f>
        <v>0</v>
      </c>
      <c r="BF354" s="15">
        <f>IF(BW353&gt;0,ROUND(MIN(BC354,$F$168)*$BF$1,2),0)</f>
        <v>0</v>
      </c>
      <c r="BG354" s="22">
        <v>0</v>
      </c>
      <c r="BH354" s="22">
        <f>IF(BW353&gt;0,ROUND(MIN(BC354,$F$168)*$BH$1,0),0)</f>
        <v>0</v>
      </c>
      <c r="BI354" s="22">
        <f>IF(BW353&gt;0,ROUND(MIN(BC354,$F$168)*$BI$1,2),0)</f>
        <v>0</v>
      </c>
      <c r="BJ354" s="22">
        <f>IF(BW353&gt;0,ROUND(MIN(BC354,$F$168)*$BJ$1,2),0)</f>
        <v>0</v>
      </c>
      <c r="BK354" s="22">
        <f>IF(BW353&gt;0,ROUND(MIN(BC354,$F$168)*$BK$1,2),0)</f>
        <v>0</v>
      </c>
      <c r="BL354" s="15">
        <f>IF(BW353&gt;0,BF354+SUM(BH354:BK354),0)</f>
        <v>0</v>
      </c>
      <c r="BM354" s="22">
        <f>IF(BW353&gt;0,ROUND(BL354/12,2),0)</f>
        <v>0</v>
      </c>
      <c r="BN354" s="9">
        <f>INT(BM354)</f>
        <v>0</v>
      </c>
      <c r="BO354" s="23">
        <f>INT((BM354-BN354)*10)/10</f>
        <v>0</v>
      </c>
      <c r="BP354" s="17">
        <f>BM354-BN354-BO354</f>
        <v>0</v>
      </c>
      <c r="BQ354" s="23">
        <f>IF(OR(BP354=0.05,BP354=0),BP354,IF(AND(BP354&gt;0.051,BP354&lt;0.1),0.1,IF(AND(BP354&gt;0.001,BP354&lt;0.05),0.05,BP354)))</f>
        <v>0</v>
      </c>
      <c r="BR354" s="23">
        <f>BN354+BO354+BQ354</f>
        <v>0</v>
      </c>
      <c r="BS354">
        <f>IF(BW353&gt;0,BS353,0)</f>
        <v>0</v>
      </c>
      <c r="BT354" s="7">
        <f>SUM(BD354:BE354)+BR354+BS354</f>
        <v>0</v>
      </c>
      <c r="BU354" s="7">
        <f>IF(AND(BT354&gt;0,BT355=0),BT354,0)</f>
        <v>0</v>
      </c>
      <c r="BV354" s="7">
        <f>IF(BW353&gt;0,BV353,0)</f>
        <v>0</v>
      </c>
      <c r="BW354" s="7">
        <f>IF(ROUND(BT354-BV354,2)&gt;0,ROUND(BT354-BV354,2),0)</f>
        <v>0</v>
      </c>
      <c r="CB354">
        <v>352</v>
      </c>
      <c r="CC354" s="7">
        <f>IF(DB353&gt;0,CC353-1000,CC353)</f>
        <v>0</v>
      </c>
      <c r="CD354" s="20">
        <f>IF(DB353&gt;0,ROUND(PMT($F$92/12,$F$96*12,-CC354),5),0)</f>
        <v>0</v>
      </c>
      <c r="CE354" s="15">
        <f>IF(DB353&gt;0,ROUND(CC354*$CE$1/1000,2),0)</f>
        <v>0</v>
      </c>
      <c r="CF354" s="9">
        <f>INT(CE354)</f>
        <v>0</v>
      </c>
      <c r="CG354" s="23">
        <f>INT((CE354-CF354)*10)/10</f>
        <v>0</v>
      </c>
      <c r="CH354" s="17">
        <f>CE354-CF354-CG354</f>
        <v>0</v>
      </c>
      <c r="CI354" s="23">
        <f>IF(OR(CH354=0.05,CH354=0),CH354,IF(AND(CH354&gt;0.051,CH354&lt;0.1),0.1,IF(AND(CH354&gt;0.001,CH354&lt;0.05),0.05,CH354)))</f>
        <v>0</v>
      </c>
      <c r="CJ354" s="23">
        <f>CF354+CG354+CI354</f>
        <v>0</v>
      </c>
      <c r="CK354" s="15">
        <f>IF(DB353&gt;0,ROUND($CD$1*$CK$1,2),0)</f>
        <v>0</v>
      </c>
      <c r="CL354" s="22">
        <v>0</v>
      </c>
      <c r="CM354" s="22">
        <f>IF(DB353&gt;0,ROUND($CD$1*$CM$1,2),0)</f>
        <v>0</v>
      </c>
      <c r="CN354" s="22">
        <f>IF(DB353&gt;0,ROUND($CD$1*$CN$1,2),0)</f>
        <v>0</v>
      </c>
      <c r="CO354" s="22">
        <f>IF(DB353&gt;0,ROUND($CD$1*$CO$1,2),0)</f>
        <v>0</v>
      </c>
      <c r="CP354" s="22">
        <f>IF(DB353&gt;0,ROUND($CD$1*$CP$1,2),0)</f>
        <v>0</v>
      </c>
      <c r="CQ354" s="15">
        <f>IF(DB353&gt;0,CK354+SUM(CM354:CP354),0)</f>
        <v>0</v>
      </c>
      <c r="CR354" s="22">
        <f>IF(DB353&gt;0,ROUND(CQ354/12,2),0)</f>
        <v>0</v>
      </c>
      <c r="CS354" s="9">
        <f>INT(CR354)</f>
        <v>0</v>
      </c>
      <c r="CT354" s="23">
        <f>INT((CR354-CS354)*10)/10</f>
        <v>0</v>
      </c>
      <c r="CU354" s="17">
        <f>CR354-CS354-CT354</f>
        <v>0</v>
      </c>
      <c r="CV354" s="23">
        <f>IF(OR(CU354=0.05,CU354=0),CU354,IF(AND(CU354&gt;0.051,CU354&lt;0.1),0.1,IF(AND(CU354&gt;0.001,CU354&lt;0.05),0.05,CU354)))</f>
        <v>0</v>
      </c>
      <c r="CW354" s="23">
        <f>CS354+CT354+CV354</f>
        <v>0</v>
      </c>
      <c r="CX354">
        <f>IF(DB353&gt;0,CX353,0)</f>
        <v>0</v>
      </c>
      <c r="CY354" s="7">
        <f>ROUND(CD354+CJ354+CW354+CX354,2)</f>
        <v>0</v>
      </c>
      <c r="CZ354" s="7">
        <f>IF(AND(CY354&gt;0,CY355=0),CY354,0)</f>
        <v>0</v>
      </c>
      <c r="DA354" s="7">
        <f>IF(DB353&gt;0,DA353,0)</f>
        <v>0</v>
      </c>
      <c r="DB354" s="7">
        <f>IF(ROUND(CY354-DA354,2)&gt;0,ROUND(CY354-DA354,2),0)</f>
        <v>0</v>
      </c>
      <c r="EB354">
        <v>352</v>
      </c>
      <c r="EC354" s="7">
        <f>IF(FB353&gt;0,EC353-1000,EC353)</f>
        <v>0</v>
      </c>
      <c r="ED354" s="20">
        <f>IF(FB353&gt;0,ROUND(PMT($F$92/12,$F$96*12,-EC354),5),0)</f>
        <v>0</v>
      </c>
      <c r="EE354" s="15">
        <f>IF(FB353&gt;0,ROUND(EC354*$EE$1/1000,2),0)</f>
        <v>0</v>
      </c>
      <c r="EF354" s="9">
        <f>INT(EE354)</f>
        <v>0</v>
      </c>
      <c r="EG354" s="23">
        <f>INT((EE354-EF354)*10)/10</f>
        <v>0</v>
      </c>
      <c r="EH354" s="17">
        <f>EE354-EF354-EG354</f>
        <v>0</v>
      </c>
      <c r="EI354" s="23">
        <f>IF(OR(EH354=0.05,EH354=0),EH354,IF(AND(EH354&gt;0.051,EH354&lt;0.1),0.1,IF(AND(EH354&gt;0.001,EH354&lt;0.05),0.05,EH354)))</f>
        <v>0</v>
      </c>
      <c r="EJ354" s="23">
        <f>EF354+EG354+EI354</f>
        <v>0</v>
      </c>
      <c r="EK354" s="15">
        <f>IF(FB353&gt;0,ROUND($ED$1*$EK$1,2),0)</f>
        <v>0</v>
      </c>
      <c r="EL354" s="22">
        <v>0</v>
      </c>
      <c r="EM354" s="22">
        <f>IF(FB353&gt;0,ROUND($ED$1*$EM$1,0),0)</f>
        <v>0</v>
      </c>
      <c r="EN354" s="22">
        <f>IF(FB353&gt;0,ROUND($ED$1*$EN$1,2),0)</f>
        <v>0</v>
      </c>
      <c r="EO354" s="22">
        <f>IF(FB353&gt;0,ROUND($ED$1*$EO$1,2),0)</f>
        <v>0</v>
      </c>
      <c r="EP354" s="22">
        <f>IF(FB353&gt;0,ROUND($ED$1*$EP$1,2),0)</f>
        <v>0</v>
      </c>
      <c r="EQ354" s="15">
        <f>IF(FB353&gt;0,EK354+SUM(EM354:EP354),0)</f>
        <v>0</v>
      </c>
      <c r="ER354" s="22">
        <f>IF(FB353&gt;0,ROUND(EQ354/12,2),0)</f>
        <v>0</v>
      </c>
      <c r="ES354" s="9">
        <f>INT(ER354)</f>
        <v>0</v>
      </c>
      <c r="ET354" s="23">
        <f>INT((ER354-ES354)*10)/10</f>
        <v>0</v>
      </c>
      <c r="EU354" s="17">
        <f>ER354-ES354-ET354</f>
        <v>0</v>
      </c>
      <c r="EV354" s="23">
        <f>IF(OR(EU354=0.05,EU354=0),EU354,IF(AND(EU354&gt;0.051,EU354&lt;0.1),0.1,IF(AND(EU354&gt;0.001,EU354&lt;0.05),0.05,EU354)))</f>
        <v>0</v>
      </c>
      <c r="EW354" s="23">
        <f>ES354+ET354+EV354</f>
        <v>0</v>
      </c>
      <c r="EX354">
        <f>IF(FB353&gt;0,EX353,0)</f>
        <v>0</v>
      </c>
      <c r="EY354" s="7">
        <f>ROUND(ED354+EJ354+EW354+EX354,2)</f>
        <v>0</v>
      </c>
      <c r="EZ354" s="7">
        <f>IF(AND(EY354&gt;0,EY355=0),EY354,0)</f>
        <v>0</v>
      </c>
      <c r="FA354" s="7">
        <f>IF(FB353&gt;0,FA353,0)</f>
        <v>0</v>
      </c>
      <c r="FB354" s="7">
        <f>IF(ROUND(EY354-FA354,2)&gt;0,ROUND(EY354-FA354,2),0)</f>
        <v>0</v>
      </c>
      <c r="GB354">
        <v>352</v>
      </c>
      <c r="GC354" s="7">
        <f>IF(HB353&gt;0,GC353-1000,GC353)</f>
        <v>0</v>
      </c>
      <c r="GD354" s="20">
        <f>IF(HB353&gt;0,ROUND(PMT($F$92/12,$F$96*12,-GC354),5),0)</f>
        <v>0</v>
      </c>
      <c r="GE354" s="15">
        <f>IF(HB353&gt;0,ROUND(GC354*$GE$1/1000,2),0)</f>
        <v>0</v>
      </c>
      <c r="GF354" s="9">
        <f>INT(GE354)</f>
        <v>0</v>
      </c>
      <c r="GG354" s="23">
        <f>INT((GE354-GF354)*10)/10</f>
        <v>0</v>
      </c>
      <c r="GH354" s="17">
        <f>GE354-GF354-GG354</f>
        <v>0</v>
      </c>
      <c r="GI354" s="23">
        <f>IF(OR(GH354=0.05,GH354=0),GH354,IF(AND(GH354&gt;0.051,GH354&lt;0.1),0.1,IF(AND(GH354&gt;0.001,GH354&lt;0.05),0.05,GH354)))</f>
        <v>0</v>
      </c>
      <c r="GJ354" s="23">
        <f>GF354+GG354+GI354</f>
        <v>0</v>
      </c>
      <c r="GK354" s="15">
        <f>IF(HB353&gt;0,ROUND($GD$1*$GK$1,2),0)</f>
        <v>0</v>
      </c>
      <c r="GL354" s="22">
        <v>0</v>
      </c>
      <c r="GM354" s="22">
        <f>IF(HB353&gt;0,ROUND($GD$1*$GM$1,0),0)</f>
        <v>0</v>
      </c>
      <c r="GN354" s="22">
        <f>IF(HB353&gt;0,ROUND($GD$1*$GN$1,2),0)</f>
        <v>0</v>
      </c>
      <c r="GO354" s="22">
        <f>IF(HB353&gt;0,ROUND($GD$1*$GO$1,2),0)</f>
        <v>0</v>
      </c>
      <c r="GP354" s="22">
        <f>IF(HB353&gt;0,ROUND($GD$1*$GP$1,2),0)</f>
        <v>0</v>
      </c>
      <c r="GQ354" s="15">
        <f>IF(HB353&gt;0,GK354+SUM(GM354:GP354),0)</f>
        <v>0</v>
      </c>
      <c r="GR354" s="22">
        <f>IF(HB353&gt;0,ROUND(GQ354/12,2),0)</f>
        <v>0</v>
      </c>
      <c r="GS354" s="9">
        <f>INT(GR354)</f>
        <v>0</v>
      </c>
      <c r="GT354" s="23">
        <f>INT((GR354-GS354)*10)/10</f>
        <v>0</v>
      </c>
      <c r="GU354" s="17">
        <f>GR354-GS354-GT354</f>
        <v>0</v>
      </c>
      <c r="GV354" s="23">
        <f>IF(OR(GU354=0.05,GU354=0),GU354,IF(AND(GU354&gt;0.051,GU354&lt;0.1),0.1,IF(AND(GU354&gt;0.001,GU354&lt;0.05),0.05,GU354)))</f>
        <v>0</v>
      </c>
      <c r="GW354" s="23">
        <f>GS354+GT354+GV354</f>
        <v>0</v>
      </c>
      <c r="GX354">
        <f>IF(HB353&gt;0,GX353,0)</f>
        <v>0</v>
      </c>
      <c r="GY354" s="7">
        <f>ROUND(GD354+GJ354+GW354+GX354,2)</f>
        <v>0</v>
      </c>
      <c r="GZ354" s="7">
        <f>IF(AND(GY354&gt;0,GY355=0),GY354,0)</f>
        <v>0</v>
      </c>
      <c r="HA354" s="7">
        <f>IF(HB353&gt;0,HA353,0)</f>
        <v>0</v>
      </c>
      <c r="HB354" s="7">
        <f>IF(ROUND(GY354-HA354,2)&gt;0,ROUND(GY354-HA354,2),0)</f>
        <v>0</v>
      </c>
    </row>
    <row r="355" spans="1:235">
      <c r="BB355">
        <v>353</v>
      </c>
      <c r="BC355" s="7">
        <f>IF(BW354&gt;0,BC354-1000,BC354)</f>
        <v>0</v>
      </c>
      <c r="BD355" s="20">
        <f>IF(BW354&gt;0,ROUND(PMT($F$92/12,$F$96*12,-BC355),5),0)</f>
        <v>0</v>
      </c>
      <c r="BE355" s="15">
        <f>IF(BW354&gt;0,ROUND(BC355*$E$1/1000,2),0)</f>
        <v>0</v>
      </c>
      <c r="BF355" s="15">
        <f>IF(BW354&gt;0,ROUND(MIN(BC355,$F$168)*$BF$1,2),0)</f>
        <v>0</v>
      </c>
      <c r="BG355" s="22">
        <v>0</v>
      </c>
      <c r="BH355" s="22">
        <f>IF(BW354&gt;0,ROUND(MIN(BC355,$F$168)*$BH$1,0),0)</f>
        <v>0</v>
      </c>
      <c r="BI355" s="22">
        <f>IF(BW354&gt;0,ROUND(MIN(BC355,$F$168)*$BI$1,2),0)</f>
        <v>0</v>
      </c>
      <c r="BJ355" s="22">
        <f>IF(BW354&gt;0,ROUND(MIN(BC355,$F$168)*$BJ$1,2),0)</f>
        <v>0</v>
      </c>
      <c r="BK355" s="22">
        <f>IF(BW354&gt;0,ROUND(MIN(BC355,$F$168)*$BK$1,2),0)</f>
        <v>0</v>
      </c>
      <c r="BL355" s="15">
        <f>IF(BW354&gt;0,BF355+SUM(BH355:BK355),0)</f>
        <v>0</v>
      </c>
      <c r="BM355" s="22">
        <f>IF(BW354&gt;0,ROUND(BL355/12,2),0)</f>
        <v>0</v>
      </c>
      <c r="BN355" s="9">
        <f>INT(BM355)</f>
        <v>0</v>
      </c>
      <c r="BO355" s="23">
        <f>INT((BM355-BN355)*10)/10</f>
        <v>0</v>
      </c>
      <c r="BP355" s="17">
        <f>BM355-BN355-BO355</f>
        <v>0</v>
      </c>
      <c r="BQ355" s="23">
        <f>IF(OR(BP355=0.05,BP355=0),BP355,IF(AND(BP355&gt;0.051,BP355&lt;0.1),0.1,IF(AND(BP355&gt;0.001,BP355&lt;0.05),0.05,BP355)))</f>
        <v>0</v>
      </c>
      <c r="BR355" s="23">
        <f>BN355+BO355+BQ355</f>
        <v>0</v>
      </c>
      <c r="BS355">
        <f>IF(BW354&gt;0,BS354,0)</f>
        <v>0</v>
      </c>
      <c r="BT355" s="7">
        <f>SUM(BD355:BE355)+BR355+BS355</f>
        <v>0</v>
      </c>
      <c r="BU355" s="7">
        <f>IF(AND(BT355&gt;0,BT356=0),BT355,0)</f>
        <v>0</v>
      </c>
      <c r="BV355" s="7">
        <f>IF(BW354&gt;0,BV354,0)</f>
        <v>0</v>
      </c>
      <c r="BW355" s="7">
        <f>IF(ROUND(BT355-BV355,2)&gt;0,ROUND(BT355-BV355,2),0)</f>
        <v>0</v>
      </c>
      <c r="CB355">
        <v>353</v>
      </c>
      <c r="CC355" s="7">
        <f>IF(DB354&gt;0,CC354-1000,CC354)</f>
        <v>0</v>
      </c>
      <c r="CD355" s="20">
        <f>IF(DB354&gt;0,ROUND(PMT($F$92/12,$F$96*12,-CC355),5),0)</f>
        <v>0</v>
      </c>
      <c r="CE355" s="15">
        <f>IF(DB354&gt;0,ROUND(CC355*$CE$1/1000,2),0)</f>
        <v>0</v>
      </c>
      <c r="CF355" s="9">
        <f>INT(CE355)</f>
        <v>0</v>
      </c>
      <c r="CG355" s="23">
        <f>INT((CE355-CF355)*10)/10</f>
        <v>0</v>
      </c>
      <c r="CH355" s="17">
        <f>CE355-CF355-CG355</f>
        <v>0</v>
      </c>
      <c r="CI355" s="23">
        <f>IF(OR(CH355=0.05,CH355=0),CH355,IF(AND(CH355&gt;0.051,CH355&lt;0.1),0.1,IF(AND(CH355&gt;0.001,CH355&lt;0.05),0.05,CH355)))</f>
        <v>0</v>
      </c>
      <c r="CJ355" s="23">
        <f>CF355+CG355+CI355</f>
        <v>0</v>
      </c>
      <c r="CK355" s="15">
        <f>IF(DB354&gt;0,ROUND($CD$1*$CK$1,2),0)</f>
        <v>0</v>
      </c>
      <c r="CL355" s="22">
        <v>0</v>
      </c>
      <c r="CM355" s="22">
        <f>IF(DB354&gt;0,ROUND($CD$1*$CM$1,2),0)</f>
        <v>0</v>
      </c>
      <c r="CN355" s="22">
        <f>IF(DB354&gt;0,ROUND($CD$1*$CN$1,2),0)</f>
        <v>0</v>
      </c>
      <c r="CO355" s="22">
        <f>IF(DB354&gt;0,ROUND($CD$1*$CO$1,2),0)</f>
        <v>0</v>
      </c>
      <c r="CP355" s="22">
        <f>IF(DB354&gt;0,ROUND($CD$1*$CP$1,2),0)</f>
        <v>0</v>
      </c>
      <c r="CQ355" s="15">
        <f>IF(DB354&gt;0,CK355+SUM(CM355:CP355),0)</f>
        <v>0</v>
      </c>
      <c r="CR355" s="22">
        <f>IF(DB354&gt;0,ROUND(CQ355/12,2),0)</f>
        <v>0</v>
      </c>
      <c r="CS355" s="9">
        <f>INT(CR355)</f>
        <v>0</v>
      </c>
      <c r="CT355" s="23">
        <f>INT((CR355-CS355)*10)/10</f>
        <v>0</v>
      </c>
      <c r="CU355" s="17">
        <f>CR355-CS355-CT355</f>
        <v>0</v>
      </c>
      <c r="CV355" s="23">
        <f>IF(OR(CU355=0.05,CU355=0),CU355,IF(AND(CU355&gt;0.051,CU355&lt;0.1),0.1,IF(AND(CU355&gt;0.001,CU355&lt;0.05),0.05,CU355)))</f>
        <v>0</v>
      </c>
      <c r="CW355" s="23">
        <f>CS355+CT355+CV355</f>
        <v>0</v>
      </c>
      <c r="CX355">
        <f>IF(DB354&gt;0,CX354,0)</f>
        <v>0</v>
      </c>
      <c r="CY355" s="7">
        <f>ROUND(CD355+CJ355+CW355+CX355,2)</f>
        <v>0</v>
      </c>
      <c r="CZ355" s="7">
        <f>IF(AND(CY355&gt;0,CY356=0),CY355,0)</f>
        <v>0</v>
      </c>
      <c r="DA355" s="7">
        <f>IF(DB354&gt;0,DA354,0)</f>
        <v>0</v>
      </c>
      <c r="DB355" s="7">
        <f>IF(ROUND(CY355-DA355,2)&gt;0,ROUND(CY355-DA355,2),0)</f>
        <v>0</v>
      </c>
      <c r="EB355">
        <v>353</v>
      </c>
      <c r="EC355" s="7">
        <f>IF(FB354&gt;0,EC354-1000,EC354)</f>
        <v>0</v>
      </c>
      <c r="ED355" s="20">
        <f>IF(FB354&gt;0,ROUND(PMT($F$92/12,$F$96*12,-EC355),5),0)</f>
        <v>0</v>
      </c>
      <c r="EE355" s="15">
        <f>IF(FB354&gt;0,ROUND(EC355*$EE$1/1000,2),0)</f>
        <v>0</v>
      </c>
      <c r="EF355" s="9">
        <f>INT(EE355)</f>
        <v>0</v>
      </c>
      <c r="EG355" s="23">
        <f>INT((EE355-EF355)*10)/10</f>
        <v>0</v>
      </c>
      <c r="EH355" s="17">
        <f>EE355-EF355-EG355</f>
        <v>0</v>
      </c>
      <c r="EI355" s="23">
        <f>IF(OR(EH355=0.05,EH355=0),EH355,IF(AND(EH355&gt;0.051,EH355&lt;0.1),0.1,IF(AND(EH355&gt;0.001,EH355&lt;0.05),0.05,EH355)))</f>
        <v>0</v>
      </c>
      <c r="EJ355" s="23">
        <f>EF355+EG355+EI355</f>
        <v>0</v>
      </c>
      <c r="EK355" s="15">
        <f>IF(FB354&gt;0,ROUND($ED$1*$EK$1,2),0)</f>
        <v>0</v>
      </c>
      <c r="EL355" s="22">
        <v>0</v>
      </c>
      <c r="EM355" s="22">
        <f>IF(FB354&gt;0,ROUND($ED$1*$EM$1,0),0)</f>
        <v>0</v>
      </c>
      <c r="EN355" s="22">
        <f>IF(FB354&gt;0,ROUND($ED$1*$EN$1,2),0)</f>
        <v>0</v>
      </c>
      <c r="EO355" s="22">
        <f>IF(FB354&gt;0,ROUND($ED$1*$EO$1,2),0)</f>
        <v>0</v>
      </c>
      <c r="EP355" s="22">
        <f>IF(FB354&gt;0,ROUND($ED$1*$EP$1,2),0)</f>
        <v>0</v>
      </c>
      <c r="EQ355" s="15">
        <f>IF(FB354&gt;0,EK355+SUM(EM355:EP355),0)</f>
        <v>0</v>
      </c>
      <c r="ER355" s="22">
        <f>IF(FB354&gt;0,ROUND(EQ355/12,2),0)</f>
        <v>0</v>
      </c>
      <c r="ES355" s="9">
        <f>INT(ER355)</f>
        <v>0</v>
      </c>
      <c r="ET355" s="23">
        <f>INT((ER355-ES355)*10)/10</f>
        <v>0</v>
      </c>
      <c r="EU355" s="17">
        <f>ER355-ES355-ET355</f>
        <v>0</v>
      </c>
      <c r="EV355" s="23">
        <f>IF(OR(EU355=0.05,EU355=0),EU355,IF(AND(EU355&gt;0.051,EU355&lt;0.1),0.1,IF(AND(EU355&gt;0.001,EU355&lt;0.05),0.05,EU355)))</f>
        <v>0</v>
      </c>
      <c r="EW355" s="23">
        <f>ES355+ET355+EV355</f>
        <v>0</v>
      </c>
      <c r="EX355">
        <f>IF(FB354&gt;0,EX354,0)</f>
        <v>0</v>
      </c>
      <c r="EY355" s="7">
        <f>ROUND(ED355+EJ355+EW355+EX355,2)</f>
        <v>0</v>
      </c>
      <c r="EZ355" s="7">
        <f>IF(AND(EY355&gt;0,EY356=0),EY355,0)</f>
        <v>0</v>
      </c>
      <c r="FA355" s="7">
        <f>IF(FB354&gt;0,FA354,0)</f>
        <v>0</v>
      </c>
      <c r="FB355" s="7">
        <f>IF(ROUND(EY355-FA355,2)&gt;0,ROUND(EY355-FA355,2),0)</f>
        <v>0</v>
      </c>
      <c r="GB355">
        <v>353</v>
      </c>
      <c r="GC355" s="7">
        <f>IF(HB354&gt;0,GC354-1000,GC354)</f>
        <v>0</v>
      </c>
      <c r="GD355" s="20">
        <f>IF(HB354&gt;0,ROUND(PMT($F$92/12,$F$96*12,-GC355),5),0)</f>
        <v>0</v>
      </c>
      <c r="GE355" s="15">
        <f>IF(HB354&gt;0,ROUND(GC355*$GE$1/1000,2),0)</f>
        <v>0</v>
      </c>
      <c r="GF355" s="9">
        <f>INT(GE355)</f>
        <v>0</v>
      </c>
      <c r="GG355" s="23">
        <f>INT((GE355-GF355)*10)/10</f>
        <v>0</v>
      </c>
      <c r="GH355" s="17">
        <f>GE355-GF355-GG355</f>
        <v>0</v>
      </c>
      <c r="GI355" s="23">
        <f>IF(OR(GH355=0.05,GH355=0),GH355,IF(AND(GH355&gt;0.051,GH355&lt;0.1),0.1,IF(AND(GH355&gt;0.001,GH355&lt;0.05),0.05,GH355)))</f>
        <v>0</v>
      </c>
      <c r="GJ355" s="23">
        <f>GF355+GG355+GI355</f>
        <v>0</v>
      </c>
      <c r="GK355" s="15">
        <f>IF(HB354&gt;0,ROUND($GD$1*$GK$1,2),0)</f>
        <v>0</v>
      </c>
      <c r="GL355" s="22">
        <v>0</v>
      </c>
      <c r="GM355" s="22">
        <f>IF(HB354&gt;0,ROUND($GD$1*$GM$1,0),0)</f>
        <v>0</v>
      </c>
      <c r="GN355" s="22">
        <f>IF(HB354&gt;0,ROUND($GD$1*$GN$1,2),0)</f>
        <v>0</v>
      </c>
      <c r="GO355" s="22">
        <f>IF(HB354&gt;0,ROUND($GD$1*$GO$1,2),0)</f>
        <v>0</v>
      </c>
      <c r="GP355" s="22">
        <f>IF(HB354&gt;0,ROUND($GD$1*$GP$1,2),0)</f>
        <v>0</v>
      </c>
      <c r="GQ355" s="15">
        <f>IF(HB354&gt;0,GK355+SUM(GM355:GP355),0)</f>
        <v>0</v>
      </c>
      <c r="GR355" s="22">
        <f>IF(HB354&gt;0,ROUND(GQ355/12,2),0)</f>
        <v>0</v>
      </c>
      <c r="GS355" s="9">
        <f>INT(GR355)</f>
        <v>0</v>
      </c>
      <c r="GT355" s="23">
        <f>INT((GR355-GS355)*10)/10</f>
        <v>0</v>
      </c>
      <c r="GU355" s="17">
        <f>GR355-GS355-GT355</f>
        <v>0</v>
      </c>
      <c r="GV355" s="23">
        <f>IF(OR(GU355=0.05,GU355=0),GU355,IF(AND(GU355&gt;0.051,GU355&lt;0.1),0.1,IF(AND(GU355&gt;0.001,GU355&lt;0.05),0.05,GU355)))</f>
        <v>0</v>
      </c>
      <c r="GW355" s="23">
        <f>GS355+GT355+GV355</f>
        <v>0</v>
      </c>
      <c r="GX355">
        <f>IF(HB354&gt;0,GX354,0)</f>
        <v>0</v>
      </c>
      <c r="GY355" s="7">
        <f>ROUND(GD355+GJ355+GW355+GX355,2)</f>
        <v>0</v>
      </c>
      <c r="GZ355" s="7">
        <f>IF(AND(GY355&gt;0,GY356=0),GY355,0)</f>
        <v>0</v>
      </c>
      <c r="HA355" s="7">
        <f>IF(HB354&gt;0,HA354,0)</f>
        <v>0</v>
      </c>
      <c r="HB355" s="7">
        <f>IF(ROUND(GY355-HA355,2)&gt;0,ROUND(GY355-HA355,2),0)</f>
        <v>0</v>
      </c>
    </row>
    <row r="356" spans="1:235">
      <c r="BB356">
        <v>354</v>
      </c>
      <c r="BC356" s="7">
        <f>IF(BW355&gt;0,BC355-1000,BC355)</f>
        <v>0</v>
      </c>
      <c r="BD356" s="20">
        <f>IF(BW355&gt;0,ROUND(PMT($F$92/12,$F$96*12,-BC356),5),0)</f>
        <v>0</v>
      </c>
      <c r="BE356" s="15">
        <f>IF(BW355&gt;0,ROUND(BC356*$E$1/1000,2),0)</f>
        <v>0</v>
      </c>
      <c r="BF356" s="15">
        <f>IF(BW355&gt;0,ROUND(MIN(BC356,$F$168)*$BF$1,2),0)</f>
        <v>0</v>
      </c>
      <c r="BG356" s="22">
        <v>0</v>
      </c>
      <c r="BH356" s="22">
        <f>IF(BW355&gt;0,ROUND(MIN(BC356,$F$168)*$BH$1,0),0)</f>
        <v>0</v>
      </c>
      <c r="BI356" s="22">
        <f>IF(BW355&gt;0,ROUND(MIN(BC356,$F$168)*$BI$1,2),0)</f>
        <v>0</v>
      </c>
      <c r="BJ356" s="22">
        <f>IF(BW355&gt;0,ROUND(MIN(BC356,$F$168)*$BJ$1,2),0)</f>
        <v>0</v>
      </c>
      <c r="BK356" s="22">
        <f>IF(BW355&gt;0,ROUND(MIN(BC356,$F$168)*$BK$1,2),0)</f>
        <v>0</v>
      </c>
      <c r="BL356" s="15">
        <f>IF(BW355&gt;0,BF356+SUM(BH356:BK356),0)</f>
        <v>0</v>
      </c>
      <c r="BM356" s="22">
        <f>IF(BW355&gt;0,ROUND(BL356/12,2),0)</f>
        <v>0</v>
      </c>
      <c r="BN356" s="9">
        <f>INT(BM356)</f>
        <v>0</v>
      </c>
      <c r="BO356" s="23">
        <f>INT((BM356-BN356)*10)/10</f>
        <v>0</v>
      </c>
      <c r="BP356" s="17">
        <f>BM356-BN356-BO356</f>
        <v>0</v>
      </c>
      <c r="BQ356" s="23">
        <f>IF(OR(BP356=0.05,BP356=0),BP356,IF(AND(BP356&gt;0.051,BP356&lt;0.1),0.1,IF(AND(BP356&gt;0.001,BP356&lt;0.05),0.05,BP356)))</f>
        <v>0</v>
      </c>
      <c r="BR356" s="23">
        <f>BN356+BO356+BQ356</f>
        <v>0</v>
      </c>
      <c r="BS356">
        <f>IF(BW355&gt;0,BS355,0)</f>
        <v>0</v>
      </c>
      <c r="BT356" s="7">
        <f>SUM(BD356:BE356)+BR356+BS356</f>
        <v>0</v>
      </c>
      <c r="BU356" s="7">
        <f>IF(AND(BT356&gt;0,BT357=0),BT356,0)</f>
        <v>0</v>
      </c>
      <c r="BV356" s="7">
        <f>IF(BW355&gt;0,BV355,0)</f>
        <v>0</v>
      </c>
      <c r="BW356" s="7">
        <f>IF(ROUND(BT356-BV356,2)&gt;0,ROUND(BT356-BV356,2),0)</f>
        <v>0</v>
      </c>
      <c r="CB356">
        <v>354</v>
      </c>
      <c r="CC356" s="7">
        <f>IF(DB355&gt;0,CC355-1000,CC355)</f>
        <v>0</v>
      </c>
      <c r="CD356" s="20">
        <f>IF(DB355&gt;0,ROUND(PMT($F$92/12,$F$96*12,-CC356),5),0)</f>
        <v>0</v>
      </c>
      <c r="CE356" s="15">
        <f>IF(DB355&gt;0,ROUND(CC356*$CE$1/1000,2),0)</f>
        <v>0</v>
      </c>
      <c r="CF356" s="9">
        <f>INT(CE356)</f>
        <v>0</v>
      </c>
      <c r="CG356" s="23">
        <f>INT((CE356-CF356)*10)/10</f>
        <v>0</v>
      </c>
      <c r="CH356" s="17">
        <f>CE356-CF356-CG356</f>
        <v>0</v>
      </c>
      <c r="CI356" s="23">
        <f>IF(OR(CH356=0.05,CH356=0),CH356,IF(AND(CH356&gt;0.051,CH356&lt;0.1),0.1,IF(AND(CH356&gt;0.001,CH356&lt;0.05),0.05,CH356)))</f>
        <v>0</v>
      </c>
      <c r="CJ356" s="23">
        <f>CF356+CG356+CI356</f>
        <v>0</v>
      </c>
      <c r="CK356" s="15">
        <f>IF(DB355&gt;0,ROUND($CD$1*$CK$1,2),0)</f>
        <v>0</v>
      </c>
      <c r="CL356" s="22">
        <v>0</v>
      </c>
      <c r="CM356" s="22">
        <f>IF(DB355&gt;0,ROUND($CD$1*$CM$1,2),0)</f>
        <v>0</v>
      </c>
      <c r="CN356" s="22">
        <f>IF(DB355&gt;0,ROUND($CD$1*$CN$1,2),0)</f>
        <v>0</v>
      </c>
      <c r="CO356" s="22">
        <f>IF(DB355&gt;0,ROUND($CD$1*$CO$1,2),0)</f>
        <v>0</v>
      </c>
      <c r="CP356" s="22">
        <f>IF(DB355&gt;0,ROUND($CD$1*$CP$1,2),0)</f>
        <v>0</v>
      </c>
      <c r="CQ356" s="15">
        <f>IF(DB355&gt;0,CK356+SUM(CM356:CP356),0)</f>
        <v>0</v>
      </c>
      <c r="CR356" s="22">
        <f>IF(DB355&gt;0,ROUND(CQ356/12,2),0)</f>
        <v>0</v>
      </c>
      <c r="CS356" s="9">
        <f>INT(CR356)</f>
        <v>0</v>
      </c>
      <c r="CT356" s="23">
        <f>INT((CR356-CS356)*10)/10</f>
        <v>0</v>
      </c>
      <c r="CU356" s="17">
        <f>CR356-CS356-CT356</f>
        <v>0</v>
      </c>
      <c r="CV356" s="23">
        <f>IF(OR(CU356=0.05,CU356=0),CU356,IF(AND(CU356&gt;0.051,CU356&lt;0.1),0.1,IF(AND(CU356&gt;0.001,CU356&lt;0.05),0.05,CU356)))</f>
        <v>0</v>
      </c>
      <c r="CW356" s="23">
        <f>CS356+CT356+CV356</f>
        <v>0</v>
      </c>
      <c r="CX356">
        <f>IF(DB355&gt;0,CX355,0)</f>
        <v>0</v>
      </c>
      <c r="CY356" s="7">
        <f>ROUND(CD356+CJ356+CW356+CX356,2)</f>
        <v>0</v>
      </c>
      <c r="CZ356" s="7">
        <f>IF(AND(CY356&gt;0,CY357=0),CY356,0)</f>
        <v>0</v>
      </c>
      <c r="DA356" s="7">
        <f>IF(DB355&gt;0,DA355,0)</f>
        <v>0</v>
      </c>
      <c r="DB356" s="7">
        <f>IF(ROUND(CY356-DA356,2)&gt;0,ROUND(CY356-DA356,2),0)</f>
        <v>0</v>
      </c>
      <c r="EB356">
        <v>354</v>
      </c>
      <c r="EC356" s="7">
        <f>IF(FB355&gt;0,EC355-1000,EC355)</f>
        <v>0</v>
      </c>
      <c r="ED356" s="20">
        <f>IF(FB355&gt;0,ROUND(PMT($F$92/12,$F$96*12,-EC356),5),0)</f>
        <v>0</v>
      </c>
      <c r="EE356" s="15">
        <f>IF(FB355&gt;0,ROUND(EC356*$EE$1/1000,2),0)</f>
        <v>0</v>
      </c>
      <c r="EF356" s="9">
        <f>INT(EE356)</f>
        <v>0</v>
      </c>
      <c r="EG356" s="23">
        <f>INT((EE356-EF356)*10)/10</f>
        <v>0</v>
      </c>
      <c r="EH356" s="17">
        <f>EE356-EF356-EG356</f>
        <v>0</v>
      </c>
      <c r="EI356" s="23">
        <f>IF(OR(EH356=0.05,EH356=0),EH356,IF(AND(EH356&gt;0.051,EH356&lt;0.1),0.1,IF(AND(EH356&gt;0.001,EH356&lt;0.05),0.05,EH356)))</f>
        <v>0</v>
      </c>
      <c r="EJ356" s="23">
        <f>EF356+EG356+EI356</f>
        <v>0</v>
      </c>
      <c r="EK356" s="15">
        <f>IF(FB355&gt;0,ROUND($ED$1*$EK$1,2),0)</f>
        <v>0</v>
      </c>
      <c r="EL356" s="22">
        <v>0</v>
      </c>
      <c r="EM356" s="22">
        <f>IF(FB355&gt;0,ROUND($ED$1*$EM$1,0),0)</f>
        <v>0</v>
      </c>
      <c r="EN356" s="22">
        <f>IF(FB355&gt;0,ROUND($ED$1*$EN$1,2),0)</f>
        <v>0</v>
      </c>
      <c r="EO356" s="22">
        <f>IF(FB355&gt;0,ROUND($ED$1*$EO$1,2),0)</f>
        <v>0</v>
      </c>
      <c r="EP356" s="22">
        <f>IF(FB355&gt;0,ROUND($ED$1*$EP$1,2),0)</f>
        <v>0</v>
      </c>
      <c r="EQ356" s="15">
        <f>IF(FB355&gt;0,EK356+SUM(EM356:EP356),0)</f>
        <v>0</v>
      </c>
      <c r="ER356" s="22">
        <f>IF(FB355&gt;0,ROUND(EQ356/12,2),0)</f>
        <v>0</v>
      </c>
      <c r="ES356" s="9">
        <f>INT(ER356)</f>
        <v>0</v>
      </c>
      <c r="ET356" s="23">
        <f>INT((ER356-ES356)*10)/10</f>
        <v>0</v>
      </c>
      <c r="EU356" s="17">
        <f>ER356-ES356-ET356</f>
        <v>0</v>
      </c>
      <c r="EV356" s="23">
        <f>IF(OR(EU356=0.05,EU356=0),EU356,IF(AND(EU356&gt;0.051,EU356&lt;0.1),0.1,IF(AND(EU356&gt;0.001,EU356&lt;0.05),0.05,EU356)))</f>
        <v>0</v>
      </c>
      <c r="EW356" s="23">
        <f>ES356+ET356+EV356</f>
        <v>0</v>
      </c>
      <c r="EX356">
        <f>IF(FB355&gt;0,EX355,0)</f>
        <v>0</v>
      </c>
      <c r="EY356" s="7">
        <f>ROUND(ED356+EJ356+EW356+EX356,2)</f>
        <v>0</v>
      </c>
      <c r="EZ356" s="7">
        <f>IF(AND(EY356&gt;0,EY357=0),EY356,0)</f>
        <v>0</v>
      </c>
      <c r="FA356" s="7">
        <f>IF(FB355&gt;0,FA355,0)</f>
        <v>0</v>
      </c>
      <c r="FB356" s="7">
        <f>IF(ROUND(EY356-FA356,2)&gt;0,ROUND(EY356-FA356,2),0)</f>
        <v>0</v>
      </c>
      <c r="GB356">
        <v>354</v>
      </c>
      <c r="GC356" s="7">
        <f>IF(HB355&gt;0,GC355-1000,GC355)</f>
        <v>0</v>
      </c>
      <c r="GD356" s="20">
        <f>IF(HB355&gt;0,ROUND(PMT($F$92/12,$F$96*12,-GC356),5),0)</f>
        <v>0</v>
      </c>
      <c r="GE356" s="15">
        <f>IF(HB355&gt;0,ROUND(GC356*$GE$1/1000,2),0)</f>
        <v>0</v>
      </c>
      <c r="GF356" s="9">
        <f>INT(GE356)</f>
        <v>0</v>
      </c>
      <c r="GG356" s="23">
        <f>INT((GE356-GF356)*10)/10</f>
        <v>0</v>
      </c>
      <c r="GH356" s="17">
        <f>GE356-GF356-GG356</f>
        <v>0</v>
      </c>
      <c r="GI356" s="23">
        <f>IF(OR(GH356=0.05,GH356=0),GH356,IF(AND(GH356&gt;0.051,GH356&lt;0.1),0.1,IF(AND(GH356&gt;0.001,GH356&lt;0.05),0.05,GH356)))</f>
        <v>0</v>
      </c>
      <c r="GJ356" s="23">
        <f>GF356+GG356+GI356</f>
        <v>0</v>
      </c>
      <c r="GK356" s="15">
        <f>IF(HB355&gt;0,ROUND($GD$1*$GK$1,2),0)</f>
        <v>0</v>
      </c>
      <c r="GL356" s="22">
        <v>0</v>
      </c>
      <c r="GM356" s="22">
        <f>IF(HB355&gt;0,ROUND($GD$1*$GM$1,0),0)</f>
        <v>0</v>
      </c>
      <c r="GN356" s="22">
        <f>IF(HB355&gt;0,ROUND($GD$1*$GN$1,2),0)</f>
        <v>0</v>
      </c>
      <c r="GO356" s="22">
        <f>IF(HB355&gt;0,ROUND($GD$1*$GO$1,2),0)</f>
        <v>0</v>
      </c>
      <c r="GP356" s="22">
        <f>IF(HB355&gt;0,ROUND($GD$1*$GP$1,2),0)</f>
        <v>0</v>
      </c>
      <c r="GQ356" s="15">
        <f>IF(HB355&gt;0,GK356+SUM(GM356:GP356),0)</f>
        <v>0</v>
      </c>
      <c r="GR356" s="22">
        <f>IF(HB355&gt;0,ROUND(GQ356/12,2),0)</f>
        <v>0</v>
      </c>
      <c r="GS356" s="9">
        <f>INT(GR356)</f>
        <v>0</v>
      </c>
      <c r="GT356" s="23">
        <f>INT((GR356-GS356)*10)/10</f>
        <v>0</v>
      </c>
      <c r="GU356" s="17">
        <f>GR356-GS356-GT356</f>
        <v>0</v>
      </c>
      <c r="GV356" s="23">
        <f>IF(OR(GU356=0.05,GU356=0),GU356,IF(AND(GU356&gt;0.051,GU356&lt;0.1),0.1,IF(AND(GU356&gt;0.001,GU356&lt;0.05),0.05,GU356)))</f>
        <v>0</v>
      </c>
      <c r="GW356" s="23">
        <f>GS356+GT356+GV356</f>
        <v>0</v>
      </c>
      <c r="GX356">
        <f>IF(HB355&gt;0,GX355,0)</f>
        <v>0</v>
      </c>
      <c r="GY356" s="7">
        <f>ROUND(GD356+GJ356+GW356+GX356,2)</f>
        <v>0</v>
      </c>
      <c r="GZ356" s="7">
        <f>IF(AND(GY356&gt;0,GY357=0),GY356,0)</f>
        <v>0</v>
      </c>
      <c r="HA356" s="7">
        <f>IF(HB355&gt;0,HA355,0)</f>
        <v>0</v>
      </c>
      <c r="HB356" s="7">
        <f>IF(ROUND(GY356-HA356,2)&gt;0,ROUND(GY356-HA356,2),0)</f>
        <v>0</v>
      </c>
    </row>
    <row r="357" spans="1:235">
      <c r="BB357">
        <v>355</v>
      </c>
      <c r="BC357" s="7">
        <f>IF(BW356&gt;0,BC356-1000,BC356)</f>
        <v>0</v>
      </c>
      <c r="BD357" s="20">
        <f>IF(BW356&gt;0,ROUND(PMT($F$92/12,$F$96*12,-BC357),5),0)</f>
        <v>0</v>
      </c>
      <c r="BE357" s="15">
        <f>IF(BW356&gt;0,ROUND(BC357*$E$1/1000,2),0)</f>
        <v>0</v>
      </c>
      <c r="BF357" s="15">
        <f>IF(BW356&gt;0,ROUND(MIN(BC357,$F$168)*$BF$1,2),0)</f>
        <v>0</v>
      </c>
      <c r="BG357" s="22">
        <v>0</v>
      </c>
      <c r="BH357" s="22">
        <f>IF(BW356&gt;0,ROUND(MIN(BC357,$F$168)*$BH$1,0),0)</f>
        <v>0</v>
      </c>
      <c r="BI357" s="22">
        <f>IF(BW356&gt;0,ROUND(MIN(BC357,$F$168)*$BI$1,2),0)</f>
        <v>0</v>
      </c>
      <c r="BJ357" s="22">
        <f>IF(BW356&gt;0,ROUND(MIN(BC357,$F$168)*$BJ$1,2),0)</f>
        <v>0</v>
      </c>
      <c r="BK357" s="22">
        <f>IF(BW356&gt;0,ROUND(MIN(BC357,$F$168)*$BK$1,2),0)</f>
        <v>0</v>
      </c>
      <c r="BL357" s="15">
        <f>IF(BW356&gt;0,BF357+SUM(BH357:BK357),0)</f>
        <v>0</v>
      </c>
      <c r="BM357" s="22">
        <f>IF(BW356&gt;0,ROUND(BL357/12,2),0)</f>
        <v>0</v>
      </c>
      <c r="BN357" s="9">
        <f>INT(BM357)</f>
        <v>0</v>
      </c>
      <c r="BO357" s="23">
        <f>INT((BM357-BN357)*10)/10</f>
        <v>0</v>
      </c>
      <c r="BP357" s="17">
        <f>BM357-BN357-BO357</f>
        <v>0</v>
      </c>
      <c r="BQ357" s="23">
        <f>IF(OR(BP357=0.05,BP357=0),BP357,IF(AND(BP357&gt;0.051,BP357&lt;0.1),0.1,IF(AND(BP357&gt;0.001,BP357&lt;0.05),0.05,BP357)))</f>
        <v>0</v>
      </c>
      <c r="BR357" s="23">
        <f>BN357+BO357+BQ357</f>
        <v>0</v>
      </c>
      <c r="BS357">
        <f>IF(BW356&gt;0,BS356,0)</f>
        <v>0</v>
      </c>
      <c r="BT357" s="7">
        <f>SUM(BD357:BE357)+BR357+BS357</f>
        <v>0</v>
      </c>
      <c r="BU357" s="7">
        <f>IF(AND(BT357&gt;0,BT358=0),BT357,0)</f>
        <v>0</v>
      </c>
      <c r="BV357" s="7">
        <f>IF(BW356&gt;0,BV356,0)</f>
        <v>0</v>
      </c>
      <c r="BW357" s="7">
        <f>IF(ROUND(BT357-BV357,2)&gt;0,ROUND(BT357-BV357,2),0)</f>
        <v>0</v>
      </c>
      <c r="CB357">
        <v>355</v>
      </c>
      <c r="CC357" s="7">
        <f>IF(DB356&gt;0,CC356-1000,CC356)</f>
        <v>0</v>
      </c>
      <c r="CD357" s="20">
        <f>IF(DB356&gt;0,ROUND(PMT($F$92/12,$F$96*12,-CC357),5),0)</f>
        <v>0</v>
      </c>
      <c r="CE357" s="15">
        <f>IF(DB356&gt;0,ROUND(CC357*$CE$1/1000,2),0)</f>
        <v>0</v>
      </c>
      <c r="CF357" s="9">
        <f>INT(CE357)</f>
        <v>0</v>
      </c>
      <c r="CG357" s="23">
        <f>INT((CE357-CF357)*10)/10</f>
        <v>0</v>
      </c>
      <c r="CH357" s="17">
        <f>CE357-CF357-CG357</f>
        <v>0</v>
      </c>
      <c r="CI357" s="23">
        <f>IF(OR(CH357=0.05,CH357=0),CH357,IF(AND(CH357&gt;0.051,CH357&lt;0.1),0.1,IF(AND(CH357&gt;0.001,CH357&lt;0.05),0.05,CH357)))</f>
        <v>0</v>
      </c>
      <c r="CJ357" s="23">
        <f>CF357+CG357+CI357</f>
        <v>0</v>
      </c>
      <c r="CK357" s="15">
        <f>IF(DB356&gt;0,ROUND($CD$1*$CK$1,2),0)</f>
        <v>0</v>
      </c>
      <c r="CL357" s="22">
        <v>0</v>
      </c>
      <c r="CM357" s="22">
        <f>IF(DB356&gt;0,ROUND($CD$1*$CM$1,2),0)</f>
        <v>0</v>
      </c>
      <c r="CN357" s="22">
        <f>IF(DB356&gt;0,ROUND($CD$1*$CN$1,2),0)</f>
        <v>0</v>
      </c>
      <c r="CO357" s="22">
        <f>IF(DB356&gt;0,ROUND($CD$1*$CO$1,2),0)</f>
        <v>0</v>
      </c>
      <c r="CP357" s="22">
        <f>IF(DB356&gt;0,ROUND($CD$1*$CP$1,2),0)</f>
        <v>0</v>
      </c>
      <c r="CQ357" s="15">
        <f>IF(DB356&gt;0,CK357+SUM(CM357:CP357),0)</f>
        <v>0</v>
      </c>
      <c r="CR357" s="22">
        <f>IF(DB356&gt;0,ROUND(CQ357/12,2),0)</f>
        <v>0</v>
      </c>
      <c r="CS357" s="9">
        <f>INT(CR357)</f>
        <v>0</v>
      </c>
      <c r="CT357" s="23">
        <f>INT((CR357-CS357)*10)/10</f>
        <v>0</v>
      </c>
      <c r="CU357" s="17">
        <f>CR357-CS357-CT357</f>
        <v>0</v>
      </c>
      <c r="CV357" s="23">
        <f>IF(OR(CU357=0.05,CU357=0),CU357,IF(AND(CU357&gt;0.051,CU357&lt;0.1),0.1,IF(AND(CU357&gt;0.001,CU357&lt;0.05),0.05,CU357)))</f>
        <v>0</v>
      </c>
      <c r="CW357" s="23">
        <f>CS357+CT357+CV357</f>
        <v>0</v>
      </c>
      <c r="CX357">
        <f>IF(DB356&gt;0,CX356,0)</f>
        <v>0</v>
      </c>
      <c r="CY357" s="7">
        <f>ROUND(CD357+CJ357+CW357+CX357,2)</f>
        <v>0</v>
      </c>
      <c r="CZ357" s="7">
        <f>IF(AND(CY357&gt;0,CY358=0),CY357,0)</f>
        <v>0</v>
      </c>
      <c r="DA357" s="7">
        <f>IF(DB356&gt;0,DA356,0)</f>
        <v>0</v>
      </c>
      <c r="DB357" s="7">
        <f>IF(ROUND(CY357-DA357,2)&gt;0,ROUND(CY357-DA357,2),0)</f>
        <v>0</v>
      </c>
      <c r="EB357">
        <v>355</v>
      </c>
      <c r="EC357" s="7">
        <f>IF(FB356&gt;0,EC356-1000,EC356)</f>
        <v>0</v>
      </c>
      <c r="ED357" s="20">
        <f>IF(FB356&gt;0,ROUND(PMT($F$92/12,$F$96*12,-EC357),5),0)</f>
        <v>0</v>
      </c>
      <c r="EE357" s="15">
        <f>IF(FB356&gt;0,ROUND(EC357*$EE$1/1000,2),0)</f>
        <v>0</v>
      </c>
      <c r="EF357" s="9">
        <f>INT(EE357)</f>
        <v>0</v>
      </c>
      <c r="EG357" s="23">
        <f>INT((EE357-EF357)*10)/10</f>
        <v>0</v>
      </c>
      <c r="EH357" s="17">
        <f>EE357-EF357-EG357</f>
        <v>0</v>
      </c>
      <c r="EI357" s="23">
        <f>IF(OR(EH357=0.05,EH357=0),EH357,IF(AND(EH357&gt;0.051,EH357&lt;0.1),0.1,IF(AND(EH357&gt;0.001,EH357&lt;0.05),0.05,EH357)))</f>
        <v>0</v>
      </c>
      <c r="EJ357" s="23">
        <f>EF357+EG357+EI357</f>
        <v>0</v>
      </c>
      <c r="EK357" s="15">
        <f>IF(FB356&gt;0,ROUND($ED$1*$EK$1,2),0)</f>
        <v>0</v>
      </c>
      <c r="EL357" s="22">
        <v>0</v>
      </c>
      <c r="EM357" s="22">
        <f>IF(FB356&gt;0,ROUND($ED$1*$EM$1,0),0)</f>
        <v>0</v>
      </c>
      <c r="EN357" s="22">
        <f>IF(FB356&gt;0,ROUND($ED$1*$EN$1,2),0)</f>
        <v>0</v>
      </c>
      <c r="EO357" s="22">
        <f>IF(FB356&gt;0,ROUND($ED$1*$EO$1,2),0)</f>
        <v>0</v>
      </c>
      <c r="EP357" s="22">
        <f>IF(FB356&gt;0,ROUND($ED$1*$EP$1,2),0)</f>
        <v>0</v>
      </c>
      <c r="EQ357" s="15">
        <f>IF(FB356&gt;0,EK357+SUM(EM357:EP357),0)</f>
        <v>0</v>
      </c>
      <c r="ER357" s="22">
        <f>IF(FB356&gt;0,ROUND(EQ357/12,2),0)</f>
        <v>0</v>
      </c>
      <c r="ES357" s="9">
        <f>INT(ER357)</f>
        <v>0</v>
      </c>
      <c r="ET357" s="23">
        <f>INT((ER357-ES357)*10)/10</f>
        <v>0</v>
      </c>
      <c r="EU357" s="17">
        <f>ER357-ES357-ET357</f>
        <v>0</v>
      </c>
      <c r="EV357" s="23">
        <f>IF(OR(EU357=0.05,EU357=0),EU357,IF(AND(EU357&gt;0.051,EU357&lt;0.1),0.1,IF(AND(EU357&gt;0.001,EU357&lt;0.05),0.05,EU357)))</f>
        <v>0</v>
      </c>
      <c r="EW357" s="23">
        <f>ES357+ET357+EV357</f>
        <v>0</v>
      </c>
      <c r="EX357">
        <f>IF(FB356&gt;0,EX356,0)</f>
        <v>0</v>
      </c>
      <c r="EY357" s="7">
        <f>ROUND(ED357+EJ357+EW357+EX357,2)</f>
        <v>0</v>
      </c>
      <c r="EZ357" s="7">
        <f>IF(AND(EY357&gt;0,EY358=0),EY357,0)</f>
        <v>0</v>
      </c>
      <c r="FA357" s="7">
        <f>IF(FB356&gt;0,FA356,0)</f>
        <v>0</v>
      </c>
      <c r="FB357" s="7">
        <f>IF(ROUND(EY357-FA357,2)&gt;0,ROUND(EY357-FA357,2),0)</f>
        <v>0</v>
      </c>
      <c r="GB357">
        <v>355</v>
      </c>
      <c r="GC357" s="7">
        <f>IF(HB356&gt;0,GC356-1000,GC356)</f>
        <v>0</v>
      </c>
      <c r="GD357" s="20">
        <f>IF(HB356&gt;0,ROUND(PMT($F$92/12,$F$96*12,-GC357),5),0)</f>
        <v>0</v>
      </c>
      <c r="GE357" s="15">
        <f>IF(HB356&gt;0,ROUND(GC357*$GE$1/1000,2),0)</f>
        <v>0</v>
      </c>
      <c r="GF357" s="9">
        <f>INT(GE357)</f>
        <v>0</v>
      </c>
      <c r="GG357" s="23">
        <f>INT((GE357-GF357)*10)/10</f>
        <v>0</v>
      </c>
      <c r="GH357" s="17">
        <f>GE357-GF357-GG357</f>
        <v>0</v>
      </c>
      <c r="GI357" s="23">
        <f>IF(OR(GH357=0.05,GH357=0),GH357,IF(AND(GH357&gt;0.051,GH357&lt;0.1),0.1,IF(AND(GH357&gt;0.001,GH357&lt;0.05),0.05,GH357)))</f>
        <v>0</v>
      </c>
      <c r="GJ357" s="23">
        <f>GF357+GG357+GI357</f>
        <v>0</v>
      </c>
      <c r="GK357" s="15">
        <f>IF(HB356&gt;0,ROUND($GD$1*$GK$1,2),0)</f>
        <v>0</v>
      </c>
      <c r="GL357" s="22">
        <v>0</v>
      </c>
      <c r="GM357" s="22">
        <f>IF(HB356&gt;0,ROUND($GD$1*$GM$1,0),0)</f>
        <v>0</v>
      </c>
      <c r="GN357" s="22">
        <f>IF(HB356&gt;0,ROUND($GD$1*$GN$1,2),0)</f>
        <v>0</v>
      </c>
      <c r="GO357" s="22">
        <f>IF(HB356&gt;0,ROUND($GD$1*$GO$1,2),0)</f>
        <v>0</v>
      </c>
      <c r="GP357" s="22">
        <f>IF(HB356&gt;0,ROUND($GD$1*$GP$1,2),0)</f>
        <v>0</v>
      </c>
      <c r="GQ357" s="15">
        <f>IF(HB356&gt;0,GK357+SUM(GM357:GP357),0)</f>
        <v>0</v>
      </c>
      <c r="GR357" s="22">
        <f>IF(HB356&gt;0,ROUND(GQ357/12,2),0)</f>
        <v>0</v>
      </c>
      <c r="GS357" s="9">
        <f>INT(GR357)</f>
        <v>0</v>
      </c>
      <c r="GT357" s="23">
        <f>INT((GR357-GS357)*10)/10</f>
        <v>0</v>
      </c>
      <c r="GU357" s="17">
        <f>GR357-GS357-GT357</f>
        <v>0</v>
      </c>
      <c r="GV357" s="23">
        <f>IF(OR(GU357=0.05,GU357=0),GU357,IF(AND(GU357&gt;0.051,GU357&lt;0.1),0.1,IF(AND(GU357&gt;0.001,GU357&lt;0.05),0.05,GU357)))</f>
        <v>0</v>
      </c>
      <c r="GW357" s="23">
        <f>GS357+GT357+GV357</f>
        <v>0</v>
      </c>
      <c r="GX357">
        <f>IF(HB356&gt;0,GX356,0)</f>
        <v>0</v>
      </c>
      <c r="GY357" s="7">
        <f>ROUND(GD357+GJ357+GW357+GX357,2)</f>
        <v>0</v>
      </c>
      <c r="GZ357" s="7">
        <f>IF(AND(GY357&gt;0,GY358=0),GY357,0)</f>
        <v>0</v>
      </c>
      <c r="HA357" s="7">
        <f>IF(HB356&gt;0,HA356,0)</f>
        <v>0</v>
      </c>
      <c r="HB357" s="7">
        <f>IF(ROUND(GY357-HA357,2)&gt;0,ROUND(GY357-HA357,2),0)</f>
        <v>0</v>
      </c>
    </row>
    <row r="358" spans="1:235">
      <c r="BB358">
        <v>356</v>
      </c>
      <c r="BC358" s="7">
        <f>IF(BW357&gt;0,BC357-1000,BC357)</f>
        <v>0</v>
      </c>
      <c r="BD358" s="20">
        <f>IF(BW357&gt;0,ROUND(PMT($F$92/12,$F$96*12,-BC358),5),0)</f>
        <v>0</v>
      </c>
      <c r="BE358" s="15">
        <f>IF(BW357&gt;0,ROUND(BC358*$E$1/1000,2),0)</f>
        <v>0</v>
      </c>
      <c r="BF358" s="15">
        <f>IF(BW357&gt;0,ROUND(MIN(BC358,$F$168)*$BF$1,2),0)</f>
        <v>0</v>
      </c>
      <c r="BG358" s="22">
        <v>0</v>
      </c>
      <c r="BH358" s="22">
        <f>IF(BW357&gt;0,ROUND(MIN(BC358,$F$168)*$BH$1,0),0)</f>
        <v>0</v>
      </c>
      <c r="BI358" s="22">
        <f>IF(BW357&gt;0,ROUND(MIN(BC358,$F$168)*$BI$1,2),0)</f>
        <v>0</v>
      </c>
      <c r="BJ358" s="22">
        <f>IF(BW357&gt;0,ROUND(MIN(BC358,$F$168)*$BJ$1,2),0)</f>
        <v>0</v>
      </c>
      <c r="BK358" s="22">
        <f>IF(BW357&gt;0,ROUND(MIN(BC358,$F$168)*$BK$1,2),0)</f>
        <v>0</v>
      </c>
      <c r="BL358" s="15">
        <f>IF(BW357&gt;0,BF358+SUM(BH358:BK358),0)</f>
        <v>0</v>
      </c>
      <c r="BM358" s="22">
        <f>IF(BW357&gt;0,ROUND(BL358/12,2),0)</f>
        <v>0</v>
      </c>
      <c r="BN358" s="9">
        <f>INT(BM358)</f>
        <v>0</v>
      </c>
      <c r="BO358" s="23">
        <f>INT((BM358-BN358)*10)/10</f>
        <v>0</v>
      </c>
      <c r="BP358" s="17">
        <f>BM358-BN358-BO358</f>
        <v>0</v>
      </c>
      <c r="BQ358" s="23">
        <f>IF(OR(BP358=0.05,BP358=0),BP358,IF(AND(BP358&gt;0.051,BP358&lt;0.1),0.1,IF(AND(BP358&gt;0.001,BP358&lt;0.05),0.05,BP358)))</f>
        <v>0</v>
      </c>
      <c r="BR358" s="23">
        <f>BN358+BO358+BQ358</f>
        <v>0</v>
      </c>
      <c r="BS358">
        <f>IF(BW357&gt;0,BS357,0)</f>
        <v>0</v>
      </c>
      <c r="BT358" s="7">
        <f>SUM(BD358:BE358)+BR358+BS358</f>
        <v>0</v>
      </c>
      <c r="BU358" s="7">
        <f>IF(AND(BT358&gt;0,BT359=0),BT358,0)</f>
        <v>0</v>
      </c>
      <c r="BV358" s="7">
        <f>IF(BW357&gt;0,BV357,0)</f>
        <v>0</v>
      </c>
      <c r="BW358" s="7">
        <f>IF(ROUND(BT358-BV358,2)&gt;0,ROUND(BT358-BV358,2),0)</f>
        <v>0</v>
      </c>
      <c r="CB358">
        <v>356</v>
      </c>
      <c r="CC358" s="7">
        <f>IF(DB357&gt;0,CC357-1000,CC357)</f>
        <v>0</v>
      </c>
      <c r="CD358" s="20">
        <f>IF(DB357&gt;0,ROUND(PMT($F$92/12,$F$96*12,-CC358),5),0)</f>
        <v>0</v>
      </c>
      <c r="CE358" s="15">
        <f>IF(DB357&gt;0,ROUND(CC358*$CE$1/1000,2),0)</f>
        <v>0</v>
      </c>
      <c r="CF358" s="9">
        <f>INT(CE358)</f>
        <v>0</v>
      </c>
      <c r="CG358" s="23">
        <f>INT((CE358-CF358)*10)/10</f>
        <v>0</v>
      </c>
      <c r="CH358" s="17">
        <f>CE358-CF358-CG358</f>
        <v>0</v>
      </c>
      <c r="CI358" s="23">
        <f>IF(OR(CH358=0.05,CH358=0),CH358,IF(AND(CH358&gt;0.051,CH358&lt;0.1),0.1,IF(AND(CH358&gt;0.001,CH358&lt;0.05),0.05,CH358)))</f>
        <v>0</v>
      </c>
      <c r="CJ358" s="23">
        <f>CF358+CG358+CI358</f>
        <v>0</v>
      </c>
      <c r="CK358" s="15">
        <f>IF(DB357&gt;0,ROUND($CD$1*$CK$1,2),0)</f>
        <v>0</v>
      </c>
      <c r="CL358" s="22">
        <v>0</v>
      </c>
      <c r="CM358" s="22">
        <f>IF(DB357&gt;0,ROUND($CD$1*$CM$1,2),0)</f>
        <v>0</v>
      </c>
      <c r="CN358" s="22">
        <f>IF(DB357&gt;0,ROUND($CD$1*$CN$1,2),0)</f>
        <v>0</v>
      </c>
      <c r="CO358" s="22">
        <f>IF(DB357&gt;0,ROUND($CD$1*$CO$1,2),0)</f>
        <v>0</v>
      </c>
      <c r="CP358" s="22">
        <f>IF(DB357&gt;0,ROUND($CD$1*$CP$1,2),0)</f>
        <v>0</v>
      </c>
      <c r="CQ358" s="15">
        <f>IF(DB357&gt;0,CK358+SUM(CM358:CP358),0)</f>
        <v>0</v>
      </c>
      <c r="CR358" s="22">
        <f>IF(DB357&gt;0,ROUND(CQ358/12,2),0)</f>
        <v>0</v>
      </c>
      <c r="CS358" s="9">
        <f>INT(CR358)</f>
        <v>0</v>
      </c>
      <c r="CT358" s="23">
        <f>INT((CR358-CS358)*10)/10</f>
        <v>0</v>
      </c>
      <c r="CU358" s="17">
        <f>CR358-CS358-CT358</f>
        <v>0</v>
      </c>
      <c r="CV358" s="23">
        <f>IF(OR(CU358=0.05,CU358=0),CU358,IF(AND(CU358&gt;0.051,CU358&lt;0.1),0.1,IF(AND(CU358&gt;0.001,CU358&lt;0.05),0.05,CU358)))</f>
        <v>0</v>
      </c>
      <c r="CW358" s="23">
        <f>CS358+CT358+CV358</f>
        <v>0</v>
      </c>
      <c r="CX358">
        <f>IF(DB357&gt;0,CX357,0)</f>
        <v>0</v>
      </c>
      <c r="CY358" s="7">
        <f>ROUND(CD358+CJ358+CW358+CX358,2)</f>
        <v>0</v>
      </c>
      <c r="CZ358" s="7">
        <f>IF(AND(CY358&gt;0,CY359=0),CY358,0)</f>
        <v>0</v>
      </c>
      <c r="DA358" s="7">
        <f>IF(DB357&gt;0,DA357,0)</f>
        <v>0</v>
      </c>
      <c r="DB358" s="7">
        <f>IF(ROUND(CY358-DA358,2)&gt;0,ROUND(CY358-DA358,2),0)</f>
        <v>0</v>
      </c>
      <c r="EB358">
        <v>356</v>
      </c>
      <c r="EC358" s="7">
        <f>IF(FB357&gt;0,EC357-1000,EC357)</f>
        <v>0</v>
      </c>
      <c r="ED358" s="20">
        <f>IF(FB357&gt;0,ROUND(PMT($F$92/12,$F$96*12,-EC358),5),0)</f>
        <v>0</v>
      </c>
      <c r="EE358" s="15">
        <f>IF(FB357&gt;0,ROUND(EC358*$EE$1/1000,2),0)</f>
        <v>0</v>
      </c>
      <c r="EF358" s="9">
        <f>INT(EE358)</f>
        <v>0</v>
      </c>
      <c r="EG358" s="23">
        <f>INT((EE358-EF358)*10)/10</f>
        <v>0</v>
      </c>
      <c r="EH358" s="17">
        <f>EE358-EF358-EG358</f>
        <v>0</v>
      </c>
      <c r="EI358" s="23">
        <f>IF(OR(EH358=0.05,EH358=0),EH358,IF(AND(EH358&gt;0.051,EH358&lt;0.1),0.1,IF(AND(EH358&gt;0.001,EH358&lt;0.05),0.05,EH358)))</f>
        <v>0</v>
      </c>
      <c r="EJ358" s="23">
        <f>EF358+EG358+EI358</f>
        <v>0</v>
      </c>
      <c r="EK358" s="15">
        <f>IF(FB357&gt;0,ROUND($ED$1*$EK$1,2),0)</f>
        <v>0</v>
      </c>
      <c r="EL358" s="22">
        <v>0</v>
      </c>
      <c r="EM358" s="22">
        <f>IF(FB357&gt;0,ROUND($ED$1*$EM$1,0),0)</f>
        <v>0</v>
      </c>
      <c r="EN358" s="22">
        <f>IF(FB357&gt;0,ROUND($ED$1*$EN$1,2),0)</f>
        <v>0</v>
      </c>
      <c r="EO358" s="22">
        <f>IF(FB357&gt;0,ROUND($ED$1*$EO$1,2),0)</f>
        <v>0</v>
      </c>
      <c r="EP358" s="22">
        <f>IF(FB357&gt;0,ROUND($ED$1*$EP$1,2),0)</f>
        <v>0</v>
      </c>
      <c r="EQ358" s="15">
        <f>IF(FB357&gt;0,EK358+SUM(EM358:EP358),0)</f>
        <v>0</v>
      </c>
      <c r="ER358" s="22">
        <f>IF(FB357&gt;0,ROUND(EQ358/12,2),0)</f>
        <v>0</v>
      </c>
      <c r="ES358" s="9">
        <f>INT(ER358)</f>
        <v>0</v>
      </c>
      <c r="ET358" s="23">
        <f>INT((ER358-ES358)*10)/10</f>
        <v>0</v>
      </c>
      <c r="EU358" s="17">
        <f>ER358-ES358-ET358</f>
        <v>0</v>
      </c>
      <c r="EV358" s="23">
        <f>IF(OR(EU358=0.05,EU358=0),EU358,IF(AND(EU358&gt;0.051,EU358&lt;0.1),0.1,IF(AND(EU358&gt;0.001,EU358&lt;0.05),0.05,EU358)))</f>
        <v>0</v>
      </c>
      <c r="EW358" s="23">
        <f>ES358+ET358+EV358</f>
        <v>0</v>
      </c>
      <c r="EX358">
        <f>IF(FB357&gt;0,EX357,0)</f>
        <v>0</v>
      </c>
      <c r="EY358" s="7">
        <f>ROUND(ED358+EJ358+EW358+EX358,2)</f>
        <v>0</v>
      </c>
      <c r="EZ358" s="7">
        <f>IF(AND(EY358&gt;0,EY359=0),EY358,0)</f>
        <v>0</v>
      </c>
      <c r="FA358" s="7">
        <f>IF(FB357&gt;0,FA357,0)</f>
        <v>0</v>
      </c>
      <c r="FB358" s="7">
        <f>IF(ROUND(EY358-FA358,2)&gt;0,ROUND(EY358-FA358,2),0)</f>
        <v>0</v>
      </c>
      <c r="GB358">
        <v>356</v>
      </c>
      <c r="GC358" s="7">
        <f>IF(HB357&gt;0,GC357-1000,GC357)</f>
        <v>0</v>
      </c>
      <c r="GD358" s="20">
        <f>IF(HB357&gt;0,ROUND(PMT($F$92/12,$F$96*12,-GC358),5),0)</f>
        <v>0</v>
      </c>
      <c r="GE358" s="15">
        <f>IF(HB357&gt;0,ROUND(GC358*$GE$1/1000,2),0)</f>
        <v>0</v>
      </c>
      <c r="GF358" s="9">
        <f>INT(GE358)</f>
        <v>0</v>
      </c>
      <c r="GG358" s="23">
        <f>INT((GE358-GF358)*10)/10</f>
        <v>0</v>
      </c>
      <c r="GH358" s="17">
        <f>GE358-GF358-GG358</f>
        <v>0</v>
      </c>
      <c r="GI358" s="23">
        <f>IF(OR(GH358=0.05,GH358=0),GH358,IF(AND(GH358&gt;0.051,GH358&lt;0.1),0.1,IF(AND(GH358&gt;0.001,GH358&lt;0.05),0.05,GH358)))</f>
        <v>0</v>
      </c>
      <c r="GJ358" s="23">
        <f>GF358+GG358+GI358</f>
        <v>0</v>
      </c>
      <c r="GK358" s="15">
        <f>IF(HB357&gt;0,ROUND($GD$1*$GK$1,2),0)</f>
        <v>0</v>
      </c>
      <c r="GL358" s="22">
        <v>0</v>
      </c>
      <c r="GM358" s="22">
        <f>IF(HB357&gt;0,ROUND($GD$1*$GM$1,0),0)</f>
        <v>0</v>
      </c>
      <c r="GN358" s="22">
        <f>IF(HB357&gt;0,ROUND($GD$1*$GN$1,2),0)</f>
        <v>0</v>
      </c>
      <c r="GO358" s="22">
        <f>IF(HB357&gt;0,ROUND($GD$1*$GO$1,2),0)</f>
        <v>0</v>
      </c>
      <c r="GP358" s="22">
        <f>IF(HB357&gt;0,ROUND($GD$1*$GP$1,2),0)</f>
        <v>0</v>
      </c>
      <c r="GQ358" s="15">
        <f>IF(HB357&gt;0,GK358+SUM(GM358:GP358),0)</f>
        <v>0</v>
      </c>
      <c r="GR358" s="22">
        <f>IF(HB357&gt;0,ROUND(GQ358/12,2),0)</f>
        <v>0</v>
      </c>
      <c r="GS358" s="9">
        <f>INT(GR358)</f>
        <v>0</v>
      </c>
      <c r="GT358" s="23">
        <f>INT((GR358-GS358)*10)/10</f>
        <v>0</v>
      </c>
      <c r="GU358" s="17">
        <f>GR358-GS358-GT358</f>
        <v>0</v>
      </c>
      <c r="GV358" s="23">
        <f>IF(OR(GU358=0.05,GU358=0),GU358,IF(AND(GU358&gt;0.051,GU358&lt;0.1),0.1,IF(AND(GU358&gt;0.001,GU358&lt;0.05),0.05,GU358)))</f>
        <v>0</v>
      </c>
      <c r="GW358" s="23">
        <f>GS358+GT358+GV358</f>
        <v>0</v>
      </c>
      <c r="GX358">
        <f>IF(HB357&gt;0,GX357,0)</f>
        <v>0</v>
      </c>
      <c r="GY358" s="7">
        <f>ROUND(GD358+GJ358+GW358+GX358,2)</f>
        <v>0</v>
      </c>
      <c r="GZ358" s="7">
        <f>IF(AND(GY358&gt;0,GY359=0),GY358,0)</f>
        <v>0</v>
      </c>
      <c r="HA358" s="7">
        <f>IF(HB357&gt;0,HA357,0)</f>
        <v>0</v>
      </c>
      <c r="HB358" s="7">
        <f>IF(ROUND(GY358-HA358,2)&gt;0,ROUND(GY358-HA358,2),0)</f>
        <v>0</v>
      </c>
    </row>
    <row r="359" spans="1:235">
      <c r="BB359">
        <v>357</v>
      </c>
      <c r="BC359" s="7">
        <f>IF(BW358&gt;0,BC358-1000,BC358)</f>
        <v>0</v>
      </c>
      <c r="BD359" s="20">
        <f>IF(BW358&gt;0,ROUND(PMT($F$92/12,$F$96*12,-BC359),5),0)</f>
        <v>0</v>
      </c>
      <c r="BE359" s="15">
        <f>IF(BW358&gt;0,ROUND(BC359*$E$1/1000,2),0)</f>
        <v>0</v>
      </c>
      <c r="BF359" s="15">
        <f>IF(BW358&gt;0,ROUND(MIN(BC359,$F$168)*$BF$1,2),0)</f>
        <v>0</v>
      </c>
      <c r="BG359" s="22">
        <v>0</v>
      </c>
      <c r="BH359" s="22">
        <f>IF(BW358&gt;0,ROUND(MIN(BC359,$F$168)*$BH$1,0),0)</f>
        <v>0</v>
      </c>
      <c r="BI359" s="22">
        <f>IF(BW358&gt;0,ROUND(MIN(BC359,$F$168)*$BI$1,2),0)</f>
        <v>0</v>
      </c>
      <c r="BJ359" s="22">
        <f>IF(BW358&gt;0,ROUND(MIN(BC359,$F$168)*$BJ$1,2),0)</f>
        <v>0</v>
      </c>
      <c r="BK359" s="22">
        <f>IF(BW358&gt;0,ROUND(MIN(BC359,$F$168)*$BK$1,2),0)</f>
        <v>0</v>
      </c>
      <c r="BL359" s="15">
        <f>IF(BW358&gt;0,BF359+SUM(BH359:BK359),0)</f>
        <v>0</v>
      </c>
      <c r="BM359" s="22">
        <f>IF(BW358&gt;0,ROUND(BL359/12,2),0)</f>
        <v>0</v>
      </c>
      <c r="BN359" s="9">
        <f>INT(BM359)</f>
        <v>0</v>
      </c>
      <c r="BO359" s="23">
        <f>INT((BM359-BN359)*10)/10</f>
        <v>0</v>
      </c>
      <c r="BP359" s="17">
        <f>BM359-BN359-BO359</f>
        <v>0</v>
      </c>
      <c r="BQ359" s="23">
        <f>IF(OR(BP359=0.05,BP359=0),BP359,IF(AND(BP359&gt;0.051,BP359&lt;0.1),0.1,IF(AND(BP359&gt;0.001,BP359&lt;0.05),0.05,BP359)))</f>
        <v>0</v>
      </c>
      <c r="BR359" s="23">
        <f>BN359+BO359+BQ359</f>
        <v>0</v>
      </c>
      <c r="BS359">
        <f>IF(BW358&gt;0,BS358,0)</f>
        <v>0</v>
      </c>
      <c r="BT359" s="7">
        <f>SUM(BD359:BE359)+BR359+BS359</f>
        <v>0</v>
      </c>
      <c r="BU359" s="7">
        <f>IF(AND(BT359&gt;0,BT360=0),BT359,0)</f>
        <v>0</v>
      </c>
      <c r="BV359" s="7">
        <f>IF(BW358&gt;0,BV358,0)</f>
        <v>0</v>
      </c>
      <c r="BW359" s="7">
        <f>IF(ROUND(BT359-BV359,2)&gt;0,ROUND(BT359-BV359,2),0)</f>
        <v>0</v>
      </c>
      <c r="CB359">
        <v>357</v>
      </c>
      <c r="CC359" s="7">
        <f>IF(DB358&gt;0,CC358-1000,CC358)</f>
        <v>0</v>
      </c>
      <c r="CD359" s="20">
        <f>IF(DB358&gt;0,ROUND(PMT($F$92/12,$F$96*12,-CC359),5),0)</f>
        <v>0</v>
      </c>
      <c r="CE359" s="15">
        <f>IF(DB358&gt;0,ROUND(CC359*$CE$1/1000,2),0)</f>
        <v>0</v>
      </c>
      <c r="CF359" s="9">
        <f>INT(CE359)</f>
        <v>0</v>
      </c>
      <c r="CG359" s="23">
        <f>INT((CE359-CF359)*10)/10</f>
        <v>0</v>
      </c>
      <c r="CH359" s="17">
        <f>CE359-CF359-CG359</f>
        <v>0</v>
      </c>
      <c r="CI359" s="23">
        <f>IF(OR(CH359=0.05,CH359=0),CH359,IF(AND(CH359&gt;0.051,CH359&lt;0.1),0.1,IF(AND(CH359&gt;0.001,CH359&lt;0.05),0.05,CH359)))</f>
        <v>0</v>
      </c>
      <c r="CJ359" s="23">
        <f>CF359+CG359+CI359</f>
        <v>0</v>
      </c>
      <c r="CK359" s="15">
        <f>IF(DB358&gt;0,ROUND($CD$1*$CK$1,2),0)</f>
        <v>0</v>
      </c>
      <c r="CL359" s="22">
        <v>0</v>
      </c>
      <c r="CM359" s="22">
        <f>IF(DB358&gt;0,ROUND($CD$1*$CM$1,2),0)</f>
        <v>0</v>
      </c>
      <c r="CN359" s="22">
        <f>IF(DB358&gt;0,ROUND($CD$1*$CN$1,2),0)</f>
        <v>0</v>
      </c>
      <c r="CO359" s="22">
        <f>IF(DB358&gt;0,ROUND($CD$1*$CO$1,2),0)</f>
        <v>0</v>
      </c>
      <c r="CP359" s="22">
        <f>IF(DB358&gt;0,ROUND($CD$1*$CP$1,2),0)</f>
        <v>0</v>
      </c>
      <c r="CQ359" s="15">
        <f>IF(DB358&gt;0,CK359+SUM(CM359:CP359),0)</f>
        <v>0</v>
      </c>
      <c r="CR359" s="22">
        <f>IF(DB358&gt;0,ROUND(CQ359/12,2),0)</f>
        <v>0</v>
      </c>
      <c r="CS359" s="9">
        <f>INT(CR359)</f>
        <v>0</v>
      </c>
      <c r="CT359" s="23">
        <f>INT((CR359-CS359)*10)/10</f>
        <v>0</v>
      </c>
      <c r="CU359" s="17">
        <f>CR359-CS359-CT359</f>
        <v>0</v>
      </c>
      <c r="CV359" s="23">
        <f>IF(OR(CU359=0.05,CU359=0),CU359,IF(AND(CU359&gt;0.051,CU359&lt;0.1),0.1,IF(AND(CU359&gt;0.001,CU359&lt;0.05),0.05,CU359)))</f>
        <v>0</v>
      </c>
      <c r="CW359" s="23">
        <f>CS359+CT359+CV359</f>
        <v>0</v>
      </c>
      <c r="CX359">
        <f>IF(DB358&gt;0,CX358,0)</f>
        <v>0</v>
      </c>
      <c r="CY359" s="7">
        <f>ROUND(CD359+CJ359+CW359+CX359,2)</f>
        <v>0</v>
      </c>
      <c r="CZ359" s="7">
        <f>IF(AND(CY359&gt;0,CY360=0),CY359,0)</f>
        <v>0</v>
      </c>
      <c r="DA359" s="7">
        <f>IF(DB358&gt;0,DA358,0)</f>
        <v>0</v>
      </c>
      <c r="DB359" s="7">
        <f>IF(ROUND(CY359-DA359,2)&gt;0,ROUND(CY359-DA359,2),0)</f>
        <v>0</v>
      </c>
      <c r="EB359">
        <v>357</v>
      </c>
      <c r="EC359" s="7">
        <f>IF(FB358&gt;0,EC358-1000,EC358)</f>
        <v>0</v>
      </c>
      <c r="ED359" s="20">
        <f>IF(FB358&gt;0,ROUND(PMT($F$92/12,$F$96*12,-EC359),5),0)</f>
        <v>0</v>
      </c>
      <c r="EE359" s="15">
        <f>IF(FB358&gt;0,ROUND(EC359*$EE$1/1000,2),0)</f>
        <v>0</v>
      </c>
      <c r="EF359" s="9">
        <f>INT(EE359)</f>
        <v>0</v>
      </c>
      <c r="EG359" s="23">
        <f>INT((EE359-EF359)*10)/10</f>
        <v>0</v>
      </c>
      <c r="EH359" s="17">
        <f>EE359-EF359-EG359</f>
        <v>0</v>
      </c>
      <c r="EI359" s="23">
        <f>IF(OR(EH359=0.05,EH359=0),EH359,IF(AND(EH359&gt;0.051,EH359&lt;0.1),0.1,IF(AND(EH359&gt;0.001,EH359&lt;0.05),0.05,EH359)))</f>
        <v>0</v>
      </c>
      <c r="EJ359" s="23">
        <f>EF359+EG359+EI359</f>
        <v>0</v>
      </c>
      <c r="EK359" s="15">
        <f>IF(FB358&gt;0,ROUND($ED$1*$EK$1,2),0)</f>
        <v>0</v>
      </c>
      <c r="EL359" s="22">
        <v>0</v>
      </c>
      <c r="EM359" s="22">
        <f>IF(FB358&gt;0,ROUND($ED$1*$EM$1,0),0)</f>
        <v>0</v>
      </c>
      <c r="EN359" s="22">
        <f>IF(FB358&gt;0,ROUND($ED$1*$EN$1,2),0)</f>
        <v>0</v>
      </c>
      <c r="EO359" s="22">
        <f>IF(FB358&gt;0,ROUND($ED$1*$EO$1,2),0)</f>
        <v>0</v>
      </c>
      <c r="EP359" s="22">
        <f>IF(FB358&gt;0,ROUND($ED$1*$EP$1,2),0)</f>
        <v>0</v>
      </c>
      <c r="EQ359" s="15">
        <f>IF(FB358&gt;0,EK359+SUM(EM359:EP359),0)</f>
        <v>0</v>
      </c>
      <c r="ER359" s="22">
        <f>IF(FB358&gt;0,ROUND(EQ359/12,2),0)</f>
        <v>0</v>
      </c>
      <c r="ES359" s="9">
        <f>INT(ER359)</f>
        <v>0</v>
      </c>
      <c r="ET359" s="23">
        <f>INT((ER359-ES359)*10)/10</f>
        <v>0</v>
      </c>
      <c r="EU359" s="17">
        <f>ER359-ES359-ET359</f>
        <v>0</v>
      </c>
      <c r="EV359" s="23">
        <f>IF(OR(EU359=0.05,EU359=0),EU359,IF(AND(EU359&gt;0.051,EU359&lt;0.1),0.1,IF(AND(EU359&gt;0.001,EU359&lt;0.05),0.05,EU359)))</f>
        <v>0</v>
      </c>
      <c r="EW359" s="23">
        <f>ES359+ET359+EV359</f>
        <v>0</v>
      </c>
      <c r="EX359">
        <f>IF(FB358&gt;0,EX358,0)</f>
        <v>0</v>
      </c>
      <c r="EY359" s="7">
        <f>ROUND(ED359+EJ359+EW359+EX359,2)</f>
        <v>0</v>
      </c>
      <c r="EZ359" s="7">
        <f>IF(AND(EY359&gt;0,EY360=0),EY359,0)</f>
        <v>0</v>
      </c>
      <c r="FA359" s="7">
        <f>IF(FB358&gt;0,FA358,0)</f>
        <v>0</v>
      </c>
      <c r="FB359" s="7">
        <f>IF(ROUND(EY359-FA359,2)&gt;0,ROUND(EY359-FA359,2),0)</f>
        <v>0</v>
      </c>
      <c r="GB359">
        <v>357</v>
      </c>
      <c r="GC359" s="7">
        <f>IF(HB358&gt;0,GC358-1000,GC358)</f>
        <v>0</v>
      </c>
      <c r="GD359" s="20">
        <f>IF(HB358&gt;0,ROUND(PMT($F$92/12,$F$96*12,-GC359),5),0)</f>
        <v>0</v>
      </c>
      <c r="GE359" s="15">
        <f>IF(HB358&gt;0,ROUND(GC359*$GE$1/1000,2),0)</f>
        <v>0</v>
      </c>
      <c r="GF359" s="9">
        <f>INT(GE359)</f>
        <v>0</v>
      </c>
      <c r="GG359" s="23">
        <f>INT((GE359-GF359)*10)/10</f>
        <v>0</v>
      </c>
      <c r="GH359" s="17">
        <f>GE359-GF359-GG359</f>
        <v>0</v>
      </c>
      <c r="GI359" s="23">
        <f>IF(OR(GH359=0.05,GH359=0),GH359,IF(AND(GH359&gt;0.051,GH359&lt;0.1),0.1,IF(AND(GH359&gt;0.001,GH359&lt;0.05),0.05,GH359)))</f>
        <v>0</v>
      </c>
      <c r="GJ359" s="23">
        <f>GF359+GG359+GI359</f>
        <v>0</v>
      </c>
      <c r="GK359" s="15">
        <f>IF(HB358&gt;0,ROUND($GD$1*$GK$1,2),0)</f>
        <v>0</v>
      </c>
      <c r="GL359" s="22">
        <v>0</v>
      </c>
      <c r="GM359" s="22">
        <f>IF(HB358&gt;0,ROUND($GD$1*$GM$1,0),0)</f>
        <v>0</v>
      </c>
      <c r="GN359" s="22">
        <f>IF(HB358&gt;0,ROUND($GD$1*$GN$1,2),0)</f>
        <v>0</v>
      </c>
      <c r="GO359" s="22">
        <f>IF(HB358&gt;0,ROUND($GD$1*$GO$1,2),0)</f>
        <v>0</v>
      </c>
      <c r="GP359" s="22">
        <f>IF(HB358&gt;0,ROUND($GD$1*$GP$1,2),0)</f>
        <v>0</v>
      </c>
      <c r="GQ359" s="15">
        <f>IF(HB358&gt;0,GK359+SUM(GM359:GP359),0)</f>
        <v>0</v>
      </c>
      <c r="GR359" s="22">
        <f>IF(HB358&gt;0,ROUND(GQ359/12,2),0)</f>
        <v>0</v>
      </c>
      <c r="GS359" s="9">
        <f>INT(GR359)</f>
        <v>0</v>
      </c>
      <c r="GT359" s="23">
        <f>INT((GR359-GS359)*10)/10</f>
        <v>0</v>
      </c>
      <c r="GU359" s="17">
        <f>GR359-GS359-GT359</f>
        <v>0</v>
      </c>
      <c r="GV359" s="23">
        <f>IF(OR(GU359=0.05,GU359=0),GU359,IF(AND(GU359&gt;0.051,GU359&lt;0.1),0.1,IF(AND(GU359&gt;0.001,GU359&lt;0.05),0.05,GU359)))</f>
        <v>0</v>
      </c>
      <c r="GW359" s="23">
        <f>GS359+GT359+GV359</f>
        <v>0</v>
      </c>
      <c r="GX359">
        <f>IF(HB358&gt;0,GX358,0)</f>
        <v>0</v>
      </c>
      <c r="GY359" s="7">
        <f>ROUND(GD359+GJ359+GW359+GX359,2)</f>
        <v>0</v>
      </c>
      <c r="GZ359" s="7">
        <f>IF(AND(GY359&gt;0,GY360=0),GY359,0)</f>
        <v>0</v>
      </c>
      <c r="HA359" s="7">
        <f>IF(HB358&gt;0,HA358,0)</f>
        <v>0</v>
      </c>
      <c r="HB359" s="7">
        <f>IF(ROUND(GY359-HA359,2)&gt;0,ROUND(GY359-HA359,2),0)</f>
        <v>0</v>
      </c>
    </row>
    <row r="360" spans="1:235">
      <c r="BB360">
        <v>358</v>
      </c>
      <c r="BC360" s="7">
        <f>IF(BW359&gt;0,BC359-1000,BC359)</f>
        <v>0</v>
      </c>
      <c r="BD360" s="20">
        <f>IF(BW359&gt;0,ROUND(PMT($F$92/12,$F$96*12,-BC360),5),0)</f>
        <v>0</v>
      </c>
      <c r="BE360" s="15">
        <f>IF(BW359&gt;0,ROUND(BC360*$E$1/1000,2),0)</f>
        <v>0</v>
      </c>
      <c r="BF360" s="15">
        <f>IF(BW359&gt;0,ROUND(MIN(BC360,$F$168)*$BF$1,2),0)</f>
        <v>0</v>
      </c>
      <c r="BG360" s="22">
        <v>0</v>
      </c>
      <c r="BH360" s="22">
        <f>IF(BW359&gt;0,ROUND(MIN(BC360,$F$168)*$BH$1,0),0)</f>
        <v>0</v>
      </c>
      <c r="BI360" s="22">
        <f>IF(BW359&gt;0,ROUND(MIN(BC360,$F$168)*$BI$1,2),0)</f>
        <v>0</v>
      </c>
      <c r="BJ360" s="22">
        <f>IF(BW359&gt;0,ROUND(MIN(BC360,$F$168)*$BJ$1,2),0)</f>
        <v>0</v>
      </c>
      <c r="BK360" s="22">
        <f>IF(BW359&gt;0,ROUND(MIN(BC360,$F$168)*$BK$1,2),0)</f>
        <v>0</v>
      </c>
      <c r="BL360" s="15">
        <f>IF(BW359&gt;0,BF360+SUM(BH360:BK360),0)</f>
        <v>0</v>
      </c>
      <c r="BM360" s="22">
        <f>IF(BW359&gt;0,ROUND(BL360/12,2),0)</f>
        <v>0</v>
      </c>
      <c r="BN360" s="9">
        <f>INT(BM360)</f>
        <v>0</v>
      </c>
      <c r="BO360" s="23">
        <f>INT((BM360-BN360)*10)/10</f>
        <v>0</v>
      </c>
      <c r="BP360" s="17">
        <f>BM360-BN360-BO360</f>
        <v>0</v>
      </c>
      <c r="BQ360" s="23">
        <f>IF(OR(BP360=0.05,BP360=0),BP360,IF(AND(BP360&gt;0.051,BP360&lt;0.1),0.1,IF(AND(BP360&gt;0.001,BP360&lt;0.05),0.05,BP360)))</f>
        <v>0</v>
      </c>
      <c r="BR360" s="23">
        <f>BN360+BO360+BQ360</f>
        <v>0</v>
      </c>
      <c r="BS360">
        <f>IF(BW359&gt;0,BS359,0)</f>
        <v>0</v>
      </c>
      <c r="BT360" s="7">
        <f>SUM(BD360:BE360)+BR360+BS360</f>
        <v>0</v>
      </c>
      <c r="BU360" s="7">
        <f>IF(AND(BT360&gt;0,BT361=0),BT360,0)</f>
        <v>0</v>
      </c>
      <c r="BV360" s="7">
        <f>IF(BW359&gt;0,BV359,0)</f>
        <v>0</v>
      </c>
      <c r="BW360" s="7">
        <f>IF(ROUND(BT360-BV360,2)&gt;0,ROUND(BT360-BV360,2),0)</f>
        <v>0</v>
      </c>
      <c r="CB360">
        <v>358</v>
      </c>
      <c r="CC360" s="7">
        <f>IF(DB359&gt;0,CC359-1000,CC359)</f>
        <v>0</v>
      </c>
      <c r="CD360" s="20">
        <f>IF(DB359&gt;0,ROUND(PMT($F$92/12,$F$96*12,-CC360),5),0)</f>
        <v>0</v>
      </c>
      <c r="CE360" s="15">
        <f>IF(DB359&gt;0,ROUND(CC360*$CE$1/1000,2),0)</f>
        <v>0</v>
      </c>
      <c r="CF360" s="9">
        <f>INT(CE360)</f>
        <v>0</v>
      </c>
      <c r="CG360" s="23">
        <f>INT((CE360-CF360)*10)/10</f>
        <v>0</v>
      </c>
      <c r="CH360" s="17">
        <f>CE360-CF360-CG360</f>
        <v>0</v>
      </c>
      <c r="CI360" s="23">
        <f>IF(OR(CH360=0.05,CH360=0),CH360,IF(AND(CH360&gt;0.051,CH360&lt;0.1),0.1,IF(AND(CH360&gt;0.001,CH360&lt;0.05),0.05,CH360)))</f>
        <v>0</v>
      </c>
      <c r="CJ360" s="23">
        <f>CF360+CG360+CI360</f>
        <v>0</v>
      </c>
      <c r="CK360" s="15">
        <f>IF(DB359&gt;0,ROUND($CD$1*$CK$1,2),0)</f>
        <v>0</v>
      </c>
      <c r="CL360" s="22">
        <v>0</v>
      </c>
      <c r="CM360" s="22">
        <f>IF(DB359&gt;0,ROUND($CD$1*$CM$1,2),0)</f>
        <v>0</v>
      </c>
      <c r="CN360" s="22">
        <f>IF(DB359&gt;0,ROUND($CD$1*$CN$1,2),0)</f>
        <v>0</v>
      </c>
      <c r="CO360" s="22">
        <f>IF(DB359&gt;0,ROUND($CD$1*$CO$1,2),0)</f>
        <v>0</v>
      </c>
      <c r="CP360" s="22">
        <f>IF(DB359&gt;0,ROUND($CD$1*$CP$1,2),0)</f>
        <v>0</v>
      </c>
      <c r="CQ360" s="15">
        <f>IF(DB359&gt;0,CK360+SUM(CM360:CP360),0)</f>
        <v>0</v>
      </c>
      <c r="CR360" s="22">
        <f>IF(DB359&gt;0,ROUND(CQ360/12,2),0)</f>
        <v>0</v>
      </c>
      <c r="CS360" s="9">
        <f>INT(CR360)</f>
        <v>0</v>
      </c>
      <c r="CT360" s="23">
        <f>INT((CR360-CS360)*10)/10</f>
        <v>0</v>
      </c>
      <c r="CU360" s="17">
        <f>CR360-CS360-CT360</f>
        <v>0</v>
      </c>
      <c r="CV360" s="23">
        <f>IF(OR(CU360=0.05,CU360=0),CU360,IF(AND(CU360&gt;0.051,CU360&lt;0.1),0.1,IF(AND(CU360&gt;0.001,CU360&lt;0.05),0.05,CU360)))</f>
        <v>0</v>
      </c>
      <c r="CW360" s="23">
        <f>CS360+CT360+CV360</f>
        <v>0</v>
      </c>
      <c r="CX360">
        <f>IF(DB359&gt;0,CX359,0)</f>
        <v>0</v>
      </c>
      <c r="CY360" s="7">
        <f>ROUND(CD360+CJ360+CW360+CX360,2)</f>
        <v>0</v>
      </c>
      <c r="CZ360" s="7">
        <f>IF(AND(CY360&gt;0,CY361=0),CY360,0)</f>
        <v>0</v>
      </c>
      <c r="DA360" s="7">
        <f>IF(DB359&gt;0,DA359,0)</f>
        <v>0</v>
      </c>
      <c r="DB360" s="7">
        <f>IF(ROUND(CY360-DA360,2)&gt;0,ROUND(CY360-DA360,2),0)</f>
        <v>0</v>
      </c>
      <c r="EB360">
        <v>358</v>
      </c>
      <c r="EC360" s="7">
        <f>IF(FB359&gt;0,EC359-1000,EC359)</f>
        <v>0</v>
      </c>
      <c r="ED360" s="20">
        <f>IF(FB359&gt;0,ROUND(PMT($F$92/12,$F$96*12,-EC360),5),0)</f>
        <v>0</v>
      </c>
      <c r="EE360" s="15">
        <f>IF(FB359&gt;0,ROUND(EC360*$EE$1/1000,2),0)</f>
        <v>0</v>
      </c>
      <c r="EF360" s="9">
        <f>INT(EE360)</f>
        <v>0</v>
      </c>
      <c r="EG360" s="23">
        <f>INT((EE360-EF360)*10)/10</f>
        <v>0</v>
      </c>
      <c r="EH360" s="17">
        <f>EE360-EF360-EG360</f>
        <v>0</v>
      </c>
      <c r="EI360" s="23">
        <f>IF(OR(EH360=0.05,EH360=0),EH360,IF(AND(EH360&gt;0.051,EH360&lt;0.1),0.1,IF(AND(EH360&gt;0.001,EH360&lt;0.05),0.05,EH360)))</f>
        <v>0</v>
      </c>
      <c r="EJ360" s="23">
        <f>EF360+EG360+EI360</f>
        <v>0</v>
      </c>
      <c r="EK360" s="15">
        <f>IF(FB359&gt;0,ROUND($ED$1*$EK$1,2),0)</f>
        <v>0</v>
      </c>
      <c r="EL360" s="22">
        <v>0</v>
      </c>
      <c r="EM360" s="22">
        <f>IF(FB359&gt;0,ROUND($ED$1*$EM$1,0),0)</f>
        <v>0</v>
      </c>
      <c r="EN360" s="22">
        <f>IF(FB359&gt;0,ROUND($ED$1*$EN$1,2),0)</f>
        <v>0</v>
      </c>
      <c r="EO360" s="22">
        <f>IF(FB359&gt;0,ROUND($ED$1*$EO$1,2),0)</f>
        <v>0</v>
      </c>
      <c r="EP360" s="22">
        <f>IF(FB359&gt;0,ROUND($ED$1*$EP$1,2),0)</f>
        <v>0</v>
      </c>
      <c r="EQ360" s="15">
        <f>IF(FB359&gt;0,EK360+SUM(EM360:EP360),0)</f>
        <v>0</v>
      </c>
      <c r="ER360" s="22">
        <f>IF(FB359&gt;0,ROUND(EQ360/12,2),0)</f>
        <v>0</v>
      </c>
      <c r="ES360" s="9">
        <f>INT(ER360)</f>
        <v>0</v>
      </c>
      <c r="ET360" s="23">
        <f>INT((ER360-ES360)*10)/10</f>
        <v>0</v>
      </c>
      <c r="EU360" s="17">
        <f>ER360-ES360-ET360</f>
        <v>0</v>
      </c>
      <c r="EV360" s="23">
        <f>IF(OR(EU360=0.05,EU360=0),EU360,IF(AND(EU360&gt;0.051,EU360&lt;0.1),0.1,IF(AND(EU360&gt;0.001,EU360&lt;0.05),0.05,EU360)))</f>
        <v>0</v>
      </c>
      <c r="EW360" s="23">
        <f>ES360+ET360+EV360</f>
        <v>0</v>
      </c>
      <c r="EX360">
        <f>IF(FB359&gt;0,EX359,0)</f>
        <v>0</v>
      </c>
      <c r="EY360" s="7">
        <f>ROUND(ED360+EJ360+EW360+EX360,2)</f>
        <v>0</v>
      </c>
      <c r="EZ360" s="7">
        <f>IF(AND(EY360&gt;0,EY361=0),EY360,0)</f>
        <v>0</v>
      </c>
      <c r="FA360" s="7">
        <f>IF(FB359&gt;0,FA359,0)</f>
        <v>0</v>
      </c>
      <c r="FB360" s="7">
        <f>IF(ROUND(EY360-FA360,2)&gt;0,ROUND(EY360-FA360,2),0)</f>
        <v>0</v>
      </c>
      <c r="GB360">
        <v>358</v>
      </c>
      <c r="GC360" s="7">
        <f>IF(HB359&gt;0,GC359-1000,GC359)</f>
        <v>0</v>
      </c>
      <c r="GD360" s="20">
        <f>IF(HB359&gt;0,ROUND(PMT($F$92/12,$F$96*12,-GC360),5),0)</f>
        <v>0</v>
      </c>
      <c r="GE360" s="15">
        <f>IF(HB359&gt;0,ROUND(GC360*$GE$1/1000,2),0)</f>
        <v>0</v>
      </c>
      <c r="GF360" s="9">
        <f>INT(GE360)</f>
        <v>0</v>
      </c>
      <c r="GG360" s="23">
        <f>INT((GE360-GF360)*10)/10</f>
        <v>0</v>
      </c>
      <c r="GH360" s="17">
        <f>GE360-GF360-GG360</f>
        <v>0</v>
      </c>
      <c r="GI360" s="23">
        <f>IF(OR(GH360=0.05,GH360=0),GH360,IF(AND(GH360&gt;0.051,GH360&lt;0.1),0.1,IF(AND(GH360&gt;0.001,GH360&lt;0.05),0.05,GH360)))</f>
        <v>0</v>
      </c>
      <c r="GJ360" s="23">
        <f>GF360+GG360+GI360</f>
        <v>0</v>
      </c>
      <c r="GK360" s="15">
        <f>IF(HB359&gt;0,ROUND($GD$1*$GK$1,2),0)</f>
        <v>0</v>
      </c>
      <c r="GL360" s="22">
        <v>0</v>
      </c>
      <c r="GM360" s="22">
        <f>IF(HB359&gt;0,ROUND($GD$1*$GM$1,0),0)</f>
        <v>0</v>
      </c>
      <c r="GN360" s="22">
        <f>IF(HB359&gt;0,ROUND($GD$1*$GN$1,2),0)</f>
        <v>0</v>
      </c>
      <c r="GO360" s="22">
        <f>IF(HB359&gt;0,ROUND($GD$1*$GO$1,2),0)</f>
        <v>0</v>
      </c>
      <c r="GP360" s="22">
        <f>IF(HB359&gt;0,ROUND($GD$1*$GP$1,2),0)</f>
        <v>0</v>
      </c>
      <c r="GQ360" s="15">
        <f>IF(HB359&gt;0,GK360+SUM(GM360:GP360),0)</f>
        <v>0</v>
      </c>
      <c r="GR360" s="22">
        <f>IF(HB359&gt;0,ROUND(GQ360/12,2),0)</f>
        <v>0</v>
      </c>
      <c r="GS360" s="9">
        <f>INT(GR360)</f>
        <v>0</v>
      </c>
      <c r="GT360" s="23">
        <f>INT((GR360-GS360)*10)/10</f>
        <v>0</v>
      </c>
      <c r="GU360" s="17">
        <f>GR360-GS360-GT360</f>
        <v>0</v>
      </c>
      <c r="GV360" s="23">
        <f>IF(OR(GU360=0.05,GU360=0),GU360,IF(AND(GU360&gt;0.051,GU360&lt;0.1),0.1,IF(AND(GU360&gt;0.001,GU360&lt;0.05),0.05,GU360)))</f>
        <v>0</v>
      </c>
      <c r="GW360" s="23">
        <f>GS360+GT360+GV360</f>
        <v>0</v>
      </c>
      <c r="GX360">
        <f>IF(HB359&gt;0,GX359,0)</f>
        <v>0</v>
      </c>
      <c r="GY360" s="7">
        <f>ROUND(GD360+GJ360+GW360+GX360,2)</f>
        <v>0</v>
      </c>
      <c r="GZ360" s="7">
        <f>IF(AND(GY360&gt;0,GY361=0),GY360,0)</f>
        <v>0</v>
      </c>
      <c r="HA360" s="7">
        <f>IF(HB359&gt;0,HA359,0)</f>
        <v>0</v>
      </c>
      <c r="HB360" s="7">
        <f>IF(ROUND(GY360-HA360,2)&gt;0,ROUND(GY360-HA360,2),0)</f>
        <v>0</v>
      </c>
    </row>
    <row r="361" spans="1:235">
      <c r="BB361">
        <v>359</v>
      </c>
      <c r="BC361" s="7">
        <f>IF(BW360&gt;0,BC360-1000,BC360)</f>
        <v>0</v>
      </c>
      <c r="BD361" s="20">
        <f>IF(BW360&gt;0,ROUND(PMT($F$92/12,$F$96*12,-BC361),5),0)</f>
        <v>0</v>
      </c>
      <c r="BE361" s="15">
        <f>IF(BW360&gt;0,ROUND(BC361*$E$1/1000,2),0)</f>
        <v>0</v>
      </c>
      <c r="BF361" s="15">
        <f>IF(BW360&gt;0,ROUND(MIN(BC361,$F$168)*$BF$1,2),0)</f>
        <v>0</v>
      </c>
      <c r="BG361" s="22">
        <v>0</v>
      </c>
      <c r="BH361" s="22">
        <f>IF(BW360&gt;0,ROUND(MIN(BC361,$F$168)*$BH$1,0),0)</f>
        <v>0</v>
      </c>
      <c r="BI361" s="22">
        <f>IF(BW360&gt;0,ROUND(MIN(BC361,$F$168)*$BI$1,2),0)</f>
        <v>0</v>
      </c>
      <c r="BJ361" s="22">
        <f>IF(BW360&gt;0,ROUND(MIN(BC361,$F$168)*$BJ$1,2),0)</f>
        <v>0</v>
      </c>
      <c r="BK361" s="22">
        <f>IF(BW360&gt;0,ROUND(MIN(BC361,$F$168)*$BK$1,2),0)</f>
        <v>0</v>
      </c>
      <c r="BL361" s="15">
        <f>IF(BW360&gt;0,BF361+SUM(BH361:BK361),0)</f>
        <v>0</v>
      </c>
      <c r="BM361" s="22">
        <f>IF(BW360&gt;0,ROUND(BL361/12,2),0)</f>
        <v>0</v>
      </c>
      <c r="BN361" s="9">
        <f>INT(BM361)</f>
        <v>0</v>
      </c>
      <c r="BO361" s="23">
        <f>INT((BM361-BN361)*10)/10</f>
        <v>0</v>
      </c>
      <c r="BP361" s="17">
        <f>BM361-BN361-BO361</f>
        <v>0</v>
      </c>
      <c r="BQ361" s="23">
        <f>IF(OR(BP361=0.05,BP361=0),BP361,IF(AND(BP361&gt;0.051,BP361&lt;0.1),0.1,IF(AND(BP361&gt;0.001,BP361&lt;0.05),0.05,BP361)))</f>
        <v>0</v>
      </c>
      <c r="BR361" s="23">
        <f>BN361+BO361+BQ361</f>
        <v>0</v>
      </c>
      <c r="BS361">
        <f>IF(BW360&gt;0,BS360,0)</f>
        <v>0</v>
      </c>
      <c r="BT361" s="7">
        <f>SUM(BD361:BE361)+BR361+BS361</f>
        <v>0</v>
      </c>
      <c r="BU361" s="7">
        <f>IF(AND(BT361&gt;0,BT362=0),BT361,0)</f>
        <v>0</v>
      </c>
      <c r="BV361" s="7">
        <f>IF(BW360&gt;0,BV360,0)</f>
        <v>0</v>
      </c>
      <c r="BW361" s="7">
        <f>IF(ROUND(BT361-BV361,2)&gt;0,ROUND(BT361-BV361,2),0)</f>
        <v>0</v>
      </c>
      <c r="CB361">
        <v>359</v>
      </c>
      <c r="CC361" s="7">
        <f>IF(DB360&gt;0,CC360-1000,CC360)</f>
        <v>0</v>
      </c>
      <c r="CD361" s="20">
        <f>IF(DB360&gt;0,ROUND(PMT($F$92/12,$F$96*12,-CC361),5),0)</f>
        <v>0</v>
      </c>
      <c r="CE361" s="15">
        <f>IF(DB360&gt;0,ROUND(CC361*$CE$1/1000,2),0)</f>
        <v>0</v>
      </c>
      <c r="CF361" s="9">
        <f>INT(CE361)</f>
        <v>0</v>
      </c>
      <c r="CG361" s="23">
        <f>INT((CE361-CF361)*10)/10</f>
        <v>0</v>
      </c>
      <c r="CH361" s="17">
        <f>CE361-CF361-CG361</f>
        <v>0</v>
      </c>
      <c r="CI361" s="23">
        <f>IF(OR(CH361=0.05,CH361=0),CH361,IF(AND(CH361&gt;0.051,CH361&lt;0.1),0.1,IF(AND(CH361&gt;0.001,CH361&lt;0.05),0.05,CH361)))</f>
        <v>0</v>
      </c>
      <c r="CJ361" s="23">
        <f>CF361+CG361+CI361</f>
        <v>0</v>
      </c>
      <c r="CK361" s="15">
        <f>IF(DB360&gt;0,ROUND($CD$1*$CK$1,2),0)</f>
        <v>0</v>
      </c>
      <c r="CL361" s="22">
        <v>0</v>
      </c>
      <c r="CM361" s="22">
        <f>IF(DB360&gt;0,ROUND($CD$1*$CM$1,2),0)</f>
        <v>0</v>
      </c>
      <c r="CN361" s="22">
        <f>IF(DB360&gt;0,ROUND($CD$1*$CN$1,2),0)</f>
        <v>0</v>
      </c>
      <c r="CO361" s="22">
        <f>IF(DB360&gt;0,ROUND($CD$1*$CO$1,2),0)</f>
        <v>0</v>
      </c>
      <c r="CP361" s="22">
        <f>IF(DB360&gt;0,ROUND($CD$1*$CP$1,2),0)</f>
        <v>0</v>
      </c>
      <c r="CQ361" s="15">
        <f>IF(DB360&gt;0,CK361+SUM(CM361:CP361),0)</f>
        <v>0</v>
      </c>
      <c r="CR361" s="22">
        <f>IF(DB360&gt;0,ROUND(CQ361/12,2),0)</f>
        <v>0</v>
      </c>
      <c r="CS361" s="9">
        <f>INT(CR361)</f>
        <v>0</v>
      </c>
      <c r="CT361" s="23">
        <f>INT((CR361-CS361)*10)/10</f>
        <v>0</v>
      </c>
      <c r="CU361" s="17">
        <f>CR361-CS361-CT361</f>
        <v>0</v>
      </c>
      <c r="CV361" s="23">
        <f>IF(OR(CU361=0.05,CU361=0),CU361,IF(AND(CU361&gt;0.051,CU361&lt;0.1),0.1,IF(AND(CU361&gt;0.001,CU361&lt;0.05),0.05,CU361)))</f>
        <v>0</v>
      </c>
      <c r="CW361" s="23">
        <f>CS361+CT361+CV361</f>
        <v>0</v>
      </c>
      <c r="CX361">
        <f>IF(DB360&gt;0,CX360,0)</f>
        <v>0</v>
      </c>
      <c r="CY361" s="7">
        <f>ROUND(CD361+CJ361+CW361+CX361,2)</f>
        <v>0</v>
      </c>
      <c r="CZ361" s="7">
        <f>IF(AND(CY361&gt;0,CY362=0),CY361,0)</f>
        <v>0</v>
      </c>
      <c r="DA361" s="7">
        <f>IF(DB360&gt;0,DA360,0)</f>
        <v>0</v>
      </c>
      <c r="DB361" s="7">
        <f>IF(ROUND(CY361-DA361,2)&gt;0,ROUND(CY361-DA361,2),0)</f>
        <v>0</v>
      </c>
      <c r="EB361">
        <v>359</v>
      </c>
      <c r="EC361" s="7">
        <f>IF(FB360&gt;0,EC360-1000,EC360)</f>
        <v>0</v>
      </c>
      <c r="ED361" s="20">
        <f>IF(FB360&gt;0,ROUND(PMT($F$92/12,$F$96*12,-EC361),5),0)</f>
        <v>0</v>
      </c>
      <c r="EE361" s="15">
        <f>IF(FB360&gt;0,ROUND(EC361*$EE$1/1000,2),0)</f>
        <v>0</v>
      </c>
      <c r="EF361" s="9">
        <f>INT(EE361)</f>
        <v>0</v>
      </c>
      <c r="EG361" s="23">
        <f>INT((EE361-EF361)*10)/10</f>
        <v>0</v>
      </c>
      <c r="EH361" s="17">
        <f>EE361-EF361-EG361</f>
        <v>0</v>
      </c>
      <c r="EI361" s="23">
        <f>IF(OR(EH361=0.05,EH361=0),EH361,IF(AND(EH361&gt;0.051,EH361&lt;0.1),0.1,IF(AND(EH361&gt;0.001,EH361&lt;0.05),0.05,EH361)))</f>
        <v>0</v>
      </c>
      <c r="EJ361" s="23">
        <f>EF361+EG361+EI361</f>
        <v>0</v>
      </c>
      <c r="EK361" s="15">
        <f>IF(FB360&gt;0,ROUND($ED$1*$EK$1,2),0)</f>
        <v>0</v>
      </c>
      <c r="EL361" s="22">
        <v>0</v>
      </c>
      <c r="EM361" s="22">
        <f>IF(FB360&gt;0,ROUND($ED$1*$EM$1,0),0)</f>
        <v>0</v>
      </c>
      <c r="EN361" s="22">
        <f>IF(FB360&gt;0,ROUND($ED$1*$EN$1,2),0)</f>
        <v>0</v>
      </c>
      <c r="EO361" s="22">
        <f>IF(FB360&gt;0,ROUND($ED$1*$EO$1,2),0)</f>
        <v>0</v>
      </c>
      <c r="EP361" s="22">
        <f>IF(FB360&gt;0,ROUND($ED$1*$EP$1,2),0)</f>
        <v>0</v>
      </c>
      <c r="EQ361" s="15">
        <f>IF(FB360&gt;0,EK361+SUM(EM361:EP361),0)</f>
        <v>0</v>
      </c>
      <c r="ER361" s="22">
        <f>IF(FB360&gt;0,ROUND(EQ361/12,2),0)</f>
        <v>0</v>
      </c>
      <c r="ES361" s="9">
        <f>INT(ER361)</f>
        <v>0</v>
      </c>
      <c r="ET361" s="23">
        <f>INT((ER361-ES361)*10)/10</f>
        <v>0</v>
      </c>
      <c r="EU361" s="17">
        <f>ER361-ES361-ET361</f>
        <v>0</v>
      </c>
      <c r="EV361" s="23">
        <f>IF(OR(EU361=0.05,EU361=0),EU361,IF(AND(EU361&gt;0.051,EU361&lt;0.1),0.1,IF(AND(EU361&gt;0.001,EU361&lt;0.05),0.05,EU361)))</f>
        <v>0</v>
      </c>
      <c r="EW361" s="23">
        <f>ES361+ET361+EV361</f>
        <v>0</v>
      </c>
      <c r="EX361">
        <f>IF(FB360&gt;0,EX360,0)</f>
        <v>0</v>
      </c>
      <c r="EY361" s="7">
        <f>ROUND(ED361+EJ361+EW361+EX361,2)</f>
        <v>0</v>
      </c>
      <c r="EZ361" s="7">
        <f>IF(AND(EY361&gt;0,EY362=0),EY361,0)</f>
        <v>0</v>
      </c>
      <c r="FA361" s="7">
        <f>IF(FB360&gt;0,FA360,0)</f>
        <v>0</v>
      </c>
      <c r="FB361" s="7">
        <f>IF(ROUND(EY361-FA361,2)&gt;0,ROUND(EY361-FA361,2),0)</f>
        <v>0</v>
      </c>
      <c r="GB361">
        <v>359</v>
      </c>
      <c r="GC361" s="7">
        <f>IF(HB360&gt;0,GC360-1000,GC360)</f>
        <v>0</v>
      </c>
      <c r="GD361" s="20">
        <f>IF(HB360&gt;0,ROUND(PMT($F$92/12,$F$96*12,-GC361),5),0)</f>
        <v>0</v>
      </c>
      <c r="GE361" s="15">
        <f>IF(HB360&gt;0,ROUND(GC361*$GE$1/1000,2),0)</f>
        <v>0</v>
      </c>
      <c r="GF361" s="9">
        <f>INT(GE361)</f>
        <v>0</v>
      </c>
      <c r="GG361" s="23">
        <f>INT((GE361-GF361)*10)/10</f>
        <v>0</v>
      </c>
      <c r="GH361" s="17">
        <f>GE361-GF361-GG361</f>
        <v>0</v>
      </c>
      <c r="GI361" s="23">
        <f>IF(OR(GH361=0.05,GH361=0),GH361,IF(AND(GH361&gt;0.051,GH361&lt;0.1),0.1,IF(AND(GH361&gt;0.001,GH361&lt;0.05),0.05,GH361)))</f>
        <v>0</v>
      </c>
      <c r="GJ361" s="23">
        <f>GF361+GG361+GI361</f>
        <v>0</v>
      </c>
      <c r="GK361" s="15">
        <f>IF(HB360&gt;0,ROUND($GD$1*$GK$1,2),0)</f>
        <v>0</v>
      </c>
      <c r="GL361" s="22">
        <v>0</v>
      </c>
      <c r="GM361" s="22">
        <f>IF(HB360&gt;0,ROUND($GD$1*$GM$1,0),0)</f>
        <v>0</v>
      </c>
      <c r="GN361" s="22">
        <f>IF(HB360&gt;0,ROUND($GD$1*$GN$1,2),0)</f>
        <v>0</v>
      </c>
      <c r="GO361" s="22">
        <f>IF(HB360&gt;0,ROUND($GD$1*$GO$1,2),0)</f>
        <v>0</v>
      </c>
      <c r="GP361" s="22">
        <f>IF(HB360&gt;0,ROUND($GD$1*$GP$1,2),0)</f>
        <v>0</v>
      </c>
      <c r="GQ361" s="15">
        <f>IF(HB360&gt;0,GK361+SUM(GM361:GP361),0)</f>
        <v>0</v>
      </c>
      <c r="GR361" s="22">
        <f>IF(HB360&gt;0,ROUND(GQ361/12,2),0)</f>
        <v>0</v>
      </c>
      <c r="GS361" s="9">
        <f>INT(GR361)</f>
        <v>0</v>
      </c>
      <c r="GT361" s="23">
        <f>INT((GR361-GS361)*10)/10</f>
        <v>0</v>
      </c>
      <c r="GU361" s="17">
        <f>GR361-GS361-GT361</f>
        <v>0</v>
      </c>
      <c r="GV361" s="23">
        <f>IF(OR(GU361=0.05,GU361=0),GU361,IF(AND(GU361&gt;0.051,GU361&lt;0.1),0.1,IF(AND(GU361&gt;0.001,GU361&lt;0.05),0.05,GU361)))</f>
        <v>0</v>
      </c>
      <c r="GW361" s="23">
        <f>GS361+GT361+GV361</f>
        <v>0</v>
      </c>
      <c r="GX361">
        <f>IF(HB360&gt;0,GX360,0)</f>
        <v>0</v>
      </c>
      <c r="GY361" s="7">
        <f>ROUND(GD361+GJ361+GW361+GX361,2)</f>
        <v>0</v>
      </c>
      <c r="GZ361" s="7">
        <f>IF(AND(GY361&gt;0,GY362=0),GY361,0)</f>
        <v>0</v>
      </c>
      <c r="HA361" s="7">
        <f>IF(HB360&gt;0,HA360,0)</f>
        <v>0</v>
      </c>
      <c r="HB361" s="7">
        <f>IF(ROUND(GY361-HA361,2)&gt;0,ROUND(GY361-HA361,2),0)</f>
        <v>0</v>
      </c>
    </row>
    <row r="362" spans="1:235">
      <c r="BB362">
        <v>360</v>
      </c>
      <c r="BC362" s="7">
        <f>IF(BW361&gt;0,BC361-1000,BC361)</f>
        <v>0</v>
      </c>
      <c r="BD362" s="20">
        <f>IF(BW361&gt;0,ROUND(PMT($F$92/12,$F$96*12,-BC362),5),0)</f>
        <v>0</v>
      </c>
      <c r="BE362" s="15">
        <f>IF(BW361&gt;0,ROUND(BC362*$E$1/1000,2),0)</f>
        <v>0</v>
      </c>
      <c r="BF362" s="15">
        <f>IF(BW361&gt;0,ROUND(MIN(BC362,$F$168)*$BF$1,2),0)</f>
        <v>0</v>
      </c>
      <c r="BG362" s="22">
        <v>0</v>
      </c>
      <c r="BH362" s="22">
        <f>IF(BW361&gt;0,ROUND(MIN(BC362,$F$168)*$BH$1,0),0)</f>
        <v>0</v>
      </c>
      <c r="BI362" s="22">
        <f>IF(BW361&gt;0,ROUND(MIN(BC362,$F$168)*$BI$1,2),0)</f>
        <v>0</v>
      </c>
      <c r="BJ362" s="22">
        <f>IF(BW361&gt;0,ROUND(MIN(BC362,$F$168)*$BJ$1,2),0)</f>
        <v>0</v>
      </c>
      <c r="BK362" s="22">
        <f>IF(BW361&gt;0,ROUND(MIN(BC362,$F$168)*$BK$1,2),0)</f>
        <v>0</v>
      </c>
      <c r="BL362" s="15">
        <f>IF(BW361&gt;0,BF362+SUM(BH362:BK362),0)</f>
        <v>0</v>
      </c>
      <c r="BM362" s="22">
        <f>IF(BW361&gt;0,ROUND(BL362/12,2),0)</f>
        <v>0</v>
      </c>
      <c r="BN362" s="9">
        <f>INT(BM362)</f>
        <v>0</v>
      </c>
      <c r="BO362" s="23">
        <f>INT((BM362-BN362)*10)/10</f>
        <v>0</v>
      </c>
      <c r="BP362" s="17">
        <f>BM362-BN362-BO362</f>
        <v>0</v>
      </c>
      <c r="BQ362" s="23">
        <f>IF(OR(BP362=0.05,BP362=0),BP362,IF(AND(BP362&gt;0.051,BP362&lt;0.1),0.1,IF(AND(BP362&gt;0.001,BP362&lt;0.05),0.05,BP362)))</f>
        <v>0</v>
      </c>
      <c r="BR362" s="23">
        <f>BN362+BO362+BQ362</f>
        <v>0</v>
      </c>
      <c r="BS362">
        <f>IF(BW361&gt;0,BS361,0)</f>
        <v>0</v>
      </c>
      <c r="BT362" s="7">
        <f>SUM(BD362:BE362)+BR362+BS362</f>
        <v>0</v>
      </c>
      <c r="BU362" s="7">
        <f>IF(AND(BT362&gt;0,BT363=0),BT362,0)</f>
        <v>0</v>
      </c>
      <c r="BV362" s="7">
        <f>IF(BW361&gt;0,BV361,0)</f>
        <v>0</v>
      </c>
      <c r="BW362" s="7">
        <f>IF(ROUND(BT362-BV362,2)&gt;0,ROUND(BT362-BV362,2),0)</f>
        <v>0</v>
      </c>
      <c r="CB362">
        <v>360</v>
      </c>
      <c r="CC362" s="7">
        <f>IF(DB361&gt;0,CC361-1000,CC361)</f>
        <v>0</v>
      </c>
      <c r="CD362" s="20">
        <f>IF(DB361&gt;0,ROUND(PMT($F$92/12,$F$96*12,-CC362),5),0)</f>
        <v>0</v>
      </c>
      <c r="CE362" s="15">
        <f>IF(DB361&gt;0,ROUND(CC362*$CE$1/1000,2),0)</f>
        <v>0</v>
      </c>
      <c r="CF362" s="9">
        <f>INT(CE362)</f>
        <v>0</v>
      </c>
      <c r="CG362" s="23">
        <f>INT((CE362-CF362)*10)/10</f>
        <v>0</v>
      </c>
      <c r="CH362" s="17">
        <f>CE362-CF362-CG362</f>
        <v>0</v>
      </c>
      <c r="CI362" s="23">
        <f>IF(OR(CH362=0.05,CH362=0),CH362,IF(AND(CH362&gt;0.051,CH362&lt;0.1),0.1,IF(AND(CH362&gt;0.001,CH362&lt;0.05),0.05,CH362)))</f>
        <v>0</v>
      </c>
      <c r="CJ362" s="23">
        <f>CF362+CG362+CI362</f>
        <v>0</v>
      </c>
      <c r="CK362" s="15">
        <f>IF(DB361&gt;0,ROUND($CD$1*$CK$1,2),0)</f>
        <v>0</v>
      </c>
      <c r="CL362" s="22">
        <v>0</v>
      </c>
      <c r="CM362" s="22">
        <f>IF(DB361&gt;0,ROUND($CD$1*$CM$1,2),0)</f>
        <v>0</v>
      </c>
      <c r="CN362" s="22">
        <f>IF(DB361&gt;0,ROUND($CD$1*$CN$1,2),0)</f>
        <v>0</v>
      </c>
      <c r="CO362" s="22">
        <f>IF(DB361&gt;0,ROUND($CD$1*$CO$1,2),0)</f>
        <v>0</v>
      </c>
      <c r="CP362" s="22">
        <f>IF(DB361&gt;0,ROUND($CD$1*$CP$1,2),0)</f>
        <v>0</v>
      </c>
      <c r="CQ362" s="15">
        <f>IF(DB361&gt;0,CK362+SUM(CM362:CP362),0)</f>
        <v>0</v>
      </c>
      <c r="CR362" s="22">
        <f>IF(DB361&gt;0,ROUND(CQ362/12,2),0)</f>
        <v>0</v>
      </c>
      <c r="CS362" s="9">
        <f>INT(CR362)</f>
        <v>0</v>
      </c>
      <c r="CT362" s="23">
        <f>INT((CR362-CS362)*10)/10</f>
        <v>0</v>
      </c>
      <c r="CU362" s="17">
        <f>CR362-CS362-CT362</f>
        <v>0</v>
      </c>
      <c r="CV362" s="23">
        <f>IF(OR(CU362=0.05,CU362=0),CU362,IF(AND(CU362&gt;0.051,CU362&lt;0.1),0.1,IF(AND(CU362&gt;0.001,CU362&lt;0.05),0.05,CU362)))</f>
        <v>0</v>
      </c>
      <c r="CW362" s="23">
        <f>CS362+CT362+CV362</f>
        <v>0</v>
      </c>
      <c r="CX362">
        <f>IF(DB361&gt;0,CX361,0)</f>
        <v>0</v>
      </c>
      <c r="CY362" s="7">
        <f>ROUND(CD362+CJ362+CW362+CX362,2)</f>
        <v>0</v>
      </c>
      <c r="CZ362" s="7">
        <f>IF(AND(CY362&gt;0,CY363=0),CY362,0)</f>
        <v>0</v>
      </c>
      <c r="DA362" s="7">
        <f>IF(DB361&gt;0,DA361,0)</f>
        <v>0</v>
      </c>
      <c r="DB362" s="7">
        <f>IF(ROUND(CY362-DA362,2)&gt;0,ROUND(CY362-DA362,2),0)</f>
        <v>0</v>
      </c>
      <c r="EB362">
        <v>360</v>
      </c>
      <c r="EC362" s="7">
        <f>IF(FB361&gt;0,EC361-1000,EC361)</f>
        <v>0</v>
      </c>
      <c r="ED362" s="20">
        <f>IF(FB361&gt;0,ROUND(PMT($F$92/12,$F$96*12,-EC362),5),0)</f>
        <v>0</v>
      </c>
      <c r="EE362" s="15">
        <f>IF(FB361&gt;0,ROUND(EC362*$EE$1/1000,2),0)</f>
        <v>0</v>
      </c>
      <c r="EF362" s="9">
        <f>INT(EE362)</f>
        <v>0</v>
      </c>
      <c r="EG362" s="23">
        <f>INT((EE362-EF362)*10)/10</f>
        <v>0</v>
      </c>
      <c r="EH362" s="17">
        <f>EE362-EF362-EG362</f>
        <v>0</v>
      </c>
      <c r="EI362" s="23">
        <f>IF(OR(EH362=0.05,EH362=0),EH362,IF(AND(EH362&gt;0.051,EH362&lt;0.1),0.1,IF(AND(EH362&gt;0.001,EH362&lt;0.05),0.05,EH362)))</f>
        <v>0</v>
      </c>
      <c r="EJ362" s="23">
        <f>EF362+EG362+EI362</f>
        <v>0</v>
      </c>
      <c r="EK362" s="15">
        <f>IF(FB361&gt;0,ROUND($ED$1*$EK$1,2),0)</f>
        <v>0</v>
      </c>
      <c r="EL362" s="22">
        <v>0</v>
      </c>
      <c r="EM362" s="22">
        <f>IF(FB361&gt;0,ROUND($ED$1*$EM$1,0),0)</f>
        <v>0</v>
      </c>
      <c r="EN362" s="22">
        <f>IF(FB361&gt;0,ROUND($ED$1*$EN$1,2),0)</f>
        <v>0</v>
      </c>
      <c r="EO362" s="22">
        <f>IF(FB361&gt;0,ROUND($ED$1*$EO$1,2),0)</f>
        <v>0</v>
      </c>
      <c r="EP362" s="22">
        <f>IF(FB361&gt;0,ROUND($ED$1*$EP$1,2),0)</f>
        <v>0</v>
      </c>
      <c r="EQ362" s="15">
        <f>IF(FB361&gt;0,EK362+SUM(EM362:EP362),0)</f>
        <v>0</v>
      </c>
      <c r="ER362" s="22">
        <f>IF(FB361&gt;0,ROUND(EQ362/12,2),0)</f>
        <v>0</v>
      </c>
      <c r="ES362" s="9">
        <f>INT(ER362)</f>
        <v>0</v>
      </c>
      <c r="ET362" s="23">
        <f>INT((ER362-ES362)*10)/10</f>
        <v>0</v>
      </c>
      <c r="EU362" s="17">
        <f>ER362-ES362-ET362</f>
        <v>0</v>
      </c>
      <c r="EV362" s="23">
        <f>IF(OR(EU362=0.05,EU362=0),EU362,IF(AND(EU362&gt;0.051,EU362&lt;0.1),0.1,IF(AND(EU362&gt;0.001,EU362&lt;0.05),0.05,EU362)))</f>
        <v>0</v>
      </c>
      <c r="EW362" s="23">
        <f>ES362+ET362+EV362</f>
        <v>0</v>
      </c>
      <c r="EX362">
        <f>IF(FB361&gt;0,EX361,0)</f>
        <v>0</v>
      </c>
      <c r="EY362" s="7">
        <f>ROUND(ED362+EJ362+EW362+EX362,2)</f>
        <v>0</v>
      </c>
      <c r="EZ362" s="7">
        <f>IF(AND(EY362&gt;0,EY363=0),EY362,0)</f>
        <v>0</v>
      </c>
      <c r="FA362" s="7">
        <f>IF(FB361&gt;0,FA361,0)</f>
        <v>0</v>
      </c>
      <c r="FB362" s="7">
        <f>IF(ROUND(EY362-FA362,2)&gt;0,ROUND(EY362-FA362,2),0)</f>
        <v>0</v>
      </c>
      <c r="GB362">
        <v>360</v>
      </c>
      <c r="GC362" s="7">
        <f>IF(HB361&gt;0,GC361-1000,GC361)</f>
        <v>0</v>
      </c>
      <c r="GD362" s="20">
        <f>IF(HB361&gt;0,ROUND(PMT($F$92/12,$F$96*12,-GC362),5),0)</f>
        <v>0</v>
      </c>
      <c r="GE362" s="15">
        <f>IF(HB361&gt;0,ROUND(GC362*$GE$1/1000,2),0)</f>
        <v>0</v>
      </c>
      <c r="GF362" s="9">
        <f>INT(GE362)</f>
        <v>0</v>
      </c>
      <c r="GG362" s="23">
        <f>INT((GE362-GF362)*10)/10</f>
        <v>0</v>
      </c>
      <c r="GH362" s="17">
        <f>GE362-GF362-GG362</f>
        <v>0</v>
      </c>
      <c r="GI362" s="23">
        <f>IF(OR(GH362=0.05,GH362=0),GH362,IF(AND(GH362&gt;0.051,GH362&lt;0.1),0.1,IF(AND(GH362&gt;0.001,GH362&lt;0.05),0.05,GH362)))</f>
        <v>0</v>
      </c>
      <c r="GJ362" s="23">
        <f>GF362+GG362+GI362</f>
        <v>0</v>
      </c>
      <c r="GK362" s="15">
        <f>IF(HB361&gt;0,ROUND($GD$1*$GK$1,2),0)</f>
        <v>0</v>
      </c>
      <c r="GL362" s="22">
        <v>0</v>
      </c>
      <c r="GM362" s="22">
        <f>IF(HB361&gt;0,ROUND($GD$1*$GM$1,0),0)</f>
        <v>0</v>
      </c>
      <c r="GN362" s="22">
        <f>IF(HB361&gt;0,ROUND($GD$1*$GN$1,2),0)</f>
        <v>0</v>
      </c>
      <c r="GO362" s="22">
        <f>IF(HB361&gt;0,ROUND($GD$1*$GO$1,2),0)</f>
        <v>0</v>
      </c>
      <c r="GP362" s="22">
        <f>IF(HB361&gt;0,ROUND($GD$1*$GP$1,2),0)</f>
        <v>0</v>
      </c>
      <c r="GQ362" s="15">
        <f>IF(HB361&gt;0,GK362+SUM(GM362:GP362),0)</f>
        <v>0</v>
      </c>
      <c r="GR362" s="22">
        <f>IF(HB361&gt;0,ROUND(GQ362/12,2),0)</f>
        <v>0</v>
      </c>
      <c r="GS362" s="9">
        <f>INT(GR362)</f>
        <v>0</v>
      </c>
      <c r="GT362" s="23">
        <f>INT((GR362-GS362)*10)/10</f>
        <v>0</v>
      </c>
      <c r="GU362" s="17">
        <f>GR362-GS362-GT362</f>
        <v>0</v>
      </c>
      <c r="GV362" s="23">
        <f>IF(OR(GU362=0.05,GU362=0),GU362,IF(AND(GU362&gt;0.051,GU362&lt;0.1),0.1,IF(AND(GU362&gt;0.001,GU362&lt;0.05),0.05,GU362)))</f>
        <v>0</v>
      </c>
      <c r="GW362" s="23">
        <f>GS362+GT362+GV362</f>
        <v>0</v>
      </c>
      <c r="GX362">
        <f>IF(HB361&gt;0,GX361,0)</f>
        <v>0</v>
      </c>
      <c r="GY362" s="7">
        <f>ROUND(GD362+GJ362+GW362+GX362,2)</f>
        <v>0</v>
      </c>
      <c r="GZ362" s="7">
        <f>IF(AND(GY362&gt;0,GY363=0),GY362,0)</f>
        <v>0</v>
      </c>
      <c r="HA362" s="7">
        <f>IF(HB361&gt;0,HA361,0)</f>
        <v>0</v>
      </c>
      <c r="HB362" s="7">
        <f>IF(ROUND(GY362-HA362,2)&gt;0,ROUND(GY362-HA362,2),0)</f>
        <v>0</v>
      </c>
    </row>
    <row r="363" spans="1:235">
      <c r="BB363">
        <v>361</v>
      </c>
      <c r="BC363" s="7">
        <f>IF(BW362&gt;0,BC362-1000,BC362)</f>
        <v>0</v>
      </c>
      <c r="BD363" s="20">
        <f>IF(BW362&gt;0,ROUND(PMT($F$92/12,$F$96*12,-BC363),5),0)</f>
        <v>0</v>
      </c>
      <c r="BE363" s="15">
        <f>IF(BW362&gt;0,ROUND(BC363*$E$1/1000,2),0)</f>
        <v>0</v>
      </c>
      <c r="BF363" s="15">
        <f>IF(BW362&gt;0,ROUND(MIN(BC363,$F$168)*$BF$1,2),0)</f>
        <v>0</v>
      </c>
      <c r="BG363" s="22">
        <v>0</v>
      </c>
      <c r="BH363" s="22">
        <f>IF(BW362&gt;0,ROUND(MIN(BC363,$F$168)*$BH$1,0),0)</f>
        <v>0</v>
      </c>
      <c r="BI363" s="22">
        <f>IF(BW362&gt;0,ROUND(MIN(BC363,$F$168)*$BI$1,2),0)</f>
        <v>0</v>
      </c>
      <c r="BJ363" s="22">
        <f>IF(BW362&gt;0,ROUND(MIN(BC363,$F$168)*$BJ$1,2),0)</f>
        <v>0</v>
      </c>
      <c r="BK363" s="22">
        <f>IF(BW362&gt;0,ROUND(MIN(BC363,$F$168)*$BK$1,2),0)</f>
        <v>0</v>
      </c>
      <c r="BL363" s="15">
        <f>IF(BW362&gt;0,BF363+SUM(BH363:BK363),0)</f>
        <v>0</v>
      </c>
      <c r="BM363" s="22">
        <f>IF(BW362&gt;0,ROUND(BL363/12,2),0)</f>
        <v>0</v>
      </c>
      <c r="BN363" s="9">
        <f>INT(BM363)</f>
        <v>0</v>
      </c>
      <c r="BO363" s="23">
        <f>INT((BM363-BN363)*10)/10</f>
        <v>0</v>
      </c>
      <c r="BP363" s="17">
        <f>BM363-BN363-BO363</f>
        <v>0</v>
      </c>
      <c r="BQ363" s="23">
        <f>IF(OR(BP363=0.05,BP363=0),BP363,IF(AND(BP363&gt;0.051,BP363&lt;0.1),0.1,IF(AND(BP363&gt;0.001,BP363&lt;0.05),0.05,BP363)))</f>
        <v>0</v>
      </c>
      <c r="BR363" s="23">
        <f>BN363+BO363+BQ363</f>
        <v>0</v>
      </c>
      <c r="BS363">
        <f>IF(BW362&gt;0,BS362,0)</f>
        <v>0</v>
      </c>
      <c r="BT363" s="7">
        <f>SUM(BD363:BE363)+BR363+BS363</f>
        <v>0</v>
      </c>
      <c r="BU363" s="7">
        <f>IF(AND(BT363&gt;0,BT364=0),BT363,0)</f>
        <v>0</v>
      </c>
      <c r="BV363" s="7">
        <f>IF(BW362&gt;0,BV362,0)</f>
        <v>0</v>
      </c>
      <c r="BW363" s="7">
        <f>IF(ROUND(BT363-BV363,2)&gt;0,ROUND(BT363-BV363,2),0)</f>
        <v>0</v>
      </c>
      <c r="CB363">
        <v>361</v>
      </c>
      <c r="CC363" s="7">
        <f>IF(DB362&gt;0,CC362-1000,CC362)</f>
        <v>0</v>
      </c>
      <c r="CD363" s="20">
        <f>IF(DB362&gt;0,ROUND(PMT($F$92/12,$F$96*12,-CC363),5),0)</f>
        <v>0</v>
      </c>
      <c r="CE363" s="15">
        <f>IF(DB362&gt;0,ROUND(CC363*$CE$1/1000,2),0)</f>
        <v>0</v>
      </c>
      <c r="CF363" s="9">
        <f>INT(CE363)</f>
        <v>0</v>
      </c>
      <c r="CG363" s="23">
        <f>INT((CE363-CF363)*10)/10</f>
        <v>0</v>
      </c>
      <c r="CH363" s="17">
        <f>CE363-CF363-CG363</f>
        <v>0</v>
      </c>
      <c r="CI363" s="23">
        <f>IF(OR(CH363=0.05,CH363=0),CH363,IF(AND(CH363&gt;0.051,CH363&lt;0.1),0.1,IF(AND(CH363&gt;0.001,CH363&lt;0.05),0.05,CH363)))</f>
        <v>0</v>
      </c>
      <c r="CJ363" s="23">
        <f>CF363+CG363+CI363</f>
        <v>0</v>
      </c>
      <c r="CK363" s="15">
        <f>IF(DB362&gt;0,ROUND($CD$1*$CK$1,2),0)</f>
        <v>0</v>
      </c>
      <c r="CL363" s="22">
        <v>0</v>
      </c>
      <c r="CM363" s="22">
        <f>IF(DB362&gt;0,ROUND($CD$1*$CM$1,2),0)</f>
        <v>0</v>
      </c>
      <c r="CN363" s="22">
        <f>IF(DB362&gt;0,ROUND($CD$1*$CN$1,2),0)</f>
        <v>0</v>
      </c>
      <c r="CO363" s="22">
        <f>IF(DB362&gt;0,ROUND($CD$1*$CO$1,2),0)</f>
        <v>0</v>
      </c>
      <c r="CP363" s="22">
        <f>IF(DB362&gt;0,ROUND($CD$1*$CP$1,2),0)</f>
        <v>0</v>
      </c>
      <c r="CQ363" s="15">
        <f>IF(DB362&gt;0,CK363+SUM(CM363:CP363),0)</f>
        <v>0</v>
      </c>
      <c r="CR363" s="22">
        <f>IF(DB362&gt;0,ROUND(CQ363/12,2),0)</f>
        <v>0</v>
      </c>
      <c r="CS363" s="9">
        <f>INT(CR363)</f>
        <v>0</v>
      </c>
      <c r="CT363" s="23">
        <f>INT((CR363-CS363)*10)/10</f>
        <v>0</v>
      </c>
      <c r="CU363" s="17">
        <f>CR363-CS363-CT363</f>
        <v>0</v>
      </c>
      <c r="CV363" s="23">
        <f>IF(OR(CU363=0.05,CU363=0),CU363,IF(AND(CU363&gt;0.051,CU363&lt;0.1),0.1,IF(AND(CU363&gt;0.001,CU363&lt;0.05),0.05,CU363)))</f>
        <v>0</v>
      </c>
      <c r="CW363" s="23">
        <f>CS363+CT363+CV363</f>
        <v>0</v>
      </c>
      <c r="CX363">
        <f>IF(DB362&gt;0,CX362,0)</f>
        <v>0</v>
      </c>
      <c r="CY363" s="7">
        <f>ROUND(CD363+CJ363+CW363+CX363,2)</f>
        <v>0</v>
      </c>
      <c r="CZ363" s="7">
        <f>IF(AND(CY363&gt;0,CY364=0),CY363,0)</f>
        <v>0</v>
      </c>
      <c r="DA363" s="7">
        <f>IF(DB362&gt;0,DA362,0)</f>
        <v>0</v>
      </c>
      <c r="DB363" s="7">
        <f>IF(ROUND(CY363-DA363,2)&gt;0,ROUND(CY363-DA363,2),0)</f>
        <v>0</v>
      </c>
      <c r="EB363">
        <v>361</v>
      </c>
      <c r="EC363" s="7">
        <f>IF(FB362&gt;0,EC362-1000,EC362)</f>
        <v>0</v>
      </c>
      <c r="ED363" s="20">
        <f>IF(FB362&gt;0,ROUND(PMT($F$92/12,$F$96*12,-EC363),5),0)</f>
        <v>0</v>
      </c>
      <c r="EE363" s="15">
        <f>IF(FB362&gt;0,ROUND(EC363*$EE$1/1000,2),0)</f>
        <v>0</v>
      </c>
      <c r="EF363" s="9">
        <f>INT(EE363)</f>
        <v>0</v>
      </c>
      <c r="EG363" s="23">
        <f>INT((EE363-EF363)*10)/10</f>
        <v>0</v>
      </c>
      <c r="EH363" s="17">
        <f>EE363-EF363-EG363</f>
        <v>0</v>
      </c>
      <c r="EI363" s="23">
        <f>IF(OR(EH363=0.05,EH363=0),EH363,IF(AND(EH363&gt;0.051,EH363&lt;0.1),0.1,IF(AND(EH363&gt;0.001,EH363&lt;0.05),0.05,EH363)))</f>
        <v>0</v>
      </c>
      <c r="EJ363" s="23">
        <f>EF363+EG363+EI363</f>
        <v>0</v>
      </c>
      <c r="EK363" s="15">
        <f>IF(FB362&gt;0,ROUND($ED$1*$EK$1,2),0)</f>
        <v>0</v>
      </c>
      <c r="EL363" s="22">
        <v>0</v>
      </c>
      <c r="EM363" s="22">
        <f>IF(FB362&gt;0,ROUND($ED$1*$EM$1,0),0)</f>
        <v>0</v>
      </c>
      <c r="EN363" s="22">
        <f>IF(FB362&gt;0,ROUND($ED$1*$EN$1,2),0)</f>
        <v>0</v>
      </c>
      <c r="EO363" s="22">
        <f>IF(FB362&gt;0,ROUND($ED$1*$EO$1,2),0)</f>
        <v>0</v>
      </c>
      <c r="EP363" s="22">
        <f>IF(FB362&gt;0,ROUND($ED$1*$EP$1,2),0)</f>
        <v>0</v>
      </c>
      <c r="EQ363" s="15">
        <f>IF(FB362&gt;0,EK363+SUM(EM363:EP363),0)</f>
        <v>0</v>
      </c>
      <c r="ER363" s="22">
        <f>IF(FB362&gt;0,ROUND(EQ363/12,2),0)</f>
        <v>0</v>
      </c>
      <c r="ES363" s="9">
        <f>INT(ER363)</f>
        <v>0</v>
      </c>
      <c r="ET363" s="23">
        <f>INT((ER363-ES363)*10)/10</f>
        <v>0</v>
      </c>
      <c r="EU363" s="17">
        <f>ER363-ES363-ET363</f>
        <v>0</v>
      </c>
      <c r="EV363" s="23">
        <f>IF(OR(EU363=0.05,EU363=0),EU363,IF(AND(EU363&gt;0.051,EU363&lt;0.1),0.1,IF(AND(EU363&gt;0.001,EU363&lt;0.05),0.05,EU363)))</f>
        <v>0</v>
      </c>
      <c r="EW363" s="23">
        <f>ES363+ET363+EV363</f>
        <v>0</v>
      </c>
      <c r="EX363">
        <f>IF(FB362&gt;0,EX362,0)</f>
        <v>0</v>
      </c>
      <c r="EY363" s="7">
        <f>ROUND(ED363+EJ363+EW363+EX363,2)</f>
        <v>0</v>
      </c>
      <c r="EZ363" s="7">
        <f>IF(AND(EY363&gt;0,EY364=0),EY363,0)</f>
        <v>0</v>
      </c>
      <c r="FA363" s="7">
        <f>IF(FB362&gt;0,FA362,0)</f>
        <v>0</v>
      </c>
      <c r="FB363" s="7">
        <f>IF(ROUND(EY363-FA363,2)&gt;0,ROUND(EY363-FA363,2),0)</f>
        <v>0</v>
      </c>
      <c r="GB363">
        <v>361</v>
      </c>
      <c r="GC363" s="7">
        <f>IF(HB362&gt;0,GC362-1000,GC362)</f>
        <v>0</v>
      </c>
      <c r="GD363" s="20">
        <f>IF(HB362&gt;0,ROUND(PMT($F$92/12,$F$96*12,-GC363),5),0)</f>
        <v>0</v>
      </c>
      <c r="GE363" s="15">
        <f>IF(HB362&gt;0,ROUND(GC363*$GE$1/1000,2),0)</f>
        <v>0</v>
      </c>
      <c r="GF363" s="9">
        <f>INT(GE363)</f>
        <v>0</v>
      </c>
      <c r="GG363" s="23">
        <f>INT((GE363-GF363)*10)/10</f>
        <v>0</v>
      </c>
      <c r="GH363" s="17">
        <f>GE363-GF363-GG363</f>
        <v>0</v>
      </c>
      <c r="GI363" s="23">
        <f>IF(OR(GH363=0.05,GH363=0),GH363,IF(AND(GH363&gt;0.051,GH363&lt;0.1),0.1,IF(AND(GH363&gt;0.001,GH363&lt;0.05),0.05,GH363)))</f>
        <v>0</v>
      </c>
      <c r="GJ363" s="23">
        <f>GF363+GG363+GI363</f>
        <v>0</v>
      </c>
      <c r="GK363" s="15">
        <f>IF(HB362&gt;0,ROUND($GD$1*$GK$1,2),0)</f>
        <v>0</v>
      </c>
      <c r="GL363" s="22">
        <v>0</v>
      </c>
      <c r="GM363" s="22">
        <f>IF(HB362&gt;0,ROUND($GD$1*$GM$1,0),0)</f>
        <v>0</v>
      </c>
      <c r="GN363" s="22">
        <f>IF(HB362&gt;0,ROUND($GD$1*$GN$1,2),0)</f>
        <v>0</v>
      </c>
      <c r="GO363" s="22">
        <f>IF(HB362&gt;0,ROUND($GD$1*$GO$1,2),0)</f>
        <v>0</v>
      </c>
      <c r="GP363" s="22">
        <f>IF(HB362&gt;0,ROUND($GD$1*$GP$1,2),0)</f>
        <v>0</v>
      </c>
      <c r="GQ363" s="15">
        <f>IF(HB362&gt;0,GK363+SUM(GM363:GP363),0)</f>
        <v>0</v>
      </c>
      <c r="GR363" s="22">
        <f>IF(HB362&gt;0,ROUND(GQ363/12,2),0)</f>
        <v>0</v>
      </c>
      <c r="GS363" s="9">
        <f>INT(GR363)</f>
        <v>0</v>
      </c>
      <c r="GT363" s="23">
        <f>INT((GR363-GS363)*10)/10</f>
        <v>0</v>
      </c>
      <c r="GU363" s="17">
        <f>GR363-GS363-GT363</f>
        <v>0</v>
      </c>
      <c r="GV363" s="23">
        <f>IF(OR(GU363=0.05,GU363=0),GU363,IF(AND(GU363&gt;0.051,GU363&lt;0.1),0.1,IF(AND(GU363&gt;0.001,GU363&lt;0.05),0.05,GU363)))</f>
        <v>0</v>
      </c>
      <c r="GW363" s="23">
        <f>GS363+GT363+GV363</f>
        <v>0</v>
      </c>
      <c r="GX363">
        <f>IF(HB362&gt;0,GX362,0)</f>
        <v>0</v>
      </c>
      <c r="GY363" s="7">
        <f>ROUND(GD363+GJ363+GW363+GX363,2)</f>
        <v>0</v>
      </c>
      <c r="GZ363" s="7">
        <f>IF(AND(GY363&gt;0,GY364=0),GY363,0)</f>
        <v>0</v>
      </c>
      <c r="HA363" s="7">
        <f>IF(HB362&gt;0,HA362,0)</f>
        <v>0</v>
      </c>
      <c r="HB363" s="7">
        <f>IF(ROUND(GY363-HA363,2)&gt;0,ROUND(GY363-HA363,2),0)</f>
        <v>0</v>
      </c>
    </row>
    <row r="364" spans="1:235">
      <c r="BB364">
        <v>362</v>
      </c>
      <c r="BC364" s="7">
        <f>IF(BW363&gt;0,BC363-1000,BC363)</f>
        <v>0</v>
      </c>
      <c r="BD364" s="20">
        <f>IF(BW363&gt;0,ROUND(PMT($F$92/12,$F$96*12,-BC364),5),0)</f>
        <v>0</v>
      </c>
      <c r="BE364" s="15">
        <f>IF(BW363&gt;0,ROUND(BC364*$E$1/1000,2),0)</f>
        <v>0</v>
      </c>
      <c r="BF364" s="15">
        <f>IF(BW363&gt;0,ROUND(MIN(BC364,$F$168)*$BF$1,2),0)</f>
        <v>0</v>
      </c>
      <c r="BG364" s="22">
        <v>0</v>
      </c>
      <c r="BH364" s="22">
        <f>IF(BW363&gt;0,ROUND(MIN(BC364,$F$168)*$BH$1,0),0)</f>
        <v>0</v>
      </c>
      <c r="BI364" s="22">
        <f>IF(BW363&gt;0,ROUND(MIN(BC364,$F$168)*$BI$1,2),0)</f>
        <v>0</v>
      </c>
      <c r="BJ364" s="22">
        <f>IF(BW363&gt;0,ROUND(MIN(BC364,$F$168)*$BJ$1,2),0)</f>
        <v>0</v>
      </c>
      <c r="BK364" s="22">
        <f>IF(BW363&gt;0,ROUND(MIN(BC364,$F$168)*$BK$1,2),0)</f>
        <v>0</v>
      </c>
      <c r="BL364" s="15">
        <f>IF(BW363&gt;0,BF364+SUM(BH364:BK364),0)</f>
        <v>0</v>
      </c>
      <c r="BM364" s="22">
        <f>IF(BW363&gt;0,ROUND(BL364/12,2),0)</f>
        <v>0</v>
      </c>
      <c r="BN364" s="9">
        <f>INT(BM364)</f>
        <v>0</v>
      </c>
      <c r="BO364" s="23">
        <f>INT((BM364-BN364)*10)/10</f>
        <v>0</v>
      </c>
      <c r="BP364" s="17">
        <f>BM364-BN364-BO364</f>
        <v>0</v>
      </c>
      <c r="BQ364" s="23">
        <f>IF(OR(BP364=0.05,BP364=0),BP364,IF(AND(BP364&gt;0.051,BP364&lt;0.1),0.1,IF(AND(BP364&gt;0.001,BP364&lt;0.05),0.05,BP364)))</f>
        <v>0</v>
      </c>
      <c r="BR364" s="23">
        <f>BN364+BO364+BQ364</f>
        <v>0</v>
      </c>
      <c r="BS364">
        <f>IF(BW363&gt;0,BS363,0)</f>
        <v>0</v>
      </c>
      <c r="BT364" s="7">
        <f>SUM(BD364:BE364)+BR364+BS364</f>
        <v>0</v>
      </c>
      <c r="BU364" s="7">
        <f>IF(AND(BT364&gt;0,BT365=0),BT364,0)</f>
        <v>0</v>
      </c>
      <c r="BV364" s="7">
        <f>IF(BW363&gt;0,BV363,0)</f>
        <v>0</v>
      </c>
      <c r="BW364" s="7">
        <f>IF(ROUND(BT364-BV364,2)&gt;0,ROUND(BT364-BV364,2),0)</f>
        <v>0</v>
      </c>
      <c r="CB364">
        <v>362</v>
      </c>
      <c r="CC364" s="7">
        <f>IF(DB363&gt;0,CC363-1000,CC363)</f>
        <v>0</v>
      </c>
      <c r="CD364" s="20">
        <f>IF(DB363&gt;0,ROUND(PMT($F$92/12,$F$96*12,-CC364),5),0)</f>
        <v>0</v>
      </c>
      <c r="CE364" s="15">
        <f>IF(DB363&gt;0,ROUND(CC364*$CE$1/1000,2),0)</f>
        <v>0</v>
      </c>
      <c r="CF364" s="9">
        <f>INT(CE364)</f>
        <v>0</v>
      </c>
      <c r="CG364" s="23">
        <f>INT((CE364-CF364)*10)/10</f>
        <v>0</v>
      </c>
      <c r="CH364" s="17">
        <f>CE364-CF364-CG364</f>
        <v>0</v>
      </c>
      <c r="CI364" s="23">
        <f>IF(OR(CH364=0.05,CH364=0),CH364,IF(AND(CH364&gt;0.051,CH364&lt;0.1),0.1,IF(AND(CH364&gt;0.001,CH364&lt;0.05),0.05,CH364)))</f>
        <v>0</v>
      </c>
      <c r="CJ364" s="23">
        <f>CF364+CG364+CI364</f>
        <v>0</v>
      </c>
      <c r="CK364" s="15">
        <f>IF(DB363&gt;0,ROUND($CD$1*$CK$1,2),0)</f>
        <v>0</v>
      </c>
      <c r="CL364" s="22">
        <v>0</v>
      </c>
      <c r="CM364" s="22">
        <f>IF(DB363&gt;0,ROUND($CD$1*$CM$1,2),0)</f>
        <v>0</v>
      </c>
      <c r="CN364" s="22">
        <f>IF(DB363&gt;0,ROUND($CD$1*$CN$1,2),0)</f>
        <v>0</v>
      </c>
      <c r="CO364" s="22">
        <f>IF(DB363&gt;0,ROUND($CD$1*$CO$1,2),0)</f>
        <v>0</v>
      </c>
      <c r="CP364" s="22">
        <f>IF(DB363&gt;0,ROUND($CD$1*$CP$1,2),0)</f>
        <v>0</v>
      </c>
      <c r="CQ364" s="15">
        <f>IF(DB363&gt;0,CK364+SUM(CM364:CP364),0)</f>
        <v>0</v>
      </c>
      <c r="CR364" s="22">
        <f>IF(DB363&gt;0,ROUND(CQ364/12,2),0)</f>
        <v>0</v>
      </c>
      <c r="CS364" s="9">
        <f>INT(CR364)</f>
        <v>0</v>
      </c>
      <c r="CT364" s="23">
        <f>INT((CR364-CS364)*10)/10</f>
        <v>0</v>
      </c>
      <c r="CU364" s="17">
        <f>CR364-CS364-CT364</f>
        <v>0</v>
      </c>
      <c r="CV364" s="23">
        <f>IF(OR(CU364=0.05,CU364=0),CU364,IF(AND(CU364&gt;0.051,CU364&lt;0.1),0.1,IF(AND(CU364&gt;0.001,CU364&lt;0.05),0.05,CU364)))</f>
        <v>0</v>
      </c>
      <c r="CW364" s="23">
        <f>CS364+CT364+CV364</f>
        <v>0</v>
      </c>
      <c r="CX364">
        <f>IF(DB363&gt;0,CX363,0)</f>
        <v>0</v>
      </c>
      <c r="CY364" s="7">
        <f>ROUND(CD364+CJ364+CW364+CX364,2)</f>
        <v>0</v>
      </c>
      <c r="CZ364" s="7">
        <f>IF(AND(CY364&gt;0,CY365=0),CY364,0)</f>
        <v>0</v>
      </c>
      <c r="DA364" s="7">
        <f>IF(DB363&gt;0,DA363,0)</f>
        <v>0</v>
      </c>
      <c r="DB364" s="7">
        <f>IF(ROUND(CY364-DA364,2)&gt;0,ROUND(CY364-DA364,2),0)</f>
        <v>0</v>
      </c>
      <c r="EB364">
        <v>362</v>
      </c>
      <c r="EC364" s="7">
        <f>IF(FB363&gt;0,EC363-1000,EC363)</f>
        <v>0</v>
      </c>
      <c r="ED364" s="20">
        <f>IF(FB363&gt;0,ROUND(PMT($F$92/12,$F$96*12,-EC364),5),0)</f>
        <v>0</v>
      </c>
      <c r="EE364" s="15">
        <f>IF(FB363&gt;0,ROUND(EC364*$EE$1/1000,2),0)</f>
        <v>0</v>
      </c>
      <c r="EF364" s="9">
        <f>INT(EE364)</f>
        <v>0</v>
      </c>
      <c r="EG364" s="23">
        <f>INT((EE364-EF364)*10)/10</f>
        <v>0</v>
      </c>
      <c r="EH364" s="17">
        <f>EE364-EF364-EG364</f>
        <v>0</v>
      </c>
      <c r="EI364" s="23">
        <f>IF(OR(EH364=0.05,EH364=0),EH364,IF(AND(EH364&gt;0.051,EH364&lt;0.1),0.1,IF(AND(EH364&gt;0.001,EH364&lt;0.05),0.05,EH364)))</f>
        <v>0</v>
      </c>
      <c r="EJ364" s="23">
        <f>EF364+EG364+EI364</f>
        <v>0</v>
      </c>
      <c r="EK364" s="15">
        <f>IF(FB363&gt;0,ROUND($ED$1*$EK$1,2),0)</f>
        <v>0</v>
      </c>
      <c r="EL364" s="22">
        <v>0</v>
      </c>
      <c r="EM364" s="22">
        <f>IF(FB363&gt;0,ROUND($ED$1*$EM$1,0),0)</f>
        <v>0</v>
      </c>
      <c r="EN364" s="22">
        <f>IF(FB363&gt;0,ROUND($ED$1*$EN$1,2),0)</f>
        <v>0</v>
      </c>
      <c r="EO364" s="22">
        <f>IF(FB363&gt;0,ROUND($ED$1*$EO$1,2),0)</f>
        <v>0</v>
      </c>
      <c r="EP364" s="22">
        <f>IF(FB363&gt;0,ROUND($ED$1*$EP$1,2),0)</f>
        <v>0</v>
      </c>
      <c r="EQ364" s="15">
        <f>IF(FB363&gt;0,EK364+SUM(EM364:EP364),0)</f>
        <v>0</v>
      </c>
      <c r="ER364" s="22">
        <f>IF(FB363&gt;0,ROUND(EQ364/12,2),0)</f>
        <v>0</v>
      </c>
      <c r="ES364" s="9">
        <f>INT(ER364)</f>
        <v>0</v>
      </c>
      <c r="ET364" s="23">
        <f>INT((ER364-ES364)*10)/10</f>
        <v>0</v>
      </c>
      <c r="EU364" s="17">
        <f>ER364-ES364-ET364</f>
        <v>0</v>
      </c>
      <c r="EV364" s="23">
        <f>IF(OR(EU364=0.05,EU364=0),EU364,IF(AND(EU364&gt;0.051,EU364&lt;0.1),0.1,IF(AND(EU364&gt;0.001,EU364&lt;0.05),0.05,EU364)))</f>
        <v>0</v>
      </c>
      <c r="EW364" s="23">
        <f>ES364+ET364+EV364</f>
        <v>0</v>
      </c>
      <c r="EX364">
        <f>IF(FB363&gt;0,EX363,0)</f>
        <v>0</v>
      </c>
      <c r="EY364" s="7">
        <f>ROUND(ED364+EJ364+EW364+EX364,2)</f>
        <v>0</v>
      </c>
      <c r="EZ364" s="7">
        <f>IF(AND(EY364&gt;0,EY365=0),EY364,0)</f>
        <v>0</v>
      </c>
      <c r="FA364" s="7">
        <f>IF(FB363&gt;0,FA363,0)</f>
        <v>0</v>
      </c>
      <c r="FB364" s="7">
        <f>IF(ROUND(EY364-FA364,2)&gt;0,ROUND(EY364-FA364,2),0)</f>
        <v>0</v>
      </c>
      <c r="GB364">
        <v>362</v>
      </c>
      <c r="GC364" s="7">
        <f>IF(HB363&gt;0,GC363-1000,GC363)</f>
        <v>0</v>
      </c>
      <c r="GD364" s="20">
        <f>IF(HB363&gt;0,ROUND(PMT($F$92/12,$F$96*12,-GC364),5),0)</f>
        <v>0</v>
      </c>
      <c r="GE364" s="15">
        <f>IF(HB363&gt;0,ROUND(GC364*$GE$1/1000,2),0)</f>
        <v>0</v>
      </c>
      <c r="GF364" s="9">
        <f>INT(GE364)</f>
        <v>0</v>
      </c>
      <c r="GG364" s="23">
        <f>INT((GE364-GF364)*10)/10</f>
        <v>0</v>
      </c>
      <c r="GH364" s="17">
        <f>GE364-GF364-GG364</f>
        <v>0</v>
      </c>
      <c r="GI364" s="23">
        <f>IF(OR(GH364=0.05,GH364=0),GH364,IF(AND(GH364&gt;0.051,GH364&lt;0.1),0.1,IF(AND(GH364&gt;0.001,GH364&lt;0.05),0.05,GH364)))</f>
        <v>0</v>
      </c>
      <c r="GJ364" s="23">
        <f>GF364+GG364+GI364</f>
        <v>0</v>
      </c>
      <c r="GK364" s="15">
        <f>IF(HB363&gt;0,ROUND($GD$1*$GK$1,2),0)</f>
        <v>0</v>
      </c>
      <c r="GL364" s="22">
        <v>0</v>
      </c>
      <c r="GM364" s="22">
        <f>IF(HB363&gt;0,ROUND($GD$1*$GM$1,0),0)</f>
        <v>0</v>
      </c>
      <c r="GN364" s="22">
        <f>IF(HB363&gt;0,ROUND($GD$1*$GN$1,2),0)</f>
        <v>0</v>
      </c>
      <c r="GO364" s="22">
        <f>IF(HB363&gt;0,ROUND($GD$1*$GO$1,2),0)</f>
        <v>0</v>
      </c>
      <c r="GP364" s="22">
        <f>IF(HB363&gt;0,ROUND($GD$1*$GP$1,2),0)</f>
        <v>0</v>
      </c>
      <c r="GQ364" s="15">
        <f>IF(HB363&gt;0,GK364+SUM(GM364:GP364),0)</f>
        <v>0</v>
      </c>
      <c r="GR364" s="22">
        <f>IF(HB363&gt;0,ROUND(GQ364/12,2),0)</f>
        <v>0</v>
      </c>
      <c r="GS364" s="9">
        <f>INT(GR364)</f>
        <v>0</v>
      </c>
      <c r="GT364" s="23">
        <f>INT((GR364-GS364)*10)/10</f>
        <v>0</v>
      </c>
      <c r="GU364" s="17">
        <f>GR364-GS364-GT364</f>
        <v>0</v>
      </c>
      <c r="GV364" s="23">
        <f>IF(OR(GU364=0.05,GU364=0),GU364,IF(AND(GU364&gt;0.051,GU364&lt;0.1),0.1,IF(AND(GU364&gt;0.001,GU364&lt;0.05),0.05,GU364)))</f>
        <v>0</v>
      </c>
      <c r="GW364" s="23">
        <f>GS364+GT364+GV364</f>
        <v>0</v>
      </c>
      <c r="GX364">
        <f>IF(HB363&gt;0,GX363,0)</f>
        <v>0</v>
      </c>
      <c r="GY364" s="7">
        <f>ROUND(GD364+GJ364+GW364+GX364,2)</f>
        <v>0</v>
      </c>
      <c r="GZ364" s="7">
        <f>IF(AND(GY364&gt;0,GY365=0),GY364,0)</f>
        <v>0</v>
      </c>
      <c r="HA364" s="7">
        <f>IF(HB363&gt;0,HA363,0)</f>
        <v>0</v>
      </c>
      <c r="HB364" s="7">
        <f>IF(ROUND(GY364-HA364,2)&gt;0,ROUND(GY364-HA364,2),0)</f>
        <v>0</v>
      </c>
    </row>
    <row r="365" spans="1:235">
      <c r="BB365">
        <v>363</v>
      </c>
      <c r="BC365" s="7">
        <f>IF(BW364&gt;0,BC364-1000,BC364)</f>
        <v>0</v>
      </c>
      <c r="BD365" s="20">
        <f>IF(BW364&gt;0,ROUND(PMT($F$92/12,$F$96*12,-BC365),5),0)</f>
        <v>0</v>
      </c>
      <c r="BE365" s="15">
        <f>IF(BW364&gt;0,ROUND(BC365*$E$1/1000,2),0)</f>
        <v>0</v>
      </c>
      <c r="BF365" s="15">
        <f>IF(BW364&gt;0,ROUND(MIN(BC365,$F$168)*$BF$1,2),0)</f>
        <v>0</v>
      </c>
      <c r="BG365" s="22">
        <v>0</v>
      </c>
      <c r="BH365" s="22">
        <f>IF(BW364&gt;0,ROUND(MIN(BC365,$F$168)*$BH$1,0),0)</f>
        <v>0</v>
      </c>
      <c r="BI365" s="22">
        <f>IF(BW364&gt;0,ROUND(MIN(BC365,$F$168)*$BI$1,2),0)</f>
        <v>0</v>
      </c>
      <c r="BJ365" s="22">
        <f>IF(BW364&gt;0,ROUND(MIN(BC365,$F$168)*$BJ$1,2),0)</f>
        <v>0</v>
      </c>
      <c r="BK365" s="22">
        <f>IF(BW364&gt;0,ROUND(MIN(BC365,$F$168)*$BK$1,2),0)</f>
        <v>0</v>
      </c>
      <c r="BL365" s="15">
        <f>IF(BW364&gt;0,BF365+SUM(BH365:BK365),0)</f>
        <v>0</v>
      </c>
      <c r="BM365" s="22">
        <f>IF(BW364&gt;0,ROUND(BL365/12,2),0)</f>
        <v>0</v>
      </c>
      <c r="BN365" s="9">
        <f>INT(BM365)</f>
        <v>0</v>
      </c>
      <c r="BO365" s="23">
        <f>INT((BM365-BN365)*10)/10</f>
        <v>0</v>
      </c>
      <c r="BP365" s="17">
        <f>BM365-BN365-BO365</f>
        <v>0</v>
      </c>
      <c r="BQ365" s="23">
        <f>IF(OR(BP365=0.05,BP365=0),BP365,IF(AND(BP365&gt;0.051,BP365&lt;0.1),0.1,IF(AND(BP365&gt;0.001,BP365&lt;0.05),0.05,BP365)))</f>
        <v>0</v>
      </c>
      <c r="BR365" s="23">
        <f>BN365+BO365+BQ365</f>
        <v>0</v>
      </c>
      <c r="BS365">
        <f>IF(BW364&gt;0,BS364,0)</f>
        <v>0</v>
      </c>
      <c r="BT365" s="7">
        <f>SUM(BD365:BE365)+BR365+BS365</f>
        <v>0</v>
      </c>
      <c r="BU365" s="7">
        <f>IF(AND(BT365&gt;0,BT366=0),BT365,0)</f>
        <v>0</v>
      </c>
      <c r="BV365" s="7">
        <f>IF(BW364&gt;0,BV364,0)</f>
        <v>0</v>
      </c>
      <c r="BW365" s="7">
        <f>IF(ROUND(BT365-BV365,2)&gt;0,ROUND(BT365-BV365,2),0)</f>
        <v>0</v>
      </c>
      <c r="CB365">
        <v>363</v>
      </c>
      <c r="CC365" s="7">
        <f>IF(DB364&gt;0,CC364-1000,CC364)</f>
        <v>0</v>
      </c>
      <c r="CD365" s="20">
        <f>IF(DB364&gt;0,ROUND(PMT($F$92/12,$F$96*12,-CC365),5),0)</f>
        <v>0</v>
      </c>
      <c r="CE365" s="15">
        <f>IF(DB364&gt;0,ROUND(CC365*$CE$1/1000,2),0)</f>
        <v>0</v>
      </c>
      <c r="CF365" s="9">
        <f>INT(CE365)</f>
        <v>0</v>
      </c>
      <c r="CG365" s="23">
        <f>INT((CE365-CF365)*10)/10</f>
        <v>0</v>
      </c>
      <c r="CH365" s="17">
        <f>CE365-CF365-CG365</f>
        <v>0</v>
      </c>
      <c r="CI365" s="23">
        <f>IF(OR(CH365=0.05,CH365=0),CH365,IF(AND(CH365&gt;0.051,CH365&lt;0.1),0.1,IF(AND(CH365&gt;0.001,CH365&lt;0.05),0.05,CH365)))</f>
        <v>0</v>
      </c>
      <c r="CJ365" s="23">
        <f>CF365+CG365+CI365</f>
        <v>0</v>
      </c>
      <c r="CK365" s="15">
        <f>IF(DB364&gt;0,ROUND($CD$1*$CK$1,2),0)</f>
        <v>0</v>
      </c>
      <c r="CL365" s="22">
        <v>0</v>
      </c>
      <c r="CM365" s="22">
        <f>IF(DB364&gt;0,ROUND($CD$1*$CM$1,2),0)</f>
        <v>0</v>
      </c>
      <c r="CN365" s="22">
        <f>IF(DB364&gt;0,ROUND($CD$1*$CN$1,2),0)</f>
        <v>0</v>
      </c>
      <c r="CO365" s="22">
        <f>IF(DB364&gt;0,ROUND($CD$1*$CO$1,2),0)</f>
        <v>0</v>
      </c>
      <c r="CP365" s="22">
        <f>IF(DB364&gt;0,ROUND($CD$1*$CP$1,2),0)</f>
        <v>0</v>
      </c>
      <c r="CQ365" s="15">
        <f>IF(DB364&gt;0,CK365+SUM(CM365:CP365),0)</f>
        <v>0</v>
      </c>
      <c r="CR365" s="22">
        <f>IF(DB364&gt;0,ROUND(CQ365/12,2),0)</f>
        <v>0</v>
      </c>
      <c r="CS365" s="9">
        <f>INT(CR365)</f>
        <v>0</v>
      </c>
      <c r="CT365" s="23">
        <f>INT((CR365-CS365)*10)/10</f>
        <v>0</v>
      </c>
      <c r="CU365" s="17">
        <f>CR365-CS365-CT365</f>
        <v>0</v>
      </c>
      <c r="CV365" s="23">
        <f>IF(OR(CU365=0.05,CU365=0),CU365,IF(AND(CU365&gt;0.051,CU365&lt;0.1),0.1,IF(AND(CU365&gt;0.001,CU365&lt;0.05),0.05,CU365)))</f>
        <v>0</v>
      </c>
      <c r="CW365" s="23">
        <f>CS365+CT365+CV365</f>
        <v>0</v>
      </c>
      <c r="CX365">
        <f>IF(DB364&gt;0,CX364,0)</f>
        <v>0</v>
      </c>
      <c r="CY365" s="7">
        <f>ROUND(CD365+CJ365+CW365+CX365,2)</f>
        <v>0</v>
      </c>
      <c r="CZ365" s="7">
        <f>IF(AND(CY365&gt;0,CY366=0),CY365,0)</f>
        <v>0</v>
      </c>
      <c r="DA365" s="7">
        <f>IF(DB364&gt;0,DA364,0)</f>
        <v>0</v>
      </c>
      <c r="DB365" s="7">
        <f>IF(ROUND(CY365-DA365,2)&gt;0,ROUND(CY365-DA365,2),0)</f>
        <v>0</v>
      </c>
      <c r="EB365">
        <v>363</v>
      </c>
      <c r="EC365" s="7">
        <f>IF(FB364&gt;0,EC364-1000,EC364)</f>
        <v>0</v>
      </c>
      <c r="ED365" s="20">
        <f>IF(FB364&gt;0,ROUND(PMT($F$92/12,$F$96*12,-EC365),5),0)</f>
        <v>0</v>
      </c>
      <c r="EE365" s="15">
        <f>IF(FB364&gt;0,ROUND(EC365*$EE$1/1000,2),0)</f>
        <v>0</v>
      </c>
      <c r="EF365" s="9">
        <f>INT(EE365)</f>
        <v>0</v>
      </c>
      <c r="EG365" s="23">
        <f>INT((EE365-EF365)*10)/10</f>
        <v>0</v>
      </c>
      <c r="EH365" s="17">
        <f>EE365-EF365-EG365</f>
        <v>0</v>
      </c>
      <c r="EI365" s="23">
        <f>IF(OR(EH365=0.05,EH365=0),EH365,IF(AND(EH365&gt;0.051,EH365&lt;0.1),0.1,IF(AND(EH365&gt;0.001,EH365&lt;0.05),0.05,EH365)))</f>
        <v>0</v>
      </c>
      <c r="EJ365" s="23">
        <f>EF365+EG365+EI365</f>
        <v>0</v>
      </c>
      <c r="EK365" s="15">
        <f>IF(FB364&gt;0,ROUND($ED$1*$EK$1,2),0)</f>
        <v>0</v>
      </c>
      <c r="EL365" s="22">
        <v>0</v>
      </c>
      <c r="EM365" s="22">
        <f>IF(FB364&gt;0,ROUND($ED$1*$EM$1,0),0)</f>
        <v>0</v>
      </c>
      <c r="EN365" s="22">
        <f>IF(FB364&gt;0,ROUND($ED$1*$EN$1,2),0)</f>
        <v>0</v>
      </c>
      <c r="EO365" s="22">
        <f>IF(FB364&gt;0,ROUND($ED$1*$EO$1,2),0)</f>
        <v>0</v>
      </c>
      <c r="EP365" s="22">
        <f>IF(FB364&gt;0,ROUND($ED$1*$EP$1,2),0)</f>
        <v>0</v>
      </c>
      <c r="EQ365" s="15">
        <f>IF(FB364&gt;0,EK365+SUM(EM365:EP365),0)</f>
        <v>0</v>
      </c>
      <c r="ER365" s="22">
        <f>IF(FB364&gt;0,ROUND(EQ365/12,2),0)</f>
        <v>0</v>
      </c>
      <c r="ES365" s="9">
        <f>INT(ER365)</f>
        <v>0</v>
      </c>
      <c r="ET365" s="23">
        <f>INT((ER365-ES365)*10)/10</f>
        <v>0</v>
      </c>
      <c r="EU365" s="17">
        <f>ER365-ES365-ET365</f>
        <v>0</v>
      </c>
      <c r="EV365" s="23">
        <f>IF(OR(EU365=0.05,EU365=0),EU365,IF(AND(EU365&gt;0.051,EU365&lt;0.1),0.1,IF(AND(EU365&gt;0.001,EU365&lt;0.05),0.05,EU365)))</f>
        <v>0</v>
      </c>
      <c r="EW365" s="23">
        <f>ES365+ET365+EV365</f>
        <v>0</v>
      </c>
      <c r="EX365">
        <f>IF(FB364&gt;0,EX364,0)</f>
        <v>0</v>
      </c>
      <c r="EY365" s="7">
        <f>ROUND(ED365+EJ365+EW365+EX365,2)</f>
        <v>0</v>
      </c>
      <c r="EZ365" s="7">
        <f>IF(AND(EY365&gt;0,EY366=0),EY365,0)</f>
        <v>0</v>
      </c>
      <c r="FA365" s="7">
        <f>IF(FB364&gt;0,FA364,0)</f>
        <v>0</v>
      </c>
      <c r="FB365" s="7">
        <f>IF(ROUND(EY365-FA365,2)&gt;0,ROUND(EY365-FA365,2),0)</f>
        <v>0</v>
      </c>
      <c r="GB365">
        <v>363</v>
      </c>
      <c r="GC365" s="7">
        <f>IF(HB364&gt;0,GC364-1000,GC364)</f>
        <v>0</v>
      </c>
      <c r="GD365" s="20">
        <f>IF(HB364&gt;0,ROUND(PMT($F$92/12,$F$96*12,-GC365),5),0)</f>
        <v>0</v>
      </c>
      <c r="GE365" s="15">
        <f>IF(HB364&gt;0,ROUND(GC365*$GE$1/1000,2),0)</f>
        <v>0</v>
      </c>
      <c r="GF365" s="9">
        <f>INT(GE365)</f>
        <v>0</v>
      </c>
      <c r="GG365" s="23">
        <f>INT((GE365-GF365)*10)/10</f>
        <v>0</v>
      </c>
      <c r="GH365" s="17">
        <f>GE365-GF365-GG365</f>
        <v>0</v>
      </c>
      <c r="GI365" s="23">
        <f>IF(OR(GH365=0.05,GH365=0),GH365,IF(AND(GH365&gt;0.051,GH365&lt;0.1),0.1,IF(AND(GH365&gt;0.001,GH365&lt;0.05),0.05,GH365)))</f>
        <v>0</v>
      </c>
      <c r="GJ365" s="23">
        <f>GF365+GG365+GI365</f>
        <v>0</v>
      </c>
      <c r="GK365" s="15">
        <f>IF(HB364&gt;0,ROUND($GD$1*$GK$1,2),0)</f>
        <v>0</v>
      </c>
      <c r="GL365" s="22">
        <v>0</v>
      </c>
      <c r="GM365" s="22">
        <f>IF(HB364&gt;0,ROUND($GD$1*$GM$1,0),0)</f>
        <v>0</v>
      </c>
      <c r="GN365" s="22">
        <f>IF(HB364&gt;0,ROUND($GD$1*$GN$1,2),0)</f>
        <v>0</v>
      </c>
      <c r="GO365" s="22">
        <f>IF(HB364&gt;0,ROUND($GD$1*$GO$1,2),0)</f>
        <v>0</v>
      </c>
      <c r="GP365" s="22">
        <f>IF(HB364&gt;0,ROUND($GD$1*$GP$1,2),0)</f>
        <v>0</v>
      </c>
      <c r="GQ365" s="15">
        <f>IF(HB364&gt;0,GK365+SUM(GM365:GP365),0)</f>
        <v>0</v>
      </c>
      <c r="GR365" s="22">
        <f>IF(HB364&gt;0,ROUND(GQ365/12,2),0)</f>
        <v>0</v>
      </c>
      <c r="GS365" s="9">
        <f>INT(GR365)</f>
        <v>0</v>
      </c>
      <c r="GT365" s="23">
        <f>INT((GR365-GS365)*10)/10</f>
        <v>0</v>
      </c>
      <c r="GU365" s="17">
        <f>GR365-GS365-GT365</f>
        <v>0</v>
      </c>
      <c r="GV365" s="23">
        <f>IF(OR(GU365=0.05,GU365=0),GU365,IF(AND(GU365&gt;0.051,GU365&lt;0.1),0.1,IF(AND(GU365&gt;0.001,GU365&lt;0.05),0.05,GU365)))</f>
        <v>0</v>
      </c>
      <c r="GW365" s="23">
        <f>GS365+GT365+GV365</f>
        <v>0</v>
      </c>
      <c r="GX365">
        <f>IF(HB364&gt;0,GX364,0)</f>
        <v>0</v>
      </c>
      <c r="GY365" s="7">
        <f>ROUND(GD365+GJ365+GW365+GX365,2)</f>
        <v>0</v>
      </c>
      <c r="GZ365" s="7">
        <f>IF(AND(GY365&gt;0,GY366=0),GY365,0)</f>
        <v>0</v>
      </c>
      <c r="HA365" s="7">
        <f>IF(HB364&gt;0,HA364,0)</f>
        <v>0</v>
      </c>
      <c r="HB365" s="7">
        <f>IF(ROUND(GY365-HA365,2)&gt;0,ROUND(GY365-HA365,2),0)</f>
        <v>0</v>
      </c>
    </row>
    <row r="366" spans="1:235">
      <c r="BB366">
        <v>364</v>
      </c>
      <c r="BC366" s="7">
        <f>IF(BW365&gt;0,BC365-1000,BC365)</f>
        <v>0</v>
      </c>
      <c r="BD366" s="20">
        <f>IF(BW365&gt;0,ROUND(PMT($F$92/12,$F$96*12,-BC366),5),0)</f>
        <v>0</v>
      </c>
      <c r="BE366" s="15">
        <f>IF(BW365&gt;0,ROUND(BC366*$E$1/1000,2),0)</f>
        <v>0</v>
      </c>
      <c r="BF366" s="15">
        <f>IF(BW365&gt;0,ROUND(MIN(BC366,$F$168)*$BF$1,2),0)</f>
        <v>0</v>
      </c>
      <c r="BG366" s="22">
        <v>0</v>
      </c>
      <c r="BH366" s="22">
        <f>IF(BW365&gt;0,ROUND(MIN(BC366,$F$168)*$BH$1,0),0)</f>
        <v>0</v>
      </c>
      <c r="BI366" s="22">
        <f>IF(BW365&gt;0,ROUND(MIN(BC366,$F$168)*$BI$1,2),0)</f>
        <v>0</v>
      </c>
      <c r="BJ366" s="22">
        <f>IF(BW365&gt;0,ROUND(MIN(BC366,$F$168)*$BJ$1,2),0)</f>
        <v>0</v>
      </c>
      <c r="BK366" s="22">
        <f>IF(BW365&gt;0,ROUND(MIN(BC366,$F$168)*$BK$1,2),0)</f>
        <v>0</v>
      </c>
      <c r="BL366" s="15">
        <f>IF(BW365&gt;0,BF366+SUM(BH366:BK366),0)</f>
        <v>0</v>
      </c>
      <c r="BM366" s="22">
        <f>IF(BW365&gt;0,ROUND(BL366/12,2),0)</f>
        <v>0</v>
      </c>
      <c r="BN366" s="9">
        <f>INT(BM366)</f>
        <v>0</v>
      </c>
      <c r="BO366" s="23">
        <f>INT((BM366-BN366)*10)/10</f>
        <v>0</v>
      </c>
      <c r="BP366" s="17">
        <f>BM366-BN366-BO366</f>
        <v>0</v>
      </c>
      <c r="BQ366" s="23">
        <f>IF(OR(BP366=0.05,BP366=0),BP366,IF(AND(BP366&gt;0.051,BP366&lt;0.1),0.1,IF(AND(BP366&gt;0.001,BP366&lt;0.05),0.05,BP366)))</f>
        <v>0</v>
      </c>
      <c r="BR366" s="23">
        <f>BN366+BO366+BQ366</f>
        <v>0</v>
      </c>
      <c r="BS366">
        <f>IF(BW365&gt;0,BS365,0)</f>
        <v>0</v>
      </c>
      <c r="BT366" s="7">
        <f>SUM(BD366:BE366)+BR366+BS366</f>
        <v>0</v>
      </c>
      <c r="BU366" s="7">
        <f>IF(AND(BT366&gt;0,BT367=0),BT366,0)</f>
        <v>0</v>
      </c>
      <c r="BV366" s="7">
        <f>IF(BW365&gt;0,BV365,0)</f>
        <v>0</v>
      </c>
      <c r="BW366" s="7">
        <f>IF(ROUND(BT366-BV366,2)&gt;0,ROUND(BT366-BV366,2),0)</f>
        <v>0</v>
      </c>
      <c r="CB366">
        <v>364</v>
      </c>
      <c r="CC366" s="7">
        <f>IF(DB365&gt;0,CC365-1000,CC365)</f>
        <v>0</v>
      </c>
      <c r="CD366" s="20">
        <f>IF(DB365&gt;0,ROUND(PMT($F$92/12,$F$96*12,-CC366),5),0)</f>
        <v>0</v>
      </c>
      <c r="CE366" s="15">
        <f>IF(DB365&gt;0,ROUND(CC366*$CE$1/1000,2),0)</f>
        <v>0</v>
      </c>
      <c r="CF366" s="9">
        <f>INT(CE366)</f>
        <v>0</v>
      </c>
      <c r="CG366" s="23">
        <f>INT((CE366-CF366)*10)/10</f>
        <v>0</v>
      </c>
      <c r="CH366" s="17">
        <f>CE366-CF366-CG366</f>
        <v>0</v>
      </c>
      <c r="CI366" s="23">
        <f>IF(OR(CH366=0.05,CH366=0),CH366,IF(AND(CH366&gt;0.051,CH366&lt;0.1),0.1,IF(AND(CH366&gt;0.001,CH366&lt;0.05),0.05,CH366)))</f>
        <v>0</v>
      </c>
      <c r="CJ366" s="23">
        <f>CF366+CG366+CI366</f>
        <v>0</v>
      </c>
      <c r="CK366" s="15">
        <f>IF(DB365&gt;0,ROUND($CD$1*$CK$1,2),0)</f>
        <v>0</v>
      </c>
      <c r="CL366" s="22">
        <v>0</v>
      </c>
      <c r="CM366" s="22">
        <f>IF(DB365&gt;0,ROUND($CD$1*$CM$1,2),0)</f>
        <v>0</v>
      </c>
      <c r="CN366" s="22">
        <f>IF(DB365&gt;0,ROUND($CD$1*$CN$1,2),0)</f>
        <v>0</v>
      </c>
      <c r="CO366" s="22">
        <f>IF(DB365&gt;0,ROUND($CD$1*$CO$1,2),0)</f>
        <v>0</v>
      </c>
      <c r="CP366" s="22">
        <f>IF(DB365&gt;0,ROUND($CD$1*$CP$1,2),0)</f>
        <v>0</v>
      </c>
      <c r="CQ366" s="15">
        <f>IF(DB365&gt;0,CK366+SUM(CM366:CP366),0)</f>
        <v>0</v>
      </c>
      <c r="CR366" s="22">
        <f>IF(DB365&gt;0,ROUND(CQ366/12,2),0)</f>
        <v>0</v>
      </c>
      <c r="CS366" s="9">
        <f>INT(CR366)</f>
        <v>0</v>
      </c>
      <c r="CT366" s="23">
        <f>INT((CR366-CS366)*10)/10</f>
        <v>0</v>
      </c>
      <c r="CU366" s="17">
        <f>CR366-CS366-CT366</f>
        <v>0</v>
      </c>
      <c r="CV366" s="23">
        <f>IF(OR(CU366=0.05,CU366=0),CU366,IF(AND(CU366&gt;0.051,CU366&lt;0.1),0.1,IF(AND(CU366&gt;0.001,CU366&lt;0.05),0.05,CU366)))</f>
        <v>0</v>
      </c>
      <c r="CW366" s="23">
        <f>CS366+CT366+CV366</f>
        <v>0</v>
      </c>
      <c r="CX366">
        <f>IF(DB365&gt;0,CX365,0)</f>
        <v>0</v>
      </c>
      <c r="CY366" s="7">
        <f>ROUND(CD366+CJ366+CW366+CX366,2)</f>
        <v>0</v>
      </c>
      <c r="CZ366" s="7">
        <f>IF(AND(CY366&gt;0,CY367=0),CY366,0)</f>
        <v>0</v>
      </c>
      <c r="DA366" s="7">
        <f>IF(DB365&gt;0,DA365,0)</f>
        <v>0</v>
      </c>
      <c r="DB366" s="7">
        <f>IF(ROUND(CY366-DA366,2)&gt;0,ROUND(CY366-DA366,2),0)</f>
        <v>0</v>
      </c>
      <c r="EB366">
        <v>364</v>
      </c>
      <c r="EC366" s="7">
        <f>IF(FB365&gt;0,EC365-1000,EC365)</f>
        <v>0</v>
      </c>
      <c r="ED366" s="20">
        <f>IF(FB365&gt;0,ROUND(PMT($F$92/12,$F$96*12,-EC366),5),0)</f>
        <v>0</v>
      </c>
      <c r="EE366" s="15">
        <f>IF(FB365&gt;0,ROUND(EC366*$EE$1/1000,2),0)</f>
        <v>0</v>
      </c>
      <c r="EF366" s="9">
        <f>INT(EE366)</f>
        <v>0</v>
      </c>
      <c r="EG366" s="23">
        <f>INT((EE366-EF366)*10)/10</f>
        <v>0</v>
      </c>
      <c r="EH366" s="17">
        <f>EE366-EF366-EG366</f>
        <v>0</v>
      </c>
      <c r="EI366" s="23">
        <f>IF(OR(EH366=0.05,EH366=0),EH366,IF(AND(EH366&gt;0.051,EH366&lt;0.1),0.1,IF(AND(EH366&gt;0.001,EH366&lt;0.05),0.05,EH366)))</f>
        <v>0</v>
      </c>
      <c r="EJ366" s="23">
        <f>EF366+EG366+EI366</f>
        <v>0</v>
      </c>
      <c r="EK366" s="15">
        <f>IF(FB365&gt;0,ROUND($ED$1*$EK$1,2),0)</f>
        <v>0</v>
      </c>
      <c r="EL366" s="22">
        <v>0</v>
      </c>
      <c r="EM366" s="22">
        <f>IF(FB365&gt;0,ROUND($ED$1*$EM$1,0),0)</f>
        <v>0</v>
      </c>
      <c r="EN366" s="22">
        <f>IF(FB365&gt;0,ROUND($ED$1*$EN$1,2),0)</f>
        <v>0</v>
      </c>
      <c r="EO366" s="22">
        <f>IF(FB365&gt;0,ROUND($ED$1*$EO$1,2),0)</f>
        <v>0</v>
      </c>
      <c r="EP366" s="22">
        <f>IF(FB365&gt;0,ROUND($ED$1*$EP$1,2),0)</f>
        <v>0</v>
      </c>
      <c r="EQ366" s="15">
        <f>IF(FB365&gt;0,EK366+SUM(EM366:EP366),0)</f>
        <v>0</v>
      </c>
      <c r="ER366" s="22">
        <f>IF(FB365&gt;0,ROUND(EQ366/12,2),0)</f>
        <v>0</v>
      </c>
      <c r="ES366" s="9">
        <f>INT(ER366)</f>
        <v>0</v>
      </c>
      <c r="ET366" s="23">
        <f>INT((ER366-ES366)*10)/10</f>
        <v>0</v>
      </c>
      <c r="EU366" s="17">
        <f>ER366-ES366-ET366</f>
        <v>0</v>
      </c>
      <c r="EV366" s="23">
        <f>IF(OR(EU366=0.05,EU366=0),EU366,IF(AND(EU366&gt;0.051,EU366&lt;0.1),0.1,IF(AND(EU366&gt;0.001,EU366&lt;0.05),0.05,EU366)))</f>
        <v>0</v>
      </c>
      <c r="EW366" s="23">
        <f>ES366+ET366+EV366</f>
        <v>0</v>
      </c>
      <c r="EX366">
        <f>IF(FB365&gt;0,EX365,0)</f>
        <v>0</v>
      </c>
      <c r="EY366" s="7">
        <f>ROUND(ED366+EJ366+EW366+EX366,2)</f>
        <v>0</v>
      </c>
      <c r="EZ366" s="7">
        <f>IF(AND(EY366&gt;0,EY367=0),EY366,0)</f>
        <v>0</v>
      </c>
      <c r="FA366" s="7">
        <f>IF(FB365&gt;0,FA365,0)</f>
        <v>0</v>
      </c>
      <c r="FB366" s="7">
        <f>IF(ROUND(EY366-FA366,2)&gt;0,ROUND(EY366-FA366,2),0)</f>
        <v>0</v>
      </c>
      <c r="GB366">
        <v>364</v>
      </c>
      <c r="GC366" s="7">
        <f>IF(HB365&gt;0,GC365-1000,GC365)</f>
        <v>0</v>
      </c>
      <c r="GD366" s="20">
        <f>IF(HB365&gt;0,ROUND(PMT($F$92/12,$F$96*12,-GC366),5),0)</f>
        <v>0</v>
      </c>
      <c r="GE366" s="15">
        <f>IF(HB365&gt;0,ROUND(GC366*$GE$1/1000,2),0)</f>
        <v>0</v>
      </c>
      <c r="GF366" s="9">
        <f>INT(GE366)</f>
        <v>0</v>
      </c>
      <c r="GG366" s="23">
        <f>INT((GE366-GF366)*10)/10</f>
        <v>0</v>
      </c>
      <c r="GH366" s="17">
        <f>GE366-GF366-GG366</f>
        <v>0</v>
      </c>
      <c r="GI366" s="23">
        <f>IF(OR(GH366=0.05,GH366=0),GH366,IF(AND(GH366&gt;0.051,GH366&lt;0.1),0.1,IF(AND(GH366&gt;0.001,GH366&lt;0.05),0.05,GH366)))</f>
        <v>0</v>
      </c>
      <c r="GJ366" s="23">
        <f>GF366+GG366+GI366</f>
        <v>0</v>
      </c>
      <c r="GK366" s="15">
        <f>IF(HB365&gt;0,ROUND($GD$1*$GK$1,2),0)</f>
        <v>0</v>
      </c>
      <c r="GL366" s="22">
        <v>0</v>
      </c>
      <c r="GM366" s="22">
        <f>IF(HB365&gt;0,ROUND($GD$1*$GM$1,0),0)</f>
        <v>0</v>
      </c>
      <c r="GN366" s="22">
        <f>IF(HB365&gt;0,ROUND($GD$1*$GN$1,2),0)</f>
        <v>0</v>
      </c>
      <c r="GO366" s="22">
        <f>IF(HB365&gt;0,ROUND($GD$1*$GO$1,2),0)</f>
        <v>0</v>
      </c>
      <c r="GP366" s="22">
        <f>IF(HB365&gt;0,ROUND($GD$1*$GP$1,2),0)</f>
        <v>0</v>
      </c>
      <c r="GQ366" s="15">
        <f>IF(HB365&gt;0,GK366+SUM(GM366:GP366),0)</f>
        <v>0</v>
      </c>
      <c r="GR366" s="22">
        <f>IF(HB365&gt;0,ROUND(GQ366/12,2),0)</f>
        <v>0</v>
      </c>
      <c r="GS366" s="9">
        <f>INT(GR366)</f>
        <v>0</v>
      </c>
      <c r="GT366" s="23">
        <f>INT((GR366-GS366)*10)/10</f>
        <v>0</v>
      </c>
      <c r="GU366" s="17">
        <f>GR366-GS366-GT366</f>
        <v>0</v>
      </c>
      <c r="GV366" s="23">
        <f>IF(OR(GU366=0.05,GU366=0),GU366,IF(AND(GU366&gt;0.051,GU366&lt;0.1),0.1,IF(AND(GU366&gt;0.001,GU366&lt;0.05),0.05,GU366)))</f>
        <v>0</v>
      </c>
      <c r="GW366" s="23">
        <f>GS366+GT366+GV366</f>
        <v>0</v>
      </c>
      <c r="GX366">
        <f>IF(HB365&gt;0,GX365,0)</f>
        <v>0</v>
      </c>
      <c r="GY366" s="7">
        <f>ROUND(GD366+GJ366+GW366+GX366,2)</f>
        <v>0</v>
      </c>
      <c r="GZ366" s="7">
        <f>IF(AND(GY366&gt;0,GY367=0),GY366,0)</f>
        <v>0</v>
      </c>
      <c r="HA366" s="7">
        <f>IF(HB365&gt;0,HA365,0)</f>
        <v>0</v>
      </c>
      <c r="HB366" s="7">
        <f>IF(ROUND(GY366-HA366,2)&gt;0,ROUND(GY366-HA366,2),0)</f>
        <v>0</v>
      </c>
    </row>
    <row r="367" spans="1:235">
      <c r="BB367">
        <v>365</v>
      </c>
      <c r="BC367" s="7">
        <f>IF(BW366&gt;0,BC366-1000,BC366)</f>
        <v>0</v>
      </c>
      <c r="BD367" s="20">
        <f>IF(BW366&gt;0,ROUND(PMT($F$92/12,$F$96*12,-BC367),5),0)</f>
        <v>0</v>
      </c>
      <c r="BE367" s="15">
        <f>IF(BW366&gt;0,ROUND(BC367*$E$1/1000,2),0)</f>
        <v>0</v>
      </c>
      <c r="BF367" s="15">
        <f>IF(BW366&gt;0,ROUND(MIN(BC367,$F$168)*$BF$1,2),0)</f>
        <v>0</v>
      </c>
      <c r="BG367" s="22">
        <v>0</v>
      </c>
      <c r="BH367" s="22">
        <f>IF(BW366&gt;0,ROUND(MIN(BC367,$F$168)*$BH$1,0),0)</f>
        <v>0</v>
      </c>
      <c r="BI367" s="22">
        <f>IF(BW366&gt;0,ROUND(MIN(BC367,$F$168)*$BI$1,2),0)</f>
        <v>0</v>
      </c>
      <c r="BJ367" s="22">
        <f>IF(BW366&gt;0,ROUND(MIN(BC367,$F$168)*$BJ$1,2),0)</f>
        <v>0</v>
      </c>
      <c r="BK367" s="22">
        <f>IF(BW366&gt;0,ROUND(MIN(BC367,$F$168)*$BK$1,2),0)</f>
        <v>0</v>
      </c>
      <c r="BL367" s="15">
        <f>IF(BW366&gt;0,BF367+SUM(BH367:BK367),0)</f>
        <v>0</v>
      </c>
      <c r="BM367" s="22">
        <f>IF(BW366&gt;0,ROUND(BL367/12,2),0)</f>
        <v>0</v>
      </c>
      <c r="BN367" s="9">
        <f>INT(BM367)</f>
        <v>0</v>
      </c>
      <c r="BO367" s="23">
        <f>INT((BM367-BN367)*10)/10</f>
        <v>0</v>
      </c>
      <c r="BP367" s="17">
        <f>BM367-BN367-BO367</f>
        <v>0</v>
      </c>
      <c r="BQ367" s="23">
        <f>IF(OR(BP367=0.05,BP367=0),BP367,IF(AND(BP367&gt;0.051,BP367&lt;0.1),0.1,IF(AND(BP367&gt;0.001,BP367&lt;0.05),0.05,BP367)))</f>
        <v>0</v>
      </c>
      <c r="BR367" s="23">
        <f>BN367+BO367+BQ367</f>
        <v>0</v>
      </c>
      <c r="BS367">
        <f>IF(BW366&gt;0,BS366,0)</f>
        <v>0</v>
      </c>
      <c r="BT367" s="7">
        <f>SUM(BD367:BE367)+BR367+BS367</f>
        <v>0</v>
      </c>
      <c r="BU367" s="7">
        <f>IF(AND(BT367&gt;0,BT368=0),BT367,0)</f>
        <v>0</v>
      </c>
      <c r="BV367" s="7">
        <f>IF(BW366&gt;0,BV366,0)</f>
        <v>0</v>
      </c>
      <c r="BW367" s="7">
        <f>IF(ROUND(BT367-BV367,2)&gt;0,ROUND(BT367-BV367,2),0)</f>
        <v>0</v>
      </c>
      <c r="CB367">
        <v>365</v>
      </c>
      <c r="CC367" s="7">
        <f>IF(DB366&gt;0,CC366-1000,CC366)</f>
        <v>0</v>
      </c>
      <c r="CD367" s="20">
        <f>IF(DB366&gt;0,ROUND(PMT($F$92/12,$F$96*12,-CC367),5),0)</f>
        <v>0</v>
      </c>
      <c r="CE367" s="15">
        <f>IF(DB366&gt;0,ROUND(CC367*$CE$1/1000,2),0)</f>
        <v>0</v>
      </c>
      <c r="CF367" s="9">
        <f>INT(CE367)</f>
        <v>0</v>
      </c>
      <c r="CG367" s="23">
        <f>INT((CE367-CF367)*10)/10</f>
        <v>0</v>
      </c>
      <c r="CH367" s="17">
        <f>CE367-CF367-CG367</f>
        <v>0</v>
      </c>
      <c r="CI367" s="23">
        <f>IF(OR(CH367=0.05,CH367=0),CH367,IF(AND(CH367&gt;0.051,CH367&lt;0.1),0.1,IF(AND(CH367&gt;0.001,CH367&lt;0.05),0.05,CH367)))</f>
        <v>0</v>
      </c>
      <c r="CJ367" s="23">
        <f>CF367+CG367+CI367</f>
        <v>0</v>
      </c>
      <c r="CK367" s="15">
        <f>IF(DB366&gt;0,ROUND($CD$1*$CK$1,2),0)</f>
        <v>0</v>
      </c>
      <c r="CL367" s="22">
        <v>0</v>
      </c>
      <c r="CM367" s="22">
        <f>IF(DB366&gt;0,ROUND($CD$1*$CM$1,2),0)</f>
        <v>0</v>
      </c>
      <c r="CN367" s="22">
        <f>IF(DB366&gt;0,ROUND($CD$1*$CN$1,2),0)</f>
        <v>0</v>
      </c>
      <c r="CO367" s="22">
        <f>IF(DB366&gt;0,ROUND($CD$1*$CO$1,2),0)</f>
        <v>0</v>
      </c>
      <c r="CP367" s="22">
        <f>IF(DB366&gt;0,ROUND($CD$1*$CP$1,2),0)</f>
        <v>0</v>
      </c>
      <c r="CQ367" s="15">
        <f>IF(DB366&gt;0,CK367+SUM(CM367:CP367),0)</f>
        <v>0</v>
      </c>
      <c r="CR367" s="22">
        <f>IF(DB366&gt;0,ROUND(CQ367/12,2),0)</f>
        <v>0</v>
      </c>
      <c r="CS367" s="9">
        <f>INT(CR367)</f>
        <v>0</v>
      </c>
      <c r="CT367" s="23">
        <f>INT((CR367-CS367)*10)/10</f>
        <v>0</v>
      </c>
      <c r="CU367" s="17">
        <f>CR367-CS367-CT367</f>
        <v>0</v>
      </c>
      <c r="CV367" s="23">
        <f>IF(OR(CU367=0.05,CU367=0),CU367,IF(AND(CU367&gt;0.051,CU367&lt;0.1),0.1,IF(AND(CU367&gt;0.001,CU367&lt;0.05),0.05,CU367)))</f>
        <v>0</v>
      </c>
      <c r="CW367" s="23">
        <f>CS367+CT367+CV367</f>
        <v>0</v>
      </c>
      <c r="CX367">
        <f>IF(DB366&gt;0,CX366,0)</f>
        <v>0</v>
      </c>
      <c r="CY367" s="7">
        <f>ROUND(CD367+CJ367+CW367+CX367,2)</f>
        <v>0</v>
      </c>
      <c r="CZ367" s="7">
        <f>IF(AND(CY367&gt;0,CY368=0),CY367,0)</f>
        <v>0</v>
      </c>
      <c r="DA367" s="7">
        <f>IF(DB366&gt;0,DA366,0)</f>
        <v>0</v>
      </c>
      <c r="DB367" s="7">
        <f>IF(ROUND(CY367-DA367,2)&gt;0,ROUND(CY367-DA367,2),0)</f>
        <v>0</v>
      </c>
      <c r="EB367">
        <v>365</v>
      </c>
      <c r="EC367" s="7">
        <f>IF(FB366&gt;0,EC366-1000,EC366)</f>
        <v>0</v>
      </c>
      <c r="ED367" s="20">
        <f>IF(FB366&gt;0,ROUND(PMT($F$92/12,$F$96*12,-EC367),5),0)</f>
        <v>0</v>
      </c>
      <c r="EE367" s="15">
        <f>IF(FB366&gt;0,ROUND(EC367*$EE$1/1000,2),0)</f>
        <v>0</v>
      </c>
      <c r="EF367" s="9">
        <f>INT(EE367)</f>
        <v>0</v>
      </c>
      <c r="EG367" s="23">
        <f>INT((EE367-EF367)*10)/10</f>
        <v>0</v>
      </c>
      <c r="EH367" s="17">
        <f>EE367-EF367-EG367</f>
        <v>0</v>
      </c>
      <c r="EI367" s="23">
        <f>IF(OR(EH367=0.05,EH367=0),EH367,IF(AND(EH367&gt;0.051,EH367&lt;0.1),0.1,IF(AND(EH367&gt;0.001,EH367&lt;0.05),0.05,EH367)))</f>
        <v>0</v>
      </c>
      <c r="EJ367" s="23">
        <f>EF367+EG367+EI367</f>
        <v>0</v>
      </c>
      <c r="EK367" s="15">
        <f>IF(FB366&gt;0,ROUND($ED$1*$EK$1,2),0)</f>
        <v>0</v>
      </c>
      <c r="EL367" s="22">
        <v>0</v>
      </c>
      <c r="EM367" s="22">
        <f>IF(FB366&gt;0,ROUND($ED$1*$EM$1,0),0)</f>
        <v>0</v>
      </c>
      <c r="EN367" s="22">
        <f>IF(FB366&gt;0,ROUND($ED$1*$EN$1,2),0)</f>
        <v>0</v>
      </c>
      <c r="EO367" s="22">
        <f>IF(FB366&gt;0,ROUND($ED$1*$EO$1,2),0)</f>
        <v>0</v>
      </c>
      <c r="EP367" s="22">
        <f>IF(FB366&gt;0,ROUND($ED$1*$EP$1,2),0)</f>
        <v>0</v>
      </c>
      <c r="EQ367" s="15">
        <f>IF(FB366&gt;0,EK367+SUM(EM367:EP367),0)</f>
        <v>0</v>
      </c>
      <c r="ER367" s="22">
        <f>IF(FB366&gt;0,ROUND(EQ367/12,2),0)</f>
        <v>0</v>
      </c>
      <c r="ES367" s="9">
        <f>INT(ER367)</f>
        <v>0</v>
      </c>
      <c r="ET367" s="23">
        <f>INT((ER367-ES367)*10)/10</f>
        <v>0</v>
      </c>
      <c r="EU367" s="17">
        <f>ER367-ES367-ET367</f>
        <v>0</v>
      </c>
      <c r="EV367" s="23">
        <f>IF(OR(EU367=0.05,EU367=0),EU367,IF(AND(EU367&gt;0.051,EU367&lt;0.1),0.1,IF(AND(EU367&gt;0.001,EU367&lt;0.05),0.05,EU367)))</f>
        <v>0</v>
      </c>
      <c r="EW367" s="23">
        <f>ES367+ET367+EV367</f>
        <v>0</v>
      </c>
      <c r="EX367">
        <f>IF(FB366&gt;0,EX366,0)</f>
        <v>0</v>
      </c>
      <c r="EY367" s="7">
        <f>ROUND(ED367+EJ367+EW367+EX367,2)</f>
        <v>0</v>
      </c>
      <c r="EZ367" s="7">
        <f>IF(AND(EY367&gt;0,EY368=0),EY367,0)</f>
        <v>0</v>
      </c>
      <c r="FA367" s="7">
        <f>IF(FB366&gt;0,FA366,0)</f>
        <v>0</v>
      </c>
      <c r="FB367" s="7">
        <f>IF(ROUND(EY367-FA367,2)&gt;0,ROUND(EY367-FA367,2),0)</f>
        <v>0</v>
      </c>
      <c r="GB367">
        <v>365</v>
      </c>
      <c r="GC367" s="7">
        <f>IF(HB366&gt;0,GC366-1000,GC366)</f>
        <v>0</v>
      </c>
      <c r="GD367" s="20">
        <f>IF(HB366&gt;0,ROUND(PMT($F$92/12,$F$96*12,-GC367),5),0)</f>
        <v>0</v>
      </c>
      <c r="GE367" s="15">
        <f>IF(HB366&gt;0,ROUND(GC367*$GE$1/1000,2),0)</f>
        <v>0</v>
      </c>
      <c r="GF367" s="9">
        <f>INT(GE367)</f>
        <v>0</v>
      </c>
      <c r="GG367" s="23">
        <f>INT((GE367-GF367)*10)/10</f>
        <v>0</v>
      </c>
      <c r="GH367" s="17">
        <f>GE367-GF367-GG367</f>
        <v>0</v>
      </c>
      <c r="GI367" s="23">
        <f>IF(OR(GH367=0.05,GH367=0),GH367,IF(AND(GH367&gt;0.051,GH367&lt;0.1),0.1,IF(AND(GH367&gt;0.001,GH367&lt;0.05),0.05,GH367)))</f>
        <v>0</v>
      </c>
      <c r="GJ367" s="23">
        <f>GF367+GG367+GI367</f>
        <v>0</v>
      </c>
      <c r="GK367" s="15">
        <f>IF(HB366&gt;0,ROUND($GD$1*$GK$1,2),0)</f>
        <v>0</v>
      </c>
      <c r="GL367" s="22">
        <v>0</v>
      </c>
      <c r="GM367" s="22">
        <f>IF(HB366&gt;0,ROUND($GD$1*$GM$1,0),0)</f>
        <v>0</v>
      </c>
      <c r="GN367" s="22">
        <f>IF(HB366&gt;0,ROUND($GD$1*$GN$1,2),0)</f>
        <v>0</v>
      </c>
      <c r="GO367" s="22">
        <f>IF(HB366&gt;0,ROUND($GD$1*$GO$1,2),0)</f>
        <v>0</v>
      </c>
      <c r="GP367" s="22">
        <f>IF(HB366&gt;0,ROUND($GD$1*$GP$1,2),0)</f>
        <v>0</v>
      </c>
      <c r="GQ367" s="15">
        <f>IF(HB366&gt;0,GK367+SUM(GM367:GP367),0)</f>
        <v>0</v>
      </c>
      <c r="GR367" s="22">
        <f>IF(HB366&gt;0,ROUND(GQ367/12,2),0)</f>
        <v>0</v>
      </c>
      <c r="GS367" s="9">
        <f>INT(GR367)</f>
        <v>0</v>
      </c>
      <c r="GT367" s="23">
        <f>INT((GR367-GS367)*10)/10</f>
        <v>0</v>
      </c>
      <c r="GU367" s="17">
        <f>GR367-GS367-GT367</f>
        <v>0</v>
      </c>
      <c r="GV367" s="23">
        <f>IF(OR(GU367=0.05,GU367=0),GU367,IF(AND(GU367&gt;0.051,GU367&lt;0.1),0.1,IF(AND(GU367&gt;0.001,GU367&lt;0.05),0.05,GU367)))</f>
        <v>0</v>
      </c>
      <c r="GW367" s="23">
        <f>GS367+GT367+GV367</f>
        <v>0</v>
      </c>
      <c r="GX367">
        <f>IF(HB366&gt;0,GX366,0)</f>
        <v>0</v>
      </c>
      <c r="GY367" s="7">
        <f>ROUND(GD367+GJ367+GW367+GX367,2)</f>
        <v>0</v>
      </c>
      <c r="GZ367" s="7">
        <f>IF(AND(GY367&gt;0,GY368=0),GY367,0)</f>
        <v>0</v>
      </c>
      <c r="HA367" s="7">
        <f>IF(HB366&gt;0,HA366,0)</f>
        <v>0</v>
      </c>
      <c r="HB367" s="7">
        <f>IF(ROUND(GY367-HA367,2)&gt;0,ROUND(GY367-HA367,2),0)</f>
        <v>0</v>
      </c>
    </row>
    <row r="368" spans="1:235">
      <c r="BB368">
        <v>366</v>
      </c>
      <c r="BC368" s="7">
        <f>IF(BW367&gt;0,BC367-1000,BC367)</f>
        <v>0</v>
      </c>
      <c r="BD368" s="20">
        <f>IF(BW367&gt;0,ROUND(PMT($F$92/12,$F$96*12,-BC368),5),0)</f>
        <v>0</v>
      </c>
      <c r="BE368" s="15">
        <f>IF(BW367&gt;0,ROUND(BC368*$E$1/1000,2),0)</f>
        <v>0</v>
      </c>
      <c r="BF368" s="15">
        <f>IF(BW367&gt;0,ROUND(MIN(BC368,$F$168)*$BF$1,2),0)</f>
        <v>0</v>
      </c>
      <c r="BG368" s="22">
        <v>0</v>
      </c>
      <c r="BH368" s="22">
        <f>IF(BW367&gt;0,ROUND(MIN(BC368,$F$168)*$BH$1,0),0)</f>
        <v>0</v>
      </c>
      <c r="BI368" s="22">
        <f>IF(BW367&gt;0,ROUND(MIN(BC368,$F$168)*$BI$1,2),0)</f>
        <v>0</v>
      </c>
      <c r="BJ368" s="22">
        <f>IF(BW367&gt;0,ROUND(MIN(BC368,$F$168)*$BJ$1,2),0)</f>
        <v>0</v>
      </c>
      <c r="BK368" s="22">
        <f>IF(BW367&gt;0,ROUND(MIN(BC368,$F$168)*$BK$1,2),0)</f>
        <v>0</v>
      </c>
      <c r="BL368" s="15">
        <f>IF(BW367&gt;0,BF368+SUM(BH368:BK368),0)</f>
        <v>0</v>
      </c>
      <c r="BM368" s="22">
        <f>IF(BW367&gt;0,ROUND(BL368/12,2),0)</f>
        <v>0</v>
      </c>
      <c r="BN368" s="9">
        <f>INT(BM368)</f>
        <v>0</v>
      </c>
      <c r="BO368" s="23">
        <f>INT((BM368-BN368)*10)/10</f>
        <v>0</v>
      </c>
      <c r="BP368" s="17">
        <f>BM368-BN368-BO368</f>
        <v>0</v>
      </c>
      <c r="BQ368" s="23">
        <f>IF(OR(BP368=0.05,BP368=0),BP368,IF(AND(BP368&gt;0.051,BP368&lt;0.1),0.1,IF(AND(BP368&gt;0.001,BP368&lt;0.05),0.05,BP368)))</f>
        <v>0</v>
      </c>
      <c r="BR368" s="23">
        <f>BN368+BO368+BQ368</f>
        <v>0</v>
      </c>
      <c r="BS368">
        <f>IF(BW367&gt;0,BS367,0)</f>
        <v>0</v>
      </c>
      <c r="BT368" s="7">
        <f>SUM(BD368:BE368)+BR368+BS368</f>
        <v>0</v>
      </c>
      <c r="BU368" s="7">
        <f>IF(AND(BT368&gt;0,BT369=0),BT368,0)</f>
        <v>0</v>
      </c>
      <c r="BV368" s="7">
        <f>IF(BW367&gt;0,BV367,0)</f>
        <v>0</v>
      </c>
      <c r="BW368" s="7">
        <f>IF(ROUND(BT368-BV368,2)&gt;0,ROUND(BT368-BV368,2),0)</f>
        <v>0</v>
      </c>
      <c r="CB368">
        <v>366</v>
      </c>
      <c r="CC368" s="7">
        <f>IF(DB367&gt;0,CC367-1000,CC367)</f>
        <v>0</v>
      </c>
      <c r="CD368" s="20">
        <f>IF(DB367&gt;0,ROUND(PMT($F$92/12,$F$96*12,-CC368),5),0)</f>
        <v>0</v>
      </c>
      <c r="CE368" s="15">
        <f>IF(DB367&gt;0,ROUND(CC368*$CE$1/1000,2),0)</f>
        <v>0</v>
      </c>
      <c r="CF368" s="9">
        <f>INT(CE368)</f>
        <v>0</v>
      </c>
      <c r="CG368" s="23">
        <f>INT((CE368-CF368)*10)/10</f>
        <v>0</v>
      </c>
      <c r="CH368" s="17">
        <f>CE368-CF368-CG368</f>
        <v>0</v>
      </c>
      <c r="CI368" s="23">
        <f>IF(OR(CH368=0.05,CH368=0),CH368,IF(AND(CH368&gt;0.051,CH368&lt;0.1),0.1,IF(AND(CH368&gt;0.001,CH368&lt;0.05),0.05,CH368)))</f>
        <v>0</v>
      </c>
      <c r="CJ368" s="23">
        <f>CF368+CG368+CI368</f>
        <v>0</v>
      </c>
      <c r="CK368" s="15">
        <f>IF(DB367&gt;0,ROUND($CD$1*$CK$1,2),0)</f>
        <v>0</v>
      </c>
      <c r="CL368" s="22">
        <v>0</v>
      </c>
      <c r="CM368" s="22">
        <f>IF(DB367&gt;0,ROUND($CD$1*$CM$1,2),0)</f>
        <v>0</v>
      </c>
      <c r="CN368" s="22">
        <f>IF(DB367&gt;0,ROUND($CD$1*$CN$1,2),0)</f>
        <v>0</v>
      </c>
      <c r="CO368" s="22">
        <f>IF(DB367&gt;0,ROUND($CD$1*$CO$1,2),0)</f>
        <v>0</v>
      </c>
      <c r="CP368" s="22">
        <f>IF(DB367&gt;0,ROUND($CD$1*$CP$1,2),0)</f>
        <v>0</v>
      </c>
      <c r="CQ368" s="15">
        <f>IF(DB367&gt;0,CK368+SUM(CM368:CP368),0)</f>
        <v>0</v>
      </c>
      <c r="CR368" s="22">
        <f>IF(DB367&gt;0,ROUND(CQ368/12,2),0)</f>
        <v>0</v>
      </c>
      <c r="CS368" s="9">
        <f>INT(CR368)</f>
        <v>0</v>
      </c>
      <c r="CT368" s="23">
        <f>INT((CR368-CS368)*10)/10</f>
        <v>0</v>
      </c>
      <c r="CU368" s="17">
        <f>CR368-CS368-CT368</f>
        <v>0</v>
      </c>
      <c r="CV368" s="23">
        <f>IF(OR(CU368=0.05,CU368=0),CU368,IF(AND(CU368&gt;0.051,CU368&lt;0.1),0.1,IF(AND(CU368&gt;0.001,CU368&lt;0.05),0.05,CU368)))</f>
        <v>0</v>
      </c>
      <c r="CW368" s="23">
        <f>CS368+CT368+CV368</f>
        <v>0</v>
      </c>
      <c r="CX368">
        <f>IF(DB367&gt;0,CX367,0)</f>
        <v>0</v>
      </c>
      <c r="CY368" s="7">
        <f>ROUND(CD368+CJ368+CW368+CX368,2)</f>
        <v>0</v>
      </c>
      <c r="CZ368" s="7">
        <f>IF(AND(CY368&gt;0,CY369=0),CY368,0)</f>
        <v>0</v>
      </c>
      <c r="DA368" s="7">
        <f>IF(DB367&gt;0,DA367,0)</f>
        <v>0</v>
      </c>
      <c r="DB368" s="7">
        <f>IF(ROUND(CY368-DA368,2)&gt;0,ROUND(CY368-DA368,2),0)</f>
        <v>0</v>
      </c>
      <c r="EB368">
        <v>366</v>
      </c>
      <c r="EC368" s="7">
        <f>IF(FB367&gt;0,EC367-1000,EC367)</f>
        <v>0</v>
      </c>
      <c r="ED368" s="20">
        <f>IF(FB367&gt;0,ROUND(PMT($F$92/12,$F$96*12,-EC368),5),0)</f>
        <v>0</v>
      </c>
      <c r="EE368" s="15">
        <f>IF(FB367&gt;0,ROUND(EC368*$EE$1/1000,2),0)</f>
        <v>0</v>
      </c>
      <c r="EF368" s="9">
        <f>INT(EE368)</f>
        <v>0</v>
      </c>
      <c r="EG368" s="23">
        <f>INT((EE368-EF368)*10)/10</f>
        <v>0</v>
      </c>
      <c r="EH368" s="17">
        <f>EE368-EF368-EG368</f>
        <v>0</v>
      </c>
      <c r="EI368" s="23">
        <f>IF(OR(EH368=0.05,EH368=0),EH368,IF(AND(EH368&gt;0.051,EH368&lt;0.1),0.1,IF(AND(EH368&gt;0.001,EH368&lt;0.05),0.05,EH368)))</f>
        <v>0</v>
      </c>
      <c r="EJ368" s="23">
        <f>EF368+EG368+EI368</f>
        <v>0</v>
      </c>
      <c r="EK368" s="15">
        <f>IF(FB367&gt;0,ROUND($ED$1*$EK$1,2),0)</f>
        <v>0</v>
      </c>
      <c r="EL368" s="22">
        <v>0</v>
      </c>
      <c r="EM368" s="22">
        <f>IF(FB367&gt;0,ROUND($ED$1*$EM$1,0),0)</f>
        <v>0</v>
      </c>
      <c r="EN368" s="22">
        <f>IF(FB367&gt;0,ROUND($ED$1*$EN$1,2),0)</f>
        <v>0</v>
      </c>
      <c r="EO368" s="22">
        <f>IF(FB367&gt;0,ROUND($ED$1*$EO$1,2),0)</f>
        <v>0</v>
      </c>
      <c r="EP368" s="22">
        <f>IF(FB367&gt;0,ROUND($ED$1*$EP$1,2),0)</f>
        <v>0</v>
      </c>
      <c r="EQ368" s="15">
        <f>IF(FB367&gt;0,EK368+SUM(EM368:EP368),0)</f>
        <v>0</v>
      </c>
      <c r="ER368" s="22">
        <f>IF(FB367&gt;0,ROUND(EQ368/12,2),0)</f>
        <v>0</v>
      </c>
      <c r="ES368" s="9">
        <f>INT(ER368)</f>
        <v>0</v>
      </c>
      <c r="ET368" s="23">
        <f>INT((ER368-ES368)*10)/10</f>
        <v>0</v>
      </c>
      <c r="EU368" s="17">
        <f>ER368-ES368-ET368</f>
        <v>0</v>
      </c>
      <c r="EV368" s="23">
        <f>IF(OR(EU368=0.05,EU368=0),EU368,IF(AND(EU368&gt;0.051,EU368&lt;0.1),0.1,IF(AND(EU368&gt;0.001,EU368&lt;0.05),0.05,EU368)))</f>
        <v>0</v>
      </c>
      <c r="EW368" s="23">
        <f>ES368+ET368+EV368</f>
        <v>0</v>
      </c>
      <c r="EX368">
        <f>IF(FB367&gt;0,EX367,0)</f>
        <v>0</v>
      </c>
      <c r="EY368" s="7">
        <f>ROUND(ED368+EJ368+EW368+EX368,2)</f>
        <v>0</v>
      </c>
      <c r="EZ368" s="7">
        <f>IF(AND(EY368&gt;0,EY369=0),EY368,0)</f>
        <v>0</v>
      </c>
      <c r="FA368" s="7">
        <f>IF(FB367&gt;0,FA367,0)</f>
        <v>0</v>
      </c>
      <c r="FB368" s="7">
        <f>IF(ROUND(EY368-FA368,2)&gt;0,ROUND(EY368-FA368,2),0)</f>
        <v>0</v>
      </c>
      <c r="GB368">
        <v>366</v>
      </c>
      <c r="GC368" s="7">
        <f>IF(HB367&gt;0,GC367-1000,GC367)</f>
        <v>0</v>
      </c>
      <c r="GD368" s="20">
        <f>IF(HB367&gt;0,ROUND(PMT($F$92/12,$F$96*12,-GC368),5),0)</f>
        <v>0</v>
      </c>
      <c r="GE368" s="15">
        <f>IF(HB367&gt;0,ROUND(GC368*$GE$1/1000,2),0)</f>
        <v>0</v>
      </c>
      <c r="GF368" s="9">
        <f>INT(GE368)</f>
        <v>0</v>
      </c>
      <c r="GG368" s="23">
        <f>INT((GE368-GF368)*10)/10</f>
        <v>0</v>
      </c>
      <c r="GH368" s="17">
        <f>GE368-GF368-GG368</f>
        <v>0</v>
      </c>
      <c r="GI368" s="23">
        <f>IF(OR(GH368=0.05,GH368=0),GH368,IF(AND(GH368&gt;0.051,GH368&lt;0.1),0.1,IF(AND(GH368&gt;0.001,GH368&lt;0.05),0.05,GH368)))</f>
        <v>0</v>
      </c>
      <c r="GJ368" s="23">
        <f>GF368+GG368+GI368</f>
        <v>0</v>
      </c>
      <c r="GK368" s="15">
        <f>IF(HB367&gt;0,ROUND($GD$1*$GK$1,2),0)</f>
        <v>0</v>
      </c>
      <c r="GL368" s="22">
        <v>0</v>
      </c>
      <c r="GM368" s="22">
        <f>IF(HB367&gt;0,ROUND($GD$1*$GM$1,0),0)</f>
        <v>0</v>
      </c>
      <c r="GN368" s="22">
        <f>IF(HB367&gt;0,ROUND($GD$1*$GN$1,2),0)</f>
        <v>0</v>
      </c>
      <c r="GO368" s="22">
        <f>IF(HB367&gt;0,ROUND($GD$1*$GO$1,2),0)</f>
        <v>0</v>
      </c>
      <c r="GP368" s="22">
        <f>IF(HB367&gt;0,ROUND($GD$1*$GP$1,2),0)</f>
        <v>0</v>
      </c>
      <c r="GQ368" s="15">
        <f>IF(HB367&gt;0,GK368+SUM(GM368:GP368),0)</f>
        <v>0</v>
      </c>
      <c r="GR368" s="22">
        <f>IF(HB367&gt;0,ROUND(GQ368/12,2),0)</f>
        <v>0</v>
      </c>
      <c r="GS368" s="9">
        <f>INT(GR368)</f>
        <v>0</v>
      </c>
      <c r="GT368" s="23">
        <f>INT((GR368-GS368)*10)/10</f>
        <v>0</v>
      </c>
      <c r="GU368" s="17">
        <f>GR368-GS368-GT368</f>
        <v>0</v>
      </c>
      <c r="GV368" s="23">
        <f>IF(OR(GU368=0.05,GU368=0),GU368,IF(AND(GU368&gt;0.051,GU368&lt;0.1),0.1,IF(AND(GU368&gt;0.001,GU368&lt;0.05),0.05,GU368)))</f>
        <v>0</v>
      </c>
      <c r="GW368" s="23">
        <f>GS368+GT368+GV368</f>
        <v>0</v>
      </c>
      <c r="GX368">
        <f>IF(HB367&gt;0,GX367,0)</f>
        <v>0</v>
      </c>
      <c r="GY368" s="7">
        <f>ROUND(GD368+GJ368+GW368+GX368,2)</f>
        <v>0</v>
      </c>
      <c r="GZ368" s="7">
        <f>IF(AND(GY368&gt;0,GY369=0),GY368,0)</f>
        <v>0</v>
      </c>
      <c r="HA368" s="7">
        <f>IF(HB367&gt;0,HA367,0)</f>
        <v>0</v>
      </c>
      <c r="HB368" s="7">
        <f>IF(ROUND(GY368-HA368,2)&gt;0,ROUND(GY368-HA368,2),0)</f>
        <v>0</v>
      </c>
    </row>
    <row r="369" spans="1:235">
      <c r="BB369">
        <v>367</v>
      </c>
      <c r="BC369" s="7">
        <f>IF(BW368&gt;0,BC368-1000,BC368)</f>
        <v>0</v>
      </c>
      <c r="BD369" s="20">
        <f>IF(BW368&gt;0,ROUND(PMT($F$92/12,$F$96*12,-BC369),5),0)</f>
        <v>0</v>
      </c>
      <c r="BE369" s="15">
        <f>IF(BW368&gt;0,ROUND(BC369*$E$1/1000,2),0)</f>
        <v>0</v>
      </c>
      <c r="BF369" s="15">
        <f>IF(BW368&gt;0,ROUND(MIN(BC369,$F$168)*$BF$1,2),0)</f>
        <v>0</v>
      </c>
      <c r="BG369" s="22">
        <v>0</v>
      </c>
      <c r="BH369" s="22">
        <f>IF(BW368&gt;0,ROUND(MIN(BC369,$F$168)*$BH$1,0),0)</f>
        <v>0</v>
      </c>
      <c r="BI369" s="22">
        <f>IF(BW368&gt;0,ROUND(MIN(BC369,$F$168)*$BI$1,2),0)</f>
        <v>0</v>
      </c>
      <c r="BJ369" s="22">
        <f>IF(BW368&gt;0,ROUND(MIN(BC369,$F$168)*$BJ$1,2),0)</f>
        <v>0</v>
      </c>
      <c r="BK369" s="22">
        <f>IF(BW368&gt;0,ROUND(MIN(BC369,$F$168)*$BK$1,2),0)</f>
        <v>0</v>
      </c>
      <c r="BL369" s="15">
        <f>IF(BW368&gt;0,BF369+SUM(BH369:BK369),0)</f>
        <v>0</v>
      </c>
      <c r="BM369" s="22">
        <f>IF(BW368&gt;0,ROUND(BL369/12,2),0)</f>
        <v>0</v>
      </c>
      <c r="BN369" s="9">
        <f>INT(BM369)</f>
        <v>0</v>
      </c>
      <c r="BO369" s="23">
        <f>INT((BM369-BN369)*10)/10</f>
        <v>0</v>
      </c>
      <c r="BP369" s="17">
        <f>BM369-BN369-BO369</f>
        <v>0</v>
      </c>
      <c r="BQ369" s="23">
        <f>IF(OR(BP369=0.05,BP369=0),BP369,IF(AND(BP369&gt;0.051,BP369&lt;0.1),0.1,IF(AND(BP369&gt;0.001,BP369&lt;0.05),0.05,BP369)))</f>
        <v>0</v>
      </c>
      <c r="BR369" s="23">
        <f>BN369+BO369+BQ369</f>
        <v>0</v>
      </c>
      <c r="BS369">
        <f>IF(BW368&gt;0,BS368,0)</f>
        <v>0</v>
      </c>
      <c r="BT369" s="7">
        <f>SUM(BD369:BE369)+BR369+BS369</f>
        <v>0</v>
      </c>
      <c r="BU369" s="7">
        <f>IF(AND(BT369&gt;0,BT370=0),BT369,0)</f>
        <v>0</v>
      </c>
      <c r="BV369" s="7">
        <f>IF(BW368&gt;0,BV368,0)</f>
        <v>0</v>
      </c>
      <c r="BW369" s="7">
        <f>IF(ROUND(BT369-BV369,2)&gt;0,ROUND(BT369-BV369,2),0)</f>
        <v>0</v>
      </c>
      <c r="CB369">
        <v>367</v>
      </c>
      <c r="CC369" s="7">
        <f>IF(DB368&gt;0,CC368-1000,CC368)</f>
        <v>0</v>
      </c>
      <c r="CD369" s="20">
        <f>IF(DB368&gt;0,ROUND(PMT($F$92/12,$F$96*12,-CC369),5),0)</f>
        <v>0</v>
      </c>
      <c r="CE369" s="15">
        <f>IF(DB368&gt;0,ROUND(CC369*$CE$1/1000,2),0)</f>
        <v>0</v>
      </c>
      <c r="CF369" s="9">
        <f>INT(CE369)</f>
        <v>0</v>
      </c>
      <c r="CG369" s="23">
        <f>INT((CE369-CF369)*10)/10</f>
        <v>0</v>
      </c>
      <c r="CH369" s="17">
        <f>CE369-CF369-CG369</f>
        <v>0</v>
      </c>
      <c r="CI369" s="23">
        <f>IF(OR(CH369=0.05,CH369=0),CH369,IF(AND(CH369&gt;0.051,CH369&lt;0.1),0.1,IF(AND(CH369&gt;0.001,CH369&lt;0.05),0.05,CH369)))</f>
        <v>0</v>
      </c>
      <c r="CJ369" s="23">
        <f>CF369+CG369+CI369</f>
        <v>0</v>
      </c>
      <c r="CK369" s="15">
        <f>IF(DB368&gt;0,ROUND($CD$1*$CK$1,2),0)</f>
        <v>0</v>
      </c>
      <c r="CL369" s="22">
        <v>0</v>
      </c>
      <c r="CM369" s="22">
        <f>IF(DB368&gt;0,ROUND($CD$1*$CM$1,2),0)</f>
        <v>0</v>
      </c>
      <c r="CN369" s="22">
        <f>IF(DB368&gt;0,ROUND($CD$1*$CN$1,2),0)</f>
        <v>0</v>
      </c>
      <c r="CO369" s="22">
        <f>IF(DB368&gt;0,ROUND($CD$1*$CO$1,2),0)</f>
        <v>0</v>
      </c>
      <c r="CP369" s="22">
        <f>IF(DB368&gt;0,ROUND($CD$1*$CP$1,2),0)</f>
        <v>0</v>
      </c>
      <c r="CQ369" s="15">
        <f>IF(DB368&gt;0,CK369+SUM(CM369:CP369),0)</f>
        <v>0</v>
      </c>
      <c r="CR369" s="22">
        <f>IF(DB368&gt;0,ROUND(CQ369/12,2),0)</f>
        <v>0</v>
      </c>
      <c r="CS369" s="9">
        <f>INT(CR369)</f>
        <v>0</v>
      </c>
      <c r="CT369" s="23">
        <f>INT((CR369-CS369)*10)/10</f>
        <v>0</v>
      </c>
      <c r="CU369" s="17">
        <f>CR369-CS369-CT369</f>
        <v>0</v>
      </c>
      <c r="CV369" s="23">
        <f>IF(OR(CU369=0.05,CU369=0),CU369,IF(AND(CU369&gt;0.051,CU369&lt;0.1),0.1,IF(AND(CU369&gt;0.001,CU369&lt;0.05),0.05,CU369)))</f>
        <v>0</v>
      </c>
      <c r="CW369" s="23">
        <f>CS369+CT369+CV369</f>
        <v>0</v>
      </c>
      <c r="CX369">
        <f>IF(DB368&gt;0,CX368,0)</f>
        <v>0</v>
      </c>
      <c r="CY369" s="7">
        <f>ROUND(CD369+CJ369+CW369+CX369,2)</f>
        <v>0</v>
      </c>
      <c r="CZ369" s="7">
        <f>IF(AND(CY369&gt;0,CY370=0),CY369,0)</f>
        <v>0</v>
      </c>
      <c r="DA369" s="7">
        <f>IF(DB368&gt;0,DA368,0)</f>
        <v>0</v>
      </c>
      <c r="DB369" s="7">
        <f>IF(ROUND(CY369-DA369,2)&gt;0,ROUND(CY369-DA369,2),0)</f>
        <v>0</v>
      </c>
      <c r="EB369">
        <v>367</v>
      </c>
      <c r="EC369" s="7">
        <f>IF(FB368&gt;0,EC368-1000,EC368)</f>
        <v>0</v>
      </c>
      <c r="ED369" s="20">
        <f>IF(FB368&gt;0,ROUND(PMT($F$92/12,$F$96*12,-EC369),5),0)</f>
        <v>0</v>
      </c>
      <c r="EE369" s="15">
        <f>IF(FB368&gt;0,ROUND(EC369*$EE$1/1000,2),0)</f>
        <v>0</v>
      </c>
      <c r="EF369" s="9">
        <f>INT(EE369)</f>
        <v>0</v>
      </c>
      <c r="EG369" s="23">
        <f>INT((EE369-EF369)*10)/10</f>
        <v>0</v>
      </c>
      <c r="EH369" s="17">
        <f>EE369-EF369-EG369</f>
        <v>0</v>
      </c>
      <c r="EI369" s="23">
        <f>IF(OR(EH369=0.05,EH369=0),EH369,IF(AND(EH369&gt;0.051,EH369&lt;0.1),0.1,IF(AND(EH369&gt;0.001,EH369&lt;0.05),0.05,EH369)))</f>
        <v>0</v>
      </c>
      <c r="EJ369" s="23">
        <f>EF369+EG369+EI369</f>
        <v>0</v>
      </c>
      <c r="EK369" s="15">
        <f>IF(FB368&gt;0,ROUND($ED$1*$EK$1,2),0)</f>
        <v>0</v>
      </c>
      <c r="EL369" s="22">
        <v>0</v>
      </c>
      <c r="EM369" s="22">
        <f>IF(FB368&gt;0,ROUND($ED$1*$EM$1,0),0)</f>
        <v>0</v>
      </c>
      <c r="EN369" s="22">
        <f>IF(FB368&gt;0,ROUND($ED$1*$EN$1,2),0)</f>
        <v>0</v>
      </c>
      <c r="EO369" s="22">
        <f>IF(FB368&gt;0,ROUND($ED$1*$EO$1,2),0)</f>
        <v>0</v>
      </c>
      <c r="EP369" s="22">
        <f>IF(FB368&gt;0,ROUND($ED$1*$EP$1,2),0)</f>
        <v>0</v>
      </c>
      <c r="EQ369" s="15">
        <f>IF(FB368&gt;0,EK369+SUM(EM369:EP369),0)</f>
        <v>0</v>
      </c>
      <c r="ER369" s="22">
        <f>IF(FB368&gt;0,ROUND(EQ369/12,2),0)</f>
        <v>0</v>
      </c>
      <c r="ES369" s="9">
        <f>INT(ER369)</f>
        <v>0</v>
      </c>
      <c r="ET369" s="23">
        <f>INT((ER369-ES369)*10)/10</f>
        <v>0</v>
      </c>
      <c r="EU369" s="17">
        <f>ER369-ES369-ET369</f>
        <v>0</v>
      </c>
      <c r="EV369" s="23">
        <f>IF(OR(EU369=0.05,EU369=0),EU369,IF(AND(EU369&gt;0.051,EU369&lt;0.1),0.1,IF(AND(EU369&gt;0.001,EU369&lt;0.05),0.05,EU369)))</f>
        <v>0</v>
      </c>
      <c r="EW369" s="23">
        <f>ES369+ET369+EV369</f>
        <v>0</v>
      </c>
      <c r="EX369">
        <f>IF(FB368&gt;0,EX368,0)</f>
        <v>0</v>
      </c>
      <c r="EY369" s="7">
        <f>ROUND(ED369+EJ369+EW369+EX369,2)</f>
        <v>0</v>
      </c>
      <c r="EZ369" s="7">
        <f>IF(AND(EY369&gt;0,EY370=0),EY369,0)</f>
        <v>0</v>
      </c>
      <c r="FA369" s="7">
        <f>IF(FB368&gt;0,FA368,0)</f>
        <v>0</v>
      </c>
      <c r="FB369" s="7">
        <f>IF(ROUND(EY369-FA369,2)&gt;0,ROUND(EY369-FA369,2),0)</f>
        <v>0</v>
      </c>
      <c r="GB369">
        <v>367</v>
      </c>
      <c r="GC369" s="7">
        <f>IF(HB368&gt;0,GC368-1000,GC368)</f>
        <v>0</v>
      </c>
      <c r="GD369" s="20">
        <f>IF(HB368&gt;0,ROUND(PMT($F$92/12,$F$96*12,-GC369),5),0)</f>
        <v>0</v>
      </c>
      <c r="GE369" s="15">
        <f>IF(HB368&gt;0,ROUND(GC369*$GE$1/1000,2),0)</f>
        <v>0</v>
      </c>
      <c r="GF369" s="9">
        <f>INT(GE369)</f>
        <v>0</v>
      </c>
      <c r="GG369" s="23">
        <f>INT((GE369-GF369)*10)/10</f>
        <v>0</v>
      </c>
      <c r="GH369" s="17">
        <f>GE369-GF369-GG369</f>
        <v>0</v>
      </c>
      <c r="GI369" s="23">
        <f>IF(OR(GH369=0.05,GH369=0),GH369,IF(AND(GH369&gt;0.051,GH369&lt;0.1),0.1,IF(AND(GH369&gt;0.001,GH369&lt;0.05),0.05,GH369)))</f>
        <v>0</v>
      </c>
      <c r="GJ369" s="23">
        <f>GF369+GG369+GI369</f>
        <v>0</v>
      </c>
      <c r="GK369" s="15">
        <f>IF(HB368&gt;0,ROUND($GD$1*$GK$1,2),0)</f>
        <v>0</v>
      </c>
      <c r="GL369" s="22">
        <v>0</v>
      </c>
      <c r="GM369" s="22">
        <f>IF(HB368&gt;0,ROUND($GD$1*$GM$1,0),0)</f>
        <v>0</v>
      </c>
      <c r="GN369" s="22">
        <f>IF(HB368&gt;0,ROUND($GD$1*$GN$1,2),0)</f>
        <v>0</v>
      </c>
      <c r="GO369" s="22">
        <f>IF(HB368&gt;0,ROUND($GD$1*$GO$1,2),0)</f>
        <v>0</v>
      </c>
      <c r="GP369" s="22">
        <f>IF(HB368&gt;0,ROUND($GD$1*$GP$1,2),0)</f>
        <v>0</v>
      </c>
      <c r="GQ369" s="15">
        <f>IF(HB368&gt;0,GK369+SUM(GM369:GP369),0)</f>
        <v>0</v>
      </c>
      <c r="GR369" s="22">
        <f>IF(HB368&gt;0,ROUND(GQ369/12,2),0)</f>
        <v>0</v>
      </c>
      <c r="GS369" s="9">
        <f>INT(GR369)</f>
        <v>0</v>
      </c>
      <c r="GT369" s="23">
        <f>INT((GR369-GS369)*10)/10</f>
        <v>0</v>
      </c>
      <c r="GU369" s="17">
        <f>GR369-GS369-GT369</f>
        <v>0</v>
      </c>
      <c r="GV369" s="23">
        <f>IF(OR(GU369=0.05,GU369=0),GU369,IF(AND(GU369&gt;0.051,GU369&lt;0.1),0.1,IF(AND(GU369&gt;0.001,GU369&lt;0.05),0.05,GU369)))</f>
        <v>0</v>
      </c>
      <c r="GW369" s="23">
        <f>GS369+GT369+GV369</f>
        <v>0</v>
      </c>
      <c r="GX369">
        <f>IF(HB368&gt;0,GX368,0)</f>
        <v>0</v>
      </c>
      <c r="GY369" s="7">
        <f>ROUND(GD369+GJ369+GW369+GX369,2)</f>
        <v>0</v>
      </c>
      <c r="GZ369" s="7">
        <f>IF(AND(GY369&gt;0,GY370=0),GY369,0)</f>
        <v>0</v>
      </c>
      <c r="HA369" s="7">
        <f>IF(HB368&gt;0,HA368,0)</f>
        <v>0</v>
      </c>
      <c r="HB369" s="7">
        <f>IF(ROUND(GY369-HA369,2)&gt;0,ROUND(GY369-HA369,2),0)</f>
        <v>0</v>
      </c>
    </row>
    <row r="370" spans="1:235">
      <c r="BB370">
        <v>368</v>
      </c>
      <c r="BC370" s="7">
        <f>IF(BW369&gt;0,BC369-1000,BC369)</f>
        <v>0</v>
      </c>
      <c r="BD370" s="20">
        <f>IF(BW369&gt;0,ROUND(PMT($F$92/12,$F$96*12,-BC370),5),0)</f>
        <v>0</v>
      </c>
      <c r="BE370" s="15">
        <f>IF(BW369&gt;0,ROUND(BC370*$E$1/1000,2),0)</f>
        <v>0</v>
      </c>
      <c r="BF370" s="15">
        <f>IF(BW369&gt;0,ROUND(MIN(BC370,$F$168)*$BF$1,2),0)</f>
        <v>0</v>
      </c>
      <c r="BG370" s="22">
        <v>0</v>
      </c>
      <c r="BH370" s="22">
        <f>IF(BW369&gt;0,ROUND(MIN(BC370,$F$168)*$BH$1,0),0)</f>
        <v>0</v>
      </c>
      <c r="BI370" s="22">
        <f>IF(BW369&gt;0,ROUND(MIN(BC370,$F$168)*$BI$1,2),0)</f>
        <v>0</v>
      </c>
      <c r="BJ370" s="22">
        <f>IF(BW369&gt;0,ROUND(MIN(BC370,$F$168)*$BJ$1,2),0)</f>
        <v>0</v>
      </c>
      <c r="BK370" s="22">
        <f>IF(BW369&gt;0,ROUND(MIN(BC370,$F$168)*$BK$1,2),0)</f>
        <v>0</v>
      </c>
      <c r="BL370" s="15">
        <f>IF(BW369&gt;0,BF370+SUM(BH370:BK370),0)</f>
        <v>0</v>
      </c>
      <c r="BM370" s="22">
        <f>IF(BW369&gt;0,ROUND(BL370/12,2),0)</f>
        <v>0</v>
      </c>
      <c r="BN370" s="9">
        <f>INT(BM370)</f>
        <v>0</v>
      </c>
      <c r="BO370" s="23">
        <f>INT((BM370-BN370)*10)/10</f>
        <v>0</v>
      </c>
      <c r="BP370" s="17">
        <f>BM370-BN370-BO370</f>
        <v>0</v>
      </c>
      <c r="BQ370" s="23">
        <f>IF(OR(BP370=0.05,BP370=0),BP370,IF(AND(BP370&gt;0.051,BP370&lt;0.1),0.1,IF(AND(BP370&gt;0.001,BP370&lt;0.05),0.05,BP370)))</f>
        <v>0</v>
      </c>
      <c r="BR370" s="23">
        <f>BN370+BO370+BQ370</f>
        <v>0</v>
      </c>
      <c r="BS370">
        <f>IF(BW369&gt;0,BS369,0)</f>
        <v>0</v>
      </c>
      <c r="BT370" s="7">
        <f>SUM(BD370:BE370)+BR370+BS370</f>
        <v>0</v>
      </c>
      <c r="BU370" s="7">
        <f>IF(AND(BT370&gt;0,BT371=0),BT370,0)</f>
        <v>0</v>
      </c>
      <c r="BV370" s="7">
        <f>IF(BW369&gt;0,BV369,0)</f>
        <v>0</v>
      </c>
      <c r="BW370" s="7">
        <f>IF(ROUND(BT370-BV370,2)&gt;0,ROUND(BT370-BV370,2),0)</f>
        <v>0</v>
      </c>
      <c r="CB370">
        <v>368</v>
      </c>
      <c r="CC370" s="7">
        <f>IF(DB369&gt;0,CC369-1000,CC369)</f>
        <v>0</v>
      </c>
      <c r="CD370" s="20">
        <f>IF(DB369&gt;0,ROUND(PMT($F$92/12,$F$96*12,-CC370),5),0)</f>
        <v>0</v>
      </c>
      <c r="CE370" s="15">
        <f>IF(DB369&gt;0,ROUND(CC370*$CE$1/1000,2),0)</f>
        <v>0</v>
      </c>
      <c r="CF370" s="9">
        <f>INT(CE370)</f>
        <v>0</v>
      </c>
      <c r="CG370" s="23">
        <f>INT((CE370-CF370)*10)/10</f>
        <v>0</v>
      </c>
      <c r="CH370" s="17">
        <f>CE370-CF370-CG370</f>
        <v>0</v>
      </c>
      <c r="CI370" s="23">
        <f>IF(OR(CH370=0.05,CH370=0),CH370,IF(AND(CH370&gt;0.051,CH370&lt;0.1),0.1,IF(AND(CH370&gt;0.001,CH370&lt;0.05),0.05,CH370)))</f>
        <v>0</v>
      </c>
      <c r="CJ370" s="23">
        <f>CF370+CG370+CI370</f>
        <v>0</v>
      </c>
      <c r="CK370" s="15">
        <f>IF(DB369&gt;0,ROUND($CD$1*$CK$1,2),0)</f>
        <v>0</v>
      </c>
      <c r="CL370" s="22">
        <v>0</v>
      </c>
      <c r="CM370" s="22">
        <f>IF(DB369&gt;0,ROUND($CD$1*$CM$1,2),0)</f>
        <v>0</v>
      </c>
      <c r="CN370" s="22">
        <f>IF(DB369&gt;0,ROUND($CD$1*$CN$1,2),0)</f>
        <v>0</v>
      </c>
      <c r="CO370" s="22">
        <f>IF(DB369&gt;0,ROUND($CD$1*$CO$1,2),0)</f>
        <v>0</v>
      </c>
      <c r="CP370" s="22">
        <f>IF(DB369&gt;0,ROUND($CD$1*$CP$1,2),0)</f>
        <v>0</v>
      </c>
      <c r="CQ370" s="15">
        <f>IF(DB369&gt;0,CK370+SUM(CM370:CP370),0)</f>
        <v>0</v>
      </c>
      <c r="CR370" s="22">
        <f>IF(DB369&gt;0,ROUND(CQ370/12,2),0)</f>
        <v>0</v>
      </c>
      <c r="CS370" s="9">
        <f>INT(CR370)</f>
        <v>0</v>
      </c>
      <c r="CT370" s="23">
        <f>INT((CR370-CS370)*10)/10</f>
        <v>0</v>
      </c>
      <c r="CU370" s="17">
        <f>CR370-CS370-CT370</f>
        <v>0</v>
      </c>
      <c r="CV370" s="23">
        <f>IF(OR(CU370=0.05,CU370=0),CU370,IF(AND(CU370&gt;0.051,CU370&lt;0.1),0.1,IF(AND(CU370&gt;0.001,CU370&lt;0.05),0.05,CU370)))</f>
        <v>0</v>
      </c>
      <c r="CW370" s="23">
        <f>CS370+CT370+CV370</f>
        <v>0</v>
      </c>
      <c r="CX370">
        <f>IF(DB369&gt;0,CX369,0)</f>
        <v>0</v>
      </c>
      <c r="CY370" s="7">
        <f>ROUND(CD370+CJ370+CW370+CX370,2)</f>
        <v>0</v>
      </c>
      <c r="CZ370" s="7">
        <f>IF(AND(CY370&gt;0,CY371=0),CY370,0)</f>
        <v>0</v>
      </c>
      <c r="DA370" s="7">
        <f>IF(DB369&gt;0,DA369,0)</f>
        <v>0</v>
      </c>
      <c r="DB370" s="7">
        <f>IF(ROUND(CY370-DA370,2)&gt;0,ROUND(CY370-DA370,2),0)</f>
        <v>0</v>
      </c>
      <c r="EB370">
        <v>368</v>
      </c>
      <c r="EC370" s="7">
        <f>IF(FB369&gt;0,EC369-1000,EC369)</f>
        <v>0</v>
      </c>
      <c r="ED370" s="20">
        <f>IF(FB369&gt;0,ROUND(PMT($F$92/12,$F$96*12,-EC370),5),0)</f>
        <v>0</v>
      </c>
      <c r="EE370" s="15">
        <f>IF(FB369&gt;0,ROUND(EC370*$EE$1/1000,2),0)</f>
        <v>0</v>
      </c>
      <c r="EF370" s="9">
        <f>INT(EE370)</f>
        <v>0</v>
      </c>
      <c r="EG370" s="23">
        <f>INT((EE370-EF370)*10)/10</f>
        <v>0</v>
      </c>
      <c r="EH370" s="17">
        <f>EE370-EF370-EG370</f>
        <v>0</v>
      </c>
      <c r="EI370" s="23">
        <f>IF(OR(EH370=0.05,EH370=0),EH370,IF(AND(EH370&gt;0.051,EH370&lt;0.1),0.1,IF(AND(EH370&gt;0.001,EH370&lt;0.05),0.05,EH370)))</f>
        <v>0</v>
      </c>
      <c r="EJ370" s="23">
        <f>EF370+EG370+EI370</f>
        <v>0</v>
      </c>
      <c r="EK370" s="15">
        <f>IF(FB369&gt;0,ROUND($ED$1*$EK$1,2),0)</f>
        <v>0</v>
      </c>
      <c r="EL370" s="22">
        <v>0</v>
      </c>
      <c r="EM370" s="22">
        <f>IF(FB369&gt;0,ROUND($ED$1*$EM$1,0),0)</f>
        <v>0</v>
      </c>
      <c r="EN370" s="22">
        <f>IF(FB369&gt;0,ROUND($ED$1*$EN$1,2),0)</f>
        <v>0</v>
      </c>
      <c r="EO370" s="22">
        <f>IF(FB369&gt;0,ROUND($ED$1*$EO$1,2),0)</f>
        <v>0</v>
      </c>
      <c r="EP370" s="22">
        <f>IF(FB369&gt;0,ROUND($ED$1*$EP$1,2),0)</f>
        <v>0</v>
      </c>
      <c r="EQ370" s="15">
        <f>IF(FB369&gt;0,EK370+SUM(EM370:EP370),0)</f>
        <v>0</v>
      </c>
      <c r="ER370" s="22">
        <f>IF(FB369&gt;0,ROUND(EQ370/12,2),0)</f>
        <v>0</v>
      </c>
      <c r="ES370" s="9">
        <f>INT(ER370)</f>
        <v>0</v>
      </c>
      <c r="ET370" s="23">
        <f>INT((ER370-ES370)*10)/10</f>
        <v>0</v>
      </c>
      <c r="EU370" s="17">
        <f>ER370-ES370-ET370</f>
        <v>0</v>
      </c>
      <c r="EV370" s="23">
        <f>IF(OR(EU370=0.05,EU370=0),EU370,IF(AND(EU370&gt;0.051,EU370&lt;0.1),0.1,IF(AND(EU370&gt;0.001,EU370&lt;0.05),0.05,EU370)))</f>
        <v>0</v>
      </c>
      <c r="EW370" s="23">
        <f>ES370+ET370+EV370</f>
        <v>0</v>
      </c>
      <c r="EX370">
        <f>IF(FB369&gt;0,EX369,0)</f>
        <v>0</v>
      </c>
      <c r="EY370" s="7">
        <f>ROUND(ED370+EJ370+EW370+EX370,2)</f>
        <v>0</v>
      </c>
      <c r="EZ370" s="7">
        <f>IF(AND(EY370&gt;0,EY371=0),EY370,0)</f>
        <v>0</v>
      </c>
      <c r="FA370" s="7">
        <f>IF(FB369&gt;0,FA369,0)</f>
        <v>0</v>
      </c>
      <c r="FB370" s="7">
        <f>IF(ROUND(EY370-FA370,2)&gt;0,ROUND(EY370-FA370,2),0)</f>
        <v>0</v>
      </c>
      <c r="GB370">
        <v>368</v>
      </c>
      <c r="GC370" s="7">
        <f>IF(HB369&gt;0,GC369-1000,GC369)</f>
        <v>0</v>
      </c>
      <c r="GD370" s="20">
        <f>IF(HB369&gt;0,ROUND(PMT($F$92/12,$F$96*12,-GC370),5),0)</f>
        <v>0</v>
      </c>
      <c r="GE370" s="15">
        <f>IF(HB369&gt;0,ROUND(GC370*$GE$1/1000,2),0)</f>
        <v>0</v>
      </c>
      <c r="GF370" s="9">
        <f>INT(GE370)</f>
        <v>0</v>
      </c>
      <c r="GG370" s="23">
        <f>INT((GE370-GF370)*10)/10</f>
        <v>0</v>
      </c>
      <c r="GH370" s="17">
        <f>GE370-GF370-GG370</f>
        <v>0</v>
      </c>
      <c r="GI370" s="23">
        <f>IF(OR(GH370=0.05,GH370=0),GH370,IF(AND(GH370&gt;0.051,GH370&lt;0.1),0.1,IF(AND(GH370&gt;0.001,GH370&lt;0.05),0.05,GH370)))</f>
        <v>0</v>
      </c>
      <c r="GJ370" s="23">
        <f>GF370+GG370+GI370</f>
        <v>0</v>
      </c>
      <c r="GK370" s="15">
        <f>IF(HB369&gt;0,ROUND($GD$1*$GK$1,2),0)</f>
        <v>0</v>
      </c>
      <c r="GL370" s="22">
        <v>0</v>
      </c>
      <c r="GM370" s="22">
        <f>IF(HB369&gt;0,ROUND($GD$1*$GM$1,0),0)</f>
        <v>0</v>
      </c>
      <c r="GN370" s="22">
        <f>IF(HB369&gt;0,ROUND($GD$1*$GN$1,2),0)</f>
        <v>0</v>
      </c>
      <c r="GO370" s="22">
        <f>IF(HB369&gt;0,ROUND($GD$1*$GO$1,2),0)</f>
        <v>0</v>
      </c>
      <c r="GP370" s="22">
        <f>IF(HB369&gt;0,ROUND($GD$1*$GP$1,2),0)</f>
        <v>0</v>
      </c>
      <c r="GQ370" s="15">
        <f>IF(HB369&gt;0,GK370+SUM(GM370:GP370),0)</f>
        <v>0</v>
      </c>
      <c r="GR370" s="22">
        <f>IF(HB369&gt;0,ROUND(GQ370/12,2),0)</f>
        <v>0</v>
      </c>
      <c r="GS370" s="9">
        <f>INT(GR370)</f>
        <v>0</v>
      </c>
      <c r="GT370" s="23">
        <f>INT((GR370-GS370)*10)/10</f>
        <v>0</v>
      </c>
      <c r="GU370" s="17">
        <f>GR370-GS370-GT370</f>
        <v>0</v>
      </c>
      <c r="GV370" s="23">
        <f>IF(OR(GU370=0.05,GU370=0),GU370,IF(AND(GU370&gt;0.051,GU370&lt;0.1),0.1,IF(AND(GU370&gt;0.001,GU370&lt;0.05),0.05,GU370)))</f>
        <v>0</v>
      </c>
      <c r="GW370" s="23">
        <f>GS370+GT370+GV370</f>
        <v>0</v>
      </c>
      <c r="GX370">
        <f>IF(HB369&gt;0,GX369,0)</f>
        <v>0</v>
      </c>
      <c r="GY370" s="7">
        <f>ROUND(GD370+GJ370+GW370+GX370,2)</f>
        <v>0</v>
      </c>
      <c r="GZ370" s="7">
        <f>IF(AND(GY370&gt;0,GY371=0),GY370,0)</f>
        <v>0</v>
      </c>
      <c r="HA370" s="7">
        <f>IF(HB369&gt;0,HA369,0)</f>
        <v>0</v>
      </c>
      <c r="HB370" s="7">
        <f>IF(ROUND(GY370-HA370,2)&gt;0,ROUND(GY370-HA370,2),0)</f>
        <v>0</v>
      </c>
    </row>
    <row r="371" spans="1:235">
      <c r="BB371">
        <v>369</v>
      </c>
      <c r="BC371" s="7">
        <f>IF(BW370&gt;0,BC370-1000,BC370)</f>
        <v>0</v>
      </c>
      <c r="BD371" s="20">
        <f>IF(BW370&gt;0,ROUND(PMT($F$92/12,$F$96*12,-BC371),5),0)</f>
        <v>0</v>
      </c>
      <c r="BE371" s="15">
        <f>IF(BW370&gt;0,ROUND(BC371*$E$1/1000,2),0)</f>
        <v>0</v>
      </c>
      <c r="BF371" s="15">
        <f>IF(BW370&gt;0,ROUND(MIN(BC371,$F$168)*$BF$1,2),0)</f>
        <v>0</v>
      </c>
      <c r="BG371" s="22">
        <v>0</v>
      </c>
      <c r="BH371" s="22">
        <f>IF(BW370&gt;0,ROUND(MIN(BC371,$F$168)*$BH$1,0),0)</f>
        <v>0</v>
      </c>
      <c r="BI371" s="22">
        <f>IF(BW370&gt;0,ROUND(MIN(BC371,$F$168)*$BI$1,2),0)</f>
        <v>0</v>
      </c>
      <c r="BJ371" s="22">
        <f>IF(BW370&gt;0,ROUND(MIN(BC371,$F$168)*$BJ$1,2),0)</f>
        <v>0</v>
      </c>
      <c r="BK371" s="22">
        <f>IF(BW370&gt;0,ROUND(MIN(BC371,$F$168)*$BK$1,2),0)</f>
        <v>0</v>
      </c>
      <c r="BL371" s="15">
        <f>IF(BW370&gt;0,BF371+SUM(BH371:BK371),0)</f>
        <v>0</v>
      </c>
      <c r="BM371" s="22">
        <f>IF(BW370&gt;0,ROUND(BL371/12,2),0)</f>
        <v>0</v>
      </c>
      <c r="BN371" s="9">
        <f>INT(BM371)</f>
        <v>0</v>
      </c>
      <c r="BO371" s="23">
        <f>INT((BM371-BN371)*10)/10</f>
        <v>0</v>
      </c>
      <c r="BP371" s="17">
        <f>BM371-BN371-BO371</f>
        <v>0</v>
      </c>
      <c r="BQ371" s="23">
        <f>IF(OR(BP371=0.05,BP371=0),BP371,IF(AND(BP371&gt;0.051,BP371&lt;0.1),0.1,IF(AND(BP371&gt;0.001,BP371&lt;0.05),0.05,BP371)))</f>
        <v>0</v>
      </c>
      <c r="BR371" s="23">
        <f>BN371+BO371+BQ371</f>
        <v>0</v>
      </c>
      <c r="BS371">
        <f>IF(BW370&gt;0,BS370,0)</f>
        <v>0</v>
      </c>
      <c r="BT371" s="7">
        <f>SUM(BD371:BE371)+BR371+BS371</f>
        <v>0</v>
      </c>
      <c r="BU371" s="7">
        <f>IF(AND(BT371&gt;0,BT372=0),BT371,0)</f>
        <v>0</v>
      </c>
      <c r="BV371" s="7">
        <f>IF(BW370&gt;0,BV370,0)</f>
        <v>0</v>
      </c>
      <c r="BW371" s="7">
        <f>IF(ROUND(BT371-BV371,2)&gt;0,ROUND(BT371-BV371,2),0)</f>
        <v>0</v>
      </c>
      <c r="CB371">
        <v>369</v>
      </c>
      <c r="CC371" s="7">
        <f>IF(DB370&gt;0,CC370-1000,CC370)</f>
        <v>0</v>
      </c>
      <c r="CD371" s="20">
        <f>IF(DB370&gt;0,ROUND(PMT($F$92/12,$F$96*12,-CC371),5),0)</f>
        <v>0</v>
      </c>
      <c r="CE371" s="15">
        <f>IF(DB370&gt;0,ROUND(CC371*$CE$1/1000,2),0)</f>
        <v>0</v>
      </c>
      <c r="CF371" s="9">
        <f>INT(CE371)</f>
        <v>0</v>
      </c>
      <c r="CG371" s="23">
        <f>INT((CE371-CF371)*10)/10</f>
        <v>0</v>
      </c>
      <c r="CH371" s="17">
        <f>CE371-CF371-CG371</f>
        <v>0</v>
      </c>
      <c r="CI371" s="23">
        <f>IF(OR(CH371=0.05,CH371=0),CH371,IF(AND(CH371&gt;0.051,CH371&lt;0.1),0.1,IF(AND(CH371&gt;0.001,CH371&lt;0.05),0.05,CH371)))</f>
        <v>0</v>
      </c>
      <c r="CJ371" s="23">
        <f>CF371+CG371+CI371</f>
        <v>0</v>
      </c>
      <c r="CK371" s="15">
        <f>IF(DB370&gt;0,ROUND($CD$1*$CK$1,2),0)</f>
        <v>0</v>
      </c>
      <c r="CL371" s="22">
        <v>0</v>
      </c>
      <c r="CM371" s="22">
        <f>IF(DB370&gt;0,ROUND($CD$1*$CM$1,2),0)</f>
        <v>0</v>
      </c>
      <c r="CN371" s="22">
        <f>IF(DB370&gt;0,ROUND($CD$1*$CN$1,2),0)</f>
        <v>0</v>
      </c>
      <c r="CO371" s="22">
        <f>IF(DB370&gt;0,ROUND($CD$1*$CO$1,2),0)</f>
        <v>0</v>
      </c>
      <c r="CP371" s="22">
        <f>IF(DB370&gt;0,ROUND($CD$1*$CP$1,2),0)</f>
        <v>0</v>
      </c>
      <c r="CQ371" s="15">
        <f>IF(DB370&gt;0,CK371+SUM(CM371:CP371),0)</f>
        <v>0</v>
      </c>
      <c r="CR371" s="22">
        <f>IF(DB370&gt;0,ROUND(CQ371/12,2),0)</f>
        <v>0</v>
      </c>
      <c r="CS371" s="9">
        <f>INT(CR371)</f>
        <v>0</v>
      </c>
      <c r="CT371" s="23">
        <f>INT((CR371-CS371)*10)/10</f>
        <v>0</v>
      </c>
      <c r="CU371" s="17">
        <f>CR371-CS371-CT371</f>
        <v>0</v>
      </c>
      <c r="CV371" s="23">
        <f>IF(OR(CU371=0.05,CU371=0),CU371,IF(AND(CU371&gt;0.051,CU371&lt;0.1),0.1,IF(AND(CU371&gt;0.001,CU371&lt;0.05),0.05,CU371)))</f>
        <v>0</v>
      </c>
      <c r="CW371" s="23">
        <f>CS371+CT371+CV371</f>
        <v>0</v>
      </c>
      <c r="CX371">
        <f>IF(DB370&gt;0,CX370,0)</f>
        <v>0</v>
      </c>
      <c r="CY371" s="7">
        <f>ROUND(CD371+CJ371+CW371+CX371,2)</f>
        <v>0</v>
      </c>
      <c r="CZ371" s="7">
        <f>IF(AND(CY371&gt;0,CY372=0),CY371,0)</f>
        <v>0</v>
      </c>
      <c r="DA371" s="7">
        <f>IF(DB370&gt;0,DA370,0)</f>
        <v>0</v>
      </c>
      <c r="DB371" s="7">
        <f>IF(ROUND(CY371-DA371,2)&gt;0,ROUND(CY371-DA371,2),0)</f>
        <v>0</v>
      </c>
      <c r="EB371">
        <v>369</v>
      </c>
      <c r="EC371" s="7">
        <f>IF(FB370&gt;0,EC370-1000,EC370)</f>
        <v>0</v>
      </c>
      <c r="ED371" s="20">
        <f>IF(FB370&gt;0,ROUND(PMT($F$92/12,$F$96*12,-EC371),5),0)</f>
        <v>0</v>
      </c>
      <c r="EE371" s="15">
        <f>IF(FB370&gt;0,ROUND(EC371*$EE$1/1000,2),0)</f>
        <v>0</v>
      </c>
      <c r="EF371" s="9">
        <f>INT(EE371)</f>
        <v>0</v>
      </c>
      <c r="EG371" s="23">
        <f>INT((EE371-EF371)*10)/10</f>
        <v>0</v>
      </c>
      <c r="EH371" s="17">
        <f>EE371-EF371-EG371</f>
        <v>0</v>
      </c>
      <c r="EI371" s="23">
        <f>IF(OR(EH371=0.05,EH371=0),EH371,IF(AND(EH371&gt;0.051,EH371&lt;0.1),0.1,IF(AND(EH371&gt;0.001,EH371&lt;0.05),0.05,EH371)))</f>
        <v>0</v>
      </c>
      <c r="EJ371" s="23">
        <f>EF371+EG371+EI371</f>
        <v>0</v>
      </c>
      <c r="EK371" s="15">
        <f>IF(FB370&gt;0,ROUND($ED$1*$EK$1,2),0)</f>
        <v>0</v>
      </c>
      <c r="EL371" s="22">
        <v>0</v>
      </c>
      <c r="EM371" s="22">
        <f>IF(FB370&gt;0,ROUND($ED$1*$EM$1,0),0)</f>
        <v>0</v>
      </c>
      <c r="EN371" s="22">
        <f>IF(FB370&gt;0,ROUND($ED$1*$EN$1,2),0)</f>
        <v>0</v>
      </c>
      <c r="EO371" s="22">
        <f>IF(FB370&gt;0,ROUND($ED$1*$EO$1,2),0)</f>
        <v>0</v>
      </c>
      <c r="EP371" s="22">
        <f>IF(FB370&gt;0,ROUND($ED$1*$EP$1,2),0)</f>
        <v>0</v>
      </c>
      <c r="EQ371" s="15">
        <f>IF(FB370&gt;0,EK371+SUM(EM371:EP371),0)</f>
        <v>0</v>
      </c>
      <c r="ER371" s="22">
        <f>IF(FB370&gt;0,ROUND(EQ371/12,2),0)</f>
        <v>0</v>
      </c>
      <c r="ES371" s="9">
        <f>INT(ER371)</f>
        <v>0</v>
      </c>
      <c r="ET371" s="23">
        <f>INT((ER371-ES371)*10)/10</f>
        <v>0</v>
      </c>
      <c r="EU371" s="17">
        <f>ER371-ES371-ET371</f>
        <v>0</v>
      </c>
      <c r="EV371" s="23">
        <f>IF(OR(EU371=0.05,EU371=0),EU371,IF(AND(EU371&gt;0.051,EU371&lt;0.1),0.1,IF(AND(EU371&gt;0.001,EU371&lt;0.05),0.05,EU371)))</f>
        <v>0</v>
      </c>
      <c r="EW371" s="23">
        <f>ES371+ET371+EV371</f>
        <v>0</v>
      </c>
      <c r="EX371">
        <f>IF(FB370&gt;0,EX370,0)</f>
        <v>0</v>
      </c>
      <c r="EY371" s="7">
        <f>ROUND(ED371+EJ371+EW371+EX371,2)</f>
        <v>0</v>
      </c>
      <c r="EZ371" s="7">
        <f>IF(AND(EY371&gt;0,EY372=0),EY371,0)</f>
        <v>0</v>
      </c>
      <c r="FA371" s="7">
        <f>IF(FB370&gt;0,FA370,0)</f>
        <v>0</v>
      </c>
      <c r="FB371" s="7">
        <f>IF(ROUND(EY371-FA371,2)&gt;0,ROUND(EY371-FA371,2),0)</f>
        <v>0</v>
      </c>
      <c r="GB371">
        <v>369</v>
      </c>
      <c r="GC371" s="7">
        <f>IF(HB370&gt;0,GC370-1000,GC370)</f>
        <v>0</v>
      </c>
      <c r="GD371" s="20">
        <f>IF(HB370&gt;0,ROUND(PMT($F$92/12,$F$96*12,-GC371),5),0)</f>
        <v>0</v>
      </c>
      <c r="GE371" s="15">
        <f>IF(HB370&gt;0,ROUND(GC371*$GE$1/1000,2),0)</f>
        <v>0</v>
      </c>
      <c r="GF371" s="9">
        <f>INT(GE371)</f>
        <v>0</v>
      </c>
      <c r="GG371" s="23">
        <f>INT((GE371-GF371)*10)/10</f>
        <v>0</v>
      </c>
      <c r="GH371" s="17">
        <f>GE371-GF371-GG371</f>
        <v>0</v>
      </c>
      <c r="GI371" s="23">
        <f>IF(OR(GH371=0.05,GH371=0),GH371,IF(AND(GH371&gt;0.051,GH371&lt;0.1),0.1,IF(AND(GH371&gt;0.001,GH371&lt;0.05),0.05,GH371)))</f>
        <v>0</v>
      </c>
      <c r="GJ371" s="23">
        <f>GF371+GG371+GI371</f>
        <v>0</v>
      </c>
      <c r="GK371" s="15">
        <f>IF(HB370&gt;0,ROUND($GD$1*$GK$1,2),0)</f>
        <v>0</v>
      </c>
      <c r="GL371" s="22">
        <v>0</v>
      </c>
      <c r="GM371" s="22">
        <f>IF(HB370&gt;0,ROUND($GD$1*$GM$1,0),0)</f>
        <v>0</v>
      </c>
      <c r="GN371" s="22">
        <f>IF(HB370&gt;0,ROUND($GD$1*$GN$1,2),0)</f>
        <v>0</v>
      </c>
      <c r="GO371" s="22">
        <f>IF(HB370&gt;0,ROUND($GD$1*$GO$1,2),0)</f>
        <v>0</v>
      </c>
      <c r="GP371" s="22">
        <f>IF(HB370&gt;0,ROUND($GD$1*$GP$1,2),0)</f>
        <v>0</v>
      </c>
      <c r="GQ371" s="15">
        <f>IF(HB370&gt;0,GK371+SUM(GM371:GP371),0)</f>
        <v>0</v>
      </c>
      <c r="GR371" s="22">
        <f>IF(HB370&gt;0,ROUND(GQ371/12,2),0)</f>
        <v>0</v>
      </c>
      <c r="GS371" s="9">
        <f>INT(GR371)</f>
        <v>0</v>
      </c>
      <c r="GT371" s="23">
        <f>INT((GR371-GS371)*10)/10</f>
        <v>0</v>
      </c>
      <c r="GU371" s="17">
        <f>GR371-GS371-GT371</f>
        <v>0</v>
      </c>
      <c r="GV371" s="23">
        <f>IF(OR(GU371=0.05,GU371=0),GU371,IF(AND(GU371&gt;0.051,GU371&lt;0.1),0.1,IF(AND(GU371&gt;0.001,GU371&lt;0.05),0.05,GU371)))</f>
        <v>0</v>
      </c>
      <c r="GW371" s="23">
        <f>GS371+GT371+GV371</f>
        <v>0</v>
      </c>
      <c r="GX371">
        <f>IF(HB370&gt;0,GX370,0)</f>
        <v>0</v>
      </c>
      <c r="GY371" s="7">
        <f>ROUND(GD371+GJ371+GW371+GX371,2)</f>
        <v>0</v>
      </c>
      <c r="GZ371" s="7">
        <f>IF(AND(GY371&gt;0,GY372=0),GY371,0)</f>
        <v>0</v>
      </c>
      <c r="HA371" s="7">
        <f>IF(HB370&gt;0,HA370,0)</f>
        <v>0</v>
      </c>
      <c r="HB371" s="7">
        <f>IF(ROUND(GY371-HA371,2)&gt;0,ROUND(GY371-HA371,2),0)</f>
        <v>0</v>
      </c>
    </row>
    <row r="372" spans="1:235">
      <c r="BB372">
        <v>370</v>
      </c>
      <c r="BC372" s="7">
        <f>IF(BW371&gt;0,BC371-1000,BC371)</f>
        <v>0</v>
      </c>
      <c r="BD372" s="20">
        <f>IF(BW371&gt;0,ROUND(PMT($F$92/12,$F$96*12,-BC372),5),0)</f>
        <v>0</v>
      </c>
      <c r="BE372" s="15">
        <f>IF(BW371&gt;0,ROUND(BC372*$E$1/1000,2),0)</f>
        <v>0</v>
      </c>
      <c r="BF372" s="15">
        <f>IF(BW371&gt;0,ROUND(MIN(BC372,$F$168)*$BF$1,2),0)</f>
        <v>0</v>
      </c>
      <c r="BG372" s="22">
        <v>0</v>
      </c>
      <c r="BH372" s="22">
        <f>IF(BW371&gt;0,ROUND(MIN(BC372,$F$168)*$BH$1,0),0)</f>
        <v>0</v>
      </c>
      <c r="BI372" s="22">
        <f>IF(BW371&gt;0,ROUND(MIN(BC372,$F$168)*$BI$1,2),0)</f>
        <v>0</v>
      </c>
      <c r="BJ372" s="22">
        <f>IF(BW371&gt;0,ROUND(MIN(BC372,$F$168)*$BJ$1,2),0)</f>
        <v>0</v>
      </c>
      <c r="BK372" s="22">
        <f>IF(BW371&gt;0,ROUND(MIN(BC372,$F$168)*$BK$1,2),0)</f>
        <v>0</v>
      </c>
      <c r="BL372" s="15">
        <f>IF(BW371&gt;0,BF372+SUM(BH372:BK372),0)</f>
        <v>0</v>
      </c>
      <c r="BM372" s="22">
        <f>IF(BW371&gt;0,ROUND(BL372/12,2),0)</f>
        <v>0</v>
      </c>
      <c r="BN372" s="9">
        <f>INT(BM372)</f>
        <v>0</v>
      </c>
      <c r="BO372" s="23">
        <f>INT((BM372-BN372)*10)/10</f>
        <v>0</v>
      </c>
      <c r="BP372" s="17">
        <f>BM372-BN372-BO372</f>
        <v>0</v>
      </c>
      <c r="BQ372" s="23">
        <f>IF(OR(BP372=0.05,BP372=0),BP372,IF(AND(BP372&gt;0.051,BP372&lt;0.1),0.1,IF(AND(BP372&gt;0.001,BP372&lt;0.05),0.05,BP372)))</f>
        <v>0</v>
      </c>
      <c r="BR372" s="23">
        <f>BN372+BO372+BQ372</f>
        <v>0</v>
      </c>
      <c r="BS372">
        <f>IF(BW371&gt;0,BS371,0)</f>
        <v>0</v>
      </c>
      <c r="BT372" s="7">
        <f>SUM(BD372:BE372)+BR372+BS372</f>
        <v>0</v>
      </c>
      <c r="BU372" s="7">
        <f>IF(AND(BT372&gt;0,BT373=0),BT372,0)</f>
        <v>0</v>
      </c>
      <c r="BV372" s="7">
        <f>IF(BW371&gt;0,BV371,0)</f>
        <v>0</v>
      </c>
      <c r="BW372" s="7">
        <f>IF(ROUND(BT372-BV372,2)&gt;0,ROUND(BT372-BV372,2),0)</f>
        <v>0</v>
      </c>
      <c r="CB372">
        <v>370</v>
      </c>
      <c r="CC372" s="7">
        <f>IF(DB371&gt;0,CC371-1000,CC371)</f>
        <v>0</v>
      </c>
      <c r="CD372" s="20">
        <f>IF(DB371&gt;0,ROUND(PMT($F$92/12,$F$96*12,-CC372),5),0)</f>
        <v>0</v>
      </c>
      <c r="CE372" s="15">
        <f>IF(DB371&gt;0,ROUND(CC372*$CE$1/1000,2),0)</f>
        <v>0</v>
      </c>
      <c r="CF372" s="9">
        <f>INT(CE372)</f>
        <v>0</v>
      </c>
      <c r="CG372" s="23">
        <f>INT((CE372-CF372)*10)/10</f>
        <v>0</v>
      </c>
      <c r="CH372" s="17">
        <f>CE372-CF372-CG372</f>
        <v>0</v>
      </c>
      <c r="CI372" s="23">
        <f>IF(OR(CH372=0.05,CH372=0),CH372,IF(AND(CH372&gt;0.051,CH372&lt;0.1),0.1,IF(AND(CH372&gt;0.001,CH372&lt;0.05),0.05,CH372)))</f>
        <v>0</v>
      </c>
      <c r="CJ372" s="23">
        <f>CF372+CG372+CI372</f>
        <v>0</v>
      </c>
      <c r="CK372" s="15">
        <f>IF(DB371&gt;0,ROUND($CD$1*$CK$1,2),0)</f>
        <v>0</v>
      </c>
      <c r="CL372" s="22">
        <v>0</v>
      </c>
      <c r="CM372" s="22">
        <f>IF(DB371&gt;0,ROUND($CD$1*$CM$1,2),0)</f>
        <v>0</v>
      </c>
      <c r="CN372" s="22">
        <f>IF(DB371&gt;0,ROUND($CD$1*$CN$1,2),0)</f>
        <v>0</v>
      </c>
      <c r="CO372" s="22">
        <f>IF(DB371&gt;0,ROUND($CD$1*$CO$1,2),0)</f>
        <v>0</v>
      </c>
      <c r="CP372" s="22">
        <f>IF(DB371&gt;0,ROUND($CD$1*$CP$1,2),0)</f>
        <v>0</v>
      </c>
      <c r="CQ372" s="15">
        <f>IF(DB371&gt;0,CK372+SUM(CM372:CP372),0)</f>
        <v>0</v>
      </c>
      <c r="CR372" s="22">
        <f>IF(DB371&gt;0,ROUND(CQ372/12,2),0)</f>
        <v>0</v>
      </c>
      <c r="CS372" s="9">
        <f>INT(CR372)</f>
        <v>0</v>
      </c>
      <c r="CT372" s="23">
        <f>INT((CR372-CS372)*10)/10</f>
        <v>0</v>
      </c>
      <c r="CU372" s="17">
        <f>CR372-CS372-CT372</f>
        <v>0</v>
      </c>
      <c r="CV372" s="23">
        <f>IF(OR(CU372=0.05,CU372=0),CU372,IF(AND(CU372&gt;0.051,CU372&lt;0.1),0.1,IF(AND(CU372&gt;0.001,CU372&lt;0.05),0.05,CU372)))</f>
        <v>0</v>
      </c>
      <c r="CW372" s="23">
        <f>CS372+CT372+CV372</f>
        <v>0</v>
      </c>
      <c r="CX372">
        <f>IF(DB371&gt;0,CX371,0)</f>
        <v>0</v>
      </c>
      <c r="CY372" s="7">
        <f>ROUND(CD372+CJ372+CW372+CX372,2)</f>
        <v>0</v>
      </c>
      <c r="CZ372" s="7">
        <f>IF(AND(CY372&gt;0,CY373=0),CY372,0)</f>
        <v>0</v>
      </c>
      <c r="DA372" s="7">
        <f>IF(DB371&gt;0,DA371,0)</f>
        <v>0</v>
      </c>
      <c r="DB372" s="7">
        <f>IF(ROUND(CY372-DA372,2)&gt;0,ROUND(CY372-DA372,2),0)</f>
        <v>0</v>
      </c>
      <c r="EB372">
        <v>370</v>
      </c>
      <c r="EC372" s="7">
        <f>IF(FB371&gt;0,EC371-1000,EC371)</f>
        <v>0</v>
      </c>
      <c r="ED372" s="20">
        <f>IF(FB371&gt;0,ROUND(PMT($F$92/12,$F$96*12,-EC372),5),0)</f>
        <v>0</v>
      </c>
      <c r="EE372" s="15">
        <f>IF(FB371&gt;0,ROUND(EC372*$EE$1/1000,2),0)</f>
        <v>0</v>
      </c>
      <c r="EF372" s="9">
        <f>INT(EE372)</f>
        <v>0</v>
      </c>
      <c r="EG372" s="23">
        <f>INT((EE372-EF372)*10)/10</f>
        <v>0</v>
      </c>
      <c r="EH372" s="17">
        <f>EE372-EF372-EG372</f>
        <v>0</v>
      </c>
      <c r="EI372" s="23">
        <f>IF(OR(EH372=0.05,EH372=0),EH372,IF(AND(EH372&gt;0.051,EH372&lt;0.1),0.1,IF(AND(EH372&gt;0.001,EH372&lt;0.05),0.05,EH372)))</f>
        <v>0</v>
      </c>
      <c r="EJ372" s="23">
        <f>EF372+EG372+EI372</f>
        <v>0</v>
      </c>
      <c r="EK372" s="15">
        <f>IF(FB371&gt;0,ROUND($ED$1*$EK$1,2),0)</f>
        <v>0</v>
      </c>
      <c r="EL372" s="22">
        <v>0</v>
      </c>
      <c r="EM372" s="22">
        <f>IF(FB371&gt;0,ROUND($ED$1*$EM$1,0),0)</f>
        <v>0</v>
      </c>
      <c r="EN372" s="22">
        <f>IF(FB371&gt;0,ROUND($ED$1*$EN$1,2),0)</f>
        <v>0</v>
      </c>
      <c r="EO372" s="22">
        <f>IF(FB371&gt;0,ROUND($ED$1*$EO$1,2),0)</f>
        <v>0</v>
      </c>
      <c r="EP372" s="22">
        <f>IF(FB371&gt;0,ROUND($ED$1*$EP$1,2),0)</f>
        <v>0</v>
      </c>
      <c r="EQ372" s="15">
        <f>IF(FB371&gt;0,EK372+SUM(EM372:EP372),0)</f>
        <v>0</v>
      </c>
      <c r="ER372" s="22">
        <f>IF(FB371&gt;0,ROUND(EQ372/12,2),0)</f>
        <v>0</v>
      </c>
      <c r="ES372" s="9">
        <f>INT(ER372)</f>
        <v>0</v>
      </c>
      <c r="ET372" s="23">
        <f>INT((ER372-ES372)*10)/10</f>
        <v>0</v>
      </c>
      <c r="EU372" s="17">
        <f>ER372-ES372-ET372</f>
        <v>0</v>
      </c>
      <c r="EV372" s="23">
        <f>IF(OR(EU372=0.05,EU372=0),EU372,IF(AND(EU372&gt;0.051,EU372&lt;0.1),0.1,IF(AND(EU372&gt;0.001,EU372&lt;0.05),0.05,EU372)))</f>
        <v>0</v>
      </c>
      <c r="EW372" s="23">
        <f>ES372+ET372+EV372</f>
        <v>0</v>
      </c>
      <c r="EX372">
        <f>IF(FB371&gt;0,EX371,0)</f>
        <v>0</v>
      </c>
      <c r="EY372" s="7">
        <f>ROUND(ED372+EJ372+EW372+EX372,2)</f>
        <v>0</v>
      </c>
      <c r="EZ372" s="7">
        <f>IF(AND(EY372&gt;0,EY373=0),EY372,0)</f>
        <v>0</v>
      </c>
      <c r="FA372" s="7">
        <f>IF(FB371&gt;0,FA371,0)</f>
        <v>0</v>
      </c>
      <c r="FB372" s="7">
        <f>IF(ROUND(EY372-FA372,2)&gt;0,ROUND(EY372-FA372,2),0)</f>
        <v>0</v>
      </c>
      <c r="GB372">
        <v>370</v>
      </c>
      <c r="GC372" s="7">
        <f>IF(HB371&gt;0,GC371-1000,GC371)</f>
        <v>0</v>
      </c>
      <c r="GD372" s="20">
        <f>IF(HB371&gt;0,ROUND(PMT($F$92/12,$F$96*12,-GC372),5),0)</f>
        <v>0</v>
      </c>
      <c r="GE372" s="15">
        <f>IF(HB371&gt;0,ROUND(GC372*$GE$1/1000,2),0)</f>
        <v>0</v>
      </c>
      <c r="GF372" s="9">
        <f>INT(GE372)</f>
        <v>0</v>
      </c>
      <c r="GG372" s="23">
        <f>INT((GE372-GF372)*10)/10</f>
        <v>0</v>
      </c>
      <c r="GH372" s="17">
        <f>GE372-GF372-GG372</f>
        <v>0</v>
      </c>
      <c r="GI372" s="23">
        <f>IF(OR(GH372=0.05,GH372=0),GH372,IF(AND(GH372&gt;0.051,GH372&lt;0.1),0.1,IF(AND(GH372&gt;0.001,GH372&lt;0.05),0.05,GH372)))</f>
        <v>0</v>
      </c>
      <c r="GJ372" s="23">
        <f>GF372+GG372+GI372</f>
        <v>0</v>
      </c>
      <c r="GK372" s="15">
        <f>IF(HB371&gt;0,ROUND($GD$1*$GK$1,2),0)</f>
        <v>0</v>
      </c>
      <c r="GL372" s="22">
        <v>0</v>
      </c>
      <c r="GM372" s="22">
        <f>IF(HB371&gt;0,ROUND($GD$1*$GM$1,0),0)</f>
        <v>0</v>
      </c>
      <c r="GN372" s="22">
        <f>IF(HB371&gt;0,ROUND($GD$1*$GN$1,2),0)</f>
        <v>0</v>
      </c>
      <c r="GO372" s="22">
        <f>IF(HB371&gt;0,ROUND($GD$1*$GO$1,2),0)</f>
        <v>0</v>
      </c>
      <c r="GP372" s="22">
        <f>IF(HB371&gt;0,ROUND($GD$1*$GP$1,2),0)</f>
        <v>0</v>
      </c>
      <c r="GQ372" s="15">
        <f>IF(HB371&gt;0,GK372+SUM(GM372:GP372),0)</f>
        <v>0</v>
      </c>
      <c r="GR372" s="22">
        <f>IF(HB371&gt;0,ROUND(GQ372/12,2),0)</f>
        <v>0</v>
      </c>
      <c r="GS372" s="9">
        <f>INT(GR372)</f>
        <v>0</v>
      </c>
      <c r="GT372" s="23">
        <f>INT((GR372-GS372)*10)/10</f>
        <v>0</v>
      </c>
      <c r="GU372" s="17">
        <f>GR372-GS372-GT372</f>
        <v>0</v>
      </c>
      <c r="GV372" s="23">
        <f>IF(OR(GU372=0.05,GU372=0),GU372,IF(AND(GU372&gt;0.051,GU372&lt;0.1),0.1,IF(AND(GU372&gt;0.001,GU372&lt;0.05),0.05,GU372)))</f>
        <v>0</v>
      </c>
      <c r="GW372" s="23">
        <f>GS372+GT372+GV372</f>
        <v>0</v>
      </c>
      <c r="GX372">
        <f>IF(HB371&gt;0,GX371,0)</f>
        <v>0</v>
      </c>
      <c r="GY372" s="7">
        <f>ROUND(GD372+GJ372+GW372+GX372,2)</f>
        <v>0</v>
      </c>
      <c r="GZ372" s="7">
        <f>IF(AND(GY372&gt;0,GY373=0),GY372,0)</f>
        <v>0</v>
      </c>
      <c r="HA372" s="7">
        <f>IF(HB371&gt;0,HA371,0)</f>
        <v>0</v>
      </c>
      <c r="HB372" s="7">
        <f>IF(ROUND(GY372-HA372,2)&gt;0,ROUND(GY372-HA372,2),0)</f>
        <v>0</v>
      </c>
    </row>
    <row r="373" spans="1:235">
      <c r="BB373">
        <v>371</v>
      </c>
      <c r="BC373" s="7">
        <f>IF(BW372&gt;0,BC372-1000,BC372)</f>
        <v>0</v>
      </c>
      <c r="BD373" s="20">
        <f>IF(BW372&gt;0,ROUND(PMT($F$92/12,$F$96*12,-BC373),5),0)</f>
        <v>0</v>
      </c>
      <c r="BE373" s="15">
        <f>IF(BW372&gt;0,ROUND(BC373*$E$1/1000,2),0)</f>
        <v>0</v>
      </c>
      <c r="BF373" s="15">
        <f>IF(BW372&gt;0,ROUND(MIN(BC373,$F$168)*$BF$1,2),0)</f>
        <v>0</v>
      </c>
      <c r="BG373" s="22">
        <v>0</v>
      </c>
      <c r="BH373" s="22">
        <f>IF(BW372&gt;0,ROUND(MIN(BC373,$F$168)*$BH$1,0),0)</f>
        <v>0</v>
      </c>
      <c r="BI373" s="22">
        <f>IF(BW372&gt;0,ROUND(MIN(BC373,$F$168)*$BI$1,2),0)</f>
        <v>0</v>
      </c>
      <c r="BJ373" s="22">
        <f>IF(BW372&gt;0,ROUND(MIN(BC373,$F$168)*$BJ$1,2),0)</f>
        <v>0</v>
      </c>
      <c r="BK373" s="22">
        <f>IF(BW372&gt;0,ROUND(MIN(BC373,$F$168)*$BK$1,2),0)</f>
        <v>0</v>
      </c>
      <c r="BL373" s="15">
        <f>IF(BW372&gt;0,BF373+SUM(BH373:BK373),0)</f>
        <v>0</v>
      </c>
      <c r="BM373" s="22">
        <f>IF(BW372&gt;0,ROUND(BL373/12,2),0)</f>
        <v>0</v>
      </c>
      <c r="BN373" s="9">
        <f>INT(BM373)</f>
        <v>0</v>
      </c>
      <c r="BO373" s="23">
        <f>INT((BM373-BN373)*10)/10</f>
        <v>0</v>
      </c>
      <c r="BP373" s="17">
        <f>BM373-BN373-BO373</f>
        <v>0</v>
      </c>
      <c r="BQ373" s="23">
        <f>IF(OR(BP373=0.05,BP373=0),BP373,IF(AND(BP373&gt;0.051,BP373&lt;0.1),0.1,IF(AND(BP373&gt;0.001,BP373&lt;0.05),0.05,BP373)))</f>
        <v>0</v>
      </c>
      <c r="BR373" s="23">
        <f>BN373+BO373+BQ373</f>
        <v>0</v>
      </c>
      <c r="BS373">
        <f>IF(BW372&gt;0,BS372,0)</f>
        <v>0</v>
      </c>
      <c r="BT373" s="7">
        <f>SUM(BD373:BE373)+BR373+BS373</f>
        <v>0</v>
      </c>
      <c r="BU373" s="7">
        <f>IF(AND(BT373&gt;0,BT374=0),BT373,0)</f>
        <v>0</v>
      </c>
      <c r="BV373" s="7">
        <f>IF(BW372&gt;0,BV372,0)</f>
        <v>0</v>
      </c>
      <c r="BW373" s="7">
        <f>IF(ROUND(BT373-BV373,2)&gt;0,ROUND(BT373-BV373,2),0)</f>
        <v>0</v>
      </c>
      <c r="CB373">
        <v>371</v>
      </c>
      <c r="CC373" s="7">
        <f>IF(DB372&gt;0,CC372-1000,CC372)</f>
        <v>0</v>
      </c>
      <c r="CD373" s="20">
        <f>IF(DB372&gt;0,ROUND(PMT($F$92/12,$F$96*12,-CC373),5),0)</f>
        <v>0</v>
      </c>
      <c r="CE373" s="15">
        <f>IF(DB372&gt;0,ROUND(CC373*$CE$1/1000,2),0)</f>
        <v>0</v>
      </c>
      <c r="CF373" s="9">
        <f>INT(CE373)</f>
        <v>0</v>
      </c>
      <c r="CG373" s="23">
        <f>INT((CE373-CF373)*10)/10</f>
        <v>0</v>
      </c>
      <c r="CH373" s="17">
        <f>CE373-CF373-CG373</f>
        <v>0</v>
      </c>
      <c r="CI373" s="23">
        <f>IF(OR(CH373=0.05,CH373=0),CH373,IF(AND(CH373&gt;0.051,CH373&lt;0.1),0.1,IF(AND(CH373&gt;0.001,CH373&lt;0.05),0.05,CH373)))</f>
        <v>0</v>
      </c>
      <c r="CJ373" s="23">
        <f>CF373+CG373+CI373</f>
        <v>0</v>
      </c>
      <c r="CK373" s="15">
        <f>IF(DB372&gt;0,ROUND($CD$1*$CK$1,2),0)</f>
        <v>0</v>
      </c>
      <c r="CL373" s="22">
        <v>0</v>
      </c>
      <c r="CM373" s="22">
        <f>IF(DB372&gt;0,ROUND($CD$1*$CM$1,2),0)</f>
        <v>0</v>
      </c>
      <c r="CN373" s="22">
        <f>IF(DB372&gt;0,ROUND($CD$1*$CN$1,2),0)</f>
        <v>0</v>
      </c>
      <c r="CO373" s="22">
        <f>IF(DB372&gt;0,ROUND($CD$1*$CO$1,2),0)</f>
        <v>0</v>
      </c>
      <c r="CP373" s="22">
        <f>IF(DB372&gt;0,ROUND($CD$1*$CP$1,2),0)</f>
        <v>0</v>
      </c>
      <c r="CQ373" s="15">
        <f>IF(DB372&gt;0,CK373+SUM(CM373:CP373),0)</f>
        <v>0</v>
      </c>
      <c r="CR373" s="22">
        <f>IF(DB372&gt;0,ROUND(CQ373/12,2),0)</f>
        <v>0</v>
      </c>
      <c r="CS373" s="9">
        <f>INT(CR373)</f>
        <v>0</v>
      </c>
      <c r="CT373" s="23">
        <f>INT((CR373-CS373)*10)/10</f>
        <v>0</v>
      </c>
      <c r="CU373" s="17">
        <f>CR373-CS373-CT373</f>
        <v>0</v>
      </c>
      <c r="CV373" s="23">
        <f>IF(OR(CU373=0.05,CU373=0),CU373,IF(AND(CU373&gt;0.051,CU373&lt;0.1),0.1,IF(AND(CU373&gt;0.001,CU373&lt;0.05),0.05,CU373)))</f>
        <v>0</v>
      </c>
      <c r="CW373" s="23">
        <f>CS373+CT373+CV373</f>
        <v>0</v>
      </c>
      <c r="CX373">
        <f>IF(DB372&gt;0,CX372,0)</f>
        <v>0</v>
      </c>
      <c r="CY373" s="7">
        <f>ROUND(CD373+CJ373+CW373+CX373,2)</f>
        <v>0</v>
      </c>
      <c r="CZ373" s="7">
        <f>IF(AND(CY373&gt;0,CY374=0),CY373,0)</f>
        <v>0</v>
      </c>
      <c r="DA373" s="7">
        <f>IF(DB372&gt;0,DA372,0)</f>
        <v>0</v>
      </c>
      <c r="DB373" s="7">
        <f>IF(ROUND(CY373-DA373,2)&gt;0,ROUND(CY373-DA373,2),0)</f>
        <v>0</v>
      </c>
      <c r="EB373">
        <v>371</v>
      </c>
      <c r="EC373" s="7">
        <f>IF(FB372&gt;0,EC372-1000,EC372)</f>
        <v>0</v>
      </c>
      <c r="ED373" s="20">
        <f>IF(FB372&gt;0,ROUND(PMT($F$92/12,$F$96*12,-EC373),5),0)</f>
        <v>0</v>
      </c>
      <c r="EE373" s="15">
        <f>IF(FB372&gt;0,ROUND(EC373*$EE$1/1000,2),0)</f>
        <v>0</v>
      </c>
      <c r="EF373" s="9">
        <f>INT(EE373)</f>
        <v>0</v>
      </c>
      <c r="EG373" s="23">
        <f>INT((EE373-EF373)*10)/10</f>
        <v>0</v>
      </c>
      <c r="EH373" s="17">
        <f>EE373-EF373-EG373</f>
        <v>0</v>
      </c>
      <c r="EI373" s="23">
        <f>IF(OR(EH373=0.05,EH373=0),EH373,IF(AND(EH373&gt;0.051,EH373&lt;0.1),0.1,IF(AND(EH373&gt;0.001,EH373&lt;0.05),0.05,EH373)))</f>
        <v>0</v>
      </c>
      <c r="EJ373" s="23">
        <f>EF373+EG373+EI373</f>
        <v>0</v>
      </c>
      <c r="EK373" s="15">
        <f>IF(FB372&gt;0,ROUND($ED$1*$EK$1,2),0)</f>
        <v>0</v>
      </c>
      <c r="EL373" s="22">
        <v>0</v>
      </c>
      <c r="EM373" s="22">
        <f>IF(FB372&gt;0,ROUND($ED$1*$EM$1,0),0)</f>
        <v>0</v>
      </c>
      <c r="EN373" s="22">
        <f>IF(FB372&gt;0,ROUND($ED$1*$EN$1,2),0)</f>
        <v>0</v>
      </c>
      <c r="EO373" s="22">
        <f>IF(FB372&gt;0,ROUND($ED$1*$EO$1,2),0)</f>
        <v>0</v>
      </c>
      <c r="EP373" s="22">
        <f>IF(FB372&gt;0,ROUND($ED$1*$EP$1,2),0)</f>
        <v>0</v>
      </c>
      <c r="EQ373" s="15">
        <f>IF(FB372&gt;0,EK373+SUM(EM373:EP373),0)</f>
        <v>0</v>
      </c>
      <c r="ER373" s="22">
        <f>IF(FB372&gt;0,ROUND(EQ373/12,2),0)</f>
        <v>0</v>
      </c>
      <c r="ES373" s="9">
        <f>INT(ER373)</f>
        <v>0</v>
      </c>
      <c r="ET373" s="23">
        <f>INT((ER373-ES373)*10)/10</f>
        <v>0</v>
      </c>
      <c r="EU373" s="17">
        <f>ER373-ES373-ET373</f>
        <v>0</v>
      </c>
      <c r="EV373" s="23">
        <f>IF(OR(EU373=0.05,EU373=0),EU373,IF(AND(EU373&gt;0.051,EU373&lt;0.1),0.1,IF(AND(EU373&gt;0.001,EU373&lt;0.05),0.05,EU373)))</f>
        <v>0</v>
      </c>
      <c r="EW373" s="23">
        <f>ES373+ET373+EV373</f>
        <v>0</v>
      </c>
      <c r="EX373">
        <f>IF(FB372&gt;0,EX372,0)</f>
        <v>0</v>
      </c>
      <c r="EY373" s="7">
        <f>ROUND(ED373+EJ373+EW373+EX373,2)</f>
        <v>0</v>
      </c>
      <c r="EZ373" s="7">
        <f>IF(AND(EY373&gt;0,EY374=0),EY373,0)</f>
        <v>0</v>
      </c>
      <c r="FA373" s="7">
        <f>IF(FB372&gt;0,FA372,0)</f>
        <v>0</v>
      </c>
      <c r="FB373" s="7">
        <f>IF(ROUND(EY373-FA373,2)&gt;0,ROUND(EY373-FA373,2),0)</f>
        <v>0</v>
      </c>
      <c r="GB373">
        <v>371</v>
      </c>
      <c r="GC373" s="7">
        <f>IF(HB372&gt;0,GC372-1000,GC372)</f>
        <v>0</v>
      </c>
      <c r="GD373" s="20">
        <f>IF(HB372&gt;0,ROUND(PMT($F$92/12,$F$96*12,-GC373),5),0)</f>
        <v>0</v>
      </c>
      <c r="GE373" s="15">
        <f>IF(HB372&gt;0,ROUND(GC373*$GE$1/1000,2),0)</f>
        <v>0</v>
      </c>
      <c r="GF373" s="9">
        <f>INT(GE373)</f>
        <v>0</v>
      </c>
      <c r="GG373" s="23">
        <f>INT((GE373-GF373)*10)/10</f>
        <v>0</v>
      </c>
      <c r="GH373" s="17">
        <f>GE373-GF373-GG373</f>
        <v>0</v>
      </c>
      <c r="GI373" s="23">
        <f>IF(OR(GH373=0.05,GH373=0),GH373,IF(AND(GH373&gt;0.051,GH373&lt;0.1),0.1,IF(AND(GH373&gt;0.001,GH373&lt;0.05),0.05,GH373)))</f>
        <v>0</v>
      </c>
      <c r="GJ373" s="23">
        <f>GF373+GG373+GI373</f>
        <v>0</v>
      </c>
      <c r="GK373" s="15">
        <f>IF(HB372&gt;0,ROUND($GD$1*$GK$1,2),0)</f>
        <v>0</v>
      </c>
      <c r="GL373" s="22">
        <v>0</v>
      </c>
      <c r="GM373" s="22">
        <f>IF(HB372&gt;0,ROUND($GD$1*$GM$1,0),0)</f>
        <v>0</v>
      </c>
      <c r="GN373" s="22">
        <f>IF(HB372&gt;0,ROUND($GD$1*$GN$1,2),0)</f>
        <v>0</v>
      </c>
      <c r="GO373" s="22">
        <f>IF(HB372&gt;0,ROUND($GD$1*$GO$1,2),0)</f>
        <v>0</v>
      </c>
      <c r="GP373" s="22">
        <f>IF(HB372&gt;0,ROUND($GD$1*$GP$1,2),0)</f>
        <v>0</v>
      </c>
      <c r="GQ373" s="15">
        <f>IF(HB372&gt;0,GK373+SUM(GM373:GP373),0)</f>
        <v>0</v>
      </c>
      <c r="GR373" s="22">
        <f>IF(HB372&gt;0,ROUND(GQ373/12,2),0)</f>
        <v>0</v>
      </c>
      <c r="GS373" s="9">
        <f>INT(GR373)</f>
        <v>0</v>
      </c>
      <c r="GT373" s="23">
        <f>INT((GR373-GS373)*10)/10</f>
        <v>0</v>
      </c>
      <c r="GU373" s="17">
        <f>GR373-GS373-GT373</f>
        <v>0</v>
      </c>
      <c r="GV373" s="23">
        <f>IF(OR(GU373=0.05,GU373=0),GU373,IF(AND(GU373&gt;0.051,GU373&lt;0.1),0.1,IF(AND(GU373&gt;0.001,GU373&lt;0.05),0.05,GU373)))</f>
        <v>0</v>
      </c>
      <c r="GW373" s="23">
        <f>GS373+GT373+GV373</f>
        <v>0</v>
      </c>
      <c r="GX373">
        <f>IF(HB372&gt;0,GX372,0)</f>
        <v>0</v>
      </c>
      <c r="GY373" s="7">
        <f>ROUND(GD373+GJ373+GW373+GX373,2)</f>
        <v>0</v>
      </c>
      <c r="GZ373" s="7">
        <f>IF(AND(GY373&gt;0,GY374=0),GY373,0)</f>
        <v>0</v>
      </c>
      <c r="HA373" s="7">
        <f>IF(HB372&gt;0,HA372,0)</f>
        <v>0</v>
      </c>
      <c r="HB373" s="7">
        <f>IF(ROUND(GY373-HA373,2)&gt;0,ROUND(GY373-HA373,2),0)</f>
        <v>0</v>
      </c>
    </row>
    <row r="374" spans="1:235">
      <c r="BB374">
        <v>372</v>
      </c>
      <c r="BC374" s="7">
        <f>IF(BW373&gt;0,BC373-1000,BC373)</f>
        <v>0</v>
      </c>
      <c r="BD374" s="20">
        <f>IF(BW373&gt;0,ROUND(PMT($F$92/12,$F$96*12,-BC374),5),0)</f>
        <v>0</v>
      </c>
      <c r="BE374" s="15">
        <f>IF(BW373&gt;0,ROUND(BC374*$E$1/1000,2),0)</f>
        <v>0</v>
      </c>
      <c r="BF374" s="15">
        <f>IF(BW373&gt;0,ROUND(MIN(BC374,$F$168)*$BF$1,2),0)</f>
        <v>0</v>
      </c>
      <c r="BG374" s="22">
        <v>0</v>
      </c>
      <c r="BH374" s="22">
        <f>IF(BW373&gt;0,ROUND(MIN(BC374,$F$168)*$BH$1,0),0)</f>
        <v>0</v>
      </c>
      <c r="BI374" s="22">
        <f>IF(BW373&gt;0,ROUND(MIN(BC374,$F$168)*$BI$1,2),0)</f>
        <v>0</v>
      </c>
      <c r="BJ374" s="22">
        <f>IF(BW373&gt;0,ROUND(MIN(BC374,$F$168)*$BJ$1,2),0)</f>
        <v>0</v>
      </c>
      <c r="BK374" s="22">
        <f>IF(BW373&gt;0,ROUND(MIN(BC374,$F$168)*$BK$1,2),0)</f>
        <v>0</v>
      </c>
      <c r="BL374" s="15">
        <f>IF(BW373&gt;0,BF374+SUM(BH374:BK374),0)</f>
        <v>0</v>
      </c>
      <c r="BM374" s="22">
        <f>IF(BW373&gt;0,ROUND(BL374/12,2),0)</f>
        <v>0</v>
      </c>
      <c r="BN374" s="9">
        <f>INT(BM374)</f>
        <v>0</v>
      </c>
      <c r="BO374" s="23">
        <f>INT((BM374-BN374)*10)/10</f>
        <v>0</v>
      </c>
      <c r="BP374" s="17">
        <f>BM374-BN374-BO374</f>
        <v>0</v>
      </c>
      <c r="BQ374" s="23">
        <f>IF(OR(BP374=0.05,BP374=0),BP374,IF(AND(BP374&gt;0.051,BP374&lt;0.1),0.1,IF(AND(BP374&gt;0.001,BP374&lt;0.05),0.05,BP374)))</f>
        <v>0</v>
      </c>
      <c r="BR374" s="23">
        <f>BN374+BO374+BQ374</f>
        <v>0</v>
      </c>
      <c r="BS374">
        <f>IF(BW373&gt;0,BS373,0)</f>
        <v>0</v>
      </c>
      <c r="BT374" s="7">
        <f>SUM(BD374:BE374)+BR374+BS374</f>
        <v>0</v>
      </c>
      <c r="BU374" s="7">
        <f>IF(AND(BT374&gt;0,BT375=0),BT374,0)</f>
        <v>0</v>
      </c>
      <c r="BV374" s="7">
        <f>IF(BW373&gt;0,BV373,0)</f>
        <v>0</v>
      </c>
      <c r="BW374" s="7">
        <f>IF(ROUND(BT374-BV374,2)&gt;0,ROUND(BT374-BV374,2),0)</f>
        <v>0</v>
      </c>
      <c r="CB374">
        <v>372</v>
      </c>
      <c r="CC374" s="7">
        <f>IF(DB373&gt;0,CC373-1000,CC373)</f>
        <v>0</v>
      </c>
      <c r="CD374" s="20">
        <f>IF(DB373&gt;0,ROUND(PMT($F$92/12,$F$96*12,-CC374),5),0)</f>
        <v>0</v>
      </c>
      <c r="CE374" s="15">
        <f>IF(DB373&gt;0,ROUND(CC374*$CE$1/1000,2),0)</f>
        <v>0</v>
      </c>
      <c r="CF374" s="9">
        <f>INT(CE374)</f>
        <v>0</v>
      </c>
      <c r="CG374" s="23">
        <f>INT((CE374-CF374)*10)/10</f>
        <v>0</v>
      </c>
      <c r="CH374" s="17">
        <f>CE374-CF374-CG374</f>
        <v>0</v>
      </c>
      <c r="CI374" s="23">
        <f>IF(OR(CH374=0.05,CH374=0),CH374,IF(AND(CH374&gt;0.051,CH374&lt;0.1),0.1,IF(AND(CH374&gt;0.001,CH374&lt;0.05),0.05,CH374)))</f>
        <v>0</v>
      </c>
      <c r="CJ374" s="23">
        <f>CF374+CG374+CI374</f>
        <v>0</v>
      </c>
      <c r="CK374" s="15">
        <f>IF(DB373&gt;0,ROUND($CD$1*$CK$1,2),0)</f>
        <v>0</v>
      </c>
      <c r="CL374" s="22">
        <v>0</v>
      </c>
      <c r="CM374" s="22">
        <f>IF(DB373&gt;0,ROUND($CD$1*$CM$1,2),0)</f>
        <v>0</v>
      </c>
      <c r="CN374" s="22">
        <f>IF(DB373&gt;0,ROUND($CD$1*$CN$1,2),0)</f>
        <v>0</v>
      </c>
      <c r="CO374" s="22">
        <f>IF(DB373&gt;0,ROUND($CD$1*$CO$1,2),0)</f>
        <v>0</v>
      </c>
      <c r="CP374" s="22">
        <f>IF(DB373&gt;0,ROUND($CD$1*$CP$1,2),0)</f>
        <v>0</v>
      </c>
      <c r="CQ374" s="15">
        <f>IF(DB373&gt;0,CK374+SUM(CM374:CP374),0)</f>
        <v>0</v>
      </c>
      <c r="CR374" s="22">
        <f>IF(DB373&gt;0,ROUND(CQ374/12,2),0)</f>
        <v>0</v>
      </c>
      <c r="CS374" s="9">
        <f>INT(CR374)</f>
        <v>0</v>
      </c>
      <c r="CT374" s="23">
        <f>INT((CR374-CS374)*10)/10</f>
        <v>0</v>
      </c>
      <c r="CU374" s="17">
        <f>CR374-CS374-CT374</f>
        <v>0</v>
      </c>
      <c r="CV374" s="23">
        <f>IF(OR(CU374=0.05,CU374=0),CU374,IF(AND(CU374&gt;0.051,CU374&lt;0.1),0.1,IF(AND(CU374&gt;0.001,CU374&lt;0.05),0.05,CU374)))</f>
        <v>0</v>
      </c>
      <c r="CW374" s="23">
        <f>CS374+CT374+CV374</f>
        <v>0</v>
      </c>
      <c r="CX374">
        <f>IF(DB373&gt;0,CX373,0)</f>
        <v>0</v>
      </c>
      <c r="CY374" s="7">
        <f>ROUND(CD374+CJ374+CW374+CX374,2)</f>
        <v>0</v>
      </c>
      <c r="CZ374" s="7">
        <f>IF(AND(CY374&gt;0,CY375=0),CY374,0)</f>
        <v>0</v>
      </c>
      <c r="DA374" s="7">
        <f>IF(DB373&gt;0,DA373,0)</f>
        <v>0</v>
      </c>
      <c r="DB374" s="7">
        <f>IF(ROUND(CY374-DA374,2)&gt;0,ROUND(CY374-DA374,2),0)</f>
        <v>0</v>
      </c>
      <c r="EB374">
        <v>372</v>
      </c>
      <c r="EC374" s="7">
        <f>IF(FB373&gt;0,EC373-1000,EC373)</f>
        <v>0</v>
      </c>
      <c r="ED374" s="20">
        <f>IF(FB373&gt;0,ROUND(PMT($F$92/12,$F$96*12,-EC374),5),0)</f>
        <v>0</v>
      </c>
      <c r="EE374" s="15">
        <f>IF(FB373&gt;0,ROUND(EC374*$EE$1/1000,2),0)</f>
        <v>0</v>
      </c>
      <c r="EF374" s="9">
        <f>INT(EE374)</f>
        <v>0</v>
      </c>
      <c r="EG374" s="23">
        <f>INT((EE374-EF374)*10)/10</f>
        <v>0</v>
      </c>
      <c r="EH374" s="17">
        <f>EE374-EF374-EG374</f>
        <v>0</v>
      </c>
      <c r="EI374" s="23">
        <f>IF(OR(EH374=0.05,EH374=0),EH374,IF(AND(EH374&gt;0.051,EH374&lt;0.1),0.1,IF(AND(EH374&gt;0.001,EH374&lt;0.05),0.05,EH374)))</f>
        <v>0</v>
      </c>
      <c r="EJ374" s="23">
        <f>EF374+EG374+EI374</f>
        <v>0</v>
      </c>
      <c r="EK374" s="15">
        <f>IF(FB373&gt;0,ROUND($ED$1*$EK$1,2),0)</f>
        <v>0</v>
      </c>
      <c r="EL374" s="22">
        <v>0</v>
      </c>
      <c r="EM374" s="22">
        <f>IF(FB373&gt;0,ROUND($ED$1*$EM$1,0),0)</f>
        <v>0</v>
      </c>
      <c r="EN374" s="22">
        <f>IF(FB373&gt;0,ROUND($ED$1*$EN$1,2),0)</f>
        <v>0</v>
      </c>
      <c r="EO374" s="22">
        <f>IF(FB373&gt;0,ROUND($ED$1*$EO$1,2),0)</f>
        <v>0</v>
      </c>
      <c r="EP374" s="22">
        <f>IF(FB373&gt;0,ROUND($ED$1*$EP$1,2),0)</f>
        <v>0</v>
      </c>
      <c r="EQ374" s="15">
        <f>IF(FB373&gt;0,EK374+SUM(EM374:EP374),0)</f>
        <v>0</v>
      </c>
      <c r="ER374" s="22">
        <f>IF(FB373&gt;0,ROUND(EQ374/12,2),0)</f>
        <v>0</v>
      </c>
      <c r="ES374" s="9">
        <f>INT(ER374)</f>
        <v>0</v>
      </c>
      <c r="ET374" s="23">
        <f>INT((ER374-ES374)*10)/10</f>
        <v>0</v>
      </c>
      <c r="EU374" s="17">
        <f>ER374-ES374-ET374</f>
        <v>0</v>
      </c>
      <c r="EV374" s="23">
        <f>IF(OR(EU374=0.05,EU374=0),EU374,IF(AND(EU374&gt;0.051,EU374&lt;0.1),0.1,IF(AND(EU374&gt;0.001,EU374&lt;0.05),0.05,EU374)))</f>
        <v>0</v>
      </c>
      <c r="EW374" s="23">
        <f>ES374+ET374+EV374</f>
        <v>0</v>
      </c>
      <c r="EX374">
        <f>IF(FB373&gt;0,EX373,0)</f>
        <v>0</v>
      </c>
      <c r="EY374" s="7">
        <f>ROUND(ED374+EJ374+EW374+EX374,2)</f>
        <v>0</v>
      </c>
      <c r="EZ374" s="7">
        <f>IF(AND(EY374&gt;0,EY375=0),EY374,0)</f>
        <v>0</v>
      </c>
      <c r="FA374" s="7">
        <f>IF(FB373&gt;0,FA373,0)</f>
        <v>0</v>
      </c>
      <c r="FB374" s="7">
        <f>IF(ROUND(EY374-FA374,2)&gt;0,ROUND(EY374-FA374,2),0)</f>
        <v>0</v>
      </c>
      <c r="GB374">
        <v>372</v>
      </c>
      <c r="GC374" s="7">
        <f>IF(HB373&gt;0,GC373-1000,GC373)</f>
        <v>0</v>
      </c>
      <c r="GD374" s="20">
        <f>IF(HB373&gt;0,ROUND(PMT($F$92/12,$F$96*12,-GC374),5),0)</f>
        <v>0</v>
      </c>
      <c r="GE374" s="15">
        <f>IF(HB373&gt;0,ROUND(GC374*$GE$1/1000,2),0)</f>
        <v>0</v>
      </c>
      <c r="GF374" s="9">
        <f>INT(GE374)</f>
        <v>0</v>
      </c>
      <c r="GG374" s="23">
        <f>INT((GE374-GF374)*10)/10</f>
        <v>0</v>
      </c>
      <c r="GH374" s="17">
        <f>GE374-GF374-GG374</f>
        <v>0</v>
      </c>
      <c r="GI374" s="23">
        <f>IF(OR(GH374=0.05,GH374=0),GH374,IF(AND(GH374&gt;0.051,GH374&lt;0.1),0.1,IF(AND(GH374&gt;0.001,GH374&lt;0.05),0.05,GH374)))</f>
        <v>0</v>
      </c>
      <c r="GJ374" s="23">
        <f>GF374+GG374+GI374</f>
        <v>0</v>
      </c>
      <c r="GK374" s="15">
        <f>IF(HB373&gt;0,ROUND($GD$1*$GK$1,2),0)</f>
        <v>0</v>
      </c>
      <c r="GL374" s="22">
        <v>0</v>
      </c>
      <c r="GM374" s="22">
        <f>IF(HB373&gt;0,ROUND($GD$1*$GM$1,0),0)</f>
        <v>0</v>
      </c>
      <c r="GN374" s="22">
        <f>IF(HB373&gt;0,ROUND($GD$1*$GN$1,2),0)</f>
        <v>0</v>
      </c>
      <c r="GO374" s="22">
        <f>IF(HB373&gt;0,ROUND($GD$1*$GO$1,2),0)</f>
        <v>0</v>
      </c>
      <c r="GP374" s="22">
        <f>IF(HB373&gt;0,ROUND($GD$1*$GP$1,2),0)</f>
        <v>0</v>
      </c>
      <c r="GQ374" s="15">
        <f>IF(HB373&gt;0,GK374+SUM(GM374:GP374),0)</f>
        <v>0</v>
      </c>
      <c r="GR374" s="22">
        <f>IF(HB373&gt;0,ROUND(GQ374/12,2),0)</f>
        <v>0</v>
      </c>
      <c r="GS374" s="9">
        <f>INT(GR374)</f>
        <v>0</v>
      </c>
      <c r="GT374" s="23">
        <f>INT((GR374-GS374)*10)/10</f>
        <v>0</v>
      </c>
      <c r="GU374" s="17">
        <f>GR374-GS374-GT374</f>
        <v>0</v>
      </c>
      <c r="GV374" s="23">
        <f>IF(OR(GU374=0.05,GU374=0),GU374,IF(AND(GU374&gt;0.051,GU374&lt;0.1),0.1,IF(AND(GU374&gt;0.001,GU374&lt;0.05),0.05,GU374)))</f>
        <v>0</v>
      </c>
      <c r="GW374" s="23">
        <f>GS374+GT374+GV374</f>
        <v>0</v>
      </c>
      <c r="GX374">
        <f>IF(HB373&gt;0,GX373,0)</f>
        <v>0</v>
      </c>
      <c r="GY374" s="7">
        <f>ROUND(GD374+GJ374+GW374+GX374,2)</f>
        <v>0</v>
      </c>
      <c r="GZ374" s="7">
        <f>IF(AND(GY374&gt;0,GY375=0),GY374,0)</f>
        <v>0</v>
      </c>
      <c r="HA374" s="7">
        <f>IF(HB373&gt;0,HA373,0)</f>
        <v>0</v>
      </c>
      <c r="HB374" s="7">
        <f>IF(ROUND(GY374-HA374,2)&gt;0,ROUND(GY374-HA374,2),0)</f>
        <v>0</v>
      </c>
    </row>
    <row r="375" spans="1:235">
      <c r="BB375">
        <v>373</v>
      </c>
      <c r="BC375" s="7">
        <f>IF(BW374&gt;0,BC374-1000,BC374)</f>
        <v>0</v>
      </c>
      <c r="BD375" s="20">
        <f>IF(BW374&gt;0,ROUND(PMT($F$92/12,$F$96*12,-BC375),5),0)</f>
        <v>0</v>
      </c>
      <c r="BE375" s="15">
        <f>IF(BW374&gt;0,ROUND(BC375*$E$1/1000,2),0)</f>
        <v>0</v>
      </c>
      <c r="BF375" s="15">
        <f>IF(BW374&gt;0,ROUND(MIN(BC375,$F$168)*$BF$1,2),0)</f>
        <v>0</v>
      </c>
      <c r="BG375" s="22">
        <v>0</v>
      </c>
      <c r="BH375" s="22">
        <f>IF(BW374&gt;0,ROUND(MIN(BC375,$F$168)*$BH$1,0),0)</f>
        <v>0</v>
      </c>
      <c r="BI375" s="22">
        <f>IF(BW374&gt;0,ROUND(MIN(BC375,$F$168)*$BI$1,2),0)</f>
        <v>0</v>
      </c>
      <c r="BJ375" s="22">
        <f>IF(BW374&gt;0,ROUND(MIN(BC375,$F$168)*$BJ$1,2),0)</f>
        <v>0</v>
      </c>
      <c r="BK375" s="22">
        <f>IF(BW374&gt;0,ROUND(MIN(BC375,$F$168)*$BK$1,2),0)</f>
        <v>0</v>
      </c>
      <c r="BL375" s="15">
        <f>IF(BW374&gt;0,BF375+SUM(BH375:BK375),0)</f>
        <v>0</v>
      </c>
      <c r="BM375" s="22">
        <f>IF(BW374&gt;0,ROUND(BL375/12,2),0)</f>
        <v>0</v>
      </c>
      <c r="BN375" s="9">
        <f>INT(BM375)</f>
        <v>0</v>
      </c>
      <c r="BO375" s="23">
        <f>INT((BM375-BN375)*10)/10</f>
        <v>0</v>
      </c>
      <c r="BP375" s="17">
        <f>BM375-BN375-BO375</f>
        <v>0</v>
      </c>
      <c r="BQ375" s="23">
        <f>IF(OR(BP375=0.05,BP375=0),BP375,IF(AND(BP375&gt;0.051,BP375&lt;0.1),0.1,IF(AND(BP375&gt;0.001,BP375&lt;0.05),0.05,BP375)))</f>
        <v>0</v>
      </c>
      <c r="BR375" s="23">
        <f>BN375+BO375+BQ375</f>
        <v>0</v>
      </c>
      <c r="BS375">
        <f>IF(BW374&gt;0,BS374,0)</f>
        <v>0</v>
      </c>
      <c r="BT375" s="7">
        <f>SUM(BD375:BE375)+BR375+BS375</f>
        <v>0</v>
      </c>
      <c r="BU375" s="7">
        <f>IF(AND(BT375&gt;0,BT376=0),BT375,0)</f>
        <v>0</v>
      </c>
      <c r="BV375" s="7">
        <f>IF(BW374&gt;0,BV374,0)</f>
        <v>0</v>
      </c>
      <c r="BW375" s="7">
        <f>IF(ROUND(BT375-BV375,2)&gt;0,ROUND(BT375-BV375,2),0)</f>
        <v>0</v>
      </c>
      <c r="CB375">
        <v>373</v>
      </c>
      <c r="CC375" s="7">
        <f>IF(DB374&gt;0,CC374-1000,CC374)</f>
        <v>0</v>
      </c>
      <c r="CD375" s="20">
        <f>IF(DB374&gt;0,ROUND(PMT($F$92/12,$F$96*12,-CC375),5),0)</f>
        <v>0</v>
      </c>
      <c r="CE375" s="15">
        <f>IF(DB374&gt;0,ROUND(CC375*$CE$1/1000,2),0)</f>
        <v>0</v>
      </c>
      <c r="CF375" s="9">
        <f>INT(CE375)</f>
        <v>0</v>
      </c>
      <c r="CG375" s="23">
        <f>INT((CE375-CF375)*10)/10</f>
        <v>0</v>
      </c>
      <c r="CH375" s="17">
        <f>CE375-CF375-CG375</f>
        <v>0</v>
      </c>
      <c r="CI375" s="23">
        <f>IF(OR(CH375=0.05,CH375=0),CH375,IF(AND(CH375&gt;0.051,CH375&lt;0.1),0.1,IF(AND(CH375&gt;0.001,CH375&lt;0.05),0.05,CH375)))</f>
        <v>0</v>
      </c>
      <c r="CJ375" s="23">
        <f>CF375+CG375+CI375</f>
        <v>0</v>
      </c>
      <c r="CK375" s="15">
        <f>IF(DB374&gt;0,ROUND($CD$1*$CK$1,2),0)</f>
        <v>0</v>
      </c>
      <c r="CL375" s="22">
        <v>0</v>
      </c>
      <c r="CM375" s="22">
        <f>IF(DB374&gt;0,ROUND($CD$1*$CM$1,2),0)</f>
        <v>0</v>
      </c>
      <c r="CN375" s="22">
        <f>IF(DB374&gt;0,ROUND($CD$1*$CN$1,2),0)</f>
        <v>0</v>
      </c>
      <c r="CO375" s="22">
        <f>IF(DB374&gt;0,ROUND($CD$1*$CO$1,2),0)</f>
        <v>0</v>
      </c>
      <c r="CP375" s="22">
        <f>IF(DB374&gt;0,ROUND($CD$1*$CP$1,2),0)</f>
        <v>0</v>
      </c>
      <c r="CQ375" s="15">
        <f>IF(DB374&gt;0,CK375+SUM(CM375:CP375),0)</f>
        <v>0</v>
      </c>
      <c r="CR375" s="22">
        <f>IF(DB374&gt;0,ROUND(CQ375/12,2),0)</f>
        <v>0</v>
      </c>
      <c r="CS375" s="9">
        <f>INT(CR375)</f>
        <v>0</v>
      </c>
      <c r="CT375" s="23">
        <f>INT((CR375-CS375)*10)/10</f>
        <v>0</v>
      </c>
      <c r="CU375" s="17">
        <f>CR375-CS375-CT375</f>
        <v>0</v>
      </c>
      <c r="CV375" s="23">
        <f>IF(OR(CU375=0.05,CU375=0),CU375,IF(AND(CU375&gt;0.051,CU375&lt;0.1),0.1,IF(AND(CU375&gt;0.001,CU375&lt;0.05),0.05,CU375)))</f>
        <v>0</v>
      </c>
      <c r="CW375" s="23">
        <f>CS375+CT375+CV375</f>
        <v>0</v>
      </c>
      <c r="CX375">
        <f>IF(DB374&gt;0,CX374,0)</f>
        <v>0</v>
      </c>
      <c r="CY375" s="7">
        <f>ROUND(CD375+CJ375+CW375+CX375,2)</f>
        <v>0</v>
      </c>
      <c r="CZ375" s="7">
        <f>IF(AND(CY375&gt;0,CY376=0),CY375,0)</f>
        <v>0</v>
      </c>
      <c r="DA375" s="7">
        <f>IF(DB374&gt;0,DA374,0)</f>
        <v>0</v>
      </c>
      <c r="DB375" s="7">
        <f>IF(ROUND(CY375-DA375,2)&gt;0,ROUND(CY375-DA375,2),0)</f>
        <v>0</v>
      </c>
      <c r="EB375">
        <v>373</v>
      </c>
      <c r="EC375" s="7">
        <f>IF(FB374&gt;0,EC374-1000,EC374)</f>
        <v>0</v>
      </c>
      <c r="ED375" s="20">
        <f>IF(FB374&gt;0,ROUND(PMT($F$92/12,$F$96*12,-EC375),5),0)</f>
        <v>0</v>
      </c>
      <c r="EE375" s="15">
        <f>IF(FB374&gt;0,ROUND(EC375*$EE$1/1000,2),0)</f>
        <v>0</v>
      </c>
      <c r="EF375" s="9">
        <f>INT(EE375)</f>
        <v>0</v>
      </c>
      <c r="EG375" s="23">
        <f>INT((EE375-EF375)*10)/10</f>
        <v>0</v>
      </c>
      <c r="EH375" s="17">
        <f>EE375-EF375-EG375</f>
        <v>0</v>
      </c>
      <c r="EI375" s="23">
        <f>IF(OR(EH375=0.05,EH375=0),EH375,IF(AND(EH375&gt;0.051,EH375&lt;0.1),0.1,IF(AND(EH375&gt;0.001,EH375&lt;0.05),0.05,EH375)))</f>
        <v>0</v>
      </c>
      <c r="EJ375" s="23">
        <f>EF375+EG375+EI375</f>
        <v>0</v>
      </c>
      <c r="EK375" s="15">
        <f>IF(FB374&gt;0,ROUND($ED$1*$EK$1,2),0)</f>
        <v>0</v>
      </c>
      <c r="EL375" s="22">
        <v>0</v>
      </c>
      <c r="EM375" s="22">
        <f>IF(FB374&gt;0,ROUND($ED$1*$EM$1,0),0)</f>
        <v>0</v>
      </c>
      <c r="EN375" s="22">
        <f>IF(FB374&gt;0,ROUND($ED$1*$EN$1,2),0)</f>
        <v>0</v>
      </c>
      <c r="EO375" s="22">
        <f>IF(FB374&gt;0,ROUND($ED$1*$EO$1,2),0)</f>
        <v>0</v>
      </c>
      <c r="EP375" s="22">
        <f>IF(FB374&gt;0,ROUND($ED$1*$EP$1,2),0)</f>
        <v>0</v>
      </c>
      <c r="EQ375" s="15">
        <f>IF(FB374&gt;0,EK375+SUM(EM375:EP375),0)</f>
        <v>0</v>
      </c>
      <c r="ER375" s="22">
        <f>IF(FB374&gt;0,ROUND(EQ375/12,2),0)</f>
        <v>0</v>
      </c>
      <c r="ES375" s="9">
        <f>INT(ER375)</f>
        <v>0</v>
      </c>
      <c r="ET375" s="23">
        <f>INT((ER375-ES375)*10)/10</f>
        <v>0</v>
      </c>
      <c r="EU375" s="17">
        <f>ER375-ES375-ET375</f>
        <v>0</v>
      </c>
      <c r="EV375" s="23">
        <f>IF(OR(EU375=0.05,EU375=0),EU375,IF(AND(EU375&gt;0.051,EU375&lt;0.1),0.1,IF(AND(EU375&gt;0.001,EU375&lt;0.05),0.05,EU375)))</f>
        <v>0</v>
      </c>
      <c r="EW375" s="23">
        <f>ES375+ET375+EV375</f>
        <v>0</v>
      </c>
      <c r="EX375">
        <f>IF(FB374&gt;0,EX374,0)</f>
        <v>0</v>
      </c>
      <c r="EY375" s="7">
        <f>ROUND(ED375+EJ375+EW375+EX375,2)</f>
        <v>0</v>
      </c>
      <c r="EZ375" s="7">
        <f>IF(AND(EY375&gt;0,EY376=0),EY375,0)</f>
        <v>0</v>
      </c>
      <c r="FA375" s="7">
        <f>IF(FB374&gt;0,FA374,0)</f>
        <v>0</v>
      </c>
      <c r="FB375" s="7">
        <f>IF(ROUND(EY375-FA375,2)&gt;0,ROUND(EY375-FA375,2),0)</f>
        <v>0</v>
      </c>
      <c r="GB375">
        <v>373</v>
      </c>
      <c r="GC375" s="7">
        <f>IF(HB374&gt;0,GC374-1000,GC374)</f>
        <v>0</v>
      </c>
      <c r="GD375" s="20">
        <f>IF(HB374&gt;0,ROUND(PMT($F$92/12,$F$96*12,-GC375),5),0)</f>
        <v>0</v>
      </c>
      <c r="GE375" s="15">
        <f>IF(HB374&gt;0,ROUND(GC375*$GE$1/1000,2),0)</f>
        <v>0</v>
      </c>
      <c r="GF375" s="9">
        <f>INT(GE375)</f>
        <v>0</v>
      </c>
      <c r="GG375" s="23">
        <f>INT((GE375-GF375)*10)/10</f>
        <v>0</v>
      </c>
      <c r="GH375" s="17">
        <f>GE375-GF375-GG375</f>
        <v>0</v>
      </c>
      <c r="GI375" s="23">
        <f>IF(OR(GH375=0.05,GH375=0),GH375,IF(AND(GH375&gt;0.051,GH375&lt;0.1),0.1,IF(AND(GH375&gt;0.001,GH375&lt;0.05),0.05,GH375)))</f>
        <v>0</v>
      </c>
      <c r="GJ375" s="23">
        <f>GF375+GG375+GI375</f>
        <v>0</v>
      </c>
      <c r="GK375" s="15">
        <f>IF(HB374&gt;0,ROUND($GD$1*$GK$1,2),0)</f>
        <v>0</v>
      </c>
      <c r="GL375" s="22">
        <v>0</v>
      </c>
      <c r="GM375" s="22">
        <f>IF(HB374&gt;0,ROUND($GD$1*$GM$1,0),0)</f>
        <v>0</v>
      </c>
      <c r="GN375" s="22">
        <f>IF(HB374&gt;0,ROUND($GD$1*$GN$1,2),0)</f>
        <v>0</v>
      </c>
      <c r="GO375" s="22">
        <f>IF(HB374&gt;0,ROUND($GD$1*$GO$1,2),0)</f>
        <v>0</v>
      </c>
      <c r="GP375" s="22">
        <f>IF(HB374&gt;0,ROUND($GD$1*$GP$1,2),0)</f>
        <v>0</v>
      </c>
      <c r="GQ375" s="15">
        <f>IF(HB374&gt;0,GK375+SUM(GM375:GP375),0)</f>
        <v>0</v>
      </c>
      <c r="GR375" s="22">
        <f>IF(HB374&gt;0,ROUND(GQ375/12,2),0)</f>
        <v>0</v>
      </c>
      <c r="GS375" s="9">
        <f>INT(GR375)</f>
        <v>0</v>
      </c>
      <c r="GT375" s="23">
        <f>INT((GR375-GS375)*10)/10</f>
        <v>0</v>
      </c>
      <c r="GU375" s="17">
        <f>GR375-GS375-GT375</f>
        <v>0</v>
      </c>
      <c r="GV375" s="23">
        <f>IF(OR(GU375=0.05,GU375=0),GU375,IF(AND(GU375&gt;0.051,GU375&lt;0.1),0.1,IF(AND(GU375&gt;0.001,GU375&lt;0.05),0.05,GU375)))</f>
        <v>0</v>
      </c>
      <c r="GW375" s="23">
        <f>GS375+GT375+GV375</f>
        <v>0</v>
      </c>
      <c r="GX375">
        <f>IF(HB374&gt;0,GX374,0)</f>
        <v>0</v>
      </c>
      <c r="GY375" s="7">
        <f>ROUND(GD375+GJ375+GW375+GX375,2)</f>
        <v>0</v>
      </c>
      <c r="GZ375" s="7">
        <f>IF(AND(GY375&gt;0,GY376=0),GY375,0)</f>
        <v>0</v>
      </c>
      <c r="HA375" s="7">
        <f>IF(HB374&gt;0,HA374,0)</f>
        <v>0</v>
      </c>
      <c r="HB375" s="7">
        <f>IF(ROUND(GY375-HA375,2)&gt;0,ROUND(GY375-HA375,2),0)</f>
        <v>0</v>
      </c>
    </row>
    <row r="376" spans="1:235">
      <c r="BB376">
        <v>374</v>
      </c>
      <c r="BC376" s="7">
        <f>IF(BW375&gt;0,BC375-1000,BC375)</f>
        <v>0</v>
      </c>
      <c r="BD376" s="20">
        <f>IF(BW375&gt;0,ROUND(PMT($F$92/12,$F$96*12,-BC376),5),0)</f>
        <v>0</v>
      </c>
      <c r="BE376" s="15">
        <f>IF(BW375&gt;0,ROUND(BC376*$E$1/1000,2),0)</f>
        <v>0</v>
      </c>
      <c r="BF376" s="15">
        <f>IF(BW375&gt;0,ROUND(MIN(BC376,$F$168)*$BF$1,2),0)</f>
        <v>0</v>
      </c>
      <c r="BG376" s="22">
        <v>0</v>
      </c>
      <c r="BH376" s="22">
        <f>IF(BW375&gt;0,ROUND(MIN(BC376,$F$168)*$BH$1,0),0)</f>
        <v>0</v>
      </c>
      <c r="BI376" s="22">
        <f>IF(BW375&gt;0,ROUND(MIN(BC376,$F$168)*$BI$1,2),0)</f>
        <v>0</v>
      </c>
      <c r="BJ376" s="22">
        <f>IF(BW375&gt;0,ROUND(MIN(BC376,$F$168)*$BJ$1,2),0)</f>
        <v>0</v>
      </c>
      <c r="BK376" s="22">
        <f>IF(BW375&gt;0,ROUND(MIN(BC376,$F$168)*$BK$1,2),0)</f>
        <v>0</v>
      </c>
      <c r="BL376" s="15">
        <f>IF(BW375&gt;0,BF376+SUM(BH376:BK376),0)</f>
        <v>0</v>
      </c>
      <c r="BM376" s="22">
        <f>IF(BW375&gt;0,ROUND(BL376/12,2),0)</f>
        <v>0</v>
      </c>
      <c r="BN376" s="9">
        <f>INT(BM376)</f>
        <v>0</v>
      </c>
      <c r="BO376" s="23">
        <f>INT((BM376-BN376)*10)/10</f>
        <v>0</v>
      </c>
      <c r="BP376" s="17">
        <f>BM376-BN376-BO376</f>
        <v>0</v>
      </c>
      <c r="BQ376" s="23">
        <f>IF(OR(BP376=0.05,BP376=0),BP376,IF(AND(BP376&gt;0.051,BP376&lt;0.1),0.1,IF(AND(BP376&gt;0.001,BP376&lt;0.05),0.05,BP376)))</f>
        <v>0</v>
      </c>
      <c r="BR376" s="23">
        <f>BN376+BO376+BQ376</f>
        <v>0</v>
      </c>
      <c r="BS376">
        <f>IF(BW375&gt;0,BS375,0)</f>
        <v>0</v>
      </c>
      <c r="BT376" s="7">
        <f>SUM(BD376:BE376)+BR376+BS376</f>
        <v>0</v>
      </c>
      <c r="BU376" s="7">
        <f>IF(AND(BT376&gt;0,BT377=0),BT376,0)</f>
        <v>0</v>
      </c>
      <c r="BV376" s="7">
        <f>IF(BW375&gt;0,BV375,0)</f>
        <v>0</v>
      </c>
      <c r="BW376" s="7">
        <f>IF(ROUND(BT376-BV376,2)&gt;0,ROUND(BT376-BV376,2),0)</f>
        <v>0</v>
      </c>
      <c r="CB376">
        <v>374</v>
      </c>
      <c r="CC376" s="7">
        <f>IF(DB375&gt;0,CC375-1000,CC375)</f>
        <v>0</v>
      </c>
      <c r="CD376" s="20">
        <f>IF(DB375&gt;0,ROUND(PMT($F$92/12,$F$96*12,-CC376),5),0)</f>
        <v>0</v>
      </c>
      <c r="CE376" s="15">
        <f>IF(DB375&gt;0,ROUND(CC376*$CE$1/1000,2),0)</f>
        <v>0</v>
      </c>
      <c r="CF376" s="9">
        <f>INT(CE376)</f>
        <v>0</v>
      </c>
      <c r="CG376" s="23">
        <f>INT((CE376-CF376)*10)/10</f>
        <v>0</v>
      </c>
      <c r="CH376" s="17">
        <f>CE376-CF376-CG376</f>
        <v>0</v>
      </c>
      <c r="CI376" s="23">
        <f>IF(OR(CH376=0.05,CH376=0),CH376,IF(AND(CH376&gt;0.051,CH376&lt;0.1),0.1,IF(AND(CH376&gt;0.001,CH376&lt;0.05),0.05,CH376)))</f>
        <v>0</v>
      </c>
      <c r="CJ376" s="23">
        <f>CF376+CG376+CI376</f>
        <v>0</v>
      </c>
      <c r="CK376" s="15">
        <f>IF(DB375&gt;0,ROUND($CD$1*$CK$1,2),0)</f>
        <v>0</v>
      </c>
      <c r="CL376" s="22">
        <v>0</v>
      </c>
      <c r="CM376" s="22">
        <f>IF(DB375&gt;0,ROUND($CD$1*$CM$1,2),0)</f>
        <v>0</v>
      </c>
      <c r="CN376" s="22">
        <f>IF(DB375&gt;0,ROUND($CD$1*$CN$1,2),0)</f>
        <v>0</v>
      </c>
      <c r="CO376" s="22">
        <f>IF(DB375&gt;0,ROUND($CD$1*$CO$1,2),0)</f>
        <v>0</v>
      </c>
      <c r="CP376" s="22">
        <f>IF(DB375&gt;0,ROUND($CD$1*$CP$1,2),0)</f>
        <v>0</v>
      </c>
      <c r="CQ376" s="15">
        <f>IF(DB375&gt;0,CK376+SUM(CM376:CP376),0)</f>
        <v>0</v>
      </c>
      <c r="CR376" s="22">
        <f>IF(DB375&gt;0,ROUND(CQ376/12,2),0)</f>
        <v>0</v>
      </c>
      <c r="CS376" s="9">
        <f>INT(CR376)</f>
        <v>0</v>
      </c>
      <c r="CT376" s="23">
        <f>INT((CR376-CS376)*10)/10</f>
        <v>0</v>
      </c>
      <c r="CU376" s="17">
        <f>CR376-CS376-CT376</f>
        <v>0</v>
      </c>
      <c r="CV376" s="23">
        <f>IF(OR(CU376=0.05,CU376=0),CU376,IF(AND(CU376&gt;0.051,CU376&lt;0.1),0.1,IF(AND(CU376&gt;0.001,CU376&lt;0.05),0.05,CU376)))</f>
        <v>0</v>
      </c>
      <c r="CW376" s="23">
        <f>CS376+CT376+CV376</f>
        <v>0</v>
      </c>
      <c r="CX376">
        <f>IF(DB375&gt;0,CX375,0)</f>
        <v>0</v>
      </c>
      <c r="CY376" s="7">
        <f>ROUND(CD376+CJ376+CW376+CX376,2)</f>
        <v>0</v>
      </c>
      <c r="CZ376" s="7">
        <f>IF(AND(CY376&gt;0,CY377=0),CY376,0)</f>
        <v>0</v>
      </c>
      <c r="DA376" s="7">
        <f>IF(DB375&gt;0,DA375,0)</f>
        <v>0</v>
      </c>
      <c r="DB376" s="7">
        <f>IF(ROUND(CY376-DA376,2)&gt;0,ROUND(CY376-DA376,2),0)</f>
        <v>0</v>
      </c>
      <c r="EB376">
        <v>374</v>
      </c>
      <c r="EC376" s="7">
        <f>IF(FB375&gt;0,EC375-1000,EC375)</f>
        <v>0</v>
      </c>
      <c r="ED376" s="20">
        <f>IF(FB375&gt;0,ROUND(PMT($F$92/12,$F$96*12,-EC376),5),0)</f>
        <v>0</v>
      </c>
      <c r="EE376" s="15">
        <f>IF(FB375&gt;0,ROUND(EC376*$EE$1/1000,2),0)</f>
        <v>0</v>
      </c>
      <c r="EF376" s="9">
        <f>INT(EE376)</f>
        <v>0</v>
      </c>
      <c r="EG376" s="23">
        <f>INT((EE376-EF376)*10)/10</f>
        <v>0</v>
      </c>
      <c r="EH376" s="17">
        <f>EE376-EF376-EG376</f>
        <v>0</v>
      </c>
      <c r="EI376" s="23">
        <f>IF(OR(EH376=0.05,EH376=0),EH376,IF(AND(EH376&gt;0.051,EH376&lt;0.1),0.1,IF(AND(EH376&gt;0.001,EH376&lt;0.05),0.05,EH376)))</f>
        <v>0</v>
      </c>
      <c r="EJ376" s="23">
        <f>EF376+EG376+EI376</f>
        <v>0</v>
      </c>
      <c r="EK376" s="15">
        <f>IF(FB375&gt;0,ROUND($ED$1*$EK$1,2),0)</f>
        <v>0</v>
      </c>
      <c r="EL376" s="22">
        <v>0</v>
      </c>
      <c r="EM376" s="22">
        <f>IF(FB375&gt;0,ROUND($ED$1*$EM$1,0),0)</f>
        <v>0</v>
      </c>
      <c r="EN376" s="22">
        <f>IF(FB375&gt;0,ROUND($ED$1*$EN$1,2),0)</f>
        <v>0</v>
      </c>
      <c r="EO376" s="22">
        <f>IF(FB375&gt;0,ROUND($ED$1*$EO$1,2),0)</f>
        <v>0</v>
      </c>
      <c r="EP376" s="22">
        <f>IF(FB375&gt;0,ROUND($ED$1*$EP$1,2),0)</f>
        <v>0</v>
      </c>
      <c r="EQ376" s="15">
        <f>IF(FB375&gt;0,EK376+SUM(EM376:EP376),0)</f>
        <v>0</v>
      </c>
      <c r="ER376" s="22">
        <f>IF(FB375&gt;0,ROUND(EQ376/12,2),0)</f>
        <v>0</v>
      </c>
      <c r="ES376" s="9">
        <f>INT(ER376)</f>
        <v>0</v>
      </c>
      <c r="ET376" s="23">
        <f>INT((ER376-ES376)*10)/10</f>
        <v>0</v>
      </c>
      <c r="EU376" s="17">
        <f>ER376-ES376-ET376</f>
        <v>0</v>
      </c>
      <c r="EV376" s="23">
        <f>IF(OR(EU376=0.05,EU376=0),EU376,IF(AND(EU376&gt;0.051,EU376&lt;0.1),0.1,IF(AND(EU376&gt;0.001,EU376&lt;0.05),0.05,EU376)))</f>
        <v>0</v>
      </c>
      <c r="EW376" s="23">
        <f>ES376+ET376+EV376</f>
        <v>0</v>
      </c>
      <c r="EX376">
        <f>IF(FB375&gt;0,EX375,0)</f>
        <v>0</v>
      </c>
      <c r="EY376" s="7">
        <f>ROUND(ED376+EJ376+EW376+EX376,2)</f>
        <v>0</v>
      </c>
      <c r="EZ376" s="7">
        <f>IF(AND(EY376&gt;0,EY377=0),EY376,0)</f>
        <v>0</v>
      </c>
      <c r="FA376" s="7">
        <f>IF(FB375&gt;0,FA375,0)</f>
        <v>0</v>
      </c>
      <c r="FB376" s="7">
        <f>IF(ROUND(EY376-FA376,2)&gt;0,ROUND(EY376-FA376,2),0)</f>
        <v>0</v>
      </c>
      <c r="GB376">
        <v>374</v>
      </c>
      <c r="GC376" s="7">
        <f>IF(HB375&gt;0,GC375-1000,GC375)</f>
        <v>0</v>
      </c>
      <c r="GD376" s="20">
        <f>IF(HB375&gt;0,ROUND(PMT($F$92/12,$F$96*12,-GC376),5),0)</f>
        <v>0</v>
      </c>
      <c r="GE376" s="15">
        <f>IF(HB375&gt;0,ROUND(GC376*$GE$1/1000,2),0)</f>
        <v>0</v>
      </c>
      <c r="GF376" s="9">
        <f>INT(GE376)</f>
        <v>0</v>
      </c>
      <c r="GG376" s="23">
        <f>INT((GE376-GF376)*10)/10</f>
        <v>0</v>
      </c>
      <c r="GH376" s="17">
        <f>GE376-GF376-GG376</f>
        <v>0</v>
      </c>
      <c r="GI376" s="23">
        <f>IF(OR(GH376=0.05,GH376=0),GH376,IF(AND(GH376&gt;0.051,GH376&lt;0.1),0.1,IF(AND(GH376&gt;0.001,GH376&lt;0.05),0.05,GH376)))</f>
        <v>0</v>
      </c>
      <c r="GJ376" s="23">
        <f>GF376+GG376+GI376</f>
        <v>0</v>
      </c>
      <c r="GK376" s="15">
        <f>IF(HB375&gt;0,ROUND($GD$1*$GK$1,2),0)</f>
        <v>0</v>
      </c>
      <c r="GL376" s="22">
        <v>0</v>
      </c>
      <c r="GM376" s="22">
        <f>IF(HB375&gt;0,ROUND($GD$1*$GM$1,0),0)</f>
        <v>0</v>
      </c>
      <c r="GN376" s="22">
        <f>IF(HB375&gt;0,ROUND($GD$1*$GN$1,2),0)</f>
        <v>0</v>
      </c>
      <c r="GO376" s="22">
        <f>IF(HB375&gt;0,ROUND($GD$1*$GO$1,2),0)</f>
        <v>0</v>
      </c>
      <c r="GP376" s="22">
        <f>IF(HB375&gt;0,ROUND($GD$1*$GP$1,2),0)</f>
        <v>0</v>
      </c>
      <c r="GQ376" s="15">
        <f>IF(HB375&gt;0,GK376+SUM(GM376:GP376),0)</f>
        <v>0</v>
      </c>
      <c r="GR376" s="22">
        <f>IF(HB375&gt;0,ROUND(GQ376/12,2),0)</f>
        <v>0</v>
      </c>
      <c r="GS376" s="9">
        <f>INT(GR376)</f>
        <v>0</v>
      </c>
      <c r="GT376" s="23">
        <f>INT((GR376-GS376)*10)/10</f>
        <v>0</v>
      </c>
      <c r="GU376" s="17">
        <f>GR376-GS376-GT376</f>
        <v>0</v>
      </c>
      <c r="GV376" s="23">
        <f>IF(OR(GU376=0.05,GU376=0),GU376,IF(AND(GU376&gt;0.051,GU376&lt;0.1),0.1,IF(AND(GU376&gt;0.001,GU376&lt;0.05),0.05,GU376)))</f>
        <v>0</v>
      </c>
      <c r="GW376" s="23">
        <f>GS376+GT376+GV376</f>
        <v>0</v>
      </c>
      <c r="GX376">
        <f>IF(HB375&gt;0,GX375,0)</f>
        <v>0</v>
      </c>
      <c r="GY376" s="7">
        <f>ROUND(GD376+GJ376+GW376+GX376,2)</f>
        <v>0</v>
      </c>
      <c r="GZ376" s="7">
        <f>IF(AND(GY376&gt;0,GY377=0),GY376,0)</f>
        <v>0</v>
      </c>
      <c r="HA376" s="7">
        <f>IF(HB375&gt;0,HA375,0)</f>
        <v>0</v>
      </c>
      <c r="HB376" s="7">
        <f>IF(ROUND(GY376-HA376,2)&gt;0,ROUND(GY376-HA376,2),0)</f>
        <v>0</v>
      </c>
    </row>
    <row r="377" spans="1:235">
      <c r="BB377">
        <v>375</v>
      </c>
      <c r="BC377" s="7">
        <f>IF(BW376&gt;0,BC376-1000,BC376)</f>
        <v>0</v>
      </c>
      <c r="BD377" s="20">
        <f>IF(BW376&gt;0,ROUND(PMT($F$92/12,$F$96*12,-BC377),5),0)</f>
        <v>0</v>
      </c>
      <c r="BE377" s="15">
        <f>IF(BW376&gt;0,ROUND(BC377*$E$1/1000,2),0)</f>
        <v>0</v>
      </c>
      <c r="BF377" s="15">
        <f>IF(BW376&gt;0,ROUND(MIN(BC377,$F$168)*$BF$1,2),0)</f>
        <v>0</v>
      </c>
      <c r="BG377" s="22">
        <v>0</v>
      </c>
      <c r="BH377" s="22">
        <f>IF(BW376&gt;0,ROUND(MIN(BC377,$F$168)*$BH$1,0),0)</f>
        <v>0</v>
      </c>
      <c r="BI377" s="22">
        <f>IF(BW376&gt;0,ROUND(MIN(BC377,$F$168)*$BI$1,2),0)</f>
        <v>0</v>
      </c>
      <c r="BJ377" s="22">
        <f>IF(BW376&gt;0,ROUND(MIN(BC377,$F$168)*$BJ$1,2),0)</f>
        <v>0</v>
      </c>
      <c r="BK377" s="22">
        <f>IF(BW376&gt;0,ROUND(MIN(BC377,$F$168)*$BK$1,2),0)</f>
        <v>0</v>
      </c>
      <c r="BL377" s="15">
        <f>IF(BW376&gt;0,BF377+SUM(BH377:BK377),0)</f>
        <v>0</v>
      </c>
      <c r="BM377" s="22">
        <f>IF(BW376&gt;0,ROUND(BL377/12,2),0)</f>
        <v>0</v>
      </c>
      <c r="BN377" s="9">
        <f>INT(BM377)</f>
        <v>0</v>
      </c>
      <c r="BO377" s="23">
        <f>INT((BM377-BN377)*10)/10</f>
        <v>0</v>
      </c>
      <c r="BP377" s="17">
        <f>BM377-BN377-BO377</f>
        <v>0</v>
      </c>
      <c r="BQ377" s="23">
        <f>IF(OR(BP377=0.05,BP377=0),BP377,IF(AND(BP377&gt;0.051,BP377&lt;0.1),0.1,IF(AND(BP377&gt;0.001,BP377&lt;0.05),0.05,BP377)))</f>
        <v>0</v>
      </c>
      <c r="BR377" s="23">
        <f>BN377+BO377+BQ377</f>
        <v>0</v>
      </c>
      <c r="BS377">
        <f>IF(BW376&gt;0,BS376,0)</f>
        <v>0</v>
      </c>
      <c r="BT377" s="7">
        <f>SUM(BD377:BE377)+BR377+BS377</f>
        <v>0</v>
      </c>
      <c r="BU377" s="7">
        <f>IF(AND(BT377&gt;0,BT378=0),BT377,0)</f>
        <v>0</v>
      </c>
      <c r="BV377" s="7">
        <f>IF(BW376&gt;0,BV376,0)</f>
        <v>0</v>
      </c>
      <c r="BW377" s="7">
        <f>IF(ROUND(BT377-BV377,2)&gt;0,ROUND(BT377-BV377,2),0)</f>
        <v>0</v>
      </c>
      <c r="CB377">
        <v>375</v>
      </c>
      <c r="CC377" s="7">
        <f>IF(DB376&gt;0,CC376-1000,CC376)</f>
        <v>0</v>
      </c>
      <c r="CD377" s="20">
        <f>IF(DB376&gt;0,ROUND(PMT($F$92/12,$F$96*12,-CC377),5),0)</f>
        <v>0</v>
      </c>
      <c r="CE377" s="15">
        <f>IF(DB376&gt;0,ROUND(CC377*$CE$1/1000,2),0)</f>
        <v>0</v>
      </c>
      <c r="CF377" s="9">
        <f>INT(CE377)</f>
        <v>0</v>
      </c>
      <c r="CG377" s="23">
        <f>INT((CE377-CF377)*10)/10</f>
        <v>0</v>
      </c>
      <c r="CH377" s="17">
        <f>CE377-CF377-CG377</f>
        <v>0</v>
      </c>
      <c r="CI377" s="23">
        <f>IF(OR(CH377=0.05,CH377=0),CH377,IF(AND(CH377&gt;0.051,CH377&lt;0.1),0.1,IF(AND(CH377&gt;0.001,CH377&lt;0.05),0.05,CH377)))</f>
        <v>0</v>
      </c>
      <c r="CJ377" s="23">
        <f>CF377+CG377+CI377</f>
        <v>0</v>
      </c>
      <c r="CK377" s="15">
        <f>IF(DB376&gt;0,ROUND($CD$1*$CK$1,2),0)</f>
        <v>0</v>
      </c>
      <c r="CL377" s="22">
        <v>0</v>
      </c>
      <c r="CM377" s="22">
        <f>IF(DB376&gt;0,ROUND($CD$1*$CM$1,2),0)</f>
        <v>0</v>
      </c>
      <c r="CN377" s="22">
        <f>IF(DB376&gt;0,ROUND($CD$1*$CN$1,2),0)</f>
        <v>0</v>
      </c>
      <c r="CO377" s="22">
        <f>IF(DB376&gt;0,ROUND($CD$1*$CO$1,2),0)</f>
        <v>0</v>
      </c>
      <c r="CP377" s="22">
        <f>IF(DB376&gt;0,ROUND($CD$1*$CP$1,2),0)</f>
        <v>0</v>
      </c>
      <c r="CQ377" s="15">
        <f>IF(DB376&gt;0,CK377+SUM(CM377:CP377),0)</f>
        <v>0</v>
      </c>
      <c r="CR377" s="22">
        <f>IF(DB376&gt;0,ROUND(CQ377/12,2),0)</f>
        <v>0</v>
      </c>
      <c r="CS377" s="9">
        <f>INT(CR377)</f>
        <v>0</v>
      </c>
      <c r="CT377" s="23">
        <f>INT((CR377-CS377)*10)/10</f>
        <v>0</v>
      </c>
      <c r="CU377" s="17">
        <f>CR377-CS377-CT377</f>
        <v>0</v>
      </c>
      <c r="CV377" s="23">
        <f>IF(OR(CU377=0.05,CU377=0),CU377,IF(AND(CU377&gt;0.051,CU377&lt;0.1),0.1,IF(AND(CU377&gt;0.001,CU377&lt;0.05),0.05,CU377)))</f>
        <v>0</v>
      </c>
      <c r="CW377" s="23">
        <f>CS377+CT377+CV377</f>
        <v>0</v>
      </c>
      <c r="CX377">
        <f>IF(DB376&gt;0,CX376,0)</f>
        <v>0</v>
      </c>
      <c r="CY377" s="7">
        <f>ROUND(CD377+CJ377+CW377+CX377,2)</f>
        <v>0</v>
      </c>
      <c r="CZ377" s="7">
        <f>IF(AND(CY377&gt;0,CY378=0),CY377,0)</f>
        <v>0</v>
      </c>
      <c r="DA377" s="7">
        <f>IF(DB376&gt;0,DA376,0)</f>
        <v>0</v>
      </c>
      <c r="DB377" s="7">
        <f>IF(ROUND(CY377-DA377,2)&gt;0,ROUND(CY377-DA377,2),0)</f>
        <v>0</v>
      </c>
      <c r="EB377">
        <v>375</v>
      </c>
      <c r="EC377" s="7">
        <f>IF(FB376&gt;0,EC376-1000,EC376)</f>
        <v>0</v>
      </c>
      <c r="ED377" s="20">
        <f>IF(FB376&gt;0,ROUND(PMT($F$92/12,$F$96*12,-EC377),5),0)</f>
        <v>0</v>
      </c>
      <c r="EE377" s="15">
        <f>IF(FB376&gt;0,ROUND(EC377*$EE$1/1000,2),0)</f>
        <v>0</v>
      </c>
      <c r="EF377" s="9">
        <f>INT(EE377)</f>
        <v>0</v>
      </c>
      <c r="EG377" s="23">
        <f>INT((EE377-EF377)*10)/10</f>
        <v>0</v>
      </c>
      <c r="EH377" s="17">
        <f>EE377-EF377-EG377</f>
        <v>0</v>
      </c>
      <c r="EI377" s="23">
        <f>IF(OR(EH377=0.05,EH377=0),EH377,IF(AND(EH377&gt;0.051,EH377&lt;0.1),0.1,IF(AND(EH377&gt;0.001,EH377&lt;0.05),0.05,EH377)))</f>
        <v>0</v>
      </c>
      <c r="EJ377" s="23">
        <f>EF377+EG377+EI377</f>
        <v>0</v>
      </c>
      <c r="EK377" s="15">
        <f>IF(FB376&gt;0,ROUND($ED$1*$EK$1,2),0)</f>
        <v>0</v>
      </c>
      <c r="EL377" s="22">
        <v>0</v>
      </c>
      <c r="EM377" s="22">
        <f>IF(FB376&gt;0,ROUND($ED$1*$EM$1,0),0)</f>
        <v>0</v>
      </c>
      <c r="EN377" s="22">
        <f>IF(FB376&gt;0,ROUND($ED$1*$EN$1,2),0)</f>
        <v>0</v>
      </c>
      <c r="EO377" s="22">
        <f>IF(FB376&gt;0,ROUND($ED$1*$EO$1,2),0)</f>
        <v>0</v>
      </c>
      <c r="EP377" s="22">
        <f>IF(FB376&gt;0,ROUND($ED$1*$EP$1,2),0)</f>
        <v>0</v>
      </c>
      <c r="EQ377" s="15">
        <f>IF(FB376&gt;0,EK377+SUM(EM377:EP377),0)</f>
        <v>0</v>
      </c>
      <c r="ER377" s="22">
        <f>IF(FB376&gt;0,ROUND(EQ377/12,2),0)</f>
        <v>0</v>
      </c>
      <c r="ES377" s="9">
        <f>INT(ER377)</f>
        <v>0</v>
      </c>
      <c r="ET377" s="23">
        <f>INT((ER377-ES377)*10)/10</f>
        <v>0</v>
      </c>
      <c r="EU377" s="17">
        <f>ER377-ES377-ET377</f>
        <v>0</v>
      </c>
      <c r="EV377" s="23">
        <f>IF(OR(EU377=0.05,EU377=0),EU377,IF(AND(EU377&gt;0.051,EU377&lt;0.1),0.1,IF(AND(EU377&gt;0.001,EU377&lt;0.05),0.05,EU377)))</f>
        <v>0</v>
      </c>
      <c r="EW377" s="23">
        <f>ES377+ET377+EV377</f>
        <v>0</v>
      </c>
      <c r="EX377">
        <f>IF(FB376&gt;0,EX376,0)</f>
        <v>0</v>
      </c>
      <c r="EY377" s="7">
        <f>ROUND(ED377+EJ377+EW377+EX377,2)</f>
        <v>0</v>
      </c>
      <c r="EZ377" s="7">
        <f>IF(AND(EY377&gt;0,EY378=0),EY377,0)</f>
        <v>0</v>
      </c>
      <c r="FA377" s="7">
        <f>IF(FB376&gt;0,FA376,0)</f>
        <v>0</v>
      </c>
      <c r="FB377" s="7">
        <f>IF(ROUND(EY377-FA377,2)&gt;0,ROUND(EY377-FA377,2),0)</f>
        <v>0</v>
      </c>
      <c r="GB377">
        <v>375</v>
      </c>
      <c r="GC377" s="7">
        <f>IF(HB376&gt;0,GC376-1000,GC376)</f>
        <v>0</v>
      </c>
      <c r="GD377" s="20">
        <f>IF(HB376&gt;0,ROUND(PMT($F$92/12,$F$96*12,-GC377),5),0)</f>
        <v>0</v>
      </c>
      <c r="GE377" s="15">
        <f>IF(HB376&gt;0,ROUND(GC377*$GE$1/1000,2),0)</f>
        <v>0</v>
      </c>
      <c r="GF377" s="9">
        <f>INT(GE377)</f>
        <v>0</v>
      </c>
      <c r="GG377" s="23">
        <f>INT((GE377-GF377)*10)/10</f>
        <v>0</v>
      </c>
      <c r="GH377" s="17">
        <f>GE377-GF377-GG377</f>
        <v>0</v>
      </c>
      <c r="GI377" s="23">
        <f>IF(OR(GH377=0.05,GH377=0),GH377,IF(AND(GH377&gt;0.051,GH377&lt;0.1),0.1,IF(AND(GH377&gt;0.001,GH377&lt;0.05),0.05,GH377)))</f>
        <v>0</v>
      </c>
      <c r="GJ377" s="23">
        <f>GF377+GG377+GI377</f>
        <v>0</v>
      </c>
      <c r="GK377" s="15">
        <f>IF(HB376&gt;0,ROUND($GD$1*$GK$1,2),0)</f>
        <v>0</v>
      </c>
      <c r="GL377" s="22">
        <v>0</v>
      </c>
      <c r="GM377" s="22">
        <f>IF(HB376&gt;0,ROUND($GD$1*$GM$1,0),0)</f>
        <v>0</v>
      </c>
      <c r="GN377" s="22">
        <f>IF(HB376&gt;0,ROUND($GD$1*$GN$1,2),0)</f>
        <v>0</v>
      </c>
      <c r="GO377" s="22">
        <f>IF(HB376&gt;0,ROUND($GD$1*$GO$1,2),0)</f>
        <v>0</v>
      </c>
      <c r="GP377" s="22">
        <f>IF(HB376&gt;0,ROUND($GD$1*$GP$1,2),0)</f>
        <v>0</v>
      </c>
      <c r="GQ377" s="15">
        <f>IF(HB376&gt;0,GK377+SUM(GM377:GP377),0)</f>
        <v>0</v>
      </c>
      <c r="GR377" s="22">
        <f>IF(HB376&gt;0,ROUND(GQ377/12,2),0)</f>
        <v>0</v>
      </c>
      <c r="GS377" s="9">
        <f>INT(GR377)</f>
        <v>0</v>
      </c>
      <c r="GT377" s="23">
        <f>INT((GR377-GS377)*10)/10</f>
        <v>0</v>
      </c>
      <c r="GU377" s="17">
        <f>GR377-GS377-GT377</f>
        <v>0</v>
      </c>
      <c r="GV377" s="23">
        <f>IF(OR(GU377=0.05,GU377=0),GU377,IF(AND(GU377&gt;0.051,GU377&lt;0.1),0.1,IF(AND(GU377&gt;0.001,GU377&lt;0.05),0.05,GU377)))</f>
        <v>0</v>
      </c>
      <c r="GW377" s="23">
        <f>GS377+GT377+GV377</f>
        <v>0</v>
      </c>
      <c r="GX377">
        <f>IF(HB376&gt;0,GX376,0)</f>
        <v>0</v>
      </c>
      <c r="GY377" s="7">
        <f>ROUND(GD377+GJ377+GW377+GX377,2)</f>
        <v>0</v>
      </c>
      <c r="GZ377" s="7">
        <f>IF(AND(GY377&gt;0,GY378=0),GY377,0)</f>
        <v>0</v>
      </c>
      <c r="HA377" s="7">
        <f>IF(HB376&gt;0,HA376,0)</f>
        <v>0</v>
      </c>
      <c r="HB377" s="7">
        <f>IF(ROUND(GY377-HA377,2)&gt;0,ROUND(GY377-HA377,2),0)</f>
        <v>0</v>
      </c>
    </row>
    <row r="378" spans="1:235">
      <c r="BB378">
        <v>376</v>
      </c>
      <c r="BC378" s="7">
        <f>IF(BW377&gt;0,BC377-1000,BC377)</f>
        <v>0</v>
      </c>
      <c r="BD378" s="20">
        <f>IF(BW377&gt;0,ROUND(PMT($F$92/12,$F$96*12,-BC378),5),0)</f>
        <v>0</v>
      </c>
      <c r="BE378" s="15">
        <f>IF(BW377&gt;0,ROUND(BC378*$E$1/1000,2),0)</f>
        <v>0</v>
      </c>
      <c r="BF378" s="15">
        <f>IF(BW377&gt;0,ROUND(MIN(BC378,$F$168)*$BF$1,2),0)</f>
        <v>0</v>
      </c>
      <c r="BG378" s="22">
        <v>0</v>
      </c>
      <c r="BH378" s="22">
        <f>IF(BW377&gt;0,ROUND(MIN(BC378,$F$168)*$BH$1,0),0)</f>
        <v>0</v>
      </c>
      <c r="BI378" s="22">
        <f>IF(BW377&gt;0,ROUND(MIN(BC378,$F$168)*$BI$1,2),0)</f>
        <v>0</v>
      </c>
      <c r="BJ378" s="22">
        <f>IF(BW377&gt;0,ROUND(MIN(BC378,$F$168)*$BJ$1,2),0)</f>
        <v>0</v>
      </c>
      <c r="BK378" s="22">
        <f>IF(BW377&gt;0,ROUND(MIN(BC378,$F$168)*$BK$1,2),0)</f>
        <v>0</v>
      </c>
      <c r="BL378" s="15">
        <f>IF(BW377&gt;0,BF378+SUM(BH378:BK378),0)</f>
        <v>0</v>
      </c>
      <c r="BM378" s="22">
        <f>IF(BW377&gt;0,ROUND(BL378/12,2),0)</f>
        <v>0</v>
      </c>
      <c r="BN378" s="9">
        <f>INT(BM378)</f>
        <v>0</v>
      </c>
      <c r="BO378" s="23">
        <f>INT((BM378-BN378)*10)/10</f>
        <v>0</v>
      </c>
      <c r="BP378" s="17">
        <f>BM378-BN378-BO378</f>
        <v>0</v>
      </c>
      <c r="BQ378" s="23">
        <f>IF(OR(BP378=0.05,BP378=0),BP378,IF(AND(BP378&gt;0.051,BP378&lt;0.1),0.1,IF(AND(BP378&gt;0.001,BP378&lt;0.05),0.05,BP378)))</f>
        <v>0</v>
      </c>
      <c r="BR378" s="23">
        <f>BN378+BO378+BQ378</f>
        <v>0</v>
      </c>
      <c r="BS378">
        <f>IF(BW377&gt;0,BS377,0)</f>
        <v>0</v>
      </c>
      <c r="BT378" s="7">
        <f>SUM(BD378:BE378)+BR378+BS378</f>
        <v>0</v>
      </c>
      <c r="BU378" s="7">
        <f>IF(AND(BT378&gt;0,BT379=0),BT378,0)</f>
        <v>0</v>
      </c>
      <c r="BV378" s="7">
        <f>IF(BW377&gt;0,BV377,0)</f>
        <v>0</v>
      </c>
      <c r="BW378" s="7">
        <f>IF(ROUND(BT378-BV378,2)&gt;0,ROUND(BT378-BV378,2),0)</f>
        <v>0</v>
      </c>
      <c r="CB378">
        <v>376</v>
      </c>
      <c r="CC378" s="7">
        <f>IF(DB377&gt;0,CC377-1000,CC377)</f>
        <v>0</v>
      </c>
      <c r="CD378" s="20">
        <f>IF(DB377&gt;0,ROUND(PMT($F$92/12,$F$96*12,-CC378),5),0)</f>
        <v>0</v>
      </c>
      <c r="CE378" s="15">
        <f>IF(DB377&gt;0,ROUND(CC378*$CE$1/1000,2),0)</f>
        <v>0</v>
      </c>
      <c r="CF378" s="9">
        <f>INT(CE378)</f>
        <v>0</v>
      </c>
      <c r="CG378" s="23">
        <f>INT((CE378-CF378)*10)/10</f>
        <v>0</v>
      </c>
      <c r="CH378" s="17">
        <f>CE378-CF378-CG378</f>
        <v>0</v>
      </c>
      <c r="CI378" s="23">
        <f>IF(OR(CH378=0.05,CH378=0),CH378,IF(AND(CH378&gt;0.051,CH378&lt;0.1),0.1,IF(AND(CH378&gt;0.001,CH378&lt;0.05),0.05,CH378)))</f>
        <v>0</v>
      </c>
      <c r="CJ378" s="23">
        <f>CF378+CG378+CI378</f>
        <v>0</v>
      </c>
      <c r="CK378" s="15">
        <f>IF(DB377&gt;0,ROUND($CD$1*$CK$1,2),0)</f>
        <v>0</v>
      </c>
      <c r="CL378" s="22">
        <v>0</v>
      </c>
      <c r="CM378" s="22">
        <f>IF(DB377&gt;0,ROUND($CD$1*$CM$1,2),0)</f>
        <v>0</v>
      </c>
      <c r="CN378" s="22">
        <f>IF(DB377&gt;0,ROUND($CD$1*$CN$1,2),0)</f>
        <v>0</v>
      </c>
      <c r="CO378" s="22">
        <f>IF(DB377&gt;0,ROUND($CD$1*$CO$1,2),0)</f>
        <v>0</v>
      </c>
      <c r="CP378" s="22">
        <f>IF(DB377&gt;0,ROUND($CD$1*$CP$1,2),0)</f>
        <v>0</v>
      </c>
      <c r="CQ378" s="15">
        <f>IF(DB377&gt;0,CK378+SUM(CM378:CP378),0)</f>
        <v>0</v>
      </c>
      <c r="CR378" s="22">
        <f>IF(DB377&gt;0,ROUND(CQ378/12,2),0)</f>
        <v>0</v>
      </c>
      <c r="CS378" s="9">
        <f>INT(CR378)</f>
        <v>0</v>
      </c>
      <c r="CT378" s="23">
        <f>INT((CR378-CS378)*10)/10</f>
        <v>0</v>
      </c>
      <c r="CU378" s="17">
        <f>CR378-CS378-CT378</f>
        <v>0</v>
      </c>
      <c r="CV378" s="23">
        <f>IF(OR(CU378=0.05,CU378=0),CU378,IF(AND(CU378&gt;0.051,CU378&lt;0.1),0.1,IF(AND(CU378&gt;0.001,CU378&lt;0.05),0.05,CU378)))</f>
        <v>0</v>
      </c>
      <c r="CW378" s="23">
        <f>CS378+CT378+CV378</f>
        <v>0</v>
      </c>
      <c r="CX378">
        <f>IF(DB377&gt;0,CX377,0)</f>
        <v>0</v>
      </c>
      <c r="CY378" s="7">
        <f>ROUND(CD378+CJ378+CW378+CX378,2)</f>
        <v>0</v>
      </c>
      <c r="CZ378" s="7">
        <f>IF(AND(CY378&gt;0,CY379=0),CY378,0)</f>
        <v>0</v>
      </c>
      <c r="DA378" s="7">
        <f>IF(DB377&gt;0,DA377,0)</f>
        <v>0</v>
      </c>
      <c r="DB378" s="7">
        <f>IF(ROUND(CY378-DA378,2)&gt;0,ROUND(CY378-DA378,2),0)</f>
        <v>0</v>
      </c>
      <c r="EB378">
        <v>376</v>
      </c>
      <c r="EC378" s="7">
        <f>IF(FB377&gt;0,EC377-1000,EC377)</f>
        <v>0</v>
      </c>
      <c r="ED378" s="20">
        <f>IF(FB377&gt;0,ROUND(PMT($F$92/12,$F$96*12,-EC378),5),0)</f>
        <v>0</v>
      </c>
      <c r="EE378" s="15">
        <f>IF(FB377&gt;0,ROUND(EC378*$EE$1/1000,2),0)</f>
        <v>0</v>
      </c>
      <c r="EF378" s="9">
        <f>INT(EE378)</f>
        <v>0</v>
      </c>
      <c r="EG378" s="23">
        <f>INT((EE378-EF378)*10)/10</f>
        <v>0</v>
      </c>
      <c r="EH378" s="17">
        <f>EE378-EF378-EG378</f>
        <v>0</v>
      </c>
      <c r="EI378" s="23">
        <f>IF(OR(EH378=0.05,EH378=0),EH378,IF(AND(EH378&gt;0.051,EH378&lt;0.1),0.1,IF(AND(EH378&gt;0.001,EH378&lt;0.05),0.05,EH378)))</f>
        <v>0</v>
      </c>
      <c r="EJ378" s="23">
        <f>EF378+EG378+EI378</f>
        <v>0</v>
      </c>
      <c r="EK378" s="15">
        <f>IF(FB377&gt;0,ROUND($ED$1*$EK$1,2),0)</f>
        <v>0</v>
      </c>
      <c r="EL378" s="22">
        <v>0</v>
      </c>
      <c r="EM378" s="22">
        <f>IF(FB377&gt;0,ROUND($ED$1*$EM$1,0),0)</f>
        <v>0</v>
      </c>
      <c r="EN378" s="22">
        <f>IF(FB377&gt;0,ROUND($ED$1*$EN$1,2),0)</f>
        <v>0</v>
      </c>
      <c r="EO378" s="22">
        <f>IF(FB377&gt;0,ROUND($ED$1*$EO$1,2),0)</f>
        <v>0</v>
      </c>
      <c r="EP378" s="22">
        <f>IF(FB377&gt;0,ROUND($ED$1*$EP$1,2),0)</f>
        <v>0</v>
      </c>
      <c r="EQ378" s="15">
        <f>IF(FB377&gt;0,EK378+SUM(EM378:EP378),0)</f>
        <v>0</v>
      </c>
      <c r="ER378" s="22">
        <f>IF(FB377&gt;0,ROUND(EQ378/12,2),0)</f>
        <v>0</v>
      </c>
      <c r="ES378" s="9">
        <f>INT(ER378)</f>
        <v>0</v>
      </c>
      <c r="ET378" s="23">
        <f>INT((ER378-ES378)*10)/10</f>
        <v>0</v>
      </c>
      <c r="EU378" s="17">
        <f>ER378-ES378-ET378</f>
        <v>0</v>
      </c>
      <c r="EV378" s="23">
        <f>IF(OR(EU378=0.05,EU378=0),EU378,IF(AND(EU378&gt;0.051,EU378&lt;0.1),0.1,IF(AND(EU378&gt;0.001,EU378&lt;0.05),0.05,EU378)))</f>
        <v>0</v>
      </c>
      <c r="EW378" s="23">
        <f>ES378+ET378+EV378</f>
        <v>0</v>
      </c>
      <c r="EX378">
        <f>IF(FB377&gt;0,EX377,0)</f>
        <v>0</v>
      </c>
      <c r="EY378" s="7">
        <f>ROUND(ED378+EJ378+EW378+EX378,2)</f>
        <v>0</v>
      </c>
      <c r="EZ378" s="7">
        <f>IF(AND(EY378&gt;0,EY379=0),EY378,0)</f>
        <v>0</v>
      </c>
      <c r="FA378" s="7">
        <f>IF(FB377&gt;0,FA377,0)</f>
        <v>0</v>
      </c>
      <c r="FB378" s="7">
        <f>IF(ROUND(EY378-FA378,2)&gt;0,ROUND(EY378-FA378,2),0)</f>
        <v>0</v>
      </c>
      <c r="GB378">
        <v>376</v>
      </c>
      <c r="GC378" s="7">
        <f>IF(HB377&gt;0,GC377-1000,GC377)</f>
        <v>0</v>
      </c>
      <c r="GD378" s="20">
        <f>IF(HB377&gt;0,ROUND(PMT($F$92/12,$F$96*12,-GC378),5),0)</f>
        <v>0</v>
      </c>
      <c r="GE378" s="15">
        <f>IF(HB377&gt;0,ROUND(GC378*$GE$1/1000,2),0)</f>
        <v>0</v>
      </c>
      <c r="GF378" s="9">
        <f>INT(GE378)</f>
        <v>0</v>
      </c>
      <c r="GG378" s="23">
        <f>INT((GE378-GF378)*10)/10</f>
        <v>0</v>
      </c>
      <c r="GH378" s="17">
        <f>GE378-GF378-GG378</f>
        <v>0</v>
      </c>
      <c r="GI378" s="23">
        <f>IF(OR(GH378=0.05,GH378=0),GH378,IF(AND(GH378&gt;0.051,GH378&lt;0.1),0.1,IF(AND(GH378&gt;0.001,GH378&lt;0.05),0.05,GH378)))</f>
        <v>0</v>
      </c>
      <c r="GJ378" s="23">
        <f>GF378+GG378+GI378</f>
        <v>0</v>
      </c>
      <c r="GK378" s="15">
        <f>IF(HB377&gt;0,ROUND($GD$1*$GK$1,2),0)</f>
        <v>0</v>
      </c>
      <c r="GL378" s="22">
        <v>0</v>
      </c>
      <c r="GM378" s="22">
        <f>IF(HB377&gt;0,ROUND($GD$1*$GM$1,0),0)</f>
        <v>0</v>
      </c>
      <c r="GN378" s="22">
        <f>IF(HB377&gt;0,ROUND($GD$1*$GN$1,2),0)</f>
        <v>0</v>
      </c>
      <c r="GO378" s="22">
        <f>IF(HB377&gt;0,ROUND($GD$1*$GO$1,2),0)</f>
        <v>0</v>
      </c>
      <c r="GP378" s="22">
        <f>IF(HB377&gt;0,ROUND($GD$1*$GP$1,2),0)</f>
        <v>0</v>
      </c>
      <c r="GQ378" s="15">
        <f>IF(HB377&gt;0,GK378+SUM(GM378:GP378),0)</f>
        <v>0</v>
      </c>
      <c r="GR378" s="22">
        <f>IF(HB377&gt;0,ROUND(GQ378/12,2),0)</f>
        <v>0</v>
      </c>
      <c r="GS378" s="9">
        <f>INT(GR378)</f>
        <v>0</v>
      </c>
      <c r="GT378" s="23">
        <f>INT((GR378-GS378)*10)/10</f>
        <v>0</v>
      </c>
      <c r="GU378" s="17">
        <f>GR378-GS378-GT378</f>
        <v>0</v>
      </c>
      <c r="GV378" s="23">
        <f>IF(OR(GU378=0.05,GU378=0),GU378,IF(AND(GU378&gt;0.051,GU378&lt;0.1),0.1,IF(AND(GU378&gt;0.001,GU378&lt;0.05),0.05,GU378)))</f>
        <v>0</v>
      </c>
      <c r="GW378" s="23">
        <f>GS378+GT378+GV378</f>
        <v>0</v>
      </c>
      <c r="GX378">
        <f>IF(HB377&gt;0,GX377,0)</f>
        <v>0</v>
      </c>
      <c r="GY378" s="7">
        <f>ROUND(GD378+GJ378+GW378+GX378,2)</f>
        <v>0</v>
      </c>
      <c r="GZ378" s="7">
        <f>IF(AND(GY378&gt;0,GY379=0),GY378,0)</f>
        <v>0</v>
      </c>
      <c r="HA378" s="7">
        <f>IF(HB377&gt;0,HA377,0)</f>
        <v>0</v>
      </c>
      <c r="HB378" s="7">
        <f>IF(ROUND(GY378-HA378,2)&gt;0,ROUND(GY378-HA378,2),0)</f>
        <v>0</v>
      </c>
    </row>
    <row r="379" spans="1:235">
      <c r="BB379">
        <v>377</v>
      </c>
      <c r="BC379" s="7">
        <f>IF(BW378&gt;0,BC378-1000,BC378)</f>
        <v>0</v>
      </c>
      <c r="BD379" s="20">
        <f>IF(BW378&gt;0,ROUND(PMT($F$92/12,$F$96*12,-BC379),5),0)</f>
        <v>0</v>
      </c>
      <c r="BE379" s="15">
        <f>IF(BW378&gt;0,ROUND(BC379*$E$1/1000,2),0)</f>
        <v>0</v>
      </c>
      <c r="BF379" s="15">
        <f>IF(BW378&gt;0,ROUND(MIN(BC379,$F$168)*$BF$1,2),0)</f>
        <v>0</v>
      </c>
      <c r="BG379" s="22">
        <v>0</v>
      </c>
      <c r="BH379" s="22">
        <f>IF(BW378&gt;0,ROUND(MIN(BC379,$F$168)*$BH$1,0),0)</f>
        <v>0</v>
      </c>
      <c r="BI379" s="22">
        <f>IF(BW378&gt;0,ROUND(MIN(BC379,$F$168)*$BI$1,2),0)</f>
        <v>0</v>
      </c>
      <c r="BJ379" s="22">
        <f>IF(BW378&gt;0,ROUND(MIN(BC379,$F$168)*$BJ$1,2),0)</f>
        <v>0</v>
      </c>
      <c r="BK379" s="22">
        <f>IF(BW378&gt;0,ROUND(MIN(BC379,$F$168)*$BK$1,2),0)</f>
        <v>0</v>
      </c>
      <c r="BL379" s="15">
        <f>IF(BW378&gt;0,BF379+SUM(BH379:BK379),0)</f>
        <v>0</v>
      </c>
      <c r="BM379" s="22">
        <f>IF(BW378&gt;0,ROUND(BL379/12,2),0)</f>
        <v>0</v>
      </c>
      <c r="BN379" s="9">
        <f>INT(BM379)</f>
        <v>0</v>
      </c>
      <c r="BO379" s="23">
        <f>INT((BM379-BN379)*10)/10</f>
        <v>0</v>
      </c>
      <c r="BP379" s="17">
        <f>BM379-BN379-BO379</f>
        <v>0</v>
      </c>
      <c r="BQ379" s="23">
        <f>IF(OR(BP379=0.05,BP379=0),BP379,IF(AND(BP379&gt;0.051,BP379&lt;0.1),0.1,IF(AND(BP379&gt;0.001,BP379&lt;0.05),0.05,BP379)))</f>
        <v>0</v>
      </c>
      <c r="BR379" s="23">
        <f>BN379+BO379+BQ379</f>
        <v>0</v>
      </c>
      <c r="BS379">
        <f>IF(BW378&gt;0,BS378,0)</f>
        <v>0</v>
      </c>
      <c r="BT379" s="7">
        <f>SUM(BD379:BE379)+BR379+BS379</f>
        <v>0</v>
      </c>
      <c r="BU379" s="7">
        <f>IF(AND(BT379&gt;0,BT380=0),BT379,0)</f>
        <v>0</v>
      </c>
      <c r="BV379" s="7">
        <f>IF(BW378&gt;0,BV378,0)</f>
        <v>0</v>
      </c>
      <c r="BW379" s="7">
        <f>IF(ROUND(BT379-BV379,2)&gt;0,ROUND(BT379-BV379,2),0)</f>
        <v>0</v>
      </c>
      <c r="CB379">
        <v>377</v>
      </c>
      <c r="CC379" s="7">
        <f>IF(DB378&gt;0,CC378-1000,CC378)</f>
        <v>0</v>
      </c>
      <c r="CD379" s="20">
        <f>IF(DB378&gt;0,ROUND(PMT($F$92/12,$F$96*12,-CC379),5),0)</f>
        <v>0</v>
      </c>
      <c r="CE379" s="15">
        <f>IF(DB378&gt;0,ROUND(CC379*$CE$1/1000,2),0)</f>
        <v>0</v>
      </c>
      <c r="CF379" s="9">
        <f>INT(CE379)</f>
        <v>0</v>
      </c>
      <c r="CG379" s="23">
        <f>INT((CE379-CF379)*10)/10</f>
        <v>0</v>
      </c>
      <c r="CH379" s="17">
        <f>CE379-CF379-CG379</f>
        <v>0</v>
      </c>
      <c r="CI379" s="23">
        <f>IF(OR(CH379=0.05,CH379=0),CH379,IF(AND(CH379&gt;0.051,CH379&lt;0.1),0.1,IF(AND(CH379&gt;0.001,CH379&lt;0.05),0.05,CH379)))</f>
        <v>0</v>
      </c>
      <c r="CJ379" s="23">
        <f>CF379+CG379+CI379</f>
        <v>0</v>
      </c>
      <c r="CK379" s="15">
        <f>IF(DB378&gt;0,ROUND($CD$1*$CK$1,2),0)</f>
        <v>0</v>
      </c>
      <c r="CL379" s="22">
        <v>0</v>
      </c>
      <c r="CM379" s="22">
        <f>IF(DB378&gt;0,ROUND($CD$1*$CM$1,2),0)</f>
        <v>0</v>
      </c>
      <c r="CN379" s="22">
        <f>IF(DB378&gt;0,ROUND($CD$1*$CN$1,2),0)</f>
        <v>0</v>
      </c>
      <c r="CO379" s="22">
        <f>IF(DB378&gt;0,ROUND($CD$1*$CO$1,2),0)</f>
        <v>0</v>
      </c>
      <c r="CP379" s="22">
        <f>IF(DB378&gt;0,ROUND($CD$1*$CP$1,2),0)</f>
        <v>0</v>
      </c>
      <c r="CQ379" s="15">
        <f>IF(DB378&gt;0,CK379+SUM(CM379:CP379),0)</f>
        <v>0</v>
      </c>
      <c r="CR379" s="22">
        <f>IF(DB378&gt;0,ROUND(CQ379/12,2),0)</f>
        <v>0</v>
      </c>
      <c r="CS379" s="9">
        <f>INT(CR379)</f>
        <v>0</v>
      </c>
      <c r="CT379" s="23">
        <f>INT((CR379-CS379)*10)/10</f>
        <v>0</v>
      </c>
      <c r="CU379" s="17">
        <f>CR379-CS379-CT379</f>
        <v>0</v>
      </c>
      <c r="CV379" s="23">
        <f>IF(OR(CU379=0.05,CU379=0),CU379,IF(AND(CU379&gt;0.051,CU379&lt;0.1),0.1,IF(AND(CU379&gt;0.001,CU379&lt;0.05),0.05,CU379)))</f>
        <v>0</v>
      </c>
      <c r="CW379" s="23">
        <f>CS379+CT379+CV379</f>
        <v>0</v>
      </c>
      <c r="CX379">
        <f>IF(DB378&gt;0,CX378,0)</f>
        <v>0</v>
      </c>
      <c r="CY379" s="7">
        <f>ROUND(CD379+CJ379+CW379+CX379,2)</f>
        <v>0</v>
      </c>
      <c r="CZ379" s="7">
        <f>IF(AND(CY379&gt;0,CY380=0),CY379,0)</f>
        <v>0</v>
      </c>
      <c r="DA379" s="7">
        <f>IF(DB378&gt;0,DA378,0)</f>
        <v>0</v>
      </c>
      <c r="DB379" s="7">
        <f>IF(ROUND(CY379-DA379,2)&gt;0,ROUND(CY379-DA379,2),0)</f>
        <v>0</v>
      </c>
      <c r="EB379">
        <v>377</v>
      </c>
      <c r="EC379" s="7">
        <f>IF(FB378&gt;0,EC378-1000,EC378)</f>
        <v>0</v>
      </c>
      <c r="ED379" s="20">
        <f>IF(FB378&gt;0,ROUND(PMT($F$92/12,$F$96*12,-EC379),5),0)</f>
        <v>0</v>
      </c>
      <c r="EE379" s="15">
        <f>IF(FB378&gt;0,ROUND(EC379*$EE$1/1000,2),0)</f>
        <v>0</v>
      </c>
      <c r="EF379" s="9">
        <f>INT(EE379)</f>
        <v>0</v>
      </c>
      <c r="EG379" s="23">
        <f>INT((EE379-EF379)*10)/10</f>
        <v>0</v>
      </c>
      <c r="EH379" s="17">
        <f>EE379-EF379-EG379</f>
        <v>0</v>
      </c>
      <c r="EI379" s="23">
        <f>IF(OR(EH379=0.05,EH379=0),EH379,IF(AND(EH379&gt;0.051,EH379&lt;0.1),0.1,IF(AND(EH379&gt;0.001,EH379&lt;0.05),0.05,EH379)))</f>
        <v>0</v>
      </c>
      <c r="EJ379" s="23">
        <f>EF379+EG379+EI379</f>
        <v>0</v>
      </c>
      <c r="EK379" s="15">
        <f>IF(FB378&gt;0,ROUND($ED$1*$EK$1,2),0)</f>
        <v>0</v>
      </c>
      <c r="EL379" s="22">
        <v>0</v>
      </c>
      <c r="EM379" s="22">
        <f>IF(FB378&gt;0,ROUND($ED$1*$EM$1,0),0)</f>
        <v>0</v>
      </c>
      <c r="EN379" s="22">
        <f>IF(FB378&gt;0,ROUND($ED$1*$EN$1,2),0)</f>
        <v>0</v>
      </c>
      <c r="EO379" s="22">
        <f>IF(FB378&gt;0,ROUND($ED$1*$EO$1,2),0)</f>
        <v>0</v>
      </c>
      <c r="EP379" s="22">
        <f>IF(FB378&gt;0,ROUND($ED$1*$EP$1,2),0)</f>
        <v>0</v>
      </c>
      <c r="EQ379" s="15">
        <f>IF(FB378&gt;0,EK379+SUM(EM379:EP379),0)</f>
        <v>0</v>
      </c>
      <c r="ER379" s="22">
        <f>IF(FB378&gt;0,ROUND(EQ379/12,2),0)</f>
        <v>0</v>
      </c>
      <c r="ES379" s="9">
        <f>INT(ER379)</f>
        <v>0</v>
      </c>
      <c r="ET379" s="23">
        <f>INT((ER379-ES379)*10)/10</f>
        <v>0</v>
      </c>
      <c r="EU379" s="17">
        <f>ER379-ES379-ET379</f>
        <v>0</v>
      </c>
      <c r="EV379" s="23">
        <f>IF(OR(EU379=0.05,EU379=0),EU379,IF(AND(EU379&gt;0.051,EU379&lt;0.1),0.1,IF(AND(EU379&gt;0.001,EU379&lt;0.05),0.05,EU379)))</f>
        <v>0</v>
      </c>
      <c r="EW379" s="23">
        <f>ES379+ET379+EV379</f>
        <v>0</v>
      </c>
      <c r="EX379">
        <f>IF(FB378&gt;0,EX378,0)</f>
        <v>0</v>
      </c>
      <c r="EY379" s="7">
        <f>ROUND(ED379+EJ379+EW379+EX379,2)</f>
        <v>0</v>
      </c>
      <c r="EZ379" s="7">
        <f>IF(AND(EY379&gt;0,EY380=0),EY379,0)</f>
        <v>0</v>
      </c>
      <c r="FA379" s="7">
        <f>IF(FB378&gt;0,FA378,0)</f>
        <v>0</v>
      </c>
      <c r="FB379" s="7">
        <f>IF(ROUND(EY379-FA379,2)&gt;0,ROUND(EY379-FA379,2),0)</f>
        <v>0</v>
      </c>
      <c r="GB379">
        <v>377</v>
      </c>
      <c r="GC379" s="7">
        <f>IF(HB378&gt;0,GC378-1000,GC378)</f>
        <v>0</v>
      </c>
      <c r="GD379" s="20">
        <f>IF(HB378&gt;0,ROUND(PMT($F$92/12,$F$96*12,-GC379),5),0)</f>
        <v>0</v>
      </c>
      <c r="GE379" s="15">
        <f>IF(HB378&gt;0,ROUND(GC379*$GE$1/1000,2),0)</f>
        <v>0</v>
      </c>
      <c r="GF379" s="9">
        <f>INT(GE379)</f>
        <v>0</v>
      </c>
      <c r="GG379" s="23">
        <f>INT((GE379-GF379)*10)/10</f>
        <v>0</v>
      </c>
      <c r="GH379" s="17">
        <f>GE379-GF379-GG379</f>
        <v>0</v>
      </c>
      <c r="GI379" s="23">
        <f>IF(OR(GH379=0.05,GH379=0),GH379,IF(AND(GH379&gt;0.051,GH379&lt;0.1),0.1,IF(AND(GH379&gt;0.001,GH379&lt;0.05),0.05,GH379)))</f>
        <v>0</v>
      </c>
      <c r="GJ379" s="23">
        <f>GF379+GG379+GI379</f>
        <v>0</v>
      </c>
      <c r="GK379" s="15">
        <f>IF(HB378&gt;0,ROUND($GD$1*$GK$1,2),0)</f>
        <v>0</v>
      </c>
      <c r="GL379" s="22">
        <v>0</v>
      </c>
      <c r="GM379" s="22">
        <f>IF(HB378&gt;0,ROUND($GD$1*$GM$1,0),0)</f>
        <v>0</v>
      </c>
      <c r="GN379" s="22">
        <f>IF(HB378&gt;0,ROUND($GD$1*$GN$1,2),0)</f>
        <v>0</v>
      </c>
      <c r="GO379" s="22">
        <f>IF(HB378&gt;0,ROUND($GD$1*$GO$1,2),0)</f>
        <v>0</v>
      </c>
      <c r="GP379" s="22">
        <f>IF(HB378&gt;0,ROUND($GD$1*$GP$1,2),0)</f>
        <v>0</v>
      </c>
      <c r="GQ379" s="15">
        <f>IF(HB378&gt;0,GK379+SUM(GM379:GP379),0)</f>
        <v>0</v>
      </c>
      <c r="GR379" s="22">
        <f>IF(HB378&gt;0,ROUND(GQ379/12,2),0)</f>
        <v>0</v>
      </c>
      <c r="GS379" s="9">
        <f>INT(GR379)</f>
        <v>0</v>
      </c>
      <c r="GT379" s="23">
        <f>INT((GR379-GS379)*10)/10</f>
        <v>0</v>
      </c>
      <c r="GU379" s="17">
        <f>GR379-GS379-GT379</f>
        <v>0</v>
      </c>
      <c r="GV379" s="23">
        <f>IF(OR(GU379=0.05,GU379=0),GU379,IF(AND(GU379&gt;0.051,GU379&lt;0.1),0.1,IF(AND(GU379&gt;0.001,GU379&lt;0.05),0.05,GU379)))</f>
        <v>0</v>
      </c>
      <c r="GW379" s="23">
        <f>GS379+GT379+GV379</f>
        <v>0</v>
      </c>
      <c r="GX379">
        <f>IF(HB378&gt;0,GX378,0)</f>
        <v>0</v>
      </c>
      <c r="GY379" s="7">
        <f>ROUND(GD379+GJ379+GW379+GX379,2)</f>
        <v>0</v>
      </c>
      <c r="GZ379" s="7">
        <f>IF(AND(GY379&gt;0,GY380=0),GY379,0)</f>
        <v>0</v>
      </c>
      <c r="HA379" s="7">
        <f>IF(HB378&gt;0,HA378,0)</f>
        <v>0</v>
      </c>
      <c r="HB379" s="7">
        <f>IF(ROUND(GY379-HA379,2)&gt;0,ROUND(GY379-HA379,2),0)</f>
        <v>0</v>
      </c>
    </row>
    <row r="380" spans="1:235">
      <c r="BB380">
        <v>378</v>
      </c>
      <c r="BC380" s="7">
        <f>IF(BW379&gt;0,BC379-1000,BC379)</f>
        <v>0</v>
      </c>
      <c r="BD380" s="20">
        <f>IF(BW379&gt;0,ROUND(PMT($F$92/12,$F$96*12,-BC380),5),0)</f>
        <v>0</v>
      </c>
      <c r="BE380" s="15">
        <f>IF(BW379&gt;0,ROUND(BC380*$E$1/1000,2),0)</f>
        <v>0</v>
      </c>
      <c r="BF380" s="15">
        <f>IF(BW379&gt;0,ROUND(MIN(BC380,$F$168)*$BF$1,2),0)</f>
        <v>0</v>
      </c>
      <c r="BG380" s="22">
        <v>0</v>
      </c>
      <c r="BH380" s="22">
        <f>IF(BW379&gt;0,ROUND(MIN(BC380,$F$168)*$BH$1,0),0)</f>
        <v>0</v>
      </c>
      <c r="BI380" s="22">
        <f>IF(BW379&gt;0,ROUND(MIN(BC380,$F$168)*$BI$1,2),0)</f>
        <v>0</v>
      </c>
      <c r="BJ380" s="22">
        <f>IF(BW379&gt;0,ROUND(MIN(BC380,$F$168)*$BJ$1,2),0)</f>
        <v>0</v>
      </c>
      <c r="BK380" s="22">
        <f>IF(BW379&gt;0,ROUND(MIN(BC380,$F$168)*$BK$1,2),0)</f>
        <v>0</v>
      </c>
      <c r="BL380" s="15">
        <f>IF(BW379&gt;0,BF380+SUM(BH380:BK380),0)</f>
        <v>0</v>
      </c>
      <c r="BM380" s="22">
        <f>IF(BW379&gt;0,ROUND(BL380/12,2),0)</f>
        <v>0</v>
      </c>
      <c r="BN380" s="9">
        <f>INT(BM380)</f>
        <v>0</v>
      </c>
      <c r="BO380" s="23">
        <f>INT((BM380-BN380)*10)/10</f>
        <v>0</v>
      </c>
      <c r="BP380" s="17">
        <f>BM380-BN380-BO380</f>
        <v>0</v>
      </c>
      <c r="BQ380" s="23">
        <f>IF(OR(BP380=0.05,BP380=0),BP380,IF(AND(BP380&gt;0.051,BP380&lt;0.1),0.1,IF(AND(BP380&gt;0.001,BP380&lt;0.05),0.05,BP380)))</f>
        <v>0</v>
      </c>
      <c r="BR380" s="23">
        <f>BN380+BO380+BQ380</f>
        <v>0</v>
      </c>
      <c r="BS380">
        <f>IF(BW379&gt;0,BS379,0)</f>
        <v>0</v>
      </c>
      <c r="BT380" s="7">
        <f>SUM(BD380:BE380)+BR380+BS380</f>
        <v>0</v>
      </c>
      <c r="BU380" s="7">
        <f>IF(AND(BT380&gt;0,BT381=0),BT380,0)</f>
        <v>0</v>
      </c>
      <c r="BV380" s="7">
        <f>IF(BW379&gt;0,BV379,0)</f>
        <v>0</v>
      </c>
      <c r="BW380" s="7">
        <f>IF(ROUND(BT380-BV380,2)&gt;0,ROUND(BT380-BV380,2),0)</f>
        <v>0</v>
      </c>
      <c r="CB380">
        <v>378</v>
      </c>
      <c r="CC380" s="7">
        <f>IF(DB379&gt;0,CC379-1000,CC379)</f>
        <v>0</v>
      </c>
      <c r="CD380" s="20">
        <f>IF(DB379&gt;0,ROUND(PMT($F$92/12,$F$96*12,-CC380),5),0)</f>
        <v>0</v>
      </c>
      <c r="CE380" s="15">
        <f>IF(DB379&gt;0,ROUND(CC380*$CE$1/1000,2),0)</f>
        <v>0</v>
      </c>
      <c r="CF380" s="9">
        <f>INT(CE380)</f>
        <v>0</v>
      </c>
      <c r="CG380" s="23">
        <f>INT((CE380-CF380)*10)/10</f>
        <v>0</v>
      </c>
      <c r="CH380" s="17">
        <f>CE380-CF380-CG380</f>
        <v>0</v>
      </c>
      <c r="CI380" s="23">
        <f>IF(OR(CH380=0.05,CH380=0),CH380,IF(AND(CH380&gt;0.051,CH380&lt;0.1),0.1,IF(AND(CH380&gt;0.001,CH380&lt;0.05),0.05,CH380)))</f>
        <v>0</v>
      </c>
      <c r="CJ380" s="23">
        <f>CF380+CG380+CI380</f>
        <v>0</v>
      </c>
      <c r="CK380" s="15">
        <f>IF(DB379&gt;0,ROUND($CD$1*$CK$1,2),0)</f>
        <v>0</v>
      </c>
      <c r="CL380" s="22">
        <v>0</v>
      </c>
      <c r="CM380" s="22">
        <f>IF(DB379&gt;0,ROUND($CD$1*$CM$1,2),0)</f>
        <v>0</v>
      </c>
      <c r="CN380" s="22">
        <f>IF(DB379&gt;0,ROUND($CD$1*$CN$1,2),0)</f>
        <v>0</v>
      </c>
      <c r="CO380" s="22">
        <f>IF(DB379&gt;0,ROUND($CD$1*$CO$1,2),0)</f>
        <v>0</v>
      </c>
      <c r="CP380" s="22">
        <f>IF(DB379&gt;0,ROUND($CD$1*$CP$1,2),0)</f>
        <v>0</v>
      </c>
      <c r="CQ380" s="15">
        <f>IF(DB379&gt;0,CK380+SUM(CM380:CP380),0)</f>
        <v>0</v>
      </c>
      <c r="CR380" s="22">
        <f>IF(DB379&gt;0,ROUND(CQ380/12,2),0)</f>
        <v>0</v>
      </c>
      <c r="CS380" s="9">
        <f>INT(CR380)</f>
        <v>0</v>
      </c>
      <c r="CT380" s="23">
        <f>INT((CR380-CS380)*10)/10</f>
        <v>0</v>
      </c>
      <c r="CU380" s="17">
        <f>CR380-CS380-CT380</f>
        <v>0</v>
      </c>
      <c r="CV380" s="23">
        <f>IF(OR(CU380=0.05,CU380=0),CU380,IF(AND(CU380&gt;0.051,CU380&lt;0.1),0.1,IF(AND(CU380&gt;0.001,CU380&lt;0.05),0.05,CU380)))</f>
        <v>0</v>
      </c>
      <c r="CW380" s="23">
        <f>CS380+CT380+CV380</f>
        <v>0</v>
      </c>
      <c r="CX380">
        <f>IF(DB379&gt;0,CX379,0)</f>
        <v>0</v>
      </c>
      <c r="CY380" s="7">
        <f>ROUND(CD380+CJ380+CW380+CX380,2)</f>
        <v>0</v>
      </c>
      <c r="CZ380" s="7">
        <f>IF(AND(CY380&gt;0,CY381=0),CY380,0)</f>
        <v>0</v>
      </c>
      <c r="DA380" s="7">
        <f>IF(DB379&gt;0,DA379,0)</f>
        <v>0</v>
      </c>
      <c r="DB380" s="7">
        <f>IF(ROUND(CY380-DA380,2)&gt;0,ROUND(CY380-DA380,2),0)</f>
        <v>0</v>
      </c>
      <c r="EB380">
        <v>378</v>
      </c>
      <c r="EC380" s="7">
        <f>IF(FB379&gt;0,EC379-1000,EC379)</f>
        <v>0</v>
      </c>
      <c r="ED380" s="20">
        <f>IF(FB379&gt;0,ROUND(PMT($F$92/12,$F$96*12,-EC380),5),0)</f>
        <v>0</v>
      </c>
      <c r="EE380" s="15">
        <f>IF(FB379&gt;0,ROUND(EC380*$EE$1/1000,2),0)</f>
        <v>0</v>
      </c>
      <c r="EF380" s="9">
        <f>INT(EE380)</f>
        <v>0</v>
      </c>
      <c r="EG380" s="23">
        <f>INT((EE380-EF380)*10)/10</f>
        <v>0</v>
      </c>
      <c r="EH380" s="17">
        <f>EE380-EF380-EG380</f>
        <v>0</v>
      </c>
      <c r="EI380" s="23">
        <f>IF(OR(EH380=0.05,EH380=0),EH380,IF(AND(EH380&gt;0.051,EH380&lt;0.1),0.1,IF(AND(EH380&gt;0.001,EH380&lt;0.05),0.05,EH380)))</f>
        <v>0</v>
      </c>
      <c r="EJ380" s="23">
        <f>EF380+EG380+EI380</f>
        <v>0</v>
      </c>
      <c r="EK380" s="15">
        <f>IF(FB379&gt;0,ROUND($ED$1*$EK$1,2),0)</f>
        <v>0</v>
      </c>
      <c r="EL380" s="22">
        <v>0</v>
      </c>
      <c r="EM380" s="22">
        <f>IF(FB379&gt;0,ROUND($ED$1*$EM$1,0),0)</f>
        <v>0</v>
      </c>
      <c r="EN380" s="22">
        <f>IF(FB379&gt;0,ROUND($ED$1*$EN$1,2),0)</f>
        <v>0</v>
      </c>
      <c r="EO380" s="22">
        <f>IF(FB379&gt;0,ROUND($ED$1*$EO$1,2),0)</f>
        <v>0</v>
      </c>
      <c r="EP380" s="22">
        <f>IF(FB379&gt;0,ROUND($ED$1*$EP$1,2),0)</f>
        <v>0</v>
      </c>
      <c r="EQ380" s="15">
        <f>IF(FB379&gt;0,EK380+SUM(EM380:EP380),0)</f>
        <v>0</v>
      </c>
      <c r="ER380" s="22">
        <f>IF(FB379&gt;0,ROUND(EQ380/12,2),0)</f>
        <v>0</v>
      </c>
      <c r="ES380" s="9">
        <f>INT(ER380)</f>
        <v>0</v>
      </c>
      <c r="ET380" s="23">
        <f>INT((ER380-ES380)*10)/10</f>
        <v>0</v>
      </c>
      <c r="EU380" s="17">
        <f>ER380-ES380-ET380</f>
        <v>0</v>
      </c>
      <c r="EV380" s="23">
        <f>IF(OR(EU380=0.05,EU380=0),EU380,IF(AND(EU380&gt;0.051,EU380&lt;0.1),0.1,IF(AND(EU380&gt;0.001,EU380&lt;0.05),0.05,EU380)))</f>
        <v>0</v>
      </c>
      <c r="EW380" s="23">
        <f>ES380+ET380+EV380</f>
        <v>0</v>
      </c>
      <c r="EX380">
        <f>IF(FB379&gt;0,EX379,0)</f>
        <v>0</v>
      </c>
      <c r="EY380" s="7">
        <f>ROUND(ED380+EJ380+EW380+EX380,2)</f>
        <v>0</v>
      </c>
      <c r="EZ380" s="7">
        <f>IF(AND(EY380&gt;0,EY381=0),EY380,0)</f>
        <v>0</v>
      </c>
      <c r="FA380" s="7">
        <f>IF(FB379&gt;0,FA379,0)</f>
        <v>0</v>
      </c>
      <c r="FB380" s="7">
        <f>IF(ROUND(EY380-FA380,2)&gt;0,ROUND(EY380-FA380,2),0)</f>
        <v>0</v>
      </c>
      <c r="GB380">
        <v>378</v>
      </c>
      <c r="GC380" s="7">
        <f>IF(HB379&gt;0,GC379-1000,GC379)</f>
        <v>0</v>
      </c>
      <c r="GD380" s="20">
        <f>IF(HB379&gt;0,ROUND(PMT($F$92/12,$F$96*12,-GC380),5),0)</f>
        <v>0</v>
      </c>
      <c r="GE380" s="15">
        <f>IF(HB379&gt;0,ROUND(GC380*$GE$1/1000,2),0)</f>
        <v>0</v>
      </c>
      <c r="GF380" s="9">
        <f>INT(GE380)</f>
        <v>0</v>
      </c>
      <c r="GG380" s="23">
        <f>INT((GE380-GF380)*10)/10</f>
        <v>0</v>
      </c>
      <c r="GH380" s="17">
        <f>GE380-GF380-GG380</f>
        <v>0</v>
      </c>
      <c r="GI380" s="23">
        <f>IF(OR(GH380=0.05,GH380=0),GH380,IF(AND(GH380&gt;0.051,GH380&lt;0.1),0.1,IF(AND(GH380&gt;0.001,GH380&lt;0.05),0.05,GH380)))</f>
        <v>0</v>
      </c>
      <c r="GJ380" s="23">
        <f>GF380+GG380+GI380</f>
        <v>0</v>
      </c>
      <c r="GK380" s="15">
        <f>IF(HB379&gt;0,ROUND($GD$1*$GK$1,2),0)</f>
        <v>0</v>
      </c>
      <c r="GL380" s="22">
        <v>0</v>
      </c>
      <c r="GM380" s="22">
        <f>IF(HB379&gt;0,ROUND($GD$1*$GM$1,0),0)</f>
        <v>0</v>
      </c>
      <c r="GN380" s="22">
        <f>IF(HB379&gt;0,ROUND($GD$1*$GN$1,2),0)</f>
        <v>0</v>
      </c>
      <c r="GO380" s="22">
        <f>IF(HB379&gt;0,ROUND($GD$1*$GO$1,2),0)</f>
        <v>0</v>
      </c>
      <c r="GP380" s="22">
        <f>IF(HB379&gt;0,ROUND($GD$1*$GP$1,2),0)</f>
        <v>0</v>
      </c>
      <c r="GQ380" s="15">
        <f>IF(HB379&gt;0,GK380+SUM(GM380:GP380),0)</f>
        <v>0</v>
      </c>
      <c r="GR380" s="22">
        <f>IF(HB379&gt;0,ROUND(GQ380/12,2),0)</f>
        <v>0</v>
      </c>
      <c r="GS380" s="9">
        <f>INT(GR380)</f>
        <v>0</v>
      </c>
      <c r="GT380" s="23">
        <f>INT((GR380-GS380)*10)/10</f>
        <v>0</v>
      </c>
      <c r="GU380" s="17">
        <f>GR380-GS380-GT380</f>
        <v>0</v>
      </c>
      <c r="GV380" s="23">
        <f>IF(OR(GU380=0.05,GU380=0),GU380,IF(AND(GU380&gt;0.051,GU380&lt;0.1),0.1,IF(AND(GU380&gt;0.001,GU380&lt;0.05),0.05,GU380)))</f>
        <v>0</v>
      </c>
      <c r="GW380" s="23">
        <f>GS380+GT380+GV380</f>
        <v>0</v>
      </c>
      <c r="GX380">
        <f>IF(HB379&gt;0,GX379,0)</f>
        <v>0</v>
      </c>
      <c r="GY380" s="7">
        <f>ROUND(GD380+GJ380+GW380+GX380,2)</f>
        <v>0</v>
      </c>
      <c r="GZ380" s="7">
        <f>IF(AND(GY380&gt;0,GY381=0),GY380,0)</f>
        <v>0</v>
      </c>
      <c r="HA380" s="7">
        <f>IF(HB379&gt;0,HA379,0)</f>
        <v>0</v>
      </c>
      <c r="HB380" s="7">
        <f>IF(ROUND(GY380-HA380,2)&gt;0,ROUND(GY380-HA380,2),0)</f>
        <v>0</v>
      </c>
    </row>
    <row r="381" spans="1:235">
      <c r="BB381">
        <v>379</v>
      </c>
      <c r="BC381" s="7">
        <f>IF(BW380&gt;0,BC380-1000,BC380)</f>
        <v>0</v>
      </c>
      <c r="BD381" s="20">
        <f>IF(BW380&gt;0,ROUND(PMT($F$92/12,$F$96*12,-BC381),5),0)</f>
        <v>0</v>
      </c>
      <c r="BE381" s="15">
        <f>IF(BW380&gt;0,ROUND(BC381*$E$1/1000,2),0)</f>
        <v>0</v>
      </c>
      <c r="BF381" s="15">
        <f>IF(BW380&gt;0,ROUND(MIN(BC381,$F$168)*$BF$1,2),0)</f>
        <v>0</v>
      </c>
      <c r="BG381" s="22">
        <v>0</v>
      </c>
      <c r="BH381" s="22">
        <f>IF(BW380&gt;0,ROUND(MIN(BC381,$F$168)*$BH$1,0),0)</f>
        <v>0</v>
      </c>
      <c r="BI381" s="22">
        <f>IF(BW380&gt;0,ROUND(MIN(BC381,$F$168)*$BI$1,2),0)</f>
        <v>0</v>
      </c>
      <c r="BJ381" s="22">
        <f>IF(BW380&gt;0,ROUND(MIN(BC381,$F$168)*$BJ$1,2),0)</f>
        <v>0</v>
      </c>
      <c r="BK381" s="22">
        <f>IF(BW380&gt;0,ROUND(MIN(BC381,$F$168)*$BK$1,2),0)</f>
        <v>0</v>
      </c>
      <c r="BL381" s="15">
        <f>IF(BW380&gt;0,BF381+SUM(BH381:BK381),0)</f>
        <v>0</v>
      </c>
      <c r="BM381" s="22">
        <f>IF(BW380&gt;0,ROUND(BL381/12,2),0)</f>
        <v>0</v>
      </c>
      <c r="BN381" s="9">
        <f>INT(BM381)</f>
        <v>0</v>
      </c>
      <c r="BO381" s="23">
        <f>INT((BM381-BN381)*10)/10</f>
        <v>0</v>
      </c>
      <c r="BP381" s="17">
        <f>BM381-BN381-BO381</f>
        <v>0</v>
      </c>
      <c r="BQ381" s="23">
        <f>IF(OR(BP381=0.05,BP381=0),BP381,IF(AND(BP381&gt;0.051,BP381&lt;0.1),0.1,IF(AND(BP381&gt;0.001,BP381&lt;0.05),0.05,BP381)))</f>
        <v>0</v>
      </c>
      <c r="BR381" s="23">
        <f>BN381+BO381+BQ381</f>
        <v>0</v>
      </c>
      <c r="BS381">
        <f>IF(BW380&gt;0,BS380,0)</f>
        <v>0</v>
      </c>
      <c r="BT381" s="7">
        <f>SUM(BD381:BE381)+BR381+BS381</f>
        <v>0</v>
      </c>
      <c r="BU381" s="7">
        <f>IF(AND(BT381&gt;0,BT382=0),BT381,0)</f>
        <v>0</v>
      </c>
      <c r="BV381" s="7">
        <f>IF(BW380&gt;0,BV380,0)</f>
        <v>0</v>
      </c>
      <c r="BW381" s="7">
        <f>IF(ROUND(BT381-BV381,2)&gt;0,ROUND(BT381-BV381,2),0)</f>
        <v>0</v>
      </c>
      <c r="CB381">
        <v>379</v>
      </c>
      <c r="CC381" s="7">
        <f>IF(DB380&gt;0,CC380-1000,CC380)</f>
        <v>0</v>
      </c>
      <c r="CD381" s="20">
        <f>IF(DB380&gt;0,ROUND(PMT($F$92/12,$F$96*12,-CC381),5),0)</f>
        <v>0</v>
      </c>
      <c r="CE381" s="15">
        <f>IF(DB380&gt;0,ROUND(CC381*$CE$1/1000,2),0)</f>
        <v>0</v>
      </c>
      <c r="CF381" s="9">
        <f>INT(CE381)</f>
        <v>0</v>
      </c>
      <c r="CG381" s="23">
        <f>INT((CE381-CF381)*10)/10</f>
        <v>0</v>
      </c>
      <c r="CH381" s="17">
        <f>CE381-CF381-CG381</f>
        <v>0</v>
      </c>
      <c r="CI381" s="23">
        <f>IF(OR(CH381=0.05,CH381=0),CH381,IF(AND(CH381&gt;0.051,CH381&lt;0.1),0.1,IF(AND(CH381&gt;0.001,CH381&lt;0.05),0.05,CH381)))</f>
        <v>0</v>
      </c>
      <c r="CJ381" s="23">
        <f>CF381+CG381+CI381</f>
        <v>0</v>
      </c>
      <c r="CK381" s="15">
        <f>IF(DB380&gt;0,ROUND($CD$1*$CK$1,2),0)</f>
        <v>0</v>
      </c>
      <c r="CL381" s="22">
        <v>0</v>
      </c>
      <c r="CM381" s="22">
        <f>IF(DB380&gt;0,ROUND($CD$1*$CM$1,2),0)</f>
        <v>0</v>
      </c>
      <c r="CN381" s="22">
        <f>IF(DB380&gt;0,ROUND($CD$1*$CN$1,2),0)</f>
        <v>0</v>
      </c>
      <c r="CO381" s="22">
        <f>IF(DB380&gt;0,ROUND($CD$1*$CO$1,2),0)</f>
        <v>0</v>
      </c>
      <c r="CP381" s="22">
        <f>IF(DB380&gt;0,ROUND($CD$1*$CP$1,2),0)</f>
        <v>0</v>
      </c>
      <c r="CQ381" s="15">
        <f>IF(DB380&gt;0,CK381+SUM(CM381:CP381),0)</f>
        <v>0</v>
      </c>
      <c r="CR381" s="22">
        <f>IF(DB380&gt;0,ROUND(CQ381/12,2),0)</f>
        <v>0</v>
      </c>
      <c r="CS381" s="9">
        <f>INT(CR381)</f>
        <v>0</v>
      </c>
      <c r="CT381" s="23">
        <f>INT((CR381-CS381)*10)/10</f>
        <v>0</v>
      </c>
      <c r="CU381" s="17">
        <f>CR381-CS381-CT381</f>
        <v>0</v>
      </c>
      <c r="CV381" s="23">
        <f>IF(OR(CU381=0.05,CU381=0),CU381,IF(AND(CU381&gt;0.051,CU381&lt;0.1),0.1,IF(AND(CU381&gt;0.001,CU381&lt;0.05),0.05,CU381)))</f>
        <v>0</v>
      </c>
      <c r="CW381" s="23">
        <f>CS381+CT381+CV381</f>
        <v>0</v>
      </c>
      <c r="CX381">
        <f>IF(DB380&gt;0,CX380,0)</f>
        <v>0</v>
      </c>
      <c r="CY381" s="7">
        <f>ROUND(CD381+CJ381+CW381+CX381,2)</f>
        <v>0</v>
      </c>
      <c r="CZ381" s="7">
        <f>IF(AND(CY381&gt;0,CY382=0),CY381,0)</f>
        <v>0</v>
      </c>
      <c r="DA381" s="7">
        <f>IF(DB380&gt;0,DA380,0)</f>
        <v>0</v>
      </c>
      <c r="DB381" s="7">
        <f>IF(ROUND(CY381-DA381,2)&gt;0,ROUND(CY381-DA381,2),0)</f>
        <v>0</v>
      </c>
      <c r="EB381">
        <v>379</v>
      </c>
      <c r="EC381" s="7">
        <f>IF(FB380&gt;0,EC380-1000,EC380)</f>
        <v>0</v>
      </c>
      <c r="ED381" s="20">
        <f>IF(FB380&gt;0,ROUND(PMT($F$92/12,$F$96*12,-EC381),5),0)</f>
        <v>0</v>
      </c>
      <c r="EE381" s="15">
        <f>IF(FB380&gt;0,ROUND(EC381*$EE$1/1000,2),0)</f>
        <v>0</v>
      </c>
      <c r="EF381" s="9">
        <f>INT(EE381)</f>
        <v>0</v>
      </c>
      <c r="EG381" s="23">
        <f>INT((EE381-EF381)*10)/10</f>
        <v>0</v>
      </c>
      <c r="EH381" s="17">
        <f>EE381-EF381-EG381</f>
        <v>0</v>
      </c>
      <c r="EI381" s="23">
        <f>IF(OR(EH381=0.05,EH381=0),EH381,IF(AND(EH381&gt;0.051,EH381&lt;0.1),0.1,IF(AND(EH381&gt;0.001,EH381&lt;0.05),0.05,EH381)))</f>
        <v>0</v>
      </c>
      <c r="EJ381" s="23">
        <f>EF381+EG381+EI381</f>
        <v>0</v>
      </c>
      <c r="EK381" s="15">
        <f>IF(FB380&gt;0,ROUND($ED$1*$EK$1,2),0)</f>
        <v>0</v>
      </c>
      <c r="EL381" s="22">
        <v>0</v>
      </c>
      <c r="EM381" s="22">
        <f>IF(FB380&gt;0,ROUND($ED$1*$EM$1,0),0)</f>
        <v>0</v>
      </c>
      <c r="EN381" s="22">
        <f>IF(FB380&gt;0,ROUND($ED$1*$EN$1,2),0)</f>
        <v>0</v>
      </c>
      <c r="EO381" s="22">
        <f>IF(FB380&gt;0,ROUND($ED$1*$EO$1,2),0)</f>
        <v>0</v>
      </c>
      <c r="EP381" s="22">
        <f>IF(FB380&gt;0,ROUND($ED$1*$EP$1,2),0)</f>
        <v>0</v>
      </c>
      <c r="EQ381" s="15">
        <f>IF(FB380&gt;0,EK381+SUM(EM381:EP381),0)</f>
        <v>0</v>
      </c>
      <c r="ER381" s="22">
        <f>IF(FB380&gt;0,ROUND(EQ381/12,2),0)</f>
        <v>0</v>
      </c>
      <c r="ES381" s="9">
        <f>INT(ER381)</f>
        <v>0</v>
      </c>
      <c r="ET381" s="23">
        <f>INT((ER381-ES381)*10)/10</f>
        <v>0</v>
      </c>
      <c r="EU381" s="17">
        <f>ER381-ES381-ET381</f>
        <v>0</v>
      </c>
      <c r="EV381" s="23">
        <f>IF(OR(EU381=0.05,EU381=0),EU381,IF(AND(EU381&gt;0.051,EU381&lt;0.1),0.1,IF(AND(EU381&gt;0.001,EU381&lt;0.05),0.05,EU381)))</f>
        <v>0</v>
      </c>
      <c r="EW381" s="23">
        <f>ES381+ET381+EV381</f>
        <v>0</v>
      </c>
      <c r="EX381">
        <f>IF(FB380&gt;0,EX380,0)</f>
        <v>0</v>
      </c>
      <c r="EY381" s="7">
        <f>ROUND(ED381+EJ381+EW381+EX381,2)</f>
        <v>0</v>
      </c>
      <c r="EZ381" s="7">
        <f>IF(AND(EY381&gt;0,EY382=0),EY381,0)</f>
        <v>0</v>
      </c>
      <c r="FA381" s="7">
        <f>IF(FB380&gt;0,FA380,0)</f>
        <v>0</v>
      </c>
      <c r="FB381" s="7">
        <f>IF(ROUND(EY381-FA381,2)&gt;0,ROUND(EY381-FA381,2),0)</f>
        <v>0</v>
      </c>
      <c r="GB381">
        <v>379</v>
      </c>
      <c r="GC381" s="7">
        <f>IF(HB380&gt;0,GC380-1000,GC380)</f>
        <v>0</v>
      </c>
      <c r="GD381" s="20">
        <f>IF(HB380&gt;0,ROUND(PMT($F$92/12,$F$96*12,-GC381),5),0)</f>
        <v>0</v>
      </c>
      <c r="GE381" s="15">
        <f>IF(HB380&gt;0,ROUND(GC381*$GE$1/1000,2),0)</f>
        <v>0</v>
      </c>
      <c r="GF381" s="9">
        <f>INT(GE381)</f>
        <v>0</v>
      </c>
      <c r="GG381" s="23">
        <f>INT((GE381-GF381)*10)/10</f>
        <v>0</v>
      </c>
      <c r="GH381" s="17">
        <f>GE381-GF381-GG381</f>
        <v>0</v>
      </c>
      <c r="GI381" s="23">
        <f>IF(OR(GH381=0.05,GH381=0),GH381,IF(AND(GH381&gt;0.051,GH381&lt;0.1),0.1,IF(AND(GH381&gt;0.001,GH381&lt;0.05),0.05,GH381)))</f>
        <v>0</v>
      </c>
      <c r="GJ381" s="23">
        <f>GF381+GG381+GI381</f>
        <v>0</v>
      </c>
      <c r="GK381" s="15">
        <f>IF(HB380&gt;0,ROUND($GD$1*$GK$1,2),0)</f>
        <v>0</v>
      </c>
      <c r="GL381" s="22">
        <v>0</v>
      </c>
      <c r="GM381" s="22">
        <f>IF(HB380&gt;0,ROUND($GD$1*$GM$1,0),0)</f>
        <v>0</v>
      </c>
      <c r="GN381" s="22">
        <f>IF(HB380&gt;0,ROUND($GD$1*$GN$1,2),0)</f>
        <v>0</v>
      </c>
      <c r="GO381" s="22">
        <f>IF(HB380&gt;0,ROUND($GD$1*$GO$1,2),0)</f>
        <v>0</v>
      </c>
      <c r="GP381" s="22">
        <f>IF(HB380&gt;0,ROUND($GD$1*$GP$1,2),0)</f>
        <v>0</v>
      </c>
      <c r="GQ381" s="15">
        <f>IF(HB380&gt;0,GK381+SUM(GM381:GP381),0)</f>
        <v>0</v>
      </c>
      <c r="GR381" s="22">
        <f>IF(HB380&gt;0,ROUND(GQ381/12,2),0)</f>
        <v>0</v>
      </c>
      <c r="GS381" s="9">
        <f>INT(GR381)</f>
        <v>0</v>
      </c>
      <c r="GT381" s="23">
        <f>INT((GR381-GS381)*10)/10</f>
        <v>0</v>
      </c>
      <c r="GU381" s="17">
        <f>GR381-GS381-GT381</f>
        <v>0</v>
      </c>
      <c r="GV381" s="23">
        <f>IF(OR(GU381=0.05,GU381=0),GU381,IF(AND(GU381&gt;0.051,GU381&lt;0.1),0.1,IF(AND(GU381&gt;0.001,GU381&lt;0.05),0.05,GU381)))</f>
        <v>0</v>
      </c>
      <c r="GW381" s="23">
        <f>GS381+GT381+GV381</f>
        <v>0</v>
      </c>
      <c r="GX381">
        <f>IF(HB380&gt;0,GX380,0)</f>
        <v>0</v>
      </c>
      <c r="GY381" s="7">
        <f>ROUND(GD381+GJ381+GW381+GX381,2)</f>
        <v>0</v>
      </c>
      <c r="GZ381" s="7">
        <f>IF(AND(GY381&gt;0,GY382=0),GY381,0)</f>
        <v>0</v>
      </c>
      <c r="HA381" s="7">
        <f>IF(HB380&gt;0,HA380,0)</f>
        <v>0</v>
      </c>
      <c r="HB381" s="7">
        <f>IF(ROUND(GY381-HA381,2)&gt;0,ROUND(GY381-HA381,2),0)</f>
        <v>0</v>
      </c>
    </row>
    <row r="382" spans="1:235">
      <c r="BB382">
        <v>380</v>
      </c>
      <c r="BC382" s="7">
        <f>IF(BW381&gt;0,BC381-1000,BC381)</f>
        <v>0</v>
      </c>
      <c r="BD382" s="20">
        <f>IF(BW381&gt;0,ROUND(PMT($F$92/12,$F$96*12,-BC382),5),0)</f>
        <v>0</v>
      </c>
      <c r="BE382" s="15">
        <f>IF(BW381&gt;0,ROUND(BC382*$E$1/1000,2),0)</f>
        <v>0</v>
      </c>
      <c r="BF382" s="15">
        <f>IF(BW381&gt;0,ROUND(MIN(BC382,$F$168)*$BF$1,2),0)</f>
        <v>0</v>
      </c>
      <c r="BG382" s="22">
        <v>0</v>
      </c>
      <c r="BH382" s="22">
        <f>IF(BW381&gt;0,ROUND(MIN(BC382,$F$168)*$BH$1,0),0)</f>
        <v>0</v>
      </c>
      <c r="BI382" s="22">
        <f>IF(BW381&gt;0,ROUND(MIN(BC382,$F$168)*$BI$1,2),0)</f>
        <v>0</v>
      </c>
      <c r="BJ382" s="22">
        <f>IF(BW381&gt;0,ROUND(MIN(BC382,$F$168)*$BJ$1,2),0)</f>
        <v>0</v>
      </c>
      <c r="BK382" s="22">
        <f>IF(BW381&gt;0,ROUND(MIN(BC382,$F$168)*$BK$1,2),0)</f>
        <v>0</v>
      </c>
      <c r="BL382" s="15">
        <f>IF(BW381&gt;0,BF382+SUM(BH382:BK382),0)</f>
        <v>0</v>
      </c>
      <c r="BM382" s="22">
        <f>IF(BW381&gt;0,ROUND(BL382/12,2),0)</f>
        <v>0</v>
      </c>
      <c r="BN382" s="9">
        <f>INT(BM382)</f>
        <v>0</v>
      </c>
      <c r="BO382" s="23">
        <f>INT((BM382-BN382)*10)/10</f>
        <v>0</v>
      </c>
      <c r="BP382" s="17">
        <f>BM382-BN382-BO382</f>
        <v>0</v>
      </c>
      <c r="BQ382" s="23">
        <f>IF(OR(BP382=0.05,BP382=0),BP382,IF(AND(BP382&gt;0.051,BP382&lt;0.1),0.1,IF(AND(BP382&gt;0.001,BP382&lt;0.05),0.05,BP382)))</f>
        <v>0</v>
      </c>
      <c r="BR382" s="23">
        <f>BN382+BO382+BQ382</f>
        <v>0</v>
      </c>
      <c r="BS382">
        <f>IF(BW381&gt;0,BS381,0)</f>
        <v>0</v>
      </c>
      <c r="BT382" s="7">
        <f>SUM(BD382:BE382)+BR382+BS382</f>
        <v>0</v>
      </c>
      <c r="BU382" s="7">
        <f>IF(AND(BT382&gt;0,BT383=0),BT382,0)</f>
        <v>0</v>
      </c>
      <c r="BV382" s="7">
        <f>IF(BW381&gt;0,BV381,0)</f>
        <v>0</v>
      </c>
      <c r="BW382" s="7">
        <f>IF(ROUND(BT382-BV382,2)&gt;0,ROUND(BT382-BV382,2),0)</f>
        <v>0</v>
      </c>
      <c r="CB382">
        <v>380</v>
      </c>
      <c r="CC382" s="7">
        <f>IF(DB381&gt;0,CC381-1000,CC381)</f>
        <v>0</v>
      </c>
      <c r="CD382" s="20">
        <f>IF(DB381&gt;0,ROUND(PMT($F$92/12,$F$96*12,-CC382),5),0)</f>
        <v>0</v>
      </c>
      <c r="CE382" s="15">
        <f>IF(DB381&gt;0,ROUND(CC382*$CE$1/1000,2),0)</f>
        <v>0</v>
      </c>
      <c r="CF382" s="9">
        <f>INT(CE382)</f>
        <v>0</v>
      </c>
      <c r="CG382" s="23">
        <f>INT((CE382-CF382)*10)/10</f>
        <v>0</v>
      </c>
      <c r="CH382" s="17">
        <f>CE382-CF382-CG382</f>
        <v>0</v>
      </c>
      <c r="CI382" s="23">
        <f>IF(OR(CH382=0.05,CH382=0),CH382,IF(AND(CH382&gt;0.051,CH382&lt;0.1),0.1,IF(AND(CH382&gt;0.001,CH382&lt;0.05),0.05,CH382)))</f>
        <v>0</v>
      </c>
      <c r="CJ382" s="23">
        <f>CF382+CG382+CI382</f>
        <v>0</v>
      </c>
      <c r="CK382" s="15">
        <f>IF(DB381&gt;0,ROUND($CD$1*$CK$1,2),0)</f>
        <v>0</v>
      </c>
      <c r="CL382" s="22">
        <v>0</v>
      </c>
      <c r="CM382" s="22">
        <f>IF(DB381&gt;0,ROUND($CD$1*$CM$1,2),0)</f>
        <v>0</v>
      </c>
      <c r="CN382" s="22">
        <f>IF(DB381&gt;0,ROUND($CD$1*$CN$1,2),0)</f>
        <v>0</v>
      </c>
      <c r="CO382" s="22">
        <f>IF(DB381&gt;0,ROUND($CD$1*$CO$1,2),0)</f>
        <v>0</v>
      </c>
      <c r="CP382" s="22">
        <f>IF(DB381&gt;0,ROUND($CD$1*$CP$1,2),0)</f>
        <v>0</v>
      </c>
      <c r="CQ382" s="15">
        <f>IF(DB381&gt;0,CK382+SUM(CM382:CP382),0)</f>
        <v>0</v>
      </c>
      <c r="CR382" s="22">
        <f>IF(DB381&gt;0,ROUND(CQ382/12,2),0)</f>
        <v>0</v>
      </c>
      <c r="CS382" s="9">
        <f>INT(CR382)</f>
        <v>0</v>
      </c>
      <c r="CT382" s="23">
        <f>INT((CR382-CS382)*10)/10</f>
        <v>0</v>
      </c>
      <c r="CU382" s="17">
        <f>CR382-CS382-CT382</f>
        <v>0</v>
      </c>
      <c r="CV382" s="23">
        <f>IF(OR(CU382=0.05,CU382=0),CU382,IF(AND(CU382&gt;0.051,CU382&lt;0.1),0.1,IF(AND(CU382&gt;0.001,CU382&lt;0.05),0.05,CU382)))</f>
        <v>0</v>
      </c>
      <c r="CW382" s="23">
        <f>CS382+CT382+CV382</f>
        <v>0</v>
      </c>
      <c r="CX382">
        <f>IF(DB381&gt;0,CX381,0)</f>
        <v>0</v>
      </c>
      <c r="CY382" s="7">
        <f>ROUND(CD382+CJ382+CW382+CX382,2)</f>
        <v>0</v>
      </c>
      <c r="CZ382" s="7">
        <f>IF(AND(CY382&gt;0,CY383=0),CY382,0)</f>
        <v>0</v>
      </c>
      <c r="DA382" s="7">
        <f>IF(DB381&gt;0,DA381,0)</f>
        <v>0</v>
      </c>
      <c r="DB382" s="7">
        <f>IF(ROUND(CY382-DA382,2)&gt;0,ROUND(CY382-DA382,2),0)</f>
        <v>0</v>
      </c>
      <c r="EB382">
        <v>380</v>
      </c>
      <c r="EC382" s="7">
        <f>IF(FB381&gt;0,EC381-1000,EC381)</f>
        <v>0</v>
      </c>
      <c r="ED382" s="20">
        <f>IF(FB381&gt;0,ROUND(PMT($F$92/12,$F$96*12,-EC382),5),0)</f>
        <v>0</v>
      </c>
      <c r="EE382" s="15">
        <f>IF(FB381&gt;0,ROUND(EC382*$EE$1/1000,2),0)</f>
        <v>0</v>
      </c>
      <c r="EF382" s="9">
        <f>INT(EE382)</f>
        <v>0</v>
      </c>
      <c r="EG382" s="23">
        <f>INT((EE382-EF382)*10)/10</f>
        <v>0</v>
      </c>
      <c r="EH382" s="17">
        <f>EE382-EF382-EG382</f>
        <v>0</v>
      </c>
      <c r="EI382" s="23">
        <f>IF(OR(EH382=0.05,EH382=0),EH382,IF(AND(EH382&gt;0.051,EH382&lt;0.1),0.1,IF(AND(EH382&gt;0.001,EH382&lt;0.05),0.05,EH382)))</f>
        <v>0</v>
      </c>
      <c r="EJ382" s="23">
        <f>EF382+EG382+EI382</f>
        <v>0</v>
      </c>
      <c r="EK382" s="15">
        <f>IF(FB381&gt;0,ROUND($ED$1*$EK$1,2),0)</f>
        <v>0</v>
      </c>
      <c r="EL382" s="22">
        <v>0</v>
      </c>
      <c r="EM382" s="22">
        <f>IF(FB381&gt;0,ROUND($ED$1*$EM$1,0),0)</f>
        <v>0</v>
      </c>
      <c r="EN382" s="22">
        <f>IF(FB381&gt;0,ROUND($ED$1*$EN$1,2),0)</f>
        <v>0</v>
      </c>
      <c r="EO382" s="22">
        <f>IF(FB381&gt;0,ROUND($ED$1*$EO$1,2),0)</f>
        <v>0</v>
      </c>
      <c r="EP382" s="22">
        <f>IF(FB381&gt;0,ROUND($ED$1*$EP$1,2),0)</f>
        <v>0</v>
      </c>
      <c r="EQ382" s="15">
        <f>IF(FB381&gt;0,EK382+SUM(EM382:EP382),0)</f>
        <v>0</v>
      </c>
      <c r="ER382" s="22">
        <f>IF(FB381&gt;0,ROUND(EQ382/12,2),0)</f>
        <v>0</v>
      </c>
      <c r="ES382" s="9">
        <f>INT(ER382)</f>
        <v>0</v>
      </c>
      <c r="ET382" s="23">
        <f>INT((ER382-ES382)*10)/10</f>
        <v>0</v>
      </c>
      <c r="EU382" s="17">
        <f>ER382-ES382-ET382</f>
        <v>0</v>
      </c>
      <c r="EV382" s="23">
        <f>IF(OR(EU382=0.05,EU382=0),EU382,IF(AND(EU382&gt;0.051,EU382&lt;0.1),0.1,IF(AND(EU382&gt;0.001,EU382&lt;0.05),0.05,EU382)))</f>
        <v>0</v>
      </c>
      <c r="EW382" s="23">
        <f>ES382+ET382+EV382</f>
        <v>0</v>
      </c>
      <c r="EX382">
        <f>IF(FB381&gt;0,EX381,0)</f>
        <v>0</v>
      </c>
      <c r="EY382" s="7">
        <f>ROUND(ED382+EJ382+EW382+EX382,2)</f>
        <v>0</v>
      </c>
      <c r="EZ382" s="7">
        <f>IF(AND(EY382&gt;0,EY383=0),EY382,0)</f>
        <v>0</v>
      </c>
      <c r="FA382" s="7">
        <f>IF(FB381&gt;0,FA381,0)</f>
        <v>0</v>
      </c>
      <c r="FB382" s="7">
        <f>IF(ROUND(EY382-FA382,2)&gt;0,ROUND(EY382-FA382,2),0)</f>
        <v>0</v>
      </c>
      <c r="GB382">
        <v>380</v>
      </c>
      <c r="GC382" s="7">
        <f>IF(HB381&gt;0,GC381-1000,GC381)</f>
        <v>0</v>
      </c>
      <c r="GD382" s="20">
        <f>IF(HB381&gt;0,ROUND(PMT($F$92/12,$F$96*12,-GC382),5),0)</f>
        <v>0</v>
      </c>
      <c r="GE382" s="15">
        <f>IF(HB381&gt;0,ROUND(GC382*$GE$1/1000,2),0)</f>
        <v>0</v>
      </c>
      <c r="GF382" s="9">
        <f>INT(GE382)</f>
        <v>0</v>
      </c>
      <c r="GG382" s="23">
        <f>INT((GE382-GF382)*10)/10</f>
        <v>0</v>
      </c>
      <c r="GH382" s="17">
        <f>GE382-GF382-GG382</f>
        <v>0</v>
      </c>
      <c r="GI382" s="23">
        <f>IF(OR(GH382=0.05,GH382=0),GH382,IF(AND(GH382&gt;0.051,GH382&lt;0.1),0.1,IF(AND(GH382&gt;0.001,GH382&lt;0.05),0.05,GH382)))</f>
        <v>0</v>
      </c>
      <c r="GJ382" s="23">
        <f>GF382+GG382+GI382</f>
        <v>0</v>
      </c>
      <c r="GK382" s="15">
        <f>IF(HB381&gt;0,ROUND($GD$1*$GK$1,2),0)</f>
        <v>0</v>
      </c>
      <c r="GL382" s="22">
        <v>0</v>
      </c>
      <c r="GM382" s="22">
        <f>IF(HB381&gt;0,ROUND($GD$1*$GM$1,0),0)</f>
        <v>0</v>
      </c>
      <c r="GN382" s="22">
        <f>IF(HB381&gt;0,ROUND($GD$1*$GN$1,2),0)</f>
        <v>0</v>
      </c>
      <c r="GO382" s="22">
        <f>IF(HB381&gt;0,ROUND($GD$1*$GO$1,2),0)</f>
        <v>0</v>
      </c>
      <c r="GP382" s="22">
        <f>IF(HB381&gt;0,ROUND($GD$1*$GP$1,2),0)</f>
        <v>0</v>
      </c>
      <c r="GQ382" s="15">
        <f>IF(HB381&gt;0,GK382+SUM(GM382:GP382),0)</f>
        <v>0</v>
      </c>
      <c r="GR382" s="22">
        <f>IF(HB381&gt;0,ROUND(GQ382/12,2),0)</f>
        <v>0</v>
      </c>
      <c r="GS382" s="9">
        <f>INT(GR382)</f>
        <v>0</v>
      </c>
      <c r="GT382" s="23">
        <f>INT((GR382-GS382)*10)/10</f>
        <v>0</v>
      </c>
      <c r="GU382" s="17">
        <f>GR382-GS382-GT382</f>
        <v>0</v>
      </c>
      <c r="GV382" s="23">
        <f>IF(OR(GU382=0.05,GU382=0),GU382,IF(AND(GU382&gt;0.051,GU382&lt;0.1),0.1,IF(AND(GU382&gt;0.001,GU382&lt;0.05),0.05,GU382)))</f>
        <v>0</v>
      </c>
      <c r="GW382" s="23">
        <f>GS382+GT382+GV382</f>
        <v>0</v>
      </c>
      <c r="GX382">
        <f>IF(HB381&gt;0,GX381,0)</f>
        <v>0</v>
      </c>
      <c r="GY382" s="7">
        <f>ROUND(GD382+GJ382+GW382+GX382,2)</f>
        <v>0</v>
      </c>
      <c r="GZ382" s="7">
        <f>IF(AND(GY382&gt;0,GY383=0),GY382,0)</f>
        <v>0</v>
      </c>
      <c r="HA382" s="7">
        <f>IF(HB381&gt;0,HA381,0)</f>
        <v>0</v>
      </c>
      <c r="HB382" s="7">
        <f>IF(ROUND(GY382-HA382,2)&gt;0,ROUND(GY382-HA382,2),0)</f>
        <v>0</v>
      </c>
    </row>
    <row r="383" spans="1:235">
      <c r="BB383">
        <v>381</v>
      </c>
      <c r="BC383" s="7">
        <f>IF(BW382&gt;0,BC382-1000,BC382)</f>
        <v>0</v>
      </c>
      <c r="BD383" s="20">
        <f>IF(BW382&gt;0,ROUND(PMT($F$92/12,$F$96*12,-BC383),5),0)</f>
        <v>0</v>
      </c>
      <c r="BE383" s="15">
        <f>IF(BW382&gt;0,ROUND(BC383*$E$1/1000,2),0)</f>
        <v>0</v>
      </c>
      <c r="BF383" s="15">
        <f>IF(BW382&gt;0,ROUND(MIN(BC383,$F$168)*$BF$1,2),0)</f>
        <v>0</v>
      </c>
      <c r="BG383" s="22">
        <v>0</v>
      </c>
      <c r="BH383" s="22">
        <f>IF(BW382&gt;0,ROUND(MIN(BC383,$F$168)*$BH$1,0),0)</f>
        <v>0</v>
      </c>
      <c r="BI383" s="22">
        <f>IF(BW382&gt;0,ROUND(MIN(BC383,$F$168)*$BI$1,2),0)</f>
        <v>0</v>
      </c>
      <c r="BJ383" s="22">
        <f>IF(BW382&gt;0,ROUND(MIN(BC383,$F$168)*$BJ$1,2),0)</f>
        <v>0</v>
      </c>
      <c r="BK383" s="22">
        <f>IF(BW382&gt;0,ROUND(MIN(BC383,$F$168)*$BK$1,2),0)</f>
        <v>0</v>
      </c>
      <c r="BL383" s="15">
        <f>IF(BW382&gt;0,BF383+SUM(BH383:BK383),0)</f>
        <v>0</v>
      </c>
      <c r="BM383" s="22">
        <f>IF(BW382&gt;0,ROUND(BL383/12,2),0)</f>
        <v>0</v>
      </c>
      <c r="BN383" s="9">
        <f>INT(BM383)</f>
        <v>0</v>
      </c>
      <c r="BO383" s="23">
        <f>INT((BM383-BN383)*10)/10</f>
        <v>0</v>
      </c>
      <c r="BP383" s="17">
        <f>BM383-BN383-BO383</f>
        <v>0</v>
      </c>
      <c r="BQ383" s="23">
        <f>IF(OR(BP383=0.05,BP383=0),BP383,IF(AND(BP383&gt;0.051,BP383&lt;0.1),0.1,IF(AND(BP383&gt;0.001,BP383&lt;0.05),0.05,BP383)))</f>
        <v>0</v>
      </c>
      <c r="BR383" s="23">
        <f>BN383+BO383+BQ383</f>
        <v>0</v>
      </c>
      <c r="BS383">
        <f>IF(BW382&gt;0,BS382,0)</f>
        <v>0</v>
      </c>
      <c r="BT383" s="7">
        <f>SUM(BD383:BE383)+BR383+BS383</f>
        <v>0</v>
      </c>
      <c r="BU383" s="7">
        <f>IF(AND(BT383&gt;0,BT384=0),BT383,0)</f>
        <v>0</v>
      </c>
      <c r="BV383" s="7">
        <f>IF(BW382&gt;0,BV382,0)</f>
        <v>0</v>
      </c>
      <c r="BW383" s="7">
        <f>IF(ROUND(BT383-BV383,2)&gt;0,ROUND(BT383-BV383,2),0)</f>
        <v>0</v>
      </c>
      <c r="CB383">
        <v>381</v>
      </c>
      <c r="CC383" s="7">
        <f>IF(DB382&gt;0,CC382-1000,CC382)</f>
        <v>0</v>
      </c>
      <c r="CD383" s="20">
        <f>IF(DB382&gt;0,ROUND(PMT($F$92/12,$F$96*12,-CC383),5),0)</f>
        <v>0</v>
      </c>
      <c r="CE383" s="15">
        <f>IF(DB382&gt;0,ROUND(CC383*$CE$1/1000,2),0)</f>
        <v>0</v>
      </c>
      <c r="CF383" s="9">
        <f>INT(CE383)</f>
        <v>0</v>
      </c>
      <c r="CG383" s="23">
        <f>INT((CE383-CF383)*10)/10</f>
        <v>0</v>
      </c>
      <c r="CH383" s="17">
        <f>CE383-CF383-CG383</f>
        <v>0</v>
      </c>
      <c r="CI383" s="23">
        <f>IF(OR(CH383=0.05,CH383=0),CH383,IF(AND(CH383&gt;0.051,CH383&lt;0.1),0.1,IF(AND(CH383&gt;0.001,CH383&lt;0.05),0.05,CH383)))</f>
        <v>0</v>
      </c>
      <c r="CJ383" s="23">
        <f>CF383+CG383+CI383</f>
        <v>0</v>
      </c>
      <c r="CK383" s="15">
        <f>IF(DB382&gt;0,ROUND($CD$1*$CK$1,2),0)</f>
        <v>0</v>
      </c>
      <c r="CL383" s="22">
        <v>0</v>
      </c>
      <c r="CM383" s="22">
        <f>IF(DB382&gt;0,ROUND($CD$1*$CM$1,2),0)</f>
        <v>0</v>
      </c>
      <c r="CN383" s="22">
        <f>IF(DB382&gt;0,ROUND($CD$1*$CN$1,2),0)</f>
        <v>0</v>
      </c>
      <c r="CO383" s="22">
        <f>IF(DB382&gt;0,ROUND($CD$1*$CO$1,2),0)</f>
        <v>0</v>
      </c>
      <c r="CP383" s="22">
        <f>IF(DB382&gt;0,ROUND($CD$1*$CP$1,2),0)</f>
        <v>0</v>
      </c>
      <c r="CQ383" s="15">
        <f>IF(DB382&gt;0,CK383+SUM(CM383:CP383),0)</f>
        <v>0</v>
      </c>
      <c r="CR383" s="22">
        <f>IF(DB382&gt;0,ROUND(CQ383/12,2),0)</f>
        <v>0</v>
      </c>
      <c r="CS383" s="9">
        <f>INT(CR383)</f>
        <v>0</v>
      </c>
      <c r="CT383" s="23">
        <f>INT((CR383-CS383)*10)/10</f>
        <v>0</v>
      </c>
      <c r="CU383" s="17">
        <f>CR383-CS383-CT383</f>
        <v>0</v>
      </c>
      <c r="CV383" s="23">
        <f>IF(OR(CU383=0.05,CU383=0),CU383,IF(AND(CU383&gt;0.051,CU383&lt;0.1),0.1,IF(AND(CU383&gt;0.001,CU383&lt;0.05),0.05,CU383)))</f>
        <v>0</v>
      </c>
      <c r="CW383" s="23">
        <f>CS383+CT383+CV383</f>
        <v>0</v>
      </c>
      <c r="CX383">
        <f>IF(DB382&gt;0,CX382,0)</f>
        <v>0</v>
      </c>
      <c r="CY383" s="7">
        <f>ROUND(CD383+CJ383+CW383+CX383,2)</f>
        <v>0</v>
      </c>
      <c r="CZ383" s="7">
        <f>IF(AND(CY383&gt;0,CY384=0),CY383,0)</f>
        <v>0</v>
      </c>
      <c r="DA383" s="7">
        <f>IF(DB382&gt;0,DA382,0)</f>
        <v>0</v>
      </c>
      <c r="DB383" s="7">
        <f>IF(ROUND(CY383-DA383,2)&gt;0,ROUND(CY383-DA383,2),0)</f>
        <v>0</v>
      </c>
      <c r="EB383">
        <v>381</v>
      </c>
      <c r="EC383" s="7">
        <f>IF(FB382&gt;0,EC382-1000,EC382)</f>
        <v>0</v>
      </c>
      <c r="ED383" s="20">
        <f>IF(FB382&gt;0,ROUND(PMT($F$92/12,$F$96*12,-EC383),5),0)</f>
        <v>0</v>
      </c>
      <c r="EE383" s="15">
        <f>IF(FB382&gt;0,ROUND(EC383*$EE$1/1000,2),0)</f>
        <v>0</v>
      </c>
      <c r="EF383" s="9">
        <f>INT(EE383)</f>
        <v>0</v>
      </c>
      <c r="EG383" s="23">
        <f>INT((EE383-EF383)*10)/10</f>
        <v>0</v>
      </c>
      <c r="EH383" s="17">
        <f>EE383-EF383-EG383</f>
        <v>0</v>
      </c>
      <c r="EI383" s="23">
        <f>IF(OR(EH383=0.05,EH383=0),EH383,IF(AND(EH383&gt;0.051,EH383&lt;0.1),0.1,IF(AND(EH383&gt;0.001,EH383&lt;0.05),0.05,EH383)))</f>
        <v>0</v>
      </c>
      <c r="EJ383" s="23">
        <f>EF383+EG383+EI383</f>
        <v>0</v>
      </c>
      <c r="EK383" s="15">
        <f>IF(FB382&gt;0,ROUND($ED$1*$EK$1,2),0)</f>
        <v>0</v>
      </c>
      <c r="EL383" s="22">
        <v>0</v>
      </c>
      <c r="EM383" s="22">
        <f>IF(FB382&gt;0,ROUND($ED$1*$EM$1,0),0)</f>
        <v>0</v>
      </c>
      <c r="EN383" s="22">
        <f>IF(FB382&gt;0,ROUND($ED$1*$EN$1,2),0)</f>
        <v>0</v>
      </c>
      <c r="EO383" s="22">
        <f>IF(FB382&gt;0,ROUND($ED$1*$EO$1,2),0)</f>
        <v>0</v>
      </c>
      <c r="EP383" s="22">
        <f>IF(FB382&gt;0,ROUND($ED$1*$EP$1,2),0)</f>
        <v>0</v>
      </c>
      <c r="EQ383" s="15">
        <f>IF(FB382&gt;0,EK383+SUM(EM383:EP383),0)</f>
        <v>0</v>
      </c>
      <c r="ER383" s="22">
        <f>IF(FB382&gt;0,ROUND(EQ383/12,2),0)</f>
        <v>0</v>
      </c>
      <c r="ES383" s="9">
        <f>INT(ER383)</f>
        <v>0</v>
      </c>
      <c r="ET383" s="23">
        <f>INT((ER383-ES383)*10)/10</f>
        <v>0</v>
      </c>
      <c r="EU383" s="17">
        <f>ER383-ES383-ET383</f>
        <v>0</v>
      </c>
      <c r="EV383" s="23">
        <f>IF(OR(EU383=0.05,EU383=0),EU383,IF(AND(EU383&gt;0.051,EU383&lt;0.1),0.1,IF(AND(EU383&gt;0.001,EU383&lt;0.05),0.05,EU383)))</f>
        <v>0</v>
      </c>
      <c r="EW383" s="23">
        <f>ES383+ET383+EV383</f>
        <v>0</v>
      </c>
      <c r="EX383">
        <f>IF(FB382&gt;0,EX382,0)</f>
        <v>0</v>
      </c>
      <c r="EY383" s="7">
        <f>ROUND(ED383+EJ383+EW383+EX383,2)</f>
        <v>0</v>
      </c>
      <c r="EZ383" s="7">
        <f>IF(AND(EY383&gt;0,EY384=0),EY383,0)</f>
        <v>0</v>
      </c>
      <c r="FA383" s="7">
        <f>IF(FB382&gt;0,FA382,0)</f>
        <v>0</v>
      </c>
      <c r="FB383" s="7">
        <f>IF(ROUND(EY383-FA383,2)&gt;0,ROUND(EY383-FA383,2),0)</f>
        <v>0</v>
      </c>
      <c r="GB383">
        <v>381</v>
      </c>
      <c r="GC383" s="7">
        <f>IF(HB382&gt;0,GC382-1000,GC382)</f>
        <v>0</v>
      </c>
      <c r="GD383" s="20">
        <f>IF(HB382&gt;0,ROUND(PMT($F$92/12,$F$96*12,-GC383),5),0)</f>
        <v>0</v>
      </c>
      <c r="GE383" s="15">
        <f>IF(HB382&gt;0,ROUND(GC383*$GE$1/1000,2),0)</f>
        <v>0</v>
      </c>
      <c r="GF383" s="9">
        <f>INT(GE383)</f>
        <v>0</v>
      </c>
      <c r="GG383" s="23">
        <f>INT((GE383-GF383)*10)/10</f>
        <v>0</v>
      </c>
      <c r="GH383" s="17">
        <f>GE383-GF383-GG383</f>
        <v>0</v>
      </c>
      <c r="GI383" s="23">
        <f>IF(OR(GH383=0.05,GH383=0),GH383,IF(AND(GH383&gt;0.051,GH383&lt;0.1),0.1,IF(AND(GH383&gt;0.001,GH383&lt;0.05),0.05,GH383)))</f>
        <v>0</v>
      </c>
      <c r="GJ383" s="23">
        <f>GF383+GG383+GI383</f>
        <v>0</v>
      </c>
      <c r="GK383" s="15">
        <f>IF(HB382&gt;0,ROUND($GD$1*$GK$1,2),0)</f>
        <v>0</v>
      </c>
      <c r="GL383" s="22">
        <v>0</v>
      </c>
      <c r="GM383" s="22">
        <f>IF(HB382&gt;0,ROUND($GD$1*$GM$1,0),0)</f>
        <v>0</v>
      </c>
      <c r="GN383" s="22">
        <f>IF(HB382&gt;0,ROUND($GD$1*$GN$1,2),0)</f>
        <v>0</v>
      </c>
      <c r="GO383" s="22">
        <f>IF(HB382&gt;0,ROUND($GD$1*$GO$1,2),0)</f>
        <v>0</v>
      </c>
      <c r="GP383" s="22">
        <f>IF(HB382&gt;0,ROUND($GD$1*$GP$1,2),0)</f>
        <v>0</v>
      </c>
      <c r="GQ383" s="15">
        <f>IF(HB382&gt;0,GK383+SUM(GM383:GP383),0)</f>
        <v>0</v>
      </c>
      <c r="GR383" s="22">
        <f>IF(HB382&gt;0,ROUND(GQ383/12,2),0)</f>
        <v>0</v>
      </c>
      <c r="GS383" s="9">
        <f>INT(GR383)</f>
        <v>0</v>
      </c>
      <c r="GT383" s="23">
        <f>INT((GR383-GS383)*10)/10</f>
        <v>0</v>
      </c>
      <c r="GU383" s="17">
        <f>GR383-GS383-GT383</f>
        <v>0</v>
      </c>
      <c r="GV383" s="23">
        <f>IF(OR(GU383=0.05,GU383=0),GU383,IF(AND(GU383&gt;0.051,GU383&lt;0.1),0.1,IF(AND(GU383&gt;0.001,GU383&lt;0.05),0.05,GU383)))</f>
        <v>0</v>
      </c>
      <c r="GW383" s="23">
        <f>GS383+GT383+GV383</f>
        <v>0</v>
      </c>
      <c r="GX383">
        <f>IF(HB382&gt;0,GX382,0)</f>
        <v>0</v>
      </c>
      <c r="GY383" s="7">
        <f>ROUND(GD383+GJ383+GW383+GX383,2)</f>
        <v>0</v>
      </c>
      <c r="GZ383" s="7">
        <f>IF(AND(GY383&gt;0,GY384=0),GY383,0)</f>
        <v>0</v>
      </c>
      <c r="HA383" s="7">
        <f>IF(HB382&gt;0,HA382,0)</f>
        <v>0</v>
      </c>
      <c r="HB383" s="7">
        <f>IF(ROUND(GY383-HA383,2)&gt;0,ROUND(GY383-HA383,2),0)</f>
        <v>0</v>
      </c>
    </row>
    <row r="384" spans="1:235">
      <c r="BB384">
        <v>382</v>
      </c>
      <c r="BC384" s="7">
        <f>IF(BW383&gt;0,BC383-1000,BC383)</f>
        <v>0</v>
      </c>
      <c r="BD384" s="20">
        <f>IF(BW383&gt;0,ROUND(PMT($F$92/12,$F$96*12,-BC384),5),0)</f>
        <v>0</v>
      </c>
      <c r="BE384" s="15">
        <f>IF(BW383&gt;0,ROUND(BC384*$E$1/1000,2),0)</f>
        <v>0</v>
      </c>
      <c r="BF384" s="15">
        <f>IF(BW383&gt;0,ROUND(MIN(BC384,$F$168)*$BF$1,2),0)</f>
        <v>0</v>
      </c>
      <c r="BG384" s="22">
        <v>0</v>
      </c>
      <c r="BH384" s="22">
        <f>IF(BW383&gt;0,ROUND(MIN(BC384,$F$168)*$BH$1,0),0)</f>
        <v>0</v>
      </c>
      <c r="BI384" s="22">
        <f>IF(BW383&gt;0,ROUND(MIN(BC384,$F$168)*$BI$1,2),0)</f>
        <v>0</v>
      </c>
      <c r="BJ384" s="22">
        <f>IF(BW383&gt;0,ROUND(MIN(BC384,$F$168)*$BJ$1,2),0)</f>
        <v>0</v>
      </c>
      <c r="BK384" s="22">
        <f>IF(BW383&gt;0,ROUND(MIN(BC384,$F$168)*$BK$1,2),0)</f>
        <v>0</v>
      </c>
      <c r="BL384" s="15">
        <f>IF(BW383&gt;0,BF384+SUM(BH384:BK384),0)</f>
        <v>0</v>
      </c>
      <c r="BM384" s="22">
        <f>IF(BW383&gt;0,ROUND(BL384/12,2),0)</f>
        <v>0</v>
      </c>
      <c r="BN384" s="9">
        <f>INT(BM384)</f>
        <v>0</v>
      </c>
      <c r="BO384" s="23">
        <f>INT((BM384-BN384)*10)/10</f>
        <v>0</v>
      </c>
      <c r="BP384" s="17">
        <f>BM384-BN384-BO384</f>
        <v>0</v>
      </c>
      <c r="BQ384" s="23">
        <f>IF(OR(BP384=0.05,BP384=0),BP384,IF(AND(BP384&gt;0.051,BP384&lt;0.1),0.1,IF(AND(BP384&gt;0.001,BP384&lt;0.05),0.05,BP384)))</f>
        <v>0</v>
      </c>
      <c r="BR384" s="23">
        <f>BN384+BO384+BQ384</f>
        <v>0</v>
      </c>
      <c r="BS384">
        <f>IF(BW383&gt;0,BS383,0)</f>
        <v>0</v>
      </c>
      <c r="BT384" s="7">
        <f>SUM(BD384:BE384)+BR384+BS384</f>
        <v>0</v>
      </c>
      <c r="BU384" s="7">
        <f>IF(AND(BT384&gt;0,BT385=0),BT384,0)</f>
        <v>0</v>
      </c>
      <c r="BV384" s="7">
        <f>IF(BW383&gt;0,BV383,0)</f>
        <v>0</v>
      </c>
      <c r="BW384" s="7">
        <f>IF(ROUND(BT384-BV384,2)&gt;0,ROUND(BT384-BV384,2),0)</f>
        <v>0</v>
      </c>
      <c r="CB384">
        <v>382</v>
      </c>
      <c r="CC384" s="7">
        <f>IF(DB383&gt;0,CC383-1000,CC383)</f>
        <v>0</v>
      </c>
      <c r="CD384" s="20">
        <f>IF(DB383&gt;0,ROUND(PMT($F$92/12,$F$96*12,-CC384),5),0)</f>
        <v>0</v>
      </c>
      <c r="CE384" s="15">
        <f>IF(DB383&gt;0,ROUND(CC384*$CE$1/1000,2),0)</f>
        <v>0</v>
      </c>
      <c r="CF384" s="9">
        <f>INT(CE384)</f>
        <v>0</v>
      </c>
      <c r="CG384" s="23">
        <f>INT((CE384-CF384)*10)/10</f>
        <v>0</v>
      </c>
      <c r="CH384" s="17">
        <f>CE384-CF384-CG384</f>
        <v>0</v>
      </c>
      <c r="CI384" s="23">
        <f>IF(OR(CH384=0.05,CH384=0),CH384,IF(AND(CH384&gt;0.051,CH384&lt;0.1),0.1,IF(AND(CH384&gt;0.001,CH384&lt;0.05),0.05,CH384)))</f>
        <v>0</v>
      </c>
      <c r="CJ384" s="23">
        <f>CF384+CG384+CI384</f>
        <v>0</v>
      </c>
      <c r="CK384" s="15">
        <f>IF(DB383&gt;0,ROUND($CD$1*$CK$1,2),0)</f>
        <v>0</v>
      </c>
      <c r="CL384" s="22">
        <v>0</v>
      </c>
      <c r="CM384" s="22">
        <f>IF(DB383&gt;0,ROUND($CD$1*$CM$1,2),0)</f>
        <v>0</v>
      </c>
      <c r="CN384" s="22">
        <f>IF(DB383&gt;0,ROUND($CD$1*$CN$1,2),0)</f>
        <v>0</v>
      </c>
      <c r="CO384" s="22">
        <f>IF(DB383&gt;0,ROUND($CD$1*$CO$1,2),0)</f>
        <v>0</v>
      </c>
      <c r="CP384" s="22">
        <f>IF(DB383&gt;0,ROUND($CD$1*$CP$1,2),0)</f>
        <v>0</v>
      </c>
      <c r="CQ384" s="15">
        <f>IF(DB383&gt;0,CK384+SUM(CM384:CP384),0)</f>
        <v>0</v>
      </c>
      <c r="CR384" s="22">
        <f>IF(DB383&gt;0,ROUND(CQ384/12,2),0)</f>
        <v>0</v>
      </c>
      <c r="CS384" s="9">
        <f>INT(CR384)</f>
        <v>0</v>
      </c>
      <c r="CT384" s="23">
        <f>INT((CR384-CS384)*10)/10</f>
        <v>0</v>
      </c>
      <c r="CU384" s="17">
        <f>CR384-CS384-CT384</f>
        <v>0</v>
      </c>
      <c r="CV384" s="23">
        <f>IF(OR(CU384=0.05,CU384=0),CU384,IF(AND(CU384&gt;0.051,CU384&lt;0.1),0.1,IF(AND(CU384&gt;0.001,CU384&lt;0.05),0.05,CU384)))</f>
        <v>0</v>
      </c>
      <c r="CW384" s="23">
        <f>CS384+CT384+CV384</f>
        <v>0</v>
      </c>
      <c r="CX384">
        <f>IF(DB383&gt;0,CX383,0)</f>
        <v>0</v>
      </c>
      <c r="CY384" s="7">
        <f>ROUND(CD384+CJ384+CW384+CX384,2)</f>
        <v>0</v>
      </c>
      <c r="CZ384" s="7">
        <f>IF(AND(CY384&gt;0,CY385=0),CY384,0)</f>
        <v>0</v>
      </c>
      <c r="DA384" s="7">
        <f>IF(DB383&gt;0,DA383,0)</f>
        <v>0</v>
      </c>
      <c r="DB384" s="7">
        <f>IF(ROUND(CY384-DA384,2)&gt;0,ROUND(CY384-DA384,2),0)</f>
        <v>0</v>
      </c>
      <c r="EB384">
        <v>382</v>
      </c>
      <c r="EC384" s="7">
        <f>IF(FB383&gt;0,EC383-1000,EC383)</f>
        <v>0</v>
      </c>
      <c r="ED384" s="20">
        <f>IF(FB383&gt;0,ROUND(PMT($F$92/12,$F$96*12,-EC384),5),0)</f>
        <v>0</v>
      </c>
      <c r="EE384" s="15">
        <f>IF(FB383&gt;0,ROUND(EC384*$EE$1/1000,2),0)</f>
        <v>0</v>
      </c>
      <c r="EF384" s="9">
        <f>INT(EE384)</f>
        <v>0</v>
      </c>
      <c r="EG384" s="23">
        <f>INT((EE384-EF384)*10)/10</f>
        <v>0</v>
      </c>
      <c r="EH384" s="17">
        <f>EE384-EF384-EG384</f>
        <v>0</v>
      </c>
      <c r="EI384" s="23">
        <f>IF(OR(EH384=0.05,EH384=0),EH384,IF(AND(EH384&gt;0.051,EH384&lt;0.1),0.1,IF(AND(EH384&gt;0.001,EH384&lt;0.05),0.05,EH384)))</f>
        <v>0</v>
      </c>
      <c r="EJ384" s="23">
        <f>EF384+EG384+EI384</f>
        <v>0</v>
      </c>
      <c r="EK384" s="15">
        <f>IF(FB383&gt;0,ROUND($ED$1*$EK$1,2),0)</f>
        <v>0</v>
      </c>
      <c r="EL384" s="22">
        <v>0</v>
      </c>
      <c r="EM384" s="22">
        <f>IF(FB383&gt;0,ROUND($ED$1*$EM$1,0),0)</f>
        <v>0</v>
      </c>
      <c r="EN384" s="22">
        <f>IF(FB383&gt;0,ROUND($ED$1*$EN$1,2),0)</f>
        <v>0</v>
      </c>
      <c r="EO384" s="22">
        <f>IF(FB383&gt;0,ROUND($ED$1*$EO$1,2),0)</f>
        <v>0</v>
      </c>
      <c r="EP384" s="22">
        <f>IF(FB383&gt;0,ROUND($ED$1*$EP$1,2),0)</f>
        <v>0</v>
      </c>
      <c r="EQ384" s="15">
        <f>IF(FB383&gt;0,EK384+SUM(EM384:EP384),0)</f>
        <v>0</v>
      </c>
      <c r="ER384" s="22">
        <f>IF(FB383&gt;0,ROUND(EQ384/12,2),0)</f>
        <v>0</v>
      </c>
      <c r="ES384" s="9">
        <f>INT(ER384)</f>
        <v>0</v>
      </c>
      <c r="ET384" s="23">
        <f>INT((ER384-ES384)*10)/10</f>
        <v>0</v>
      </c>
      <c r="EU384" s="17">
        <f>ER384-ES384-ET384</f>
        <v>0</v>
      </c>
      <c r="EV384" s="23">
        <f>IF(OR(EU384=0.05,EU384=0),EU384,IF(AND(EU384&gt;0.051,EU384&lt;0.1),0.1,IF(AND(EU384&gt;0.001,EU384&lt;0.05),0.05,EU384)))</f>
        <v>0</v>
      </c>
      <c r="EW384" s="23">
        <f>ES384+ET384+EV384</f>
        <v>0</v>
      </c>
      <c r="EX384">
        <f>IF(FB383&gt;0,EX383,0)</f>
        <v>0</v>
      </c>
      <c r="EY384" s="7">
        <f>ROUND(ED384+EJ384+EW384+EX384,2)</f>
        <v>0</v>
      </c>
      <c r="EZ384" s="7">
        <f>IF(AND(EY384&gt;0,EY385=0),EY384,0)</f>
        <v>0</v>
      </c>
      <c r="FA384" s="7">
        <f>IF(FB383&gt;0,FA383,0)</f>
        <v>0</v>
      </c>
      <c r="FB384" s="7">
        <f>IF(ROUND(EY384-FA384,2)&gt;0,ROUND(EY384-FA384,2),0)</f>
        <v>0</v>
      </c>
      <c r="GB384">
        <v>382</v>
      </c>
      <c r="GC384" s="7">
        <f>IF(HB383&gt;0,GC383-1000,GC383)</f>
        <v>0</v>
      </c>
      <c r="GD384" s="20">
        <f>IF(HB383&gt;0,ROUND(PMT($F$92/12,$F$96*12,-GC384),5),0)</f>
        <v>0</v>
      </c>
      <c r="GE384" s="15">
        <f>IF(HB383&gt;0,ROUND(GC384*$GE$1/1000,2),0)</f>
        <v>0</v>
      </c>
      <c r="GF384" s="9">
        <f>INT(GE384)</f>
        <v>0</v>
      </c>
      <c r="GG384" s="23">
        <f>INT((GE384-GF384)*10)/10</f>
        <v>0</v>
      </c>
      <c r="GH384" s="17">
        <f>GE384-GF384-GG384</f>
        <v>0</v>
      </c>
      <c r="GI384" s="23">
        <f>IF(OR(GH384=0.05,GH384=0),GH384,IF(AND(GH384&gt;0.051,GH384&lt;0.1),0.1,IF(AND(GH384&gt;0.001,GH384&lt;0.05),0.05,GH384)))</f>
        <v>0</v>
      </c>
      <c r="GJ384" s="23">
        <f>GF384+GG384+GI384</f>
        <v>0</v>
      </c>
      <c r="GK384" s="15">
        <f>IF(HB383&gt;0,ROUND($GD$1*$GK$1,2),0)</f>
        <v>0</v>
      </c>
      <c r="GL384" s="22">
        <v>0</v>
      </c>
      <c r="GM384" s="22">
        <f>IF(HB383&gt;0,ROUND($GD$1*$GM$1,0),0)</f>
        <v>0</v>
      </c>
      <c r="GN384" s="22">
        <f>IF(HB383&gt;0,ROUND($GD$1*$GN$1,2),0)</f>
        <v>0</v>
      </c>
      <c r="GO384" s="22">
        <f>IF(HB383&gt;0,ROUND($GD$1*$GO$1,2),0)</f>
        <v>0</v>
      </c>
      <c r="GP384" s="22">
        <f>IF(HB383&gt;0,ROUND($GD$1*$GP$1,2),0)</f>
        <v>0</v>
      </c>
      <c r="GQ384" s="15">
        <f>IF(HB383&gt;0,GK384+SUM(GM384:GP384),0)</f>
        <v>0</v>
      </c>
      <c r="GR384" s="22">
        <f>IF(HB383&gt;0,ROUND(GQ384/12,2),0)</f>
        <v>0</v>
      </c>
      <c r="GS384" s="9">
        <f>INT(GR384)</f>
        <v>0</v>
      </c>
      <c r="GT384" s="23">
        <f>INT((GR384-GS384)*10)/10</f>
        <v>0</v>
      </c>
      <c r="GU384" s="17">
        <f>GR384-GS384-GT384</f>
        <v>0</v>
      </c>
      <c r="GV384" s="23">
        <f>IF(OR(GU384=0.05,GU384=0),GU384,IF(AND(GU384&gt;0.051,GU384&lt;0.1),0.1,IF(AND(GU384&gt;0.001,GU384&lt;0.05),0.05,GU384)))</f>
        <v>0</v>
      </c>
      <c r="GW384" s="23">
        <f>GS384+GT384+GV384</f>
        <v>0</v>
      </c>
      <c r="GX384">
        <f>IF(HB383&gt;0,GX383,0)</f>
        <v>0</v>
      </c>
      <c r="GY384" s="7">
        <f>ROUND(GD384+GJ384+GW384+GX384,2)</f>
        <v>0</v>
      </c>
      <c r="GZ384" s="7">
        <f>IF(AND(GY384&gt;0,GY385=0),GY384,0)</f>
        <v>0</v>
      </c>
      <c r="HA384" s="7">
        <f>IF(HB383&gt;0,HA383,0)</f>
        <v>0</v>
      </c>
      <c r="HB384" s="7">
        <f>IF(ROUND(GY384-HA384,2)&gt;0,ROUND(GY384-HA384,2),0)</f>
        <v>0</v>
      </c>
    </row>
    <row r="385" spans="1:235">
      <c r="BB385">
        <v>383</v>
      </c>
      <c r="BC385" s="7">
        <f>IF(BW384&gt;0,BC384-1000,BC384)</f>
        <v>0</v>
      </c>
      <c r="BD385" s="20">
        <f>IF(BW384&gt;0,ROUND(PMT($F$92/12,$F$96*12,-BC385),5),0)</f>
        <v>0</v>
      </c>
      <c r="BE385" s="15">
        <f>IF(BW384&gt;0,ROUND(BC385*$E$1/1000,2),0)</f>
        <v>0</v>
      </c>
      <c r="BF385" s="15">
        <f>IF(BW384&gt;0,ROUND(MIN(BC385,$F$168)*$BF$1,2),0)</f>
        <v>0</v>
      </c>
      <c r="BG385" s="22">
        <v>0</v>
      </c>
      <c r="BH385" s="22">
        <f>IF(BW384&gt;0,ROUND(MIN(BC385,$F$168)*$BH$1,0),0)</f>
        <v>0</v>
      </c>
      <c r="BI385" s="22">
        <f>IF(BW384&gt;0,ROUND(MIN(BC385,$F$168)*$BI$1,2),0)</f>
        <v>0</v>
      </c>
      <c r="BJ385" s="22">
        <f>IF(BW384&gt;0,ROUND(MIN(BC385,$F$168)*$BJ$1,2),0)</f>
        <v>0</v>
      </c>
      <c r="BK385" s="22">
        <f>IF(BW384&gt;0,ROUND(MIN(BC385,$F$168)*$BK$1,2),0)</f>
        <v>0</v>
      </c>
      <c r="BL385" s="15">
        <f>IF(BW384&gt;0,BF385+SUM(BH385:BK385),0)</f>
        <v>0</v>
      </c>
      <c r="BM385" s="22">
        <f>IF(BW384&gt;0,ROUND(BL385/12,2),0)</f>
        <v>0</v>
      </c>
      <c r="BN385" s="9">
        <f>INT(BM385)</f>
        <v>0</v>
      </c>
      <c r="BO385" s="23">
        <f>INT((BM385-BN385)*10)/10</f>
        <v>0</v>
      </c>
      <c r="BP385" s="17">
        <f>BM385-BN385-BO385</f>
        <v>0</v>
      </c>
      <c r="BQ385" s="23">
        <f>IF(OR(BP385=0.05,BP385=0),BP385,IF(AND(BP385&gt;0.051,BP385&lt;0.1),0.1,IF(AND(BP385&gt;0.001,BP385&lt;0.05),0.05,BP385)))</f>
        <v>0</v>
      </c>
      <c r="BR385" s="23">
        <f>BN385+BO385+BQ385</f>
        <v>0</v>
      </c>
      <c r="BS385">
        <f>IF(BW384&gt;0,BS384,0)</f>
        <v>0</v>
      </c>
      <c r="BT385" s="7">
        <f>SUM(BD385:BE385)+BR385+BS385</f>
        <v>0</v>
      </c>
      <c r="BU385" s="7">
        <f>IF(AND(BT385&gt;0,BT386=0),BT385,0)</f>
        <v>0</v>
      </c>
      <c r="BV385" s="7">
        <f>IF(BW384&gt;0,BV384,0)</f>
        <v>0</v>
      </c>
      <c r="BW385" s="7">
        <f>IF(ROUND(BT385-BV385,2)&gt;0,ROUND(BT385-BV385,2),0)</f>
        <v>0</v>
      </c>
      <c r="CB385">
        <v>383</v>
      </c>
      <c r="CC385" s="7">
        <f>IF(DB384&gt;0,CC384-1000,CC384)</f>
        <v>0</v>
      </c>
      <c r="CD385" s="20">
        <f>IF(DB384&gt;0,ROUND(PMT($F$92/12,$F$96*12,-CC385),5),0)</f>
        <v>0</v>
      </c>
      <c r="CE385" s="15">
        <f>IF(DB384&gt;0,ROUND(CC385*$CE$1/1000,2),0)</f>
        <v>0</v>
      </c>
      <c r="CF385" s="9">
        <f>INT(CE385)</f>
        <v>0</v>
      </c>
      <c r="CG385" s="23">
        <f>INT((CE385-CF385)*10)/10</f>
        <v>0</v>
      </c>
      <c r="CH385" s="17">
        <f>CE385-CF385-CG385</f>
        <v>0</v>
      </c>
      <c r="CI385" s="23">
        <f>IF(OR(CH385=0.05,CH385=0),CH385,IF(AND(CH385&gt;0.051,CH385&lt;0.1),0.1,IF(AND(CH385&gt;0.001,CH385&lt;0.05),0.05,CH385)))</f>
        <v>0</v>
      </c>
      <c r="CJ385" s="23">
        <f>CF385+CG385+CI385</f>
        <v>0</v>
      </c>
      <c r="CK385" s="15">
        <f>IF(DB384&gt;0,ROUND($CD$1*$CK$1,2),0)</f>
        <v>0</v>
      </c>
      <c r="CL385" s="22">
        <v>0</v>
      </c>
      <c r="CM385" s="22">
        <f>IF(DB384&gt;0,ROUND($CD$1*$CM$1,2),0)</f>
        <v>0</v>
      </c>
      <c r="CN385" s="22">
        <f>IF(DB384&gt;0,ROUND($CD$1*$CN$1,2),0)</f>
        <v>0</v>
      </c>
      <c r="CO385" s="22">
        <f>IF(DB384&gt;0,ROUND($CD$1*$CO$1,2),0)</f>
        <v>0</v>
      </c>
      <c r="CP385" s="22">
        <f>IF(DB384&gt;0,ROUND($CD$1*$CP$1,2),0)</f>
        <v>0</v>
      </c>
      <c r="CQ385" s="15">
        <f>IF(DB384&gt;0,CK385+SUM(CM385:CP385),0)</f>
        <v>0</v>
      </c>
      <c r="CR385" s="22">
        <f>IF(DB384&gt;0,ROUND(CQ385/12,2),0)</f>
        <v>0</v>
      </c>
      <c r="CS385" s="9">
        <f>INT(CR385)</f>
        <v>0</v>
      </c>
      <c r="CT385" s="23">
        <f>INT((CR385-CS385)*10)/10</f>
        <v>0</v>
      </c>
      <c r="CU385" s="17">
        <f>CR385-CS385-CT385</f>
        <v>0</v>
      </c>
      <c r="CV385" s="23">
        <f>IF(OR(CU385=0.05,CU385=0),CU385,IF(AND(CU385&gt;0.051,CU385&lt;0.1),0.1,IF(AND(CU385&gt;0.001,CU385&lt;0.05),0.05,CU385)))</f>
        <v>0</v>
      </c>
      <c r="CW385" s="23">
        <f>CS385+CT385+CV385</f>
        <v>0</v>
      </c>
      <c r="CX385">
        <f>IF(DB384&gt;0,CX384,0)</f>
        <v>0</v>
      </c>
      <c r="CY385" s="7">
        <f>ROUND(CD385+CJ385+CW385+CX385,2)</f>
        <v>0</v>
      </c>
      <c r="CZ385" s="7">
        <f>IF(AND(CY385&gt;0,CY386=0),CY385,0)</f>
        <v>0</v>
      </c>
      <c r="DA385" s="7">
        <f>IF(DB384&gt;0,DA384,0)</f>
        <v>0</v>
      </c>
      <c r="DB385" s="7">
        <f>IF(ROUND(CY385-DA385,2)&gt;0,ROUND(CY385-DA385,2),0)</f>
        <v>0</v>
      </c>
      <c r="EB385">
        <v>383</v>
      </c>
      <c r="EC385" s="7">
        <f>IF(FB384&gt;0,EC384-1000,EC384)</f>
        <v>0</v>
      </c>
      <c r="ED385" s="20">
        <f>IF(FB384&gt;0,ROUND(PMT($F$92/12,$F$96*12,-EC385),5),0)</f>
        <v>0</v>
      </c>
      <c r="EE385" s="15">
        <f>IF(FB384&gt;0,ROUND(EC385*$EE$1/1000,2),0)</f>
        <v>0</v>
      </c>
      <c r="EF385" s="9">
        <f>INT(EE385)</f>
        <v>0</v>
      </c>
      <c r="EG385" s="23">
        <f>INT((EE385-EF385)*10)/10</f>
        <v>0</v>
      </c>
      <c r="EH385" s="17">
        <f>EE385-EF385-EG385</f>
        <v>0</v>
      </c>
      <c r="EI385" s="23">
        <f>IF(OR(EH385=0.05,EH385=0),EH385,IF(AND(EH385&gt;0.051,EH385&lt;0.1),0.1,IF(AND(EH385&gt;0.001,EH385&lt;0.05),0.05,EH385)))</f>
        <v>0</v>
      </c>
      <c r="EJ385" s="23">
        <f>EF385+EG385+EI385</f>
        <v>0</v>
      </c>
      <c r="EK385" s="15">
        <f>IF(FB384&gt;0,ROUND($ED$1*$EK$1,2),0)</f>
        <v>0</v>
      </c>
      <c r="EL385" s="22">
        <v>0</v>
      </c>
      <c r="EM385" s="22">
        <f>IF(FB384&gt;0,ROUND($ED$1*$EM$1,0),0)</f>
        <v>0</v>
      </c>
      <c r="EN385" s="22">
        <f>IF(FB384&gt;0,ROUND($ED$1*$EN$1,2),0)</f>
        <v>0</v>
      </c>
      <c r="EO385" s="22">
        <f>IF(FB384&gt;0,ROUND($ED$1*$EO$1,2),0)</f>
        <v>0</v>
      </c>
      <c r="EP385" s="22">
        <f>IF(FB384&gt;0,ROUND($ED$1*$EP$1,2),0)</f>
        <v>0</v>
      </c>
      <c r="EQ385" s="15">
        <f>IF(FB384&gt;0,EK385+SUM(EM385:EP385),0)</f>
        <v>0</v>
      </c>
      <c r="ER385" s="22">
        <f>IF(FB384&gt;0,ROUND(EQ385/12,2),0)</f>
        <v>0</v>
      </c>
      <c r="ES385" s="9">
        <f>INT(ER385)</f>
        <v>0</v>
      </c>
      <c r="ET385" s="23">
        <f>INT((ER385-ES385)*10)/10</f>
        <v>0</v>
      </c>
      <c r="EU385" s="17">
        <f>ER385-ES385-ET385</f>
        <v>0</v>
      </c>
      <c r="EV385" s="23">
        <f>IF(OR(EU385=0.05,EU385=0),EU385,IF(AND(EU385&gt;0.051,EU385&lt;0.1),0.1,IF(AND(EU385&gt;0.001,EU385&lt;0.05),0.05,EU385)))</f>
        <v>0</v>
      </c>
      <c r="EW385" s="23">
        <f>ES385+ET385+EV385</f>
        <v>0</v>
      </c>
      <c r="EX385">
        <f>IF(FB384&gt;0,EX384,0)</f>
        <v>0</v>
      </c>
      <c r="EY385" s="7">
        <f>ROUND(ED385+EJ385+EW385+EX385,2)</f>
        <v>0</v>
      </c>
      <c r="EZ385" s="7">
        <f>IF(AND(EY385&gt;0,EY386=0),EY385,0)</f>
        <v>0</v>
      </c>
      <c r="FA385" s="7">
        <f>IF(FB384&gt;0,FA384,0)</f>
        <v>0</v>
      </c>
      <c r="FB385" s="7">
        <f>IF(ROUND(EY385-FA385,2)&gt;0,ROUND(EY385-FA385,2),0)</f>
        <v>0</v>
      </c>
      <c r="GB385">
        <v>383</v>
      </c>
      <c r="GC385" s="7">
        <f>IF(HB384&gt;0,GC384-1000,GC384)</f>
        <v>0</v>
      </c>
      <c r="GD385" s="20">
        <f>IF(HB384&gt;0,ROUND(PMT($F$92/12,$F$96*12,-GC385),5),0)</f>
        <v>0</v>
      </c>
      <c r="GE385" s="15">
        <f>IF(HB384&gt;0,ROUND(GC385*$GE$1/1000,2),0)</f>
        <v>0</v>
      </c>
      <c r="GF385" s="9">
        <f>INT(GE385)</f>
        <v>0</v>
      </c>
      <c r="GG385" s="23">
        <f>INT((GE385-GF385)*10)/10</f>
        <v>0</v>
      </c>
      <c r="GH385" s="17">
        <f>GE385-GF385-GG385</f>
        <v>0</v>
      </c>
      <c r="GI385" s="23">
        <f>IF(OR(GH385=0.05,GH385=0),GH385,IF(AND(GH385&gt;0.051,GH385&lt;0.1),0.1,IF(AND(GH385&gt;0.001,GH385&lt;0.05),0.05,GH385)))</f>
        <v>0</v>
      </c>
      <c r="GJ385" s="23">
        <f>GF385+GG385+GI385</f>
        <v>0</v>
      </c>
      <c r="GK385" s="15">
        <f>IF(HB384&gt;0,ROUND($GD$1*$GK$1,2),0)</f>
        <v>0</v>
      </c>
      <c r="GL385" s="22">
        <v>0</v>
      </c>
      <c r="GM385" s="22">
        <f>IF(HB384&gt;0,ROUND($GD$1*$GM$1,0),0)</f>
        <v>0</v>
      </c>
      <c r="GN385" s="22">
        <f>IF(HB384&gt;0,ROUND($GD$1*$GN$1,2),0)</f>
        <v>0</v>
      </c>
      <c r="GO385" s="22">
        <f>IF(HB384&gt;0,ROUND($GD$1*$GO$1,2),0)</f>
        <v>0</v>
      </c>
      <c r="GP385" s="22">
        <f>IF(HB384&gt;0,ROUND($GD$1*$GP$1,2),0)</f>
        <v>0</v>
      </c>
      <c r="GQ385" s="15">
        <f>IF(HB384&gt;0,GK385+SUM(GM385:GP385),0)</f>
        <v>0</v>
      </c>
      <c r="GR385" s="22">
        <f>IF(HB384&gt;0,ROUND(GQ385/12,2),0)</f>
        <v>0</v>
      </c>
      <c r="GS385" s="9">
        <f>INT(GR385)</f>
        <v>0</v>
      </c>
      <c r="GT385" s="23">
        <f>INT((GR385-GS385)*10)/10</f>
        <v>0</v>
      </c>
      <c r="GU385" s="17">
        <f>GR385-GS385-GT385</f>
        <v>0</v>
      </c>
      <c r="GV385" s="23">
        <f>IF(OR(GU385=0.05,GU385=0),GU385,IF(AND(GU385&gt;0.051,GU385&lt;0.1),0.1,IF(AND(GU385&gt;0.001,GU385&lt;0.05),0.05,GU385)))</f>
        <v>0</v>
      </c>
      <c r="GW385" s="23">
        <f>GS385+GT385+GV385</f>
        <v>0</v>
      </c>
      <c r="GX385">
        <f>IF(HB384&gt;0,GX384,0)</f>
        <v>0</v>
      </c>
      <c r="GY385" s="7">
        <f>ROUND(GD385+GJ385+GW385+GX385,2)</f>
        <v>0</v>
      </c>
      <c r="GZ385" s="7">
        <f>IF(AND(GY385&gt;0,GY386=0),GY385,0)</f>
        <v>0</v>
      </c>
      <c r="HA385" s="7">
        <f>IF(HB384&gt;0,HA384,0)</f>
        <v>0</v>
      </c>
      <c r="HB385" s="7">
        <f>IF(ROUND(GY385-HA385,2)&gt;0,ROUND(GY385-HA385,2),0)</f>
        <v>0</v>
      </c>
    </row>
    <row r="386" spans="1:235">
      <c r="BB386">
        <v>384</v>
      </c>
      <c r="BC386" s="7">
        <f>IF(BW385&gt;0,BC385-1000,BC385)</f>
        <v>0</v>
      </c>
      <c r="BD386" s="20">
        <f>IF(BW385&gt;0,ROUND(PMT($F$92/12,$F$96*12,-BC386),5),0)</f>
        <v>0</v>
      </c>
      <c r="BE386" s="15">
        <f>IF(BW385&gt;0,ROUND(BC386*$E$1/1000,2),0)</f>
        <v>0</v>
      </c>
      <c r="BF386" s="15">
        <f>IF(BW385&gt;0,ROUND(MIN(BC386,$F$168)*$BF$1,2),0)</f>
        <v>0</v>
      </c>
      <c r="BG386" s="22">
        <v>0</v>
      </c>
      <c r="BH386" s="22">
        <f>IF(BW385&gt;0,ROUND(MIN(BC386,$F$168)*$BH$1,0),0)</f>
        <v>0</v>
      </c>
      <c r="BI386" s="22">
        <f>IF(BW385&gt;0,ROUND(MIN(BC386,$F$168)*$BI$1,2),0)</f>
        <v>0</v>
      </c>
      <c r="BJ386" s="22">
        <f>IF(BW385&gt;0,ROUND(MIN(BC386,$F$168)*$BJ$1,2),0)</f>
        <v>0</v>
      </c>
      <c r="BK386" s="22">
        <f>IF(BW385&gt;0,ROUND(MIN(BC386,$F$168)*$BK$1,2),0)</f>
        <v>0</v>
      </c>
      <c r="BL386" s="15">
        <f>IF(BW385&gt;0,BF386+SUM(BH386:BK386),0)</f>
        <v>0</v>
      </c>
      <c r="BM386" s="22">
        <f>IF(BW385&gt;0,ROUND(BL386/12,2),0)</f>
        <v>0</v>
      </c>
      <c r="BN386" s="9">
        <f>INT(BM386)</f>
        <v>0</v>
      </c>
      <c r="BO386" s="23">
        <f>INT((BM386-BN386)*10)/10</f>
        <v>0</v>
      </c>
      <c r="BP386" s="17">
        <f>BM386-BN386-BO386</f>
        <v>0</v>
      </c>
      <c r="BQ386" s="23">
        <f>IF(OR(BP386=0.05,BP386=0),BP386,IF(AND(BP386&gt;0.051,BP386&lt;0.1),0.1,IF(AND(BP386&gt;0.001,BP386&lt;0.05),0.05,BP386)))</f>
        <v>0</v>
      </c>
      <c r="BR386" s="23">
        <f>BN386+BO386+BQ386</f>
        <v>0</v>
      </c>
      <c r="BS386">
        <f>IF(BW385&gt;0,BS385,0)</f>
        <v>0</v>
      </c>
      <c r="BT386" s="7">
        <f>SUM(BD386:BE386)+BR386+BS386</f>
        <v>0</v>
      </c>
      <c r="BU386" s="7">
        <f>IF(AND(BT386&gt;0,BT387=0),BT386,0)</f>
        <v>0</v>
      </c>
      <c r="BV386" s="7">
        <f>IF(BW385&gt;0,BV385,0)</f>
        <v>0</v>
      </c>
      <c r="BW386" s="7">
        <f>IF(ROUND(BT386-BV386,2)&gt;0,ROUND(BT386-BV386,2),0)</f>
        <v>0</v>
      </c>
      <c r="CB386">
        <v>384</v>
      </c>
      <c r="CC386" s="7">
        <f>IF(DB385&gt;0,CC385-1000,CC385)</f>
        <v>0</v>
      </c>
      <c r="CD386" s="20">
        <f>IF(DB385&gt;0,ROUND(PMT($F$92/12,$F$96*12,-CC386),5),0)</f>
        <v>0</v>
      </c>
      <c r="CE386" s="15">
        <f>IF(DB385&gt;0,ROUND(CC386*$CE$1/1000,2),0)</f>
        <v>0</v>
      </c>
      <c r="CF386" s="9">
        <f>INT(CE386)</f>
        <v>0</v>
      </c>
      <c r="CG386" s="23">
        <f>INT((CE386-CF386)*10)/10</f>
        <v>0</v>
      </c>
      <c r="CH386" s="17">
        <f>CE386-CF386-CG386</f>
        <v>0</v>
      </c>
      <c r="CI386" s="23">
        <f>IF(OR(CH386=0.05,CH386=0),CH386,IF(AND(CH386&gt;0.051,CH386&lt;0.1),0.1,IF(AND(CH386&gt;0.001,CH386&lt;0.05),0.05,CH386)))</f>
        <v>0</v>
      </c>
      <c r="CJ386" s="23">
        <f>CF386+CG386+CI386</f>
        <v>0</v>
      </c>
      <c r="CK386" s="15">
        <f>IF(DB385&gt;0,ROUND($CD$1*$CK$1,2),0)</f>
        <v>0</v>
      </c>
      <c r="CL386" s="22">
        <v>0</v>
      </c>
      <c r="CM386" s="22">
        <f>IF(DB385&gt;0,ROUND($CD$1*$CM$1,2),0)</f>
        <v>0</v>
      </c>
      <c r="CN386" s="22">
        <f>IF(DB385&gt;0,ROUND($CD$1*$CN$1,2),0)</f>
        <v>0</v>
      </c>
      <c r="CO386" s="22">
        <f>IF(DB385&gt;0,ROUND($CD$1*$CO$1,2),0)</f>
        <v>0</v>
      </c>
      <c r="CP386" s="22">
        <f>IF(DB385&gt;0,ROUND($CD$1*$CP$1,2),0)</f>
        <v>0</v>
      </c>
      <c r="CQ386" s="15">
        <f>IF(DB385&gt;0,CK386+SUM(CM386:CP386),0)</f>
        <v>0</v>
      </c>
      <c r="CR386" s="22">
        <f>IF(DB385&gt;0,ROUND(CQ386/12,2),0)</f>
        <v>0</v>
      </c>
      <c r="CS386" s="9">
        <f>INT(CR386)</f>
        <v>0</v>
      </c>
      <c r="CT386" s="23">
        <f>INT((CR386-CS386)*10)/10</f>
        <v>0</v>
      </c>
      <c r="CU386" s="17">
        <f>CR386-CS386-CT386</f>
        <v>0</v>
      </c>
      <c r="CV386" s="23">
        <f>IF(OR(CU386=0.05,CU386=0),CU386,IF(AND(CU386&gt;0.051,CU386&lt;0.1),0.1,IF(AND(CU386&gt;0.001,CU386&lt;0.05),0.05,CU386)))</f>
        <v>0</v>
      </c>
      <c r="CW386" s="23">
        <f>CS386+CT386+CV386</f>
        <v>0</v>
      </c>
      <c r="CX386">
        <f>IF(DB385&gt;0,CX385,0)</f>
        <v>0</v>
      </c>
      <c r="CY386" s="7">
        <f>ROUND(CD386+CJ386+CW386+CX386,2)</f>
        <v>0</v>
      </c>
      <c r="CZ386" s="7">
        <f>IF(AND(CY386&gt;0,CY387=0),CY386,0)</f>
        <v>0</v>
      </c>
      <c r="DA386" s="7">
        <f>IF(DB385&gt;0,DA385,0)</f>
        <v>0</v>
      </c>
      <c r="DB386" s="7">
        <f>IF(ROUND(CY386-DA386,2)&gt;0,ROUND(CY386-DA386,2),0)</f>
        <v>0</v>
      </c>
      <c r="EB386">
        <v>384</v>
      </c>
      <c r="EC386" s="7">
        <f>IF(FB385&gt;0,EC385-1000,EC385)</f>
        <v>0</v>
      </c>
      <c r="ED386" s="20">
        <f>IF(FB385&gt;0,ROUND(PMT($F$92/12,$F$96*12,-EC386),5),0)</f>
        <v>0</v>
      </c>
      <c r="EE386" s="15">
        <f>IF(FB385&gt;0,ROUND(EC386*$EE$1/1000,2),0)</f>
        <v>0</v>
      </c>
      <c r="EF386" s="9">
        <f>INT(EE386)</f>
        <v>0</v>
      </c>
      <c r="EG386" s="23">
        <f>INT((EE386-EF386)*10)/10</f>
        <v>0</v>
      </c>
      <c r="EH386" s="17">
        <f>EE386-EF386-EG386</f>
        <v>0</v>
      </c>
      <c r="EI386" s="23">
        <f>IF(OR(EH386=0.05,EH386=0),EH386,IF(AND(EH386&gt;0.051,EH386&lt;0.1),0.1,IF(AND(EH386&gt;0.001,EH386&lt;0.05),0.05,EH386)))</f>
        <v>0</v>
      </c>
      <c r="EJ386" s="23">
        <f>EF386+EG386+EI386</f>
        <v>0</v>
      </c>
      <c r="EK386" s="15">
        <f>IF(FB385&gt;0,ROUND($ED$1*$EK$1,2),0)</f>
        <v>0</v>
      </c>
      <c r="EL386" s="22">
        <v>0</v>
      </c>
      <c r="EM386" s="22">
        <f>IF(FB385&gt;0,ROUND($ED$1*$EM$1,0),0)</f>
        <v>0</v>
      </c>
      <c r="EN386" s="22">
        <f>IF(FB385&gt;0,ROUND($ED$1*$EN$1,2),0)</f>
        <v>0</v>
      </c>
      <c r="EO386" s="22">
        <f>IF(FB385&gt;0,ROUND($ED$1*$EO$1,2),0)</f>
        <v>0</v>
      </c>
      <c r="EP386" s="22">
        <f>IF(FB385&gt;0,ROUND($ED$1*$EP$1,2),0)</f>
        <v>0</v>
      </c>
      <c r="EQ386" s="15">
        <f>IF(FB385&gt;0,EK386+SUM(EM386:EP386),0)</f>
        <v>0</v>
      </c>
      <c r="ER386" s="22">
        <f>IF(FB385&gt;0,ROUND(EQ386/12,2),0)</f>
        <v>0</v>
      </c>
      <c r="ES386" s="9">
        <f>INT(ER386)</f>
        <v>0</v>
      </c>
      <c r="ET386" s="23">
        <f>INT((ER386-ES386)*10)/10</f>
        <v>0</v>
      </c>
      <c r="EU386" s="17">
        <f>ER386-ES386-ET386</f>
        <v>0</v>
      </c>
      <c r="EV386" s="23">
        <f>IF(OR(EU386=0.05,EU386=0),EU386,IF(AND(EU386&gt;0.051,EU386&lt;0.1),0.1,IF(AND(EU386&gt;0.001,EU386&lt;0.05),0.05,EU386)))</f>
        <v>0</v>
      </c>
      <c r="EW386" s="23">
        <f>ES386+ET386+EV386</f>
        <v>0</v>
      </c>
      <c r="EX386">
        <f>IF(FB385&gt;0,EX385,0)</f>
        <v>0</v>
      </c>
      <c r="EY386" s="7">
        <f>ROUND(ED386+EJ386+EW386+EX386,2)</f>
        <v>0</v>
      </c>
      <c r="EZ386" s="7">
        <f>IF(AND(EY386&gt;0,EY387=0),EY386,0)</f>
        <v>0</v>
      </c>
      <c r="FA386" s="7">
        <f>IF(FB385&gt;0,FA385,0)</f>
        <v>0</v>
      </c>
      <c r="FB386" s="7">
        <f>IF(ROUND(EY386-FA386,2)&gt;0,ROUND(EY386-FA386,2),0)</f>
        <v>0</v>
      </c>
      <c r="GB386">
        <v>384</v>
      </c>
      <c r="GC386" s="7">
        <f>IF(HB385&gt;0,GC385-1000,GC385)</f>
        <v>0</v>
      </c>
      <c r="GD386" s="20">
        <f>IF(HB385&gt;0,ROUND(PMT($F$92/12,$F$96*12,-GC386),5),0)</f>
        <v>0</v>
      </c>
      <c r="GE386" s="15">
        <f>IF(HB385&gt;0,ROUND(GC386*$GE$1/1000,2),0)</f>
        <v>0</v>
      </c>
      <c r="GF386" s="9">
        <f>INT(GE386)</f>
        <v>0</v>
      </c>
      <c r="GG386" s="23">
        <f>INT((GE386-GF386)*10)/10</f>
        <v>0</v>
      </c>
      <c r="GH386" s="17">
        <f>GE386-GF386-GG386</f>
        <v>0</v>
      </c>
      <c r="GI386" s="23">
        <f>IF(OR(GH386=0.05,GH386=0),GH386,IF(AND(GH386&gt;0.051,GH386&lt;0.1),0.1,IF(AND(GH386&gt;0.001,GH386&lt;0.05),0.05,GH386)))</f>
        <v>0</v>
      </c>
      <c r="GJ386" s="23">
        <f>GF386+GG386+GI386</f>
        <v>0</v>
      </c>
      <c r="GK386" s="15">
        <f>IF(HB385&gt;0,ROUND($GD$1*$GK$1,2),0)</f>
        <v>0</v>
      </c>
      <c r="GL386" s="22">
        <v>0</v>
      </c>
      <c r="GM386" s="22">
        <f>IF(HB385&gt;0,ROUND($GD$1*$GM$1,0),0)</f>
        <v>0</v>
      </c>
      <c r="GN386" s="22">
        <f>IF(HB385&gt;0,ROUND($GD$1*$GN$1,2),0)</f>
        <v>0</v>
      </c>
      <c r="GO386" s="22">
        <f>IF(HB385&gt;0,ROUND($GD$1*$GO$1,2),0)</f>
        <v>0</v>
      </c>
      <c r="GP386" s="22">
        <f>IF(HB385&gt;0,ROUND($GD$1*$GP$1,2),0)</f>
        <v>0</v>
      </c>
      <c r="GQ386" s="15">
        <f>IF(HB385&gt;0,GK386+SUM(GM386:GP386),0)</f>
        <v>0</v>
      </c>
      <c r="GR386" s="22">
        <f>IF(HB385&gt;0,ROUND(GQ386/12,2),0)</f>
        <v>0</v>
      </c>
      <c r="GS386" s="9">
        <f>INT(GR386)</f>
        <v>0</v>
      </c>
      <c r="GT386" s="23">
        <f>INT((GR386-GS386)*10)/10</f>
        <v>0</v>
      </c>
      <c r="GU386" s="17">
        <f>GR386-GS386-GT386</f>
        <v>0</v>
      </c>
      <c r="GV386" s="23">
        <f>IF(OR(GU386=0.05,GU386=0),GU386,IF(AND(GU386&gt;0.051,GU386&lt;0.1),0.1,IF(AND(GU386&gt;0.001,GU386&lt;0.05),0.05,GU386)))</f>
        <v>0</v>
      </c>
      <c r="GW386" s="23">
        <f>GS386+GT386+GV386</f>
        <v>0</v>
      </c>
      <c r="GX386">
        <f>IF(HB385&gt;0,GX385,0)</f>
        <v>0</v>
      </c>
      <c r="GY386" s="7">
        <f>ROUND(GD386+GJ386+GW386+GX386,2)</f>
        <v>0</v>
      </c>
      <c r="GZ386" s="7">
        <f>IF(AND(GY386&gt;0,GY387=0),GY386,0)</f>
        <v>0</v>
      </c>
      <c r="HA386" s="7">
        <f>IF(HB385&gt;0,HA385,0)</f>
        <v>0</v>
      </c>
      <c r="HB386" s="7">
        <f>IF(ROUND(GY386-HA386,2)&gt;0,ROUND(GY386-HA386,2),0)</f>
        <v>0</v>
      </c>
    </row>
    <row r="387" spans="1:235">
      <c r="BB387">
        <v>385</v>
      </c>
      <c r="BC387" s="7">
        <f>IF(BW386&gt;0,BC386-1000,BC386)</f>
        <v>0</v>
      </c>
      <c r="BD387" s="20">
        <f>IF(BW386&gt;0,ROUND(PMT($F$92/12,$F$96*12,-BC387),5),0)</f>
        <v>0</v>
      </c>
      <c r="BE387" s="15">
        <f>IF(BW386&gt;0,ROUND(BC387*$E$1/1000,2),0)</f>
        <v>0</v>
      </c>
      <c r="BF387" s="15">
        <f>IF(BW386&gt;0,ROUND(MIN(BC387,$F$168)*$BF$1,2),0)</f>
        <v>0</v>
      </c>
      <c r="BG387" s="22">
        <v>0</v>
      </c>
      <c r="BH387" s="22">
        <f>IF(BW386&gt;0,ROUND(MIN(BC387,$F$168)*$BH$1,0),0)</f>
        <v>0</v>
      </c>
      <c r="BI387" s="22">
        <f>IF(BW386&gt;0,ROUND(MIN(BC387,$F$168)*$BI$1,2),0)</f>
        <v>0</v>
      </c>
      <c r="BJ387" s="22">
        <f>IF(BW386&gt;0,ROUND(MIN(BC387,$F$168)*$BJ$1,2),0)</f>
        <v>0</v>
      </c>
      <c r="BK387" s="22">
        <f>IF(BW386&gt;0,ROUND(MIN(BC387,$F$168)*$BK$1,2),0)</f>
        <v>0</v>
      </c>
      <c r="BL387" s="15">
        <f>IF(BW386&gt;0,BF387+SUM(BH387:BK387),0)</f>
        <v>0</v>
      </c>
      <c r="BM387" s="22">
        <f>IF(BW386&gt;0,ROUND(BL387/12,2),0)</f>
        <v>0</v>
      </c>
      <c r="BN387" s="9">
        <f>INT(BM387)</f>
        <v>0</v>
      </c>
      <c r="BO387" s="23">
        <f>INT((BM387-BN387)*10)/10</f>
        <v>0</v>
      </c>
      <c r="BP387" s="17">
        <f>BM387-BN387-BO387</f>
        <v>0</v>
      </c>
      <c r="BQ387" s="23">
        <f>IF(OR(BP387=0.05,BP387=0),BP387,IF(AND(BP387&gt;0.051,BP387&lt;0.1),0.1,IF(AND(BP387&gt;0.001,BP387&lt;0.05),0.05,BP387)))</f>
        <v>0</v>
      </c>
      <c r="BR387" s="23">
        <f>BN387+BO387+BQ387</f>
        <v>0</v>
      </c>
      <c r="BS387">
        <f>IF(BW386&gt;0,BS386,0)</f>
        <v>0</v>
      </c>
      <c r="BT387" s="7">
        <f>SUM(BD387:BE387)+BR387+BS387</f>
        <v>0</v>
      </c>
      <c r="BU387" s="7">
        <f>IF(AND(BT387&gt;0,BT388=0),BT387,0)</f>
        <v>0</v>
      </c>
      <c r="BV387" s="7">
        <f>IF(BW386&gt;0,BV386,0)</f>
        <v>0</v>
      </c>
      <c r="BW387" s="7">
        <f>IF(ROUND(BT387-BV387,2)&gt;0,ROUND(BT387-BV387,2),0)</f>
        <v>0</v>
      </c>
      <c r="CB387">
        <v>385</v>
      </c>
      <c r="CC387" s="7">
        <f>IF(DB386&gt;0,CC386-1000,CC386)</f>
        <v>0</v>
      </c>
      <c r="CD387" s="20">
        <f>IF(DB386&gt;0,ROUND(PMT($F$92/12,$F$96*12,-CC387),5),0)</f>
        <v>0</v>
      </c>
      <c r="CE387" s="15">
        <f>IF(DB386&gt;0,ROUND(CC387*$CE$1/1000,2),0)</f>
        <v>0</v>
      </c>
      <c r="CF387" s="9">
        <f>INT(CE387)</f>
        <v>0</v>
      </c>
      <c r="CG387" s="23">
        <f>INT((CE387-CF387)*10)/10</f>
        <v>0</v>
      </c>
      <c r="CH387" s="17">
        <f>CE387-CF387-CG387</f>
        <v>0</v>
      </c>
      <c r="CI387" s="23">
        <f>IF(OR(CH387=0.05,CH387=0),CH387,IF(AND(CH387&gt;0.051,CH387&lt;0.1),0.1,IF(AND(CH387&gt;0.001,CH387&lt;0.05),0.05,CH387)))</f>
        <v>0</v>
      </c>
      <c r="CJ387" s="23">
        <f>CF387+CG387+CI387</f>
        <v>0</v>
      </c>
      <c r="CK387" s="15">
        <f>IF(DB386&gt;0,ROUND($CD$1*$CK$1,2),0)</f>
        <v>0</v>
      </c>
      <c r="CL387" s="22">
        <v>0</v>
      </c>
      <c r="CM387" s="22">
        <f>IF(DB386&gt;0,ROUND($CD$1*$CM$1,2),0)</f>
        <v>0</v>
      </c>
      <c r="CN387" s="22">
        <f>IF(DB386&gt;0,ROUND($CD$1*$CN$1,2),0)</f>
        <v>0</v>
      </c>
      <c r="CO387" s="22">
        <f>IF(DB386&gt;0,ROUND($CD$1*$CO$1,2),0)</f>
        <v>0</v>
      </c>
      <c r="CP387" s="22">
        <f>IF(DB386&gt;0,ROUND($CD$1*$CP$1,2),0)</f>
        <v>0</v>
      </c>
      <c r="CQ387" s="15">
        <f>IF(DB386&gt;0,CK387+SUM(CM387:CP387),0)</f>
        <v>0</v>
      </c>
      <c r="CR387" s="22">
        <f>IF(DB386&gt;0,ROUND(CQ387/12,2),0)</f>
        <v>0</v>
      </c>
      <c r="CS387" s="9">
        <f>INT(CR387)</f>
        <v>0</v>
      </c>
      <c r="CT387" s="23">
        <f>INT((CR387-CS387)*10)/10</f>
        <v>0</v>
      </c>
      <c r="CU387" s="17">
        <f>CR387-CS387-CT387</f>
        <v>0</v>
      </c>
      <c r="CV387" s="23">
        <f>IF(OR(CU387=0.05,CU387=0),CU387,IF(AND(CU387&gt;0.051,CU387&lt;0.1),0.1,IF(AND(CU387&gt;0.001,CU387&lt;0.05),0.05,CU387)))</f>
        <v>0</v>
      </c>
      <c r="CW387" s="23">
        <f>CS387+CT387+CV387</f>
        <v>0</v>
      </c>
      <c r="CX387">
        <f>IF(DB386&gt;0,CX386,0)</f>
        <v>0</v>
      </c>
      <c r="CY387" s="7">
        <f>ROUND(CD387+CJ387+CW387+CX387,2)</f>
        <v>0</v>
      </c>
      <c r="CZ387" s="7">
        <f>IF(AND(CY387&gt;0,CY388=0),CY387,0)</f>
        <v>0</v>
      </c>
      <c r="DA387" s="7">
        <f>IF(DB386&gt;0,DA386,0)</f>
        <v>0</v>
      </c>
      <c r="DB387" s="7">
        <f>IF(ROUND(CY387-DA387,2)&gt;0,ROUND(CY387-DA387,2),0)</f>
        <v>0</v>
      </c>
      <c r="EB387">
        <v>385</v>
      </c>
      <c r="EC387" s="7">
        <f>IF(FB386&gt;0,EC386-1000,EC386)</f>
        <v>0</v>
      </c>
      <c r="ED387" s="20">
        <f>IF(FB386&gt;0,ROUND(PMT($F$92/12,$F$96*12,-EC387),5),0)</f>
        <v>0</v>
      </c>
      <c r="EE387" s="15">
        <f>IF(FB386&gt;0,ROUND(EC387*$EE$1/1000,2),0)</f>
        <v>0</v>
      </c>
      <c r="EF387" s="9">
        <f>INT(EE387)</f>
        <v>0</v>
      </c>
      <c r="EG387" s="23">
        <f>INT((EE387-EF387)*10)/10</f>
        <v>0</v>
      </c>
      <c r="EH387" s="17">
        <f>EE387-EF387-EG387</f>
        <v>0</v>
      </c>
      <c r="EI387" s="23">
        <f>IF(OR(EH387=0.05,EH387=0),EH387,IF(AND(EH387&gt;0.051,EH387&lt;0.1),0.1,IF(AND(EH387&gt;0.001,EH387&lt;0.05),0.05,EH387)))</f>
        <v>0</v>
      </c>
      <c r="EJ387" s="23">
        <f>EF387+EG387+EI387</f>
        <v>0</v>
      </c>
      <c r="EK387" s="15">
        <f>IF(FB386&gt;0,ROUND($ED$1*$EK$1,2),0)</f>
        <v>0</v>
      </c>
      <c r="EL387" s="22">
        <v>0</v>
      </c>
      <c r="EM387" s="22">
        <f>IF(FB386&gt;0,ROUND($ED$1*$EM$1,0),0)</f>
        <v>0</v>
      </c>
      <c r="EN387" s="22">
        <f>IF(FB386&gt;0,ROUND($ED$1*$EN$1,2),0)</f>
        <v>0</v>
      </c>
      <c r="EO387" s="22">
        <f>IF(FB386&gt;0,ROUND($ED$1*$EO$1,2),0)</f>
        <v>0</v>
      </c>
      <c r="EP387" s="22">
        <f>IF(FB386&gt;0,ROUND($ED$1*$EP$1,2),0)</f>
        <v>0</v>
      </c>
      <c r="EQ387" s="15">
        <f>IF(FB386&gt;0,EK387+SUM(EM387:EP387),0)</f>
        <v>0</v>
      </c>
      <c r="ER387" s="22">
        <f>IF(FB386&gt;0,ROUND(EQ387/12,2),0)</f>
        <v>0</v>
      </c>
      <c r="ES387" s="9">
        <f>INT(ER387)</f>
        <v>0</v>
      </c>
      <c r="ET387" s="23">
        <f>INT((ER387-ES387)*10)/10</f>
        <v>0</v>
      </c>
      <c r="EU387" s="17">
        <f>ER387-ES387-ET387</f>
        <v>0</v>
      </c>
      <c r="EV387" s="23">
        <f>IF(OR(EU387=0.05,EU387=0),EU387,IF(AND(EU387&gt;0.051,EU387&lt;0.1),0.1,IF(AND(EU387&gt;0.001,EU387&lt;0.05),0.05,EU387)))</f>
        <v>0</v>
      </c>
      <c r="EW387" s="23">
        <f>ES387+ET387+EV387</f>
        <v>0</v>
      </c>
      <c r="EX387">
        <f>IF(FB386&gt;0,EX386,0)</f>
        <v>0</v>
      </c>
      <c r="EY387" s="7">
        <f>ROUND(ED387+EJ387+EW387+EX387,2)</f>
        <v>0</v>
      </c>
      <c r="EZ387" s="7">
        <f>IF(AND(EY387&gt;0,EY388=0),EY387,0)</f>
        <v>0</v>
      </c>
      <c r="FA387" s="7">
        <f>IF(FB386&gt;0,FA386,0)</f>
        <v>0</v>
      </c>
      <c r="FB387" s="7">
        <f>IF(ROUND(EY387-FA387,2)&gt;0,ROUND(EY387-FA387,2),0)</f>
        <v>0</v>
      </c>
      <c r="GB387">
        <v>385</v>
      </c>
      <c r="GC387" s="7">
        <f>IF(HB386&gt;0,GC386-1000,GC386)</f>
        <v>0</v>
      </c>
      <c r="GD387" s="20">
        <f>IF(HB386&gt;0,ROUND(PMT($F$92/12,$F$96*12,-GC387),5),0)</f>
        <v>0</v>
      </c>
      <c r="GE387" s="15">
        <f>IF(HB386&gt;0,ROUND(GC387*$GE$1/1000,2),0)</f>
        <v>0</v>
      </c>
      <c r="GF387" s="9">
        <f>INT(GE387)</f>
        <v>0</v>
      </c>
      <c r="GG387" s="23">
        <f>INT((GE387-GF387)*10)/10</f>
        <v>0</v>
      </c>
      <c r="GH387" s="17">
        <f>GE387-GF387-GG387</f>
        <v>0</v>
      </c>
      <c r="GI387" s="23">
        <f>IF(OR(GH387=0.05,GH387=0),GH387,IF(AND(GH387&gt;0.051,GH387&lt;0.1),0.1,IF(AND(GH387&gt;0.001,GH387&lt;0.05),0.05,GH387)))</f>
        <v>0</v>
      </c>
      <c r="GJ387" s="23">
        <f>GF387+GG387+GI387</f>
        <v>0</v>
      </c>
      <c r="GK387" s="15">
        <f>IF(HB386&gt;0,ROUND($GD$1*$GK$1,2),0)</f>
        <v>0</v>
      </c>
      <c r="GL387" s="22">
        <v>0</v>
      </c>
      <c r="GM387" s="22">
        <f>IF(HB386&gt;0,ROUND($GD$1*$GM$1,0),0)</f>
        <v>0</v>
      </c>
      <c r="GN387" s="22">
        <f>IF(HB386&gt;0,ROUND($GD$1*$GN$1,2),0)</f>
        <v>0</v>
      </c>
      <c r="GO387" s="22">
        <f>IF(HB386&gt;0,ROUND($GD$1*$GO$1,2),0)</f>
        <v>0</v>
      </c>
      <c r="GP387" s="22">
        <f>IF(HB386&gt;0,ROUND($GD$1*$GP$1,2),0)</f>
        <v>0</v>
      </c>
      <c r="GQ387" s="15">
        <f>IF(HB386&gt;0,GK387+SUM(GM387:GP387),0)</f>
        <v>0</v>
      </c>
      <c r="GR387" s="22">
        <f>IF(HB386&gt;0,ROUND(GQ387/12,2),0)</f>
        <v>0</v>
      </c>
      <c r="GS387" s="9">
        <f>INT(GR387)</f>
        <v>0</v>
      </c>
      <c r="GT387" s="23">
        <f>INT((GR387-GS387)*10)/10</f>
        <v>0</v>
      </c>
      <c r="GU387" s="17">
        <f>GR387-GS387-GT387</f>
        <v>0</v>
      </c>
      <c r="GV387" s="23">
        <f>IF(OR(GU387=0.05,GU387=0),GU387,IF(AND(GU387&gt;0.051,GU387&lt;0.1),0.1,IF(AND(GU387&gt;0.001,GU387&lt;0.05),0.05,GU387)))</f>
        <v>0</v>
      </c>
      <c r="GW387" s="23">
        <f>GS387+GT387+GV387</f>
        <v>0</v>
      </c>
      <c r="GX387">
        <f>IF(HB386&gt;0,GX386,0)</f>
        <v>0</v>
      </c>
      <c r="GY387" s="7">
        <f>ROUND(GD387+GJ387+GW387+GX387,2)</f>
        <v>0</v>
      </c>
      <c r="GZ387" s="7">
        <f>IF(AND(GY387&gt;0,GY388=0),GY387,0)</f>
        <v>0</v>
      </c>
      <c r="HA387" s="7">
        <f>IF(HB386&gt;0,HA386,0)</f>
        <v>0</v>
      </c>
      <c r="HB387" s="7">
        <f>IF(ROUND(GY387-HA387,2)&gt;0,ROUND(GY387-HA387,2),0)</f>
        <v>0</v>
      </c>
    </row>
    <row r="388" spans="1:235">
      <c r="BB388">
        <v>386</v>
      </c>
      <c r="BC388" s="7">
        <f>IF(BW387&gt;0,BC387-1000,BC387)</f>
        <v>0</v>
      </c>
      <c r="BD388" s="20">
        <f>IF(BW387&gt;0,ROUND(PMT($F$92/12,$F$96*12,-BC388),5),0)</f>
        <v>0</v>
      </c>
      <c r="BE388" s="15">
        <f>IF(BW387&gt;0,ROUND(BC388*$E$1/1000,2),0)</f>
        <v>0</v>
      </c>
      <c r="BF388" s="15">
        <f>IF(BW387&gt;0,ROUND(MIN(BC388,$F$168)*$BF$1,2),0)</f>
        <v>0</v>
      </c>
      <c r="BG388" s="22">
        <v>0</v>
      </c>
      <c r="BH388" s="22">
        <f>IF(BW387&gt;0,ROUND(MIN(BC388,$F$168)*$BH$1,0),0)</f>
        <v>0</v>
      </c>
      <c r="BI388" s="22">
        <f>IF(BW387&gt;0,ROUND(MIN(BC388,$F$168)*$BI$1,2),0)</f>
        <v>0</v>
      </c>
      <c r="BJ388" s="22">
        <f>IF(BW387&gt;0,ROUND(MIN(BC388,$F$168)*$BJ$1,2),0)</f>
        <v>0</v>
      </c>
      <c r="BK388" s="22">
        <f>IF(BW387&gt;0,ROUND(MIN(BC388,$F$168)*$BK$1,2),0)</f>
        <v>0</v>
      </c>
      <c r="BL388" s="15">
        <f>IF(BW387&gt;0,BF388+SUM(BH388:BK388),0)</f>
        <v>0</v>
      </c>
      <c r="BM388" s="22">
        <f>IF(BW387&gt;0,ROUND(BL388/12,2),0)</f>
        <v>0</v>
      </c>
      <c r="BN388" s="9">
        <f>INT(BM388)</f>
        <v>0</v>
      </c>
      <c r="BO388" s="23">
        <f>INT((BM388-BN388)*10)/10</f>
        <v>0</v>
      </c>
      <c r="BP388" s="17">
        <f>BM388-BN388-BO388</f>
        <v>0</v>
      </c>
      <c r="BQ388" s="23">
        <f>IF(OR(BP388=0.05,BP388=0),BP388,IF(AND(BP388&gt;0.051,BP388&lt;0.1),0.1,IF(AND(BP388&gt;0.001,BP388&lt;0.05),0.05,BP388)))</f>
        <v>0</v>
      </c>
      <c r="BR388" s="23">
        <f>BN388+BO388+BQ388</f>
        <v>0</v>
      </c>
      <c r="BS388">
        <f>IF(BW387&gt;0,BS387,0)</f>
        <v>0</v>
      </c>
      <c r="BT388" s="7">
        <f>SUM(BD388:BE388)+BR388+BS388</f>
        <v>0</v>
      </c>
      <c r="BU388" s="7">
        <f>IF(AND(BT388&gt;0,BT389=0),BT388,0)</f>
        <v>0</v>
      </c>
      <c r="BV388" s="7">
        <f>IF(BW387&gt;0,BV387,0)</f>
        <v>0</v>
      </c>
      <c r="BW388" s="7">
        <f>IF(ROUND(BT388-BV388,2)&gt;0,ROUND(BT388-BV388,2),0)</f>
        <v>0</v>
      </c>
      <c r="CB388">
        <v>386</v>
      </c>
      <c r="CC388" s="7">
        <f>IF(DB387&gt;0,CC387-1000,CC387)</f>
        <v>0</v>
      </c>
      <c r="CD388" s="20">
        <f>IF(DB387&gt;0,ROUND(PMT($F$92/12,$F$96*12,-CC388),5),0)</f>
        <v>0</v>
      </c>
      <c r="CE388" s="15">
        <f>IF(DB387&gt;0,ROUND(CC388*$CE$1/1000,2),0)</f>
        <v>0</v>
      </c>
      <c r="CF388" s="9">
        <f>INT(CE388)</f>
        <v>0</v>
      </c>
      <c r="CG388" s="23">
        <f>INT((CE388-CF388)*10)/10</f>
        <v>0</v>
      </c>
      <c r="CH388" s="17">
        <f>CE388-CF388-CG388</f>
        <v>0</v>
      </c>
      <c r="CI388" s="23">
        <f>IF(OR(CH388=0.05,CH388=0),CH388,IF(AND(CH388&gt;0.051,CH388&lt;0.1),0.1,IF(AND(CH388&gt;0.001,CH388&lt;0.05),0.05,CH388)))</f>
        <v>0</v>
      </c>
      <c r="CJ388" s="23">
        <f>CF388+CG388+CI388</f>
        <v>0</v>
      </c>
      <c r="CK388" s="15">
        <f>IF(DB387&gt;0,ROUND($CD$1*$CK$1,2),0)</f>
        <v>0</v>
      </c>
      <c r="CL388" s="22">
        <v>0</v>
      </c>
      <c r="CM388" s="22">
        <f>IF(DB387&gt;0,ROUND($CD$1*$CM$1,2),0)</f>
        <v>0</v>
      </c>
      <c r="CN388" s="22">
        <f>IF(DB387&gt;0,ROUND($CD$1*$CN$1,2),0)</f>
        <v>0</v>
      </c>
      <c r="CO388" s="22">
        <f>IF(DB387&gt;0,ROUND($CD$1*$CO$1,2),0)</f>
        <v>0</v>
      </c>
      <c r="CP388" s="22">
        <f>IF(DB387&gt;0,ROUND($CD$1*$CP$1,2),0)</f>
        <v>0</v>
      </c>
      <c r="CQ388" s="15">
        <f>IF(DB387&gt;0,CK388+SUM(CM388:CP388),0)</f>
        <v>0</v>
      </c>
      <c r="CR388" s="22">
        <f>IF(DB387&gt;0,ROUND(CQ388/12,2),0)</f>
        <v>0</v>
      </c>
      <c r="CS388" s="9">
        <f>INT(CR388)</f>
        <v>0</v>
      </c>
      <c r="CT388" s="23">
        <f>INT((CR388-CS388)*10)/10</f>
        <v>0</v>
      </c>
      <c r="CU388" s="17">
        <f>CR388-CS388-CT388</f>
        <v>0</v>
      </c>
      <c r="CV388" s="23">
        <f>IF(OR(CU388=0.05,CU388=0),CU388,IF(AND(CU388&gt;0.051,CU388&lt;0.1),0.1,IF(AND(CU388&gt;0.001,CU388&lt;0.05),0.05,CU388)))</f>
        <v>0</v>
      </c>
      <c r="CW388" s="23">
        <f>CS388+CT388+CV388</f>
        <v>0</v>
      </c>
      <c r="CX388">
        <f>IF(DB387&gt;0,CX387,0)</f>
        <v>0</v>
      </c>
      <c r="CY388" s="7">
        <f>ROUND(CD388+CJ388+CW388+CX388,2)</f>
        <v>0</v>
      </c>
      <c r="CZ388" s="7">
        <f>IF(AND(CY388&gt;0,CY389=0),CY388,0)</f>
        <v>0</v>
      </c>
      <c r="DA388" s="7">
        <f>IF(DB387&gt;0,DA387,0)</f>
        <v>0</v>
      </c>
      <c r="DB388" s="7">
        <f>IF(ROUND(CY388-DA388,2)&gt;0,ROUND(CY388-DA388,2),0)</f>
        <v>0</v>
      </c>
      <c r="EB388">
        <v>386</v>
      </c>
      <c r="EC388" s="7">
        <f>IF(FB387&gt;0,EC387-1000,EC387)</f>
        <v>0</v>
      </c>
      <c r="ED388" s="20">
        <f>IF(FB387&gt;0,ROUND(PMT($F$92/12,$F$96*12,-EC388),5),0)</f>
        <v>0</v>
      </c>
      <c r="EE388" s="15">
        <f>IF(FB387&gt;0,ROUND(EC388*$EE$1/1000,2),0)</f>
        <v>0</v>
      </c>
      <c r="EF388" s="9">
        <f>INT(EE388)</f>
        <v>0</v>
      </c>
      <c r="EG388" s="23">
        <f>INT((EE388-EF388)*10)/10</f>
        <v>0</v>
      </c>
      <c r="EH388" s="17">
        <f>EE388-EF388-EG388</f>
        <v>0</v>
      </c>
      <c r="EI388" s="23">
        <f>IF(OR(EH388=0.05,EH388=0),EH388,IF(AND(EH388&gt;0.051,EH388&lt;0.1),0.1,IF(AND(EH388&gt;0.001,EH388&lt;0.05),0.05,EH388)))</f>
        <v>0</v>
      </c>
      <c r="EJ388" s="23">
        <f>EF388+EG388+EI388</f>
        <v>0</v>
      </c>
      <c r="EK388" s="15">
        <f>IF(FB387&gt;0,ROUND($ED$1*$EK$1,2),0)</f>
        <v>0</v>
      </c>
      <c r="EL388" s="22">
        <v>0</v>
      </c>
      <c r="EM388" s="22">
        <f>IF(FB387&gt;0,ROUND($ED$1*$EM$1,0),0)</f>
        <v>0</v>
      </c>
      <c r="EN388" s="22">
        <f>IF(FB387&gt;0,ROUND($ED$1*$EN$1,2),0)</f>
        <v>0</v>
      </c>
      <c r="EO388" s="22">
        <f>IF(FB387&gt;0,ROUND($ED$1*$EO$1,2),0)</f>
        <v>0</v>
      </c>
      <c r="EP388" s="22">
        <f>IF(FB387&gt;0,ROUND($ED$1*$EP$1,2),0)</f>
        <v>0</v>
      </c>
      <c r="EQ388" s="15">
        <f>IF(FB387&gt;0,EK388+SUM(EM388:EP388),0)</f>
        <v>0</v>
      </c>
      <c r="ER388" s="22">
        <f>IF(FB387&gt;0,ROUND(EQ388/12,2),0)</f>
        <v>0</v>
      </c>
      <c r="ES388" s="9">
        <f>INT(ER388)</f>
        <v>0</v>
      </c>
      <c r="ET388" s="23">
        <f>INT((ER388-ES388)*10)/10</f>
        <v>0</v>
      </c>
      <c r="EU388" s="17">
        <f>ER388-ES388-ET388</f>
        <v>0</v>
      </c>
      <c r="EV388" s="23">
        <f>IF(OR(EU388=0.05,EU388=0),EU388,IF(AND(EU388&gt;0.051,EU388&lt;0.1),0.1,IF(AND(EU388&gt;0.001,EU388&lt;0.05),0.05,EU388)))</f>
        <v>0</v>
      </c>
      <c r="EW388" s="23">
        <f>ES388+ET388+EV388</f>
        <v>0</v>
      </c>
      <c r="EX388">
        <f>IF(FB387&gt;0,EX387,0)</f>
        <v>0</v>
      </c>
      <c r="EY388" s="7">
        <f>ROUND(ED388+EJ388+EW388+EX388,2)</f>
        <v>0</v>
      </c>
      <c r="EZ388" s="7">
        <f>IF(AND(EY388&gt;0,EY389=0),EY388,0)</f>
        <v>0</v>
      </c>
      <c r="FA388" s="7">
        <f>IF(FB387&gt;0,FA387,0)</f>
        <v>0</v>
      </c>
      <c r="FB388" s="7">
        <f>IF(ROUND(EY388-FA388,2)&gt;0,ROUND(EY388-FA388,2),0)</f>
        <v>0</v>
      </c>
      <c r="GB388">
        <v>386</v>
      </c>
      <c r="GC388" s="7">
        <f>IF(HB387&gt;0,GC387-1000,GC387)</f>
        <v>0</v>
      </c>
      <c r="GD388" s="20">
        <f>IF(HB387&gt;0,ROUND(PMT($F$92/12,$F$96*12,-GC388),5),0)</f>
        <v>0</v>
      </c>
      <c r="GE388" s="15">
        <f>IF(HB387&gt;0,ROUND(GC388*$GE$1/1000,2),0)</f>
        <v>0</v>
      </c>
      <c r="GF388" s="9">
        <f>INT(GE388)</f>
        <v>0</v>
      </c>
      <c r="GG388" s="23">
        <f>INT((GE388-GF388)*10)/10</f>
        <v>0</v>
      </c>
      <c r="GH388" s="17">
        <f>GE388-GF388-GG388</f>
        <v>0</v>
      </c>
      <c r="GI388" s="23">
        <f>IF(OR(GH388=0.05,GH388=0),GH388,IF(AND(GH388&gt;0.051,GH388&lt;0.1),0.1,IF(AND(GH388&gt;0.001,GH388&lt;0.05),0.05,GH388)))</f>
        <v>0</v>
      </c>
      <c r="GJ388" s="23">
        <f>GF388+GG388+GI388</f>
        <v>0</v>
      </c>
      <c r="GK388" s="15">
        <f>IF(HB387&gt;0,ROUND($GD$1*$GK$1,2),0)</f>
        <v>0</v>
      </c>
      <c r="GL388" s="22">
        <v>0</v>
      </c>
      <c r="GM388" s="22">
        <f>IF(HB387&gt;0,ROUND($GD$1*$GM$1,0),0)</f>
        <v>0</v>
      </c>
      <c r="GN388" s="22">
        <f>IF(HB387&gt;0,ROUND($GD$1*$GN$1,2),0)</f>
        <v>0</v>
      </c>
      <c r="GO388" s="22">
        <f>IF(HB387&gt;0,ROUND($GD$1*$GO$1,2),0)</f>
        <v>0</v>
      </c>
      <c r="GP388" s="22">
        <f>IF(HB387&gt;0,ROUND($GD$1*$GP$1,2),0)</f>
        <v>0</v>
      </c>
      <c r="GQ388" s="15">
        <f>IF(HB387&gt;0,GK388+SUM(GM388:GP388),0)</f>
        <v>0</v>
      </c>
      <c r="GR388" s="22">
        <f>IF(HB387&gt;0,ROUND(GQ388/12,2),0)</f>
        <v>0</v>
      </c>
      <c r="GS388" s="9">
        <f>INT(GR388)</f>
        <v>0</v>
      </c>
      <c r="GT388" s="23">
        <f>INT((GR388-GS388)*10)/10</f>
        <v>0</v>
      </c>
      <c r="GU388" s="17">
        <f>GR388-GS388-GT388</f>
        <v>0</v>
      </c>
      <c r="GV388" s="23">
        <f>IF(OR(GU388=0.05,GU388=0),GU388,IF(AND(GU388&gt;0.051,GU388&lt;0.1),0.1,IF(AND(GU388&gt;0.001,GU388&lt;0.05),0.05,GU388)))</f>
        <v>0</v>
      </c>
      <c r="GW388" s="23">
        <f>GS388+GT388+GV388</f>
        <v>0</v>
      </c>
      <c r="GX388">
        <f>IF(HB387&gt;0,GX387,0)</f>
        <v>0</v>
      </c>
      <c r="GY388" s="7">
        <f>ROUND(GD388+GJ388+GW388+GX388,2)</f>
        <v>0</v>
      </c>
      <c r="GZ388" s="7">
        <f>IF(AND(GY388&gt;0,GY389=0),GY388,0)</f>
        <v>0</v>
      </c>
      <c r="HA388" s="7">
        <f>IF(HB387&gt;0,HA387,0)</f>
        <v>0</v>
      </c>
      <c r="HB388" s="7">
        <f>IF(ROUND(GY388-HA388,2)&gt;0,ROUND(GY388-HA388,2),0)</f>
        <v>0</v>
      </c>
    </row>
    <row r="389" spans="1:235">
      <c r="BB389">
        <v>387</v>
      </c>
      <c r="BC389" s="7">
        <f>IF(BW388&gt;0,BC388-1000,BC388)</f>
        <v>0</v>
      </c>
      <c r="BD389" s="20">
        <f>IF(BW388&gt;0,ROUND(PMT($F$92/12,$F$96*12,-BC389),5),0)</f>
        <v>0</v>
      </c>
      <c r="BE389" s="15">
        <f>IF(BW388&gt;0,ROUND(BC389*$E$1/1000,2),0)</f>
        <v>0</v>
      </c>
      <c r="BF389" s="15">
        <f>IF(BW388&gt;0,ROUND(MIN(BC389,$F$168)*$BF$1,2),0)</f>
        <v>0</v>
      </c>
      <c r="BG389" s="22">
        <v>0</v>
      </c>
      <c r="BH389" s="22">
        <f>IF(BW388&gt;0,ROUND(MIN(BC389,$F$168)*$BH$1,0),0)</f>
        <v>0</v>
      </c>
      <c r="BI389" s="22">
        <f>IF(BW388&gt;0,ROUND(MIN(BC389,$F$168)*$BI$1,2),0)</f>
        <v>0</v>
      </c>
      <c r="BJ389" s="22">
        <f>IF(BW388&gt;0,ROUND(MIN(BC389,$F$168)*$BJ$1,2),0)</f>
        <v>0</v>
      </c>
      <c r="BK389" s="22">
        <f>IF(BW388&gt;0,ROUND(MIN(BC389,$F$168)*$BK$1,2),0)</f>
        <v>0</v>
      </c>
      <c r="BL389" s="15">
        <f>IF(BW388&gt;0,BF389+SUM(BH389:BK389),0)</f>
        <v>0</v>
      </c>
      <c r="BM389" s="22">
        <f>IF(BW388&gt;0,ROUND(BL389/12,2),0)</f>
        <v>0</v>
      </c>
      <c r="BN389" s="9">
        <f>INT(BM389)</f>
        <v>0</v>
      </c>
      <c r="BO389" s="23">
        <f>INT((BM389-BN389)*10)/10</f>
        <v>0</v>
      </c>
      <c r="BP389" s="17">
        <f>BM389-BN389-BO389</f>
        <v>0</v>
      </c>
      <c r="BQ389" s="23">
        <f>IF(OR(BP389=0.05,BP389=0),BP389,IF(AND(BP389&gt;0.051,BP389&lt;0.1),0.1,IF(AND(BP389&gt;0.001,BP389&lt;0.05),0.05,BP389)))</f>
        <v>0</v>
      </c>
      <c r="BR389" s="23">
        <f>BN389+BO389+BQ389</f>
        <v>0</v>
      </c>
      <c r="BS389">
        <f>IF(BW388&gt;0,BS388,0)</f>
        <v>0</v>
      </c>
      <c r="BT389" s="7">
        <f>SUM(BD389:BE389)+BR389+BS389</f>
        <v>0</v>
      </c>
      <c r="BU389" s="7">
        <f>IF(AND(BT389&gt;0,BT390=0),BT389,0)</f>
        <v>0</v>
      </c>
      <c r="BV389" s="7">
        <f>IF(BW388&gt;0,BV388,0)</f>
        <v>0</v>
      </c>
      <c r="BW389" s="7">
        <f>IF(ROUND(BT389-BV389,2)&gt;0,ROUND(BT389-BV389,2),0)</f>
        <v>0</v>
      </c>
      <c r="CB389">
        <v>387</v>
      </c>
      <c r="CC389" s="7">
        <f>IF(DB388&gt;0,CC388-1000,CC388)</f>
        <v>0</v>
      </c>
      <c r="CD389" s="20">
        <f>IF(DB388&gt;0,ROUND(PMT($F$92/12,$F$96*12,-CC389),5),0)</f>
        <v>0</v>
      </c>
      <c r="CE389" s="15">
        <f>IF(DB388&gt;0,ROUND(CC389*$CE$1/1000,2),0)</f>
        <v>0</v>
      </c>
      <c r="CF389" s="9">
        <f>INT(CE389)</f>
        <v>0</v>
      </c>
      <c r="CG389" s="23">
        <f>INT((CE389-CF389)*10)/10</f>
        <v>0</v>
      </c>
      <c r="CH389" s="17">
        <f>CE389-CF389-CG389</f>
        <v>0</v>
      </c>
      <c r="CI389" s="23">
        <f>IF(OR(CH389=0.05,CH389=0),CH389,IF(AND(CH389&gt;0.051,CH389&lt;0.1),0.1,IF(AND(CH389&gt;0.001,CH389&lt;0.05),0.05,CH389)))</f>
        <v>0</v>
      </c>
      <c r="CJ389" s="23">
        <f>CF389+CG389+CI389</f>
        <v>0</v>
      </c>
      <c r="CK389" s="15">
        <f>IF(DB388&gt;0,ROUND($CD$1*$CK$1,2),0)</f>
        <v>0</v>
      </c>
      <c r="CL389" s="22">
        <v>0</v>
      </c>
      <c r="CM389" s="22">
        <f>IF(DB388&gt;0,ROUND($CD$1*$CM$1,2),0)</f>
        <v>0</v>
      </c>
      <c r="CN389" s="22">
        <f>IF(DB388&gt;0,ROUND($CD$1*$CN$1,2),0)</f>
        <v>0</v>
      </c>
      <c r="CO389" s="22">
        <f>IF(DB388&gt;0,ROUND($CD$1*$CO$1,2),0)</f>
        <v>0</v>
      </c>
      <c r="CP389" s="22">
        <f>IF(DB388&gt;0,ROUND($CD$1*$CP$1,2),0)</f>
        <v>0</v>
      </c>
      <c r="CQ389" s="15">
        <f>IF(DB388&gt;0,CK389+SUM(CM389:CP389),0)</f>
        <v>0</v>
      </c>
      <c r="CR389" s="22">
        <f>IF(DB388&gt;0,ROUND(CQ389/12,2),0)</f>
        <v>0</v>
      </c>
      <c r="CS389" s="9">
        <f>INT(CR389)</f>
        <v>0</v>
      </c>
      <c r="CT389" s="23">
        <f>INT((CR389-CS389)*10)/10</f>
        <v>0</v>
      </c>
      <c r="CU389" s="17">
        <f>CR389-CS389-CT389</f>
        <v>0</v>
      </c>
      <c r="CV389" s="23">
        <f>IF(OR(CU389=0.05,CU389=0),CU389,IF(AND(CU389&gt;0.051,CU389&lt;0.1),0.1,IF(AND(CU389&gt;0.001,CU389&lt;0.05),0.05,CU389)))</f>
        <v>0</v>
      </c>
      <c r="CW389" s="23">
        <f>CS389+CT389+CV389</f>
        <v>0</v>
      </c>
      <c r="CX389">
        <f>IF(DB388&gt;0,CX388,0)</f>
        <v>0</v>
      </c>
      <c r="CY389" s="7">
        <f>ROUND(CD389+CJ389+CW389+CX389,2)</f>
        <v>0</v>
      </c>
      <c r="CZ389" s="7">
        <f>IF(AND(CY389&gt;0,CY390=0),CY389,0)</f>
        <v>0</v>
      </c>
      <c r="DA389" s="7">
        <f>IF(DB388&gt;0,DA388,0)</f>
        <v>0</v>
      </c>
      <c r="DB389" s="7">
        <f>IF(ROUND(CY389-DA389,2)&gt;0,ROUND(CY389-DA389,2),0)</f>
        <v>0</v>
      </c>
      <c r="EB389">
        <v>387</v>
      </c>
      <c r="EC389" s="7">
        <f>IF(FB388&gt;0,EC388-1000,EC388)</f>
        <v>0</v>
      </c>
      <c r="ED389" s="20">
        <f>IF(FB388&gt;0,ROUND(PMT($F$92/12,$F$96*12,-EC389),5),0)</f>
        <v>0</v>
      </c>
      <c r="EE389" s="15">
        <f>IF(FB388&gt;0,ROUND(EC389*$EE$1/1000,2),0)</f>
        <v>0</v>
      </c>
      <c r="EF389" s="9">
        <f>INT(EE389)</f>
        <v>0</v>
      </c>
      <c r="EG389" s="23">
        <f>INT((EE389-EF389)*10)/10</f>
        <v>0</v>
      </c>
      <c r="EH389" s="17">
        <f>EE389-EF389-EG389</f>
        <v>0</v>
      </c>
      <c r="EI389" s="23">
        <f>IF(OR(EH389=0.05,EH389=0),EH389,IF(AND(EH389&gt;0.051,EH389&lt;0.1),0.1,IF(AND(EH389&gt;0.001,EH389&lt;0.05),0.05,EH389)))</f>
        <v>0</v>
      </c>
      <c r="EJ389" s="23">
        <f>EF389+EG389+EI389</f>
        <v>0</v>
      </c>
      <c r="EK389" s="15">
        <f>IF(FB388&gt;0,ROUND($ED$1*$EK$1,2),0)</f>
        <v>0</v>
      </c>
      <c r="EL389" s="22">
        <v>0</v>
      </c>
      <c r="EM389" s="22">
        <f>IF(FB388&gt;0,ROUND($ED$1*$EM$1,0),0)</f>
        <v>0</v>
      </c>
      <c r="EN389" s="22">
        <f>IF(FB388&gt;0,ROUND($ED$1*$EN$1,2),0)</f>
        <v>0</v>
      </c>
      <c r="EO389" s="22">
        <f>IF(FB388&gt;0,ROUND($ED$1*$EO$1,2),0)</f>
        <v>0</v>
      </c>
      <c r="EP389" s="22">
        <f>IF(FB388&gt;0,ROUND($ED$1*$EP$1,2),0)</f>
        <v>0</v>
      </c>
      <c r="EQ389" s="15">
        <f>IF(FB388&gt;0,EK389+SUM(EM389:EP389),0)</f>
        <v>0</v>
      </c>
      <c r="ER389" s="22">
        <f>IF(FB388&gt;0,ROUND(EQ389/12,2),0)</f>
        <v>0</v>
      </c>
      <c r="ES389" s="9">
        <f>INT(ER389)</f>
        <v>0</v>
      </c>
      <c r="ET389" s="23">
        <f>INT((ER389-ES389)*10)/10</f>
        <v>0</v>
      </c>
      <c r="EU389" s="17">
        <f>ER389-ES389-ET389</f>
        <v>0</v>
      </c>
      <c r="EV389" s="23">
        <f>IF(OR(EU389=0.05,EU389=0),EU389,IF(AND(EU389&gt;0.051,EU389&lt;0.1),0.1,IF(AND(EU389&gt;0.001,EU389&lt;0.05),0.05,EU389)))</f>
        <v>0</v>
      </c>
      <c r="EW389" s="23">
        <f>ES389+ET389+EV389</f>
        <v>0</v>
      </c>
      <c r="EX389">
        <f>IF(FB388&gt;0,EX388,0)</f>
        <v>0</v>
      </c>
      <c r="EY389" s="7">
        <f>ROUND(ED389+EJ389+EW389+EX389,2)</f>
        <v>0</v>
      </c>
      <c r="EZ389" s="7">
        <f>IF(AND(EY389&gt;0,EY390=0),EY389,0)</f>
        <v>0</v>
      </c>
      <c r="FA389" s="7">
        <f>IF(FB388&gt;0,FA388,0)</f>
        <v>0</v>
      </c>
      <c r="FB389" s="7">
        <f>IF(ROUND(EY389-FA389,2)&gt;0,ROUND(EY389-FA389,2),0)</f>
        <v>0</v>
      </c>
      <c r="GB389">
        <v>387</v>
      </c>
      <c r="GC389" s="7">
        <f>IF(HB388&gt;0,GC388-1000,GC388)</f>
        <v>0</v>
      </c>
      <c r="GD389" s="20">
        <f>IF(HB388&gt;0,ROUND(PMT($F$92/12,$F$96*12,-GC389),5),0)</f>
        <v>0</v>
      </c>
      <c r="GE389" s="15">
        <f>IF(HB388&gt;0,ROUND(GC389*$GE$1/1000,2),0)</f>
        <v>0</v>
      </c>
      <c r="GF389" s="9">
        <f>INT(GE389)</f>
        <v>0</v>
      </c>
      <c r="GG389" s="23">
        <f>INT((GE389-GF389)*10)/10</f>
        <v>0</v>
      </c>
      <c r="GH389" s="17">
        <f>GE389-GF389-GG389</f>
        <v>0</v>
      </c>
      <c r="GI389" s="23">
        <f>IF(OR(GH389=0.05,GH389=0),GH389,IF(AND(GH389&gt;0.051,GH389&lt;0.1),0.1,IF(AND(GH389&gt;0.001,GH389&lt;0.05),0.05,GH389)))</f>
        <v>0</v>
      </c>
      <c r="GJ389" s="23">
        <f>GF389+GG389+GI389</f>
        <v>0</v>
      </c>
      <c r="GK389" s="15">
        <f>IF(HB388&gt;0,ROUND($GD$1*$GK$1,2),0)</f>
        <v>0</v>
      </c>
      <c r="GL389" s="22">
        <v>0</v>
      </c>
      <c r="GM389" s="22">
        <f>IF(HB388&gt;0,ROUND($GD$1*$GM$1,0),0)</f>
        <v>0</v>
      </c>
      <c r="GN389" s="22">
        <f>IF(HB388&gt;0,ROUND($GD$1*$GN$1,2),0)</f>
        <v>0</v>
      </c>
      <c r="GO389" s="22">
        <f>IF(HB388&gt;0,ROUND($GD$1*$GO$1,2),0)</f>
        <v>0</v>
      </c>
      <c r="GP389" s="22">
        <f>IF(HB388&gt;0,ROUND($GD$1*$GP$1,2),0)</f>
        <v>0</v>
      </c>
      <c r="GQ389" s="15">
        <f>IF(HB388&gt;0,GK389+SUM(GM389:GP389),0)</f>
        <v>0</v>
      </c>
      <c r="GR389" s="22">
        <f>IF(HB388&gt;0,ROUND(GQ389/12,2),0)</f>
        <v>0</v>
      </c>
      <c r="GS389" s="9">
        <f>INT(GR389)</f>
        <v>0</v>
      </c>
      <c r="GT389" s="23">
        <f>INT((GR389-GS389)*10)/10</f>
        <v>0</v>
      </c>
      <c r="GU389" s="17">
        <f>GR389-GS389-GT389</f>
        <v>0</v>
      </c>
      <c r="GV389" s="23">
        <f>IF(OR(GU389=0.05,GU389=0),GU389,IF(AND(GU389&gt;0.051,GU389&lt;0.1),0.1,IF(AND(GU389&gt;0.001,GU389&lt;0.05),0.05,GU389)))</f>
        <v>0</v>
      </c>
      <c r="GW389" s="23">
        <f>GS389+GT389+GV389</f>
        <v>0</v>
      </c>
      <c r="GX389">
        <f>IF(HB388&gt;0,GX388,0)</f>
        <v>0</v>
      </c>
      <c r="GY389" s="7">
        <f>ROUND(GD389+GJ389+GW389+GX389,2)</f>
        <v>0</v>
      </c>
      <c r="GZ389" s="7">
        <f>IF(AND(GY389&gt;0,GY390=0),GY389,0)</f>
        <v>0</v>
      </c>
      <c r="HA389" s="7">
        <f>IF(HB388&gt;0,HA388,0)</f>
        <v>0</v>
      </c>
      <c r="HB389" s="7">
        <f>IF(ROUND(GY389-HA389,2)&gt;0,ROUND(GY389-HA389,2),0)</f>
        <v>0</v>
      </c>
    </row>
    <row r="390" spans="1:235">
      <c r="BB390">
        <v>388</v>
      </c>
      <c r="BC390" s="7">
        <f>IF(BW389&gt;0,BC389-1000,BC389)</f>
        <v>0</v>
      </c>
      <c r="BD390" s="20">
        <f>IF(BW389&gt;0,ROUND(PMT($F$92/12,$F$96*12,-BC390),5),0)</f>
        <v>0</v>
      </c>
      <c r="BE390" s="15">
        <f>IF(BW389&gt;0,ROUND(BC390*$E$1/1000,2),0)</f>
        <v>0</v>
      </c>
      <c r="BF390" s="15">
        <f>IF(BW389&gt;0,ROUND(MIN(BC390,$F$168)*$BF$1,2),0)</f>
        <v>0</v>
      </c>
      <c r="BG390" s="22">
        <v>0</v>
      </c>
      <c r="BH390" s="22">
        <f>IF(BW389&gt;0,ROUND(MIN(BC390,$F$168)*$BH$1,0),0)</f>
        <v>0</v>
      </c>
      <c r="BI390" s="22">
        <f>IF(BW389&gt;0,ROUND(MIN(BC390,$F$168)*$BI$1,2),0)</f>
        <v>0</v>
      </c>
      <c r="BJ390" s="22">
        <f>IF(BW389&gt;0,ROUND(MIN(BC390,$F$168)*$BJ$1,2),0)</f>
        <v>0</v>
      </c>
      <c r="BK390" s="22">
        <f>IF(BW389&gt;0,ROUND(MIN(BC390,$F$168)*$BK$1,2),0)</f>
        <v>0</v>
      </c>
      <c r="BL390" s="15">
        <f>IF(BW389&gt;0,BF390+SUM(BH390:BK390),0)</f>
        <v>0</v>
      </c>
      <c r="BM390" s="22">
        <f>IF(BW389&gt;0,ROUND(BL390/12,2),0)</f>
        <v>0</v>
      </c>
      <c r="BN390" s="9">
        <f>INT(BM390)</f>
        <v>0</v>
      </c>
      <c r="BO390" s="23">
        <f>INT((BM390-BN390)*10)/10</f>
        <v>0</v>
      </c>
      <c r="BP390" s="17">
        <f>BM390-BN390-BO390</f>
        <v>0</v>
      </c>
      <c r="BQ390" s="23">
        <f>IF(OR(BP390=0.05,BP390=0),BP390,IF(AND(BP390&gt;0.051,BP390&lt;0.1),0.1,IF(AND(BP390&gt;0.001,BP390&lt;0.05),0.05,BP390)))</f>
        <v>0</v>
      </c>
      <c r="BR390" s="23">
        <f>BN390+BO390+BQ390</f>
        <v>0</v>
      </c>
      <c r="BS390">
        <f>IF(BW389&gt;0,BS389,0)</f>
        <v>0</v>
      </c>
      <c r="BT390" s="7">
        <f>SUM(BD390:BE390)+BR390+BS390</f>
        <v>0</v>
      </c>
      <c r="BU390" s="7">
        <f>IF(AND(BT390&gt;0,BT391=0),BT390,0)</f>
        <v>0</v>
      </c>
      <c r="BV390" s="7">
        <f>IF(BW389&gt;0,BV389,0)</f>
        <v>0</v>
      </c>
      <c r="BW390" s="7">
        <f>IF(ROUND(BT390-BV390,2)&gt;0,ROUND(BT390-BV390,2),0)</f>
        <v>0</v>
      </c>
      <c r="CB390">
        <v>388</v>
      </c>
      <c r="CC390" s="7">
        <f>IF(DB389&gt;0,CC389-1000,CC389)</f>
        <v>0</v>
      </c>
      <c r="CD390" s="20">
        <f>IF(DB389&gt;0,ROUND(PMT($F$92/12,$F$96*12,-CC390),5),0)</f>
        <v>0</v>
      </c>
      <c r="CE390" s="15">
        <f>IF(DB389&gt;0,ROUND(CC390*$CE$1/1000,2),0)</f>
        <v>0</v>
      </c>
      <c r="CF390" s="9">
        <f>INT(CE390)</f>
        <v>0</v>
      </c>
      <c r="CG390" s="23">
        <f>INT((CE390-CF390)*10)/10</f>
        <v>0</v>
      </c>
      <c r="CH390" s="17">
        <f>CE390-CF390-CG390</f>
        <v>0</v>
      </c>
      <c r="CI390" s="23">
        <f>IF(OR(CH390=0.05,CH390=0),CH390,IF(AND(CH390&gt;0.051,CH390&lt;0.1),0.1,IF(AND(CH390&gt;0.001,CH390&lt;0.05),0.05,CH390)))</f>
        <v>0</v>
      </c>
      <c r="CJ390" s="23">
        <f>CF390+CG390+CI390</f>
        <v>0</v>
      </c>
      <c r="CK390" s="15">
        <f>IF(DB389&gt;0,ROUND($CD$1*$CK$1,2),0)</f>
        <v>0</v>
      </c>
      <c r="CL390" s="22">
        <v>0</v>
      </c>
      <c r="CM390" s="22">
        <f>IF(DB389&gt;0,ROUND($CD$1*$CM$1,2),0)</f>
        <v>0</v>
      </c>
      <c r="CN390" s="22">
        <f>IF(DB389&gt;0,ROUND($CD$1*$CN$1,2),0)</f>
        <v>0</v>
      </c>
      <c r="CO390" s="22">
        <f>IF(DB389&gt;0,ROUND($CD$1*$CO$1,2),0)</f>
        <v>0</v>
      </c>
      <c r="CP390" s="22">
        <f>IF(DB389&gt;0,ROUND($CD$1*$CP$1,2),0)</f>
        <v>0</v>
      </c>
      <c r="CQ390" s="15">
        <f>IF(DB389&gt;0,CK390+SUM(CM390:CP390),0)</f>
        <v>0</v>
      </c>
      <c r="CR390" s="22">
        <f>IF(DB389&gt;0,ROUND(CQ390/12,2),0)</f>
        <v>0</v>
      </c>
      <c r="CS390" s="9">
        <f>INT(CR390)</f>
        <v>0</v>
      </c>
      <c r="CT390" s="23">
        <f>INT((CR390-CS390)*10)/10</f>
        <v>0</v>
      </c>
      <c r="CU390" s="17">
        <f>CR390-CS390-CT390</f>
        <v>0</v>
      </c>
      <c r="CV390" s="23">
        <f>IF(OR(CU390=0.05,CU390=0),CU390,IF(AND(CU390&gt;0.051,CU390&lt;0.1),0.1,IF(AND(CU390&gt;0.001,CU390&lt;0.05),0.05,CU390)))</f>
        <v>0</v>
      </c>
      <c r="CW390" s="23">
        <f>CS390+CT390+CV390</f>
        <v>0</v>
      </c>
      <c r="CX390">
        <f>IF(DB389&gt;0,CX389,0)</f>
        <v>0</v>
      </c>
      <c r="CY390" s="7">
        <f>ROUND(CD390+CJ390+CW390+CX390,2)</f>
        <v>0</v>
      </c>
      <c r="CZ390" s="7">
        <f>IF(AND(CY390&gt;0,CY391=0),CY390,0)</f>
        <v>0</v>
      </c>
      <c r="DA390" s="7">
        <f>IF(DB389&gt;0,DA389,0)</f>
        <v>0</v>
      </c>
      <c r="DB390" s="7">
        <f>IF(ROUND(CY390-DA390,2)&gt;0,ROUND(CY390-DA390,2),0)</f>
        <v>0</v>
      </c>
      <c r="EB390">
        <v>388</v>
      </c>
      <c r="EC390" s="7">
        <f>IF(FB389&gt;0,EC389-1000,EC389)</f>
        <v>0</v>
      </c>
      <c r="ED390" s="20">
        <f>IF(FB389&gt;0,ROUND(PMT($F$92/12,$F$96*12,-EC390),5),0)</f>
        <v>0</v>
      </c>
      <c r="EE390" s="15">
        <f>IF(FB389&gt;0,ROUND(EC390*$EE$1/1000,2),0)</f>
        <v>0</v>
      </c>
      <c r="EF390" s="9">
        <f>INT(EE390)</f>
        <v>0</v>
      </c>
      <c r="EG390" s="23">
        <f>INT((EE390-EF390)*10)/10</f>
        <v>0</v>
      </c>
      <c r="EH390" s="17">
        <f>EE390-EF390-EG390</f>
        <v>0</v>
      </c>
      <c r="EI390" s="23">
        <f>IF(OR(EH390=0.05,EH390=0),EH390,IF(AND(EH390&gt;0.051,EH390&lt;0.1),0.1,IF(AND(EH390&gt;0.001,EH390&lt;0.05),0.05,EH390)))</f>
        <v>0</v>
      </c>
      <c r="EJ390" s="23">
        <f>EF390+EG390+EI390</f>
        <v>0</v>
      </c>
      <c r="EK390" s="15">
        <f>IF(FB389&gt;0,ROUND($ED$1*$EK$1,2),0)</f>
        <v>0</v>
      </c>
      <c r="EL390" s="22">
        <v>0</v>
      </c>
      <c r="EM390" s="22">
        <f>IF(FB389&gt;0,ROUND($ED$1*$EM$1,0),0)</f>
        <v>0</v>
      </c>
      <c r="EN390" s="22">
        <f>IF(FB389&gt;0,ROUND($ED$1*$EN$1,2),0)</f>
        <v>0</v>
      </c>
      <c r="EO390" s="22">
        <f>IF(FB389&gt;0,ROUND($ED$1*$EO$1,2),0)</f>
        <v>0</v>
      </c>
      <c r="EP390" s="22">
        <f>IF(FB389&gt;0,ROUND($ED$1*$EP$1,2),0)</f>
        <v>0</v>
      </c>
      <c r="EQ390" s="15">
        <f>IF(FB389&gt;0,EK390+SUM(EM390:EP390),0)</f>
        <v>0</v>
      </c>
      <c r="ER390" s="22">
        <f>IF(FB389&gt;0,ROUND(EQ390/12,2),0)</f>
        <v>0</v>
      </c>
      <c r="ES390" s="9">
        <f>INT(ER390)</f>
        <v>0</v>
      </c>
      <c r="ET390" s="23">
        <f>INT((ER390-ES390)*10)/10</f>
        <v>0</v>
      </c>
      <c r="EU390" s="17">
        <f>ER390-ES390-ET390</f>
        <v>0</v>
      </c>
      <c r="EV390" s="23">
        <f>IF(OR(EU390=0.05,EU390=0),EU390,IF(AND(EU390&gt;0.051,EU390&lt;0.1),0.1,IF(AND(EU390&gt;0.001,EU390&lt;0.05),0.05,EU390)))</f>
        <v>0</v>
      </c>
      <c r="EW390" s="23">
        <f>ES390+ET390+EV390</f>
        <v>0</v>
      </c>
      <c r="EX390">
        <f>IF(FB389&gt;0,EX389,0)</f>
        <v>0</v>
      </c>
      <c r="EY390" s="7">
        <f>ROUND(ED390+EJ390+EW390+EX390,2)</f>
        <v>0</v>
      </c>
      <c r="EZ390" s="7">
        <f>IF(AND(EY390&gt;0,EY391=0),EY390,0)</f>
        <v>0</v>
      </c>
      <c r="FA390" s="7">
        <f>IF(FB389&gt;0,FA389,0)</f>
        <v>0</v>
      </c>
      <c r="FB390" s="7">
        <f>IF(ROUND(EY390-FA390,2)&gt;0,ROUND(EY390-FA390,2),0)</f>
        <v>0</v>
      </c>
      <c r="GB390">
        <v>388</v>
      </c>
      <c r="GC390" s="7">
        <f>IF(HB389&gt;0,GC389-1000,GC389)</f>
        <v>0</v>
      </c>
      <c r="GD390" s="20">
        <f>IF(HB389&gt;0,ROUND(PMT($F$92/12,$F$96*12,-GC390),5),0)</f>
        <v>0</v>
      </c>
      <c r="GE390" s="15">
        <f>IF(HB389&gt;0,ROUND(GC390*$GE$1/1000,2),0)</f>
        <v>0</v>
      </c>
      <c r="GF390" s="9">
        <f>INT(GE390)</f>
        <v>0</v>
      </c>
      <c r="GG390" s="23">
        <f>INT((GE390-GF390)*10)/10</f>
        <v>0</v>
      </c>
      <c r="GH390" s="17">
        <f>GE390-GF390-GG390</f>
        <v>0</v>
      </c>
      <c r="GI390" s="23">
        <f>IF(OR(GH390=0.05,GH390=0),GH390,IF(AND(GH390&gt;0.051,GH390&lt;0.1),0.1,IF(AND(GH390&gt;0.001,GH390&lt;0.05),0.05,GH390)))</f>
        <v>0</v>
      </c>
      <c r="GJ390" s="23">
        <f>GF390+GG390+GI390</f>
        <v>0</v>
      </c>
      <c r="GK390" s="15">
        <f>IF(HB389&gt;0,ROUND($GD$1*$GK$1,2),0)</f>
        <v>0</v>
      </c>
      <c r="GL390" s="22">
        <v>0</v>
      </c>
      <c r="GM390" s="22">
        <f>IF(HB389&gt;0,ROUND($GD$1*$GM$1,0),0)</f>
        <v>0</v>
      </c>
      <c r="GN390" s="22">
        <f>IF(HB389&gt;0,ROUND($GD$1*$GN$1,2),0)</f>
        <v>0</v>
      </c>
      <c r="GO390" s="22">
        <f>IF(HB389&gt;0,ROUND($GD$1*$GO$1,2),0)</f>
        <v>0</v>
      </c>
      <c r="GP390" s="22">
        <f>IF(HB389&gt;0,ROUND($GD$1*$GP$1,2),0)</f>
        <v>0</v>
      </c>
      <c r="GQ390" s="15">
        <f>IF(HB389&gt;0,GK390+SUM(GM390:GP390),0)</f>
        <v>0</v>
      </c>
      <c r="GR390" s="22">
        <f>IF(HB389&gt;0,ROUND(GQ390/12,2),0)</f>
        <v>0</v>
      </c>
      <c r="GS390" s="9">
        <f>INT(GR390)</f>
        <v>0</v>
      </c>
      <c r="GT390" s="23">
        <f>INT((GR390-GS390)*10)/10</f>
        <v>0</v>
      </c>
      <c r="GU390" s="17">
        <f>GR390-GS390-GT390</f>
        <v>0</v>
      </c>
      <c r="GV390" s="23">
        <f>IF(OR(GU390=0.05,GU390=0),GU390,IF(AND(GU390&gt;0.051,GU390&lt;0.1),0.1,IF(AND(GU390&gt;0.001,GU390&lt;0.05),0.05,GU390)))</f>
        <v>0</v>
      </c>
      <c r="GW390" s="23">
        <f>GS390+GT390+GV390</f>
        <v>0</v>
      </c>
      <c r="GX390">
        <f>IF(HB389&gt;0,GX389,0)</f>
        <v>0</v>
      </c>
      <c r="GY390" s="7">
        <f>ROUND(GD390+GJ390+GW390+GX390,2)</f>
        <v>0</v>
      </c>
      <c r="GZ390" s="7">
        <f>IF(AND(GY390&gt;0,GY391=0),GY390,0)</f>
        <v>0</v>
      </c>
      <c r="HA390" s="7">
        <f>IF(HB389&gt;0,HA389,0)</f>
        <v>0</v>
      </c>
      <c r="HB390" s="7">
        <f>IF(ROUND(GY390-HA390,2)&gt;0,ROUND(GY390-HA390,2),0)</f>
        <v>0</v>
      </c>
    </row>
    <row r="391" spans="1:235">
      <c r="BB391">
        <v>389</v>
      </c>
      <c r="BC391" s="7">
        <f>IF(BW390&gt;0,BC390-1000,BC390)</f>
        <v>0</v>
      </c>
      <c r="BD391" s="20">
        <f>IF(BW390&gt;0,ROUND(PMT($F$92/12,$F$96*12,-BC391),5),0)</f>
        <v>0</v>
      </c>
      <c r="BE391" s="15">
        <f>IF(BW390&gt;0,ROUND(BC391*$E$1/1000,2),0)</f>
        <v>0</v>
      </c>
      <c r="BF391" s="15">
        <f>IF(BW390&gt;0,ROUND(MIN(BC391,$F$168)*$BF$1,2),0)</f>
        <v>0</v>
      </c>
      <c r="BG391" s="22">
        <v>0</v>
      </c>
      <c r="BH391" s="22">
        <f>IF(BW390&gt;0,ROUND(MIN(BC391,$F$168)*$BH$1,0),0)</f>
        <v>0</v>
      </c>
      <c r="BI391" s="22">
        <f>IF(BW390&gt;0,ROUND(MIN(BC391,$F$168)*$BI$1,2),0)</f>
        <v>0</v>
      </c>
      <c r="BJ391" s="22">
        <f>IF(BW390&gt;0,ROUND(MIN(BC391,$F$168)*$BJ$1,2),0)</f>
        <v>0</v>
      </c>
      <c r="BK391" s="22">
        <f>IF(BW390&gt;0,ROUND(MIN(BC391,$F$168)*$BK$1,2),0)</f>
        <v>0</v>
      </c>
      <c r="BL391" s="15">
        <f>IF(BW390&gt;0,BF391+SUM(BH391:BK391),0)</f>
        <v>0</v>
      </c>
      <c r="BM391" s="22">
        <f>IF(BW390&gt;0,ROUND(BL391/12,2),0)</f>
        <v>0</v>
      </c>
      <c r="BN391" s="9">
        <f>INT(BM391)</f>
        <v>0</v>
      </c>
      <c r="BO391" s="23">
        <f>INT((BM391-BN391)*10)/10</f>
        <v>0</v>
      </c>
      <c r="BP391" s="17">
        <f>BM391-BN391-BO391</f>
        <v>0</v>
      </c>
      <c r="BQ391" s="23">
        <f>IF(OR(BP391=0.05,BP391=0),BP391,IF(AND(BP391&gt;0.051,BP391&lt;0.1),0.1,IF(AND(BP391&gt;0.001,BP391&lt;0.05),0.05,BP391)))</f>
        <v>0</v>
      </c>
      <c r="BR391" s="23">
        <f>BN391+BO391+BQ391</f>
        <v>0</v>
      </c>
      <c r="BS391">
        <f>IF(BW390&gt;0,BS390,0)</f>
        <v>0</v>
      </c>
      <c r="BT391" s="7">
        <f>SUM(BD391:BE391)+BR391+BS391</f>
        <v>0</v>
      </c>
      <c r="BU391" s="7">
        <f>IF(AND(BT391&gt;0,BT392=0),BT391,0)</f>
        <v>0</v>
      </c>
      <c r="BV391" s="7">
        <f>IF(BW390&gt;0,BV390,0)</f>
        <v>0</v>
      </c>
      <c r="BW391" s="7">
        <f>IF(ROUND(BT391-BV391,2)&gt;0,ROUND(BT391-BV391,2),0)</f>
        <v>0</v>
      </c>
      <c r="CB391">
        <v>389</v>
      </c>
      <c r="CC391" s="7">
        <f>IF(DB390&gt;0,CC390-1000,CC390)</f>
        <v>0</v>
      </c>
      <c r="CD391" s="20">
        <f>IF(DB390&gt;0,ROUND(PMT($F$92/12,$F$96*12,-CC391),5),0)</f>
        <v>0</v>
      </c>
      <c r="CE391" s="15">
        <f>IF(DB390&gt;0,ROUND(CC391*$CE$1/1000,2),0)</f>
        <v>0</v>
      </c>
      <c r="CF391" s="9">
        <f>INT(CE391)</f>
        <v>0</v>
      </c>
      <c r="CG391" s="23">
        <f>INT((CE391-CF391)*10)/10</f>
        <v>0</v>
      </c>
      <c r="CH391" s="17">
        <f>CE391-CF391-CG391</f>
        <v>0</v>
      </c>
      <c r="CI391" s="23">
        <f>IF(OR(CH391=0.05,CH391=0),CH391,IF(AND(CH391&gt;0.051,CH391&lt;0.1),0.1,IF(AND(CH391&gt;0.001,CH391&lt;0.05),0.05,CH391)))</f>
        <v>0</v>
      </c>
      <c r="CJ391" s="23">
        <f>CF391+CG391+CI391</f>
        <v>0</v>
      </c>
      <c r="CK391" s="15">
        <f>IF(DB390&gt;0,ROUND($CD$1*$CK$1,2),0)</f>
        <v>0</v>
      </c>
      <c r="CL391" s="22">
        <v>0</v>
      </c>
      <c r="CM391" s="22">
        <f>IF(DB390&gt;0,ROUND($CD$1*$CM$1,2),0)</f>
        <v>0</v>
      </c>
      <c r="CN391" s="22">
        <f>IF(DB390&gt;0,ROUND($CD$1*$CN$1,2),0)</f>
        <v>0</v>
      </c>
      <c r="CO391" s="22">
        <f>IF(DB390&gt;0,ROUND($CD$1*$CO$1,2),0)</f>
        <v>0</v>
      </c>
      <c r="CP391" s="22">
        <f>IF(DB390&gt;0,ROUND($CD$1*$CP$1,2),0)</f>
        <v>0</v>
      </c>
      <c r="CQ391" s="15">
        <f>IF(DB390&gt;0,CK391+SUM(CM391:CP391),0)</f>
        <v>0</v>
      </c>
      <c r="CR391" s="22">
        <f>IF(DB390&gt;0,ROUND(CQ391/12,2),0)</f>
        <v>0</v>
      </c>
      <c r="CS391" s="9">
        <f>INT(CR391)</f>
        <v>0</v>
      </c>
      <c r="CT391" s="23">
        <f>INT((CR391-CS391)*10)/10</f>
        <v>0</v>
      </c>
      <c r="CU391" s="17">
        <f>CR391-CS391-CT391</f>
        <v>0</v>
      </c>
      <c r="CV391" s="23">
        <f>IF(OR(CU391=0.05,CU391=0),CU391,IF(AND(CU391&gt;0.051,CU391&lt;0.1),0.1,IF(AND(CU391&gt;0.001,CU391&lt;0.05),0.05,CU391)))</f>
        <v>0</v>
      </c>
      <c r="CW391" s="23">
        <f>CS391+CT391+CV391</f>
        <v>0</v>
      </c>
      <c r="CX391">
        <f>IF(DB390&gt;0,CX390,0)</f>
        <v>0</v>
      </c>
      <c r="CY391" s="7">
        <f>ROUND(CD391+CJ391+CW391+CX391,2)</f>
        <v>0</v>
      </c>
      <c r="CZ391" s="7">
        <f>IF(AND(CY391&gt;0,CY392=0),CY391,0)</f>
        <v>0</v>
      </c>
      <c r="DA391" s="7">
        <f>IF(DB390&gt;0,DA390,0)</f>
        <v>0</v>
      </c>
      <c r="DB391" s="7">
        <f>IF(ROUND(CY391-DA391,2)&gt;0,ROUND(CY391-DA391,2),0)</f>
        <v>0</v>
      </c>
      <c r="EB391">
        <v>389</v>
      </c>
      <c r="EC391" s="7">
        <f>IF(FB390&gt;0,EC390-1000,EC390)</f>
        <v>0</v>
      </c>
      <c r="ED391" s="20">
        <f>IF(FB390&gt;0,ROUND(PMT($F$92/12,$F$96*12,-EC391),5),0)</f>
        <v>0</v>
      </c>
      <c r="EE391" s="15">
        <f>IF(FB390&gt;0,ROUND(EC391*$EE$1/1000,2),0)</f>
        <v>0</v>
      </c>
      <c r="EF391" s="9">
        <f>INT(EE391)</f>
        <v>0</v>
      </c>
      <c r="EG391" s="23">
        <f>INT((EE391-EF391)*10)/10</f>
        <v>0</v>
      </c>
      <c r="EH391" s="17">
        <f>EE391-EF391-EG391</f>
        <v>0</v>
      </c>
      <c r="EI391" s="23">
        <f>IF(OR(EH391=0.05,EH391=0),EH391,IF(AND(EH391&gt;0.051,EH391&lt;0.1),0.1,IF(AND(EH391&gt;0.001,EH391&lt;0.05),0.05,EH391)))</f>
        <v>0</v>
      </c>
      <c r="EJ391" s="23">
        <f>EF391+EG391+EI391</f>
        <v>0</v>
      </c>
      <c r="EK391" s="15">
        <f>IF(FB390&gt;0,ROUND($ED$1*$EK$1,2),0)</f>
        <v>0</v>
      </c>
      <c r="EL391" s="22">
        <v>0</v>
      </c>
      <c r="EM391" s="22">
        <f>IF(FB390&gt;0,ROUND($ED$1*$EM$1,0),0)</f>
        <v>0</v>
      </c>
      <c r="EN391" s="22">
        <f>IF(FB390&gt;0,ROUND($ED$1*$EN$1,2),0)</f>
        <v>0</v>
      </c>
      <c r="EO391" s="22">
        <f>IF(FB390&gt;0,ROUND($ED$1*$EO$1,2),0)</f>
        <v>0</v>
      </c>
      <c r="EP391" s="22">
        <f>IF(FB390&gt;0,ROUND($ED$1*$EP$1,2),0)</f>
        <v>0</v>
      </c>
      <c r="EQ391" s="15">
        <f>IF(FB390&gt;0,EK391+SUM(EM391:EP391),0)</f>
        <v>0</v>
      </c>
      <c r="ER391" s="22">
        <f>IF(FB390&gt;0,ROUND(EQ391/12,2),0)</f>
        <v>0</v>
      </c>
      <c r="ES391" s="9">
        <f>INT(ER391)</f>
        <v>0</v>
      </c>
      <c r="ET391" s="23">
        <f>INT((ER391-ES391)*10)/10</f>
        <v>0</v>
      </c>
      <c r="EU391" s="17">
        <f>ER391-ES391-ET391</f>
        <v>0</v>
      </c>
      <c r="EV391" s="23">
        <f>IF(OR(EU391=0.05,EU391=0),EU391,IF(AND(EU391&gt;0.051,EU391&lt;0.1),0.1,IF(AND(EU391&gt;0.001,EU391&lt;0.05),0.05,EU391)))</f>
        <v>0</v>
      </c>
      <c r="EW391" s="23">
        <f>ES391+ET391+EV391</f>
        <v>0</v>
      </c>
      <c r="EX391">
        <f>IF(FB390&gt;0,EX390,0)</f>
        <v>0</v>
      </c>
      <c r="EY391" s="7">
        <f>ROUND(ED391+EJ391+EW391+EX391,2)</f>
        <v>0</v>
      </c>
      <c r="EZ391" s="7">
        <f>IF(AND(EY391&gt;0,EY392=0),EY391,0)</f>
        <v>0</v>
      </c>
      <c r="FA391" s="7">
        <f>IF(FB390&gt;0,FA390,0)</f>
        <v>0</v>
      </c>
      <c r="FB391" s="7">
        <f>IF(ROUND(EY391-FA391,2)&gt;0,ROUND(EY391-FA391,2),0)</f>
        <v>0</v>
      </c>
      <c r="GB391">
        <v>389</v>
      </c>
      <c r="GC391" s="7">
        <f>IF(HB390&gt;0,GC390-1000,GC390)</f>
        <v>0</v>
      </c>
      <c r="GD391" s="20">
        <f>IF(HB390&gt;0,ROUND(PMT($F$92/12,$F$96*12,-GC391),5),0)</f>
        <v>0</v>
      </c>
      <c r="GE391" s="15">
        <f>IF(HB390&gt;0,ROUND(GC391*$GE$1/1000,2),0)</f>
        <v>0</v>
      </c>
      <c r="GF391" s="9">
        <f>INT(GE391)</f>
        <v>0</v>
      </c>
      <c r="GG391" s="23">
        <f>INT((GE391-GF391)*10)/10</f>
        <v>0</v>
      </c>
      <c r="GH391" s="17">
        <f>GE391-GF391-GG391</f>
        <v>0</v>
      </c>
      <c r="GI391" s="23">
        <f>IF(OR(GH391=0.05,GH391=0),GH391,IF(AND(GH391&gt;0.051,GH391&lt;0.1),0.1,IF(AND(GH391&gt;0.001,GH391&lt;0.05),0.05,GH391)))</f>
        <v>0</v>
      </c>
      <c r="GJ391" s="23">
        <f>GF391+GG391+GI391</f>
        <v>0</v>
      </c>
      <c r="GK391" s="15">
        <f>IF(HB390&gt;0,ROUND($GD$1*$GK$1,2),0)</f>
        <v>0</v>
      </c>
      <c r="GL391" s="22">
        <v>0</v>
      </c>
      <c r="GM391" s="22">
        <f>IF(HB390&gt;0,ROUND($GD$1*$GM$1,0),0)</f>
        <v>0</v>
      </c>
      <c r="GN391" s="22">
        <f>IF(HB390&gt;0,ROUND($GD$1*$GN$1,2),0)</f>
        <v>0</v>
      </c>
      <c r="GO391" s="22">
        <f>IF(HB390&gt;0,ROUND($GD$1*$GO$1,2),0)</f>
        <v>0</v>
      </c>
      <c r="GP391" s="22">
        <f>IF(HB390&gt;0,ROUND($GD$1*$GP$1,2),0)</f>
        <v>0</v>
      </c>
      <c r="GQ391" s="15">
        <f>IF(HB390&gt;0,GK391+SUM(GM391:GP391),0)</f>
        <v>0</v>
      </c>
      <c r="GR391" s="22">
        <f>IF(HB390&gt;0,ROUND(GQ391/12,2),0)</f>
        <v>0</v>
      </c>
      <c r="GS391" s="9">
        <f>INT(GR391)</f>
        <v>0</v>
      </c>
      <c r="GT391" s="23">
        <f>INT((GR391-GS391)*10)/10</f>
        <v>0</v>
      </c>
      <c r="GU391" s="17">
        <f>GR391-GS391-GT391</f>
        <v>0</v>
      </c>
      <c r="GV391" s="23">
        <f>IF(OR(GU391=0.05,GU391=0),GU391,IF(AND(GU391&gt;0.051,GU391&lt;0.1),0.1,IF(AND(GU391&gt;0.001,GU391&lt;0.05),0.05,GU391)))</f>
        <v>0</v>
      </c>
      <c r="GW391" s="23">
        <f>GS391+GT391+GV391</f>
        <v>0</v>
      </c>
      <c r="GX391">
        <f>IF(HB390&gt;0,GX390,0)</f>
        <v>0</v>
      </c>
      <c r="GY391" s="7">
        <f>ROUND(GD391+GJ391+GW391+GX391,2)</f>
        <v>0</v>
      </c>
      <c r="GZ391" s="7">
        <f>IF(AND(GY391&gt;0,GY392=0),GY391,0)</f>
        <v>0</v>
      </c>
      <c r="HA391" s="7">
        <f>IF(HB390&gt;0,HA390,0)</f>
        <v>0</v>
      </c>
      <c r="HB391" s="7">
        <f>IF(ROUND(GY391-HA391,2)&gt;0,ROUND(GY391-HA391,2),0)</f>
        <v>0</v>
      </c>
    </row>
    <row r="392" spans="1:235">
      <c r="BB392">
        <v>390</v>
      </c>
      <c r="BC392" s="7">
        <f>IF(BW391&gt;0,BC391-1000,BC391)</f>
        <v>0</v>
      </c>
      <c r="BD392" s="20">
        <f>IF(BW391&gt;0,ROUND(PMT($F$92/12,$F$96*12,-BC392),5),0)</f>
        <v>0</v>
      </c>
      <c r="BE392" s="15">
        <f>IF(BW391&gt;0,ROUND(BC392*$E$1/1000,2),0)</f>
        <v>0</v>
      </c>
      <c r="BF392" s="15">
        <f>IF(BW391&gt;0,ROUND(MIN(BC392,$F$168)*$BF$1,2),0)</f>
        <v>0</v>
      </c>
      <c r="BG392" s="22">
        <v>0</v>
      </c>
      <c r="BH392" s="22">
        <f>IF(BW391&gt;0,ROUND(MIN(BC392,$F$168)*$BH$1,0),0)</f>
        <v>0</v>
      </c>
      <c r="BI392" s="22">
        <f>IF(BW391&gt;0,ROUND(MIN(BC392,$F$168)*$BI$1,2),0)</f>
        <v>0</v>
      </c>
      <c r="BJ392" s="22">
        <f>IF(BW391&gt;0,ROUND(MIN(BC392,$F$168)*$BJ$1,2),0)</f>
        <v>0</v>
      </c>
      <c r="BK392" s="22">
        <f>IF(BW391&gt;0,ROUND(MIN(BC392,$F$168)*$BK$1,2),0)</f>
        <v>0</v>
      </c>
      <c r="BL392" s="15">
        <f>IF(BW391&gt;0,BF392+SUM(BH392:BK392),0)</f>
        <v>0</v>
      </c>
      <c r="BM392" s="22">
        <f>IF(BW391&gt;0,ROUND(BL392/12,2),0)</f>
        <v>0</v>
      </c>
      <c r="BN392" s="9">
        <f>INT(BM392)</f>
        <v>0</v>
      </c>
      <c r="BO392" s="23">
        <f>INT((BM392-BN392)*10)/10</f>
        <v>0</v>
      </c>
      <c r="BP392" s="17">
        <f>BM392-BN392-BO392</f>
        <v>0</v>
      </c>
      <c r="BQ392" s="23">
        <f>IF(OR(BP392=0.05,BP392=0),BP392,IF(AND(BP392&gt;0.051,BP392&lt;0.1),0.1,IF(AND(BP392&gt;0.001,BP392&lt;0.05),0.05,BP392)))</f>
        <v>0</v>
      </c>
      <c r="BR392" s="23">
        <f>BN392+BO392+BQ392</f>
        <v>0</v>
      </c>
      <c r="BS392">
        <f>IF(BW391&gt;0,BS391,0)</f>
        <v>0</v>
      </c>
      <c r="BT392" s="7">
        <f>SUM(BD392:BE392)+BR392+BS392</f>
        <v>0</v>
      </c>
      <c r="BU392" s="7">
        <f>IF(AND(BT392&gt;0,BT393=0),BT392,0)</f>
        <v>0</v>
      </c>
      <c r="BV392" s="7">
        <f>IF(BW391&gt;0,BV391,0)</f>
        <v>0</v>
      </c>
      <c r="BW392" s="7">
        <f>IF(ROUND(BT392-BV392,2)&gt;0,ROUND(BT392-BV392,2),0)</f>
        <v>0</v>
      </c>
      <c r="CB392">
        <v>390</v>
      </c>
      <c r="CC392" s="7">
        <f>IF(DB391&gt;0,CC391-1000,CC391)</f>
        <v>0</v>
      </c>
      <c r="CD392" s="20">
        <f>IF(DB391&gt;0,ROUND(PMT($F$92/12,$F$96*12,-CC392),5),0)</f>
        <v>0</v>
      </c>
      <c r="CE392" s="15">
        <f>IF(DB391&gt;0,ROUND(CC392*$CE$1/1000,2),0)</f>
        <v>0</v>
      </c>
      <c r="CF392" s="9">
        <f>INT(CE392)</f>
        <v>0</v>
      </c>
      <c r="CG392" s="23">
        <f>INT((CE392-CF392)*10)/10</f>
        <v>0</v>
      </c>
      <c r="CH392" s="17">
        <f>CE392-CF392-CG392</f>
        <v>0</v>
      </c>
      <c r="CI392" s="23">
        <f>IF(OR(CH392=0.05,CH392=0),CH392,IF(AND(CH392&gt;0.051,CH392&lt;0.1),0.1,IF(AND(CH392&gt;0.001,CH392&lt;0.05),0.05,CH392)))</f>
        <v>0</v>
      </c>
      <c r="CJ392" s="23">
        <f>CF392+CG392+CI392</f>
        <v>0</v>
      </c>
      <c r="CK392" s="15">
        <f>IF(DB391&gt;0,ROUND($CD$1*$CK$1,2),0)</f>
        <v>0</v>
      </c>
      <c r="CL392" s="22">
        <v>0</v>
      </c>
      <c r="CM392" s="22">
        <f>IF(DB391&gt;0,ROUND($CD$1*$CM$1,2),0)</f>
        <v>0</v>
      </c>
      <c r="CN392" s="22">
        <f>IF(DB391&gt;0,ROUND($CD$1*$CN$1,2),0)</f>
        <v>0</v>
      </c>
      <c r="CO392" s="22">
        <f>IF(DB391&gt;0,ROUND($CD$1*$CO$1,2),0)</f>
        <v>0</v>
      </c>
      <c r="CP392" s="22">
        <f>IF(DB391&gt;0,ROUND($CD$1*$CP$1,2),0)</f>
        <v>0</v>
      </c>
      <c r="CQ392" s="15">
        <f>IF(DB391&gt;0,CK392+SUM(CM392:CP392),0)</f>
        <v>0</v>
      </c>
      <c r="CR392" s="22">
        <f>IF(DB391&gt;0,ROUND(CQ392/12,2),0)</f>
        <v>0</v>
      </c>
      <c r="CS392" s="9">
        <f>INT(CR392)</f>
        <v>0</v>
      </c>
      <c r="CT392" s="23">
        <f>INT((CR392-CS392)*10)/10</f>
        <v>0</v>
      </c>
      <c r="CU392" s="17">
        <f>CR392-CS392-CT392</f>
        <v>0</v>
      </c>
      <c r="CV392" s="23">
        <f>IF(OR(CU392=0.05,CU392=0),CU392,IF(AND(CU392&gt;0.051,CU392&lt;0.1),0.1,IF(AND(CU392&gt;0.001,CU392&lt;0.05),0.05,CU392)))</f>
        <v>0</v>
      </c>
      <c r="CW392" s="23">
        <f>CS392+CT392+CV392</f>
        <v>0</v>
      </c>
      <c r="CX392">
        <f>IF(DB391&gt;0,CX391,0)</f>
        <v>0</v>
      </c>
      <c r="CY392" s="7">
        <f>ROUND(CD392+CJ392+CW392+CX392,2)</f>
        <v>0</v>
      </c>
      <c r="CZ392" s="7">
        <f>IF(AND(CY392&gt;0,CY393=0),CY392,0)</f>
        <v>0</v>
      </c>
      <c r="DA392" s="7">
        <f>IF(DB391&gt;0,DA391,0)</f>
        <v>0</v>
      </c>
      <c r="DB392" s="7">
        <f>IF(ROUND(CY392-DA392,2)&gt;0,ROUND(CY392-DA392,2),0)</f>
        <v>0</v>
      </c>
      <c r="EB392">
        <v>390</v>
      </c>
      <c r="EC392" s="7">
        <f>IF(FB391&gt;0,EC391-1000,EC391)</f>
        <v>0</v>
      </c>
      <c r="ED392" s="20">
        <f>IF(FB391&gt;0,ROUND(PMT($F$92/12,$F$96*12,-EC392),5),0)</f>
        <v>0</v>
      </c>
      <c r="EE392" s="15">
        <f>IF(FB391&gt;0,ROUND(EC392*$EE$1/1000,2),0)</f>
        <v>0</v>
      </c>
      <c r="EF392" s="9">
        <f>INT(EE392)</f>
        <v>0</v>
      </c>
      <c r="EG392" s="23">
        <f>INT((EE392-EF392)*10)/10</f>
        <v>0</v>
      </c>
      <c r="EH392" s="17">
        <f>EE392-EF392-EG392</f>
        <v>0</v>
      </c>
      <c r="EI392" s="23">
        <f>IF(OR(EH392=0.05,EH392=0),EH392,IF(AND(EH392&gt;0.051,EH392&lt;0.1),0.1,IF(AND(EH392&gt;0.001,EH392&lt;0.05),0.05,EH392)))</f>
        <v>0</v>
      </c>
      <c r="EJ392" s="23">
        <f>EF392+EG392+EI392</f>
        <v>0</v>
      </c>
      <c r="EK392" s="15">
        <f>IF(FB391&gt;0,ROUND($ED$1*$EK$1,2),0)</f>
        <v>0</v>
      </c>
      <c r="EL392" s="22">
        <v>0</v>
      </c>
      <c r="EM392" s="22">
        <f>IF(FB391&gt;0,ROUND($ED$1*$EM$1,0),0)</f>
        <v>0</v>
      </c>
      <c r="EN392" s="22">
        <f>IF(FB391&gt;0,ROUND($ED$1*$EN$1,2),0)</f>
        <v>0</v>
      </c>
      <c r="EO392" s="22">
        <f>IF(FB391&gt;0,ROUND($ED$1*$EO$1,2),0)</f>
        <v>0</v>
      </c>
      <c r="EP392" s="22">
        <f>IF(FB391&gt;0,ROUND($ED$1*$EP$1,2),0)</f>
        <v>0</v>
      </c>
      <c r="EQ392" s="15">
        <f>IF(FB391&gt;0,EK392+SUM(EM392:EP392),0)</f>
        <v>0</v>
      </c>
      <c r="ER392" s="22">
        <f>IF(FB391&gt;0,ROUND(EQ392/12,2),0)</f>
        <v>0</v>
      </c>
      <c r="ES392" s="9">
        <f>INT(ER392)</f>
        <v>0</v>
      </c>
      <c r="ET392" s="23">
        <f>INT((ER392-ES392)*10)/10</f>
        <v>0</v>
      </c>
      <c r="EU392" s="17">
        <f>ER392-ES392-ET392</f>
        <v>0</v>
      </c>
      <c r="EV392" s="23">
        <f>IF(OR(EU392=0.05,EU392=0),EU392,IF(AND(EU392&gt;0.051,EU392&lt;0.1),0.1,IF(AND(EU392&gt;0.001,EU392&lt;0.05),0.05,EU392)))</f>
        <v>0</v>
      </c>
      <c r="EW392" s="23">
        <f>ES392+ET392+EV392</f>
        <v>0</v>
      </c>
      <c r="EX392">
        <f>IF(FB391&gt;0,EX391,0)</f>
        <v>0</v>
      </c>
      <c r="EY392" s="7">
        <f>ROUND(ED392+EJ392+EW392+EX392,2)</f>
        <v>0</v>
      </c>
      <c r="EZ392" s="7">
        <f>IF(AND(EY392&gt;0,EY393=0),EY392,0)</f>
        <v>0</v>
      </c>
      <c r="FA392" s="7">
        <f>IF(FB391&gt;0,FA391,0)</f>
        <v>0</v>
      </c>
      <c r="FB392" s="7">
        <f>IF(ROUND(EY392-FA392,2)&gt;0,ROUND(EY392-FA392,2),0)</f>
        <v>0</v>
      </c>
      <c r="GB392">
        <v>390</v>
      </c>
      <c r="GC392" s="7">
        <f>IF(HB391&gt;0,GC391-1000,GC391)</f>
        <v>0</v>
      </c>
      <c r="GD392" s="20">
        <f>IF(HB391&gt;0,ROUND(PMT($F$92/12,$F$96*12,-GC392),5),0)</f>
        <v>0</v>
      </c>
      <c r="GE392" s="15">
        <f>IF(HB391&gt;0,ROUND(GC392*$GE$1/1000,2),0)</f>
        <v>0</v>
      </c>
      <c r="GF392" s="9">
        <f>INT(GE392)</f>
        <v>0</v>
      </c>
      <c r="GG392" s="23">
        <f>INT((GE392-GF392)*10)/10</f>
        <v>0</v>
      </c>
      <c r="GH392" s="17">
        <f>GE392-GF392-GG392</f>
        <v>0</v>
      </c>
      <c r="GI392" s="23">
        <f>IF(OR(GH392=0.05,GH392=0),GH392,IF(AND(GH392&gt;0.051,GH392&lt;0.1),0.1,IF(AND(GH392&gt;0.001,GH392&lt;0.05),0.05,GH392)))</f>
        <v>0</v>
      </c>
      <c r="GJ392" s="23">
        <f>GF392+GG392+GI392</f>
        <v>0</v>
      </c>
      <c r="GK392" s="15">
        <f>IF(HB391&gt;0,ROUND($GD$1*$GK$1,2),0)</f>
        <v>0</v>
      </c>
      <c r="GL392" s="22">
        <v>0</v>
      </c>
      <c r="GM392" s="22">
        <f>IF(HB391&gt;0,ROUND($GD$1*$GM$1,0),0)</f>
        <v>0</v>
      </c>
      <c r="GN392" s="22">
        <f>IF(HB391&gt;0,ROUND($GD$1*$GN$1,2),0)</f>
        <v>0</v>
      </c>
      <c r="GO392" s="22">
        <f>IF(HB391&gt;0,ROUND($GD$1*$GO$1,2),0)</f>
        <v>0</v>
      </c>
      <c r="GP392" s="22">
        <f>IF(HB391&gt;0,ROUND($GD$1*$GP$1,2),0)</f>
        <v>0</v>
      </c>
      <c r="GQ392" s="15">
        <f>IF(HB391&gt;0,GK392+SUM(GM392:GP392),0)</f>
        <v>0</v>
      </c>
      <c r="GR392" s="22">
        <f>IF(HB391&gt;0,ROUND(GQ392/12,2),0)</f>
        <v>0</v>
      </c>
      <c r="GS392" s="9">
        <f>INT(GR392)</f>
        <v>0</v>
      </c>
      <c r="GT392" s="23">
        <f>INT((GR392-GS392)*10)/10</f>
        <v>0</v>
      </c>
      <c r="GU392" s="17">
        <f>GR392-GS392-GT392</f>
        <v>0</v>
      </c>
      <c r="GV392" s="23">
        <f>IF(OR(GU392=0.05,GU392=0),GU392,IF(AND(GU392&gt;0.051,GU392&lt;0.1),0.1,IF(AND(GU392&gt;0.001,GU392&lt;0.05),0.05,GU392)))</f>
        <v>0</v>
      </c>
      <c r="GW392" s="23">
        <f>GS392+GT392+GV392</f>
        <v>0</v>
      </c>
      <c r="GX392">
        <f>IF(HB391&gt;0,GX391,0)</f>
        <v>0</v>
      </c>
      <c r="GY392" s="7">
        <f>ROUND(GD392+GJ392+GW392+GX392,2)</f>
        <v>0</v>
      </c>
      <c r="GZ392" s="7">
        <f>IF(AND(GY392&gt;0,GY393=0),GY392,0)</f>
        <v>0</v>
      </c>
      <c r="HA392" s="7">
        <f>IF(HB391&gt;0,HA391,0)</f>
        <v>0</v>
      </c>
      <c r="HB392" s="7">
        <f>IF(ROUND(GY392-HA392,2)&gt;0,ROUND(GY392-HA392,2),0)</f>
        <v>0</v>
      </c>
    </row>
    <row r="393" spans="1:235">
      <c r="BB393">
        <v>391</v>
      </c>
      <c r="BC393" s="7">
        <f>IF(BW392&gt;0,BC392-1000,BC392)</f>
        <v>0</v>
      </c>
      <c r="BD393" s="20">
        <f>IF(BW392&gt;0,ROUND(PMT($F$92/12,$F$96*12,-BC393),5),0)</f>
        <v>0</v>
      </c>
      <c r="BE393" s="15">
        <f>IF(BW392&gt;0,ROUND(BC393*$E$1/1000,2),0)</f>
        <v>0</v>
      </c>
      <c r="BF393" s="15">
        <f>IF(BW392&gt;0,ROUND(MIN(BC393,$F$168)*$BF$1,2),0)</f>
        <v>0</v>
      </c>
      <c r="BG393" s="22">
        <v>0</v>
      </c>
      <c r="BH393" s="22">
        <f>IF(BW392&gt;0,ROUND(MIN(BC393,$F$168)*$BH$1,0),0)</f>
        <v>0</v>
      </c>
      <c r="BI393" s="22">
        <f>IF(BW392&gt;0,ROUND(MIN(BC393,$F$168)*$BI$1,2),0)</f>
        <v>0</v>
      </c>
      <c r="BJ393" s="22">
        <f>IF(BW392&gt;0,ROUND(MIN(BC393,$F$168)*$BJ$1,2),0)</f>
        <v>0</v>
      </c>
      <c r="BK393" s="22">
        <f>IF(BW392&gt;0,ROUND(MIN(BC393,$F$168)*$BK$1,2),0)</f>
        <v>0</v>
      </c>
      <c r="BL393" s="15">
        <f>IF(BW392&gt;0,BF393+SUM(BH393:BK393),0)</f>
        <v>0</v>
      </c>
      <c r="BM393" s="22">
        <f>IF(BW392&gt;0,ROUND(BL393/12,2),0)</f>
        <v>0</v>
      </c>
      <c r="BN393" s="9">
        <f>INT(BM393)</f>
        <v>0</v>
      </c>
      <c r="BO393" s="23">
        <f>INT((BM393-BN393)*10)/10</f>
        <v>0</v>
      </c>
      <c r="BP393" s="17">
        <f>BM393-BN393-BO393</f>
        <v>0</v>
      </c>
      <c r="BQ393" s="23">
        <f>IF(OR(BP393=0.05,BP393=0),BP393,IF(AND(BP393&gt;0.051,BP393&lt;0.1),0.1,IF(AND(BP393&gt;0.001,BP393&lt;0.05),0.05,BP393)))</f>
        <v>0</v>
      </c>
      <c r="BR393" s="23">
        <f>BN393+BO393+BQ393</f>
        <v>0</v>
      </c>
      <c r="BS393">
        <f>IF(BW392&gt;0,BS392,0)</f>
        <v>0</v>
      </c>
      <c r="BT393" s="7">
        <f>SUM(BD393:BE393)+BR393+BS393</f>
        <v>0</v>
      </c>
      <c r="BU393" s="7">
        <f>IF(AND(BT393&gt;0,BT394=0),BT393,0)</f>
        <v>0</v>
      </c>
      <c r="BV393" s="7">
        <f>IF(BW392&gt;0,BV392,0)</f>
        <v>0</v>
      </c>
      <c r="BW393" s="7">
        <f>IF(ROUND(BT393-BV393,2)&gt;0,ROUND(BT393-BV393,2),0)</f>
        <v>0</v>
      </c>
      <c r="CB393">
        <v>391</v>
      </c>
      <c r="CC393" s="7">
        <f>IF(DB392&gt;0,CC392-1000,CC392)</f>
        <v>0</v>
      </c>
      <c r="CD393" s="20">
        <f>IF(DB392&gt;0,ROUND(PMT($F$92/12,$F$96*12,-CC393),5),0)</f>
        <v>0</v>
      </c>
      <c r="CE393" s="15">
        <f>IF(DB392&gt;0,ROUND(CC393*$CE$1/1000,2),0)</f>
        <v>0</v>
      </c>
      <c r="CF393" s="9">
        <f>INT(CE393)</f>
        <v>0</v>
      </c>
      <c r="CG393" s="23">
        <f>INT((CE393-CF393)*10)/10</f>
        <v>0</v>
      </c>
      <c r="CH393" s="17">
        <f>CE393-CF393-CG393</f>
        <v>0</v>
      </c>
      <c r="CI393" s="23">
        <f>IF(OR(CH393=0.05,CH393=0),CH393,IF(AND(CH393&gt;0.051,CH393&lt;0.1),0.1,IF(AND(CH393&gt;0.001,CH393&lt;0.05),0.05,CH393)))</f>
        <v>0</v>
      </c>
      <c r="CJ393" s="23">
        <f>CF393+CG393+CI393</f>
        <v>0</v>
      </c>
      <c r="CK393" s="15">
        <f>IF(DB392&gt;0,ROUND($CD$1*$CK$1,2),0)</f>
        <v>0</v>
      </c>
      <c r="CL393" s="22">
        <v>0</v>
      </c>
      <c r="CM393" s="22">
        <f>IF(DB392&gt;0,ROUND($CD$1*$CM$1,2),0)</f>
        <v>0</v>
      </c>
      <c r="CN393" s="22">
        <f>IF(DB392&gt;0,ROUND($CD$1*$CN$1,2),0)</f>
        <v>0</v>
      </c>
      <c r="CO393" s="22">
        <f>IF(DB392&gt;0,ROUND($CD$1*$CO$1,2),0)</f>
        <v>0</v>
      </c>
      <c r="CP393" s="22">
        <f>IF(DB392&gt;0,ROUND($CD$1*$CP$1,2),0)</f>
        <v>0</v>
      </c>
      <c r="CQ393" s="15">
        <f>IF(DB392&gt;0,CK393+SUM(CM393:CP393),0)</f>
        <v>0</v>
      </c>
      <c r="CR393" s="22">
        <f>IF(DB392&gt;0,ROUND(CQ393/12,2),0)</f>
        <v>0</v>
      </c>
      <c r="CS393" s="9">
        <f>INT(CR393)</f>
        <v>0</v>
      </c>
      <c r="CT393" s="23">
        <f>INT((CR393-CS393)*10)/10</f>
        <v>0</v>
      </c>
      <c r="CU393" s="17">
        <f>CR393-CS393-CT393</f>
        <v>0</v>
      </c>
      <c r="CV393" s="23">
        <f>IF(OR(CU393=0.05,CU393=0),CU393,IF(AND(CU393&gt;0.051,CU393&lt;0.1),0.1,IF(AND(CU393&gt;0.001,CU393&lt;0.05),0.05,CU393)))</f>
        <v>0</v>
      </c>
      <c r="CW393" s="23">
        <f>CS393+CT393+CV393</f>
        <v>0</v>
      </c>
      <c r="CX393">
        <f>IF(DB392&gt;0,CX392,0)</f>
        <v>0</v>
      </c>
      <c r="CY393" s="7">
        <f>ROUND(CD393+CJ393+CW393+CX393,2)</f>
        <v>0</v>
      </c>
      <c r="CZ393" s="7">
        <f>IF(AND(CY393&gt;0,CY394=0),CY393,0)</f>
        <v>0</v>
      </c>
      <c r="DA393" s="7">
        <f>IF(DB392&gt;0,DA392,0)</f>
        <v>0</v>
      </c>
      <c r="DB393" s="7">
        <f>IF(ROUND(CY393-DA393,2)&gt;0,ROUND(CY393-DA393,2),0)</f>
        <v>0</v>
      </c>
      <c r="EB393">
        <v>391</v>
      </c>
      <c r="EC393" s="7">
        <f>IF(FB392&gt;0,EC392-1000,EC392)</f>
        <v>0</v>
      </c>
      <c r="ED393" s="20">
        <f>IF(FB392&gt;0,ROUND(PMT($F$92/12,$F$96*12,-EC393),5),0)</f>
        <v>0</v>
      </c>
      <c r="EE393" s="15">
        <f>IF(FB392&gt;0,ROUND(EC393*$EE$1/1000,2),0)</f>
        <v>0</v>
      </c>
      <c r="EF393" s="9">
        <f>INT(EE393)</f>
        <v>0</v>
      </c>
      <c r="EG393" s="23">
        <f>INT((EE393-EF393)*10)/10</f>
        <v>0</v>
      </c>
      <c r="EH393" s="17">
        <f>EE393-EF393-EG393</f>
        <v>0</v>
      </c>
      <c r="EI393" s="23">
        <f>IF(OR(EH393=0.05,EH393=0),EH393,IF(AND(EH393&gt;0.051,EH393&lt;0.1),0.1,IF(AND(EH393&gt;0.001,EH393&lt;0.05),0.05,EH393)))</f>
        <v>0</v>
      </c>
      <c r="EJ393" s="23">
        <f>EF393+EG393+EI393</f>
        <v>0</v>
      </c>
      <c r="EK393" s="15">
        <f>IF(FB392&gt;0,ROUND($ED$1*$EK$1,2),0)</f>
        <v>0</v>
      </c>
      <c r="EL393" s="22">
        <v>0</v>
      </c>
      <c r="EM393" s="22">
        <f>IF(FB392&gt;0,ROUND($ED$1*$EM$1,0),0)</f>
        <v>0</v>
      </c>
      <c r="EN393" s="22">
        <f>IF(FB392&gt;0,ROUND($ED$1*$EN$1,2),0)</f>
        <v>0</v>
      </c>
      <c r="EO393" s="22">
        <f>IF(FB392&gt;0,ROUND($ED$1*$EO$1,2),0)</f>
        <v>0</v>
      </c>
      <c r="EP393" s="22">
        <f>IF(FB392&gt;0,ROUND($ED$1*$EP$1,2),0)</f>
        <v>0</v>
      </c>
      <c r="EQ393" s="15">
        <f>IF(FB392&gt;0,EK393+SUM(EM393:EP393),0)</f>
        <v>0</v>
      </c>
      <c r="ER393" s="22">
        <f>IF(FB392&gt;0,ROUND(EQ393/12,2),0)</f>
        <v>0</v>
      </c>
      <c r="ES393" s="9">
        <f>INT(ER393)</f>
        <v>0</v>
      </c>
      <c r="ET393" s="23">
        <f>INT((ER393-ES393)*10)/10</f>
        <v>0</v>
      </c>
      <c r="EU393" s="17">
        <f>ER393-ES393-ET393</f>
        <v>0</v>
      </c>
      <c r="EV393" s="23">
        <f>IF(OR(EU393=0.05,EU393=0),EU393,IF(AND(EU393&gt;0.051,EU393&lt;0.1),0.1,IF(AND(EU393&gt;0.001,EU393&lt;0.05),0.05,EU393)))</f>
        <v>0</v>
      </c>
      <c r="EW393" s="23">
        <f>ES393+ET393+EV393</f>
        <v>0</v>
      </c>
      <c r="EX393">
        <f>IF(FB392&gt;0,EX392,0)</f>
        <v>0</v>
      </c>
      <c r="EY393" s="7">
        <f>ROUND(ED393+EJ393+EW393+EX393,2)</f>
        <v>0</v>
      </c>
      <c r="EZ393" s="7">
        <f>IF(AND(EY393&gt;0,EY394=0),EY393,0)</f>
        <v>0</v>
      </c>
      <c r="FA393" s="7">
        <f>IF(FB392&gt;0,FA392,0)</f>
        <v>0</v>
      </c>
      <c r="FB393" s="7">
        <f>IF(ROUND(EY393-FA393,2)&gt;0,ROUND(EY393-FA393,2),0)</f>
        <v>0</v>
      </c>
      <c r="GB393">
        <v>391</v>
      </c>
      <c r="GC393" s="7">
        <f>IF(HB392&gt;0,GC392-1000,GC392)</f>
        <v>0</v>
      </c>
      <c r="GD393" s="20">
        <f>IF(HB392&gt;0,ROUND(PMT($F$92/12,$F$96*12,-GC393),5),0)</f>
        <v>0</v>
      </c>
      <c r="GE393" s="15">
        <f>IF(HB392&gt;0,ROUND(GC393*$GE$1/1000,2),0)</f>
        <v>0</v>
      </c>
      <c r="GF393" s="9">
        <f>INT(GE393)</f>
        <v>0</v>
      </c>
      <c r="GG393" s="23">
        <f>INT((GE393-GF393)*10)/10</f>
        <v>0</v>
      </c>
      <c r="GH393" s="17">
        <f>GE393-GF393-GG393</f>
        <v>0</v>
      </c>
      <c r="GI393" s="23">
        <f>IF(OR(GH393=0.05,GH393=0),GH393,IF(AND(GH393&gt;0.051,GH393&lt;0.1),0.1,IF(AND(GH393&gt;0.001,GH393&lt;0.05),0.05,GH393)))</f>
        <v>0</v>
      </c>
      <c r="GJ393" s="23">
        <f>GF393+GG393+GI393</f>
        <v>0</v>
      </c>
      <c r="GK393" s="15">
        <f>IF(HB392&gt;0,ROUND($GD$1*$GK$1,2),0)</f>
        <v>0</v>
      </c>
      <c r="GL393" s="22">
        <v>0</v>
      </c>
      <c r="GM393" s="22">
        <f>IF(HB392&gt;0,ROUND($GD$1*$GM$1,0),0)</f>
        <v>0</v>
      </c>
      <c r="GN393" s="22">
        <f>IF(HB392&gt;0,ROUND($GD$1*$GN$1,2),0)</f>
        <v>0</v>
      </c>
      <c r="GO393" s="22">
        <f>IF(HB392&gt;0,ROUND($GD$1*$GO$1,2),0)</f>
        <v>0</v>
      </c>
      <c r="GP393" s="22">
        <f>IF(HB392&gt;0,ROUND($GD$1*$GP$1,2),0)</f>
        <v>0</v>
      </c>
      <c r="GQ393" s="15">
        <f>IF(HB392&gt;0,GK393+SUM(GM393:GP393),0)</f>
        <v>0</v>
      </c>
      <c r="GR393" s="22">
        <f>IF(HB392&gt;0,ROUND(GQ393/12,2),0)</f>
        <v>0</v>
      </c>
      <c r="GS393" s="9">
        <f>INT(GR393)</f>
        <v>0</v>
      </c>
      <c r="GT393" s="23">
        <f>INT((GR393-GS393)*10)/10</f>
        <v>0</v>
      </c>
      <c r="GU393" s="17">
        <f>GR393-GS393-GT393</f>
        <v>0</v>
      </c>
      <c r="GV393" s="23">
        <f>IF(OR(GU393=0.05,GU393=0),GU393,IF(AND(GU393&gt;0.051,GU393&lt;0.1),0.1,IF(AND(GU393&gt;0.001,GU393&lt;0.05),0.05,GU393)))</f>
        <v>0</v>
      </c>
      <c r="GW393" s="23">
        <f>GS393+GT393+GV393</f>
        <v>0</v>
      </c>
      <c r="GX393">
        <f>IF(HB392&gt;0,GX392,0)</f>
        <v>0</v>
      </c>
      <c r="GY393" s="7">
        <f>ROUND(GD393+GJ393+GW393+GX393,2)</f>
        <v>0</v>
      </c>
      <c r="GZ393" s="7">
        <f>IF(AND(GY393&gt;0,GY394=0),GY393,0)</f>
        <v>0</v>
      </c>
      <c r="HA393" s="7">
        <f>IF(HB392&gt;0,HA392,0)</f>
        <v>0</v>
      </c>
      <c r="HB393" s="7">
        <f>IF(ROUND(GY393-HA393,2)&gt;0,ROUND(GY393-HA393,2),0)</f>
        <v>0</v>
      </c>
    </row>
    <row r="394" spans="1:235">
      <c r="BB394">
        <v>392</v>
      </c>
      <c r="BC394" s="7">
        <f>IF(BW393&gt;0,BC393-1000,BC393)</f>
        <v>0</v>
      </c>
      <c r="BD394" s="20">
        <f>IF(BW393&gt;0,ROUND(PMT($F$92/12,$F$96*12,-BC394),5),0)</f>
        <v>0</v>
      </c>
      <c r="BE394" s="15">
        <f>IF(BW393&gt;0,ROUND(BC394*$E$1/1000,2),0)</f>
        <v>0</v>
      </c>
      <c r="BF394" s="15">
        <f>IF(BW393&gt;0,ROUND(MIN(BC394,$F$168)*$BF$1,2),0)</f>
        <v>0</v>
      </c>
      <c r="BG394" s="22">
        <v>0</v>
      </c>
      <c r="BH394" s="22">
        <f>IF(BW393&gt;0,ROUND(MIN(BC394,$F$168)*$BH$1,0),0)</f>
        <v>0</v>
      </c>
      <c r="BI394" s="22">
        <f>IF(BW393&gt;0,ROUND(MIN(BC394,$F$168)*$BI$1,2),0)</f>
        <v>0</v>
      </c>
      <c r="BJ394" s="22">
        <f>IF(BW393&gt;0,ROUND(MIN(BC394,$F$168)*$BJ$1,2),0)</f>
        <v>0</v>
      </c>
      <c r="BK394" s="22">
        <f>IF(BW393&gt;0,ROUND(MIN(BC394,$F$168)*$BK$1,2),0)</f>
        <v>0</v>
      </c>
      <c r="BL394" s="15">
        <f>IF(BW393&gt;0,BF394+SUM(BH394:BK394),0)</f>
        <v>0</v>
      </c>
      <c r="BM394" s="22">
        <f>IF(BW393&gt;0,ROUND(BL394/12,2),0)</f>
        <v>0</v>
      </c>
      <c r="BN394" s="9">
        <f>INT(BM394)</f>
        <v>0</v>
      </c>
      <c r="BO394" s="23">
        <f>INT((BM394-BN394)*10)/10</f>
        <v>0</v>
      </c>
      <c r="BP394" s="17">
        <f>BM394-BN394-BO394</f>
        <v>0</v>
      </c>
      <c r="BQ394" s="23">
        <f>IF(OR(BP394=0.05,BP394=0),BP394,IF(AND(BP394&gt;0.051,BP394&lt;0.1),0.1,IF(AND(BP394&gt;0.001,BP394&lt;0.05),0.05,BP394)))</f>
        <v>0</v>
      </c>
      <c r="BR394" s="23">
        <f>BN394+BO394+BQ394</f>
        <v>0</v>
      </c>
      <c r="BS394">
        <f>IF(BW393&gt;0,BS393,0)</f>
        <v>0</v>
      </c>
      <c r="BT394" s="7">
        <f>SUM(BD394:BE394)+BR394+BS394</f>
        <v>0</v>
      </c>
      <c r="BU394" s="7">
        <f>IF(AND(BT394&gt;0,BT395=0),BT394,0)</f>
        <v>0</v>
      </c>
      <c r="BV394" s="7">
        <f>IF(BW393&gt;0,BV393,0)</f>
        <v>0</v>
      </c>
      <c r="BW394" s="7">
        <f>IF(ROUND(BT394-BV394,2)&gt;0,ROUND(BT394-BV394,2),0)</f>
        <v>0</v>
      </c>
      <c r="CB394">
        <v>392</v>
      </c>
      <c r="CC394" s="7">
        <f>IF(DB393&gt;0,CC393-1000,CC393)</f>
        <v>0</v>
      </c>
      <c r="CD394" s="20">
        <f>IF(DB393&gt;0,ROUND(PMT($F$92/12,$F$96*12,-CC394),5),0)</f>
        <v>0</v>
      </c>
      <c r="CE394" s="15">
        <f>IF(DB393&gt;0,ROUND(CC394*$CE$1/1000,2),0)</f>
        <v>0</v>
      </c>
      <c r="CF394" s="9">
        <f>INT(CE394)</f>
        <v>0</v>
      </c>
      <c r="CG394" s="23">
        <f>INT((CE394-CF394)*10)/10</f>
        <v>0</v>
      </c>
      <c r="CH394" s="17">
        <f>CE394-CF394-CG394</f>
        <v>0</v>
      </c>
      <c r="CI394" s="23">
        <f>IF(OR(CH394=0.05,CH394=0),CH394,IF(AND(CH394&gt;0.051,CH394&lt;0.1),0.1,IF(AND(CH394&gt;0.001,CH394&lt;0.05),0.05,CH394)))</f>
        <v>0</v>
      </c>
      <c r="CJ394" s="23">
        <f>CF394+CG394+CI394</f>
        <v>0</v>
      </c>
      <c r="CK394" s="15">
        <f>IF(DB393&gt;0,ROUND($CD$1*$CK$1,2),0)</f>
        <v>0</v>
      </c>
      <c r="CL394" s="22">
        <v>0</v>
      </c>
      <c r="CM394" s="22">
        <f>IF(DB393&gt;0,ROUND($CD$1*$CM$1,2),0)</f>
        <v>0</v>
      </c>
      <c r="CN394" s="22">
        <f>IF(DB393&gt;0,ROUND($CD$1*$CN$1,2),0)</f>
        <v>0</v>
      </c>
      <c r="CO394" s="22">
        <f>IF(DB393&gt;0,ROUND($CD$1*$CO$1,2),0)</f>
        <v>0</v>
      </c>
      <c r="CP394" s="22">
        <f>IF(DB393&gt;0,ROUND($CD$1*$CP$1,2),0)</f>
        <v>0</v>
      </c>
      <c r="CQ394" s="15">
        <f>IF(DB393&gt;0,CK394+SUM(CM394:CP394),0)</f>
        <v>0</v>
      </c>
      <c r="CR394" s="22">
        <f>IF(DB393&gt;0,ROUND(CQ394/12,2),0)</f>
        <v>0</v>
      </c>
      <c r="CS394" s="9">
        <f>INT(CR394)</f>
        <v>0</v>
      </c>
      <c r="CT394" s="23">
        <f>INT((CR394-CS394)*10)/10</f>
        <v>0</v>
      </c>
      <c r="CU394" s="17">
        <f>CR394-CS394-CT394</f>
        <v>0</v>
      </c>
      <c r="CV394" s="23">
        <f>IF(OR(CU394=0.05,CU394=0),CU394,IF(AND(CU394&gt;0.051,CU394&lt;0.1),0.1,IF(AND(CU394&gt;0.001,CU394&lt;0.05),0.05,CU394)))</f>
        <v>0</v>
      </c>
      <c r="CW394" s="23">
        <f>CS394+CT394+CV394</f>
        <v>0</v>
      </c>
      <c r="CX394">
        <f>IF(DB393&gt;0,CX393,0)</f>
        <v>0</v>
      </c>
      <c r="CY394" s="7">
        <f>ROUND(CD394+CJ394+CW394+CX394,2)</f>
        <v>0</v>
      </c>
      <c r="CZ394" s="7">
        <f>IF(AND(CY394&gt;0,CY395=0),CY394,0)</f>
        <v>0</v>
      </c>
      <c r="DA394" s="7">
        <f>IF(DB393&gt;0,DA393,0)</f>
        <v>0</v>
      </c>
      <c r="DB394" s="7">
        <f>IF(ROUND(CY394-DA394,2)&gt;0,ROUND(CY394-DA394,2),0)</f>
        <v>0</v>
      </c>
      <c r="EB394">
        <v>392</v>
      </c>
      <c r="EC394" s="7">
        <f>IF(FB393&gt;0,EC393-1000,EC393)</f>
        <v>0</v>
      </c>
      <c r="ED394" s="20">
        <f>IF(FB393&gt;0,ROUND(PMT($F$92/12,$F$96*12,-EC394),5),0)</f>
        <v>0</v>
      </c>
      <c r="EE394" s="15">
        <f>IF(FB393&gt;0,ROUND(EC394*$EE$1/1000,2),0)</f>
        <v>0</v>
      </c>
      <c r="EF394" s="9">
        <f>INT(EE394)</f>
        <v>0</v>
      </c>
      <c r="EG394" s="23">
        <f>INT((EE394-EF394)*10)/10</f>
        <v>0</v>
      </c>
      <c r="EH394" s="17">
        <f>EE394-EF394-EG394</f>
        <v>0</v>
      </c>
      <c r="EI394" s="23">
        <f>IF(OR(EH394=0.05,EH394=0),EH394,IF(AND(EH394&gt;0.051,EH394&lt;0.1),0.1,IF(AND(EH394&gt;0.001,EH394&lt;0.05),0.05,EH394)))</f>
        <v>0</v>
      </c>
      <c r="EJ394" s="23">
        <f>EF394+EG394+EI394</f>
        <v>0</v>
      </c>
      <c r="EK394" s="15">
        <f>IF(FB393&gt;0,ROUND($ED$1*$EK$1,2),0)</f>
        <v>0</v>
      </c>
      <c r="EL394" s="22">
        <v>0</v>
      </c>
      <c r="EM394" s="22">
        <f>IF(FB393&gt;0,ROUND($ED$1*$EM$1,0),0)</f>
        <v>0</v>
      </c>
      <c r="EN394" s="22">
        <f>IF(FB393&gt;0,ROUND($ED$1*$EN$1,2),0)</f>
        <v>0</v>
      </c>
      <c r="EO394" s="22">
        <f>IF(FB393&gt;0,ROUND($ED$1*$EO$1,2),0)</f>
        <v>0</v>
      </c>
      <c r="EP394" s="22">
        <f>IF(FB393&gt;0,ROUND($ED$1*$EP$1,2),0)</f>
        <v>0</v>
      </c>
      <c r="EQ394" s="15">
        <f>IF(FB393&gt;0,EK394+SUM(EM394:EP394),0)</f>
        <v>0</v>
      </c>
      <c r="ER394" s="22">
        <f>IF(FB393&gt;0,ROUND(EQ394/12,2),0)</f>
        <v>0</v>
      </c>
      <c r="ES394" s="9">
        <f>INT(ER394)</f>
        <v>0</v>
      </c>
      <c r="ET394" s="23">
        <f>INT((ER394-ES394)*10)/10</f>
        <v>0</v>
      </c>
      <c r="EU394" s="17">
        <f>ER394-ES394-ET394</f>
        <v>0</v>
      </c>
      <c r="EV394" s="23">
        <f>IF(OR(EU394=0.05,EU394=0),EU394,IF(AND(EU394&gt;0.051,EU394&lt;0.1),0.1,IF(AND(EU394&gt;0.001,EU394&lt;0.05),0.05,EU394)))</f>
        <v>0</v>
      </c>
      <c r="EW394" s="23">
        <f>ES394+ET394+EV394</f>
        <v>0</v>
      </c>
      <c r="EX394">
        <f>IF(FB393&gt;0,EX393,0)</f>
        <v>0</v>
      </c>
      <c r="EY394" s="7">
        <f>ROUND(ED394+EJ394+EW394+EX394,2)</f>
        <v>0</v>
      </c>
      <c r="EZ394" s="7">
        <f>IF(AND(EY394&gt;0,EY395=0),EY394,0)</f>
        <v>0</v>
      </c>
      <c r="FA394" s="7">
        <f>IF(FB393&gt;0,FA393,0)</f>
        <v>0</v>
      </c>
      <c r="FB394" s="7">
        <f>IF(ROUND(EY394-FA394,2)&gt;0,ROUND(EY394-FA394,2),0)</f>
        <v>0</v>
      </c>
      <c r="GB394">
        <v>392</v>
      </c>
      <c r="GC394" s="7">
        <f>IF(HB393&gt;0,GC393-1000,GC393)</f>
        <v>0</v>
      </c>
      <c r="GD394" s="20">
        <f>IF(HB393&gt;0,ROUND(PMT($F$92/12,$F$96*12,-GC394),5),0)</f>
        <v>0</v>
      </c>
      <c r="GE394" s="15">
        <f>IF(HB393&gt;0,ROUND(GC394*$GE$1/1000,2),0)</f>
        <v>0</v>
      </c>
      <c r="GF394" s="9">
        <f>INT(GE394)</f>
        <v>0</v>
      </c>
      <c r="GG394" s="23">
        <f>INT((GE394-GF394)*10)/10</f>
        <v>0</v>
      </c>
      <c r="GH394" s="17">
        <f>GE394-GF394-GG394</f>
        <v>0</v>
      </c>
      <c r="GI394" s="23">
        <f>IF(OR(GH394=0.05,GH394=0),GH394,IF(AND(GH394&gt;0.051,GH394&lt;0.1),0.1,IF(AND(GH394&gt;0.001,GH394&lt;0.05),0.05,GH394)))</f>
        <v>0</v>
      </c>
      <c r="GJ394" s="23">
        <f>GF394+GG394+GI394</f>
        <v>0</v>
      </c>
      <c r="GK394" s="15">
        <f>IF(HB393&gt;0,ROUND($GD$1*$GK$1,2),0)</f>
        <v>0</v>
      </c>
      <c r="GL394" s="22">
        <v>0</v>
      </c>
      <c r="GM394" s="22">
        <f>IF(HB393&gt;0,ROUND($GD$1*$GM$1,0),0)</f>
        <v>0</v>
      </c>
      <c r="GN394" s="22">
        <f>IF(HB393&gt;0,ROUND($GD$1*$GN$1,2),0)</f>
        <v>0</v>
      </c>
      <c r="GO394" s="22">
        <f>IF(HB393&gt;0,ROUND($GD$1*$GO$1,2),0)</f>
        <v>0</v>
      </c>
      <c r="GP394" s="22">
        <f>IF(HB393&gt;0,ROUND($GD$1*$GP$1,2),0)</f>
        <v>0</v>
      </c>
      <c r="GQ394" s="15">
        <f>IF(HB393&gt;0,GK394+SUM(GM394:GP394),0)</f>
        <v>0</v>
      </c>
      <c r="GR394" s="22">
        <f>IF(HB393&gt;0,ROUND(GQ394/12,2),0)</f>
        <v>0</v>
      </c>
      <c r="GS394" s="9">
        <f>INT(GR394)</f>
        <v>0</v>
      </c>
      <c r="GT394" s="23">
        <f>INT((GR394-GS394)*10)/10</f>
        <v>0</v>
      </c>
      <c r="GU394" s="17">
        <f>GR394-GS394-GT394</f>
        <v>0</v>
      </c>
      <c r="GV394" s="23">
        <f>IF(OR(GU394=0.05,GU394=0),GU394,IF(AND(GU394&gt;0.051,GU394&lt;0.1),0.1,IF(AND(GU394&gt;0.001,GU394&lt;0.05),0.05,GU394)))</f>
        <v>0</v>
      </c>
      <c r="GW394" s="23">
        <f>GS394+GT394+GV394</f>
        <v>0</v>
      </c>
      <c r="GX394">
        <f>IF(HB393&gt;0,GX393,0)</f>
        <v>0</v>
      </c>
      <c r="GY394" s="7">
        <f>ROUND(GD394+GJ394+GW394+GX394,2)</f>
        <v>0</v>
      </c>
      <c r="GZ394" s="7">
        <f>IF(AND(GY394&gt;0,GY395=0),GY394,0)</f>
        <v>0</v>
      </c>
      <c r="HA394" s="7">
        <f>IF(HB393&gt;0,HA393,0)</f>
        <v>0</v>
      </c>
      <c r="HB394" s="7">
        <f>IF(ROUND(GY394-HA394,2)&gt;0,ROUND(GY394-HA394,2),0)</f>
        <v>0</v>
      </c>
    </row>
    <row r="395" spans="1:235">
      <c r="BB395">
        <v>393</v>
      </c>
      <c r="BC395" s="7">
        <f>IF(BW394&gt;0,BC394-1000,BC394)</f>
        <v>0</v>
      </c>
      <c r="BD395" s="20">
        <f>IF(BW394&gt;0,ROUND(PMT($F$92/12,$F$96*12,-BC395),5),0)</f>
        <v>0</v>
      </c>
      <c r="BE395" s="15">
        <f>IF(BW394&gt;0,ROUND(BC395*$E$1/1000,2),0)</f>
        <v>0</v>
      </c>
      <c r="BF395" s="15">
        <f>IF(BW394&gt;0,ROUND(MIN(BC395,$F$168)*$BF$1,2),0)</f>
        <v>0</v>
      </c>
      <c r="BG395" s="22">
        <v>0</v>
      </c>
      <c r="BH395" s="22">
        <f>IF(BW394&gt;0,ROUND(MIN(BC395,$F$168)*$BH$1,0),0)</f>
        <v>0</v>
      </c>
      <c r="BI395" s="22">
        <f>IF(BW394&gt;0,ROUND(MIN(BC395,$F$168)*$BI$1,2),0)</f>
        <v>0</v>
      </c>
      <c r="BJ395" s="22">
        <f>IF(BW394&gt;0,ROUND(MIN(BC395,$F$168)*$BJ$1,2),0)</f>
        <v>0</v>
      </c>
      <c r="BK395" s="22">
        <f>IF(BW394&gt;0,ROUND(MIN(BC395,$F$168)*$BK$1,2),0)</f>
        <v>0</v>
      </c>
      <c r="BL395" s="15">
        <f>IF(BW394&gt;0,BF395+SUM(BH395:BK395),0)</f>
        <v>0</v>
      </c>
      <c r="BM395" s="22">
        <f>IF(BW394&gt;0,ROUND(BL395/12,2),0)</f>
        <v>0</v>
      </c>
      <c r="BN395" s="9">
        <f>INT(BM395)</f>
        <v>0</v>
      </c>
      <c r="BO395" s="23">
        <f>INT((BM395-BN395)*10)/10</f>
        <v>0</v>
      </c>
      <c r="BP395" s="17">
        <f>BM395-BN395-BO395</f>
        <v>0</v>
      </c>
      <c r="BQ395" s="23">
        <f>IF(OR(BP395=0.05,BP395=0),BP395,IF(AND(BP395&gt;0.051,BP395&lt;0.1),0.1,IF(AND(BP395&gt;0.001,BP395&lt;0.05),0.05,BP395)))</f>
        <v>0</v>
      </c>
      <c r="BR395" s="23">
        <f>BN395+BO395+BQ395</f>
        <v>0</v>
      </c>
      <c r="BS395">
        <f>IF(BW394&gt;0,BS394,0)</f>
        <v>0</v>
      </c>
      <c r="BT395" s="7">
        <f>SUM(BD395:BE395)+BR395+BS395</f>
        <v>0</v>
      </c>
      <c r="BU395" s="7">
        <f>IF(AND(BT395&gt;0,BT396=0),BT395,0)</f>
        <v>0</v>
      </c>
      <c r="BV395" s="7">
        <f>IF(BW394&gt;0,BV394,0)</f>
        <v>0</v>
      </c>
      <c r="BW395" s="7">
        <f>IF(ROUND(BT395-BV395,2)&gt;0,ROUND(BT395-BV395,2),0)</f>
        <v>0</v>
      </c>
      <c r="CB395">
        <v>393</v>
      </c>
      <c r="CC395" s="7">
        <f>IF(DB394&gt;0,CC394-1000,CC394)</f>
        <v>0</v>
      </c>
      <c r="CD395" s="20">
        <f>IF(DB394&gt;0,ROUND(PMT($F$92/12,$F$96*12,-CC395),5),0)</f>
        <v>0</v>
      </c>
      <c r="CE395" s="15">
        <f>IF(DB394&gt;0,ROUND(CC395*$CE$1/1000,2),0)</f>
        <v>0</v>
      </c>
      <c r="CF395" s="9">
        <f>INT(CE395)</f>
        <v>0</v>
      </c>
      <c r="CG395" s="23">
        <f>INT((CE395-CF395)*10)/10</f>
        <v>0</v>
      </c>
      <c r="CH395" s="17">
        <f>CE395-CF395-CG395</f>
        <v>0</v>
      </c>
      <c r="CI395" s="23">
        <f>IF(OR(CH395=0.05,CH395=0),CH395,IF(AND(CH395&gt;0.051,CH395&lt;0.1),0.1,IF(AND(CH395&gt;0.001,CH395&lt;0.05),0.05,CH395)))</f>
        <v>0</v>
      </c>
      <c r="CJ395" s="23">
        <f>CF395+CG395+CI395</f>
        <v>0</v>
      </c>
      <c r="CK395" s="15">
        <f>IF(DB394&gt;0,ROUND($CD$1*$CK$1,2),0)</f>
        <v>0</v>
      </c>
      <c r="CL395" s="22">
        <v>0</v>
      </c>
      <c r="CM395" s="22">
        <f>IF(DB394&gt;0,ROUND($CD$1*$CM$1,2),0)</f>
        <v>0</v>
      </c>
      <c r="CN395" s="22">
        <f>IF(DB394&gt;0,ROUND($CD$1*$CN$1,2),0)</f>
        <v>0</v>
      </c>
      <c r="CO395" s="22">
        <f>IF(DB394&gt;0,ROUND($CD$1*$CO$1,2),0)</f>
        <v>0</v>
      </c>
      <c r="CP395" s="22">
        <f>IF(DB394&gt;0,ROUND($CD$1*$CP$1,2),0)</f>
        <v>0</v>
      </c>
      <c r="CQ395" s="15">
        <f>IF(DB394&gt;0,CK395+SUM(CM395:CP395),0)</f>
        <v>0</v>
      </c>
      <c r="CR395" s="22">
        <f>IF(DB394&gt;0,ROUND(CQ395/12,2),0)</f>
        <v>0</v>
      </c>
      <c r="CS395" s="9">
        <f>INT(CR395)</f>
        <v>0</v>
      </c>
      <c r="CT395" s="23">
        <f>INT((CR395-CS395)*10)/10</f>
        <v>0</v>
      </c>
      <c r="CU395" s="17">
        <f>CR395-CS395-CT395</f>
        <v>0</v>
      </c>
      <c r="CV395" s="23">
        <f>IF(OR(CU395=0.05,CU395=0),CU395,IF(AND(CU395&gt;0.051,CU395&lt;0.1),0.1,IF(AND(CU395&gt;0.001,CU395&lt;0.05),0.05,CU395)))</f>
        <v>0</v>
      </c>
      <c r="CW395" s="23">
        <f>CS395+CT395+CV395</f>
        <v>0</v>
      </c>
      <c r="CX395">
        <f>IF(DB394&gt;0,CX394,0)</f>
        <v>0</v>
      </c>
      <c r="CY395" s="7">
        <f>ROUND(CD395+CJ395+CW395+CX395,2)</f>
        <v>0</v>
      </c>
      <c r="CZ395" s="7">
        <f>IF(AND(CY395&gt;0,CY396=0),CY395,0)</f>
        <v>0</v>
      </c>
      <c r="DA395" s="7">
        <f>IF(DB394&gt;0,DA394,0)</f>
        <v>0</v>
      </c>
      <c r="DB395" s="7">
        <f>IF(ROUND(CY395-DA395,2)&gt;0,ROUND(CY395-DA395,2),0)</f>
        <v>0</v>
      </c>
      <c r="EB395">
        <v>393</v>
      </c>
      <c r="EC395" s="7">
        <f>IF(FB394&gt;0,EC394-1000,EC394)</f>
        <v>0</v>
      </c>
      <c r="ED395" s="20">
        <f>IF(FB394&gt;0,ROUND(PMT($F$92/12,$F$96*12,-EC395),5),0)</f>
        <v>0</v>
      </c>
      <c r="EE395" s="15">
        <f>IF(FB394&gt;0,ROUND(EC395*$EE$1/1000,2),0)</f>
        <v>0</v>
      </c>
      <c r="EF395" s="9">
        <f>INT(EE395)</f>
        <v>0</v>
      </c>
      <c r="EG395" s="23">
        <f>INT((EE395-EF395)*10)/10</f>
        <v>0</v>
      </c>
      <c r="EH395" s="17">
        <f>EE395-EF395-EG395</f>
        <v>0</v>
      </c>
      <c r="EI395" s="23">
        <f>IF(OR(EH395=0.05,EH395=0),EH395,IF(AND(EH395&gt;0.051,EH395&lt;0.1),0.1,IF(AND(EH395&gt;0.001,EH395&lt;0.05),0.05,EH395)))</f>
        <v>0</v>
      </c>
      <c r="EJ395" s="23">
        <f>EF395+EG395+EI395</f>
        <v>0</v>
      </c>
      <c r="EK395" s="15">
        <f>IF(FB394&gt;0,ROUND($ED$1*$EK$1,2),0)</f>
        <v>0</v>
      </c>
      <c r="EL395" s="22">
        <v>0</v>
      </c>
      <c r="EM395" s="22">
        <f>IF(FB394&gt;0,ROUND($ED$1*$EM$1,0),0)</f>
        <v>0</v>
      </c>
      <c r="EN395" s="22">
        <f>IF(FB394&gt;0,ROUND($ED$1*$EN$1,2),0)</f>
        <v>0</v>
      </c>
      <c r="EO395" s="22">
        <f>IF(FB394&gt;0,ROUND($ED$1*$EO$1,2),0)</f>
        <v>0</v>
      </c>
      <c r="EP395" s="22">
        <f>IF(FB394&gt;0,ROUND($ED$1*$EP$1,2),0)</f>
        <v>0</v>
      </c>
      <c r="EQ395" s="15">
        <f>IF(FB394&gt;0,EK395+SUM(EM395:EP395),0)</f>
        <v>0</v>
      </c>
      <c r="ER395" s="22">
        <f>IF(FB394&gt;0,ROUND(EQ395/12,2),0)</f>
        <v>0</v>
      </c>
      <c r="ES395" s="9">
        <f>INT(ER395)</f>
        <v>0</v>
      </c>
      <c r="ET395" s="23">
        <f>INT((ER395-ES395)*10)/10</f>
        <v>0</v>
      </c>
      <c r="EU395" s="17">
        <f>ER395-ES395-ET395</f>
        <v>0</v>
      </c>
      <c r="EV395" s="23">
        <f>IF(OR(EU395=0.05,EU395=0),EU395,IF(AND(EU395&gt;0.051,EU395&lt;0.1),0.1,IF(AND(EU395&gt;0.001,EU395&lt;0.05),0.05,EU395)))</f>
        <v>0</v>
      </c>
      <c r="EW395" s="23">
        <f>ES395+ET395+EV395</f>
        <v>0</v>
      </c>
      <c r="EX395">
        <f>IF(FB394&gt;0,EX394,0)</f>
        <v>0</v>
      </c>
      <c r="EY395" s="7">
        <f>ROUND(ED395+EJ395+EW395+EX395,2)</f>
        <v>0</v>
      </c>
      <c r="EZ395" s="7">
        <f>IF(AND(EY395&gt;0,EY396=0),EY395,0)</f>
        <v>0</v>
      </c>
      <c r="FA395" s="7">
        <f>IF(FB394&gt;0,FA394,0)</f>
        <v>0</v>
      </c>
      <c r="FB395" s="7">
        <f>IF(ROUND(EY395-FA395,2)&gt;0,ROUND(EY395-FA395,2),0)</f>
        <v>0</v>
      </c>
      <c r="GB395">
        <v>393</v>
      </c>
      <c r="GC395" s="7">
        <f>IF(HB394&gt;0,GC394-1000,GC394)</f>
        <v>0</v>
      </c>
      <c r="GD395" s="20">
        <f>IF(HB394&gt;0,ROUND(PMT($F$92/12,$F$96*12,-GC395),5),0)</f>
        <v>0</v>
      </c>
      <c r="GE395" s="15">
        <f>IF(HB394&gt;0,ROUND(GC395*$GE$1/1000,2),0)</f>
        <v>0</v>
      </c>
      <c r="GF395" s="9">
        <f>INT(GE395)</f>
        <v>0</v>
      </c>
      <c r="GG395" s="23">
        <f>INT((GE395-GF395)*10)/10</f>
        <v>0</v>
      </c>
      <c r="GH395" s="17">
        <f>GE395-GF395-GG395</f>
        <v>0</v>
      </c>
      <c r="GI395" s="23">
        <f>IF(OR(GH395=0.05,GH395=0),GH395,IF(AND(GH395&gt;0.051,GH395&lt;0.1),0.1,IF(AND(GH395&gt;0.001,GH395&lt;0.05),0.05,GH395)))</f>
        <v>0</v>
      </c>
      <c r="GJ395" s="23">
        <f>GF395+GG395+GI395</f>
        <v>0</v>
      </c>
      <c r="GK395" s="15">
        <f>IF(HB394&gt;0,ROUND($GD$1*$GK$1,2),0)</f>
        <v>0</v>
      </c>
      <c r="GL395" s="22">
        <v>0</v>
      </c>
      <c r="GM395" s="22">
        <f>IF(HB394&gt;0,ROUND($GD$1*$GM$1,0),0)</f>
        <v>0</v>
      </c>
      <c r="GN395" s="22">
        <f>IF(HB394&gt;0,ROUND($GD$1*$GN$1,2),0)</f>
        <v>0</v>
      </c>
      <c r="GO395" s="22">
        <f>IF(HB394&gt;0,ROUND($GD$1*$GO$1,2),0)</f>
        <v>0</v>
      </c>
      <c r="GP395" s="22">
        <f>IF(HB394&gt;0,ROUND($GD$1*$GP$1,2),0)</f>
        <v>0</v>
      </c>
      <c r="GQ395" s="15">
        <f>IF(HB394&gt;0,GK395+SUM(GM395:GP395),0)</f>
        <v>0</v>
      </c>
      <c r="GR395" s="22">
        <f>IF(HB394&gt;0,ROUND(GQ395/12,2),0)</f>
        <v>0</v>
      </c>
      <c r="GS395" s="9">
        <f>INT(GR395)</f>
        <v>0</v>
      </c>
      <c r="GT395" s="23">
        <f>INT((GR395-GS395)*10)/10</f>
        <v>0</v>
      </c>
      <c r="GU395" s="17">
        <f>GR395-GS395-GT395</f>
        <v>0</v>
      </c>
      <c r="GV395" s="23">
        <f>IF(OR(GU395=0.05,GU395=0),GU395,IF(AND(GU395&gt;0.051,GU395&lt;0.1),0.1,IF(AND(GU395&gt;0.001,GU395&lt;0.05),0.05,GU395)))</f>
        <v>0</v>
      </c>
      <c r="GW395" s="23">
        <f>GS395+GT395+GV395</f>
        <v>0</v>
      </c>
      <c r="GX395">
        <f>IF(HB394&gt;0,GX394,0)</f>
        <v>0</v>
      </c>
      <c r="GY395" s="7">
        <f>ROUND(GD395+GJ395+GW395+GX395,2)</f>
        <v>0</v>
      </c>
      <c r="GZ395" s="7">
        <f>IF(AND(GY395&gt;0,GY396=0),GY395,0)</f>
        <v>0</v>
      </c>
      <c r="HA395" s="7">
        <f>IF(HB394&gt;0,HA394,0)</f>
        <v>0</v>
      </c>
      <c r="HB395" s="7">
        <f>IF(ROUND(GY395-HA395,2)&gt;0,ROUND(GY395-HA395,2),0)</f>
        <v>0</v>
      </c>
    </row>
    <row r="396" spans="1:235">
      <c r="BB396">
        <v>394</v>
      </c>
      <c r="BC396" s="7">
        <f>IF(BW395&gt;0,BC395-1000,BC395)</f>
        <v>0</v>
      </c>
      <c r="BD396" s="20">
        <f>IF(BW395&gt;0,ROUND(PMT($F$92/12,$F$96*12,-BC396),5),0)</f>
        <v>0</v>
      </c>
      <c r="BE396" s="15">
        <f>IF(BW395&gt;0,ROUND(BC396*$E$1/1000,2),0)</f>
        <v>0</v>
      </c>
      <c r="BF396" s="15">
        <f>IF(BW395&gt;0,ROUND(MIN(BC396,$F$168)*$BF$1,2),0)</f>
        <v>0</v>
      </c>
      <c r="BG396" s="22">
        <v>0</v>
      </c>
      <c r="BH396" s="22">
        <f>IF(BW395&gt;0,ROUND(MIN(BC396,$F$168)*$BH$1,0),0)</f>
        <v>0</v>
      </c>
      <c r="BI396" s="22">
        <f>IF(BW395&gt;0,ROUND(MIN(BC396,$F$168)*$BI$1,2),0)</f>
        <v>0</v>
      </c>
      <c r="BJ396" s="22">
        <f>IF(BW395&gt;0,ROUND(MIN(BC396,$F$168)*$BJ$1,2),0)</f>
        <v>0</v>
      </c>
      <c r="BK396" s="22">
        <f>IF(BW395&gt;0,ROUND(MIN(BC396,$F$168)*$BK$1,2),0)</f>
        <v>0</v>
      </c>
      <c r="BL396" s="15">
        <f>IF(BW395&gt;0,BF396+SUM(BH396:BK396),0)</f>
        <v>0</v>
      </c>
      <c r="BM396" s="22">
        <f>IF(BW395&gt;0,ROUND(BL396/12,2),0)</f>
        <v>0</v>
      </c>
      <c r="BN396" s="9">
        <f>INT(BM396)</f>
        <v>0</v>
      </c>
      <c r="BO396" s="23">
        <f>INT((BM396-BN396)*10)/10</f>
        <v>0</v>
      </c>
      <c r="BP396" s="17">
        <f>BM396-BN396-BO396</f>
        <v>0</v>
      </c>
      <c r="BQ396" s="23">
        <f>IF(OR(BP396=0.05,BP396=0),BP396,IF(AND(BP396&gt;0.051,BP396&lt;0.1),0.1,IF(AND(BP396&gt;0.001,BP396&lt;0.05),0.05,BP396)))</f>
        <v>0</v>
      </c>
      <c r="BR396" s="23">
        <f>BN396+BO396+BQ396</f>
        <v>0</v>
      </c>
      <c r="BS396">
        <f>IF(BW395&gt;0,BS395,0)</f>
        <v>0</v>
      </c>
      <c r="BT396" s="7">
        <f>SUM(BD396:BE396)+BR396+BS396</f>
        <v>0</v>
      </c>
      <c r="BU396" s="7">
        <f>IF(AND(BT396&gt;0,BT397=0),BT396,0)</f>
        <v>0</v>
      </c>
      <c r="BV396" s="7">
        <f>IF(BW395&gt;0,BV395,0)</f>
        <v>0</v>
      </c>
      <c r="BW396" s="7">
        <f>IF(ROUND(BT396-BV396,2)&gt;0,ROUND(BT396-BV396,2),0)</f>
        <v>0</v>
      </c>
      <c r="CB396">
        <v>394</v>
      </c>
      <c r="CC396" s="7">
        <f>IF(DB395&gt;0,CC395-1000,CC395)</f>
        <v>0</v>
      </c>
      <c r="CD396" s="20">
        <f>IF(DB395&gt;0,ROUND(PMT($F$92/12,$F$96*12,-CC396),5),0)</f>
        <v>0</v>
      </c>
      <c r="CE396" s="15">
        <f>IF(DB395&gt;0,ROUND(CC396*$CE$1/1000,2),0)</f>
        <v>0</v>
      </c>
      <c r="CF396" s="9">
        <f>INT(CE396)</f>
        <v>0</v>
      </c>
      <c r="CG396" s="23">
        <f>INT((CE396-CF396)*10)/10</f>
        <v>0</v>
      </c>
      <c r="CH396" s="17">
        <f>CE396-CF396-CG396</f>
        <v>0</v>
      </c>
      <c r="CI396" s="23">
        <f>IF(OR(CH396=0.05,CH396=0),CH396,IF(AND(CH396&gt;0.051,CH396&lt;0.1),0.1,IF(AND(CH396&gt;0.001,CH396&lt;0.05),0.05,CH396)))</f>
        <v>0</v>
      </c>
      <c r="CJ396" s="23">
        <f>CF396+CG396+CI396</f>
        <v>0</v>
      </c>
      <c r="CK396" s="15">
        <f>IF(DB395&gt;0,ROUND($CD$1*$CK$1,2),0)</f>
        <v>0</v>
      </c>
      <c r="CL396" s="22">
        <v>0</v>
      </c>
      <c r="CM396" s="22">
        <f>IF(DB395&gt;0,ROUND($CD$1*$CM$1,2),0)</f>
        <v>0</v>
      </c>
      <c r="CN396" s="22">
        <f>IF(DB395&gt;0,ROUND($CD$1*$CN$1,2),0)</f>
        <v>0</v>
      </c>
      <c r="CO396" s="22">
        <f>IF(DB395&gt;0,ROUND($CD$1*$CO$1,2),0)</f>
        <v>0</v>
      </c>
      <c r="CP396" s="22">
        <f>IF(DB395&gt;0,ROUND($CD$1*$CP$1,2),0)</f>
        <v>0</v>
      </c>
      <c r="CQ396" s="15">
        <f>IF(DB395&gt;0,CK396+SUM(CM396:CP396),0)</f>
        <v>0</v>
      </c>
      <c r="CR396" s="22">
        <f>IF(DB395&gt;0,ROUND(CQ396/12,2),0)</f>
        <v>0</v>
      </c>
      <c r="CS396" s="9">
        <f>INT(CR396)</f>
        <v>0</v>
      </c>
      <c r="CT396" s="23">
        <f>INT((CR396-CS396)*10)/10</f>
        <v>0</v>
      </c>
      <c r="CU396" s="17">
        <f>CR396-CS396-CT396</f>
        <v>0</v>
      </c>
      <c r="CV396" s="23">
        <f>IF(OR(CU396=0.05,CU396=0),CU396,IF(AND(CU396&gt;0.051,CU396&lt;0.1),0.1,IF(AND(CU396&gt;0.001,CU396&lt;0.05),0.05,CU396)))</f>
        <v>0</v>
      </c>
      <c r="CW396" s="23">
        <f>CS396+CT396+CV396</f>
        <v>0</v>
      </c>
      <c r="CX396">
        <f>IF(DB395&gt;0,CX395,0)</f>
        <v>0</v>
      </c>
      <c r="CY396" s="7">
        <f>ROUND(CD396+CJ396+CW396+CX396,2)</f>
        <v>0</v>
      </c>
      <c r="CZ396" s="7">
        <f>IF(AND(CY396&gt;0,CY397=0),CY396,0)</f>
        <v>0</v>
      </c>
      <c r="DA396" s="7">
        <f>IF(DB395&gt;0,DA395,0)</f>
        <v>0</v>
      </c>
      <c r="DB396" s="7">
        <f>IF(ROUND(CY396-DA396,2)&gt;0,ROUND(CY396-DA396,2),0)</f>
        <v>0</v>
      </c>
      <c r="EB396">
        <v>394</v>
      </c>
      <c r="EC396" s="7">
        <f>IF(FB395&gt;0,EC395-1000,EC395)</f>
        <v>0</v>
      </c>
      <c r="ED396" s="20">
        <f>IF(FB395&gt;0,ROUND(PMT($F$92/12,$F$96*12,-EC396),5),0)</f>
        <v>0</v>
      </c>
      <c r="EE396" s="15">
        <f>IF(FB395&gt;0,ROUND(EC396*$EE$1/1000,2),0)</f>
        <v>0</v>
      </c>
      <c r="EF396" s="9">
        <f>INT(EE396)</f>
        <v>0</v>
      </c>
      <c r="EG396" s="23">
        <f>INT((EE396-EF396)*10)/10</f>
        <v>0</v>
      </c>
      <c r="EH396" s="17">
        <f>EE396-EF396-EG396</f>
        <v>0</v>
      </c>
      <c r="EI396" s="23">
        <f>IF(OR(EH396=0.05,EH396=0),EH396,IF(AND(EH396&gt;0.051,EH396&lt;0.1),0.1,IF(AND(EH396&gt;0.001,EH396&lt;0.05),0.05,EH396)))</f>
        <v>0</v>
      </c>
      <c r="EJ396" s="23">
        <f>EF396+EG396+EI396</f>
        <v>0</v>
      </c>
      <c r="EK396" s="15">
        <f>IF(FB395&gt;0,ROUND($ED$1*$EK$1,2),0)</f>
        <v>0</v>
      </c>
      <c r="EL396" s="22">
        <v>0</v>
      </c>
      <c r="EM396" s="22">
        <f>IF(FB395&gt;0,ROUND($ED$1*$EM$1,0),0)</f>
        <v>0</v>
      </c>
      <c r="EN396" s="22">
        <f>IF(FB395&gt;0,ROUND($ED$1*$EN$1,2),0)</f>
        <v>0</v>
      </c>
      <c r="EO396" s="22">
        <f>IF(FB395&gt;0,ROUND($ED$1*$EO$1,2),0)</f>
        <v>0</v>
      </c>
      <c r="EP396" s="22">
        <f>IF(FB395&gt;0,ROUND($ED$1*$EP$1,2),0)</f>
        <v>0</v>
      </c>
      <c r="EQ396" s="15">
        <f>IF(FB395&gt;0,EK396+SUM(EM396:EP396),0)</f>
        <v>0</v>
      </c>
      <c r="ER396" s="22">
        <f>IF(FB395&gt;0,ROUND(EQ396/12,2),0)</f>
        <v>0</v>
      </c>
      <c r="ES396" s="9">
        <f>INT(ER396)</f>
        <v>0</v>
      </c>
      <c r="ET396" s="23">
        <f>INT((ER396-ES396)*10)/10</f>
        <v>0</v>
      </c>
      <c r="EU396" s="17">
        <f>ER396-ES396-ET396</f>
        <v>0</v>
      </c>
      <c r="EV396" s="23">
        <f>IF(OR(EU396=0.05,EU396=0),EU396,IF(AND(EU396&gt;0.051,EU396&lt;0.1),0.1,IF(AND(EU396&gt;0.001,EU396&lt;0.05),0.05,EU396)))</f>
        <v>0</v>
      </c>
      <c r="EW396" s="23">
        <f>ES396+ET396+EV396</f>
        <v>0</v>
      </c>
      <c r="EX396">
        <f>IF(FB395&gt;0,EX395,0)</f>
        <v>0</v>
      </c>
      <c r="EY396" s="7">
        <f>ROUND(ED396+EJ396+EW396+EX396,2)</f>
        <v>0</v>
      </c>
      <c r="EZ396" s="7">
        <f>IF(AND(EY396&gt;0,EY397=0),EY396,0)</f>
        <v>0</v>
      </c>
      <c r="FA396" s="7">
        <f>IF(FB395&gt;0,FA395,0)</f>
        <v>0</v>
      </c>
      <c r="FB396" s="7">
        <f>IF(ROUND(EY396-FA396,2)&gt;0,ROUND(EY396-FA396,2),0)</f>
        <v>0</v>
      </c>
      <c r="GB396">
        <v>394</v>
      </c>
      <c r="GC396" s="7">
        <f>IF(HB395&gt;0,GC395-1000,GC395)</f>
        <v>0</v>
      </c>
      <c r="GD396" s="20">
        <f>IF(HB395&gt;0,ROUND(PMT($F$92/12,$F$96*12,-GC396),5),0)</f>
        <v>0</v>
      </c>
      <c r="GE396" s="15">
        <f>IF(HB395&gt;0,ROUND(GC396*$GE$1/1000,2),0)</f>
        <v>0</v>
      </c>
      <c r="GF396" s="9">
        <f>INT(GE396)</f>
        <v>0</v>
      </c>
      <c r="GG396" s="23">
        <f>INT((GE396-GF396)*10)/10</f>
        <v>0</v>
      </c>
      <c r="GH396" s="17">
        <f>GE396-GF396-GG396</f>
        <v>0</v>
      </c>
      <c r="GI396" s="23">
        <f>IF(OR(GH396=0.05,GH396=0),GH396,IF(AND(GH396&gt;0.051,GH396&lt;0.1),0.1,IF(AND(GH396&gt;0.001,GH396&lt;0.05),0.05,GH396)))</f>
        <v>0</v>
      </c>
      <c r="GJ396" s="23">
        <f>GF396+GG396+GI396</f>
        <v>0</v>
      </c>
      <c r="GK396" s="15">
        <f>IF(HB395&gt;0,ROUND($GD$1*$GK$1,2),0)</f>
        <v>0</v>
      </c>
      <c r="GL396" s="22">
        <v>0</v>
      </c>
      <c r="GM396" s="22">
        <f>IF(HB395&gt;0,ROUND($GD$1*$GM$1,0),0)</f>
        <v>0</v>
      </c>
      <c r="GN396" s="22">
        <f>IF(HB395&gt;0,ROUND($GD$1*$GN$1,2),0)</f>
        <v>0</v>
      </c>
      <c r="GO396" s="22">
        <f>IF(HB395&gt;0,ROUND($GD$1*$GO$1,2),0)</f>
        <v>0</v>
      </c>
      <c r="GP396" s="22">
        <f>IF(HB395&gt;0,ROUND($GD$1*$GP$1,2),0)</f>
        <v>0</v>
      </c>
      <c r="GQ396" s="15">
        <f>IF(HB395&gt;0,GK396+SUM(GM396:GP396),0)</f>
        <v>0</v>
      </c>
      <c r="GR396" s="22">
        <f>IF(HB395&gt;0,ROUND(GQ396/12,2),0)</f>
        <v>0</v>
      </c>
      <c r="GS396" s="9">
        <f>INT(GR396)</f>
        <v>0</v>
      </c>
      <c r="GT396" s="23">
        <f>INT((GR396-GS396)*10)/10</f>
        <v>0</v>
      </c>
      <c r="GU396" s="17">
        <f>GR396-GS396-GT396</f>
        <v>0</v>
      </c>
      <c r="GV396" s="23">
        <f>IF(OR(GU396=0.05,GU396=0),GU396,IF(AND(GU396&gt;0.051,GU396&lt;0.1),0.1,IF(AND(GU396&gt;0.001,GU396&lt;0.05),0.05,GU396)))</f>
        <v>0</v>
      </c>
      <c r="GW396" s="23">
        <f>GS396+GT396+GV396</f>
        <v>0</v>
      </c>
      <c r="GX396">
        <f>IF(HB395&gt;0,GX395,0)</f>
        <v>0</v>
      </c>
      <c r="GY396" s="7">
        <f>ROUND(GD396+GJ396+GW396+GX396,2)</f>
        <v>0</v>
      </c>
      <c r="GZ396" s="7">
        <f>IF(AND(GY396&gt;0,GY397=0),GY396,0)</f>
        <v>0</v>
      </c>
      <c r="HA396" s="7">
        <f>IF(HB395&gt;0,HA395,0)</f>
        <v>0</v>
      </c>
      <c r="HB396" s="7">
        <f>IF(ROUND(GY396-HA396,2)&gt;0,ROUND(GY396-HA396,2),0)</f>
        <v>0</v>
      </c>
    </row>
    <row r="397" spans="1:235">
      <c r="BB397">
        <v>395</v>
      </c>
      <c r="BC397" s="7">
        <f>IF(BW396&gt;0,BC396-1000,BC396)</f>
        <v>0</v>
      </c>
      <c r="BD397" s="20">
        <f>IF(BW396&gt;0,ROUND(PMT($F$92/12,$F$96*12,-BC397),5),0)</f>
        <v>0</v>
      </c>
      <c r="BE397" s="15">
        <f>IF(BW396&gt;0,ROUND(BC397*$E$1/1000,2),0)</f>
        <v>0</v>
      </c>
      <c r="BF397" s="15">
        <f>IF(BW396&gt;0,ROUND(MIN(BC397,$F$168)*$BF$1,2),0)</f>
        <v>0</v>
      </c>
      <c r="BG397" s="22">
        <v>0</v>
      </c>
      <c r="BH397" s="22">
        <f>IF(BW396&gt;0,ROUND(MIN(BC397,$F$168)*$BH$1,0),0)</f>
        <v>0</v>
      </c>
      <c r="BI397" s="22">
        <f>IF(BW396&gt;0,ROUND(MIN(BC397,$F$168)*$BI$1,2),0)</f>
        <v>0</v>
      </c>
      <c r="BJ397" s="22">
        <f>IF(BW396&gt;0,ROUND(MIN(BC397,$F$168)*$BJ$1,2),0)</f>
        <v>0</v>
      </c>
      <c r="BK397" s="22">
        <f>IF(BW396&gt;0,ROUND(MIN(BC397,$F$168)*$BK$1,2),0)</f>
        <v>0</v>
      </c>
      <c r="BL397" s="15">
        <f>IF(BW396&gt;0,BF397+SUM(BH397:BK397),0)</f>
        <v>0</v>
      </c>
      <c r="BM397" s="22">
        <f>IF(BW396&gt;0,ROUND(BL397/12,2),0)</f>
        <v>0</v>
      </c>
      <c r="BN397" s="9">
        <f>INT(BM397)</f>
        <v>0</v>
      </c>
      <c r="BO397" s="23">
        <f>INT((BM397-BN397)*10)/10</f>
        <v>0</v>
      </c>
      <c r="BP397" s="17">
        <f>BM397-BN397-BO397</f>
        <v>0</v>
      </c>
      <c r="BQ397" s="23">
        <f>IF(OR(BP397=0.05,BP397=0),BP397,IF(AND(BP397&gt;0.051,BP397&lt;0.1),0.1,IF(AND(BP397&gt;0.001,BP397&lt;0.05),0.05,BP397)))</f>
        <v>0</v>
      </c>
      <c r="BR397" s="23">
        <f>BN397+BO397+BQ397</f>
        <v>0</v>
      </c>
      <c r="BS397">
        <f>IF(BW396&gt;0,BS396,0)</f>
        <v>0</v>
      </c>
      <c r="BT397" s="7">
        <f>SUM(BD397:BE397)+BR397+BS397</f>
        <v>0</v>
      </c>
      <c r="BU397" s="7">
        <f>IF(AND(BT397&gt;0,BT398=0),BT397,0)</f>
        <v>0</v>
      </c>
      <c r="BV397" s="7">
        <f>IF(BW396&gt;0,BV396,0)</f>
        <v>0</v>
      </c>
      <c r="BW397" s="7">
        <f>IF(ROUND(BT397-BV397,2)&gt;0,ROUND(BT397-BV397,2),0)</f>
        <v>0</v>
      </c>
      <c r="CB397">
        <v>395</v>
      </c>
      <c r="CC397" s="7">
        <f>IF(DB396&gt;0,CC396-1000,CC396)</f>
        <v>0</v>
      </c>
      <c r="CD397" s="20">
        <f>IF(DB396&gt;0,ROUND(PMT($F$92/12,$F$96*12,-CC397),5),0)</f>
        <v>0</v>
      </c>
      <c r="CE397" s="15">
        <f>IF(DB396&gt;0,ROUND(CC397*$CE$1/1000,2),0)</f>
        <v>0</v>
      </c>
      <c r="CF397" s="9">
        <f>INT(CE397)</f>
        <v>0</v>
      </c>
      <c r="CG397" s="23">
        <f>INT((CE397-CF397)*10)/10</f>
        <v>0</v>
      </c>
      <c r="CH397" s="17">
        <f>CE397-CF397-CG397</f>
        <v>0</v>
      </c>
      <c r="CI397" s="23">
        <f>IF(OR(CH397=0.05,CH397=0),CH397,IF(AND(CH397&gt;0.051,CH397&lt;0.1),0.1,IF(AND(CH397&gt;0.001,CH397&lt;0.05),0.05,CH397)))</f>
        <v>0</v>
      </c>
      <c r="CJ397" s="23">
        <f>CF397+CG397+CI397</f>
        <v>0</v>
      </c>
      <c r="CK397" s="15">
        <f>IF(DB396&gt;0,ROUND($CD$1*$CK$1,2),0)</f>
        <v>0</v>
      </c>
      <c r="CL397" s="22">
        <v>0</v>
      </c>
      <c r="CM397" s="22">
        <f>IF(DB396&gt;0,ROUND($CD$1*$CM$1,2),0)</f>
        <v>0</v>
      </c>
      <c r="CN397" s="22">
        <f>IF(DB396&gt;0,ROUND($CD$1*$CN$1,2),0)</f>
        <v>0</v>
      </c>
      <c r="CO397" s="22">
        <f>IF(DB396&gt;0,ROUND($CD$1*$CO$1,2),0)</f>
        <v>0</v>
      </c>
      <c r="CP397" s="22">
        <f>IF(DB396&gt;0,ROUND($CD$1*$CP$1,2),0)</f>
        <v>0</v>
      </c>
      <c r="CQ397" s="15">
        <f>IF(DB396&gt;0,CK397+SUM(CM397:CP397),0)</f>
        <v>0</v>
      </c>
      <c r="CR397" s="22">
        <f>IF(DB396&gt;0,ROUND(CQ397/12,2),0)</f>
        <v>0</v>
      </c>
      <c r="CS397" s="9">
        <f>INT(CR397)</f>
        <v>0</v>
      </c>
      <c r="CT397" s="23">
        <f>INT((CR397-CS397)*10)/10</f>
        <v>0</v>
      </c>
      <c r="CU397" s="17">
        <f>CR397-CS397-CT397</f>
        <v>0</v>
      </c>
      <c r="CV397" s="23">
        <f>IF(OR(CU397=0.05,CU397=0),CU397,IF(AND(CU397&gt;0.051,CU397&lt;0.1),0.1,IF(AND(CU397&gt;0.001,CU397&lt;0.05),0.05,CU397)))</f>
        <v>0</v>
      </c>
      <c r="CW397" s="23">
        <f>CS397+CT397+CV397</f>
        <v>0</v>
      </c>
      <c r="CX397">
        <f>IF(DB396&gt;0,CX396,0)</f>
        <v>0</v>
      </c>
      <c r="CY397" s="7">
        <f>ROUND(CD397+CJ397+CW397+CX397,2)</f>
        <v>0</v>
      </c>
      <c r="CZ397" s="7">
        <f>IF(AND(CY397&gt;0,CY398=0),CY397,0)</f>
        <v>0</v>
      </c>
      <c r="DA397" s="7">
        <f>IF(DB396&gt;0,DA396,0)</f>
        <v>0</v>
      </c>
      <c r="DB397" s="7">
        <f>IF(ROUND(CY397-DA397,2)&gt;0,ROUND(CY397-DA397,2),0)</f>
        <v>0</v>
      </c>
      <c r="EB397">
        <v>395</v>
      </c>
      <c r="EC397" s="7">
        <f>IF(FB396&gt;0,EC396-1000,EC396)</f>
        <v>0</v>
      </c>
      <c r="ED397" s="20">
        <f>IF(FB396&gt;0,ROUND(PMT($F$92/12,$F$96*12,-EC397),5),0)</f>
        <v>0</v>
      </c>
      <c r="EE397" s="15">
        <f>IF(FB396&gt;0,ROUND(EC397*$EE$1/1000,2),0)</f>
        <v>0</v>
      </c>
      <c r="EF397" s="9">
        <f>INT(EE397)</f>
        <v>0</v>
      </c>
      <c r="EG397" s="23">
        <f>INT((EE397-EF397)*10)/10</f>
        <v>0</v>
      </c>
      <c r="EH397" s="17">
        <f>EE397-EF397-EG397</f>
        <v>0</v>
      </c>
      <c r="EI397" s="23">
        <f>IF(OR(EH397=0.05,EH397=0),EH397,IF(AND(EH397&gt;0.051,EH397&lt;0.1),0.1,IF(AND(EH397&gt;0.001,EH397&lt;0.05),0.05,EH397)))</f>
        <v>0</v>
      </c>
      <c r="EJ397" s="23">
        <f>EF397+EG397+EI397</f>
        <v>0</v>
      </c>
      <c r="EK397" s="15">
        <f>IF(FB396&gt;0,ROUND($ED$1*$EK$1,2),0)</f>
        <v>0</v>
      </c>
      <c r="EL397" s="22">
        <v>0</v>
      </c>
      <c r="EM397" s="22">
        <f>IF(FB396&gt;0,ROUND($ED$1*$EM$1,0),0)</f>
        <v>0</v>
      </c>
      <c r="EN397" s="22">
        <f>IF(FB396&gt;0,ROUND($ED$1*$EN$1,2),0)</f>
        <v>0</v>
      </c>
      <c r="EO397" s="22">
        <f>IF(FB396&gt;0,ROUND($ED$1*$EO$1,2),0)</f>
        <v>0</v>
      </c>
      <c r="EP397" s="22">
        <f>IF(FB396&gt;0,ROUND($ED$1*$EP$1,2),0)</f>
        <v>0</v>
      </c>
      <c r="EQ397" s="15">
        <f>IF(FB396&gt;0,EK397+SUM(EM397:EP397),0)</f>
        <v>0</v>
      </c>
      <c r="ER397" s="22">
        <f>IF(FB396&gt;0,ROUND(EQ397/12,2),0)</f>
        <v>0</v>
      </c>
      <c r="ES397" s="9">
        <f>INT(ER397)</f>
        <v>0</v>
      </c>
      <c r="ET397" s="23">
        <f>INT((ER397-ES397)*10)/10</f>
        <v>0</v>
      </c>
      <c r="EU397" s="17">
        <f>ER397-ES397-ET397</f>
        <v>0</v>
      </c>
      <c r="EV397" s="23">
        <f>IF(OR(EU397=0.05,EU397=0),EU397,IF(AND(EU397&gt;0.051,EU397&lt;0.1),0.1,IF(AND(EU397&gt;0.001,EU397&lt;0.05),0.05,EU397)))</f>
        <v>0</v>
      </c>
      <c r="EW397" s="23">
        <f>ES397+ET397+EV397</f>
        <v>0</v>
      </c>
      <c r="EX397">
        <f>IF(FB396&gt;0,EX396,0)</f>
        <v>0</v>
      </c>
      <c r="EY397" s="7">
        <f>ROUND(ED397+EJ397+EW397+EX397,2)</f>
        <v>0</v>
      </c>
      <c r="EZ397" s="7">
        <f>IF(AND(EY397&gt;0,EY398=0),EY397,0)</f>
        <v>0</v>
      </c>
      <c r="FA397" s="7">
        <f>IF(FB396&gt;0,FA396,0)</f>
        <v>0</v>
      </c>
      <c r="FB397" s="7">
        <f>IF(ROUND(EY397-FA397,2)&gt;0,ROUND(EY397-FA397,2),0)</f>
        <v>0</v>
      </c>
      <c r="GB397">
        <v>395</v>
      </c>
      <c r="GC397" s="7">
        <f>IF(HB396&gt;0,GC396-1000,GC396)</f>
        <v>0</v>
      </c>
      <c r="GD397" s="20">
        <f>IF(HB396&gt;0,ROUND(PMT($F$92/12,$F$96*12,-GC397),5),0)</f>
        <v>0</v>
      </c>
      <c r="GE397" s="15">
        <f>IF(HB396&gt;0,ROUND(GC397*$GE$1/1000,2),0)</f>
        <v>0</v>
      </c>
      <c r="GF397" s="9">
        <f>INT(GE397)</f>
        <v>0</v>
      </c>
      <c r="GG397" s="23">
        <f>INT((GE397-GF397)*10)/10</f>
        <v>0</v>
      </c>
      <c r="GH397" s="17">
        <f>GE397-GF397-GG397</f>
        <v>0</v>
      </c>
      <c r="GI397" s="23">
        <f>IF(OR(GH397=0.05,GH397=0),GH397,IF(AND(GH397&gt;0.051,GH397&lt;0.1),0.1,IF(AND(GH397&gt;0.001,GH397&lt;0.05),0.05,GH397)))</f>
        <v>0</v>
      </c>
      <c r="GJ397" s="23">
        <f>GF397+GG397+GI397</f>
        <v>0</v>
      </c>
      <c r="GK397" s="15">
        <f>IF(HB396&gt;0,ROUND($GD$1*$GK$1,2),0)</f>
        <v>0</v>
      </c>
      <c r="GL397" s="22">
        <v>0</v>
      </c>
      <c r="GM397" s="22">
        <f>IF(HB396&gt;0,ROUND($GD$1*$GM$1,0),0)</f>
        <v>0</v>
      </c>
      <c r="GN397" s="22">
        <f>IF(HB396&gt;0,ROUND($GD$1*$GN$1,2),0)</f>
        <v>0</v>
      </c>
      <c r="GO397" s="22">
        <f>IF(HB396&gt;0,ROUND($GD$1*$GO$1,2),0)</f>
        <v>0</v>
      </c>
      <c r="GP397" s="22">
        <f>IF(HB396&gt;0,ROUND($GD$1*$GP$1,2),0)</f>
        <v>0</v>
      </c>
      <c r="GQ397" s="15">
        <f>IF(HB396&gt;0,GK397+SUM(GM397:GP397),0)</f>
        <v>0</v>
      </c>
      <c r="GR397" s="22">
        <f>IF(HB396&gt;0,ROUND(GQ397/12,2),0)</f>
        <v>0</v>
      </c>
      <c r="GS397" s="9">
        <f>INT(GR397)</f>
        <v>0</v>
      </c>
      <c r="GT397" s="23">
        <f>INT((GR397-GS397)*10)/10</f>
        <v>0</v>
      </c>
      <c r="GU397" s="17">
        <f>GR397-GS397-GT397</f>
        <v>0</v>
      </c>
      <c r="GV397" s="23">
        <f>IF(OR(GU397=0.05,GU397=0),GU397,IF(AND(GU397&gt;0.051,GU397&lt;0.1),0.1,IF(AND(GU397&gt;0.001,GU397&lt;0.05),0.05,GU397)))</f>
        <v>0</v>
      </c>
      <c r="GW397" s="23">
        <f>GS397+GT397+GV397</f>
        <v>0</v>
      </c>
      <c r="GX397">
        <f>IF(HB396&gt;0,GX396,0)</f>
        <v>0</v>
      </c>
      <c r="GY397" s="7">
        <f>ROUND(GD397+GJ397+GW397+GX397,2)</f>
        <v>0</v>
      </c>
      <c r="GZ397" s="7">
        <f>IF(AND(GY397&gt;0,GY398=0),GY397,0)</f>
        <v>0</v>
      </c>
      <c r="HA397" s="7">
        <f>IF(HB396&gt;0,HA396,0)</f>
        <v>0</v>
      </c>
      <c r="HB397" s="7">
        <f>IF(ROUND(GY397-HA397,2)&gt;0,ROUND(GY397-HA397,2),0)</f>
        <v>0</v>
      </c>
    </row>
    <row r="398" spans="1:235">
      <c r="BB398">
        <v>396</v>
      </c>
      <c r="BC398" s="7">
        <f>IF(BW397&gt;0,BC397-1000,BC397)</f>
        <v>0</v>
      </c>
      <c r="BD398" s="20">
        <f>IF(BW397&gt;0,ROUND(PMT($F$92/12,$F$96*12,-BC398),5),0)</f>
        <v>0</v>
      </c>
      <c r="BE398" s="15">
        <f>IF(BW397&gt;0,ROUND(BC398*$E$1/1000,2),0)</f>
        <v>0</v>
      </c>
      <c r="BF398" s="15">
        <f>IF(BW397&gt;0,ROUND(MIN(BC398,$F$168)*$BF$1,2),0)</f>
        <v>0</v>
      </c>
      <c r="BG398" s="22">
        <v>0</v>
      </c>
      <c r="BH398" s="22">
        <f>IF(BW397&gt;0,ROUND(MIN(BC398,$F$168)*$BH$1,0),0)</f>
        <v>0</v>
      </c>
      <c r="BI398" s="22">
        <f>IF(BW397&gt;0,ROUND(MIN(BC398,$F$168)*$BI$1,2),0)</f>
        <v>0</v>
      </c>
      <c r="BJ398" s="22">
        <f>IF(BW397&gt;0,ROUND(MIN(BC398,$F$168)*$BJ$1,2),0)</f>
        <v>0</v>
      </c>
      <c r="BK398" s="22">
        <f>IF(BW397&gt;0,ROUND(MIN(BC398,$F$168)*$BK$1,2),0)</f>
        <v>0</v>
      </c>
      <c r="BL398" s="15">
        <f>IF(BW397&gt;0,BF398+SUM(BH398:BK398),0)</f>
        <v>0</v>
      </c>
      <c r="BM398" s="22">
        <f>IF(BW397&gt;0,ROUND(BL398/12,2),0)</f>
        <v>0</v>
      </c>
      <c r="BN398" s="9">
        <f>INT(BM398)</f>
        <v>0</v>
      </c>
      <c r="BO398" s="23">
        <f>INT((BM398-BN398)*10)/10</f>
        <v>0</v>
      </c>
      <c r="BP398" s="17">
        <f>BM398-BN398-BO398</f>
        <v>0</v>
      </c>
      <c r="BQ398" s="23">
        <f>IF(OR(BP398=0.05,BP398=0),BP398,IF(AND(BP398&gt;0.051,BP398&lt;0.1),0.1,IF(AND(BP398&gt;0.001,BP398&lt;0.05),0.05,BP398)))</f>
        <v>0</v>
      </c>
      <c r="BR398" s="23">
        <f>BN398+BO398+BQ398</f>
        <v>0</v>
      </c>
      <c r="BS398">
        <f>IF(BW397&gt;0,BS397,0)</f>
        <v>0</v>
      </c>
      <c r="BT398" s="7">
        <f>SUM(BD398:BE398)+BR398+BS398</f>
        <v>0</v>
      </c>
      <c r="BU398" s="7">
        <f>IF(AND(BT398&gt;0,BT399=0),BT398,0)</f>
        <v>0</v>
      </c>
      <c r="BV398" s="7">
        <f>IF(BW397&gt;0,BV397,0)</f>
        <v>0</v>
      </c>
      <c r="BW398" s="7">
        <f>IF(ROUND(BT398-BV398,2)&gt;0,ROUND(BT398-BV398,2),0)</f>
        <v>0</v>
      </c>
      <c r="CB398">
        <v>396</v>
      </c>
      <c r="CC398" s="7">
        <f>IF(DB397&gt;0,CC397-1000,CC397)</f>
        <v>0</v>
      </c>
      <c r="CD398" s="20">
        <f>IF(DB397&gt;0,ROUND(PMT($F$92/12,$F$96*12,-CC398),5),0)</f>
        <v>0</v>
      </c>
      <c r="CE398" s="15">
        <f>IF(DB397&gt;0,ROUND(CC398*$CE$1/1000,2),0)</f>
        <v>0</v>
      </c>
      <c r="CF398" s="9">
        <f>INT(CE398)</f>
        <v>0</v>
      </c>
      <c r="CG398" s="23">
        <f>INT((CE398-CF398)*10)/10</f>
        <v>0</v>
      </c>
      <c r="CH398" s="17">
        <f>CE398-CF398-CG398</f>
        <v>0</v>
      </c>
      <c r="CI398" s="23">
        <f>IF(OR(CH398=0.05,CH398=0),CH398,IF(AND(CH398&gt;0.051,CH398&lt;0.1),0.1,IF(AND(CH398&gt;0.001,CH398&lt;0.05),0.05,CH398)))</f>
        <v>0</v>
      </c>
      <c r="CJ398" s="23">
        <f>CF398+CG398+CI398</f>
        <v>0</v>
      </c>
      <c r="CK398" s="15">
        <f>IF(DB397&gt;0,ROUND($CD$1*$CK$1,2),0)</f>
        <v>0</v>
      </c>
      <c r="CL398" s="22">
        <v>0</v>
      </c>
      <c r="CM398" s="22">
        <f>IF(DB397&gt;0,ROUND($CD$1*$CM$1,2),0)</f>
        <v>0</v>
      </c>
      <c r="CN398" s="22">
        <f>IF(DB397&gt;0,ROUND($CD$1*$CN$1,2),0)</f>
        <v>0</v>
      </c>
      <c r="CO398" s="22">
        <f>IF(DB397&gt;0,ROUND($CD$1*$CO$1,2),0)</f>
        <v>0</v>
      </c>
      <c r="CP398" s="22">
        <f>IF(DB397&gt;0,ROUND($CD$1*$CP$1,2),0)</f>
        <v>0</v>
      </c>
      <c r="CQ398" s="15">
        <f>IF(DB397&gt;0,CK398+SUM(CM398:CP398),0)</f>
        <v>0</v>
      </c>
      <c r="CR398" s="22">
        <f>IF(DB397&gt;0,ROUND(CQ398/12,2),0)</f>
        <v>0</v>
      </c>
      <c r="CS398" s="9">
        <f>INT(CR398)</f>
        <v>0</v>
      </c>
      <c r="CT398" s="23">
        <f>INT((CR398-CS398)*10)/10</f>
        <v>0</v>
      </c>
      <c r="CU398" s="17">
        <f>CR398-CS398-CT398</f>
        <v>0</v>
      </c>
      <c r="CV398" s="23">
        <f>IF(OR(CU398=0.05,CU398=0),CU398,IF(AND(CU398&gt;0.051,CU398&lt;0.1),0.1,IF(AND(CU398&gt;0.001,CU398&lt;0.05),0.05,CU398)))</f>
        <v>0</v>
      </c>
      <c r="CW398" s="23">
        <f>CS398+CT398+CV398</f>
        <v>0</v>
      </c>
      <c r="CX398">
        <f>IF(DB397&gt;0,CX397,0)</f>
        <v>0</v>
      </c>
      <c r="CY398" s="7">
        <f>ROUND(CD398+CJ398+CW398+CX398,2)</f>
        <v>0</v>
      </c>
      <c r="CZ398" s="7">
        <f>IF(AND(CY398&gt;0,CY399=0),CY398,0)</f>
        <v>0</v>
      </c>
      <c r="DA398" s="7">
        <f>IF(DB397&gt;0,DA397,0)</f>
        <v>0</v>
      </c>
      <c r="DB398" s="7">
        <f>IF(ROUND(CY398-DA398,2)&gt;0,ROUND(CY398-DA398,2),0)</f>
        <v>0</v>
      </c>
      <c r="EB398">
        <v>396</v>
      </c>
      <c r="EC398" s="7">
        <f>IF(FB397&gt;0,EC397-1000,EC397)</f>
        <v>0</v>
      </c>
      <c r="ED398" s="20">
        <f>IF(FB397&gt;0,ROUND(PMT($F$92/12,$F$96*12,-EC398),5),0)</f>
        <v>0</v>
      </c>
      <c r="EE398" s="15">
        <f>IF(FB397&gt;0,ROUND(EC398*$EE$1/1000,2),0)</f>
        <v>0</v>
      </c>
      <c r="EF398" s="9">
        <f>INT(EE398)</f>
        <v>0</v>
      </c>
      <c r="EG398" s="23">
        <f>INT((EE398-EF398)*10)/10</f>
        <v>0</v>
      </c>
      <c r="EH398" s="17">
        <f>EE398-EF398-EG398</f>
        <v>0</v>
      </c>
      <c r="EI398" s="23">
        <f>IF(OR(EH398=0.05,EH398=0),EH398,IF(AND(EH398&gt;0.051,EH398&lt;0.1),0.1,IF(AND(EH398&gt;0.001,EH398&lt;0.05),0.05,EH398)))</f>
        <v>0</v>
      </c>
      <c r="EJ398" s="23">
        <f>EF398+EG398+EI398</f>
        <v>0</v>
      </c>
      <c r="EK398" s="15">
        <f>IF(FB397&gt;0,ROUND($ED$1*$EK$1,2),0)</f>
        <v>0</v>
      </c>
      <c r="EL398" s="22">
        <v>0</v>
      </c>
      <c r="EM398" s="22">
        <f>IF(FB397&gt;0,ROUND($ED$1*$EM$1,0),0)</f>
        <v>0</v>
      </c>
      <c r="EN398" s="22">
        <f>IF(FB397&gt;0,ROUND($ED$1*$EN$1,2),0)</f>
        <v>0</v>
      </c>
      <c r="EO398" s="22">
        <f>IF(FB397&gt;0,ROUND($ED$1*$EO$1,2),0)</f>
        <v>0</v>
      </c>
      <c r="EP398" s="22">
        <f>IF(FB397&gt;0,ROUND($ED$1*$EP$1,2),0)</f>
        <v>0</v>
      </c>
      <c r="EQ398" s="15">
        <f>IF(FB397&gt;0,EK398+SUM(EM398:EP398),0)</f>
        <v>0</v>
      </c>
      <c r="ER398" s="22">
        <f>IF(FB397&gt;0,ROUND(EQ398/12,2),0)</f>
        <v>0</v>
      </c>
      <c r="ES398" s="9">
        <f>INT(ER398)</f>
        <v>0</v>
      </c>
      <c r="ET398" s="23">
        <f>INT((ER398-ES398)*10)/10</f>
        <v>0</v>
      </c>
      <c r="EU398" s="17">
        <f>ER398-ES398-ET398</f>
        <v>0</v>
      </c>
      <c r="EV398" s="23">
        <f>IF(OR(EU398=0.05,EU398=0),EU398,IF(AND(EU398&gt;0.051,EU398&lt;0.1),0.1,IF(AND(EU398&gt;0.001,EU398&lt;0.05),0.05,EU398)))</f>
        <v>0</v>
      </c>
      <c r="EW398" s="23">
        <f>ES398+ET398+EV398</f>
        <v>0</v>
      </c>
      <c r="EX398">
        <f>IF(FB397&gt;0,EX397,0)</f>
        <v>0</v>
      </c>
      <c r="EY398" s="7">
        <f>ROUND(ED398+EJ398+EW398+EX398,2)</f>
        <v>0</v>
      </c>
      <c r="EZ398" s="7">
        <f>IF(AND(EY398&gt;0,EY399=0),EY398,0)</f>
        <v>0</v>
      </c>
      <c r="FA398" s="7">
        <f>IF(FB397&gt;0,FA397,0)</f>
        <v>0</v>
      </c>
      <c r="FB398" s="7">
        <f>IF(ROUND(EY398-FA398,2)&gt;0,ROUND(EY398-FA398,2),0)</f>
        <v>0</v>
      </c>
      <c r="GB398">
        <v>396</v>
      </c>
      <c r="GC398" s="7">
        <f>IF(HB397&gt;0,GC397-1000,GC397)</f>
        <v>0</v>
      </c>
      <c r="GD398" s="20">
        <f>IF(HB397&gt;0,ROUND(PMT($F$92/12,$F$96*12,-GC398),5),0)</f>
        <v>0</v>
      </c>
      <c r="GE398" s="15">
        <f>IF(HB397&gt;0,ROUND(GC398*$GE$1/1000,2),0)</f>
        <v>0</v>
      </c>
      <c r="GF398" s="9">
        <f>INT(GE398)</f>
        <v>0</v>
      </c>
      <c r="GG398" s="23">
        <f>INT((GE398-GF398)*10)/10</f>
        <v>0</v>
      </c>
      <c r="GH398" s="17">
        <f>GE398-GF398-GG398</f>
        <v>0</v>
      </c>
      <c r="GI398" s="23">
        <f>IF(OR(GH398=0.05,GH398=0),GH398,IF(AND(GH398&gt;0.051,GH398&lt;0.1),0.1,IF(AND(GH398&gt;0.001,GH398&lt;0.05),0.05,GH398)))</f>
        <v>0</v>
      </c>
      <c r="GJ398" s="23">
        <f>GF398+GG398+GI398</f>
        <v>0</v>
      </c>
      <c r="GK398" s="15">
        <f>IF(HB397&gt;0,ROUND($GD$1*$GK$1,2),0)</f>
        <v>0</v>
      </c>
      <c r="GL398" s="22">
        <v>0</v>
      </c>
      <c r="GM398" s="22">
        <f>IF(HB397&gt;0,ROUND($GD$1*$GM$1,0),0)</f>
        <v>0</v>
      </c>
      <c r="GN398" s="22">
        <f>IF(HB397&gt;0,ROUND($GD$1*$GN$1,2),0)</f>
        <v>0</v>
      </c>
      <c r="GO398" s="22">
        <f>IF(HB397&gt;0,ROUND($GD$1*$GO$1,2),0)</f>
        <v>0</v>
      </c>
      <c r="GP398" s="22">
        <f>IF(HB397&gt;0,ROUND($GD$1*$GP$1,2),0)</f>
        <v>0</v>
      </c>
      <c r="GQ398" s="15">
        <f>IF(HB397&gt;0,GK398+SUM(GM398:GP398),0)</f>
        <v>0</v>
      </c>
      <c r="GR398" s="22">
        <f>IF(HB397&gt;0,ROUND(GQ398/12,2),0)</f>
        <v>0</v>
      </c>
      <c r="GS398" s="9">
        <f>INT(GR398)</f>
        <v>0</v>
      </c>
      <c r="GT398" s="23">
        <f>INT((GR398-GS398)*10)/10</f>
        <v>0</v>
      </c>
      <c r="GU398" s="17">
        <f>GR398-GS398-GT398</f>
        <v>0</v>
      </c>
      <c r="GV398" s="23">
        <f>IF(OR(GU398=0.05,GU398=0),GU398,IF(AND(GU398&gt;0.051,GU398&lt;0.1),0.1,IF(AND(GU398&gt;0.001,GU398&lt;0.05),0.05,GU398)))</f>
        <v>0</v>
      </c>
      <c r="GW398" s="23">
        <f>GS398+GT398+GV398</f>
        <v>0</v>
      </c>
      <c r="GX398">
        <f>IF(HB397&gt;0,GX397,0)</f>
        <v>0</v>
      </c>
      <c r="GY398" s="7">
        <f>ROUND(GD398+GJ398+GW398+GX398,2)</f>
        <v>0</v>
      </c>
      <c r="GZ398" s="7">
        <f>IF(AND(GY398&gt;0,GY399=0),GY398,0)</f>
        <v>0</v>
      </c>
      <c r="HA398" s="7">
        <f>IF(HB397&gt;0,HA397,0)</f>
        <v>0</v>
      </c>
      <c r="HB398" s="7">
        <f>IF(ROUND(GY398-HA398,2)&gt;0,ROUND(GY398-HA398,2),0)</f>
        <v>0</v>
      </c>
    </row>
    <row r="399" spans="1:235">
      <c r="BB399">
        <v>397</v>
      </c>
      <c r="BC399" s="7">
        <f>IF(BW398&gt;0,BC398-1000,BC398)</f>
        <v>0</v>
      </c>
      <c r="BD399" s="20">
        <f>IF(BW398&gt;0,ROUND(PMT($F$92/12,$F$96*12,-BC399),5),0)</f>
        <v>0</v>
      </c>
      <c r="BE399" s="15">
        <f>IF(BW398&gt;0,ROUND(BC399*$E$1/1000,2),0)</f>
        <v>0</v>
      </c>
      <c r="BF399" s="15">
        <f>IF(BW398&gt;0,ROUND(MIN(BC399,$F$168)*$BF$1,2),0)</f>
        <v>0</v>
      </c>
      <c r="BG399" s="22">
        <v>0</v>
      </c>
      <c r="BH399" s="22">
        <f>IF(BW398&gt;0,ROUND(MIN(BC399,$F$168)*$BH$1,0),0)</f>
        <v>0</v>
      </c>
      <c r="BI399" s="22">
        <f>IF(BW398&gt;0,ROUND(MIN(BC399,$F$168)*$BI$1,2),0)</f>
        <v>0</v>
      </c>
      <c r="BJ399" s="22">
        <f>IF(BW398&gt;0,ROUND(MIN(BC399,$F$168)*$BJ$1,2),0)</f>
        <v>0</v>
      </c>
      <c r="BK399" s="22">
        <f>IF(BW398&gt;0,ROUND(MIN(BC399,$F$168)*$BK$1,2),0)</f>
        <v>0</v>
      </c>
      <c r="BL399" s="15">
        <f>IF(BW398&gt;0,BF399+SUM(BH399:BK399),0)</f>
        <v>0</v>
      </c>
      <c r="BM399" s="22">
        <f>IF(BW398&gt;0,ROUND(BL399/12,2),0)</f>
        <v>0</v>
      </c>
      <c r="BN399" s="9">
        <f>INT(BM399)</f>
        <v>0</v>
      </c>
      <c r="BO399" s="23">
        <f>INT((BM399-BN399)*10)/10</f>
        <v>0</v>
      </c>
      <c r="BP399" s="17">
        <f>BM399-BN399-BO399</f>
        <v>0</v>
      </c>
      <c r="BQ399" s="23">
        <f>IF(OR(BP399=0.05,BP399=0),BP399,IF(AND(BP399&gt;0.051,BP399&lt;0.1),0.1,IF(AND(BP399&gt;0.001,BP399&lt;0.05),0.05,BP399)))</f>
        <v>0</v>
      </c>
      <c r="BR399" s="23">
        <f>BN399+BO399+BQ399</f>
        <v>0</v>
      </c>
      <c r="BS399">
        <f>IF(BW398&gt;0,BS398,0)</f>
        <v>0</v>
      </c>
      <c r="BT399" s="7">
        <f>SUM(BD399:BE399)+BR399+BS399</f>
        <v>0</v>
      </c>
      <c r="BU399" s="7">
        <f>IF(AND(BT399&gt;0,BT400=0),BT399,0)</f>
        <v>0</v>
      </c>
      <c r="BV399" s="7">
        <f>IF(BW398&gt;0,BV398,0)</f>
        <v>0</v>
      </c>
      <c r="BW399" s="7">
        <f>IF(ROUND(BT399-BV399,2)&gt;0,ROUND(BT399-BV399,2),0)</f>
        <v>0</v>
      </c>
      <c r="CB399">
        <v>397</v>
      </c>
      <c r="CC399" s="7">
        <f>IF(DB398&gt;0,CC398-1000,CC398)</f>
        <v>0</v>
      </c>
      <c r="CD399" s="20">
        <f>IF(DB398&gt;0,ROUND(PMT($F$92/12,$F$96*12,-CC399),5),0)</f>
        <v>0</v>
      </c>
      <c r="CE399" s="15">
        <f>IF(DB398&gt;0,ROUND(CC399*$CE$1/1000,2),0)</f>
        <v>0</v>
      </c>
      <c r="CF399" s="9">
        <f>INT(CE399)</f>
        <v>0</v>
      </c>
      <c r="CG399" s="23">
        <f>INT((CE399-CF399)*10)/10</f>
        <v>0</v>
      </c>
      <c r="CH399" s="17">
        <f>CE399-CF399-CG399</f>
        <v>0</v>
      </c>
      <c r="CI399" s="23">
        <f>IF(OR(CH399=0.05,CH399=0),CH399,IF(AND(CH399&gt;0.051,CH399&lt;0.1),0.1,IF(AND(CH399&gt;0.001,CH399&lt;0.05),0.05,CH399)))</f>
        <v>0</v>
      </c>
      <c r="CJ399" s="23">
        <f>CF399+CG399+CI399</f>
        <v>0</v>
      </c>
      <c r="CK399" s="15">
        <f>IF(DB398&gt;0,ROUND($CD$1*$CK$1,2),0)</f>
        <v>0</v>
      </c>
      <c r="CL399" s="22">
        <v>0</v>
      </c>
      <c r="CM399" s="22">
        <f>IF(DB398&gt;0,ROUND($CD$1*$CM$1,2),0)</f>
        <v>0</v>
      </c>
      <c r="CN399" s="22">
        <f>IF(DB398&gt;0,ROUND($CD$1*$CN$1,2),0)</f>
        <v>0</v>
      </c>
      <c r="CO399" s="22">
        <f>IF(DB398&gt;0,ROUND($CD$1*$CO$1,2),0)</f>
        <v>0</v>
      </c>
      <c r="CP399" s="22">
        <f>IF(DB398&gt;0,ROUND($CD$1*$CP$1,2),0)</f>
        <v>0</v>
      </c>
      <c r="CQ399" s="15">
        <f>IF(DB398&gt;0,CK399+SUM(CM399:CP399),0)</f>
        <v>0</v>
      </c>
      <c r="CR399" s="22">
        <f>IF(DB398&gt;0,ROUND(CQ399/12,2),0)</f>
        <v>0</v>
      </c>
      <c r="CS399" s="9">
        <f>INT(CR399)</f>
        <v>0</v>
      </c>
      <c r="CT399" s="23">
        <f>INT((CR399-CS399)*10)/10</f>
        <v>0</v>
      </c>
      <c r="CU399" s="17">
        <f>CR399-CS399-CT399</f>
        <v>0</v>
      </c>
      <c r="CV399" s="23">
        <f>IF(OR(CU399=0.05,CU399=0),CU399,IF(AND(CU399&gt;0.051,CU399&lt;0.1),0.1,IF(AND(CU399&gt;0.001,CU399&lt;0.05),0.05,CU399)))</f>
        <v>0</v>
      </c>
      <c r="CW399" s="23">
        <f>CS399+CT399+CV399</f>
        <v>0</v>
      </c>
      <c r="CX399">
        <f>IF(DB398&gt;0,CX398,0)</f>
        <v>0</v>
      </c>
      <c r="CY399" s="7">
        <f>ROUND(CD399+CJ399+CW399+CX399,2)</f>
        <v>0</v>
      </c>
      <c r="CZ399" s="7">
        <f>IF(AND(CY399&gt;0,CY400=0),CY399,0)</f>
        <v>0</v>
      </c>
      <c r="DA399" s="7">
        <f>IF(DB398&gt;0,DA398,0)</f>
        <v>0</v>
      </c>
      <c r="DB399" s="7">
        <f>IF(ROUND(CY399-DA399,2)&gt;0,ROUND(CY399-DA399,2),0)</f>
        <v>0</v>
      </c>
      <c r="EB399">
        <v>397</v>
      </c>
      <c r="EC399" s="7">
        <f>IF(FB398&gt;0,EC398-1000,EC398)</f>
        <v>0</v>
      </c>
      <c r="ED399" s="20">
        <f>IF(FB398&gt;0,ROUND(PMT($F$92/12,$F$96*12,-EC399),5),0)</f>
        <v>0</v>
      </c>
      <c r="EE399" s="15">
        <f>IF(FB398&gt;0,ROUND(EC399*$EE$1/1000,2),0)</f>
        <v>0</v>
      </c>
      <c r="EF399" s="9">
        <f>INT(EE399)</f>
        <v>0</v>
      </c>
      <c r="EG399" s="23">
        <f>INT((EE399-EF399)*10)/10</f>
        <v>0</v>
      </c>
      <c r="EH399" s="17">
        <f>EE399-EF399-EG399</f>
        <v>0</v>
      </c>
      <c r="EI399" s="23">
        <f>IF(OR(EH399=0.05,EH399=0),EH399,IF(AND(EH399&gt;0.051,EH399&lt;0.1),0.1,IF(AND(EH399&gt;0.001,EH399&lt;0.05),0.05,EH399)))</f>
        <v>0</v>
      </c>
      <c r="EJ399" s="23">
        <f>EF399+EG399+EI399</f>
        <v>0</v>
      </c>
      <c r="EK399" s="15">
        <f>IF(FB398&gt;0,ROUND($ED$1*$EK$1,2),0)</f>
        <v>0</v>
      </c>
      <c r="EL399" s="22">
        <v>0</v>
      </c>
      <c r="EM399" s="22">
        <f>IF(FB398&gt;0,ROUND($ED$1*$EM$1,0),0)</f>
        <v>0</v>
      </c>
      <c r="EN399" s="22">
        <f>IF(FB398&gt;0,ROUND($ED$1*$EN$1,2),0)</f>
        <v>0</v>
      </c>
      <c r="EO399" s="22">
        <f>IF(FB398&gt;0,ROUND($ED$1*$EO$1,2),0)</f>
        <v>0</v>
      </c>
      <c r="EP399" s="22">
        <f>IF(FB398&gt;0,ROUND($ED$1*$EP$1,2),0)</f>
        <v>0</v>
      </c>
      <c r="EQ399" s="15">
        <f>IF(FB398&gt;0,EK399+SUM(EM399:EP399),0)</f>
        <v>0</v>
      </c>
      <c r="ER399" s="22">
        <f>IF(FB398&gt;0,ROUND(EQ399/12,2),0)</f>
        <v>0</v>
      </c>
      <c r="ES399" s="9">
        <f>INT(ER399)</f>
        <v>0</v>
      </c>
      <c r="ET399" s="23">
        <f>INT((ER399-ES399)*10)/10</f>
        <v>0</v>
      </c>
      <c r="EU399" s="17">
        <f>ER399-ES399-ET399</f>
        <v>0</v>
      </c>
      <c r="EV399" s="23">
        <f>IF(OR(EU399=0.05,EU399=0),EU399,IF(AND(EU399&gt;0.051,EU399&lt;0.1),0.1,IF(AND(EU399&gt;0.001,EU399&lt;0.05),0.05,EU399)))</f>
        <v>0</v>
      </c>
      <c r="EW399" s="23">
        <f>ES399+ET399+EV399</f>
        <v>0</v>
      </c>
      <c r="EX399">
        <f>IF(FB398&gt;0,EX398,0)</f>
        <v>0</v>
      </c>
      <c r="EY399" s="7">
        <f>ROUND(ED399+EJ399+EW399+EX399,2)</f>
        <v>0</v>
      </c>
      <c r="EZ399" s="7">
        <f>IF(AND(EY399&gt;0,EY400=0),EY399,0)</f>
        <v>0</v>
      </c>
      <c r="FA399" s="7">
        <f>IF(FB398&gt;0,FA398,0)</f>
        <v>0</v>
      </c>
      <c r="FB399" s="7">
        <f>IF(ROUND(EY399-FA399,2)&gt;0,ROUND(EY399-FA399,2),0)</f>
        <v>0</v>
      </c>
      <c r="GB399">
        <v>397</v>
      </c>
      <c r="GC399" s="7">
        <f>IF(HB398&gt;0,GC398-1000,GC398)</f>
        <v>0</v>
      </c>
      <c r="GD399" s="20">
        <f>IF(HB398&gt;0,ROUND(PMT($F$92/12,$F$96*12,-GC399),5),0)</f>
        <v>0</v>
      </c>
      <c r="GE399" s="15">
        <f>IF(HB398&gt;0,ROUND(GC399*$GE$1/1000,2),0)</f>
        <v>0</v>
      </c>
      <c r="GF399" s="9">
        <f>INT(GE399)</f>
        <v>0</v>
      </c>
      <c r="GG399" s="23">
        <f>INT((GE399-GF399)*10)/10</f>
        <v>0</v>
      </c>
      <c r="GH399" s="17">
        <f>GE399-GF399-GG399</f>
        <v>0</v>
      </c>
      <c r="GI399" s="23">
        <f>IF(OR(GH399=0.05,GH399=0),GH399,IF(AND(GH399&gt;0.051,GH399&lt;0.1),0.1,IF(AND(GH399&gt;0.001,GH399&lt;0.05),0.05,GH399)))</f>
        <v>0</v>
      </c>
      <c r="GJ399" s="23">
        <f>GF399+GG399+GI399</f>
        <v>0</v>
      </c>
      <c r="GK399" s="15">
        <f>IF(HB398&gt;0,ROUND($GD$1*$GK$1,2),0)</f>
        <v>0</v>
      </c>
      <c r="GL399" s="22">
        <v>0</v>
      </c>
      <c r="GM399" s="22">
        <f>IF(HB398&gt;0,ROUND($GD$1*$GM$1,0),0)</f>
        <v>0</v>
      </c>
      <c r="GN399" s="22">
        <f>IF(HB398&gt;0,ROUND($GD$1*$GN$1,2),0)</f>
        <v>0</v>
      </c>
      <c r="GO399" s="22">
        <f>IF(HB398&gt;0,ROUND($GD$1*$GO$1,2),0)</f>
        <v>0</v>
      </c>
      <c r="GP399" s="22">
        <f>IF(HB398&gt;0,ROUND($GD$1*$GP$1,2),0)</f>
        <v>0</v>
      </c>
      <c r="GQ399" s="15">
        <f>IF(HB398&gt;0,GK399+SUM(GM399:GP399),0)</f>
        <v>0</v>
      </c>
      <c r="GR399" s="22">
        <f>IF(HB398&gt;0,ROUND(GQ399/12,2),0)</f>
        <v>0</v>
      </c>
      <c r="GS399" s="9">
        <f>INT(GR399)</f>
        <v>0</v>
      </c>
      <c r="GT399" s="23">
        <f>INT((GR399-GS399)*10)/10</f>
        <v>0</v>
      </c>
      <c r="GU399" s="17">
        <f>GR399-GS399-GT399</f>
        <v>0</v>
      </c>
      <c r="GV399" s="23">
        <f>IF(OR(GU399=0.05,GU399=0),GU399,IF(AND(GU399&gt;0.051,GU399&lt;0.1),0.1,IF(AND(GU399&gt;0.001,GU399&lt;0.05),0.05,GU399)))</f>
        <v>0</v>
      </c>
      <c r="GW399" s="23">
        <f>GS399+GT399+GV399</f>
        <v>0</v>
      </c>
      <c r="GX399">
        <f>IF(HB398&gt;0,GX398,0)</f>
        <v>0</v>
      </c>
      <c r="GY399" s="7">
        <f>ROUND(GD399+GJ399+GW399+GX399,2)</f>
        <v>0</v>
      </c>
      <c r="GZ399" s="7">
        <f>IF(AND(GY399&gt;0,GY400=0),GY399,0)</f>
        <v>0</v>
      </c>
      <c r="HA399" s="7">
        <f>IF(HB398&gt;0,HA398,0)</f>
        <v>0</v>
      </c>
      <c r="HB399" s="7">
        <f>IF(ROUND(GY399-HA399,2)&gt;0,ROUND(GY399-HA399,2),0)</f>
        <v>0</v>
      </c>
    </row>
    <row r="400" spans="1:235">
      <c r="BB400">
        <v>398</v>
      </c>
      <c r="BC400" s="7">
        <f>IF(BW399&gt;0,BC399-1000,BC399)</f>
        <v>0</v>
      </c>
      <c r="BD400" s="20">
        <f>IF(BW399&gt;0,ROUND(PMT($F$92/12,$F$96*12,-BC400),5),0)</f>
        <v>0</v>
      </c>
      <c r="BE400" s="15">
        <f>IF(BW399&gt;0,ROUND(BC400*$E$1/1000,2),0)</f>
        <v>0</v>
      </c>
      <c r="BF400" s="15">
        <f>IF(BW399&gt;0,ROUND(MIN(BC400,$F$168)*$BF$1,2),0)</f>
        <v>0</v>
      </c>
      <c r="BG400" s="22">
        <v>0</v>
      </c>
      <c r="BH400" s="22">
        <f>IF(BW399&gt;0,ROUND(MIN(BC400,$F$168)*$BH$1,0),0)</f>
        <v>0</v>
      </c>
      <c r="BI400" s="22">
        <f>IF(BW399&gt;0,ROUND(MIN(BC400,$F$168)*$BI$1,2),0)</f>
        <v>0</v>
      </c>
      <c r="BJ400" s="22">
        <f>IF(BW399&gt;0,ROUND(MIN(BC400,$F$168)*$BJ$1,2),0)</f>
        <v>0</v>
      </c>
      <c r="BK400" s="22">
        <f>IF(BW399&gt;0,ROUND(MIN(BC400,$F$168)*$BK$1,2),0)</f>
        <v>0</v>
      </c>
      <c r="BL400" s="15">
        <f>IF(BW399&gt;0,BF400+SUM(BH400:BK400),0)</f>
        <v>0</v>
      </c>
      <c r="BM400" s="22">
        <f>IF(BW399&gt;0,ROUND(BL400/12,2),0)</f>
        <v>0</v>
      </c>
      <c r="BN400" s="9">
        <f>INT(BM400)</f>
        <v>0</v>
      </c>
      <c r="BO400" s="23">
        <f>INT((BM400-BN400)*10)/10</f>
        <v>0</v>
      </c>
      <c r="BP400" s="17">
        <f>BM400-BN400-BO400</f>
        <v>0</v>
      </c>
      <c r="BQ400" s="23">
        <f>IF(OR(BP400=0.05,BP400=0),BP400,IF(AND(BP400&gt;0.051,BP400&lt;0.1),0.1,IF(AND(BP400&gt;0.001,BP400&lt;0.05),0.05,BP400)))</f>
        <v>0</v>
      </c>
      <c r="BR400" s="23">
        <f>BN400+BO400+BQ400</f>
        <v>0</v>
      </c>
      <c r="BS400">
        <f>IF(BW399&gt;0,BS399,0)</f>
        <v>0</v>
      </c>
      <c r="BT400" s="7">
        <f>SUM(BD400:BE400)+BR400+BS400</f>
        <v>0</v>
      </c>
      <c r="BU400" s="7">
        <f>IF(AND(BT400&gt;0,BT401=0),BT400,0)</f>
        <v>0</v>
      </c>
      <c r="BV400" s="7">
        <f>IF(BW399&gt;0,BV399,0)</f>
        <v>0</v>
      </c>
      <c r="BW400" s="7">
        <f>IF(ROUND(BT400-BV400,2)&gt;0,ROUND(BT400-BV400,2),0)</f>
        <v>0</v>
      </c>
      <c r="CB400">
        <v>398</v>
      </c>
      <c r="CC400" s="7">
        <f>IF(DB399&gt;0,CC399-1000,CC399)</f>
        <v>0</v>
      </c>
      <c r="CD400" s="20">
        <f>IF(DB399&gt;0,ROUND(PMT($F$92/12,$F$96*12,-CC400),5),0)</f>
        <v>0</v>
      </c>
      <c r="CE400" s="15">
        <f>IF(DB399&gt;0,ROUND(CC400*$CE$1/1000,2),0)</f>
        <v>0</v>
      </c>
      <c r="CF400" s="9">
        <f>INT(CE400)</f>
        <v>0</v>
      </c>
      <c r="CG400" s="23">
        <f>INT((CE400-CF400)*10)/10</f>
        <v>0</v>
      </c>
      <c r="CH400" s="17">
        <f>CE400-CF400-CG400</f>
        <v>0</v>
      </c>
      <c r="CI400" s="23">
        <f>IF(OR(CH400=0.05,CH400=0),CH400,IF(AND(CH400&gt;0.051,CH400&lt;0.1),0.1,IF(AND(CH400&gt;0.001,CH400&lt;0.05),0.05,CH400)))</f>
        <v>0</v>
      </c>
      <c r="CJ400" s="23">
        <f>CF400+CG400+CI400</f>
        <v>0</v>
      </c>
      <c r="CK400" s="15">
        <f>IF(DB399&gt;0,ROUND($CD$1*$CK$1,2),0)</f>
        <v>0</v>
      </c>
      <c r="CL400" s="22">
        <v>0</v>
      </c>
      <c r="CM400" s="22">
        <f>IF(DB399&gt;0,ROUND($CD$1*$CM$1,2),0)</f>
        <v>0</v>
      </c>
      <c r="CN400" s="22">
        <f>IF(DB399&gt;0,ROUND($CD$1*$CN$1,2),0)</f>
        <v>0</v>
      </c>
      <c r="CO400" s="22">
        <f>IF(DB399&gt;0,ROUND($CD$1*$CO$1,2),0)</f>
        <v>0</v>
      </c>
      <c r="CP400" s="22">
        <f>IF(DB399&gt;0,ROUND($CD$1*$CP$1,2),0)</f>
        <v>0</v>
      </c>
      <c r="CQ400" s="15">
        <f>IF(DB399&gt;0,CK400+SUM(CM400:CP400),0)</f>
        <v>0</v>
      </c>
      <c r="CR400" s="22">
        <f>IF(DB399&gt;0,ROUND(CQ400/12,2),0)</f>
        <v>0</v>
      </c>
      <c r="CS400" s="9">
        <f>INT(CR400)</f>
        <v>0</v>
      </c>
      <c r="CT400" s="23">
        <f>INT((CR400-CS400)*10)/10</f>
        <v>0</v>
      </c>
      <c r="CU400" s="17">
        <f>CR400-CS400-CT400</f>
        <v>0</v>
      </c>
      <c r="CV400" s="23">
        <f>IF(OR(CU400=0.05,CU400=0),CU400,IF(AND(CU400&gt;0.051,CU400&lt;0.1),0.1,IF(AND(CU400&gt;0.001,CU400&lt;0.05),0.05,CU400)))</f>
        <v>0</v>
      </c>
      <c r="CW400" s="23">
        <f>CS400+CT400+CV400</f>
        <v>0</v>
      </c>
      <c r="CX400">
        <f>IF(DB399&gt;0,CX399,0)</f>
        <v>0</v>
      </c>
      <c r="CY400" s="7">
        <f>ROUND(CD400+CJ400+CW400+CX400,2)</f>
        <v>0</v>
      </c>
      <c r="CZ400" s="7">
        <f>IF(AND(CY400&gt;0,CY401=0),CY400,0)</f>
        <v>0</v>
      </c>
      <c r="DA400" s="7">
        <f>IF(DB399&gt;0,DA399,0)</f>
        <v>0</v>
      </c>
      <c r="DB400" s="7">
        <f>IF(ROUND(CY400-DA400,2)&gt;0,ROUND(CY400-DA400,2),0)</f>
        <v>0</v>
      </c>
      <c r="EB400">
        <v>398</v>
      </c>
      <c r="EC400" s="7">
        <f>IF(FB399&gt;0,EC399-1000,EC399)</f>
        <v>0</v>
      </c>
      <c r="ED400" s="20">
        <f>IF(FB399&gt;0,ROUND(PMT($F$92/12,$F$96*12,-EC400),5),0)</f>
        <v>0</v>
      </c>
      <c r="EE400" s="15">
        <f>IF(FB399&gt;0,ROUND(EC400*$EE$1/1000,2),0)</f>
        <v>0</v>
      </c>
      <c r="EF400" s="9">
        <f>INT(EE400)</f>
        <v>0</v>
      </c>
      <c r="EG400" s="23">
        <f>INT((EE400-EF400)*10)/10</f>
        <v>0</v>
      </c>
      <c r="EH400" s="17">
        <f>EE400-EF400-EG400</f>
        <v>0</v>
      </c>
      <c r="EI400" s="23">
        <f>IF(OR(EH400=0.05,EH400=0),EH400,IF(AND(EH400&gt;0.051,EH400&lt;0.1),0.1,IF(AND(EH400&gt;0.001,EH400&lt;0.05),0.05,EH400)))</f>
        <v>0</v>
      </c>
      <c r="EJ400" s="23">
        <f>EF400+EG400+EI400</f>
        <v>0</v>
      </c>
      <c r="EK400" s="15">
        <f>IF(FB399&gt;0,ROUND($ED$1*$EK$1,2),0)</f>
        <v>0</v>
      </c>
      <c r="EL400" s="22">
        <v>0</v>
      </c>
      <c r="EM400" s="22">
        <f>IF(FB399&gt;0,ROUND($ED$1*$EM$1,0),0)</f>
        <v>0</v>
      </c>
      <c r="EN400" s="22">
        <f>IF(FB399&gt;0,ROUND($ED$1*$EN$1,2),0)</f>
        <v>0</v>
      </c>
      <c r="EO400" s="22">
        <f>IF(FB399&gt;0,ROUND($ED$1*$EO$1,2),0)</f>
        <v>0</v>
      </c>
      <c r="EP400" s="22">
        <f>IF(FB399&gt;0,ROUND($ED$1*$EP$1,2),0)</f>
        <v>0</v>
      </c>
      <c r="EQ400" s="15">
        <f>IF(FB399&gt;0,EK400+SUM(EM400:EP400),0)</f>
        <v>0</v>
      </c>
      <c r="ER400" s="22">
        <f>IF(FB399&gt;0,ROUND(EQ400/12,2),0)</f>
        <v>0</v>
      </c>
      <c r="ES400" s="9">
        <f>INT(ER400)</f>
        <v>0</v>
      </c>
      <c r="ET400" s="23">
        <f>INT((ER400-ES400)*10)/10</f>
        <v>0</v>
      </c>
      <c r="EU400" s="17">
        <f>ER400-ES400-ET400</f>
        <v>0</v>
      </c>
      <c r="EV400" s="23">
        <f>IF(OR(EU400=0.05,EU400=0),EU400,IF(AND(EU400&gt;0.051,EU400&lt;0.1),0.1,IF(AND(EU400&gt;0.001,EU400&lt;0.05),0.05,EU400)))</f>
        <v>0</v>
      </c>
      <c r="EW400" s="23">
        <f>ES400+ET400+EV400</f>
        <v>0</v>
      </c>
      <c r="EX400">
        <f>IF(FB399&gt;0,EX399,0)</f>
        <v>0</v>
      </c>
      <c r="EY400" s="7">
        <f>ROUND(ED400+EJ400+EW400+EX400,2)</f>
        <v>0</v>
      </c>
      <c r="EZ400" s="7">
        <f>IF(AND(EY400&gt;0,EY401=0),EY400,0)</f>
        <v>0</v>
      </c>
      <c r="FA400" s="7">
        <f>IF(FB399&gt;0,FA399,0)</f>
        <v>0</v>
      </c>
      <c r="FB400" s="7">
        <f>IF(ROUND(EY400-FA400,2)&gt;0,ROUND(EY400-FA400,2),0)</f>
        <v>0</v>
      </c>
      <c r="GB400">
        <v>398</v>
      </c>
      <c r="GC400" s="7">
        <f>IF(HB399&gt;0,GC399-1000,GC399)</f>
        <v>0</v>
      </c>
      <c r="GD400" s="20">
        <f>IF(HB399&gt;0,ROUND(PMT($F$92/12,$F$96*12,-GC400),5),0)</f>
        <v>0</v>
      </c>
      <c r="GE400" s="15">
        <f>IF(HB399&gt;0,ROUND(GC400*$GE$1/1000,2),0)</f>
        <v>0</v>
      </c>
      <c r="GF400" s="9">
        <f>INT(GE400)</f>
        <v>0</v>
      </c>
      <c r="GG400" s="23">
        <f>INT((GE400-GF400)*10)/10</f>
        <v>0</v>
      </c>
      <c r="GH400" s="17">
        <f>GE400-GF400-GG400</f>
        <v>0</v>
      </c>
      <c r="GI400" s="23">
        <f>IF(OR(GH400=0.05,GH400=0),GH400,IF(AND(GH400&gt;0.051,GH400&lt;0.1),0.1,IF(AND(GH400&gt;0.001,GH400&lt;0.05),0.05,GH400)))</f>
        <v>0</v>
      </c>
      <c r="GJ400" s="23">
        <f>GF400+GG400+GI400</f>
        <v>0</v>
      </c>
      <c r="GK400" s="15">
        <f>IF(HB399&gt;0,ROUND($GD$1*$GK$1,2),0)</f>
        <v>0</v>
      </c>
      <c r="GL400" s="22">
        <v>0</v>
      </c>
      <c r="GM400" s="22">
        <f>IF(HB399&gt;0,ROUND($GD$1*$GM$1,0),0)</f>
        <v>0</v>
      </c>
      <c r="GN400" s="22">
        <f>IF(HB399&gt;0,ROUND($GD$1*$GN$1,2),0)</f>
        <v>0</v>
      </c>
      <c r="GO400" s="22">
        <f>IF(HB399&gt;0,ROUND($GD$1*$GO$1,2),0)</f>
        <v>0</v>
      </c>
      <c r="GP400" s="22">
        <f>IF(HB399&gt;0,ROUND($GD$1*$GP$1,2),0)</f>
        <v>0</v>
      </c>
      <c r="GQ400" s="15">
        <f>IF(HB399&gt;0,GK400+SUM(GM400:GP400),0)</f>
        <v>0</v>
      </c>
      <c r="GR400" s="22">
        <f>IF(HB399&gt;0,ROUND(GQ400/12,2),0)</f>
        <v>0</v>
      </c>
      <c r="GS400" s="9">
        <f>INT(GR400)</f>
        <v>0</v>
      </c>
      <c r="GT400" s="23">
        <f>INT((GR400-GS400)*10)/10</f>
        <v>0</v>
      </c>
      <c r="GU400" s="17">
        <f>GR400-GS400-GT400</f>
        <v>0</v>
      </c>
      <c r="GV400" s="23">
        <f>IF(OR(GU400=0.05,GU400=0),GU400,IF(AND(GU400&gt;0.051,GU400&lt;0.1),0.1,IF(AND(GU400&gt;0.001,GU400&lt;0.05),0.05,GU400)))</f>
        <v>0</v>
      </c>
      <c r="GW400" s="23">
        <f>GS400+GT400+GV400</f>
        <v>0</v>
      </c>
      <c r="GX400">
        <f>IF(HB399&gt;0,GX399,0)</f>
        <v>0</v>
      </c>
      <c r="GY400" s="7">
        <f>ROUND(GD400+GJ400+GW400+GX400,2)</f>
        <v>0</v>
      </c>
      <c r="GZ400" s="7">
        <f>IF(AND(GY400&gt;0,GY401=0),GY400,0)</f>
        <v>0</v>
      </c>
      <c r="HA400" s="7">
        <f>IF(HB399&gt;0,HA399,0)</f>
        <v>0</v>
      </c>
      <c r="HB400" s="7">
        <f>IF(ROUND(GY400-HA400,2)&gt;0,ROUND(GY400-HA400,2),0)</f>
        <v>0</v>
      </c>
    </row>
    <row r="401" spans="1:235">
      <c r="BB401">
        <v>399</v>
      </c>
      <c r="BC401" s="7">
        <f>IF(BW400&gt;0,BC400-1000,BC400)</f>
        <v>0</v>
      </c>
      <c r="BD401" s="20">
        <f>IF(BW400&gt;0,ROUND(PMT($F$92/12,$F$96*12,-BC401),5),0)</f>
        <v>0</v>
      </c>
      <c r="BE401" s="15">
        <f>IF(BW400&gt;0,ROUND(BC401*$E$1/1000,2),0)</f>
        <v>0</v>
      </c>
      <c r="BF401" s="15">
        <f>IF(BW400&gt;0,ROUND(MIN(BC401,$F$168)*$BF$1,2),0)</f>
        <v>0</v>
      </c>
      <c r="BG401" s="22">
        <v>0</v>
      </c>
      <c r="BH401" s="22">
        <f>IF(BW400&gt;0,ROUND(MIN(BC401,$F$168)*$BH$1,0),0)</f>
        <v>0</v>
      </c>
      <c r="BI401" s="22">
        <f>IF(BW400&gt;0,ROUND(MIN(BC401,$F$168)*$BI$1,2),0)</f>
        <v>0</v>
      </c>
      <c r="BJ401" s="22">
        <f>IF(BW400&gt;0,ROUND(MIN(BC401,$F$168)*$BJ$1,2),0)</f>
        <v>0</v>
      </c>
      <c r="BK401" s="22">
        <f>IF(BW400&gt;0,ROUND(MIN(BC401,$F$168)*$BK$1,2),0)</f>
        <v>0</v>
      </c>
      <c r="BL401" s="15">
        <f>IF(BW400&gt;0,BF401+SUM(BH401:BK401),0)</f>
        <v>0</v>
      </c>
      <c r="BM401" s="22">
        <f>IF(BW400&gt;0,ROUND(BL401/12,2),0)</f>
        <v>0</v>
      </c>
      <c r="BN401" s="9">
        <f>INT(BM401)</f>
        <v>0</v>
      </c>
      <c r="BO401" s="23">
        <f>INT((BM401-BN401)*10)/10</f>
        <v>0</v>
      </c>
      <c r="BP401" s="17">
        <f>BM401-BN401-BO401</f>
        <v>0</v>
      </c>
      <c r="BQ401" s="23">
        <f>IF(OR(BP401=0.05,BP401=0),BP401,IF(AND(BP401&gt;0.051,BP401&lt;0.1),0.1,IF(AND(BP401&gt;0.001,BP401&lt;0.05),0.05,BP401)))</f>
        <v>0</v>
      </c>
      <c r="BR401" s="23">
        <f>BN401+BO401+BQ401</f>
        <v>0</v>
      </c>
      <c r="BS401">
        <f>IF(BW400&gt;0,BS400,0)</f>
        <v>0</v>
      </c>
      <c r="BT401" s="7">
        <f>SUM(BD401:BE401)+BR401+BS401</f>
        <v>0</v>
      </c>
      <c r="BU401" s="7">
        <f>IF(AND(BT401&gt;0,BT402=0),BT401,0)</f>
        <v>0</v>
      </c>
      <c r="BV401" s="7">
        <f>IF(BW400&gt;0,BV400,0)</f>
        <v>0</v>
      </c>
      <c r="BW401" s="7">
        <f>IF(ROUND(BT401-BV401,2)&gt;0,ROUND(BT401-BV401,2),0)</f>
        <v>0</v>
      </c>
      <c r="CB401">
        <v>399</v>
      </c>
      <c r="CC401" s="7">
        <f>IF(DB400&gt;0,CC400-1000,CC400)</f>
        <v>0</v>
      </c>
      <c r="CD401" s="20">
        <f>IF(DB400&gt;0,ROUND(PMT($F$92/12,$F$96*12,-CC401),5),0)</f>
        <v>0</v>
      </c>
      <c r="CE401" s="15">
        <f>IF(DB400&gt;0,ROUND(CC401*$CE$1/1000,2),0)</f>
        <v>0</v>
      </c>
      <c r="CF401" s="9">
        <f>INT(CE401)</f>
        <v>0</v>
      </c>
      <c r="CG401" s="23">
        <f>INT((CE401-CF401)*10)/10</f>
        <v>0</v>
      </c>
      <c r="CH401" s="17">
        <f>CE401-CF401-CG401</f>
        <v>0</v>
      </c>
      <c r="CI401" s="23">
        <f>IF(OR(CH401=0.05,CH401=0),CH401,IF(AND(CH401&gt;0.051,CH401&lt;0.1),0.1,IF(AND(CH401&gt;0.001,CH401&lt;0.05),0.05,CH401)))</f>
        <v>0</v>
      </c>
      <c r="CJ401" s="23">
        <f>CF401+CG401+CI401</f>
        <v>0</v>
      </c>
      <c r="CK401" s="15">
        <f>IF(DB400&gt;0,ROUND($CD$1*$CK$1,2),0)</f>
        <v>0</v>
      </c>
      <c r="CL401" s="22">
        <v>0</v>
      </c>
      <c r="CM401" s="22">
        <f>IF(DB400&gt;0,ROUND($CD$1*$CM$1,2),0)</f>
        <v>0</v>
      </c>
      <c r="CN401" s="22">
        <f>IF(DB400&gt;0,ROUND($CD$1*$CN$1,2),0)</f>
        <v>0</v>
      </c>
      <c r="CO401" s="22">
        <f>IF(DB400&gt;0,ROUND($CD$1*$CO$1,2),0)</f>
        <v>0</v>
      </c>
      <c r="CP401" s="22">
        <f>IF(DB400&gt;0,ROUND($CD$1*$CP$1,2),0)</f>
        <v>0</v>
      </c>
      <c r="CQ401" s="15">
        <f>IF(DB400&gt;0,CK401+SUM(CM401:CP401),0)</f>
        <v>0</v>
      </c>
      <c r="CR401" s="22">
        <f>IF(DB400&gt;0,ROUND(CQ401/12,2),0)</f>
        <v>0</v>
      </c>
      <c r="CS401" s="9">
        <f>INT(CR401)</f>
        <v>0</v>
      </c>
      <c r="CT401" s="23">
        <f>INT((CR401-CS401)*10)/10</f>
        <v>0</v>
      </c>
      <c r="CU401" s="17">
        <f>CR401-CS401-CT401</f>
        <v>0</v>
      </c>
      <c r="CV401" s="23">
        <f>IF(OR(CU401=0.05,CU401=0),CU401,IF(AND(CU401&gt;0.051,CU401&lt;0.1),0.1,IF(AND(CU401&gt;0.001,CU401&lt;0.05),0.05,CU401)))</f>
        <v>0</v>
      </c>
      <c r="CW401" s="23">
        <f>CS401+CT401+CV401</f>
        <v>0</v>
      </c>
      <c r="CX401">
        <f>IF(DB400&gt;0,CX400,0)</f>
        <v>0</v>
      </c>
      <c r="CY401" s="7">
        <f>ROUND(CD401+CJ401+CW401+CX401,2)</f>
        <v>0</v>
      </c>
      <c r="CZ401" s="7">
        <f>IF(AND(CY401&gt;0,CY402=0),CY401,0)</f>
        <v>0</v>
      </c>
      <c r="DA401" s="7">
        <f>IF(DB400&gt;0,DA400,0)</f>
        <v>0</v>
      </c>
      <c r="DB401" s="7">
        <f>IF(ROUND(CY401-DA401,2)&gt;0,ROUND(CY401-DA401,2),0)</f>
        <v>0</v>
      </c>
      <c r="EB401">
        <v>399</v>
      </c>
      <c r="EC401" s="7">
        <f>IF(FB400&gt;0,EC400-1000,EC400)</f>
        <v>0</v>
      </c>
      <c r="ED401" s="20">
        <f>IF(FB400&gt;0,ROUND(PMT($F$92/12,$F$96*12,-EC401),5),0)</f>
        <v>0</v>
      </c>
      <c r="EE401" s="15">
        <f>IF(FB400&gt;0,ROUND(EC401*$EE$1/1000,2),0)</f>
        <v>0</v>
      </c>
      <c r="EF401" s="9">
        <f>INT(EE401)</f>
        <v>0</v>
      </c>
      <c r="EG401" s="23">
        <f>INT((EE401-EF401)*10)/10</f>
        <v>0</v>
      </c>
      <c r="EH401" s="17">
        <f>EE401-EF401-EG401</f>
        <v>0</v>
      </c>
      <c r="EI401" s="23">
        <f>IF(OR(EH401=0.05,EH401=0),EH401,IF(AND(EH401&gt;0.051,EH401&lt;0.1),0.1,IF(AND(EH401&gt;0.001,EH401&lt;0.05),0.05,EH401)))</f>
        <v>0</v>
      </c>
      <c r="EJ401" s="23">
        <f>EF401+EG401+EI401</f>
        <v>0</v>
      </c>
      <c r="EK401" s="15">
        <f>IF(FB400&gt;0,ROUND($ED$1*$EK$1,2),0)</f>
        <v>0</v>
      </c>
      <c r="EL401" s="22">
        <v>0</v>
      </c>
      <c r="EM401" s="22">
        <f>IF(FB400&gt;0,ROUND($ED$1*$EM$1,0),0)</f>
        <v>0</v>
      </c>
      <c r="EN401" s="22">
        <f>IF(FB400&gt;0,ROUND($ED$1*$EN$1,2),0)</f>
        <v>0</v>
      </c>
      <c r="EO401" s="22">
        <f>IF(FB400&gt;0,ROUND($ED$1*$EO$1,2),0)</f>
        <v>0</v>
      </c>
      <c r="EP401" s="22">
        <f>IF(FB400&gt;0,ROUND($ED$1*$EP$1,2),0)</f>
        <v>0</v>
      </c>
      <c r="EQ401" s="15">
        <f>IF(FB400&gt;0,EK401+SUM(EM401:EP401),0)</f>
        <v>0</v>
      </c>
      <c r="ER401" s="22">
        <f>IF(FB400&gt;0,ROUND(EQ401/12,2),0)</f>
        <v>0</v>
      </c>
      <c r="ES401" s="9">
        <f>INT(ER401)</f>
        <v>0</v>
      </c>
      <c r="ET401" s="23">
        <f>INT((ER401-ES401)*10)/10</f>
        <v>0</v>
      </c>
      <c r="EU401" s="17">
        <f>ER401-ES401-ET401</f>
        <v>0</v>
      </c>
      <c r="EV401" s="23">
        <f>IF(OR(EU401=0.05,EU401=0),EU401,IF(AND(EU401&gt;0.051,EU401&lt;0.1),0.1,IF(AND(EU401&gt;0.001,EU401&lt;0.05),0.05,EU401)))</f>
        <v>0</v>
      </c>
      <c r="EW401" s="23">
        <f>ES401+ET401+EV401</f>
        <v>0</v>
      </c>
      <c r="EX401">
        <f>IF(FB400&gt;0,EX400,0)</f>
        <v>0</v>
      </c>
      <c r="EY401" s="7">
        <f>ROUND(ED401+EJ401+EW401+EX401,2)</f>
        <v>0</v>
      </c>
      <c r="EZ401" s="7">
        <f>IF(AND(EY401&gt;0,EY402=0),EY401,0)</f>
        <v>0</v>
      </c>
      <c r="FA401" s="7">
        <f>IF(FB400&gt;0,FA400,0)</f>
        <v>0</v>
      </c>
      <c r="FB401" s="7">
        <f>IF(ROUND(EY401-FA401,2)&gt;0,ROUND(EY401-FA401,2),0)</f>
        <v>0</v>
      </c>
      <c r="GB401">
        <v>399</v>
      </c>
      <c r="GC401" s="7">
        <f>IF(HB400&gt;0,GC400-1000,GC400)</f>
        <v>0</v>
      </c>
      <c r="GD401" s="20">
        <f>IF(HB400&gt;0,ROUND(PMT($F$92/12,$F$96*12,-GC401),5),0)</f>
        <v>0</v>
      </c>
      <c r="GE401" s="15">
        <f>IF(HB400&gt;0,ROUND(GC401*$GE$1/1000,2),0)</f>
        <v>0</v>
      </c>
      <c r="GF401" s="9">
        <f>INT(GE401)</f>
        <v>0</v>
      </c>
      <c r="GG401" s="23">
        <f>INT((GE401-GF401)*10)/10</f>
        <v>0</v>
      </c>
      <c r="GH401" s="17">
        <f>GE401-GF401-GG401</f>
        <v>0</v>
      </c>
      <c r="GI401" s="23">
        <f>IF(OR(GH401=0.05,GH401=0),GH401,IF(AND(GH401&gt;0.051,GH401&lt;0.1),0.1,IF(AND(GH401&gt;0.001,GH401&lt;0.05),0.05,GH401)))</f>
        <v>0</v>
      </c>
      <c r="GJ401" s="23">
        <f>GF401+GG401+GI401</f>
        <v>0</v>
      </c>
      <c r="GK401" s="15">
        <f>IF(HB400&gt;0,ROUND($GD$1*$GK$1,2),0)</f>
        <v>0</v>
      </c>
      <c r="GL401" s="22">
        <v>0</v>
      </c>
      <c r="GM401" s="22">
        <f>IF(HB400&gt;0,ROUND($GD$1*$GM$1,0),0)</f>
        <v>0</v>
      </c>
      <c r="GN401" s="22">
        <f>IF(HB400&gt;0,ROUND($GD$1*$GN$1,2),0)</f>
        <v>0</v>
      </c>
      <c r="GO401" s="22">
        <f>IF(HB400&gt;0,ROUND($GD$1*$GO$1,2),0)</f>
        <v>0</v>
      </c>
      <c r="GP401" s="22">
        <f>IF(HB400&gt;0,ROUND($GD$1*$GP$1,2),0)</f>
        <v>0</v>
      </c>
      <c r="GQ401" s="15">
        <f>IF(HB400&gt;0,GK401+SUM(GM401:GP401),0)</f>
        <v>0</v>
      </c>
      <c r="GR401" s="22">
        <f>IF(HB400&gt;0,ROUND(GQ401/12,2),0)</f>
        <v>0</v>
      </c>
      <c r="GS401" s="9">
        <f>INT(GR401)</f>
        <v>0</v>
      </c>
      <c r="GT401" s="23">
        <f>INT((GR401-GS401)*10)/10</f>
        <v>0</v>
      </c>
      <c r="GU401" s="17">
        <f>GR401-GS401-GT401</f>
        <v>0</v>
      </c>
      <c r="GV401" s="23">
        <f>IF(OR(GU401=0.05,GU401=0),GU401,IF(AND(GU401&gt;0.051,GU401&lt;0.1),0.1,IF(AND(GU401&gt;0.001,GU401&lt;0.05),0.05,GU401)))</f>
        <v>0</v>
      </c>
      <c r="GW401" s="23">
        <f>GS401+GT401+GV401</f>
        <v>0</v>
      </c>
      <c r="GX401">
        <f>IF(HB400&gt;0,GX400,0)</f>
        <v>0</v>
      </c>
      <c r="GY401" s="7">
        <f>ROUND(GD401+GJ401+GW401+GX401,2)</f>
        <v>0</v>
      </c>
      <c r="GZ401" s="7">
        <f>IF(AND(GY401&gt;0,GY402=0),GY401,0)</f>
        <v>0</v>
      </c>
      <c r="HA401" s="7">
        <f>IF(HB400&gt;0,HA400,0)</f>
        <v>0</v>
      </c>
      <c r="HB401" s="7">
        <f>IF(ROUND(GY401-HA401,2)&gt;0,ROUND(GY401-HA401,2),0)</f>
        <v>0</v>
      </c>
    </row>
    <row r="402" spans="1:235">
      <c r="BB402">
        <v>400</v>
      </c>
      <c r="BC402" s="7">
        <f>IF(BW401&gt;0,BC401-1000,BC401)</f>
        <v>0</v>
      </c>
      <c r="BD402" s="20">
        <f>IF(BW401&gt;0,ROUND(PMT($F$92/12,$F$96*12,-BC402),5),0)</f>
        <v>0</v>
      </c>
      <c r="BE402" s="15">
        <f>IF(BW401&gt;0,ROUND(BC402*$E$1/1000,2),0)</f>
        <v>0</v>
      </c>
      <c r="BF402" s="15">
        <f>IF(BW401&gt;0,ROUND(MIN(BC402,$F$168)*$BF$1,2),0)</f>
        <v>0</v>
      </c>
      <c r="BG402" s="22">
        <v>0</v>
      </c>
      <c r="BH402" s="22">
        <f>IF(BW401&gt;0,ROUND(MIN(BC402,$F$168)*$BH$1,0),0)</f>
        <v>0</v>
      </c>
      <c r="BI402" s="22">
        <f>IF(BW401&gt;0,ROUND(MIN(BC402,$F$168)*$BI$1,2),0)</f>
        <v>0</v>
      </c>
      <c r="BJ402" s="22">
        <f>IF(BW401&gt;0,ROUND(MIN(BC402,$F$168)*$BJ$1,2),0)</f>
        <v>0</v>
      </c>
      <c r="BK402" s="22">
        <f>IF(BW401&gt;0,ROUND(MIN(BC402,$F$168)*$BK$1,2),0)</f>
        <v>0</v>
      </c>
      <c r="BL402" s="15">
        <f>IF(BW401&gt;0,BF402+SUM(BH402:BK402),0)</f>
        <v>0</v>
      </c>
      <c r="BM402" s="22">
        <f>IF(BW401&gt;0,ROUND(BL402/12,2),0)</f>
        <v>0</v>
      </c>
      <c r="BN402" s="9">
        <f>INT(BM402)</f>
        <v>0</v>
      </c>
      <c r="BO402" s="23">
        <f>INT((BM402-BN402)*10)/10</f>
        <v>0</v>
      </c>
      <c r="BP402" s="17">
        <f>BM402-BN402-BO402</f>
        <v>0</v>
      </c>
      <c r="BQ402" s="23">
        <f>IF(OR(BP402=0.05,BP402=0),BP402,IF(AND(BP402&gt;0.051,BP402&lt;0.1),0.1,IF(AND(BP402&gt;0.001,BP402&lt;0.05),0.05,BP402)))</f>
        <v>0</v>
      </c>
      <c r="BR402" s="23">
        <f>BN402+BO402+BQ402</f>
        <v>0</v>
      </c>
      <c r="BS402">
        <f>IF(BW401&gt;0,BS401,0)</f>
        <v>0</v>
      </c>
      <c r="BT402" s="7">
        <f>SUM(BD402:BE402)+BR402+BS402</f>
        <v>0</v>
      </c>
      <c r="BU402" s="7">
        <f>IF(AND(BT402&gt;0,BT403=0),BT402,0)</f>
        <v>0</v>
      </c>
      <c r="BV402" s="7">
        <f>IF(BW401&gt;0,BV401,0)</f>
        <v>0</v>
      </c>
      <c r="BW402" s="7">
        <f>IF(ROUND(BT402-BV402,2)&gt;0,ROUND(BT402-BV402,2),0)</f>
        <v>0</v>
      </c>
      <c r="CB402">
        <v>400</v>
      </c>
      <c r="CC402" s="7">
        <f>IF(DB401&gt;0,CC401-1000,CC401)</f>
        <v>0</v>
      </c>
      <c r="CD402" s="20">
        <f>IF(DB401&gt;0,ROUND(PMT($F$92/12,$F$96*12,-CC402),5),0)</f>
        <v>0</v>
      </c>
      <c r="CE402" s="15">
        <f>IF(DB401&gt;0,ROUND(CC402*$CE$1/1000,2),0)</f>
        <v>0</v>
      </c>
      <c r="CF402" s="9">
        <f>INT(CE402)</f>
        <v>0</v>
      </c>
      <c r="CG402" s="23">
        <f>INT((CE402-CF402)*10)/10</f>
        <v>0</v>
      </c>
      <c r="CH402" s="17">
        <f>CE402-CF402-CG402</f>
        <v>0</v>
      </c>
      <c r="CI402" s="23">
        <f>IF(OR(CH402=0.05,CH402=0),CH402,IF(AND(CH402&gt;0.051,CH402&lt;0.1),0.1,IF(AND(CH402&gt;0.001,CH402&lt;0.05),0.05,CH402)))</f>
        <v>0</v>
      </c>
      <c r="CJ402" s="23">
        <f>CF402+CG402+CI402</f>
        <v>0</v>
      </c>
      <c r="CK402" s="15">
        <f>IF(DB401&gt;0,ROUND($CD$1*$CK$1,2),0)</f>
        <v>0</v>
      </c>
      <c r="CL402" s="22">
        <v>0</v>
      </c>
      <c r="CM402" s="22">
        <f>IF(DB401&gt;0,ROUND($CD$1*$CM$1,2),0)</f>
        <v>0</v>
      </c>
      <c r="CN402" s="22">
        <f>IF(DB401&gt;0,ROUND($CD$1*$CN$1,2),0)</f>
        <v>0</v>
      </c>
      <c r="CO402" s="22">
        <f>IF(DB401&gt;0,ROUND($CD$1*$CO$1,2),0)</f>
        <v>0</v>
      </c>
      <c r="CP402" s="22">
        <f>IF(DB401&gt;0,ROUND($CD$1*$CP$1,2),0)</f>
        <v>0</v>
      </c>
      <c r="CQ402" s="15">
        <f>IF(DB401&gt;0,CK402+SUM(CM402:CP402),0)</f>
        <v>0</v>
      </c>
      <c r="CR402" s="22">
        <f>IF(DB401&gt;0,ROUND(CQ402/12,2),0)</f>
        <v>0</v>
      </c>
      <c r="CS402" s="9">
        <f>INT(CR402)</f>
        <v>0</v>
      </c>
      <c r="CT402" s="23">
        <f>INT((CR402-CS402)*10)/10</f>
        <v>0</v>
      </c>
      <c r="CU402" s="17">
        <f>CR402-CS402-CT402</f>
        <v>0</v>
      </c>
      <c r="CV402" s="23">
        <f>IF(OR(CU402=0.05,CU402=0),CU402,IF(AND(CU402&gt;0.051,CU402&lt;0.1),0.1,IF(AND(CU402&gt;0.001,CU402&lt;0.05),0.05,CU402)))</f>
        <v>0</v>
      </c>
      <c r="CW402" s="23">
        <f>CS402+CT402+CV402</f>
        <v>0</v>
      </c>
      <c r="CX402">
        <f>IF(DB401&gt;0,CX401,0)</f>
        <v>0</v>
      </c>
      <c r="CY402" s="7">
        <f>ROUND(CD402+CJ402+CW402+CX402,2)</f>
        <v>0</v>
      </c>
      <c r="CZ402" s="7">
        <f>IF(AND(CY402&gt;0,CY403=0),CY402,0)</f>
        <v>0</v>
      </c>
      <c r="DA402" s="7">
        <f>IF(DB401&gt;0,DA401,0)</f>
        <v>0</v>
      </c>
      <c r="DB402" s="7">
        <f>IF(ROUND(CY402-DA402,2)&gt;0,ROUND(CY402-DA402,2),0)</f>
        <v>0</v>
      </c>
      <c r="EB402">
        <v>400</v>
      </c>
      <c r="EC402" s="7">
        <f>IF(FB401&gt;0,EC401-1000,EC401)</f>
        <v>0</v>
      </c>
      <c r="ED402" s="20">
        <f>IF(FB401&gt;0,ROUND(PMT($F$92/12,$F$96*12,-EC402),5),0)</f>
        <v>0</v>
      </c>
      <c r="EE402" s="15">
        <f>IF(FB401&gt;0,ROUND(EC402*$EE$1/1000,2),0)</f>
        <v>0</v>
      </c>
      <c r="EF402" s="9">
        <f>INT(EE402)</f>
        <v>0</v>
      </c>
      <c r="EG402" s="23">
        <f>INT((EE402-EF402)*10)/10</f>
        <v>0</v>
      </c>
      <c r="EH402" s="17">
        <f>EE402-EF402-EG402</f>
        <v>0</v>
      </c>
      <c r="EI402" s="23">
        <f>IF(OR(EH402=0.05,EH402=0),EH402,IF(AND(EH402&gt;0.051,EH402&lt;0.1),0.1,IF(AND(EH402&gt;0.001,EH402&lt;0.05),0.05,EH402)))</f>
        <v>0</v>
      </c>
      <c r="EJ402" s="23">
        <f>EF402+EG402+EI402</f>
        <v>0</v>
      </c>
      <c r="EK402" s="15">
        <f>IF(FB401&gt;0,ROUND($ED$1*$EK$1,2),0)</f>
        <v>0</v>
      </c>
      <c r="EL402" s="22">
        <v>0</v>
      </c>
      <c r="EM402" s="22">
        <f>IF(FB401&gt;0,ROUND($ED$1*$EM$1,0),0)</f>
        <v>0</v>
      </c>
      <c r="EN402" s="22">
        <f>IF(FB401&gt;0,ROUND($ED$1*$EN$1,2),0)</f>
        <v>0</v>
      </c>
      <c r="EO402" s="22">
        <f>IF(FB401&gt;0,ROUND($ED$1*$EO$1,2),0)</f>
        <v>0</v>
      </c>
      <c r="EP402" s="22">
        <f>IF(FB401&gt;0,ROUND($ED$1*$EP$1,2),0)</f>
        <v>0</v>
      </c>
      <c r="EQ402" s="15">
        <f>IF(FB401&gt;0,EK402+SUM(EM402:EP402),0)</f>
        <v>0</v>
      </c>
      <c r="ER402" s="22">
        <f>IF(FB401&gt;0,ROUND(EQ402/12,2),0)</f>
        <v>0</v>
      </c>
      <c r="ES402" s="9">
        <f>INT(ER402)</f>
        <v>0</v>
      </c>
      <c r="ET402" s="23">
        <f>INT((ER402-ES402)*10)/10</f>
        <v>0</v>
      </c>
      <c r="EU402" s="17">
        <f>ER402-ES402-ET402</f>
        <v>0</v>
      </c>
      <c r="EV402" s="23">
        <f>IF(OR(EU402=0.05,EU402=0),EU402,IF(AND(EU402&gt;0.051,EU402&lt;0.1),0.1,IF(AND(EU402&gt;0.001,EU402&lt;0.05),0.05,EU402)))</f>
        <v>0</v>
      </c>
      <c r="EW402" s="23">
        <f>ES402+ET402+EV402</f>
        <v>0</v>
      </c>
      <c r="EX402">
        <f>IF(FB401&gt;0,EX401,0)</f>
        <v>0</v>
      </c>
      <c r="EY402" s="7">
        <f>ROUND(ED402+EJ402+EW402+EX402,2)</f>
        <v>0</v>
      </c>
      <c r="EZ402" s="7">
        <f>IF(AND(EY402&gt;0,EY403=0),EY402,0)</f>
        <v>0</v>
      </c>
      <c r="FA402" s="7">
        <f>IF(FB401&gt;0,FA401,0)</f>
        <v>0</v>
      </c>
      <c r="FB402" s="7">
        <f>IF(ROUND(EY402-FA402,2)&gt;0,ROUND(EY402-FA402,2),0)</f>
        <v>0</v>
      </c>
      <c r="GB402">
        <v>400</v>
      </c>
      <c r="GC402" s="7">
        <f>IF(HB401&gt;0,GC401-1000,GC401)</f>
        <v>0</v>
      </c>
      <c r="GD402" s="20">
        <f>IF(HB401&gt;0,ROUND(PMT($F$92/12,$F$96*12,-GC402),5),0)</f>
        <v>0</v>
      </c>
      <c r="GE402" s="15">
        <f>IF(HB401&gt;0,ROUND(GC402*$GE$1/1000,2),0)</f>
        <v>0</v>
      </c>
      <c r="GF402" s="9">
        <f>INT(GE402)</f>
        <v>0</v>
      </c>
      <c r="GG402" s="23">
        <f>INT((GE402-GF402)*10)/10</f>
        <v>0</v>
      </c>
      <c r="GH402" s="17">
        <f>GE402-GF402-GG402</f>
        <v>0</v>
      </c>
      <c r="GI402" s="23">
        <f>IF(OR(GH402=0.05,GH402=0),GH402,IF(AND(GH402&gt;0.051,GH402&lt;0.1),0.1,IF(AND(GH402&gt;0.001,GH402&lt;0.05),0.05,GH402)))</f>
        <v>0</v>
      </c>
      <c r="GJ402" s="23">
        <f>GF402+GG402+GI402</f>
        <v>0</v>
      </c>
      <c r="GK402" s="15">
        <f>IF(HB401&gt;0,ROUND($GD$1*$GK$1,2),0)</f>
        <v>0</v>
      </c>
      <c r="GL402" s="22">
        <v>0</v>
      </c>
      <c r="GM402" s="22">
        <f>IF(HB401&gt;0,ROUND($GD$1*$GM$1,0),0)</f>
        <v>0</v>
      </c>
      <c r="GN402" s="22">
        <f>IF(HB401&gt;0,ROUND($GD$1*$GN$1,2),0)</f>
        <v>0</v>
      </c>
      <c r="GO402" s="22">
        <f>IF(HB401&gt;0,ROUND($GD$1*$GO$1,2),0)</f>
        <v>0</v>
      </c>
      <c r="GP402" s="22">
        <f>IF(HB401&gt;0,ROUND($GD$1*$GP$1,2),0)</f>
        <v>0</v>
      </c>
      <c r="GQ402" s="15">
        <f>IF(HB401&gt;0,GK402+SUM(GM402:GP402),0)</f>
        <v>0</v>
      </c>
      <c r="GR402" s="22">
        <f>IF(HB401&gt;0,ROUND(GQ402/12,2),0)</f>
        <v>0</v>
      </c>
      <c r="GS402" s="9">
        <f>INT(GR402)</f>
        <v>0</v>
      </c>
      <c r="GT402" s="23">
        <f>INT((GR402-GS402)*10)/10</f>
        <v>0</v>
      </c>
      <c r="GU402" s="17">
        <f>GR402-GS402-GT402</f>
        <v>0</v>
      </c>
      <c r="GV402" s="23">
        <f>IF(OR(GU402=0.05,GU402=0),GU402,IF(AND(GU402&gt;0.051,GU402&lt;0.1),0.1,IF(AND(GU402&gt;0.001,GU402&lt;0.05),0.05,GU402)))</f>
        <v>0</v>
      </c>
      <c r="GW402" s="23">
        <f>GS402+GT402+GV402</f>
        <v>0</v>
      </c>
      <c r="GX402">
        <f>IF(HB401&gt;0,GX401,0)</f>
        <v>0</v>
      </c>
      <c r="GY402" s="7">
        <f>ROUND(GD402+GJ402+GW402+GX402,2)</f>
        <v>0</v>
      </c>
      <c r="GZ402" s="7">
        <f>IF(AND(GY402&gt;0,GY403=0),GY402,0)</f>
        <v>0</v>
      </c>
      <c r="HA402" s="7">
        <f>IF(HB401&gt;0,HA401,0)</f>
        <v>0</v>
      </c>
      <c r="HB402" s="7">
        <f>IF(ROUND(GY402-HA402,2)&gt;0,ROUND(GY402-HA402,2),0)</f>
        <v>0</v>
      </c>
    </row>
    <row r="403" spans="1:235">
      <c r="BB403">
        <v>401</v>
      </c>
      <c r="BC403" s="7">
        <f>IF(BW402&gt;0,BC402-1000,BC402)</f>
        <v>0</v>
      </c>
      <c r="BD403" s="20">
        <f>IF(BW402&gt;0,ROUND(PMT($F$92/12,$F$96*12,-BC403),5),0)</f>
        <v>0</v>
      </c>
      <c r="BE403" s="15">
        <f>IF(BW402&gt;0,ROUND(BC403*$E$1/1000,2),0)</f>
        <v>0</v>
      </c>
      <c r="BF403" s="15">
        <f>IF(BW402&gt;0,ROUND(MIN(BC403,$F$168)*$BF$1,2),0)</f>
        <v>0</v>
      </c>
      <c r="BG403" s="22">
        <v>0</v>
      </c>
      <c r="BH403" s="22">
        <f>IF(BW402&gt;0,ROUND(MIN(BC403,$F$168)*$BH$1,0),0)</f>
        <v>0</v>
      </c>
      <c r="BI403" s="22">
        <f>IF(BW402&gt;0,ROUND(MIN(BC403,$F$168)*$BI$1,2),0)</f>
        <v>0</v>
      </c>
      <c r="BJ403" s="22">
        <f>IF(BW402&gt;0,ROUND(MIN(BC403,$F$168)*$BJ$1,2),0)</f>
        <v>0</v>
      </c>
      <c r="BK403" s="22">
        <f>IF(BW402&gt;0,ROUND(MIN(BC403,$F$168)*$BK$1,2),0)</f>
        <v>0</v>
      </c>
      <c r="BL403" s="15">
        <f>IF(BW402&gt;0,BF403+SUM(BH403:BK403),0)</f>
        <v>0</v>
      </c>
      <c r="BM403" s="22">
        <f>IF(BW402&gt;0,ROUND(BL403/12,2),0)</f>
        <v>0</v>
      </c>
      <c r="BN403" s="9">
        <f>INT(BM403)</f>
        <v>0</v>
      </c>
      <c r="BO403" s="23">
        <f>INT((BM403-BN403)*10)/10</f>
        <v>0</v>
      </c>
      <c r="BP403" s="17">
        <f>BM403-BN403-BO403</f>
        <v>0</v>
      </c>
      <c r="BQ403" s="23">
        <f>IF(OR(BP403=0.05,BP403=0),BP403,IF(AND(BP403&gt;0.051,BP403&lt;0.1),0.1,IF(AND(BP403&gt;0.001,BP403&lt;0.05),0.05,BP403)))</f>
        <v>0</v>
      </c>
      <c r="BR403" s="23">
        <f>BN403+BO403+BQ403</f>
        <v>0</v>
      </c>
      <c r="BS403">
        <f>IF(BW402&gt;0,BS402,0)</f>
        <v>0</v>
      </c>
      <c r="BT403" s="7">
        <f>SUM(BD403:BE403)+BR403+BS403</f>
        <v>0</v>
      </c>
      <c r="BU403" s="7">
        <f>IF(AND(BT403&gt;0,BT404=0),BT403,0)</f>
        <v>0</v>
      </c>
      <c r="BV403" s="7">
        <f>IF(BW402&gt;0,BV402,0)</f>
        <v>0</v>
      </c>
      <c r="BW403" s="7">
        <f>IF(ROUND(BT403-BV403,2)&gt;0,ROUND(BT403-BV403,2),0)</f>
        <v>0</v>
      </c>
      <c r="CB403">
        <v>401</v>
      </c>
      <c r="CC403" s="7">
        <f>IF(DB402&gt;0,CC402-1000,CC402)</f>
        <v>0</v>
      </c>
      <c r="CD403" s="20">
        <f>IF(DB402&gt;0,ROUND(PMT($F$92/12,$F$96*12,-CC403),5),0)</f>
        <v>0</v>
      </c>
      <c r="CE403" s="15">
        <f>IF(DB402&gt;0,ROUND(CC403*$CE$1/1000,2),0)</f>
        <v>0</v>
      </c>
      <c r="CF403" s="9">
        <f>INT(CE403)</f>
        <v>0</v>
      </c>
      <c r="CG403" s="23">
        <f>INT((CE403-CF403)*10)/10</f>
        <v>0</v>
      </c>
      <c r="CH403" s="17">
        <f>CE403-CF403-CG403</f>
        <v>0</v>
      </c>
      <c r="CI403" s="23">
        <f>IF(OR(CH403=0.05,CH403=0),CH403,IF(AND(CH403&gt;0.051,CH403&lt;0.1),0.1,IF(AND(CH403&gt;0.001,CH403&lt;0.05),0.05,CH403)))</f>
        <v>0</v>
      </c>
      <c r="CJ403" s="23">
        <f>CF403+CG403+CI403</f>
        <v>0</v>
      </c>
      <c r="CK403" s="15">
        <f>IF(DB402&gt;0,ROUND($CD$1*$CK$1,2),0)</f>
        <v>0</v>
      </c>
      <c r="CL403" s="22">
        <v>0</v>
      </c>
      <c r="CM403" s="22">
        <f>IF(DB402&gt;0,ROUND($CD$1*$CM$1,2),0)</f>
        <v>0</v>
      </c>
      <c r="CN403" s="22">
        <f>IF(DB402&gt;0,ROUND($CD$1*$CN$1,2),0)</f>
        <v>0</v>
      </c>
      <c r="CO403" s="22">
        <f>IF(DB402&gt;0,ROUND($CD$1*$CO$1,2),0)</f>
        <v>0</v>
      </c>
      <c r="CP403" s="22">
        <f>IF(DB402&gt;0,ROUND($CD$1*$CP$1,2),0)</f>
        <v>0</v>
      </c>
      <c r="CQ403" s="15">
        <f>IF(DB402&gt;0,CK403+SUM(CM403:CP403),0)</f>
        <v>0</v>
      </c>
      <c r="CR403" s="22">
        <f>IF(DB402&gt;0,ROUND(CQ403/12,2),0)</f>
        <v>0</v>
      </c>
      <c r="CS403" s="9">
        <f>INT(CR403)</f>
        <v>0</v>
      </c>
      <c r="CT403" s="23">
        <f>INT((CR403-CS403)*10)/10</f>
        <v>0</v>
      </c>
      <c r="CU403" s="17">
        <f>CR403-CS403-CT403</f>
        <v>0</v>
      </c>
      <c r="CV403" s="23">
        <f>IF(OR(CU403=0.05,CU403=0),CU403,IF(AND(CU403&gt;0.051,CU403&lt;0.1),0.1,IF(AND(CU403&gt;0.001,CU403&lt;0.05),0.05,CU403)))</f>
        <v>0</v>
      </c>
      <c r="CW403" s="23">
        <f>CS403+CT403+CV403</f>
        <v>0</v>
      </c>
      <c r="CX403">
        <f>IF(DB402&gt;0,CX402,0)</f>
        <v>0</v>
      </c>
      <c r="CY403" s="7">
        <f>ROUND(CD403+CJ403+CW403+CX403,2)</f>
        <v>0</v>
      </c>
      <c r="CZ403" s="7">
        <f>IF(AND(CY403&gt;0,CY404=0),CY403,0)</f>
        <v>0</v>
      </c>
      <c r="DA403" s="7">
        <f>IF(DB402&gt;0,DA402,0)</f>
        <v>0</v>
      </c>
      <c r="DB403" s="7">
        <f>IF(ROUND(CY403-DA403,2)&gt;0,ROUND(CY403-DA403,2),0)</f>
        <v>0</v>
      </c>
      <c r="EB403">
        <v>401</v>
      </c>
      <c r="EC403" s="7">
        <f>IF(FB402&gt;0,EC402-1000,EC402)</f>
        <v>0</v>
      </c>
      <c r="ED403" s="20">
        <f>IF(FB402&gt;0,ROUND(PMT($F$92/12,$F$96*12,-EC403),5),0)</f>
        <v>0</v>
      </c>
      <c r="EE403" s="15">
        <f>IF(FB402&gt;0,ROUND(EC403*$EE$1/1000,2),0)</f>
        <v>0</v>
      </c>
      <c r="EF403" s="9">
        <f>INT(EE403)</f>
        <v>0</v>
      </c>
      <c r="EG403" s="23">
        <f>INT((EE403-EF403)*10)/10</f>
        <v>0</v>
      </c>
      <c r="EH403" s="17">
        <f>EE403-EF403-EG403</f>
        <v>0</v>
      </c>
      <c r="EI403" s="23">
        <f>IF(OR(EH403=0.05,EH403=0),EH403,IF(AND(EH403&gt;0.051,EH403&lt;0.1),0.1,IF(AND(EH403&gt;0.001,EH403&lt;0.05),0.05,EH403)))</f>
        <v>0</v>
      </c>
      <c r="EJ403" s="23">
        <f>EF403+EG403+EI403</f>
        <v>0</v>
      </c>
      <c r="EK403" s="15">
        <f>IF(FB402&gt;0,ROUND($ED$1*$EK$1,2),0)</f>
        <v>0</v>
      </c>
      <c r="EL403" s="22">
        <v>0</v>
      </c>
      <c r="EM403" s="22">
        <f>IF(FB402&gt;0,ROUND($ED$1*$EM$1,0),0)</f>
        <v>0</v>
      </c>
      <c r="EN403" s="22">
        <f>IF(FB402&gt;0,ROUND($ED$1*$EN$1,2),0)</f>
        <v>0</v>
      </c>
      <c r="EO403" s="22">
        <f>IF(FB402&gt;0,ROUND($ED$1*$EO$1,2),0)</f>
        <v>0</v>
      </c>
      <c r="EP403" s="22">
        <f>IF(FB402&gt;0,ROUND($ED$1*$EP$1,2),0)</f>
        <v>0</v>
      </c>
      <c r="EQ403" s="15">
        <f>IF(FB402&gt;0,EK403+SUM(EM403:EP403),0)</f>
        <v>0</v>
      </c>
      <c r="ER403" s="22">
        <f>IF(FB402&gt;0,ROUND(EQ403/12,2),0)</f>
        <v>0</v>
      </c>
      <c r="ES403" s="9">
        <f>INT(ER403)</f>
        <v>0</v>
      </c>
      <c r="ET403" s="23">
        <f>INT((ER403-ES403)*10)/10</f>
        <v>0</v>
      </c>
      <c r="EU403" s="17">
        <f>ER403-ES403-ET403</f>
        <v>0</v>
      </c>
      <c r="EV403" s="23">
        <f>IF(OR(EU403=0.05,EU403=0),EU403,IF(AND(EU403&gt;0.051,EU403&lt;0.1),0.1,IF(AND(EU403&gt;0.001,EU403&lt;0.05),0.05,EU403)))</f>
        <v>0</v>
      </c>
      <c r="EW403" s="23">
        <f>ES403+ET403+EV403</f>
        <v>0</v>
      </c>
      <c r="EX403">
        <f>IF(FB402&gt;0,EX402,0)</f>
        <v>0</v>
      </c>
      <c r="EY403" s="7">
        <f>ROUND(ED403+EJ403+EW403+EX403,2)</f>
        <v>0</v>
      </c>
      <c r="EZ403" s="7">
        <f>IF(AND(EY403&gt;0,EY404=0),EY403,0)</f>
        <v>0</v>
      </c>
      <c r="FA403" s="7">
        <f>IF(FB402&gt;0,FA402,0)</f>
        <v>0</v>
      </c>
      <c r="FB403" s="7">
        <f>IF(ROUND(EY403-FA403,2)&gt;0,ROUND(EY403-FA403,2),0)</f>
        <v>0</v>
      </c>
      <c r="GB403">
        <v>401</v>
      </c>
      <c r="GC403" s="7">
        <f>IF(HB402&gt;0,GC402-1000,GC402)</f>
        <v>0</v>
      </c>
      <c r="GD403" s="20">
        <f>IF(HB402&gt;0,ROUND(PMT($F$92/12,$F$96*12,-GC403),5),0)</f>
        <v>0</v>
      </c>
      <c r="GE403" s="15">
        <f>IF(HB402&gt;0,ROUND(GC403*$GE$1/1000,2),0)</f>
        <v>0</v>
      </c>
      <c r="GF403" s="9">
        <f>INT(GE403)</f>
        <v>0</v>
      </c>
      <c r="GG403" s="23">
        <f>INT((GE403-GF403)*10)/10</f>
        <v>0</v>
      </c>
      <c r="GH403" s="17">
        <f>GE403-GF403-GG403</f>
        <v>0</v>
      </c>
      <c r="GI403" s="23">
        <f>IF(OR(GH403=0.05,GH403=0),GH403,IF(AND(GH403&gt;0.051,GH403&lt;0.1),0.1,IF(AND(GH403&gt;0.001,GH403&lt;0.05),0.05,GH403)))</f>
        <v>0</v>
      </c>
      <c r="GJ403" s="23">
        <f>GF403+GG403+GI403</f>
        <v>0</v>
      </c>
      <c r="GK403" s="15">
        <f>IF(HB402&gt;0,ROUND($GD$1*$GK$1,2),0)</f>
        <v>0</v>
      </c>
      <c r="GL403" s="22">
        <v>0</v>
      </c>
      <c r="GM403" s="22">
        <f>IF(HB402&gt;0,ROUND($GD$1*$GM$1,0),0)</f>
        <v>0</v>
      </c>
      <c r="GN403" s="22">
        <f>IF(HB402&gt;0,ROUND($GD$1*$GN$1,2),0)</f>
        <v>0</v>
      </c>
      <c r="GO403" s="22">
        <f>IF(HB402&gt;0,ROUND($GD$1*$GO$1,2),0)</f>
        <v>0</v>
      </c>
      <c r="GP403" s="22">
        <f>IF(HB402&gt;0,ROUND($GD$1*$GP$1,2),0)</f>
        <v>0</v>
      </c>
      <c r="GQ403" s="15">
        <f>IF(HB402&gt;0,GK403+SUM(GM403:GP403),0)</f>
        <v>0</v>
      </c>
      <c r="GR403" s="22">
        <f>IF(HB402&gt;0,ROUND(GQ403/12,2),0)</f>
        <v>0</v>
      </c>
      <c r="GS403" s="9">
        <f>INT(GR403)</f>
        <v>0</v>
      </c>
      <c r="GT403" s="23">
        <f>INT((GR403-GS403)*10)/10</f>
        <v>0</v>
      </c>
      <c r="GU403" s="17">
        <f>GR403-GS403-GT403</f>
        <v>0</v>
      </c>
      <c r="GV403" s="23">
        <f>IF(OR(GU403=0.05,GU403=0),GU403,IF(AND(GU403&gt;0.051,GU403&lt;0.1),0.1,IF(AND(GU403&gt;0.001,GU403&lt;0.05),0.05,GU403)))</f>
        <v>0</v>
      </c>
      <c r="GW403" s="23">
        <f>GS403+GT403+GV403</f>
        <v>0</v>
      </c>
      <c r="GX403">
        <f>IF(HB402&gt;0,GX402,0)</f>
        <v>0</v>
      </c>
      <c r="GY403" s="7">
        <f>ROUND(GD403+GJ403+GW403+GX403,2)</f>
        <v>0</v>
      </c>
      <c r="GZ403" s="7">
        <f>IF(AND(GY403&gt;0,GY404=0),GY403,0)</f>
        <v>0</v>
      </c>
      <c r="HA403" s="7">
        <f>IF(HB402&gt;0,HA402,0)</f>
        <v>0</v>
      </c>
      <c r="HB403" s="7">
        <f>IF(ROUND(GY403-HA403,2)&gt;0,ROUND(GY403-HA403,2),0)</f>
        <v>0</v>
      </c>
    </row>
    <row r="404" spans="1:235">
      <c r="BB404">
        <v>402</v>
      </c>
      <c r="BC404" s="7">
        <f>IF(BW403&gt;0,BC403-1000,BC403)</f>
        <v>0</v>
      </c>
      <c r="BD404" s="20">
        <f>IF(BW403&gt;0,ROUND(PMT($F$92/12,$F$96*12,-BC404),5),0)</f>
        <v>0</v>
      </c>
      <c r="BE404" s="15">
        <f>IF(BW403&gt;0,ROUND(BC404*$E$1/1000,2),0)</f>
        <v>0</v>
      </c>
      <c r="BF404" s="15">
        <f>IF(BW403&gt;0,ROUND(MIN(BC404,$F$168)*$BF$1,2),0)</f>
        <v>0</v>
      </c>
      <c r="BG404" s="22">
        <v>0</v>
      </c>
      <c r="BH404" s="22">
        <f>IF(BW403&gt;0,ROUND(MIN(BC404,$F$168)*$BH$1,0),0)</f>
        <v>0</v>
      </c>
      <c r="BI404" s="22">
        <f>IF(BW403&gt;0,ROUND(MIN(BC404,$F$168)*$BI$1,2),0)</f>
        <v>0</v>
      </c>
      <c r="BJ404" s="22">
        <f>IF(BW403&gt;0,ROUND(MIN(BC404,$F$168)*$BJ$1,2),0)</f>
        <v>0</v>
      </c>
      <c r="BK404" s="22">
        <f>IF(BW403&gt;0,ROUND(MIN(BC404,$F$168)*$BK$1,2),0)</f>
        <v>0</v>
      </c>
      <c r="BL404" s="15">
        <f>IF(BW403&gt;0,BF404+SUM(BH404:BK404),0)</f>
        <v>0</v>
      </c>
      <c r="BM404" s="22">
        <f>IF(BW403&gt;0,ROUND(BL404/12,2),0)</f>
        <v>0</v>
      </c>
      <c r="BN404" s="9">
        <f>INT(BM404)</f>
        <v>0</v>
      </c>
      <c r="BO404" s="23">
        <f>INT((BM404-BN404)*10)/10</f>
        <v>0</v>
      </c>
      <c r="BP404" s="17">
        <f>BM404-BN404-BO404</f>
        <v>0</v>
      </c>
      <c r="BQ404" s="23">
        <f>IF(OR(BP404=0.05,BP404=0),BP404,IF(AND(BP404&gt;0.051,BP404&lt;0.1),0.1,IF(AND(BP404&gt;0.001,BP404&lt;0.05),0.05,BP404)))</f>
        <v>0</v>
      </c>
      <c r="BR404" s="23">
        <f>BN404+BO404+BQ404</f>
        <v>0</v>
      </c>
      <c r="BS404">
        <f>IF(BW403&gt;0,BS403,0)</f>
        <v>0</v>
      </c>
      <c r="BT404" s="7">
        <f>SUM(BD404:BE404)+BR404+BS404</f>
        <v>0</v>
      </c>
      <c r="BU404" s="7">
        <f>IF(AND(BT404&gt;0,BT405=0),BT404,0)</f>
        <v>0</v>
      </c>
      <c r="BV404" s="7">
        <f>IF(BW403&gt;0,BV403,0)</f>
        <v>0</v>
      </c>
      <c r="BW404" s="7">
        <f>IF(ROUND(BT404-BV404,2)&gt;0,ROUND(BT404-BV404,2),0)</f>
        <v>0</v>
      </c>
      <c r="CB404">
        <v>402</v>
      </c>
      <c r="CC404" s="7">
        <f>IF(DB403&gt;0,CC403-1000,CC403)</f>
        <v>0</v>
      </c>
      <c r="CD404" s="20">
        <f>IF(DB403&gt;0,ROUND(PMT($F$92/12,$F$96*12,-CC404),5),0)</f>
        <v>0</v>
      </c>
      <c r="CE404" s="15">
        <f>IF(DB403&gt;0,ROUND(CC404*$CE$1/1000,2),0)</f>
        <v>0</v>
      </c>
      <c r="CF404" s="9">
        <f>INT(CE404)</f>
        <v>0</v>
      </c>
      <c r="CG404" s="23">
        <f>INT((CE404-CF404)*10)/10</f>
        <v>0</v>
      </c>
      <c r="CH404" s="17">
        <f>CE404-CF404-CG404</f>
        <v>0</v>
      </c>
      <c r="CI404" s="23">
        <f>IF(OR(CH404=0.05,CH404=0),CH404,IF(AND(CH404&gt;0.051,CH404&lt;0.1),0.1,IF(AND(CH404&gt;0.001,CH404&lt;0.05),0.05,CH404)))</f>
        <v>0</v>
      </c>
      <c r="CJ404" s="23">
        <f>CF404+CG404+CI404</f>
        <v>0</v>
      </c>
      <c r="CK404" s="15">
        <f>IF(DB403&gt;0,ROUND($CD$1*$CK$1,2),0)</f>
        <v>0</v>
      </c>
      <c r="CL404" s="22">
        <v>0</v>
      </c>
      <c r="CM404" s="22">
        <f>IF(DB403&gt;0,ROUND($CD$1*$CM$1,2),0)</f>
        <v>0</v>
      </c>
      <c r="CN404" s="22">
        <f>IF(DB403&gt;0,ROUND($CD$1*$CN$1,2),0)</f>
        <v>0</v>
      </c>
      <c r="CO404" s="22">
        <f>IF(DB403&gt;0,ROUND($CD$1*$CO$1,2),0)</f>
        <v>0</v>
      </c>
      <c r="CP404" s="22">
        <f>IF(DB403&gt;0,ROUND($CD$1*$CP$1,2),0)</f>
        <v>0</v>
      </c>
      <c r="CQ404" s="15">
        <f>IF(DB403&gt;0,CK404+SUM(CM404:CP404),0)</f>
        <v>0</v>
      </c>
      <c r="CR404" s="22">
        <f>IF(DB403&gt;0,ROUND(CQ404/12,2),0)</f>
        <v>0</v>
      </c>
      <c r="CS404" s="9">
        <f>INT(CR404)</f>
        <v>0</v>
      </c>
      <c r="CT404" s="23">
        <f>INT((CR404-CS404)*10)/10</f>
        <v>0</v>
      </c>
      <c r="CU404" s="17">
        <f>CR404-CS404-CT404</f>
        <v>0</v>
      </c>
      <c r="CV404" s="23">
        <f>IF(OR(CU404=0.05,CU404=0),CU404,IF(AND(CU404&gt;0.051,CU404&lt;0.1),0.1,IF(AND(CU404&gt;0.001,CU404&lt;0.05),0.05,CU404)))</f>
        <v>0</v>
      </c>
      <c r="CW404" s="23">
        <f>CS404+CT404+CV404</f>
        <v>0</v>
      </c>
      <c r="CX404">
        <f>IF(DB403&gt;0,CX403,0)</f>
        <v>0</v>
      </c>
      <c r="CY404" s="7">
        <f>ROUND(CD404+CJ404+CW404+CX404,2)</f>
        <v>0</v>
      </c>
      <c r="CZ404" s="7">
        <f>IF(AND(CY404&gt;0,CY405=0),CY404,0)</f>
        <v>0</v>
      </c>
      <c r="DA404" s="7">
        <f>IF(DB403&gt;0,DA403,0)</f>
        <v>0</v>
      </c>
      <c r="DB404" s="7">
        <f>IF(ROUND(CY404-DA404,2)&gt;0,ROUND(CY404-DA404,2),0)</f>
        <v>0</v>
      </c>
      <c r="EB404">
        <v>402</v>
      </c>
      <c r="EC404" s="7">
        <f>IF(FB403&gt;0,EC403-1000,EC403)</f>
        <v>0</v>
      </c>
      <c r="ED404" s="20">
        <f>IF(FB403&gt;0,ROUND(PMT($F$92/12,$F$96*12,-EC404),5),0)</f>
        <v>0</v>
      </c>
      <c r="EE404" s="15">
        <f>IF(FB403&gt;0,ROUND(EC404*$EE$1/1000,2),0)</f>
        <v>0</v>
      </c>
      <c r="EF404" s="9">
        <f>INT(EE404)</f>
        <v>0</v>
      </c>
      <c r="EG404" s="23">
        <f>INT((EE404-EF404)*10)/10</f>
        <v>0</v>
      </c>
      <c r="EH404" s="17">
        <f>EE404-EF404-EG404</f>
        <v>0</v>
      </c>
      <c r="EI404" s="23">
        <f>IF(OR(EH404=0.05,EH404=0),EH404,IF(AND(EH404&gt;0.051,EH404&lt;0.1),0.1,IF(AND(EH404&gt;0.001,EH404&lt;0.05),0.05,EH404)))</f>
        <v>0</v>
      </c>
      <c r="EJ404" s="23">
        <f>EF404+EG404+EI404</f>
        <v>0</v>
      </c>
      <c r="EK404" s="15">
        <f>IF(FB403&gt;0,ROUND($ED$1*$EK$1,2),0)</f>
        <v>0</v>
      </c>
      <c r="EL404" s="22">
        <v>0</v>
      </c>
      <c r="EM404" s="22">
        <f>IF(FB403&gt;0,ROUND($ED$1*$EM$1,0),0)</f>
        <v>0</v>
      </c>
      <c r="EN404" s="22">
        <f>IF(FB403&gt;0,ROUND($ED$1*$EN$1,2),0)</f>
        <v>0</v>
      </c>
      <c r="EO404" s="22">
        <f>IF(FB403&gt;0,ROUND($ED$1*$EO$1,2),0)</f>
        <v>0</v>
      </c>
      <c r="EP404" s="22">
        <f>IF(FB403&gt;0,ROUND($ED$1*$EP$1,2),0)</f>
        <v>0</v>
      </c>
      <c r="EQ404" s="15">
        <f>IF(FB403&gt;0,EK404+SUM(EM404:EP404),0)</f>
        <v>0</v>
      </c>
      <c r="ER404" s="22">
        <f>IF(FB403&gt;0,ROUND(EQ404/12,2),0)</f>
        <v>0</v>
      </c>
      <c r="ES404" s="9">
        <f>INT(ER404)</f>
        <v>0</v>
      </c>
      <c r="ET404" s="23">
        <f>INT((ER404-ES404)*10)/10</f>
        <v>0</v>
      </c>
      <c r="EU404" s="17">
        <f>ER404-ES404-ET404</f>
        <v>0</v>
      </c>
      <c r="EV404" s="23">
        <f>IF(OR(EU404=0.05,EU404=0),EU404,IF(AND(EU404&gt;0.051,EU404&lt;0.1),0.1,IF(AND(EU404&gt;0.001,EU404&lt;0.05),0.05,EU404)))</f>
        <v>0</v>
      </c>
      <c r="EW404" s="23">
        <f>ES404+ET404+EV404</f>
        <v>0</v>
      </c>
      <c r="EX404">
        <f>IF(FB403&gt;0,EX403,0)</f>
        <v>0</v>
      </c>
      <c r="EY404" s="7">
        <f>ROUND(ED404+EJ404+EW404+EX404,2)</f>
        <v>0</v>
      </c>
      <c r="EZ404" s="7">
        <f>IF(AND(EY404&gt;0,EY405=0),EY404,0)</f>
        <v>0</v>
      </c>
      <c r="FA404" s="7">
        <f>IF(FB403&gt;0,FA403,0)</f>
        <v>0</v>
      </c>
      <c r="FB404" s="7">
        <f>IF(ROUND(EY404-FA404,2)&gt;0,ROUND(EY404-FA404,2),0)</f>
        <v>0</v>
      </c>
      <c r="GB404">
        <v>402</v>
      </c>
      <c r="GC404" s="7">
        <f>IF(HB403&gt;0,GC403-1000,GC403)</f>
        <v>0</v>
      </c>
      <c r="GD404" s="20">
        <f>IF(HB403&gt;0,ROUND(PMT($F$92/12,$F$96*12,-GC404),5),0)</f>
        <v>0</v>
      </c>
      <c r="GE404" s="15">
        <f>IF(HB403&gt;0,ROUND(GC404*$GE$1/1000,2),0)</f>
        <v>0</v>
      </c>
      <c r="GF404" s="9">
        <f>INT(GE404)</f>
        <v>0</v>
      </c>
      <c r="GG404" s="23">
        <f>INT((GE404-GF404)*10)/10</f>
        <v>0</v>
      </c>
      <c r="GH404" s="17">
        <f>GE404-GF404-GG404</f>
        <v>0</v>
      </c>
      <c r="GI404" s="23">
        <f>IF(OR(GH404=0.05,GH404=0),GH404,IF(AND(GH404&gt;0.051,GH404&lt;0.1),0.1,IF(AND(GH404&gt;0.001,GH404&lt;0.05),0.05,GH404)))</f>
        <v>0</v>
      </c>
      <c r="GJ404" s="23">
        <f>GF404+GG404+GI404</f>
        <v>0</v>
      </c>
      <c r="GK404" s="15">
        <f>IF(HB403&gt;0,ROUND($GD$1*$GK$1,2),0)</f>
        <v>0</v>
      </c>
      <c r="GL404" s="22">
        <v>0</v>
      </c>
      <c r="GM404" s="22">
        <f>IF(HB403&gt;0,ROUND($GD$1*$GM$1,0),0)</f>
        <v>0</v>
      </c>
      <c r="GN404" s="22">
        <f>IF(HB403&gt;0,ROUND($GD$1*$GN$1,2),0)</f>
        <v>0</v>
      </c>
      <c r="GO404" s="22">
        <f>IF(HB403&gt;0,ROUND($GD$1*$GO$1,2),0)</f>
        <v>0</v>
      </c>
      <c r="GP404" s="22">
        <f>IF(HB403&gt;0,ROUND($GD$1*$GP$1,2),0)</f>
        <v>0</v>
      </c>
      <c r="GQ404" s="15">
        <f>IF(HB403&gt;0,GK404+SUM(GM404:GP404),0)</f>
        <v>0</v>
      </c>
      <c r="GR404" s="22">
        <f>IF(HB403&gt;0,ROUND(GQ404/12,2),0)</f>
        <v>0</v>
      </c>
      <c r="GS404" s="9">
        <f>INT(GR404)</f>
        <v>0</v>
      </c>
      <c r="GT404" s="23">
        <f>INT((GR404-GS404)*10)/10</f>
        <v>0</v>
      </c>
      <c r="GU404" s="17">
        <f>GR404-GS404-GT404</f>
        <v>0</v>
      </c>
      <c r="GV404" s="23">
        <f>IF(OR(GU404=0.05,GU404=0),GU404,IF(AND(GU404&gt;0.051,GU404&lt;0.1),0.1,IF(AND(GU404&gt;0.001,GU404&lt;0.05),0.05,GU404)))</f>
        <v>0</v>
      </c>
      <c r="GW404" s="23">
        <f>GS404+GT404+GV404</f>
        <v>0</v>
      </c>
      <c r="GX404">
        <f>IF(HB403&gt;0,GX403,0)</f>
        <v>0</v>
      </c>
      <c r="GY404" s="7">
        <f>ROUND(GD404+GJ404+GW404+GX404,2)</f>
        <v>0</v>
      </c>
      <c r="GZ404" s="7">
        <f>IF(AND(GY404&gt;0,GY405=0),GY404,0)</f>
        <v>0</v>
      </c>
      <c r="HA404" s="7">
        <f>IF(HB403&gt;0,HA403,0)</f>
        <v>0</v>
      </c>
      <c r="HB404" s="7">
        <f>IF(ROUND(GY404-HA404,2)&gt;0,ROUND(GY404-HA404,2),0)</f>
        <v>0</v>
      </c>
    </row>
    <row r="405" spans="1:235">
      <c r="BB405">
        <v>403</v>
      </c>
      <c r="BC405" s="7">
        <f>IF(BW404&gt;0,BC404-1000,BC404)</f>
        <v>0</v>
      </c>
      <c r="BD405" s="20">
        <f>IF(BW404&gt;0,ROUND(PMT($F$92/12,$F$96*12,-BC405),5),0)</f>
        <v>0</v>
      </c>
      <c r="BE405" s="15">
        <f>IF(BW404&gt;0,ROUND(BC405*$E$1/1000,2),0)</f>
        <v>0</v>
      </c>
      <c r="BF405" s="15">
        <f>IF(BW404&gt;0,ROUND(MIN(BC405,$F$168)*$BF$1,2),0)</f>
        <v>0</v>
      </c>
      <c r="BG405" s="22">
        <v>0</v>
      </c>
      <c r="BH405" s="22">
        <f>IF(BW404&gt;0,ROUND(MIN(BC405,$F$168)*$BH$1,0),0)</f>
        <v>0</v>
      </c>
      <c r="BI405" s="22">
        <f>IF(BW404&gt;0,ROUND(MIN(BC405,$F$168)*$BI$1,2),0)</f>
        <v>0</v>
      </c>
      <c r="BJ405" s="22">
        <f>IF(BW404&gt;0,ROUND(MIN(BC405,$F$168)*$BJ$1,2),0)</f>
        <v>0</v>
      </c>
      <c r="BK405" s="22">
        <f>IF(BW404&gt;0,ROUND(MIN(BC405,$F$168)*$BK$1,2),0)</f>
        <v>0</v>
      </c>
      <c r="BL405" s="15">
        <f>IF(BW404&gt;0,BF405+SUM(BH405:BK405),0)</f>
        <v>0</v>
      </c>
      <c r="BM405" s="22">
        <f>IF(BW404&gt;0,ROUND(BL405/12,2),0)</f>
        <v>0</v>
      </c>
      <c r="BN405" s="9">
        <f>INT(BM405)</f>
        <v>0</v>
      </c>
      <c r="BO405" s="23">
        <f>INT((BM405-BN405)*10)/10</f>
        <v>0</v>
      </c>
      <c r="BP405" s="17">
        <f>BM405-BN405-BO405</f>
        <v>0</v>
      </c>
      <c r="BQ405" s="23">
        <f>IF(OR(BP405=0.05,BP405=0),BP405,IF(AND(BP405&gt;0.051,BP405&lt;0.1),0.1,IF(AND(BP405&gt;0.001,BP405&lt;0.05),0.05,BP405)))</f>
        <v>0</v>
      </c>
      <c r="BR405" s="23">
        <f>BN405+BO405+BQ405</f>
        <v>0</v>
      </c>
      <c r="BS405">
        <f>IF(BW404&gt;0,BS404,0)</f>
        <v>0</v>
      </c>
      <c r="BT405" s="7">
        <f>SUM(BD405:BE405)+BR405+BS405</f>
        <v>0</v>
      </c>
      <c r="BU405" s="7">
        <f>IF(AND(BT405&gt;0,BT406=0),BT405,0)</f>
        <v>0</v>
      </c>
      <c r="BV405" s="7">
        <f>IF(BW404&gt;0,BV404,0)</f>
        <v>0</v>
      </c>
      <c r="BW405" s="7">
        <f>IF(ROUND(BT405-BV405,2)&gt;0,ROUND(BT405-BV405,2),0)</f>
        <v>0</v>
      </c>
      <c r="CB405">
        <v>403</v>
      </c>
      <c r="CC405" s="7">
        <f>IF(DB404&gt;0,CC404-1000,CC404)</f>
        <v>0</v>
      </c>
      <c r="CD405" s="20">
        <f>IF(DB404&gt;0,ROUND(PMT($F$92/12,$F$96*12,-CC405),5),0)</f>
        <v>0</v>
      </c>
      <c r="CE405" s="15">
        <f>IF(DB404&gt;0,ROUND(CC405*$CE$1/1000,2),0)</f>
        <v>0</v>
      </c>
      <c r="CF405" s="9">
        <f>INT(CE405)</f>
        <v>0</v>
      </c>
      <c r="CG405" s="23">
        <f>INT((CE405-CF405)*10)/10</f>
        <v>0</v>
      </c>
      <c r="CH405" s="17">
        <f>CE405-CF405-CG405</f>
        <v>0</v>
      </c>
      <c r="CI405" s="23">
        <f>IF(OR(CH405=0.05,CH405=0),CH405,IF(AND(CH405&gt;0.051,CH405&lt;0.1),0.1,IF(AND(CH405&gt;0.001,CH405&lt;0.05),0.05,CH405)))</f>
        <v>0</v>
      </c>
      <c r="CJ405" s="23">
        <f>CF405+CG405+CI405</f>
        <v>0</v>
      </c>
      <c r="CK405" s="15">
        <f>IF(DB404&gt;0,ROUND($CD$1*$CK$1,2),0)</f>
        <v>0</v>
      </c>
      <c r="CL405" s="22">
        <v>0</v>
      </c>
      <c r="CM405" s="22">
        <f>IF(DB404&gt;0,ROUND($CD$1*$CM$1,2),0)</f>
        <v>0</v>
      </c>
      <c r="CN405" s="22">
        <f>IF(DB404&gt;0,ROUND($CD$1*$CN$1,2),0)</f>
        <v>0</v>
      </c>
      <c r="CO405" s="22">
        <f>IF(DB404&gt;0,ROUND($CD$1*$CO$1,2),0)</f>
        <v>0</v>
      </c>
      <c r="CP405" s="22">
        <f>IF(DB404&gt;0,ROUND($CD$1*$CP$1,2),0)</f>
        <v>0</v>
      </c>
      <c r="CQ405" s="15">
        <f>IF(DB404&gt;0,CK405+SUM(CM405:CP405),0)</f>
        <v>0</v>
      </c>
      <c r="CR405" s="22">
        <f>IF(DB404&gt;0,ROUND(CQ405/12,2),0)</f>
        <v>0</v>
      </c>
      <c r="CS405" s="9">
        <f>INT(CR405)</f>
        <v>0</v>
      </c>
      <c r="CT405" s="23">
        <f>INT((CR405-CS405)*10)/10</f>
        <v>0</v>
      </c>
      <c r="CU405" s="17">
        <f>CR405-CS405-CT405</f>
        <v>0</v>
      </c>
      <c r="CV405" s="23">
        <f>IF(OR(CU405=0.05,CU405=0),CU405,IF(AND(CU405&gt;0.051,CU405&lt;0.1),0.1,IF(AND(CU405&gt;0.001,CU405&lt;0.05),0.05,CU405)))</f>
        <v>0</v>
      </c>
      <c r="CW405" s="23">
        <f>CS405+CT405+CV405</f>
        <v>0</v>
      </c>
      <c r="CX405">
        <f>IF(DB404&gt;0,CX404,0)</f>
        <v>0</v>
      </c>
      <c r="CY405" s="7">
        <f>ROUND(CD405+CJ405+CW405+CX405,2)</f>
        <v>0</v>
      </c>
      <c r="CZ405" s="7">
        <f>IF(AND(CY405&gt;0,CY406=0),CY405,0)</f>
        <v>0</v>
      </c>
      <c r="DA405" s="7">
        <f>IF(DB404&gt;0,DA404,0)</f>
        <v>0</v>
      </c>
      <c r="DB405" s="7">
        <f>IF(ROUND(CY405-DA405,2)&gt;0,ROUND(CY405-DA405,2),0)</f>
        <v>0</v>
      </c>
      <c r="EB405">
        <v>403</v>
      </c>
      <c r="EC405" s="7">
        <f>IF(FB404&gt;0,EC404-1000,EC404)</f>
        <v>0</v>
      </c>
      <c r="ED405" s="20">
        <f>IF(FB404&gt;0,ROUND(PMT($F$92/12,$F$96*12,-EC405),5),0)</f>
        <v>0</v>
      </c>
      <c r="EE405" s="15">
        <f>IF(FB404&gt;0,ROUND(EC405*$EE$1/1000,2),0)</f>
        <v>0</v>
      </c>
      <c r="EF405" s="9">
        <f>INT(EE405)</f>
        <v>0</v>
      </c>
      <c r="EG405" s="23">
        <f>INT((EE405-EF405)*10)/10</f>
        <v>0</v>
      </c>
      <c r="EH405" s="17">
        <f>EE405-EF405-EG405</f>
        <v>0</v>
      </c>
      <c r="EI405" s="23">
        <f>IF(OR(EH405=0.05,EH405=0),EH405,IF(AND(EH405&gt;0.051,EH405&lt;0.1),0.1,IF(AND(EH405&gt;0.001,EH405&lt;0.05),0.05,EH405)))</f>
        <v>0</v>
      </c>
      <c r="EJ405" s="23">
        <f>EF405+EG405+EI405</f>
        <v>0</v>
      </c>
      <c r="EK405" s="15">
        <f>IF(FB404&gt;0,ROUND($ED$1*$EK$1,2),0)</f>
        <v>0</v>
      </c>
      <c r="EL405" s="22">
        <v>0</v>
      </c>
      <c r="EM405" s="22">
        <f>IF(FB404&gt;0,ROUND($ED$1*$EM$1,0),0)</f>
        <v>0</v>
      </c>
      <c r="EN405" s="22">
        <f>IF(FB404&gt;0,ROUND($ED$1*$EN$1,2),0)</f>
        <v>0</v>
      </c>
      <c r="EO405" s="22">
        <f>IF(FB404&gt;0,ROUND($ED$1*$EO$1,2),0)</f>
        <v>0</v>
      </c>
      <c r="EP405" s="22">
        <f>IF(FB404&gt;0,ROUND($ED$1*$EP$1,2),0)</f>
        <v>0</v>
      </c>
      <c r="EQ405" s="15">
        <f>IF(FB404&gt;0,EK405+SUM(EM405:EP405),0)</f>
        <v>0</v>
      </c>
      <c r="ER405" s="22">
        <f>IF(FB404&gt;0,ROUND(EQ405/12,2),0)</f>
        <v>0</v>
      </c>
      <c r="ES405" s="9">
        <f>INT(ER405)</f>
        <v>0</v>
      </c>
      <c r="ET405" s="23">
        <f>INT((ER405-ES405)*10)/10</f>
        <v>0</v>
      </c>
      <c r="EU405" s="17">
        <f>ER405-ES405-ET405</f>
        <v>0</v>
      </c>
      <c r="EV405" s="23">
        <f>IF(OR(EU405=0.05,EU405=0),EU405,IF(AND(EU405&gt;0.051,EU405&lt;0.1),0.1,IF(AND(EU405&gt;0.001,EU405&lt;0.05),0.05,EU405)))</f>
        <v>0</v>
      </c>
      <c r="EW405" s="23">
        <f>ES405+ET405+EV405</f>
        <v>0</v>
      </c>
      <c r="EX405">
        <f>IF(FB404&gt;0,EX404,0)</f>
        <v>0</v>
      </c>
      <c r="EY405" s="7">
        <f>ROUND(ED405+EJ405+EW405+EX405,2)</f>
        <v>0</v>
      </c>
      <c r="EZ405" s="7">
        <f>IF(AND(EY405&gt;0,EY406=0),EY405,0)</f>
        <v>0</v>
      </c>
      <c r="FA405" s="7">
        <f>IF(FB404&gt;0,FA404,0)</f>
        <v>0</v>
      </c>
      <c r="FB405" s="7">
        <f>IF(ROUND(EY405-FA405,2)&gt;0,ROUND(EY405-FA405,2),0)</f>
        <v>0</v>
      </c>
      <c r="GB405">
        <v>403</v>
      </c>
      <c r="GC405" s="7">
        <f>IF(HB404&gt;0,GC404-1000,GC404)</f>
        <v>0</v>
      </c>
      <c r="GD405" s="20">
        <f>IF(HB404&gt;0,ROUND(PMT($F$92/12,$F$96*12,-GC405),5),0)</f>
        <v>0</v>
      </c>
      <c r="GE405" s="15">
        <f>IF(HB404&gt;0,ROUND(GC405*$GE$1/1000,2),0)</f>
        <v>0</v>
      </c>
      <c r="GF405" s="9">
        <f>INT(GE405)</f>
        <v>0</v>
      </c>
      <c r="GG405" s="23">
        <f>INT((GE405-GF405)*10)/10</f>
        <v>0</v>
      </c>
      <c r="GH405" s="17">
        <f>GE405-GF405-GG405</f>
        <v>0</v>
      </c>
      <c r="GI405" s="23">
        <f>IF(OR(GH405=0.05,GH405=0),GH405,IF(AND(GH405&gt;0.051,GH405&lt;0.1),0.1,IF(AND(GH405&gt;0.001,GH405&lt;0.05),0.05,GH405)))</f>
        <v>0</v>
      </c>
      <c r="GJ405" s="23">
        <f>GF405+GG405+GI405</f>
        <v>0</v>
      </c>
      <c r="GK405" s="15">
        <f>IF(HB404&gt;0,ROUND($GD$1*$GK$1,2),0)</f>
        <v>0</v>
      </c>
      <c r="GL405" s="22">
        <v>0</v>
      </c>
      <c r="GM405" s="22">
        <f>IF(HB404&gt;0,ROUND($GD$1*$GM$1,0),0)</f>
        <v>0</v>
      </c>
      <c r="GN405" s="22">
        <f>IF(HB404&gt;0,ROUND($GD$1*$GN$1,2),0)</f>
        <v>0</v>
      </c>
      <c r="GO405" s="22">
        <f>IF(HB404&gt;0,ROUND($GD$1*$GO$1,2),0)</f>
        <v>0</v>
      </c>
      <c r="GP405" s="22">
        <f>IF(HB404&gt;0,ROUND($GD$1*$GP$1,2),0)</f>
        <v>0</v>
      </c>
      <c r="GQ405" s="15">
        <f>IF(HB404&gt;0,GK405+SUM(GM405:GP405),0)</f>
        <v>0</v>
      </c>
      <c r="GR405" s="22">
        <f>IF(HB404&gt;0,ROUND(GQ405/12,2),0)</f>
        <v>0</v>
      </c>
      <c r="GS405" s="9">
        <f>INT(GR405)</f>
        <v>0</v>
      </c>
      <c r="GT405" s="23">
        <f>INT((GR405-GS405)*10)/10</f>
        <v>0</v>
      </c>
      <c r="GU405" s="17">
        <f>GR405-GS405-GT405</f>
        <v>0</v>
      </c>
      <c r="GV405" s="23">
        <f>IF(OR(GU405=0.05,GU405=0),GU405,IF(AND(GU405&gt;0.051,GU405&lt;0.1),0.1,IF(AND(GU405&gt;0.001,GU405&lt;0.05),0.05,GU405)))</f>
        <v>0</v>
      </c>
      <c r="GW405" s="23">
        <f>GS405+GT405+GV405</f>
        <v>0</v>
      </c>
      <c r="GX405">
        <f>IF(HB404&gt;0,GX404,0)</f>
        <v>0</v>
      </c>
      <c r="GY405" s="7">
        <f>ROUND(GD405+GJ405+GW405+GX405,2)</f>
        <v>0</v>
      </c>
      <c r="GZ405" s="7">
        <f>IF(AND(GY405&gt;0,GY406=0),GY405,0)</f>
        <v>0</v>
      </c>
      <c r="HA405" s="7">
        <f>IF(HB404&gt;0,HA404,0)</f>
        <v>0</v>
      </c>
      <c r="HB405" s="7">
        <f>IF(ROUND(GY405-HA405,2)&gt;0,ROUND(GY405-HA405,2),0)</f>
        <v>0</v>
      </c>
    </row>
    <row r="406" spans="1:235">
      <c r="BB406">
        <v>404</v>
      </c>
      <c r="BC406" s="7">
        <f>IF(BW405&gt;0,BC405-1000,BC405)</f>
        <v>0</v>
      </c>
      <c r="BD406" s="20">
        <f>IF(BW405&gt;0,ROUND(PMT($F$92/12,$F$96*12,-BC406),5),0)</f>
        <v>0</v>
      </c>
      <c r="BE406" s="15">
        <f>IF(BW405&gt;0,ROUND(BC406*$E$1/1000,2),0)</f>
        <v>0</v>
      </c>
      <c r="BF406" s="15">
        <f>IF(BW405&gt;0,ROUND(MIN(BC406,$F$168)*$BF$1,2),0)</f>
        <v>0</v>
      </c>
      <c r="BG406" s="22">
        <v>0</v>
      </c>
      <c r="BH406" s="22">
        <f>IF(BW405&gt;0,ROUND(MIN(BC406,$F$168)*$BH$1,0),0)</f>
        <v>0</v>
      </c>
      <c r="BI406" s="22">
        <f>IF(BW405&gt;0,ROUND(MIN(BC406,$F$168)*$BI$1,2),0)</f>
        <v>0</v>
      </c>
      <c r="BJ406" s="22">
        <f>IF(BW405&gt;0,ROUND(MIN(BC406,$F$168)*$BJ$1,2),0)</f>
        <v>0</v>
      </c>
      <c r="BK406" s="22">
        <f>IF(BW405&gt;0,ROUND(MIN(BC406,$F$168)*$BK$1,2),0)</f>
        <v>0</v>
      </c>
      <c r="BL406" s="15">
        <f>IF(BW405&gt;0,BF406+SUM(BH406:BK406),0)</f>
        <v>0</v>
      </c>
      <c r="BM406" s="22">
        <f>IF(BW405&gt;0,ROUND(BL406/12,2),0)</f>
        <v>0</v>
      </c>
      <c r="BN406" s="9">
        <f>INT(BM406)</f>
        <v>0</v>
      </c>
      <c r="BO406" s="23">
        <f>INT((BM406-BN406)*10)/10</f>
        <v>0</v>
      </c>
      <c r="BP406" s="17">
        <f>BM406-BN406-BO406</f>
        <v>0</v>
      </c>
      <c r="BQ406" s="23">
        <f>IF(OR(BP406=0.05,BP406=0),BP406,IF(AND(BP406&gt;0.051,BP406&lt;0.1),0.1,IF(AND(BP406&gt;0.001,BP406&lt;0.05),0.05,BP406)))</f>
        <v>0</v>
      </c>
      <c r="BR406" s="23">
        <f>BN406+BO406+BQ406</f>
        <v>0</v>
      </c>
      <c r="BS406">
        <f>IF(BW405&gt;0,BS405,0)</f>
        <v>0</v>
      </c>
      <c r="BT406" s="7">
        <f>SUM(BD406:BE406)+BR406+BS406</f>
        <v>0</v>
      </c>
      <c r="BU406" s="7">
        <f>IF(AND(BT406&gt;0,BT407=0),BT406,0)</f>
        <v>0</v>
      </c>
      <c r="BV406" s="7">
        <f>IF(BW405&gt;0,BV405,0)</f>
        <v>0</v>
      </c>
      <c r="BW406" s="7">
        <f>IF(ROUND(BT406-BV406,2)&gt;0,ROUND(BT406-BV406,2),0)</f>
        <v>0</v>
      </c>
      <c r="CB406">
        <v>404</v>
      </c>
      <c r="CC406" s="7">
        <f>IF(DB405&gt;0,CC405-1000,CC405)</f>
        <v>0</v>
      </c>
      <c r="CD406" s="20">
        <f>IF(DB405&gt;0,ROUND(PMT($F$92/12,$F$96*12,-CC406),5),0)</f>
        <v>0</v>
      </c>
      <c r="CE406" s="15">
        <f>IF(DB405&gt;0,ROUND(CC406*$CE$1/1000,2),0)</f>
        <v>0</v>
      </c>
      <c r="CF406" s="9">
        <f>INT(CE406)</f>
        <v>0</v>
      </c>
      <c r="CG406" s="23">
        <f>INT((CE406-CF406)*10)/10</f>
        <v>0</v>
      </c>
      <c r="CH406" s="17">
        <f>CE406-CF406-CG406</f>
        <v>0</v>
      </c>
      <c r="CI406" s="23">
        <f>IF(OR(CH406=0.05,CH406=0),CH406,IF(AND(CH406&gt;0.051,CH406&lt;0.1),0.1,IF(AND(CH406&gt;0.001,CH406&lt;0.05),0.05,CH406)))</f>
        <v>0</v>
      </c>
      <c r="CJ406" s="23">
        <f>CF406+CG406+CI406</f>
        <v>0</v>
      </c>
      <c r="CK406" s="15">
        <f>IF(DB405&gt;0,ROUND($CD$1*$CK$1,2),0)</f>
        <v>0</v>
      </c>
      <c r="CL406" s="22">
        <v>0</v>
      </c>
      <c r="CM406" s="22">
        <f>IF(DB405&gt;0,ROUND($CD$1*$CM$1,2),0)</f>
        <v>0</v>
      </c>
      <c r="CN406" s="22">
        <f>IF(DB405&gt;0,ROUND($CD$1*$CN$1,2),0)</f>
        <v>0</v>
      </c>
      <c r="CO406" s="22">
        <f>IF(DB405&gt;0,ROUND($CD$1*$CO$1,2),0)</f>
        <v>0</v>
      </c>
      <c r="CP406" s="22">
        <f>IF(DB405&gt;0,ROUND($CD$1*$CP$1,2),0)</f>
        <v>0</v>
      </c>
      <c r="CQ406" s="15">
        <f>IF(DB405&gt;0,CK406+SUM(CM406:CP406),0)</f>
        <v>0</v>
      </c>
      <c r="CR406" s="22">
        <f>IF(DB405&gt;0,ROUND(CQ406/12,2),0)</f>
        <v>0</v>
      </c>
      <c r="CS406" s="9">
        <f>INT(CR406)</f>
        <v>0</v>
      </c>
      <c r="CT406" s="23">
        <f>INT((CR406-CS406)*10)/10</f>
        <v>0</v>
      </c>
      <c r="CU406" s="17">
        <f>CR406-CS406-CT406</f>
        <v>0</v>
      </c>
      <c r="CV406" s="23">
        <f>IF(OR(CU406=0.05,CU406=0),CU406,IF(AND(CU406&gt;0.051,CU406&lt;0.1),0.1,IF(AND(CU406&gt;0.001,CU406&lt;0.05),0.05,CU406)))</f>
        <v>0</v>
      </c>
      <c r="CW406" s="23">
        <f>CS406+CT406+CV406</f>
        <v>0</v>
      </c>
      <c r="CX406">
        <f>IF(DB405&gt;0,CX405,0)</f>
        <v>0</v>
      </c>
      <c r="CY406" s="7">
        <f>ROUND(CD406+CJ406+CW406+CX406,2)</f>
        <v>0</v>
      </c>
      <c r="CZ406" s="7">
        <f>IF(AND(CY406&gt;0,CY407=0),CY406,0)</f>
        <v>0</v>
      </c>
      <c r="DA406" s="7">
        <f>IF(DB405&gt;0,DA405,0)</f>
        <v>0</v>
      </c>
      <c r="DB406" s="7">
        <f>IF(ROUND(CY406-DA406,2)&gt;0,ROUND(CY406-DA406,2),0)</f>
        <v>0</v>
      </c>
      <c r="EB406">
        <v>404</v>
      </c>
      <c r="EC406" s="7">
        <f>IF(FB405&gt;0,EC405-1000,EC405)</f>
        <v>0</v>
      </c>
      <c r="ED406" s="20">
        <f>IF(FB405&gt;0,ROUND(PMT($F$92/12,$F$96*12,-EC406),5),0)</f>
        <v>0</v>
      </c>
      <c r="EE406" s="15">
        <f>IF(FB405&gt;0,ROUND(EC406*$EE$1/1000,2),0)</f>
        <v>0</v>
      </c>
      <c r="EF406" s="9">
        <f>INT(EE406)</f>
        <v>0</v>
      </c>
      <c r="EG406" s="23">
        <f>INT((EE406-EF406)*10)/10</f>
        <v>0</v>
      </c>
      <c r="EH406" s="17">
        <f>EE406-EF406-EG406</f>
        <v>0</v>
      </c>
      <c r="EI406" s="23">
        <f>IF(OR(EH406=0.05,EH406=0),EH406,IF(AND(EH406&gt;0.051,EH406&lt;0.1),0.1,IF(AND(EH406&gt;0.001,EH406&lt;0.05),0.05,EH406)))</f>
        <v>0</v>
      </c>
      <c r="EJ406" s="23">
        <f>EF406+EG406+EI406</f>
        <v>0</v>
      </c>
      <c r="EK406" s="15">
        <f>IF(FB405&gt;0,ROUND($ED$1*$EK$1,2),0)</f>
        <v>0</v>
      </c>
      <c r="EL406" s="22">
        <v>0</v>
      </c>
      <c r="EM406" s="22">
        <f>IF(FB405&gt;0,ROUND($ED$1*$EM$1,0),0)</f>
        <v>0</v>
      </c>
      <c r="EN406" s="22">
        <f>IF(FB405&gt;0,ROUND($ED$1*$EN$1,2),0)</f>
        <v>0</v>
      </c>
      <c r="EO406" s="22">
        <f>IF(FB405&gt;0,ROUND($ED$1*$EO$1,2),0)</f>
        <v>0</v>
      </c>
      <c r="EP406" s="22">
        <f>IF(FB405&gt;0,ROUND($ED$1*$EP$1,2),0)</f>
        <v>0</v>
      </c>
      <c r="EQ406" s="15">
        <f>IF(FB405&gt;0,EK406+SUM(EM406:EP406),0)</f>
        <v>0</v>
      </c>
      <c r="ER406" s="22">
        <f>IF(FB405&gt;0,ROUND(EQ406/12,2),0)</f>
        <v>0</v>
      </c>
      <c r="ES406" s="9">
        <f>INT(ER406)</f>
        <v>0</v>
      </c>
      <c r="ET406" s="23">
        <f>INT((ER406-ES406)*10)/10</f>
        <v>0</v>
      </c>
      <c r="EU406" s="17">
        <f>ER406-ES406-ET406</f>
        <v>0</v>
      </c>
      <c r="EV406" s="23">
        <f>IF(OR(EU406=0.05,EU406=0),EU406,IF(AND(EU406&gt;0.051,EU406&lt;0.1),0.1,IF(AND(EU406&gt;0.001,EU406&lt;0.05),0.05,EU406)))</f>
        <v>0</v>
      </c>
      <c r="EW406" s="23">
        <f>ES406+ET406+EV406</f>
        <v>0</v>
      </c>
      <c r="EX406">
        <f>IF(FB405&gt;0,EX405,0)</f>
        <v>0</v>
      </c>
      <c r="EY406" s="7">
        <f>ROUND(ED406+EJ406+EW406+EX406,2)</f>
        <v>0</v>
      </c>
      <c r="EZ406" s="7">
        <f>IF(AND(EY406&gt;0,EY407=0),EY406,0)</f>
        <v>0</v>
      </c>
      <c r="FA406" s="7">
        <f>IF(FB405&gt;0,FA405,0)</f>
        <v>0</v>
      </c>
      <c r="FB406" s="7">
        <f>IF(ROUND(EY406-FA406,2)&gt;0,ROUND(EY406-FA406,2),0)</f>
        <v>0</v>
      </c>
      <c r="GB406">
        <v>404</v>
      </c>
      <c r="GC406" s="7">
        <f>IF(HB405&gt;0,GC405-1000,GC405)</f>
        <v>0</v>
      </c>
      <c r="GD406" s="20">
        <f>IF(HB405&gt;0,ROUND(PMT($F$92/12,$F$96*12,-GC406),5),0)</f>
        <v>0</v>
      </c>
      <c r="GE406" s="15">
        <f>IF(HB405&gt;0,ROUND(GC406*$GE$1/1000,2),0)</f>
        <v>0</v>
      </c>
      <c r="GF406" s="9">
        <f>INT(GE406)</f>
        <v>0</v>
      </c>
      <c r="GG406" s="23">
        <f>INT((GE406-GF406)*10)/10</f>
        <v>0</v>
      </c>
      <c r="GH406" s="17">
        <f>GE406-GF406-GG406</f>
        <v>0</v>
      </c>
      <c r="GI406" s="23">
        <f>IF(OR(GH406=0.05,GH406=0),GH406,IF(AND(GH406&gt;0.051,GH406&lt;0.1),0.1,IF(AND(GH406&gt;0.001,GH406&lt;0.05),0.05,GH406)))</f>
        <v>0</v>
      </c>
      <c r="GJ406" s="23">
        <f>GF406+GG406+GI406</f>
        <v>0</v>
      </c>
      <c r="GK406" s="15">
        <f>IF(HB405&gt;0,ROUND($GD$1*$GK$1,2),0)</f>
        <v>0</v>
      </c>
      <c r="GL406" s="22">
        <v>0</v>
      </c>
      <c r="GM406" s="22">
        <f>IF(HB405&gt;0,ROUND($GD$1*$GM$1,0),0)</f>
        <v>0</v>
      </c>
      <c r="GN406" s="22">
        <f>IF(HB405&gt;0,ROUND($GD$1*$GN$1,2),0)</f>
        <v>0</v>
      </c>
      <c r="GO406" s="22">
        <f>IF(HB405&gt;0,ROUND($GD$1*$GO$1,2),0)</f>
        <v>0</v>
      </c>
      <c r="GP406" s="22">
        <f>IF(HB405&gt;0,ROUND($GD$1*$GP$1,2),0)</f>
        <v>0</v>
      </c>
      <c r="GQ406" s="15">
        <f>IF(HB405&gt;0,GK406+SUM(GM406:GP406),0)</f>
        <v>0</v>
      </c>
      <c r="GR406" s="22">
        <f>IF(HB405&gt;0,ROUND(GQ406/12,2),0)</f>
        <v>0</v>
      </c>
      <c r="GS406" s="9">
        <f>INT(GR406)</f>
        <v>0</v>
      </c>
      <c r="GT406" s="23">
        <f>INT((GR406-GS406)*10)/10</f>
        <v>0</v>
      </c>
      <c r="GU406" s="17">
        <f>GR406-GS406-GT406</f>
        <v>0</v>
      </c>
      <c r="GV406" s="23">
        <f>IF(OR(GU406=0.05,GU406=0),GU406,IF(AND(GU406&gt;0.051,GU406&lt;0.1),0.1,IF(AND(GU406&gt;0.001,GU406&lt;0.05),0.05,GU406)))</f>
        <v>0</v>
      </c>
      <c r="GW406" s="23">
        <f>GS406+GT406+GV406</f>
        <v>0</v>
      </c>
      <c r="GX406">
        <f>IF(HB405&gt;0,GX405,0)</f>
        <v>0</v>
      </c>
      <c r="GY406" s="7">
        <f>ROUND(GD406+GJ406+GW406+GX406,2)</f>
        <v>0</v>
      </c>
      <c r="GZ406" s="7">
        <f>IF(AND(GY406&gt;0,GY407=0),GY406,0)</f>
        <v>0</v>
      </c>
      <c r="HA406" s="7">
        <f>IF(HB405&gt;0,HA405,0)</f>
        <v>0</v>
      </c>
      <c r="HB406" s="7">
        <f>IF(ROUND(GY406-HA406,2)&gt;0,ROUND(GY406-HA406,2),0)</f>
        <v>0</v>
      </c>
    </row>
    <row r="407" spans="1:235">
      <c r="BB407">
        <v>405</v>
      </c>
      <c r="BC407" s="7">
        <f>IF(BW406&gt;0,BC406-1000,BC406)</f>
        <v>0</v>
      </c>
      <c r="BD407" s="20">
        <f>IF(BW406&gt;0,ROUND(PMT($F$92/12,$F$96*12,-BC407),5),0)</f>
        <v>0</v>
      </c>
      <c r="BE407" s="15">
        <f>IF(BW406&gt;0,ROUND(BC407*$E$1/1000,2),0)</f>
        <v>0</v>
      </c>
      <c r="BF407" s="15">
        <f>IF(BW406&gt;0,ROUND(MIN(BC407,$F$168)*$BF$1,2),0)</f>
        <v>0</v>
      </c>
      <c r="BG407" s="22">
        <v>0</v>
      </c>
      <c r="BH407" s="22">
        <f>IF(BW406&gt;0,ROUND(MIN(BC407,$F$168)*$BH$1,0),0)</f>
        <v>0</v>
      </c>
      <c r="BI407" s="22">
        <f>IF(BW406&gt;0,ROUND(MIN(BC407,$F$168)*$BI$1,2),0)</f>
        <v>0</v>
      </c>
      <c r="BJ407" s="22">
        <f>IF(BW406&gt;0,ROUND(MIN(BC407,$F$168)*$BJ$1,2),0)</f>
        <v>0</v>
      </c>
      <c r="BK407" s="22">
        <f>IF(BW406&gt;0,ROUND(MIN(BC407,$F$168)*$BK$1,2),0)</f>
        <v>0</v>
      </c>
      <c r="BL407" s="15">
        <f>IF(BW406&gt;0,BF407+SUM(BH407:BK407),0)</f>
        <v>0</v>
      </c>
      <c r="BM407" s="22">
        <f>IF(BW406&gt;0,ROUND(BL407/12,2),0)</f>
        <v>0</v>
      </c>
      <c r="BN407" s="9">
        <f>INT(BM407)</f>
        <v>0</v>
      </c>
      <c r="BO407" s="23">
        <f>INT((BM407-BN407)*10)/10</f>
        <v>0</v>
      </c>
      <c r="BP407" s="17">
        <f>BM407-BN407-BO407</f>
        <v>0</v>
      </c>
      <c r="BQ407" s="23">
        <f>IF(OR(BP407=0.05,BP407=0),BP407,IF(AND(BP407&gt;0.051,BP407&lt;0.1),0.1,IF(AND(BP407&gt;0.001,BP407&lt;0.05),0.05,BP407)))</f>
        <v>0</v>
      </c>
      <c r="BR407" s="23">
        <f>BN407+BO407+BQ407</f>
        <v>0</v>
      </c>
      <c r="BS407">
        <f>IF(BW406&gt;0,BS406,0)</f>
        <v>0</v>
      </c>
      <c r="BT407" s="7">
        <f>SUM(BD407:BE407)+BR407+BS407</f>
        <v>0</v>
      </c>
      <c r="BU407" s="7">
        <f>IF(AND(BT407&gt;0,BT408=0),BT407,0)</f>
        <v>0</v>
      </c>
      <c r="BV407" s="7">
        <f>IF(BW406&gt;0,BV406,0)</f>
        <v>0</v>
      </c>
      <c r="BW407" s="7">
        <f>IF(ROUND(BT407-BV407,2)&gt;0,ROUND(BT407-BV407,2),0)</f>
        <v>0</v>
      </c>
      <c r="CB407">
        <v>405</v>
      </c>
      <c r="CC407" s="7">
        <f>IF(DB406&gt;0,CC406-1000,CC406)</f>
        <v>0</v>
      </c>
      <c r="CD407" s="20">
        <f>IF(DB406&gt;0,ROUND(PMT($F$92/12,$F$96*12,-CC407),5),0)</f>
        <v>0</v>
      </c>
      <c r="CE407" s="15">
        <f>IF(DB406&gt;0,ROUND(CC407*$CE$1/1000,2),0)</f>
        <v>0</v>
      </c>
      <c r="CF407" s="9">
        <f>INT(CE407)</f>
        <v>0</v>
      </c>
      <c r="CG407" s="23">
        <f>INT((CE407-CF407)*10)/10</f>
        <v>0</v>
      </c>
      <c r="CH407" s="17">
        <f>CE407-CF407-CG407</f>
        <v>0</v>
      </c>
      <c r="CI407" s="23">
        <f>IF(OR(CH407=0.05,CH407=0),CH407,IF(AND(CH407&gt;0.051,CH407&lt;0.1),0.1,IF(AND(CH407&gt;0.001,CH407&lt;0.05),0.05,CH407)))</f>
        <v>0</v>
      </c>
      <c r="CJ407" s="23">
        <f>CF407+CG407+CI407</f>
        <v>0</v>
      </c>
      <c r="CK407" s="15">
        <f>IF(DB406&gt;0,ROUND($CD$1*$CK$1,2),0)</f>
        <v>0</v>
      </c>
      <c r="CL407" s="22">
        <v>0</v>
      </c>
      <c r="CM407" s="22">
        <f>IF(DB406&gt;0,ROUND($CD$1*$CM$1,2),0)</f>
        <v>0</v>
      </c>
      <c r="CN407" s="22">
        <f>IF(DB406&gt;0,ROUND($CD$1*$CN$1,2),0)</f>
        <v>0</v>
      </c>
      <c r="CO407" s="22">
        <f>IF(DB406&gt;0,ROUND($CD$1*$CO$1,2),0)</f>
        <v>0</v>
      </c>
      <c r="CP407" s="22">
        <f>IF(DB406&gt;0,ROUND($CD$1*$CP$1,2),0)</f>
        <v>0</v>
      </c>
      <c r="CQ407" s="15">
        <f>IF(DB406&gt;0,CK407+SUM(CM407:CP407),0)</f>
        <v>0</v>
      </c>
      <c r="CR407" s="22">
        <f>IF(DB406&gt;0,ROUND(CQ407/12,2),0)</f>
        <v>0</v>
      </c>
      <c r="CS407" s="9">
        <f>INT(CR407)</f>
        <v>0</v>
      </c>
      <c r="CT407" s="23">
        <f>INT((CR407-CS407)*10)/10</f>
        <v>0</v>
      </c>
      <c r="CU407" s="17">
        <f>CR407-CS407-CT407</f>
        <v>0</v>
      </c>
      <c r="CV407" s="23">
        <f>IF(OR(CU407=0.05,CU407=0),CU407,IF(AND(CU407&gt;0.051,CU407&lt;0.1),0.1,IF(AND(CU407&gt;0.001,CU407&lt;0.05),0.05,CU407)))</f>
        <v>0</v>
      </c>
      <c r="CW407" s="23">
        <f>CS407+CT407+CV407</f>
        <v>0</v>
      </c>
      <c r="CX407">
        <f>IF(DB406&gt;0,CX406,0)</f>
        <v>0</v>
      </c>
      <c r="CY407" s="7">
        <f>ROUND(CD407+CJ407+CW407+CX407,2)</f>
        <v>0</v>
      </c>
      <c r="CZ407" s="7">
        <f>IF(AND(CY407&gt;0,CY408=0),CY407,0)</f>
        <v>0</v>
      </c>
      <c r="DA407" s="7">
        <f>IF(DB406&gt;0,DA406,0)</f>
        <v>0</v>
      </c>
      <c r="DB407" s="7">
        <f>IF(ROUND(CY407-DA407,2)&gt;0,ROUND(CY407-DA407,2),0)</f>
        <v>0</v>
      </c>
      <c r="EB407">
        <v>405</v>
      </c>
      <c r="EC407" s="7">
        <f>IF(FB406&gt;0,EC406-1000,EC406)</f>
        <v>0</v>
      </c>
      <c r="ED407" s="20">
        <f>IF(FB406&gt;0,ROUND(PMT($F$92/12,$F$96*12,-EC407),5),0)</f>
        <v>0</v>
      </c>
      <c r="EE407" s="15">
        <f>IF(FB406&gt;0,ROUND(EC407*$EE$1/1000,2),0)</f>
        <v>0</v>
      </c>
      <c r="EF407" s="9">
        <f>INT(EE407)</f>
        <v>0</v>
      </c>
      <c r="EG407" s="23">
        <f>INT((EE407-EF407)*10)/10</f>
        <v>0</v>
      </c>
      <c r="EH407" s="17">
        <f>EE407-EF407-EG407</f>
        <v>0</v>
      </c>
      <c r="EI407" s="23">
        <f>IF(OR(EH407=0.05,EH407=0),EH407,IF(AND(EH407&gt;0.051,EH407&lt;0.1),0.1,IF(AND(EH407&gt;0.001,EH407&lt;0.05),0.05,EH407)))</f>
        <v>0</v>
      </c>
      <c r="EJ407" s="23">
        <f>EF407+EG407+EI407</f>
        <v>0</v>
      </c>
      <c r="EK407" s="15">
        <f>IF(FB406&gt;0,ROUND($ED$1*$EK$1,2),0)</f>
        <v>0</v>
      </c>
      <c r="EL407" s="22">
        <v>0</v>
      </c>
      <c r="EM407" s="22">
        <f>IF(FB406&gt;0,ROUND($ED$1*$EM$1,0),0)</f>
        <v>0</v>
      </c>
      <c r="EN407" s="22">
        <f>IF(FB406&gt;0,ROUND($ED$1*$EN$1,2),0)</f>
        <v>0</v>
      </c>
      <c r="EO407" s="22">
        <f>IF(FB406&gt;0,ROUND($ED$1*$EO$1,2),0)</f>
        <v>0</v>
      </c>
      <c r="EP407" s="22">
        <f>IF(FB406&gt;0,ROUND($ED$1*$EP$1,2),0)</f>
        <v>0</v>
      </c>
      <c r="EQ407" s="15">
        <f>IF(FB406&gt;0,EK407+SUM(EM407:EP407),0)</f>
        <v>0</v>
      </c>
      <c r="ER407" s="22">
        <f>IF(FB406&gt;0,ROUND(EQ407/12,2),0)</f>
        <v>0</v>
      </c>
      <c r="ES407" s="9">
        <f>INT(ER407)</f>
        <v>0</v>
      </c>
      <c r="ET407" s="23">
        <f>INT((ER407-ES407)*10)/10</f>
        <v>0</v>
      </c>
      <c r="EU407" s="17">
        <f>ER407-ES407-ET407</f>
        <v>0</v>
      </c>
      <c r="EV407" s="23">
        <f>IF(OR(EU407=0.05,EU407=0),EU407,IF(AND(EU407&gt;0.051,EU407&lt;0.1),0.1,IF(AND(EU407&gt;0.001,EU407&lt;0.05),0.05,EU407)))</f>
        <v>0</v>
      </c>
      <c r="EW407" s="23">
        <f>ES407+ET407+EV407</f>
        <v>0</v>
      </c>
      <c r="EX407">
        <f>IF(FB406&gt;0,EX406,0)</f>
        <v>0</v>
      </c>
      <c r="EY407" s="7">
        <f>ROUND(ED407+EJ407+EW407+EX407,2)</f>
        <v>0</v>
      </c>
      <c r="EZ407" s="7">
        <f>IF(AND(EY407&gt;0,EY408=0),EY407,0)</f>
        <v>0</v>
      </c>
      <c r="FA407" s="7">
        <f>IF(FB406&gt;0,FA406,0)</f>
        <v>0</v>
      </c>
      <c r="FB407" s="7">
        <f>IF(ROUND(EY407-FA407,2)&gt;0,ROUND(EY407-FA407,2),0)</f>
        <v>0</v>
      </c>
      <c r="GB407">
        <v>405</v>
      </c>
      <c r="GC407" s="7">
        <f>IF(HB406&gt;0,GC406-1000,GC406)</f>
        <v>0</v>
      </c>
      <c r="GD407" s="20">
        <f>IF(HB406&gt;0,ROUND(PMT($F$92/12,$F$96*12,-GC407),5),0)</f>
        <v>0</v>
      </c>
      <c r="GE407" s="15">
        <f>IF(HB406&gt;0,ROUND(GC407*$GE$1/1000,2),0)</f>
        <v>0</v>
      </c>
      <c r="GF407" s="9">
        <f>INT(GE407)</f>
        <v>0</v>
      </c>
      <c r="GG407" s="23">
        <f>INT((GE407-GF407)*10)/10</f>
        <v>0</v>
      </c>
      <c r="GH407" s="17">
        <f>GE407-GF407-GG407</f>
        <v>0</v>
      </c>
      <c r="GI407" s="23">
        <f>IF(OR(GH407=0.05,GH407=0),GH407,IF(AND(GH407&gt;0.051,GH407&lt;0.1),0.1,IF(AND(GH407&gt;0.001,GH407&lt;0.05),0.05,GH407)))</f>
        <v>0</v>
      </c>
      <c r="GJ407" s="23">
        <f>GF407+GG407+GI407</f>
        <v>0</v>
      </c>
      <c r="GK407" s="15">
        <f>IF(HB406&gt;0,ROUND($GD$1*$GK$1,2),0)</f>
        <v>0</v>
      </c>
      <c r="GL407" s="22">
        <v>0</v>
      </c>
      <c r="GM407" s="22">
        <f>IF(HB406&gt;0,ROUND($GD$1*$GM$1,0),0)</f>
        <v>0</v>
      </c>
      <c r="GN407" s="22">
        <f>IF(HB406&gt;0,ROUND($GD$1*$GN$1,2),0)</f>
        <v>0</v>
      </c>
      <c r="GO407" s="22">
        <f>IF(HB406&gt;0,ROUND($GD$1*$GO$1,2),0)</f>
        <v>0</v>
      </c>
      <c r="GP407" s="22">
        <f>IF(HB406&gt;0,ROUND($GD$1*$GP$1,2),0)</f>
        <v>0</v>
      </c>
      <c r="GQ407" s="15">
        <f>IF(HB406&gt;0,GK407+SUM(GM407:GP407),0)</f>
        <v>0</v>
      </c>
      <c r="GR407" s="22">
        <f>IF(HB406&gt;0,ROUND(GQ407/12,2),0)</f>
        <v>0</v>
      </c>
      <c r="GS407" s="9">
        <f>INT(GR407)</f>
        <v>0</v>
      </c>
      <c r="GT407" s="23">
        <f>INT((GR407-GS407)*10)/10</f>
        <v>0</v>
      </c>
      <c r="GU407" s="17">
        <f>GR407-GS407-GT407</f>
        <v>0</v>
      </c>
      <c r="GV407" s="23">
        <f>IF(OR(GU407=0.05,GU407=0),GU407,IF(AND(GU407&gt;0.051,GU407&lt;0.1),0.1,IF(AND(GU407&gt;0.001,GU407&lt;0.05),0.05,GU407)))</f>
        <v>0</v>
      </c>
      <c r="GW407" s="23">
        <f>GS407+GT407+GV407</f>
        <v>0</v>
      </c>
      <c r="GX407">
        <f>IF(HB406&gt;0,GX406,0)</f>
        <v>0</v>
      </c>
      <c r="GY407" s="7">
        <f>ROUND(GD407+GJ407+GW407+GX407,2)</f>
        <v>0</v>
      </c>
      <c r="GZ407" s="7">
        <f>IF(AND(GY407&gt;0,GY408=0),GY407,0)</f>
        <v>0</v>
      </c>
      <c r="HA407" s="7">
        <f>IF(HB406&gt;0,HA406,0)</f>
        <v>0</v>
      </c>
      <c r="HB407" s="7">
        <f>IF(ROUND(GY407-HA407,2)&gt;0,ROUND(GY407-HA407,2),0)</f>
        <v>0</v>
      </c>
    </row>
    <row r="408" spans="1:235">
      <c r="BB408">
        <v>406</v>
      </c>
      <c r="BC408" s="7">
        <f>IF(BW407&gt;0,BC407-1000,BC407)</f>
        <v>0</v>
      </c>
      <c r="BD408" s="20">
        <f>IF(BW407&gt;0,ROUND(PMT($F$92/12,$F$96*12,-BC408),5),0)</f>
        <v>0</v>
      </c>
      <c r="BE408" s="15">
        <f>IF(BW407&gt;0,ROUND(BC408*$E$1/1000,2),0)</f>
        <v>0</v>
      </c>
      <c r="BF408" s="15">
        <f>IF(BW407&gt;0,ROUND(MIN(BC408,$F$168)*$BF$1,2),0)</f>
        <v>0</v>
      </c>
      <c r="BG408" s="22">
        <v>0</v>
      </c>
      <c r="BH408" s="22">
        <f>IF(BW407&gt;0,ROUND(MIN(BC408,$F$168)*$BH$1,0),0)</f>
        <v>0</v>
      </c>
      <c r="BI408" s="22">
        <f>IF(BW407&gt;0,ROUND(MIN(BC408,$F$168)*$BI$1,2),0)</f>
        <v>0</v>
      </c>
      <c r="BJ408" s="22">
        <f>IF(BW407&gt;0,ROUND(MIN(BC408,$F$168)*$BJ$1,2),0)</f>
        <v>0</v>
      </c>
      <c r="BK408" s="22">
        <f>IF(BW407&gt;0,ROUND(MIN(BC408,$F$168)*$BK$1,2),0)</f>
        <v>0</v>
      </c>
      <c r="BL408" s="15">
        <f>IF(BW407&gt;0,BF408+SUM(BH408:BK408),0)</f>
        <v>0</v>
      </c>
      <c r="BM408" s="22">
        <f>IF(BW407&gt;0,ROUND(BL408/12,2),0)</f>
        <v>0</v>
      </c>
      <c r="BN408" s="9">
        <f>INT(BM408)</f>
        <v>0</v>
      </c>
      <c r="BO408" s="23">
        <f>INT((BM408-BN408)*10)/10</f>
        <v>0</v>
      </c>
      <c r="BP408" s="17">
        <f>BM408-BN408-BO408</f>
        <v>0</v>
      </c>
      <c r="BQ408" s="23">
        <f>IF(OR(BP408=0.05,BP408=0),BP408,IF(AND(BP408&gt;0.051,BP408&lt;0.1),0.1,IF(AND(BP408&gt;0.001,BP408&lt;0.05),0.05,BP408)))</f>
        <v>0</v>
      </c>
      <c r="BR408" s="23">
        <f>BN408+BO408+BQ408</f>
        <v>0</v>
      </c>
      <c r="BS408">
        <f>IF(BW407&gt;0,BS407,0)</f>
        <v>0</v>
      </c>
      <c r="BT408" s="7">
        <f>SUM(BD408:BE408)+BR408+BS408</f>
        <v>0</v>
      </c>
      <c r="BU408" s="7">
        <f>IF(AND(BT408&gt;0,BT409=0),BT408,0)</f>
        <v>0</v>
      </c>
      <c r="BV408" s="7">
        <f>IF(BW407&gt;0,BV407,0)</f>
        <v>0</v>
      </c>
      <c r="BW408" s="7">
        <f>IF(ROUND(BT408-BV408,2)&gt;0,ROUND(BT408-BV408,2),0)</f>
        <v>0</v>
      </c>
      <c r="CB408">
        <v>406</v>
      </c>
      <c r="CC408" s="7">
        <f>IF(DB407&gt;0,CC407-1000,CC407)</f>
        <v>0</v>
      </c>
      <c r="CD408" s="20">
        <f>IF(DB407&gt;0,ROUND(PMT($F$92/12,$F$96*12,-CC408),5),0)</f>
        <v>0</v>
      </c>
      <c r="CE408" s="15">
        <f>IF(DB407&gt;0,ROUND(CC408*$CE$1/1000,2),0)</f>
        <v>0</v>
      </c>
      <c r="CF408" s="9">
        <f>INT(CE408)</f>
        <v>0</v>
      </c>
      <c r="CG408" s="23">
        <f>INT((CE408-CF408)*10)/10</f>
        <v>0</v>
      </c>
      <c r="CH408" s="17">
        <f>CE408-CF408-CG408</f>
        <v>0</v>
      </c>
      <c r="CI408" s="23">
        <f>IF(OR(CH408=0.05,CH408=0),CH408,IF(AND(CH408&gt;0.051,CH408&lt;0.1),0.1,IF(AND(CH408&gt;0.001,CH408&lt;0.05),0.05,CH408)))</f>
        <v>0</v>
      </c>
      <c r="CJ408" s="23">
        <f>CF408+CG408+CI408</f>
        <v>0</v>
      </c>
      <c r="CK408" s="15">
        <f>IF(DB407&gt;0,ROUND($CD$1*$CK$1,2),0)</f>
        <v>0</v>
      </c>
      <c r="CL408" s="22">
        <v>0</v>
      </c>
      <c r="CM408" s="22">
        <f>IF(DB407&gt;0,ROUND($CD$1*$CM$1,2),0)</f>
        <v>0</v>
      </c>
      <c r="CN408" s="22">
        <f>IF(DB407&gt;0,ROUND($CD$1*$CN$1,2),0)</f>
        <v>0</v>
      </c>
      <c r="CO408" s="22">
        <f>IF(DB407&gt;0,ROUND($CD$1*$CO$1,2),0)</f>
        <v>0</v>
      </c>
      <c r="CP408" s="22">
        <f>IF(DB407&gt;0,ROUND($CD$1*$CP$1,2),0)</f>
        <v>0</v>
      </c>
      <c r="CQ408" s="15">
        <f>IF(DB407&gt;0,CK408+SUM(CM408:CP408),0)</f>
        <v>0</v>
      </c>
      <c r="CR408" s="22">
        <f>IF(DB407&gt;0,ROUND(CQ408/12,2),0)</f>
        <v>0</v>
      </c>
      <c r="CS408" s="9">
        <f>INT(CR408)</f>
        <v>0</v>
      </c>
      <c r="CT408" s="23">
        <f>INT((CR408-CS408)*10)/10</f>
        <v>0</v>
      </c>
      <c r="CU408" s="17">
        <f>CR408-CS408-CT408</f>
        <v>0</v>
      </c>
      <c r="CV408" s="23">
        <f>IF(OR(CU408=0.05,CU408=0),CU408,IF(AND(CU408&gt;0.051,CU408&lt;0.1),0.1,IF(AND(CU408&gt;0.001,CU408&lt;0.05),0.05,CU408)))</f>
        <v>0</v>
      </c>
      <c r="CW408" s="23">
        <f>CS408+CT408+CV408</f>
        <v>0</v>
      </c>
      <c r="CX408">
        <f>IF(DB407&gt;0,CX407,0)</f>
        <v>0</v>
      </c>
      <c r="CY408" s="7">
        <f>ROUND(CD408+CJ408+CW408+CX408,2)</f>
        <v>0</v>
      </c>
      <c r="CZ408" s="7">
        <f>IF(AND(CY408&gt;0,CY409=0),CY408,0)</f>
        <v>0</v>
      </c>
      <c r="DA408" s="7">
        <f>IF(DB407&gt;0,DA407,0)</f>
        <v>0</v>
      </c>
      <c r="DB408" s="7">
        <f>IF(ROUND(CY408-DA408,2)&gt;0,ROUND(CY408-DA408,2),0)</f>
        <v>0</v>
      </c>
      <c r="EB408">
        <v>406</v>
      </c>
      <c r="EC408" s="7">
        <f>IF(FB407&gt;0,EC407-1000,EC407)</f>
        <v>0</v>
      </c>
      <c r="ED408" s="20">
        <f>IF(FB407&gt;0,ROUND(PMT($F$92/12,$F$96*12,-EC408),5),0)</f>
        <v>0</v>
      </c>
      <c r="EE408" s="15">
        <f>IF(FB407&gt;0,ROUND(EC408*$EE$1/1000,2),0)</f>
        <v>0</v>
      </c>
      <c r="EF408" s="9">
        <f>INT(EE408)</f>
        <v>0</v>
      </c>
      <c r="EG408" s="23">
        <f>INT((EE408-EF408)*10)/10</f>
        <v>0</v>
      </c>
      <c r="EH408" s="17">
        <f>EE408-EF408-EG408</f>
        <v>0</v>
      </c>
      <c r="EI408" s="23">
        <f>IF(OR(EH408=0.05,EH408=0),EH408,IF(AND(EH408&gt;0.051,EH408&lt;0.1),0.1,IF(AND(EH408&gt;0.001,EH408&lt;0.05),0.05,EH408)))</f>
        <v>0</v>
      </c>
      <c r="EJ408" s="23">
        <f>EF408+EG408+EI408</f>
        <v>0</v>
      </c>
      <c r="EK408" s="15">
        <f>IF(FB407&gt;0,ROUND($ED$1*$EK$1,2),0)</f>
        <v>0</v>
      </c>
      <c r="EL408" s="22">
        <v>0</v>
      </c>
      <c r="EM408" s="22">
        <f>IF(FB407&gt;0,ROUND($ED$1*$EM$1,0),0)</f>
        <v>0</v>
      </c>
      <c r="EN408" s="22">
        <f>IF(FB407&gt;0,ROUND($ED$1*$EN$1,2),0)</f>
        <v>0</v>
      </c>
      <c r="EO408" s="22">
        <f>IF(FB407&gt;0,ROUND($ED$1*$EO$1,2),0)</f>
        <v>0</v>
      </c>
      <c r="EP408" s="22">
        <f>IF(FB407&gt;0,ROUND($ED$1*$EP$1,2),0)</f>
        <v>0</v>
      </c>
      <c r="EQ408" s="15">
        <f>IF(FB407&gt;0,EK408+SUM(EM408:EP408),0)</f>
        <v>0</v>
      </c>
      <c r="ER408" s="22">
        <f>IF(FB407&gt;0,ROUND(EQ408/12,2),0)</f>
        <v>0</v>
      </c>
      <c r="ES408" s="9">
        <f>INT(ER408)</f>
        <v>0</v>
      </c>
      <c r="ET408" s="23">
        <f>INT((ER408-ES408)*10)/10</f>
        <v>0</v>
      </c>
      <c r="EU408" s="17">
        <f>ER408-ES408-ET408</f>
        <v>0</v>
      </c>
      <c r="EV408" s="23">
        <f>IF(OR(EU408=0.05,EU408=0),EU408,IF(AND(EU408&gt;0.051,EU408&lt;0.1),0.1,IF(AND(EU408&gt;0.001,EU408&lt;0.05),0.05,EU408)))</f>
        <v>0</v>
      </c>
      <c r="EW408" s="23">
        <f>ES408+ET408+EV408</f>
        <v>0</v>
      </c>
      <c r="EX408">
        <f>IF(FB407&gt;0,EX407,0)</f>
        <v>0</v>
      </c>
      <c r="EY408" s="7">
        <f>ROUND(ED408+EJ408+EW408+EX408,2)</f>
        <v>0</v>
      </c>
      <c r="EZ408" s="7">
        <f>IF(AND(EY408&gt;0,EY409=0),EY408,0)</f>
        <v>0</v>
      </c>
      <c r="FA408" s="7">
        <f>IF(FB407&gt;0,FA407,0)</f>
        <v>0</v>
      </c>
      <c r="FB408" s="7">
        <f>IF(ROUND(EY408-FA408,2)&gt;0,ROUND(EY408-FA408,2),0)</f>
        <v>0</v>
      </c>
      <c r="GB408">
        <v>406</v>
      </c>
      <c r="GC408" s="7">
        <f>IF(HB407&gt;0,GC407-1000,GC407)</f>
        <v>0</v>
      </c>
      <c r="GD408" s="20">
        <f>IF(HB407&gt;0,ROUND(PMT($F$92/12,$F$96*12,-GC408),5),0)</f>
        <v>0</v>
      </c>
      <c r="GE408" s="15">
        <f>IF(HB407&gt;0,ROUND(GC408*$GE$1/1000,2),0)</f>
        <v>0</v>
      </c>
      <c r="GF408" s="9">
        <f>INT(GE408)</f>
        <v>0</v>
      </c>
      <c r="GG408" s="23">
        <f>INT((GE408-GF408)*10)/10</f>
        <v>0</v>
      </c>
      <c r="GH408" s="17">
        <f>GE408-GF408-GG408</f>
        <v>0</v>
      </c>
      <c r="GI408" s="23">
        <f>IF(OR(GH408=0.05,GH408=0),GH408,IF(AND(GH408&gt;0.051,GH408&lt;0.1),0.1,IF(AND(GH408&gt;0.001,GH408&lt;0.05),0.05,GH408)))</f>
        <v>0</v>
      </c>
      <c r="GJ408" s="23">
        <f>GF408+GG408+GI408</f>
        <v>0</v>
      </c>
      <c r="GK408" s="15">
        <f>IF(HB407&gt;0,ROUND($GD$1*$GK$1,2),0)</f>
        <v>0</v>
      </c>
      <c r="GL408" s="22">
        <v>0</v>
      </c>
      <c r="GM408" s="22">
        <f>IF(HB407&gt;0,ROUND($GD$1*$GM$1,0),0)</f>
        <v>0</v>
      </c>
      <c r="GN408" s="22">
        <f>IF(HB407&gt;0,ROUND($GD$1*$GN$1,2),0)</f>
        <v>0</v>
      </c>
      <c r="GO408" s="22">
        <f>IF(HB407&gt;0,ROUND($GD$1*$GO$1,2),0)</f>
        <v>0</v>
      </c>
      <c r="GP408" s="22">
        <f>IF(HB407&gt;0,ROUND($GD$1*$GP$1,2),0)</f>
        <v>0</v>
      </c>
      <c r="GQ408" s="15">
        <f>IF(HB407&gt;0,GK408+SUM(GM408:GP408),0)</f>
        <v>0</v>
      </c>
      <c r="GR408" s="22">
        <f>IF(HB407&gt;0,ROUND(GQ408/12,2),0)</f>
        <v>0</v>
      </c>
      <c r="GS408" s="9">
        <f>INT(GR408)</f>
        <v>0</v>
      </c>
      <c r="GT408" s="23">
        <f>INT((GR408-GS408)*10)/10</f>
        <v>0</v>
      </c>
      <c r="GU408" s="17">
        <f>GR408-GS408-GT408</f>
        <v>0</v>
      </c>
      <c r="GV408" s="23">
        <f>IF(OR(GU408=0.05,GU408=0),GU408,IF(AND(GU408&gt;0.051,GU408&lt;0.1),0.1,IF(AND(GU408&gt;0.001,GU408&lt;0.05),0.05,GU408)))</f>
        <v>0</v>
      </c>
      <c r="GW408" s="23">
        <f>GS408+GT408+GV408</f>
        <v>0</v>
      </c>
      <c r="GX408">
        <f>IF(HB407&gt;0,GX407,0)</f>
        <v>0</v>
      </c>
      <c r="GY408" s="7">
        <f>ROUND(GD408+GJ408+GW408+GX408,2)</f>
        <v>0</v>
      </c>
      <c r="GZ408" s="7">
        <f>IF(AND(GY408&gt;0,GY409=0),GY408,0)</f>
        <v>0</v>
      </c>
      <c r="HA408" s="7">
        <f>IF(HB407&gt;0,HA407,0)</f>
        <v>0</v>
      </c>
      <c r="HB408" s="7">
        <f>IF(ROUND(GY408-HA408,2)&gt;0,ROUND(GY408-HA408,2),0)</f>
        <v>0</v>
      </c>
    </row>
    <row r="409" spans="1:235">
      <c r="BB409">
        <v>407</v>
      </c>
      <c r="BC409" s="7">
        <f>IF(BW408&gt;0,BC408-1000,BC408)</f>
        <v>0</v>
      </c>
      <c r="BD409" s="20">
        <f>IF(BW408&gt;0,ROUND(PMT($F$92/12,$F$96*12,-BC409),5),0)</f>
        <v>0</v>
      </c>
      <c r="BE409" s="15">
        <f>IF(BW408&gt;0,ROUND(BC409*$E$1/1000,2),0)</f>
        <v>0</v>
      </c>
      <c r="BF409" s="15">
        <f>IF(BW408&gt;0,ROUND(MIN(BC409,$F$168)*$BF$1,2),0)</f>
        <v>0</v>
      </c>
      <c r="BG409" s="22">
        <v>0</v>
      </c>
      <c r="BH409" s="22">
        <f>IF(BW408&gt;0,ROUND(MIN(BC409,$F$168)*$BH$1,0),0)</f>
        <v>0</v>
      </c>
      <c r="BI409" s="22">
        <f>IF(BW408&gt;0,ROUND(MIN(BC409,$F$168)*$BI$1,2),0)</f>
        <v>0</v>
      </c>
      <c r="BJ409" s="22">
        <f>IF(BW408&gt;0,ROUND(MIN(BC409,$F$168)*$BJ$1,2),0)</f>
        <v>0</v>
      </c>
      <c r="BK409" s="22">
        <f>IF(BW408&gt;0,ROUND(MIN(BC409,$F$168)*$BK$1,2),0)</f>
        <v>0</v>
      </c>
      <c r="BL409" s="15">
        <f>IF(BW408&gt;0,BF409+SUM(BH409:BK409),0)</f>
        <v>0</v>
      </c>
      <c r="BM409" s="22">
        <f>IF(BW408&gt;0,ROUND(BL409/12,2),0)</f>
        <v>0</v>
      </c>
      <c r="BN409" s="9">
        <f>INT(BM409)</f>
        <v>0</v>
      </c>
      <c r="BO409" s="23">
        <f>INT((BM409-BN409)*10)/10</f>
        <v>0</v>
      </c>
      <c r="BP409" s="17">
        <f>BM409-BN409-BO409</f>
        <v>0</v>
      </c>
      <c r="BQ409" s="23">
        <f>IF(OR(BP409=0.05,BP409=0),BP409,IF(AND(BP409&gt;0.051,BP409&lt;0.1),0.1,IF(AND(BP409&gt;0.001,BP409&lt;0.05),0.05,BP409)))</f>
        <v>0</v>
      </c>
      <c r="BR409" s="23">
        <f>BN409+BO409+BQ409</f>
        <v>0</v>
      </c>
      <c r="BS409">
        <f>IF(BW408&gt;0,BS408,0)</f>
        <v>0</v>
      </c>
      <c r="BT409" s="7">
        <f>SUM(BD409:BE409)+BR409+BS409</f>
        <v>0</v>
      </c>
      <c r="BU409" s="7">
        <f>IF(AND(BT409&gt;0,BT410=0),BT409,0)</f>
        <v>0</v>
      </c>
      <c r="BV409" s="7">
        <f>IF(BW408&gt;0,BV408,0)</f>
        <v>0</v>
      </c>
      <c r="BW409" s="7">
        <f>IF(ROUND(BT409-BV409,2)&gt;0,ROUND(BT409-BV409,2),0)</f>
        <v>0</v>
      </c>
      <c r="CB409">
        <v>407</v>
      </c>
      <c r="CC409" s="7">
        <f>IF(DB408&gt;0,CC408-1000,CC408)</f>
        <v>0</v>
      </c>
      <c r="CD409" s="20">
        <f>IF(DB408&gt;0,ROUND(PMT($F$92/12,$F$96*12,-CC409),5),0)</f>
        <v>0</v>
      </c>
      <c r="CE409" s="15">
        <f>IF(DB408&gt;0,ROUND(CC409*$CE$1/1000,2),0)</f>
        <v>0</v>
      </c>
      <c r="CF409" s="9">
        <f>INT(CE409)</f>
        <v>0</v>
      </c>
      <c r="CG409" s="23">
        <f>INT((CE409-CF409)*10)/10</f>
        <v>0</v>
      </c>
      <c r="CH409" s="17">
        <f>CE409-CF409-CG409</f>
        <v>0</v>
      </c>
      <c r="CI409" s="23">
        <f>IF(OR(CH409=0.05,CH409=0),CH409,IF(AND(CH409&gt;0.051,CH409&lt;0.1),0.1,IF(AND(CH409&gt;0.001,CH409&lt;0.05),0.05,CH409)))</f>
        <v>0</v>
      </c>
      <c r="CJ409" s="23">
        <f>CF409+CG409+CI409</f>
        <v>0</v>
      </c>
      <c r="CK409" s="15">
        <f>IF(DB408&gt;0,ROUND($CD$1*$CK$1,2),0)</f>
        <v>0</v>
      </c>
      <c r="CL409" s="22">
        <v>0</v>
      </c>
      <c r="CM409" s="22">
        <f>IF(DB408&gt;0,ROUND($CD$1*$CM$1,2),0)</f>
        <v>0</v>
      </c>
      <c r="CN409" s="22">
        <f>IF(DB408&gt;0,ROUND($CD$1*$CN$1,2),0)</f>
        <v>0</v>
      </c>
      <c r="CO409" s="22">
        <f>IF(DB408&gt;0,ROUND($CD$1*$CO$1,2),0)</f>
        <v>0</v>
      </c>
      <c r="CP409" s="22">
        <f>IF(DB408&gt;0,ROUND($CD$1*$CP$1,2),0)</f>
        <v>0</v>
      </c>
      <c r="CQ409" s="15">
        <f>IF(DB408&gt;0,CK409+SUM(CM409:CP409),0)</f>
        <v>0</v>
      </c>
      <c r="CR409" s="22">
        <f>IF(DB408&gt;0,ROUND(CQ409/12,2),0)</f>
        <v>0</v>
      </c>
      <c r="CS409" s="9">
        <f>INT(CR409)</f>
        <v>0</v>
      </c>
      <c r="CT409" s="23">
        <f>INT((CR409-CS409)*10)/10</f>
        <v>0</v>
      </c>
      <c r="CU409" s="17">
        <f>CR409-CS409-CT409</f>
        <v>0</v>
      </c>
      <c r="CV409" s="23">
        <f>IF(OR(CU409=0.05,CU409=0),CU409,IF(AND(CU409&gt;0.051,CU409&lt;0.1),0.1,IF(AND(CU409&gt;0.001,CU409&lt;0.05),0.05,CU409)))</f>
        <v>0</v>
      </c>
      <c r="CW409" s="23">
        <f>CS409+CT409+CV409</f>
        <v>0</v>
      </c>
      <c r="CX409">
        <f>IF(DB408&gt;0,CX408,0)</f>
        <v>0</v>
      </c>
      <c r="CY409" s="7">
        <f>ROUND(CD409+CJ409+CW409+CX409,2)</f>
        <v>0</v>
      </c>
      <c r="CZ409" s="7">
        <f>IF(AND(CY409&gt;0,CY410=0),CY409,0)</f>
        <v>0</v>
      </c>
      <c r="DA409" s="7">
        <f>IF(DB408&gt;0,DA408,0)</f>
        <v>0</v>
      </c>
      <c r="DB409" s="7">
        <f>IF(ROUND(CY409-DA409,2)&gt;0,ROUND(CY409-DA409,2),0)</f>
        <v>0</v>
      </c>
      <c r="EB409">
        <v>407</v>
      </c>
      <c r="EC409" s="7">
        <f>IF(FB408&gt;0,EC408-1000,EC408)</f>
        <v>0</v>
      </c>
      <c r="ED409" s="20">
        <f>IF(FB408&gt;0,ROUND(PMT($F$92/12,$F$96*12,-EC409),5),0)</f>
        <v>0</v>
      </c>
      <c r="EE409" s="15">
        <f>IF(FB408&gt;0,ROUND(EC409*$EE$1/1000,2),0)</f>
        <v>0</v>
      </c>
      <c r="EF409" s="9">
        <f>INT(EE409)</f>
        <v>0</v>
      </c>
      <c r="EG409" s="23">
        <f>INT((EE409-EF409)*10)/10</f>
        <v>0</v>
      </c>
      <c r="EH409" s="17">
        <f>EE409-EF409-EG409</f>
        <v>0</v>
      </c>
      <c r="EI409" s="23">
        <f>IF(OR(EH409=0.05,EH409=0),EH409,IF(AND(EH409&gt;0.051,EH409&lt;0.1),0.1,IF(AND(EH409&gt;0.001,EH409&lt;0.05),0.05,EH409)))</f>
        <v>0</v>
      </c>
      <c r="EJ409" s="23">
        <f>EF409+EG409+EI409</f>
        <v>0</v>
      </c>
      <c r="EK409" s="15">
        <f>IF(FB408&gt;0,ROUND($ED$1*$EK$1,2),0)</f>
        <v>0</v>
      </c>
      <c r="EL409" s="22">
        <v>0</v>
      </c>
      <c r="EM409" s="22">
        <f>IF(FB408&gt;0,ROUND($ED$1*$EM$1,0),0)</f>
        <v>0</v>
      </c>
      <c r="EN409" s="22">
        <f>IF(FB408&gt;0,ROUND($ED$1*$EN$1,2),0)</f>
        <v>0</v>
      </c>
      <c r="EO409" s="22">
        <f>IF(FB408&gt;0,ROUND($ED$1*$EO$1,2),0)</f>
        <v>0</v>
      </c>
      <c r="EP409" s="22">
        <f>IF(FB408&gt;0,ROUND($ED$1*$EP$1,2),0)</f>
        <v>0</v>
      </c>
      <c r="EQ409" s="15">
        <f>IF(FB408&gt;0,EK409+SUM(EM409:EP409),0)</f>
        <v>0</v>
      </c>
      <c r="ER409" s="22">
        <f>IF(FB408&gt;0,ROUND(EQ409/12,2),0)</f>
        <v>0</v>
      </c>
      <c r="ES409" s="9">
        <f>INT(ER409)</f>
        <v>0</v>
      </c>
      <c r="ET409" s="23">
        <f>INT((ER409-ES409)*10)/10</f>
        <v>0</v>
      </c>
      <c r="EU409" s="17">
        <f>ER409-ES409-ET409</f>
        <v>0</v>
      </c>
      <c r="EV409" s="23">
        <f>IF(OR(EU409=0.05,EU409=0),EU409,IF(AND(EU409&gt;0.051,EU409&lt;0.1),0.1,IF(AND(EU409&gt;0.001,EU409&lt;0.05),0.05,EU409)))</f>
        <v>0</v>
      </c>
      <c r="EW409" s="23">
        <f>ES409+ET409+EV409</f>
        <v>0</v>
      </c>
      <c r="EX409">
        <f>IF(FB408&gt;0,EX408,0)</f>
        <v>0</v>
      </c>
      <c r="EY409" s="7">
        <f>ROUND(ED409+EJ409+EW409+EX409,2)</f>
        <v>0</v>
      </c>
      <c r="EZ409" s="7">
        <f>IF(AND(EY409&gt;0,EY410=0),EY409,0)</f>
        <v>0</v>
      </c>
      <c r="FA409" s="7">
        <f>IF(FB408&gt;0,FA408,0)</f>
        <v>0</v>
      </c>
      <c r="FB409" s="7">
        <f>IF(ROUND(EY409-FA409,2)&gt;0,ROUND(EY409-FA409,2),0)</f>
        <v>0</v>
      </c>
      <c r="GB409">
        <v>407</v>
      </c>
      <c r="GC409" s="7">
        <f>IF(HB408&gt;0,GC408-1000,GC408)</f>
        <v>0</v>
      </c>
      <c r="GD409" s="20">
        <f>IF(HB408&gt;0,ROUND(PMT($F$92/12,$F$96*12,-GC409),5),0)</f>
        <v>0</v>
      </c>
      <c r="GE409" s="15">
        <f>IF(HB408&gt;0,ROUND(GC409*$GE$1/1000,2),0)</f>
        <v>0</v>
      </c>
      <c r="GF409" s="9">
        <f>INT(GE409)</f>
        <v>0</v>
      </c>
      <c r="GG409" s="23">
        <f>INT((GE409-GF409)*10)/10</f>
        <v>0</v>
      </c>
      <c r="GH409" s="17">
        <f>GE409-GF409-GG409</f>
        <v>0</v>
      </c>
      <c r="GI409" s="23">
        <f>IF(OR(GH409=0.05,GH409=0),GH409,IF(AND(GH409&gt;0.051,GH409&lt;0.1),0.1,IF(AND(GH409&gt;0.001,GH409&lt;0.05),0.05,GH409)))</f>
        <v>0</v>
      </c>
      <c r="GJ409" s="23">
        <f>GF409+GG409+GI409</f>
        <v>0</v>
      </c>
      <c r="GK409" s="15">
        <f>IF(HB408&gt;0,ROUND($GD$1*$GK$1,2),0)</f>
        <v>0</v>
      </c>
      <c r="GL409" s="22">
        <v>0</v>
      </c>
      <c r="GM409" s="22">
        <f>IF(HB408&gt;0,ROUND($GD$1*$GM$1,0),0)</f>
        <v>0</v>
      </c>
      <c r="GN409" s="22">
        <f>IF(HB408&gt;0,ROUND($GD$1*$GN$1,2),0)</f>
        <v>0</v>
      </c>
      <c r="GO409" s="22">
        <f>IF(HB408&gt;0,ROUND($GD$1*$GO$1,2),0)</f>
        <v>0</v>
      </c>
      <c r="GP409" s="22">
        <f>IF(HB408&gt;0,ROUND($GD$1*$GP$1,2),0)</f>
        <v>0</v>
      </c>
      <c r="GQ409" s="15">
        <f>IF(HB408&gt;0,GK409+SUM(GM409:GP409),0)</f>
        <v>0</v>
      </c>
      <c r="GR409" s="22">
        <f>IF(HB408&gt;0,ROUND(GQ409/12,2),0)</f>
        <v>0</v>
      </c>
      <c r="GS409" s="9">
        <f>INT(GR409)</f>
        <v>0</v>
      </c>
      <c r="GT409" s="23">
        <f>INT((GR409-GS409)*10)/10</f>
        <v>0</v>
      </c>
      <c r="GU409" s="17">
        <f>GR409-GS409-GT409</f>
        <v>0</v>
      </c>
      <c r="GV409" s="23">
        <f>IF(OR(GU409=0.05,GU409=0),GU409,IF(AND(GU409&gt;0.051,GU409&lt;0.1),0.1,IF(AND(GU409&gt;0.001,GU409&lt;0.05),0.05,GU409)))</f>
        <v>0</v>
      </c>
      <c r="GW409" s="23">
        <f>GS409+GT409+GV409</f>
        <v>0</v>
      </c>
      <c r="GX409">
        <f>IF(HB408&gt;0,GX408,0)</f>
        <v>0</v>
      </c>
      <c r="GY409" s="7">
        <f>ROUND(GD409+GJ409+GW409+GX409,2)</f>
        <v>0</v>
      </c>
      <c r="GZ409" s="7">
        <f>IF(AND(GY409&gt;0,GY410=0),GY409,0)</f>
        <v>0</v>
      </c>
      <c r="HA409" s="7">
        <f>IF(HB408&gt;0,HA408,0)</f>
        <v>0</v>
      </c>
      <c r="HB409" s="7">
        <f>IF(ROUND(GY409-HA409,2)&gt;0,ROUND(GY409-HA409,2),0)</f>
        <v>0</v>
      </c>
    </row>
    <row r="410" spans="1:235">
      <c r="BB410">
        <v>408</v>
      </c>
      <c r="BC410" s="7">
        <f>IF(BW409&gt;0,BC409-1000,BC409)</f>
        <v>0</v>
      </c>
      <c r="BD410" s="20">
        <f>IF(BW409&gt;0,ROUND(PMT($F$92/12,$F$96*12,-BC410),5),0)</f>
        <v>0</v>
      </c>
      <c r="BE410" s="15">
        <f>IF(BW409&gt;0,ROUND(BC410*$E$1/1000,2),0)</f>
        <v>0</v>
      </c>
      <c r="BF410" s="15">
        <f>IF(BW409&gt;0,ROUND(MIN(BC410,$F$168)*$BF$1,2),0)</f>
        <v>0</v>
      </c>
      <c r="BG410" s="22">
        <v>0</v>
      </c>
      <c r="BH410" s="22">
        <f>IF(BW409&gt;0,ROUND(MIN(BC410,$F$168)*$BH$1,0),0)</f>
        <v>0</v>
      </c>
      <c r="BI410" s="22">
        <f>IF(BW409&gt;0,ROUND(MIN(BC410,$F$168)*$BI$1,2),0)</f>
        <v>0</v>
      </c>
      <c r="BJ410" s="22">
        <f>IF(BW409&gt;0,ROUND(MIN(BC410,$F$168)*$BJ$1,2),0)</f>
        <v>0</v>
      </c>
      <c r="BK410" s="22">
        <f>IF(BW409&gt;0,ROUND(MIN(BC410,$F$168)*$BK$1,2),0)</f>
        <v>0</v>
      </c>
      <c r="BL410" s="15">
        <f>IF(BW409&gt;0,BF410+SUM(BH410:BK410),0)</f>
        <v>0</v>
      </c>
      <c r="BM410" s="22">
        <f>IF(BW409&gt;0,ROUND(BL410/12,2),0)</f>
        <v>0</v>
      </c>
      <c r="BN410" s="9">
        <f>INT(BM410)</f>
        <v>0</v>
      </c>
      <c r="BO410" s="23">
        <f>INT((BM410-BN410)*10)/10</f>
        <v>0</v>
      </c>
      <c r="BP410" s="17">
        <f>BM410-BN410-BO410</f>
        <v>0</v>
      </c>
      <c r="BQ410" s="23">
        <f>IF(OR(BP410=0.05,BP410=0),BP410,IF(AND(BP410&gt;0.051,BP410&lt;0.1),0.1,IF(AND(BP410&gt;0.001,BP410&lt;0.05),0.05,BP410)))</f>
        <v>0</v>
      </c>
      <c r="BR410" s="23">
        <f>BN410+BO410+BQ410</f>
        <v>0</v>
      </c>
      <c r="BS410">
        <f>IF(BW409&gt;0,BS409,0)</f>
        <v>0</v>
      </c>
      <c r="BT410" s="7">
        <f>SUM(BD410:BE410)+BR410+BS410</f>
        <v>0</v>
      </c>
      <c r="BU410" s="7">
        <f>IF(AND(BT410&gt;0,BT411=0),BT410,0)</f>
        <v>0</v>
      </c>
      <c r="BV410" s="7">
        <f>IF(BW409&gt;0,BV409,0)</f>
        <v>0</v>
      </c>
      <c r="BW410" s="7">
        <f>IF(ROUND(BT410-BV410,2)&gt;0,ROUND(BT410-BV410,2),0)</f>
        <v>0</v>
      </c>
      <c r="CB410">
        <v>408</v>
      </c>
      <c r="CC410" s="7">
        <f>IF(DB409&gt;0,CC409-1000,CC409)</f>
        <v>0</v>
      </c>
      <c r="CD410" s="20">
        <f>IF(DB409&gt;0,ROUND(PMT($F$92/12,$F$96*12,-CC410),5),0)</f>
        <v>0</v>
      </c>
      <c r="CE410" s="15">
        <f>IF(DB409&gt;0,ROUND(CC410*$CE$1/1000,2),0)</f>
        <v>0</v>
      </c>
      <c r="CF410" s="9">
        <f>INT(CE410)</f>
        <v>0</v>
      </c>
      <c r="CG410" s="23">
        <f>INT((CE410-CF410)*10)/10</f>
        <v>0</v>
      </c>
      <c r="CH410" s="17">
        <f>CE410-CF410-CG410</f>
        <v>0</v>
      </c>
      <c r="CI410" s="23">
        <f>IF(OR(CH410=0.05,CH410=0),CH410,IF(AND(CH410&gt;0.051,CH410&lt;0.1),0.1,IF(AND(CH410&gt;0.001,CH410&lt;0.05),0.05,CH410)))</f>
        <v>0</v>
      </c>
      <c r="CJ410" s="23">
        <f>CF410+CG410+CI410</f>
        <v>0</v>
      </c>
      <c r="CK410" s="15">
        <f>IF(DB409&gt;0,ROUND($CD$1*$CK$1,2),0)</f>
        <v>0</v>
      </c>
      <c r="CL410" s="22">
        <v>0</v>
      </c>
      <c r="CM410" s="22">
        <f>IF(DB409&gt;0,ROUND($CD$1*$CM$1,2),0)</f>
        <v>0</v>
      </c>
      <c r="CN410" s="22">
        <f>IF(DB409&gt;0,ROUND($CD$1*$CN$1,2),0)</f>
        <v>0</v>
      </c>
      <c r="CO410" s="22">
        <f>IF(DB409&gt;0,ROUND($CD$1*$CO$1,2),0)</f>
        <v>0</v>
      </c>
      <c r="CP410" s="22">
        <f>IF(DB409&gt;0,ROUND($CD$1*$CP$1,2),0)</f>
        <v>0</v>
      </c>
      <c r="CQ410" s="15">
        <f>IF(DB409&gt;0,CK410+SUM(CM410:CP410),0)</f>
        <v>0</v>
      </c>
      <c r="CR410" s="22">
        <f>IF(DB409&gt;0,ROUND(CQ410/12,2),0)</f>
        <v>0</v>
      </c>
      <c r="CS410" s="9">
        <f>INT(CR410)</f>
        <v>0</v>
      </c>
      <c r="CT410" s="23">
        <f>INT((CR410-CS410)*10)/10</f>
        <v>0</v>
      </c>
      <c r="CU410" s="17">
        <f>CR410-CS410-CT410</f>
        <v>0</v>
      </c>
      <c r="CV410" s="23">
        <f>IF(OR(CU410=0.05,CU410=0),CU410,IF(AND(CU410&gt;0.051,CU410&lt;0.1),0.1,IF(AND(CU410&gt;0.001,CU410&lt;0.05),0.05,CU410)))</f>
        <v>0</v>
      </c>
      <c r="CW410" s="23">
        <f>CS410+CT410+CV410</f>
        <v>0</v>
      </c>
      <c r="CX410">
        <f>IF(DB409&gt;0,CX409,0)</f>
        <v>0</v>
      </c>
      <c r="CY410" s="7">
        <f>ROUND(CD410+CJ410+CW410+CX410,2)</f>
        <v>0</v>
      </c>
      <c r="CZ410" s="7">
        <f>IF(AND(CY410&gt;0,CY411=0),CY410,0)</f>
        <v>0</v>
      </c>
      <c r="DA410" s="7">
        <f>IF(DB409&gt;0,DA409,0)</f>
        <v>0</v>
      </c>
      <c r="DB410" s="7">
        <f>IF(ROUND(CY410-DA410,2)&gt;0,ROUND(CY410-DA410,2),0)</f>
        <v>0</v>
      </c>
      <c r="EB410">
        <v>408</v>
      </c>
      <c r="EC410" s="7">
        <f>IF(FB409&gt;0,EC409-1000,EC409)</f>
        <v>0</v>
      </c>
      <c r="ED410" s="20">
        <f>IF(FB409&gt;0,ROUND(PMT($F$92/12,$F$96*12,-EC410),5),0)</f>
        <v>0</v>
      </c>
      <c r="EE410" s="15">
        <f>IF(FB409&gt;0,ROUND(EC410*$EE$1/1000,2),0)</f>
        <v>0</v>
      </c>
      <c r="EF410" s="9">
        <f>INT(EE410)</f>
        <v>0</v>
      </c>
      <c r="EG410" s="23">
        <f>INT((EE410-EF410)*10)/10</f>
        <v>0</v>
      </c>
      <c r="EH410" s="17">
        <f>EE410-EF410-EG410</f>
        <v>0</v>
      </c>
      <c r="EI410" s="23">
        <f>IF(OR(EH410=0.05,EH410=0),EH410,IF(AND(EH410&gt;0.051,EH410&lt;0.1),0.1,IF(AND(EH410&gt;0.001,EH410&lt;0.05),0.05,EH410)))</f>
        <v>0</v>
      </c>
      <c r="EJ410" s="23">
        <f>EF410+EG410+EI410</f>
        <v>0</v>
      </c>
      <c r="EK410" s="15">
        <f>IF(FB409&gt;0,ROUND($ED$1*$EK$1,2),0)</f>
        <v>0</v>
      </c>
      <c r="EL410" s="22">
        <v>0</v>
      </c>
      <c r="EM410" s="22">
        <f>IF(FB409&gt;0,ROUND($ED$1*$EM$1,0),0)</f>
        <v>0</v>
      </c>
      <c r="EN410" s="22">
        <f>IF(FB409&gt;0,ROUND($ED$1*$EN$1,2),0)</f>
        <v>0</v>
      </c>
      <c r="EO410" s="22">
        <f>IF(FB409&gt;0,ROUND($ED$1*$EO$1,2),0)</f>
        <v>0</v>
      </c>
      <c r="EP410" s="22">
        <f>IF(FB409&gt;0,ROUND($ED$1*$EP$1,2),0)</f>
        <v>0</v>
      </c>
      <c r="EQ410" s="15">
        <f>IF(FB409&gt;0,EK410+SUM(EM410:EP410),0)</f>
        <v>0</v>
      </c>
      <c r="ER410" s="22">
        <f>IF(FB409&gt;0,ROUND(EQ410/12,2),0)</f>
        <v>0</v>
      </c>
      <c r="ES410" s="9">
        <f>INT(ER410)</f>
        <v>0</v>
      </c>
      <c r="ET410" s="23">
        <f>INT((ER410-ES410)*10)/10</f>
        <v>0</v>
      </c>
      <c r="EU410" s="17">
        <f>ER410-ES410-ET410</f>
        <v>0</v>
      </c>
      <c r="EV410" s="23">
        <f>IF(OR(EU410=0.05,EU410=0),EU410,IF(AND(EU410&gt;0.051,EU410&lt;0.1),0.1,IF(AND(EU410&gt;0.001,EU410&lt;0.05),0.05,EU410)))</f>
        <v>0</v>
      </c>
      <c r="EW410" s="23">
        <f>ES410+ET410+EV410</f>
        <v>0</v>
      </c>
      <c r="EX410">
        <f>IF(FB409&gt;0,EX409,0)</f>
        <v>0</v>
      </c>
      <c r="EY410" s="7">
        <f>ROUND(ED410+EJ410+EW410+EX410,2)</f>
        <v>0</v>
      </c>
      <c r="EZ410" s="7">
        <f>IF(AND(EY410&gt;0,EY411=0),EY410,0)</f>
        <v>0</v>
      </c>
      <c r="FA410" s="7">
        <f>IF(FB409&gt;0,FA409,0)</f>
        <v>0</v>
      </c>
      <c r="FB410" s="7">
        <f>IF(ROUND(EY410-FA410,2)&gt;0,ROUND(EY410-FA410,2),0)</f>
        <v>0</v>
      </c>
      <c r="GB410">
        <v>408</v>
      </c>
      <c r="GC410" s="7">
        <f>IF(HB409&gt;0,GC409-1000,GC409)</f>
        <v>0</v>
      </c>
      <c r="GD410" s="20">
        <f>IF(HB409&gt;0,ROUND(PMT($F$92/12,$F$96*12,-GC410),5),0)</f>
        <v>0</v>
      </c>
      <c r="GE410" s="15">
        <f>IF(HB409&gt;0,ROUND(GC410*$GE$1/1000,2),0)</f>
        <v>0</v>
      </c>
      <c r="GF410" s="9">
        <f>INT(GE410)</f>
        <v>0</v>
      </c>
      <c r="GG410" s="23">
        <f>INT((GE410-GF410)*10)/10</f>
        <v>0</v>
      </c>
      <c r="GH410" s="17">
        <f>GE410-GF410-GG410</f>
        <v>0</v>
      </c>
      <c r="GI410" s="23">
        <f>IF(OR(GH410=0.05,GH410=0),GH410,IF(AND(GH410&gt;0.051,GH410&lt;0.1),0.1,IF(AND(GH410&gt;0.001,GH410&lt;0.05),0.05,GH410)))</f>
        <v>0</v>
      </c>
      <c r="GJ410" s="23">
        <f>GF410+GG410+GI410</f>
        <v>0</v>
      </c>
      <c r="GK410" s="15">
        <f>IF(HB409&gt;0,ROUND($GD$1*$GK$1,2),0)</f>
        <v>0</v>
      </c>
      <c r="GL410" s="22">
        <v>0</v>
      </c>
      <c r="GM410" s="22">
        <f>IF(HB409&gt;0,ROUND($GD$1*$GM$1,0),0)</f>
        <v>0</v>
      </c>
      <c r="GN410" s="22">
        <f>IF(HB409&gt;0,ROUND($GD$1*$GN$1,2),0)</f>
        <v>0</v>
      </c>
      <c r="GO410" s="22">
        <f>IF(HB409&gt;0,ROUND($GD$1*$GO$1,2),0)</f>
        <v>0</v>
      </c>
      <c r="GP410" s="22">
        <f>IF(HB409&gt;0,ROUND($GD$1*$GP$1,2),0)</f>
        <v>0</v>
      </c>
      <c r="GQ410" s="15">
        <f>IF(HB409&gt;0,GK410+SUM(GM410:GP410),0)</f>
        <v>0</v>
      </c>
      <c r="GR410" s="22">
        <f>IF(HB409&gt;0,ROUND(GQ410/12,2),0)</f>
        <v>0</v>
      </c>
      <c r="GS410" s="9">
        <f>INT(GR410)</f>
        <v>0</v>
      </c>
      <c r="GT410" s="23">
        <f>INT((GR410-GS410)*10)/10</f>
        <v>0</v>
      </c>
      <c r="GU410" s="17">
        <f>GR410-GS410-GT410</f>
        <v>0</v>
      </c>
      <c r="GV410" s="23">
        <f>IF(OR(GU410=0.05,GU410=0),GU410,IF(AND(GU410&gt;0.051,GU410&lt;0.1),0.1,IF(AND(GU410&gt;0.001,GU410&lt;0.05),0.05,GU410)))</f>
        <v>0</v>
      </c>
      <c r="GW410" s="23">
        <f>GS410+GT410+GV410</f>
        <v>0</v>
      </c>
      <c r="GX410">
        <f>IF(HB409&gt;0,GX409,0)</f>
        <v>0</v>
      </c>
      <c r="GY410" s="7">
        <f>ROUND(GD410+GJ410+GW410+GX410,2)</f>
        <v>0</v>
      </c>
      <c r="GZ410" s="7">
        <f>IF(AND(GY410&gt;0,GY411=0),GY410,0)</f>
        <v>0</v>
      </c>
      <c r="HA410" s="7">
        <f>IF(HB409&gt;0,HA409,0)</f>
        <v>0</v>
      </c>
      <c r="HB410" s="7">
        <f>IF(ROUND(GY410-HA410,2)&gt;0,ROUND(GY410-HA410,2),0)</f>
        <v>0</v>
      </c>
    </row>
    <row r="411" spans="1:235">
      <c r="BB411">
        <v>409</v>
      </c>
      <c r="BC411" s="7">
        <f>IF(BW410&gt;0,BC410-1000,BC410)</f>
        <v>0</v>
      </c>
      <c r="BD411" s="20">
        <f>IF(BW410&gt;0,ROUND(PMT($F$92/12,$F$96*12,-BC411),5),0)</f>
        <v>0</v>
      </c>
      <c r="BE411" s="15">
        <f>IF(BW410&gt;0,ROUND(BC411*$E$1/1000,2),0)</f>
        <v>0</v>
      </c>
      <c r="BF411" s="15">
        <f>IF(BW410&gt;0,ROUND(MIN(BC411,$F$168)*$BF$1,2),0)</f>
        <v>0</v>
      </c>
      <c r="BG411" s="22">
        <v>0</v>
      </c>
      <c r="BH411" s="22">
        <f>IF(BW410&gt;0,ROUND(MIN(BC411,$F$168)*$BH$1,0),0)</f>
        <v>0</v>
      </c>
      <c r="BI411" s="22">
        <f>IF(BW410&gt;0,ROUND(MIN(BC411,$F$168)*$BI$1,2),0)</f>
        <v>0</v>
      </c>
      <c r="BJ411" s="22">
        <f>IF(BW410&gt;0,ROUND(MIN(BC411,$F$168)*$BJ$1,2),0)</f>
        <v>0</v>
      </c>
      <c r="BK411" s="22">
        <f>IF(BW410&gt;0,ROUND(MIN(BC411,$F$168)*$BK$1,2),0)</f>
        <v>0</v>
      </c>
      <c r="BL411" s="15">
        <f>IF(BW410&gt;0,BF411+SUM(BH411:BK411),0)</f>
        <v>0</v>
      </c>
      <c r="BM411" s="22">
        <f>IF(BW410&gt;0,ROUND(BL411/12,2),0)</f>
        <v>0</v>
      </c>
      <c r="BN411" s="9">
        <f>INT(BM411)</f>
        <v>0</v>
      </c>
      <c r="BO411" s="23">
        <f>INT((BM411-BN411)*10)/10</f>
        <v>0</v>
      </c>
      <c r="BP411" s="17">
        <f>BM411-BN411-BO411</f>
        <v>0</v>
      </c>
      <c r="BQ411" s="23">
        <f>IF(OR(BP411=0.05,BP411=0),BP411,IF(AND(BP411&gt;0.051,BP411&lt;0.1),0.1,IF(AND(BP411&gt;0.001,BP411&lt;0.05),0.05,BP411)))</f>
        <v>0</v>
      </c>
      <c r="BR411" s="23">
        <f>BN411+BO411+BQ411</f>
        <v>0</v>
      </c>
      <c r="BS411">
        <f>IF(BW410&gt;0,BS410,0)</f>
        <v>0</v>
      </c>
      <c r="BT411" s="7">
        <f>SUM(BD411:BE411)+BR411+BS411</f>
        <v>0</v>
      </c>
      <c r="BU411" s="7">
        <f>IF(AND(BT411&gt;0,BT412=0),BT411,0)</f>
        <v>0</v>
      </c>
      <c r="BV411" s="7">
        <f>IF(BW410&gt;0,BV410,0)</f>
        <v>0</v>
      </c>
      <c r="BW411" s="7">
        <f>IF(ROUND(BT411-BV411,2)&gt;0,ROUND(BT411-BV411,2),0)</f>
        <v>0</v>
      </c>
      <c r="CB411">
        <v>409</v>
      </c>
      <c r="CC411" s="7">
        <f>IF(DB410&gt;0,CC410-1000,CC410)</f>
        <v>0</v>
      </c>
      <c r="CD411" s="20">
        <f>IF(DB410&gt;0,ROUND(PMT($F$92/12,$F$96*12,-CC411),5),0)</f>
        <v>0</v>
      </c>
      <c r="CE411" s="15">
        <f>IF(DB410&gt;0,ROUND(CC411*$CE$1/1000,2),0)</f>
        <v>0</v>
      </c>
      <c r="CF411" s="9">
        <f>INT(CE411)</f>
        <v>0</v>
      </c>
      <c r="CG411" s="23">
        <f>INT((CE411-CF411)*10)/10</f>
        <v>0</v>
      </c>
      <c r="CH411" s="17">
        <f>CE411-CF411-CG411</f>
        <v>0</v>
      </c>
      <c r="CI411" s="23">
        <f>IF(OR(CH411=0.05,CH411=0),CH411,IF(AND(CH411&gt;0.051,CH411&lt;0.1),0.1,IF(AND(CH411&gt;0.001,CH411&lt;0.05),0.05,CH411)))</f>
        <v>0</v>
      </c>
      <c r="CJ411" s="23">
        <f>CF411+CG411+CI411</f>
        <v>0</v>
      </c>
      <c r="CK411" s="15">
        <f>IF(DB410&gt;0,ROUND($CD$1*$CK$1,2),0)</f>
        <v>0</v>
      </c>
      <c r="CL411" s="22">
        <v>0</v>
      </c>
      <c r="CM411" s="22">
        <f>IF(DB410&gt;0,ROUND($CD$1*$CM$1,2),0)</f>
        <v>0</v>
      </c>
      <c r="CN411" s="22">
        <f>IF(DB410&gt;0,ROUND($CD$1*$CN$1,2),0)</f>
        <v>0</v>
      </c>
      <c r="CO411" s="22">
        <f>IF(DB410&gt;0,ROUND($CD$1*$CO$1,2),0)</f>
        <v>0</v>
      </c>
      <c r="CP411" s="22">
        <f>IF(DB410&gt;0,ROUND($CD$1*$CP$1,2),0)</f>
        <v>0</v>
      </c>
      <c r="CQ411" s="15">
        <f>IF(DB410&gt;0,CK411+SUM(CM411:CP411),0)</f>
        <v>0</v>
      </c>
      <c r="CR411" s="22">
        <f>IF(DB410&gt;0,ROUND(CQ411/12,2),0)</f>
        <v>0</v>
      </c>
      <c r="CS411" s="9">
        <f>INT(CR411)</f>
        <v>0</v>
      </c>
      <c r="CT411" s="23">
        <f>INT((CR411-CS411)*10)/10</f>
        <v>0</v>
      </c>
      <c r="CU411" s="17">
        <f>CR411-CS411-CT411</f>
        <v>0</v>
      </c>
      <c r="CV411" s="23">
        <f>IF(OR(CU411=0.05,CU411=0),CU411,IF(AND(CU411&gt;0.051,CU411&lt;0.1),0.1,IF(AND(CU411&gt;0.001,CU411&lt;0.05),0.05,CU411)))</f>
        <v>0</v>
      </c>
      <c r="CW411" s="23">
        <f>CS411+CT411+CV411</f>
        <v>0</v>
      </c>
      <c r="CX411">
        <f>IF(DB410&gt;0,CX410,0)</f>
        <v>0</v>
      </c>
      <c r="CY411" s="7">
        <f>ROUND(CD411+CJ411+CW411+CX411,2)</f>
        <v>0</v>
      </c>
      <c r="CZ411" s="7">
        <f>IF(AND(CY411&gt;0,CY412=0),CY411,0)</f>
        <v>0</v>
      </c>
      <c r="DA411" s="7">
        <f>IF(DB410&gt;0,DA410,0)</f>
        <v>0</v>
      </c>
      <c r="DB411" s="7">
        <f>IF(ROUND(CY411-DA411,2)&gt;0,ROUND(CY411-DA411,2),0)</f>
        <v>0</v>
      </c>
      <c r="EB411">
        <v>409</v>
      </c>
      <c r="EC411" s="7">
        <f>IF(FB410&gt;0,EC410-1000,EC410)</f>
        <v>0</v>
      </c>
      <c r="ED411" s="20">
        <f>IF(FB410&gt;0,ROUND(PMT($F$92/12,$F$96*12,-EC411),5),0)</f>
        <v>0</v>
      </c>
      <c r="EE411" s="15">
        <f>IF(FB410&gt;0,ROUND(EC411*$EE$1/1000,2),0)</f>
        <v>0</v>
      </c>
      <c r="EF411" s="9">
        <f>INT(EE411)</f>
        <v>0</v>
      </c>
      <c r="EG411" s="23">
        <f>INT((EE411-EF411)*10)/10</f>
        <v>0</v>
      </c>
      <c r="EH411" s="17">
        <f>EE411-EF411-EG411</f>
        <v>0</v>
      </c>
      <c r="EI411" s="23">
        <f>IF(OR(EH411=0.05,EH411=0),EH411,IF(AND(EH411&gt;0.051,EH411&lt;0.1),0.1,IF(AND(EH411&gt;0.001,EH411&lt;0.05),0.05,EH411)))</f>
        <v>0</v>
      </c>
      <c r="EJ411" s="23">
        <f>EF411+EG411+EI411</f>
        <v>0</v>
      </c>
      <c r="EK411" s="15">
        <f>IF(FB410&gt;0,ROUND($ED$1*$EK$1,2),0)</f>
        <v>0</v>
      </c>
      <c r="EL411" s="22">
        <v>0</v>
      </c>
      <c r="EM411" s="22">
        <f>IF(FB410&gt;0,ROUND($ED$1*$EM$1,0),0)</f>
        <v>0</v>
      </c>
      <c r="EN411" s="22">
        <f>IF(FB410&gt;0,ROUND($ED$1*$EN$1,2),0)</f>
        <v>0</v>
      </c>
      <c r="EO411" s="22">
        <f>IF(FB410&gt;0,ROUND($ED$1*$EO$1,2),0)</f>
        <v>0</v>
      </c>
      <c r="EP411" s="22">
        <f>IF(FB410&gt;0,ROUND($ED$1*$EP$1,2),0)</f>
        <v>0</v>
      </c>
      <c r="EQ411" s="15">
        <f>IF(FB410&gt;0,EK411+SUM(EM411:EP411),0)</f>
        <v>0</v>
      </c>
      <c r="ER411" s="22">
        <f>IF(FB410&gt;0,ROUND(EQ411/12,2),0)</f>
        <v>0</v>
      </c>
      <c r="ES411" s="9">
        <f>INT(ER411)</f>
        <v>0</v>
      </c>
      <c r="ET411" s="23">
        <f>INT((ER411-ES411)*10)/10</f>
        <v>0</v>
      </c>
      <c r="EU411" s="17">
        <f>ER411-ES411-ET411</f>
        <v>0</v>
      </c>
      <c r="EV411" s="23">
        <f>IF(OR(EU411=0.05,EU411=0),EU411,IF(AND(EU411&gt;0.051,EU411&lt;0.1),0.1,IF(AND(EU411&gt;0.001,EU411&lt;0.05),0.05,EU411)))</f>
        <v>0</v>
      </c>
      <c r="EW411" s="23">
        <f>ES411+ET411+EV411</f>
        <v>0</v>
      </c>
      <c r="EX411">
        <f>IF(FB410&gt;0,EX410,0)</f>
        <v>0</v>
      </c>
      <c r="EY411" s="7">
        <f>ROUND(ED411+EJ411+EW411+EX411,2)</f>
        <v>0</v>
      </c>
      <c r="EZ411" s="7">
        <f>IF(AND(EY411&gt;0,EY412=0),EY411,0)</f>
        <v>0</v>
      </c>
      <c r="FA411" s="7">
        <f>IF(FB410&gt;0,FA410,0)</f>
        <v>0</v>
      </c>
      <c r="FB411" s="7">
        <f>IF(ROUND(EY411-FA411,2)&gt;0,ROUND(EY411-FA411,2),0)</f>
        <v>0</v>
      </c>
      <c r="GB411">
        <v>409</v>
      </c>
      <c r="GC411" s="7">
        <f>IF(HB410&gt;0,GC410-1000,GC410)</f>
        <v>0</v>
      </c>
      <c r="GD411" s="20">
        <f>IF(HB410&gt;0,ROUND(PMT($F$92/12,$F$96*12,-GC411),5),0)</f>
        <v>0</v>
      </c>
      <c r="GE411" s="15">
        <f>IF(HB410&gt;0,ROUND(GC411*$GE$1/1000,2),0)</f>
        <v>0</v>
      </c>
      <c r="GF411" s="9">
        <f>INT(GE411)</f>
        <v>0</v>
      </c>
      <c r="GG411" s="23">
        <f>INT((GE411-GF411)*10)/10</f>
        <v>0</v>
      </c>
      <c r="GH411" s="17">
        <f>GE411-GF411-GG411</f>
        <v>0</v>
      </c>
      <c r="GI411" s="23">
        <f>IF(OR(GH411=0.05,GH411=0),GH411,IF(AND(GH411&gt;0.051,GH411&lt;0.1),0.1,IF(AND(GH411&gt;0.001,GH411&lt;0.05),0.05,GH411)))</f>
        <v>0</v>
      </c>
      <c r="GJ411" s="23">
        <f>GF411+GG411+GI411</f>
        <v>0</v>
      </c>
      <c r="GK411" s="15">
        <f>IF(HB410&gt;0,ROUND($GD$1*$GK$1,2),0)</f>
        <v>0</v>
      </c>
      <c r="GL411" s="22">
        <v>0</v>
      </c>
      <c r="GM411" s="22">
        <f>IF(HB410&gt;0,ROUND($GD$1*$GM$1,0),0)</f>
        <v>0</v>
      </c>
      <c r="GN411" s="22">
        <f>IF(HB410&gt;0,ROUND($GD$1*$GN$1,2),0)</f>
        <v>0</v>
      </c>
      <c r="GO411" s="22">
        <f>IF(HB410&gt;0,ROUND($GD$1*$GO$1,2),0)</f>
        <v>0</v>
      </c>
      <c r="GP411" s="22">
        <f>IF(HB410&gt;0,ROUND($GD$1*$GP$1,2),0)</f>
        <v>0</v>
      </c>
      <c r="GQ411" s="15">
        <f>IF(HB410&gt;0,GK411+SUM(GM411:GP411),0)</f>
        <v>0</v>
      </c>
      <c r="GR411" s="22">
        <f>IF(HB410&gt;0,ROUND(GQ411/12,2),0)</f>
        <v>0</v>
      </c>
      <c r="GS411" s="9">
        <f>INT(GR411)</f>
        <v>0</v>
      </c>
      <c r="GT411" s="23">
        <f>INT((GR411-GS411)*10)/10</f>
        <v>0</v>
      </c>
      <c r="GU411" s="17">
        <f>GR411-GS411-GT411</f>
        <v>0</v>
      </c>
      <c r="GV411" s="23">
        <f>IF(OR(GU411=0.05,GU411=0),GU411,IF(AND(GU411&gt;0.051,GU411&lt;0.1),0.1,IF(AND(GU411&gt;0.001,GU411&lt;0.05),0.05,GU411)))</f>
        <v>0</v>
      </c>
      <c r="GW411" s="23">
        <f>GS411+GT411+GV411</f>
        <v>0</v>
      </c>
      <c r="GX411">
        <f>IF(HB410&gt;0,GX410,0)</f>
        <v>0</v>
      </c>
      <c r="GY411" s="7">
        <f>ROUND(GD411+GJ411+GW411+GX411,2)</f>
        <v>0</v>
      </c>
      <c r="GZ411" s="7">
        <f>IF(AND(GY411&gt;0,GY412=0),GY411,0)</f>
        <v>0</v>
      </c>
      <c r="HA411" s="7">
        <f>IF(HB410&gt;0,HA410,0)</f>
        <v>0</v>
      </c>
      <c r="HB411" s="7">
        <f>IF(ROUND(GY411-HA411,2)&gt;0,ROUND(GY411-HA411,2),0)</f>
        <v>0</v>
      </c>
    </row>
    <row r="412" spans="1:235">
      <c r="BB412">
        <v>410</v>
      </c>
      <c r="BC412" s="7">
        <f>IF(BW411&gt;0,BC411-1000,BC411)</f>
        <v>0</v>
      </c>
      <c r="BD412" s="20">
        <f>IF(BW411&gt;0,ROUND(PMT($F$92/12,$F$96*12,-BC412),5),0)</f>
        <v>0</v>
      </c>
      <c r="BE412" s="15">
        <f>IF(BW411&gt;0,ROUND(BC412*$E$1/1000,2),0)</f>
        <v>0</v>
      </c>
      <c r="BF412" s="15">
        <f>IF(BW411&gt;0,ROUND(MIN(BC412,$F$168)*$BF$1,2),0)</f>
        <v>0</v>
      </c>
      <c r="BG412" s="22">
        <v>0</v>
      </c>
      <c r="BH412" s="22">
        <f>IF(BW411&gt;0,ROUND(MIN(BC412,$F$168)*$BH$1,0),0)</f>
        <v>0</v>
      </c>
      <c r="BI412" s="22">
        <f>IF(BW411&gt;0,ROUND(MIN(BC412,$F$168)*$BI$1,2),0)</f>
        <v>0</v>
      </c>
      <c r="BJ412" s="22">
        <f>IF(BW411&gt;0,ROUND(MIN(BC412,$F$168)*$BJ$1,2),0)</f>
        <v>0</v>
      </c>
      <c r="BK412" s="22">
        <f>IF(BW411&gt;0,ROUND(MIN(BC412,$F$168)*$BK$1,2),0)</f>
        <v>0</v>
      </c>
      <c r="BL412" s="15">
        <f>IF(BW411&gt;0,BF412+SUM(BH412:BK412),0)</f>
        <v>0</v>
      </c>
      <c r="BM412" s="22">
        <f>IF(BW411&gt;0,ROUND(BL412/12,2),0)</f>
        <v>0</v>
      </c>
      <c r="BN412" s="9">
        <f>INT(BM412)</f>
        <v>0</v>
      </c>
      <c r="BO412" s="23">
        <f>INT((BM412-BN412)*10)/10</f>
        <v>0</v>
      </c>
      <c r="BP412" s="17">
        <f>BM412-BN412-BO412</f>
        <v>0</v>
      </c>
      <c r="BQ412" s="23">
        <f>IF(OR(BP412=0.05,BP412=0),BP412,IF(AND(BP412&gt;0.051,BP412&lt;0.1),0.1,IF(AND(BP412&gt;0.001,BP412&lt;0.05),0.05,BP412)))</f>
        <v>0</v>
      </c>
      <c r="BR412" s="23">
        <f>BN412+BO412+BQ412</f>
        <v>0</v>
      </c>
      <c r="BS412">
        <f>IF(BW411&gt;0,BS411,0)</f>
        <v>0</v>
      </c>
      <c r="BT412" s="7">
        <f>SUM(BD412:BE412)+BR412+BS412</f>
        <v>0</v>
      </c>
      <c r="BU412" s="7">
        <f>IF(AND(BT412&gt;0,BT413=0),BT412,0)</f>
        <v>0</v>
      </c>
      <c r="BV412" s="7">
        <f>IF(BW411&gt;0,BV411,0)</f>
        <v>0</v>
      </c>
      <c r="BW412" s="7">
        <f>IF(ROUND(BT412-BV412,2)&gt;0,ROUND(BT412-BV412,2),0)</f>
        <v>0</v>
      </c>
      <c r="CB412">
        <v>410</v>
      </c>
      <c r="CC412" s="7">
        <f>IF(DB411&gt;0,CC411-1000,CC411)</f>
        <v>0</v>
      </c>
      <c r="CD412" s="20">
        <f>IF(DB411&gt;0,ROUND(PMT($F$92/12,$F$96*12,-CC412),5),0)</f>
        <v>0</v>
      </c>
      <c r="CE412" s="15">
        <f>IF(DB411&gt;0,ROUND(CC412*$CE$1/1000,2),0)</f>
        <v>0</v>
      </c>
      <c r="CF412" s="9">
        <f>INT(CE412)</f>
        <v>0</v>
      </c>
      <c r="CG412" s="23">
        <f>INT((CE412-CF412)*10)/10</f>
        <v>0</v>
      </c>
      <c r="CH412" s="17">
        <f>CE412-CF412-CG412</f>
        <v>0</v>
      </c>
      <c r="CI412" s="23">
        <f>IF(OR(CH412=0.05,CH412=0),CH412,IF(AND(CH412&gt;0.051,CH412&lt;0.1),0.1,IF(AND(CH412&gt;0.001,CH412&lt;0.05),0.05,CH412)))</f>
        <v>0</v>
      </c>
      <c r="CJ412" s="23">
        <f>CF412+CG412+CI412</f>
        <v>0</v>
      </c>
      <c r="CK412" s="15">
        <f>IF(DB411&gt;0,ROUND($CD$1*$CK$1,2),0)</f>
        <v>0</v>
      </c>
      <c r="CL412" s="22">
        <v>0</v>
      </c>
      <c r="CM412" s="22">
        <f>IF(DB411&gt;0,ROUND($CD$1*$CM$1,2),0)</f>
        <v>0</v>
      </c>
      <c r="CN412" s="22">
        <f>IF(DB411&gt;0,ROUND($CD$1*$CN$1,2),0)</f>
        <v>0</v>
      </c>
      <c r="CO412" s="22">
        <f>IF(DB411&gt;0,ROUND($CD$1*$CO$1,2),0)</f>
        <v>0</v>
      </c>
      <c r="CP412" s="22">
        <f>IF(DB411&gt;0,ROUND($CD$1*$CP$1,2),0)</f>
        <v>0</v>
      </c>
      <c r="CQ412" s="15">
        <f>IF(DB411&gt;0,CK412+SUM(CM412:CP412),0)</f>
        <v>0</v>
      </c>
      <c r="CR412" s="22">
        <f>IF(DB411&gt;0,ROUND(CQ412/12,2),0)</f>
        <v>0</v>
      </c>
      <c r="CS412" s="9">
        <f>INT(CR412)</f>
        <v>0</v>
      </c>
      <c r="CT412" s="23">
        <f>INT((CR412-CS412)*10)/10</f>
        <v>0</v>
      </c>
      <c r="CU412" s="17">
        <f>CR412-CS412-CT412</f>
        <v>0</v>
      </c>
      <c r="CV412" s="23">
        <f>IF(OR(CU412=0.05,CU412=0),CU412,IF(AND(CU412&gt;0.051,CU412&lt;0.1),0.1,IF(AND(CU412&gt;0.001,CU412&lt;0.05),0.05,CU412)))</f>
        <v>0</v>
      </c>
      <c r="CW412" s="23">
        <f>CS412+CT412+CV412</f>
        <v>0</v>
      </c>
      <c r="CX412">
        <f>IF(DB411&gt;0,CX411,0)</f>
        <v>0</v>
      </c>
      <c r="CY412" s="7">
        <f>ROUND(CD412+CJ412+CW412+CX412,2)</f>
        <v>0</v>
      </c>
      <c r="CZ412" s="7">
        <f>IF(AND(CY412&gt;0,CY413=0),CY412,0)</f>
        <v>0</v>
      </c>
      <c r="DA412" s="7">
        <f>IF(DB411&gt;0,DA411,0)</f>
        <v>0</v>
      </c>
      <c r="DB412" s="7">
        <f>IF(ROUND(CY412-DA412,2)&gt;0,ROUND(CY412-DA412,2),0)</f>
        <v>0</v>
      </c>
      <c r="EB412">
        <v>410</v>
      </c>
      <c r="EC412" s="7">
        <f>IF(FB411&gt;0,EC411-1000,EC411)</f>
        <v>0</v>
      </c>
      <c r="ED412" s="20">
        <f>IF(FB411&gt;0,ROUND(PMT($F$92/12,$F$96*12,-EC412),5),0)</f>
        <v>0</v>
      </c>
      <c r="EE412" s="15">
        <f>IF(FB411&gt;0,ROUND(EC412*$EE$1/1000,2),0)</f>
        <v>0</v>
      </c>
      <c r="EF412" s="9">
        <f>INT(EE412)</f>
        <v>0</v>
      </c>
      <c r="EG412" s="23">
        <f>INT((EE412-EF412)*10)/10</f>
        <v>0</v>
      </c>
      <c r="EH412" s="17">
        <f>EE412-EF412-EG412</f>
        <v>0</v>
      </c>
      <c r="EI412" s="23">
        <f>IF(OR(EH412=0.05,EH412=0),EH412,IF(AND(EH412&gt;0.051,EH412&lt;0.1),0.1,IF(AND(EH412&gt;0.001,EH412&lt;0.05),0.05,EH412)))</f>
        <v>0</v>
      </c>
      <c r="EJ412" s="23">
        <f>EF412+EG412+EI412</f>
        <v>0</v>
      </c>
      <c r="EK412" s="15">
        <f>IF(FB411&gt;0,ROUND($ED$1*$EK$1,2),0)</f>
        <v>0</v>
      </c>
      <c r="EL412" s="22">
        <v>0</v>
      </c>
      <c r="EM412" s="22">
        <f>IF(FB411&gt;0,ROUND($ED$1*$EM$1,0),0)</f>
        <v>0</v>
      </c>
      <c r="EN412" s="22">
        <f>IF(FB411&gt;0,ROUND($ED$1*$EN$1,2),0)</f>
        <v>0</v>
      </c>
      <c r="EO412" s="22">
        <f>IF(FB411&gt;0,ROUND($ED$1*$EO$1,2),0)</f>
        <v>0</v>
      </c>
      <c r="EP412" s="22">
        <f>IF(FB411&gt;0,ROUND($ED$1*$EP$1,2),0)</f>
        <v>0</v>
      </c>
      <c r="EQ412" s="15">
        <f>IF(FB411&gt;0,EK412+SUM(EM412:EP412),0)</f>
        <v>0</v>
      </c>
      <c r="ER412" s="22">
        <f>IF(FB411&gt;0,ROUND(EQ412/12,2),0)</f>
        <v>0</v>
      </c>
      <c r="ES412" s="9">
        <f>INT(ER412)</f>
        <v>0</v>
      </c>
      <c r="ET412" s="23">
        <f>INT((ER412-ES412)*10)/10</f>
        <v>0</v>
      </c>
      <c r="EU412" s="17">
        <f>ER412-ES412-ET412</f>
        <v>0</v>
      </c>
      <c r="EV412" s="23">
        <f>IF(OR(EU412=0.05,EU412=0),EU412,IF(AND(EU412&gt;0.051,EU412&lt;0.1),0.1,IF(AND(EU412&gt;0.001,EU412&lt;0.05),0.05,EU412)))</f>
        <v>0</v>
      </c>
      <c r="EW412" s="23">
        <f>ES412+ET412+EV412</f>
        <v>0</v>
      </c>
      <c r="EX412">
        <f>IF(FB411&gt;0,EX411,0)</f>
        <v>0</v>
      </c>
      <c r="EY412" s="7">
        <f>ROUND(ED412+EJ412+EW412+EX412,2)</f>
        <v>0</v>
      </c>
      <c r="EZ412" s="7">
        <f>IF(AND(EY412&gt;0,EY413=0),EY412,0)</f>
        <v>0</v>
      </c>
      <c r="FA412" s="7">
        <f>IF(FB411&gt;0,FA411,0)</f>
        <v>0</v>
      </c>
      <c r="FB412" s="7">
        <f>IF(ROUND(EY412-FA412,2)&gt;0,ROUND(EY412-FA412,2),0)</f>
        <v>0</v>
      </c>
      <c r="GB412">
        <v>410</v>
      </c>
      <c r="GC412" s="7">
        <f>IF(HB411&gt;0,GC411-1000,GC411)</f>
        <v>0</v>
      </c>
      <c r="GD412" s="20">
        <f>IF(HB411&gt;0,ROUND(PMT($F$92/12,$F$96*12,-GC412),5),0)</f>
        <v>0</v>
      </c>
      <c r="GE412" s="15">
        <f>IF(HB411&gt;0,ROUND(GC412*$GE$1/1000,2),0)</f>
        <v>0</v>
      </c>
      <c r="GF412" s="9">
        <f>INT(GE412)</f>
        <v>0</v>
      </c>
      <c r="GG412" s="23">
        <f>INT((GE412-GF412)*10)/10</f>
        <v>0</v>
      </c>
      <c r="GH412" s="17">
        <f>GE412-GF412-GG412</f>
        <v>0</v>
      </c>
      <c r="GI412" s="23">
        <f>IF(OR(GH412=0.05,GH412=0),GH412,IF(AND(GH412&gt;0.051,GH412&lt;0.1),0.1,IF(AND(GH412&gt;0.001,GH412&lt;0.05),0.05,GH412)))</f>
        <v>0</v>
      </c>
      <c r="GJ412" s="23">
        <f>GF412+GG412+GI412</f>
        <v>0</v>
      </c>
      <c r="GK412" s="15">
        <f>IF(HB411&gt;0,ROUND($GD$1*$GK$1,2),0)</f>
        <v>0</v>
      </c>
      <c r="GL412" s="22">
        <v>0</v>
      </c>
      <c r="GM412" s="22">
        <f>IF(HB411&gt;0,ROUND($GD$1*$GM$1,0),0)</f>
        <v>0</v>
      </c>
      <c r="GN412" s="22">
        <f>IF(HB411&gt;0,ROUND($GD$1*$GN$1,2),0)</f>
        <v>0</v>
      </c>
      <c r="GO412" s="22">
        <f>IF(HB411&gt;0,ROUND($GD$1*$GO$1,2),0)</f>
        <v>0</v>
      </c>
      <c r="GP412" s="22">
        <f>IF(HB411&gt;0,ROUND($GD$1*$GP$1,2),0)</f>
        <v>0</v>
      </c>
      <c r="GQ412" s="15">
        <f>IF(HB411&gt;0,GK412+SUM(GM412:GP412),0)</f>
        <v>0</v>
      </c>
      <c r="GR412" s="22">
        <f>IF(HB411&gt;0,ROUND(GQ412/12,2),0)</f>
        <v>0</v>
      </c>
      <c r="GS412" s="9">
        <f>INT(GR412)</f>
        <v>0</v>
      </c>
      <c r="GT412" s="23">
        <f>INT((GR412-GS412)*10)/10</f>
        <v>0</v>
      </c>
      <c r="GU412" s="17">
        <f>GR412-GS412-GT412</f>
        <v>0</v>
      </c>
      <c r="GV412" s="23">
        <f>IF(OR(GU412=0.05,GU412=0),GU412,IF(AND(GU412&gt;0.051,GU412&lt;0.1),0.1,IF(AND(GU412&gt;0.001,GU412&lt;0.05),0.05,GU412)))</f>
        <v>0</v>
      </c>
      <c r="GW412" s="23">
        <f>GS412+GT412+GV412</f>
        <v>0</v>
      </c>
      <c r="GX412">
        <f>IF(HB411&gt;0,GX411,0)</f>
        <v>0</v>
      </c>
      <c r="GY412" s="7">
        <f>ROUND(GD412+GJ412+GW412+GX412,2)</f>
        <v>0</v>
      </c>
      <c r="GZ412" s="7">
        <f>IF(AND(GY412&gt;0,GY413=0),GY412,0)</f>
        <v>0</v>
      </c>
      <c r="HA412" s="7">
        <f>IF(HB411&gt;0,HA411,0)</f>
        <v>0</v>
      </c>
      <c r="HB412" s="7">
        <f>IF(ROUND(GY412-HA412,2)&gt;0,ROUND(GY412-HA412,2),0)</f>
        <v>0</v>
      </c>
    </row>
    <row r="413" spans="1:235">
      <c r="BB413">
        <v>411</v>
      </c>
      <c r="BC413" s="7">
        <f>IF(BW412&gt;0,BC412-1000,BC412)</f>
        <v>0</v>
      </c>
      <c r="BD413" s="20">
        <f>IF(BW412&gt;0,ROUND(PMT($F$92/12,$F$96*12,-BC413),5),0)</f>
        <v>0</v>
      </c>
      <c r="BE413" s="15">
        <f>IF(BW412&gt;0,ROUND(BC413*$E$1/1000,2),0)</f>
        <v>0</v>
      </c>
      <c r="BF413" s="15">
        <f>IF(BW412&gt;0,ROUND(MIN(BC413,$F$168)*$BF$1,2),0)</f>
        <v>0</v>
      </c>
      <c r="BG413" s="22">
        <v>0</v>
      </c>
      <c r="BH413" s="22">
        <f>IF(BW412&gt;0,ROUND(MIN(BC413,$F$168)*$BH$1,0),0)</f>
        <v>0</v>
      </c>
      <c r="BI413" s="22">
        <f>IF(BW412&gt;0,ROUND(MIN(BC413,$F$168)*$BI$1,2),0)</f>
        <v>0</v>
      </c>
      <c r="BJ413" s="22">
        <f>IF(BW412&gt;0,ROUND(MIN(BC413,$F$168)*$BJ$1,2),0)</f>
        <v>0</v>
      </c>
      <c r="BK413" s="22">
        <f>IF(BW412&gt;0,ROUND(MIN(BC413,$F$168)*$BK$1,2),0)</f>
        <v>0</v>
      </c>
      <c r="BL413" s="15">
        <f>IF(BW412&gt;0,BF413+SUM(BH413:BK413),0)</f>
        <v>0</v>
      </c>
      <c r="BM413" s="22">
        <f>IF(BW412&gt;0,ROUND(BL413/12,2),0)</f>
        <v>0</v>
      </c>
      <c r="BN413" s="9">
        <f>INT(BM413)</f>
        <v>0</v>
      </c>
      <c r="BO413" s="23">
        <f>INT((BM413-BN413)*10)/10</f>
        <v>0</v>
      </c>
      <c r="BP413" s="17">
        <f>BM413-BN413-BO413</f>
        <v>0</v>
      </c>
      <c r="BQ413" s="23">
        <f>IF(OR(BP413=0.05,BP413=0),BP413,IF(AND(BP413&gt;0.051,BP413&lt;0.1),0.1,IF(AND(BP413&gt;0.001,BP413&lt;0.05),0.05,BP413)))</f>
        <v>0</v>
      </c>
      <c r="BR413" s="23">
        <f>BN413+BO413+BQ413</f>
        <v>0</v>
      </c>
      <c r="BS413">
        <f>IF(BW412&gt;0,BS412,0)</f>
        <v>0</v>
      </c>
      <c r="BT413" s="7">
        <f>SUM(BD413:BE413)+BR413+BS413</f>
        <v>0</v>
      </c>
      <c r="BU413" s="7">
        <f>IF(AND(BT413&gt;0,BT414=0),BT413,0)</f>
        <v>0</v>
      </c>
      <c r="BV413" s="7">
        <f>IF(BW412&gt;0,BV412,0)</f>
        <v>0</v>
      </c>
      <c r="BW413" s="7">
        <f>IF(ROUND(BT413-BV413,2)&gt;0,ROUND(BT413-BV413,2),0)</f>
        <v>0</v>
      </c>
      <c r="CB413">
        <v>411</v>
      </c>
      <c r="CC413" s="7">
        <f>IF(DB412&gt;0,CC412-1000,CC412)</f>
        <v>0</v>
      </c>
      <c r="CD413" s="20">
        <f>IF(DB412&gt;0,ROUND(PMT($F$92/12,$F$96*12,-CC413),5),0)</f>
        <v>0</v>
      </c>
      <c r="CE413" s="15">
        <f>IF(DB412&gt;0,ROUND(CC413*$CE$1/1000,2),0)</f>
        <v>0</v>
      </c>
      <c r="CF413" s="9">
        <f>INT(CE413)</f>
        <v>0</v>
      </c>
      <c r="CG413" s="23">
        <f>INT((CE413-CF413)*10)/10</f>
        <v>0</v>
      </c>
      <c r="CH413" s="17">
        <f>CE413-CF413-CG413</f>
        <v>0</v>
      </c>
      <c r="CI413" s="23">
        <f>IF(OR(CH413=0.05,CH413=0),CH413,IF(AND(CH413&gt;0.051,CH413&lt;0.1),0.1,IF(AND(CH413&gt;0.001,CH413&lt;0.05),0.05,CH413)))</f>
        <v>0</v>
      </c>
      <c r="CJ413" s="23">
        <f>CF413+CG413+CI413</f>
        <v>0</v>
      </c>
      <c r="CK413" s="15">
        <f>IF(DB412&gt;0,ROUND($CD$1*$CK$1,2),0)</f>
        <v>0</v>
      </c>
      <c r="CL413" s="22">
        <v>0</v>
      </c>
      <c r="CM413" s="22">
        <f>IF(DB412&gt;0,ROUND($CD$1*$CM$1,2),0)</f>
        <v>0</v>
      </c>
      <c r="CN413" s="22">
        <f>IF(DB412&gt;0,ROUND($CD$1*$CN$1,2),0)</f>
        <v>0</v>
      </c>
      <c r="CO413" s="22">
        <f>IF(DB412&gt;0,ROUND($CD$1*$CO$1,2),0)</f>
        <v>0</v>
      </c>
      <c r="CP413" s="22">
        <f>IF(DB412&gt;0,ROUND($CD$1*$CP$1,2),0)</f>
        <v>0</v>
      </c>
      <c r="CQ413" s="15">
        <f>IF(DB412&gt;0,CK413+SUM(CM413:CP413),0)</f>
        <v>0</v>
      </c>
      <c r="CR413" s="22">
        <f>IF(DB412&gt;0,ROUND(CQ413/12,2),0)</f>
        <v>0</v>
      </c>
      <c r="CS413" s="9">
        <f>INT(CR413)</f>
        <v>0</v>
      </c>
      <c r="CT413" s="23">
        <f>INT((CR413-CS413)*10)/10</f>
        <v>0</v>
      </c>
      <c r="CU413" s="17">
        <f>CR413-CS413-CT413</f>
        <v>0</v>
      </c>
      <c r="CV413" s="23">
        <f>IF(OR(CU413=0.05,CU413=0),CU413,IF(AND(CU413&gt;0.051,CU413&lt;0.1),0.1,IF(AND(CU413&gt;0.001,CU413&lt;0.05),0.05,CU413)))</f>
        <v>0</v>
      </c>
      <c r="CW413" s="23">
        <f>CS413+CT413+CV413</f>
        <v>0</v>
      </c>
      <c r="CX413">
        <f>IF(DB412&gt;0,CX412,0)</f>
        <v>0</v>
      </c>
      <c r="CY413" s="7">
        <f>ROUND(CD413+CJ413+CW413+CX413,2)</f>
        <v>0</v>
      </c>
      <c r="CZ413" s="7">
        <f>IF(AND(CY413&gt;0,CY414=0),CY413,0)</f>
        <v>0</v>
      </c>
      <c r="DA413" s="7">
        <f>IF(DB412&gt;0,DA412,0)</f>
        <v>0</v>
      </c>
      <c r="DB413" s="7">
        <f>IF(ROUND(CY413-DA413,2)&gt;0,ROUND(CY413-DA413,2),0)</f>
        <v>0</v>
      </c>
      <c r="EB413">
        <v>411</v>
      </c>
      <c r="EC413" s="7">
        <f>IF(FB412&gt;0,EC412-1000,EC412)</f>
        <v>0</v>
      </c>
      <c r="ED413" s="20">
        <f>IF(FB412&gt;0,ROUND(PMT($F$92/12,$F$96*12,-EC413),5),0)</f>
        <v>0</v>
      </c>
      <c r="EE413" s="15">
        <f>IF(FB412&gt;0,ROUND(EC413*$EE$1/1000,2),0)</f>
        <v>0</v>
      </c>
      <c r="EF413" s="9">
        <f>INT(EE413)</f>
        <v>0</v>
      </c>
      <c r="EG413" s="23">
        <f>INT((EE413-EF413)*10)/10</f>
        <v>0</v>
      </c>
      <c r="EH413" s="17">
        <f>EE413-EF413-EG413</f>
        <v>0</v>
      </c>
      <c r="EI413" s="23">
        <f>IF(OR(EH413=0.05,EH413=0),EH413,IF(AND(EH413&gt;0.051,EH413&lt;0.1),0.1,IF(AND(EH413&gt;0.001,EH413&lt;0.05),0.05,EH413)))</f>
        <v>0</v>
      </c>
      <c r="EJ413" s="23">
        <f>EF413+EG413+EI413</f>
        <v>0</v>
      </c>
      <c r="EK413" s="15">
        <f>IF(FB412&gt;0,ROUND($ED$1*$EK$1,2),0)</f>
        <v>0</v>
      </c>
      <c r="EL413" s="22">
        <v>0</v>
      </c>
      <c r="EM413" s="22">
        <f>IF(FB412&gt;0,ROUND($ED$1*$EM$1,0),0)</f>
        <v>0</v>
      </c>
      <c r="EN413" s="22">
        <f>IF(FB412&gt;0,ROUND($ED$1*$EN$1,2),0)</f>
        <v>0</v>
      </c>
      <c r="EO413" s="22">
        <f>IF(FB412&gt;0,ROUND($ED$1*$EO$1,2),0)</f>
        <v>0</v>
      </c>
      <c r="EP413" s="22">
        <f>IF(FB412&gt;0,ROUND($ED$1*$EP$1,2),0)</f>
        <v>0</v>
      </c>
      <c r="EQ413" s="15">
        <f>IF(FB412&gt;0,EK413+SUM(EM413:EP413),0)</f>
        <v>0</v>
      </c>
      <c r="ER413" s="22">
        <f>IF(FB412&gt;0,ROUND(EQ413/12,2),0)</f>
        <v>0</v>
      </c>
      <c r="ES413" s="9">
        <f>INT(ER413)</f>
        <v>0</v>
      </c>
      <c r="ET413" s="23">
        <f>INT((ER413-ES413)*10)/10</f>
        <v>0</v>
      </c>
      <c r="EU413" s="17">
        <f>ER413-ES413-ET413</f>
        <v>0</v>
      </c>
      <c r="EV413" s="23">
        <f>IF(OR(EU413=0.05,EU413=0),EU413,IF(AND(EU413&gt;0.051,EU413&lt;0.1),0.1,IF(AND(EU413&gt;0.001,EU413&lt;0.05),0.05,EU413)))</f>
        <v>0</v>
      </c>
      <c r="EW413" s="23">
        <f>ES413+ET413+EV413</f>
        <v>0</v>
      </c>
      <c r="EX413">
        <f>IF(FB412&gt;0,EX412,0)</f>
        <v>0</v>
      </c>
      <c r="EY413" s="7">
        <f>ROUND(ED413+EJ413+EW413+EX413,2)</f>
        <v>0</v>
      </c>
      <c r="EZ413" s="7">
        <f>IF(AND(EY413&gt;0,EY414=0),EY413,0)</f>
        <v>0</v>
      </c>
      <c r="FA413" s="7">
        <f>IF(FB412&gt;0,FA412,0)</f>
        <v>0</v>
      </c>
      <c r="FB413" s="7">
        <f>IF(ROUND(EY413-FA413,2)&gt;0,ROUND(EY413-FA413,2),0)</f>
        <v>0</v>
      </c>
      <c r="GB413">
        <v>411</v>
      </c>
      <c r="GC413" s="7">
        <f>IF(HB412&gt;0,GC412-1000,GC412)</f>
        <v>0</v>
      </c>
      <c r="GD413" s="20">
        <f>IF(HB412&gt;0,ROUND(PMT($F$92/12,$F$96*12,-GC413),5),0)</f>
        <v>0</v>
      </c>
      <c r="GE413" s="15">
        <f>IF(HB412&gt;0,ROUND(GC413*$GE$1/1000,2),0)</f>
        <v>0</v>
      </c>
      <c r="GF413" s="9">
        <f>INT(GE413)</f>
        <v>0</v>
      </c>
      <c r="GG413" s="23">
        <f>INT((GE413-GF413)*10)/10</f>
        <v>0</v>
      </c>
      <c r="GH413" s="17">
        <f>GE413-GF413-GG413</f>
        <v>0</v>
      </c>
      <c r="GI413" s="23">
        <f>IF(OR(GH413=0.05,GH413=0),GH413,IF(AND(GH413&gt;0.051,GH413&lt;0.1),0.1,IF(AND(GH413&gt;0.001,GH413&lt;0.05),0.05,GH413)))</f>
        <v>0</v>
      </c>
      <c r="GJ413" s="23">
        <f>GF413+GG413+GI413</f>
        <v>0</v>
      </c>
      <c r="GK413" s="15">
        <f>IF(HB412&gt;0,ROUND($GD$1*$GK$1,2),0)</f>
        <v>0</v>
      </c>
      <c r="GL413" s="22">
        <v>0</v>
      </c>
      <c r="GM413" s="22">
        <f>IF(HB412&gt;0,ROUND($GD$1*$GM$1,0),0)</f>
        <v>0</v>
      </c>
      <c r="GN413" s="22">
        <f>IF(HB412&gt;0,ROUND($GD$1*$GN$1,2),0)</f>
        <v>0</v>
      </c>
      <c r="GO413" s="22">
        <f>IF(HB412&gt;0,ROUND($GD$1*$GO$1,2),0)</f>
        <v>0</v>
      </c>
      <c r="GP413" s="22">
        <f>IF(HB412&gt;0,ROUND($GD$1*$GP$1,2),0)</f>
        <v>0</v>
      </c>
      <c r="GQ413" s="15">
        <f>IF(HB412&gt;0,GK413+SUM(GM413:GP413),0)</f>
        <v>0</v>
      </c>
      <c r="GR413" s="22">
        <f>IF(HB412&gt;0,ROUND(GQ413/12,2),0)</f>
        <v>0</v>
      </c>
      <c r="GS413" s="9">
        <f>INT(GR413)</f>
        <v>0</v>
      </c>
      <c r="GT413" s="23">
        <f>INT((GR413-GS413)*10)/10</f>
        <v>0</v>
      </c>
      <c r="GU413" s="17">
        <f>GR413-GS413-GT413</f>
        <v>0</v>
      </c>
      <c r="GV413" s="23">
        <f>IF(OR(GU413=0.05,GU413=0),GU413,IF(AND(GU413&gt;0.051,GU413&lt;0.1),0.1,IF(AND(GU413&gt;0.001,GU413&lt;0.05),0.05,GU413)))</f>
        <v>0</v>
      </c>
      <c r="GW413" s="23">
        <f>GS413+GT413+GV413</f>
        <v>0</v>
      </c>
      <c r="GX413">
        <f>IF(HB412&gt;0,GX412,0)</f>
        <v>0</v>
      </c>
      <c r="GY413" s="7">
        <f>ROUND(GD413+GJ413+GW413+GX413,2)</f>
        <v>0</v>
      </c>
      <c r="GZ413" s="7">
        <f>IF(AND(GY413&gt;0,GY414=0),GY413,0)</f>
        <v>0</v>
      </c>
      <c r="HA413" s="7">
        <f>IF(HB412&gt;0,HA412,0)</f>
        <v>0</v>
      </c>
      <c r="HB413" s="7">
        <f>IF(ROUND(GY413-HA413,2)&gt;0,ROUND(GY413-HA413,2),0)</f>
        <v>0</v>
      </c>
    </row>
    <row r="414" spans="1:235">
      <c r="BB414">
        <v>412</v>
      </c>
      <c r="BC414" s="7">
        <f>IF(BW413&gt;0,BC413-1000,BC413)</f>
        <v>0</v>
      </c>
      <c r="BD414" s="20">
        <f>IF(BW413&gt;0,ROUND(PMT($F$92/12,$F$96*12,-BC414),5),0)</f>
        <v>0</v>
      </c>
      <c r="BE414" s="15">
        <f>IF(BW413&gt;0,ROUND(BC414*$E$1/1000,2),0)</f>
        <v>0</v>
      </c>
      <c r="BF414" s="15">
        <f>IF(BW413&gt;0,ROUND(MIN(BC414,$F$168)*$BF$1,2),0)</f>
        <v>0</v>
      </c>
      <c r="BG414" s="22">
        <v>0</v>
      </c>
      <c r="BH414" s="22">
        <f>IF(BW413&gt;0,ROUND(MIN(BC414,$F$168)*$BH$1,0),0)</f>
        <v>0</v>
      </c>
      <c r="BI414" s="22">
        <f>IF(BW413&gt;0,ROUND(MIN(BC414,$F$168)*$BI$1,2),0)</f>
        <v>0</v>
      </c>
      <c r="BJ414" s="22">
        <f>IF(BW413&gt;0,ROUND(MIN(BC414,$F$168)*$BJ$1,2),0)</f>
        <v>0</v>
      </c>
      <c r="BK414" s="22">
        <f>IF(BW413&gt;0,ROUND(MIN(BC414,$F$168)*$BK$1,2),0)</f>
        <v>0</v>
      </c>
      <c r="BL414" s="15">
        <f>IF(BW413&gt;0,BF414+SUM(BH414:BK414),0)</f>
        <v>0</v>
      </c>
      <c r="BM414" s="22">
        <f>IF(BW413&gt;0,ROUND(BL414/12,2),0)</f>
        <v>0</v>
      </c>
      <c r="BN414" s="9">
        <f>INT(BM414)</f>
        <v>0</v>
      </c>
      <c r="BO414" s="23">
        <f>INT((BM414-BN414)*10)/10</f>
        <v>0</v>
      </c>
      <c r="BP414" s="17">
        <f>BM414-BN414-BO414</f>
        <v>0</v>
      </c>
      <c r="BQ414" s="23">
        <f>IF(OR(BP414=0.05,BP414=0),BP414,IF(AND(BP414&gt;0.051,BP414&lt;0.1),0.1,IF(AND(BP414&gt;0.001,BP414&lt;0.05),0.05,BP414)))</f>
        <v>0</v>
      </c>
      <c r="BR414" s="23">
        <f>BN414+BO414+BQ414</f>
        <v>0</v>
      </c>
      <c r="BS414">
        <f>IF(BW413&gt;0,BS413,0)</f>
        <v>0</v>
      </c>
      <c r="BT414" s="7">
        <f>SUM(BD414:BE414)+BR414+BS414</f>
        <v>0</v>
      </c>
      <c r="BU414" s="7">
        <f>IF(AND(BT414&gt;0,BT415=0),BT414,0)</f>
        <v>0</v>
      </c>
      <c r="BV414" s="7">
        <f>IF(BW413&gt;0,BV413,0)</f>
        <v>0</v>
      </c>
      <c r="BW414" s="7">
        <f>IF(ROUND(BT414-BV414,2)&gt;0,ROUND(BT414-BV414,2),0)</f>
        <v>0</v>
      </c>
      <c r="CB414">
        <v>412</v>
      </c>
      <c r="CC414" s="7">
        <f>IF(DB413&gt;0,CC413-1000,CC413)</f>
        <v>0</v>
      </c>
      <c r="CD414" s="20">
        <f>IF(DB413&gt;0,ROUND(PMT($F$92/12,$F$96*12,-CC414),5),0)</f>
        <v>0</v>
      </c>
      <c r="CE414" s="15">
        <f>IF(DB413&gt;0,ROUND(CC414*$CE$1/1000,2),0)</f>
        <v>0</v>
      </c>
      <c r="CF414" s="9">
        <f>INT(CE414)</f>
        <v>0</v>
      </c>
      <c r="CG414" s="23">
        <f>INT((CE414-CF414)*10)/10</f>
        <v>0</v>
      </c>
      <c r="CH414" s="17">
        <f>CE414-CF414-CG414</f>
        <v>0</v>
      </c>
      <c r="CI414" s="23">
        <f>IF(OR(CH414=0.05,CH414=0),CH414,IF(AND(CH414&gt;0.051,CH414&lt;0.1),0.1,IF(AND(CH414&gt;0.001,CH414&lt;0.05),0.05,CH414)))</f>
        <v>0</v>
      </c>
      <c r="CJ414" s="23">
        <f>CF414+CG414+CI414</f>
        <v>0</v>
      </c>
      <c r="CK414" s="15">
        <f>IF(DB413&gt;0,ROUND($CD$1*$CK$1,2),0)</f>
        <v>0</v>
      </c>
      <c r="CL414" s="22">
        <v>0</v>
      </c>
      <c r="CM414" s="22">
        <f>IF(DB413&gt;0,ROUND($CD$1*$CM$1,2),0)</f>
        <v>0</v>
      </c>
      <c r="CN414" s="22">
        <f>IF(DB413&gt;0,ROUND($CD$1*$CN$1,2),0)</f>
        <v>0</v>
      </c>
      <c r="CO414" s="22">
        <f>IF(DB413&gt;0,ROUND($CD$1*$CO$1,2),0)</f>
        <v>0</v>
      </c>
      <c r="CP414" s="22">
        <f>IF(DB413&gt;0,ROUND($CD$1*$CP$1,2),0)</f>
        <v>0</v>
      </c>
      <c r="CQ414" s="15">
        <f>IF(DB413&gt;0,CK414+SUM(CM414:CP414),0)</f>
        <v>0</v>
      </c>
      <c r="CR414" s="22">
        <f>IF(DB413&gt;0,ROUND(CQ414/12,2),0)</f>
        <v>0</v>
      </c>
      <c r="CS414" s="9">
        <f>INT(CR414)</f>
        <v>0</v>
      </c>
      <c r="CT414" s="23">
        <f>INT((CR414-CS414)*10)/10</f>
        <v>0</v>
      </c>
      <c r="CU414" s="17">
        <f>CR414-CS414-CT414</f>
        <v>0</v>
      </c>
      <c r="CV414" s="23">
        <f>IF(OR(CU414=0.05,CU414=0),CU414,IF(AND(CU414&gt;0.051,CU414&lt;0.1),0.1,IF(AND(CU414&gt;0.001,CU414&lt;0.05),0.05,CU414)))</f>
        <v>0</v>
      </c>
      <c r="CW414" s="23">
        <f>CS414+CT414+CV414</f>
        <v>0</v>
      </c>
      <c r="CX414">
        <f>IF(DB413&gt;0,CX413,0)</f>
        <v>0</v>
      </c>
      <c r="CY414" s="7">
        <f>ROUND(CD414+CJ414+CW414+CX414,2)</f>
        <v>0</v>
      </c>
      <c r="CZ414" s="7">
        <f>IF(AND(CY414&gt;0,CY415=0),CY414,0)</f>
        <v>0</v>
      </c>
      <c r="DA414" s="7">
        <f>IF(DB413&gt;0,DA413,0)</f>
        <v>0</v>
      </c>
      <c r="DB414" s="7">
        <f>IF(ROUND(CY414-DA414,2)&gt;0,ROUND(CY414-DA414,2),0)</f>
        <v>0</v>
      </c>
      <c r="EB414">
        <v>412</v>
      </c>
      <c r="EC414" s="7">
        <f>IF(FB413&gt;0,EC413-1000,EC413)</f>
        <v>0</v>
      </c>
      <c r="ED414" s="20">
        <f>IF(FB413&gt;0,ROUND(PMT($F$92/12,$F$96*12,-EC414),5),0)</f>
        <v>0</v>
      </c>
      <c r="EE414" s="15">
        <f>IF(FB413&gt;0,ROUND(EC414*$EE$1/1000,2),0)</f>
        <v>0</v>
      </c>
      <c r="EF414" s="9">
        <f>INT(EE414)</f>
        <v>0</v>
      </c>
      <c r="EG414" s="23">
        <f>INT((EE414-EF414)*10)/10</f>
        <v>0</v>
      </c>
      <c r="EH414" s="17">
        <f>EE414-EF414-EG414</f>
        <v>0</v>
      </c>
      <c r="EI414" s="23">
        <f>IF(OR(EH414=0.05,EH414=0),EH414,IF(AND(EH414&gt;0.051,EH414&lt;0.1),0.1,IF(AND(EH414&gt;0.001,EH414&lt;0.05),0.05,EH414)))</f>
        <v>0</v>
      </c>
      <c r="EJ414" s="23">
        <f>EF414+EG414+EI414</f>
        <v>0</v>
      </c>
      <c r="EK414" s="15">
        <f>IF(FB413&gt;0,ROUND($ED$1*$EK$1,2),0)</f>
        <v>0</v>
      </c>
      <c r="EL414" s="22">
        <v>0</v>
      </c>
      <c r="EM414" s="22">
        <f>IF(FB413&gt;0,ROUND($ED$1*$EM$1,0),0)</f>
        <v>0</v>
      </c>
      <c r="EN414" s="22">
        <f>IF(FB413&gt;0,ROUND($ED$1*$EN$1,2),0)</f>
        <v>0</v>
      </c>
      <c r="EO414" s="22">
        <f>IF(FB413&gt;0,ROUND($ED$1*$EO$1,2),0)</f>
        <v>0</v>
      </c>
      <c r="EP414" s="22">
        <f>IF(FB413&gt;0,ROUND($ED$1*$EP$1,2),0)</f>
        <v>0</v>
      </c>
      <c r="EQ414" s="15">
        <f>IF(FB413&gt;0,EK414+SUM(EM414:EP414),0)</f>
        <v>0</v>
      </c>
      <c r="ER414" s="22">
        <f>IF(FB413&gt;0,ROUND(EQ414/12,2),0)</f>
        <v>0</v>
      </c>
      <c r="ES414" s="9">
        <f>INT(ER414)</f>
        <v>0</v>
      </c>
      <c r="ET414" s="23">
        <f>INT((ER414-ES414)*10)/10</f>
        <v>0</v>
      </c>
      <c r="EU414" s="17">
        <f>ER414-ES414-ET414</f>
        <v>0</v>
      </c>
      <c r="EV414" s="23">
        <f>IF(OR(EU414=0.05,EU414=0),EU414,IF(AND(EU414&gt;0.051,EU414&lt;0.1),0.1,IF(AND(EU414&gt;0.001,EU414&lt;0.05),0.05,EU414)))</f>
        <v>0</v>
      </c>
      <c r="EW414" s="23">
        <f>ES414+ET414+EV414</f>
        <v>0</v>
      </c>
      <c r="EX414">
        <f>IF(FB413&gt;0,EX413,0)</f>
        <v>0</v>
      </c>
      <c r="EY414" s="7">
        <f>ROUND(ED414+EJ414+EW414+EX414,2)</f>
        <v>0</v>
      </c>
      <c r="EZ414" s="7">
        <f>IF(AND(EY414&gt;0,EY415=0),EY414,0)</f>
        <v>0</v>
      </c>
      <c r="FA414" s="7">
        <f>IF(FB413&gt;0,FA413,0)</f>
        <v>0</v>
      </c>
      <c r="FB414" s="7">
        <f>IF(ROUND(EY414-FA414,2)&gt;0,ROUND(EY414-FA414,2),0)</f>
        <v>0</v>
      </c>
      <c r="GB414">
        <v>412</v>
      </c>
      <c r="GC414" s="7">
        <f>IF(HB413&gt;0,GC413-1000,GC413)</f>
        <v>0</v>
      </c>
      <c r="GD414" s="20">
        <f>IF(HB413&gt;0,ROUND(PMT($F$92/12,$F$96*12,-GC414),5),0)</f>
        <v>0</v>
      </c>
      <c r="GE414" s="15">
        <f>IF(HB413&gt;0,ROUND(GC414*$GE$1/1000,2),0)</f>
        <v>0</v>
      </c>
      <c r="GF414" s="9">
        <f>INT(GE414)</f>
        <v>0</v>
      </c>
      <c r="GG414" s="23">
        <f>INT((GE414-GF414)*10)/10</f>
        <v>0</v>
      </c>
      <c r="GH414" s="17">
        <f>GE414-GF414-GG414</f>
        <v>0</v>
      </c>
      <c r="GI414" s="23">
        <f>IF(OR(GH414=0.05,GH414=0),GH414,IF(AND(GH414&gt;0.051,GH414&lt;0.1),0.1,IF(AND(GH414&gt;0.001,GH414&lt;0.05),0.05,GH414)))</f>
        <v>0</v>
      </c>
      <c r="GJ414" s="23">
        <f>GF414+GG414+GI414</f>
        <v>0</v>
      </c>
      <c r="GK414" s="15">
        <f>IF(HB413&gt;0,ROUND($GD$1*$GK$1,2),0)</f>
        <v>0</v>
      </c>
      <c r="GL414" s="22">
        <v>0</v>
      </c>
      <c r="GM414" s="22">
        <f>IF(HB413&gt;0,ROUND($GD$1*$GM$1,0),0)</f>
        <v>0</v>
      </c>
      <c r="GN414" s="22">
        <f>IF(HB413&gt;0,ROUND($GD$1*$GN$1,2),0)</f>
        <v>0</v>
      </c>
      <c r="GO414" s="22">
        <f>IF(HB413&gt;0,ROUND($GD$1*$GO$1,2),0)</f>
        <v>0</v>
      </c>
      <c r="GP414" s="22">
        <f>IF(HB413&gt;0,ROUND($GD$1*$GP$1,2),0)</f>
        <v>0</v>
      </c>
      <c r="GQ414" s="15">
        <f>IF(HB413&gt;0,GK414+SUM(GM414:GP414),0)</f>
        <v>0</v>
      </c>
      <c r="GR414" s="22">
        <f>IF(HB413&gt;0,ROUND(GQ414/12,2),0)</f>
        <v>0</v>
      </c>
      <c r="GS414" s="9">
        <f>INT(GR414)</f>
        <v>0</v>
      </c>
      <c r="GT414" s="23">
        <f>INT((GR414-GS414)*10)/10</f>
        <v>0</v>
      </c>
      <c r="GU414" s="17">
        <f>GR414-GS414-GT414</f>
        <v>0</v>
      </c>
      <c r="GV414" s="23">
        <f>IF(OR(GU414=0.05,GU414=0),GU414,IF(AND(GU414&gt;0.051,GU414&lt;0.1),0.1,IF(AND(GU414&gt;0.001,GU414&lt;0.05),0.05,GU414)))</f>
        <v>0</v>
      </c>
      <c r="GW414" s="23">
        <f>GS414+GT414+GV414</f>
        <v>0</v>
      </c>
      <c r="GX414">
        <f>IF(HB413&gt;0,GX413,0)</f>
        <v>0</v>
      </c>
      <c r="GY414" s="7">
        <f>ROUND(GD414+GJ414+GW414+GX414,2)</f>
        <v>0</v>
      </c>
      <c r="GZ414" s="7">
        <f>IF(AND(GY414&gt;0,GY415=0),GY414,0)</f>
        <v>0</v>
      </c>
      <c r="HA414" s="7">
        <f>IF(HB413&gt;0,HA413,0)</f>
        <v>0</v>
      </c>
      <c r="HB414" s="7">
        <f>IF(ROUND(GY414-HA414,2)&gt;0,ROUND(GY414-HA414,2),0)</f>
        <v>0</v>
      </c>
    </row>
    <row r="415" spans="1:235">
      <c r="BB415">
        <v>413</v>
      </c>
      <c r="BC415" s="7">
        <f>IF(BW414&gt;0,BC414-1000,BC414)</f>
        <v>0</v>
      </c>
      <c r="BD415" s="20">
        <f>IF(BW414&gt;0,ROUND(PMT($F$92/12,$F$96*12,-BC415),5),0)</f>
        <v>0</v>
      </c>
      <c r="BE415" s="15">
        <f>IF(BW414&gt;0,ROUND(BC415*$E$1/1000,2),0)</f>
        <v>0</v>
      </c>
      <c r="BF415" s="15">
        <f>IF(BW414&gt;0,ROUND(MIN(BC415,$F$168)*$BF$1,2),0)</f>
        <v>0</v>
      </c>
      <c r="BG415" s="22">
        <v>0</v>
      </c>
      <c r="BH415" s="22">
        <f>IF(BW414&gt;0,ROUND(MIN(BC415,$F$168)*$BH$1,0),0)</f>
        <v>0</v>
      </c>
      <c r="BI415" s="22">
        <f>IF(BW414&gt;0,ROUND(MIN(BC415,$F$168)*$BI$1,2),0)</f>
        <v>0</v>
      </c>
      <c r="BJ415" s="22">
        <f>IF(BW414&gt;0,ROUND(MIN(BC415,$F$168)*$BJ$1,2),0)</f>
        <v>0</v>
      </c>
      <c r="BK415" s="22">
        <f>IF(BW414&gt;0,ROUND(MIN(BC415,$F$168)*$BK$1,2),0)</f>
        <v>0</v>
      </c>
      <c r="BL415" s="15">
        <f>IF(BW414&gt;0,BF415+SUM(BH415:BK415),0)</f>
        <v>0</v>
      </c>
      <c r="BM415" s="22">
        <f>IF(BW414&gt;0,ROUND(BL415/12,2),0)</f>
        <v>0</v>
      </c>
      <c r="BN415" s="9">
        <f>INT(BM415)</f>
        <v>0</v>
      </c>
      <c r="BO415" s="23">
        <f>INT((BM415-BN415)*10)/10</f>
        <v>0</v>
      </c>
      <c r="BP415" s="17">
        <f>BM415-BN415-BO415</f>
        <v>0</v>
      </c>
      <c r="BQ415" s="23">
        <f>IF(OR(BP415=0.05,BP415=0),BP415,IF(AND(BP415&gt;0.051,BP415&lt;0.1),0.1,IF(AND(BP415&gt;0.001,BP415&lt;0.05),0.05,BP415)))</f>
        <v>0</v>
      </c>
      <c r="BR415" s="23">
        <f>BN415+BO415+BQ415</f>
        <v>0</v>
      </c>
      <c r="BS415">
        <f>IF(BW414&gt;0,BS414,0)</f>
        <v>0</v>
      </c>
      <c r="BT415" s="7">
        <f>SUM(BD415:BE415)+BR415+BS415</f>
        <v>0</v>
      </c>
      <c r="BU415" s="7">
        <f>IF(AND(BT415&gt;0,BT416=0),BT415,0)</f>
        <v>0</v>
      </c>
      <c r="BV415" s="7">
        <f>IF(BW414&gt;0,BV414,0)</f>
        <v>0</v>
      </c>
      <c r="BW415" s="7">
        <f>IF(ROUND(BT415-BV415,2)&gt;0,ROUND(BT415-BV415,2),0)</f>
        <v>0</v>
      </c>
      <c r="CB415">
        <v>413</v>
      </c>
      <c r="CC415" s="7">
        <f>IF(DB414&gt;0,CC414-1000,CC414)</f>
        <v>0</v>
      </c>
      <c r="CD415" s="20">
        <f>IF(DB414&gt;0,ROUND(PMT($F$92/12,$F$96*12,-CC415),5),0)</f>
        <v>0</v>
      </c>
      <c r="CE415" s="15">
        <f>IF(DB414&gt;0,ROUND(CC415*$CE$1/1000,2),0)</f>
        <v>0</v>
      </c>
      <c r="CF415" s="9">
        <f>INT(CE415)</f>
        <v>0</v>
      </c>
      <c r="CG415" s="23">
        <f>INT((CE415-CF415)*10)/10</f>
        <v>0</v>
      </c>
      <c r="CH415" s="17">
        <f>CE415-CF415-CG415</f>
        <v>0</v>
      </c>
      <c r="CI415" s="23">
        <f>IF(OR(CH415=0.05,CH415=0),CH415,IF(AND(CH415&gt;0.051,CH415&lt;0.1),0.1,IF(AND(CH415&gt;0.001,CH415&lt;0.05),0.05,CH415)))</f>
        <v>0</v>
      </c>
      <c r="CJ415" s="23">
        <f>CF415+CG415+CI415</f>
        <v>0</v>
      </c>
      <c r="CK415" s="15">
        <f>IF(DB414&gt;0,ROUND($CD$1*$CK$1,2),0)</f>
        <v>0</v>
      </c>
      <c r="CL415" s="22">
        <v>0</v>
      </c>
      <c r="CM415" s="22">
        <f>IF(DB414&gt;0,ROUND($CD$1*$CM$1,2),0)</f>
        <v>0</v>
      </c>
      <c r="CN415" s="22">
        <f>IF(DB414&gt;0,ROUND($CD$1*$CN$1,2),0)</f>
        <v>0</v>
      </c>
      <c r="CO415" s="22">
        <f>IF(DB414&gt;0,ROUND($CD$1*$CO$1,2),0)</f>
        <v>0</v>
      </c>
      <c r="CP415" s="22">
        <f>IF(DB414&gt;0,ROUND($CD$1*$CP$1,2),0)</f>
        <v>0</v>
      </c>
      <c r="CQ415" s="15">
        <f>IF(DB414&gt;0,CK415+SUM(CM415:CP415),0)</f>
        <v>0</v>
      </c>
      <c r="CR415" s="22">
        <f>IF(DB414&gt;0,ROUND(CQ415/12,2),0)</f>
        <v>0</v>
      </c>
      <c r="CS415" s="9">
        <f>INT(CR415)</f>
        <v>0</v>
      </c>
      <c r="CT415" s="23">
        <f>INT((CR415-CS415)*10)/10</f>
        <v>0</v>
      </c>
      <c r="CU415" s="17">
        <f>CR415-CS415-CT415</f>
        <v>0</v>
      </c>
      <c r="CV415" s="23">
        <f>IF(OR(CU415=0.05,CU415=0),CU415,IF(AND(CU415&gt;0.051,CU415&lt;0.1),0.1,IF(AND(CU415&gt;0.001,CU415&lt;0.05),0.05,CU415)))</f>
        <v>0</v>
      </c>
      <c r="CW415" s="23">
        <f>CS415+CT415+CV415</f>
        <v>0</v>
      </c>
      <c r="CX415">
        <f>IF(DB414&gt;0,CX414,0)</f>
        <v>0</v>
      </c>
      <c r="CY415" s="7">
        <f>ROUND(CD415+CJ415+CW415+CX415,2)</f>
        <v>0</v>
      </c>
      <c r="CZ415" s="7">
        <f>IF(AND(CY415&gt;0,CY416=0),CY415,0)</f>
        <v>0</v>
      </c>
      <c r="DA415" s="7">
        <f>IF(DB414&gt;0,DA414,0)</f>
        <v>0</v>
      </c>
      <c r="DB415" s="7">
        <f>IF(ROUND(CY415-DA415,2)&gt;0,ROUND(CY415-DA415,2),0)</f>
        <v>0</v>
      </c>
      <c r="EB415">
        <v>413</v>
      </c>
      <c r="EC415" s="7">
        <f>IF(FB414&gt;0,EC414-1000,EC414)</f>
        <v>0</v>
      </c>
      <c r="ED415" s="20">
        <f>IF(FB414&gt;0,ROUND(PMT($F$92/12,$F$96*12,-EC415),5),0)</f>
        <v>0</v>
      </c>
      <c r="EE415" s="15">
        <f>IF(FB414&gt;0,ROUND(EC415*$EE$1/1000,2),0)</f>
        <v>0</v>
      </c>
      <c r="EF415" s="9">
        <f>INT(EE415)</f>
        <v>0</v>
      </c>
      <c r="EG415" s="23">
        <f>INT((EE415-EF415)*10)/10</f>
        <v>0</v>
      </c>
      <c r="EH415" s="17">
        <f>EE415-EF415-EG415</f>
        <v>0</v>
      </c>
      <c r="EI415" s="23">
        <f>IF(OR(EH415=0.05,EH415=0),EH415,IF(AND(EH415&gt;0.051,EH415&lt;0.1),0.1,IF(AND(EH415&gt;0.001,EH415&lt;0.05),0.05,EH415)))</f>
        <v>0</v>
      </c>
      <c r="EJ415" s="23">
        <f>EF415+EG415+EI415</f>
        <v>0</v>
      </c>
      <c r="EK415" s="15">
        <f>IF(FB414&gt;0,ROUND($ED$1*$EK$1,2),0)</f>
        <v>0</v>
      </c>
      <c r="EL415" s="22">
        <v>0</v>
      </c>
      <c r="EM415" s="22">
        <f>IF(FB414&gt;0,ROUND($ED$1*$EM$1,0),0)</f>
        <v>0</v>
      </c>
      <c r="EN415" s="22">
        <f>IF(FB414&gt;0,ROUND($ED$1*$EN$1,2),0)</f>
        <v>0</v>
      </c>
      <c r="EO415" s="22">
        <f>IF(FB414&gt;0,ROUND($ED$1*$EO$1,2),0)</f>
        <v>0</v>
      </c>
      <c r="EP415" s="22">
        <f>IF(FB414&gt;0,ROUND($ED$1*$EP$1,2),0)</f>
        <v>0</v>
      </c>
      <c r="EQ415" s="15">
        <f>IF(FB414&gt;0,EK415+SUM(EM415:EP415),0)</f>
        <v>0</v>
      </c>
      <c r="ER415" s="22">
        <f>IF(FB414&gt;0,ROUND(EQ415/12,2),0)</f>
        <v>0</v>
      </c>
      <c r="ES415" s="9">
        <f>INT(ER415)</f>
        <v>0</v>
      </c>
      <c r="ET415" s="23">
        <f>INT((ER415-ES415)*10)/10</f>
        <v>0</v>
      </c>
      <c r="EU415" s="17">
        <f>ER415-ES415-ET415</f>
        <v>0</v>
      </c>
      <c r="EV415" s="23">
        <f>IF(OR(EU415=0.05,EU415=0),EU415,IF(AND(EU415&gt;0.051,EU415&lt;0.1),0.1,IF(AND(EU415&gt;0.001,EU415&lt;0.05),0.05,EU415)))</f>
        <v>0</v>
      </c>
      <c r="EW415" s="23">
        <f>ES415+ET415+EV415</f>
        <v>0</v>
      </c>
      <c r="EX415">
        <f>IF(FB414&gt;0,EX414,0)</f>
        <v>0</v>
      </c>
      <c r="EY415" s="7">
        <f>ROUND(ED415+EJ415+EW415+EX415,2)</f>
        <v>0</v>
      </c>
      <c r="EZ415" s="7">
        <f>IF(AND(EY415&gt;0,EY416=0),EY415,0)</f>
        <v>0</v>
      </c>
      <c r="FA415" s="7">
        <f>IF(FB414&gt;0,FA414,0)</f>
        <v>0</v>
      </c>
      <c r="FB415" s="7">
        <f>IF(ROUND(EY415-FA415,2)&gt;0,ROUND(EY415-FA415,2),0)</f>
        <v>0</v>
      </c>
      <c r="GB415">
        <v>413</v>
      </c>
      <c r="GC415" s="7">
        <f>IF(HB414&gt;0,GC414-1000,GC414)</f>
        <v>0</v>
      </c>
      <c r="GD415" s="20">
        <f>IF(HB414&gt;0,ROUND(PMT($F$92/12,$F$96*12,-GC415),5),0)</f>
        <v>0</v>
      </c>
      <c r="GE415" s="15">
        <f>IF(HB414&gt;0,ROUND(GC415*$GE$1/1000,2),0)</f>
        <v>0</v>
      </c>
      <c r="GF415" s="9">
        <f>INT(GE415)</f>
        <v>0</v>
      </c>
      <c r="GG415" s="23">
        <f>INT((GE415-GF415)*10)/10</f>
        <v>0</v>
      </c>
      <c r="GH415" s="17">
        <f>GE415-GF415-GG415</f>
        <v>0</v>
      </c>
      <c r="GI415" s="23">
        <f>IF(OR(GH415=0.05,GH415=0),GH415,IF(AND(GH415&gt;0.051,GH415&lt;0.1),0.1,IF(AND(GH415&gt;0.001,GH415&lt;0.05),0.05,GH415)))</f>
        <v>0</v>
      </c>
      <c r="GJ415" s="23">
        <f>GF415+GG415+GI415</f>
        <v>0</v>
      </c>
      <c r="GK415" s="15">
        <f>IF(HB414&gt;0,ROUND($GD$1*$GK$1,2),0)</f>
        <v>0</v>
      </c>
      <c r="GL415" s="22">
        <v>0</v>
      </c>
      <c r="GM415" s="22">
        <f>IF(HB414&gt;0,ROUND($GD$1*$GM$1,0),0)</f>
        <v>0</v>
      </c>
      <c r="GN415" s="22">
        <f>IF(HB414&gt;0,ROUND($GD$1*$GN$1,2),0)</f>
        <v>0</v>
      </c>
      <c r="GO415" s="22">
        <f>IF(HB414&gt;0,ROUND($GD$1*$GO$1,2),0)</f>
        <v>0</v>
      </c>
      <c r="GP415" s="22">
        <f>IF(HB414&gt;0,ROUND($GD$1*$GP$1,2),0)</f>
        <v>0</v>
      </c>
      <c r="GQ415" s="15">
        <f>IF(HB414&gt;0,GK415+SUM(GM415:GP415),0)</f>
        <v>0</v>
      </c>
      <c r="GR415" s="22">
        <f>IF(HB414&gt;0,ROUND(GQ415/12,2),0)</f>
        <v>0</v>
      </c>
      <c r="GS415" s="9">
        <f>INT(GR415)</f>
        <v>0</v>
      </c>
      <c r="GT415" s="23">
        <f>INT((GR415-GS415)*10)/10</f>
        <v>0</v>
      </c>
      <c r="GU415" s="17">
        <f>GR415-GS415-GT415</f>
        <v>0</v>
      </c>
      <c r="GV415" s="23">
        <f>IF(OR(GU415=0.05,GU415=0),GU415,IF(AND(GU415&gt;0.051,GU415&lt;0.1),0.1,IF(AND(GU415&gt;0.001,GU415&lt;0.05),0.05,GU415)))</f>
        <v>0</v>
      </c>
      <c r="GW415" s="23">
        <f>GS415+GT415+GV415</f>
        <v>0</v>
      </c>
      <c r="GX415">
        <f>IF(HB414&gt;0,GX414,0)</f>
        <v>0</v>
      </c>
      <c r="GY415" s="7">
        <f>ROUND(GD415+GJ415+GW415+GX415,2)</f>
        <v>0</v>
      </c>
      <c r="GZ415" s="7">
        <f>IF(AND(GY415&gt;0,GY416=0),GY415,0)</f>
        <v>0</v>
      </c>
      <c r="HA415" s="7">
        <f>IF(HB414&gt;0,HA414,0)</f>
        <v>0</v>
      </c>
      <c r="HB415" s="7">
        <f>IF(ROUND(GY415-HA415,2)&gt;0,ROUND(GY415-HA415,2),0)</f>
        <v>0</v>
      </c>
    </row>
    <row r="416" spans="1:235">
      <c r="BB416">
        <v>414</v>
      </c>
      <c r="BC416" s="7">
        <f>IF(BW415&gt;0,BC415-1000,BC415)</f>
        <v>0</v>
      </c>
      <c r="BD416" s="20">
        <f>IF(BW415&gt;0,ROUND(PMT($F$92/12,$F$96*12,-BC416),5),0)</f>
        <v>0</v>
      </c>
      <c r="BE416" s="15">
        <f>IF(BW415&gt;0,ROUND(BC416*$E$1/1000,2),0)</f>
        <v>0</v>
      </c>
      <c r="BF416" s="15">
        <f>IF(BW415&gt;0,ROUND(MIN(BC416,$F$168)*$BF$1,2),0)</f>
        <v>0</v>
      </c>
      <c r="BG416" s="22">
        <v>0</v>
      </c>
      <c r="BH416" s="22">
        <f>IF(BW415&gt;0,ROUND(MIN(BC416,$F$168)*$BH$1,0),0)</f>
        <v>0</v>
      </c>
      <c r="BI416" s="22">
        <f>IF(BW415&gt;0,ROUND(MIN(BC416,$F$168)*$BI$1,2),0)</f>
        <v>0</v>
      </c>
      <c r="BJ416" s="22">
        <f>IF(BW415&gt;0,ROUND(MIN(BC416,$F$168)*$BJ$1,2),0)</f>
        <v>0</v>
      </c>
      <c r="BK416" s="22">
        <f>IF(BW415&gt;0,ROUND(MIN(BC416,$F$168)*$BK$1,2),0)</f>
        <v>0</v>
      </c>
      <c r="BL416" s="15">
        <f>IF(BW415&gt;0,BF416+SUM(BH416:BK416),0)</f>
        <v>0</v>
      </c>
      <c r="BM416" s="22">
        <f>IF(BW415&gt;0,ROUND(BL416/12,2),0)</f>
        <v>0</v>
      </c>
      <c r="BN416" s="9">
        <f>INT(BM416)</f>
        <v>0</v>
      </c>
      <c r="BO416" s="23">
        <f>INT((BM416-BN416)*10)/10</f>
        <v>0</v>
      </c>
      <c r="BP416" s="17">
        <f>BM416-BN416-BO416</f>
        <v>0</v>
      </c>
      <c r="BQ416" s="23">
        <f>IF(OR(BP416=0.05,BP416=0),BP416,IF(AND(BP416&gt;0.051,BP416&lt;0.1),0.1,IF(AND(BP416&gt;0.001,BP416&lt;0.05),0.05,BP416)))</f>
        <v>0</v>
      </c>
      <c r="BR416" s="23">
        <f>BN416+BO416+BQ416</f>
        <v>0</v>
      </c>
      <c r="BS416">
        <f>IF(BW415&gt;0,BS415,0)</f>
        <v>0</v>
      </c>
      <c r="BT416" s="7">
        <f>SUM(BD416:BE416)+BR416+BS416</f>
        <v>0</v>
      </c>
      <c r="BU416" s="7">
        <f>IF(AND(BT416&gt;0,BT417=0),BT416,0)</f>
        <v>0</v>
      </c>
      <c r="BV416" s="7">
        <f>IF(BW415&gt;0,BV415,0)</f>
        <v>0</v>
      </c>
      <c r="BW416" s="7">
        <f>IF(ROUND(BT416-BV416,2)&gt;0,ROUND(BT416-BV416,2),0)</f>
        <v>0</v>
      </c>
      <c r="CB416">
        <v>414</v>
      </c>
      <c r="CC416" s="7">
        <f>IF(DB415&gt;0,CC415-1000,CC415)</f>
        <v>0</v>
      </c>
      <c r="CD416" s="20">
        <f>IF(DB415&gt;0,ROUND(PMT($F$92/12,$F$96*12,-CC416),5),0)</f>
        <v>0</v>
      </c>
      <c r="CE416" s="15">
        <f>IF(DB415&gt;0,ROUND(CC416*$CE$1/1000,2),0)</f>
        <v>0</v>
      </c>
      <c r="CF416" s="9">
        <f>INT(CE416)</f>
        <v>0</v>
      </c>
      <c r="CG416" s="23">
        <f>INT((CE416-CF416)*10)/10</f>
        <v>0</v>
      </c>
      <c r="CH416" s="17">
        <f>CE416-CF416-CG416</f>
        <v>0</v>
      </c>
      <c r="CI416" s="23">
        <f>IF(OR(CH416=0.05,CH416=0),CH416,IF(AND(CH416&gt;0.051,CH416&lt;0.1),0.1,IF(AND(CH416&gt;0.001,CH416&lt;0.05),0.05,CH416)))</f>
        <v>0</v>
      </c>
      <c r="CJ416" s="23">
        <f>CF416+CG416+CI416</f>
        <v>0</v>
      </c>
      <c r="CK416" s="15">
        <f>IF(DB415&gt;0,ROUND($CD$1*$CK$1,2),0)</f>
        <v>0</v>
      </c>
      <c r="CL416" s="22">
        <v>0</v>
      </c>
      <c r="CM416" s="22">
        <f>IF(DB415&gt;0,ROUND($CD$1*$CM$1,2),0)</f>
        <v>0</v>
      </c>
      <c r="CN416" s="22">
        <f>IF(DB415&gt;0,ROUND($CD$1*$CN$1,2),0)</f>
        <v>0</v>
      </c>
      <c r="CO416" s="22">
        <f>IF(DB415&gt;0,ROUND($CD$1*$CO$1,2),0)</f>
        <v>0</v>
      </c>
      <c r="CP416" s="22">
        <f>IF(DB415&gt;0,ROUND($CD$1*$CP$1,2),0)</f>
        <v>0</v>
      </c>
      <c r="CQ416" s="15">
        <f>IF(DB415&gt;0,CK416+SUM(CM416:CP416),0)</f>
        <v>0</v>
      </c>
      <c r="CR416" s="22">
        <f>IF(DB415&gt;0,ROUND(CQ416/12,2),0)</f>
        <v>0</v>
      </c>
      <c r="CS416" s="9">
        <f>INT(CR416)</f>
        <v>0</v>
      </c>
      <c r="CT416" s="23">
        <f>INT((CR416-CS416)*10)/10</f>
        <v>0</v>
      </c>
      <c r="CU416" s="17">
        <f>CR416-CS416-CT416</f>
        <v>0</v>
      </c>
      <c r="CV416" s="23">
        <f>IF(OR(CU416=0.05,CU416=0),CU416,IF(AND(CU416&gt;0.051,CU416&lt;0.1),0.1,IF(AND(CU416&gt;0.001,CU416&lt;0.05),0.05,CU416)))</f>
        <v>0</v>
      </c>
      <c r="CW416" s="23">
        <f>CS416+CT416+CV416</f>
        <v>0</v>
      </c>
      <c r="CX416">
        <f>IF(DB415&gt;0,CX415,0)</f>
        <v>0</v>
      </c>
      <c r="CY416" s="7">
        <f>ROUND(CD416+CJ416+CW416+CX416,2)</f>
        <v>0</v>
      </c>
      <c r="CZ416" s="7">
        <f>IF(AND(CY416&gt;0,CY417=0),CY416,0)</f>
        <v>0</v>
      </c>
      <c r="DA416" s="7">
        <f>IF(DB415&gt;0,DA415,0)</f>
        <v>0</v>
      </c>
      <c r="DB416" s="7">
        <f>IF(ROUND(CY416-DA416,2)&gt;0,ROUND(CY416-DA416,2),0)</f>
        <v>0</v>
      </c>
      <c r="EB416">
        <v>414</v>
      </c>
      <c r="EC416" s="7">
        <f>IF(FB415&gt;0,EC415-1000,EC415)</f>
        <v>0</v>
      </c>
      <c r="ED416" s="20">
        <f>IF(FB415&gt;0,ROUND(PMT($F$92/12,$F$96*12,-EC416),5),0)</f>
        <v>0</v>
      </c>
      <c r="EE416" s="15">
        <f>IF(FB415&gt;0,ROUND(EC416*$EE$1/1000,2),0)</f>
        <v>0</v>
      </c>
      <c r="EF416" s="9">
        <f>INT(EE416)</f>
        <v>0</v>
      </c>
      <c r="EG416" s="23">
        <f>INT((EE416-EF416)*10)/10</f>
        <v>0</v>
      </c>
      <c r="EH416" s="17">
        <f>EE416-EF416-EG416</f>
        <v>0</v>
      </c>
      <c r="EI416" s="23">
        <f>IF(OR(EH416=0.05,EH416=0),EH416,IF(AND(EH416&gt;0.051,EH416&lt;0.1),0.1,IF(AND(EH416&gt;0.001,EH416&lt;0.05),0.05,EH416)))</f>
        <v>0</v>
      </c>
      <c r="EJ416" s="23">
        <f>EF416+EG416+EI416</f>
        <v>0</v>
      </c>
      <c r="EK416" s="15">
        <f>IF(FB415&gt;0,ROUND($ED$1*$EK$1,2),0)</f>
        <v>0</v>
      </c>
      <c r="EL416" s="22">
        <v>0</v>
      </c>
      <c r="EM416" s="22">
        <f>IF(FB415&gt;0,ROUND($ED$1*$EM$1,0),0)</f>
        <v>0</v>
      </c>
      <c r="EN416" s="22">
        <f>IF(FB415&gt;0,ROUND($ED$1*$EN$1,2),0)</f>
        <v>0</v>
      </c>
      <c r="EO416" s="22">
        <f>IF(FB415&gt;0,ROUND($ED$1*$EO$1,2),0)</f>
        <v>0</v>
      </c>
      <c r="EP416" s="22">
        <f>IF(FB415&gt;0,ROUND($ED$1*$EP$1,2),0)</f>
        <v>0</v>
      </c>
      <c r="EQ416" s="15">
        <f>IF(FB415&gt;0,EK416+SUM(EM416:EP416),0)</f>
        <v>0</v>
      </c>
      <c r="ER416" s="22">
        <f>IF(FB415&gt;0,ROUND(EQ416/12,2),0)</f>
        <v>0</v>
      </c>
      <c r="ES416" s="9">
        <f>INT(ER416)</f>
        <v>0</v>
      </c>
      <c r="ET416" s="23">
        <f>INT((ER416-ES416)*10)/10</f>
        <v>0</v>
      </c>
      <c r="EU416" s="17">
        <f>ER416-ES416-ET416</f>
        <v>0</v>
      </c>
      <c r="EV416" s="23">
        <f>IF(OR(EU416=0.05,EU416=0),EU416,IF(AND(EU416&gt;0.051,EU416&lt;0.1),0.1,IF(AND(EU416&gt;0.001,EU416&lt;0.05),0.05,EU416)))</f>
        <v>0</v>
      </c>
      <c r="EW416" s="23">
        <f>ES416+ET416+EV416</f>
        <v>0</v>
      </c>
      <c r="EX416">
        <f>IF(FB415&gt;0,EX415,0)</f>
        <v>0</v>
      </c>
      <c r="EY416" s="7">
        <f>ROUND(ED416+EJ416+EW416+EX416,2)</f>
        <v>0</v>
      </c>
      <c r="EZ416" s="7">
        <f>IF(AND(EY416&gt;0,EY417=0),EY416,0)</f>
        <v>0</v>
      </c>
      <c r="FA416" s="7">
        <f>IF(FB415&gt;0,FA415,0)</f>
        <v>0</v>
      </c>
      <c r="FB416" s="7">
        <f>IF(ROUND(EY416-FA416,2)&gt;0,ROUND(EY416-FA416,2),0)</f>
        <v>0</v>
      </c>
      <c r="GB416">
        <v>414</v>
      </c>
      <c r="GC416" s="7">
        <f>IF(HB415&gt;0,GC415-1000,GC415)</f>
        <v>0</v>
      </c>
      <c r="GD416" s="20">
        <f>IF(HB415&gt;0,ROUND(PMT($F$92/12,$F$96*12,-GC416),5),0)</f>
        <v>0</v>
      </c>
      <c r="GE416" s="15">
        <f>IF(HB415&gt;0,ROUND(GC416*$GE$1/1000,2),0)</f>
        <v>0</v>
      </c>
      <c r="GF416" s="9">
        <f>INT(GE416)</f>
        <v>0</v>
      </c>
      <c r="GG416" s="23">
        <f>INT((GE416-GF416)*10)/10</f>
        <v>0</v>
      </c>
      <c r="GH416" s="17">
        <f>GE416-GF416-GG416</f>
        <v>0</v>
      </c>
      <c r="GI416" s="23">
        <f>IF(OR(GH416=0.05,GH416=0),GH416,IF(AND(GH416&gt;0.051,GH416&lt;0.1),0.1,IF(AND(GH416&gt;0.001,GH416&lt;0.05),0.05,GH416)))</f>
        <v>0</v>
      </c>
      <c r="GJ416" s="23">
        <f>GF416+GG416+GI416</f>
        <v>0</v>
      </c>
      <c r="GK416" s="15">
        <f>IF(HB415&gt;0,ROUND($GD$1*$GK$1,2),0)</f>
        <v>0</v>
      </c>
      <c r="GL416" s="22">
        <v>0</v>
      </c>
      <c r="GM416" s="22">
        <f>IF(HB415&gt;0,ROUND($GD$1*$GM$1,0),0)</f>
        <v>0</v>
      </c>
      <c r="GN416" s="22">
        <f>IF(HB415&gt;0,ROUND($GD$1*$GN$1,2),0)</f>
        <v>0</v>
      </c>
      <c r="GO416" s="22">
        <f>IF(HB415&gt;0,ROUND($GD$1*$GO$1,2),0)</f>
        <v>0</v>
      </c>
      <c r="GP416" s="22">
        <f>IF(HB415&gt;0,ROUND($GD$1*$GP$1,2),0)</f>
        <v>0</v>
      </c>
      <c r="GQ416" s="15">
        <f>IF(HB415&gt;0,GK416+SUM(GM416:GP416),0)</f>
        <v>0</v>
      </c>
      <c r="GR416" s="22">
        <f>IF(HB415&gt;0,ROUND(GQ416/12,2),0)</f>
        <v>0</v>
      </c>
      <c r="GS416" s="9">
        <f>INT(GR416)</f>
        <v>0</v>
      </c>
      <c r="GT416" s="23">
        <f>INT((GR416-GS416)*10)/10</f>
        <v>0</v>
      </c>
      <c r="GU416" s="17">
        <f>GR416-GS416-GT416</f>
        <v>0</v>
      </c>
      <c r="GV416" s="23">
        <f>IF(OR(GU416=0.05,GU416=0),GU416,IF(AND(GU416&gt;0.051,GU416&lt;0.1),0.1,IF(AND(GU416&gt;0.001,GU416&lt;0.05),0.05,GU416)))</f>
        <v>0</v>
      </c>
      <c r="GW416" s="23">
        <f>GS416+GT416+GV416</f>
        <v>0</v>
      </c>
      <c r="GX416">
        <f>IF(HB415&gt;0,GX415,0)</f>
        <v>0</v>
      </c>
      <c r="GY416" s="7">
        <f>ROUND(GD416+GJ416+GW416+GX416,2)</f>
        <v>0</v>
      </c>
      <c r="GZ416" s="7">
        <f>IF(AND(GY416&gt;0,GY417=0),GY416,0)</f>
        <v>0</v>
      </c>
      <c r="HA416" s="7">
        <f>IF(HB415&gt;0,HA415,0)</f>
        <v>0</v>
      </c>
      <c r="HB416" s="7">
        <f>IF(ROUND(GY416-HA416,2)&gt;0,ROUND(GY416-HA416,2),0)</f>
        <v>0</v>
      </c>
    </row>
    <row r="417" spans="1:235">
      <c r="BB417">
        <v>415</v>
      </c>
      <c r="BC417" s="7">
        <f>IF(BW416&gt;0,BC416-1000,BC416)</f>
        <v>0</v>
      </c>
      <c r="BD417" s="20">
        <f>IF(BW416&gt;0,ROUND(PMT($F$92/12,$F$96*12,-BC417),5),0)</f>
        <v>0</v>
      </c>
      <c r="BE417" s="15">
        <f>IF(BW416&gt;0,ROUND(BC417*$E$1/1000,2),0)</f>
        <v>0</v>
      </c>
      <c r="BF417" s="15">
        <f>IF(BW416&gt;0,ROUND(MIN(BC417,$F$168)*$BF$1,2),0)</f>
        <v>0</v>
      </c>
      <c r="BG417" s="22">
        <v>0</v>
      </c>
      <c r="BH417" s="22">
        <f>IF(BW416&gt;0,ROUND(MIN(BC417,$F$168)*$BH$1,0),0)</f>
        <v>0</v>
      </c>
      <c r="BI417" s="22">
        <f>IF(BW416&gt;0,ROUND(MIN(BC417,$F$168)*$BI$1,2),0)</f>
        <v>0</v>
      </c>
      <c r="BJ417" s="22">
        <f>IF(BW416&gt;0,ROUND(MIN(BC417,$F$168)*$BJ$1,2),0)</f>
        <v>0</v>
      </c>
      <c r="BK417" s="22">
        <f>IF(BW416&gt;0,ROUND(MIN(BC417,$F$168)*$BK$1,2),0)</f>
        <v>0</v>
      </c>
      <c r="BL417" s="15">
        <f>IF(BW416&gt;0,BF417+SUM(BH417:BK417),0)</f>
        <v>0</v>
      </c>
      <c r="BM417" s="22">
        <f>IF(BW416&gt;0,ROUND(BL417/12,2),0)</f>
        <v>0</v>
      </c>
      <c r="BN417" s="9">
        <f>INT(BM417)</f>
        <v>0</v>
      </c>
      <c r="BO417" s="23">
        <f>INT((BM417-BN417)*10)/10</f>
        <v>0</v>
      </c>
      <c r="BP417" s="17">
        <f>BM417-BN417-BO417</f>
        <v>0</v>
      </c>
      <c r="BQ417" s="23">
        <f>IF(OR(BP417=0.05,BP417=0),BP417,IF(AND(BP417&gt;0.051,BP417&lt;0.1),0.1,IF(AND(BP417&gt;0.001,BP417&lt;0.05),0.05,BP417)))</f>
        <v>0</v>
      </c>
      <c r="BR417" s="23">
        <f>BN417+BO417+BQ417</f>
        <v>0</v>
      </c>
      <c r="BS417">
        <f>IF(BW416&gt;0,BS416,0)</f>
        <v>0</v>
      </c>
      <c r="BT417" s="7">
        <f>SUM(BD417:BE417)+BR417+BS417</f>
        <v>0</v>
      </c>
      <c r="BU417" s="7">
        <f>IF(AND(BT417&gt;0,BT418=0),BT417,0)</f>
        <v>0</v>
      </c>
      <c r="BV417" s="7">
        <f>IF(BW416&gt;0,BV416,0)</f>
        <v>0</v>
      </c>
      <c r="BW417" s="7">
        <f>IF(ROUND(BT417-BV417,2)&gt;0,ROUND(BT417-BV417,2),0)</f>
        <v>0</v>
      </c>
      <c r="CB417">
        <v>415</v>
      </c>
      <c r="CC417" s="7">
        <f>IF(DB416&gt;0,CC416-1000,CC416)</f>
        <v>0</v>
      </c>
      <c r="CD417" s="20">
        <f>IF(DB416&gt;0,ROUND(PMT($F$92/12,$F$96*12,-CC417),5),0)</f>
        <v>0</v>
      </c>
      <c r="CE417" s="15">
        <f>IF(DB416&gt;0,ROUND(CC417*$CE$1/1000,2),0)</f>
        <v>0</v>
      </c>
      <c r="CF417" s="9">
        <f>INT(CE417)</f>
        <v>0</v>
      </c>
      <c r="CG417" s="23">
        <f>INT((CE417-CF417)*10)/10</f>
        <v>0</v>
      </c>
      <c r="CH417" s="17">
        <f>CE417-CF417-CG417</f>
        <v>0</v>
      </c>
      <c r="CI417" s="23">
        <f>IF(OR(CH417=0.05,CH417=0),CH417,IF(AND(CH417&gt;0.051,CH417&lt;0.1),0.1,IF(AND(CH417&gt;0.001,CH417&lt;0.05),0.05,CH417)))</f>
        <v>0</v>
      </c>
      <c r="CJ417" s="23">
        <f>CF417+CG417+CI417</f>
        <v>0</v>
      </c>
      <c r="CK417" s="15">
        <f>IF(DB416&gt;0,ROUND($CD$1*$CK$1,2),0)</f>
        <v>0</v>
      </c>
      <c r="CL417" s="22">
        <v>0</v>
      </c>
      <c r="CM417" s="22">
        <f>IF(DB416&gt;0,ROUND($CD$1*$CM$1,2),0)</f>
        <v>0</v>
      </c>
      <c r="CN417" s="22">
        <f>IF(DB416&gt;0,ROUND($CD$1*$CN$1,2),0)</f>
        <v>0</v>
      </c>
      <c r="CO417" s="22">
        <f>IF(DB416&gt;0,ROUND($CD$1*$CO$1,2),0)</f>
        <v>0</v>
      </c>
      <c r="CP417" s="22">
        <f>IF(DB416&gt;0,ROUND($CD$1*$CP$1,2),0)</f>
        <v>0</v>
      </c>
      <c r="CQ417" s="15">
        <f>IF(DB416&gt;0,CK417+SUM(CM417:CP417),0)</f>
        <v>0</v>
      </c>
      <c r="CR417" s="22">
        <f>IF(DB416&gt;0,ROUND(CQ417/12,2),0)</f>
        <v>0</v>
      </c>
      <c r="CS417" s="9">
        <f>INT(CR417)</f>
        <v>0</v>
      </c>
      <c r="CT417" s="23">
        <f>INT((CR417-CS417)*10)/10</f>
        <v>0</v>
      </c>
      <c r="CU417" s="17">
        <f>CR417-CS417-CT417</f>
        <v>0</v>
      </c>
      <c r="CV417" s="23">
        <f>IF(OR(CU417=0.05,CU417=0),CU417,IF(AND(CU417&gt;0.051,CU417&lt;0.1),0.1,IF(AND(CU417&gt;0.001,CU417&lt;0.05),0.05,CU417)))</f>
        <v>0</v>
      </c>
      <c r="CW417" s="23">
        <f>CS417+CT417+CV417</f>
        <v>0</v>
      </c>
      <c r="CX417">
        <f>IF(DB416&gt;0,CX416,0)</f>
        <v>0</v>
      </c>
      <c r="CY417" s="7">
        <f>ROUND(CD417+CJ417+CW417+CX417,2)</f>
        <v>0</v>
      </c>
      <c r="CZ417" s="7">
        <f>IF(AND(CY417&gt;0,CY418=0),CY417,0)</f>
        <v>0</v>
      </c>
      <c r="DA417" s="7">
        <f>IF(DB416&gt;0,DA416,0)</f>
        <v>0</v>
      </c>
      <c r="DB417" s="7">
        <f>IF(ROUND(CY417-DA417,2)&gt;0,ROUND(CY417-DA417,2),0)</f>
        <v>0</v>
      </c>
      <c r="EB417">
        <v>415</v>
      </c>
      <c r="EC417" s="7">
        <f>IF(FB416&gt;0,EC416-1000,EC416)</f>
        <v>0</v>
      </c>
      <c r="ED417" s="20">
        <f>IF(FB416&gt;0,ROUND(PMT($F$92/12,$F$96*12,-EC417),5),0)</f>
        <v>0</v>
      </c>
      <c r="EE417" s="15">
        <f>IF(FB416&gt;0,ROUND(EC417*$EE$1/1000,2),0)</f>
        <v>0</v>
      </c>
      <c r="EF417" s="9">
        <f>INT(EE417)</f>
        <v>0</v>
      </c>
      <c r="EG417" s="23">
        <f>INT((EE417-EF417)*10)/10</f>
        <v>0</v>
      </c>
      <c r="EH417" s="17">
        <f>EE417-EF417-EG417</f>
        <v>0</v>
      </c>
      <c r="EI417" s="23">
        <f>IF(OR(EH417=0.05,EH417=0),EH417,IF(AND(EH417&gt;0.051,EH417&lt;0.1),0.1,IF(AND(EH417&gt;0.001,EH417&lt;0.05),0.05,EH417)))</f>
        <v>0</v>
      </c>
      <c r="EJ417" s="23">
        <f>EF417+EG417+EI417</f>
        <v>0</v>
      </c>
      <c r="EK417" s="15">
        <f>IF(FB416&gt;0,ROUND($ED$1*$EK$1,2),0)</f>
        <v>0</v>
      </c>
      <c r="EL417" s="22">
        <v>0</v>
      </c>
      <c r="EM417" s="22">
        <f>IF(FB416&gt;0,ROUND($ED$1*$EM$1,0),0)</f>
        <v>0</v>
      </c>
      <c r="EN417" s="22">
        <f>IF(FB416&gt;0,ROUND($ED$1*$EN$1,2),0)</f>
        <v>0</v>
      </c>
      <c r="EO417" s="22">
        <f>IF(FB416&gt;0,ROUND($ED$1*$EO$1,2),0)</f>
        <v>0</v>
      </c>
      <c r="EP417" s="22">
        <f>IF(FB416&gt;0,ROUND($ED$1*$EP$1,2),0)</f>
        <v>0</v>
      </c>
      <c r="EQ417" s="15">
        <f>IF(FB416&gt;0,EK417+SUM(EM417:EP417),0)</f>
        <v>0</v>
      </c>
      <c r="ER417" s="22">
        <f>IF(FB416&gt;0,ROUND(EQ417/12,2),0)</f>
        <v>0</v>
      </c>
      <c r="ES417" s="9">
        <f>INT(ER417)</f>
        <v>0</v>
      </c>
      <c r="ET417" s="23">
        <f>INT((ER417-ES417)*10)/10</f>
        <v>0</v>
      </c>
      <c r="EU417" s="17">
        <f>ER417-ES417-ET417</f>
        <v>0</v>
      </c>
      <c r="EV417" s="23">
        <f>IF(OR(EU417=0.05,EU417=0),EU417,IF(AND(EU417&gt;0.051,EU417&lt;0.1),0.1,IF(AND(EU417&gt;0.001,EU417&lt;0.05),0.05,EU417)))</f>
        <v>0</v>
      </c>
      <c r="EW417" s="23">
        <f>ES417+ET417+EV417</f>
        <v>0</v>
      </c>
      <c r="EX417">
        <f>IF(FB416&gt;0,EX416,0)</f>
        <v>0</v>
      </c>
      <c r="EY417" s="7">
        <f>ROUND(ED417+EJ417+EW417+EX417,2)</f>
        <v>0</v>
      </c>
      <c r="EZ417" s="7">
        <f>IF(AND(EY417&gt;0,EY418=0),EY417,0)</f>
        <v>0</v>
      </c>
      <c r="FA417" s="7">
        <f>IF(FB416&gt;0,FA416,0)</f>
        <v>0</v>
      </c>
      <c r="FB417" s="7">
        <f>IF(ROUND(EY417-FA417,2)&gt;0,ROUND(EY417-FA417,2),0)</f>
        <v>0</v>
      </c>
      <c r="GB417">
        <v>415</v>
      </c>
      <c r="GC417" s="7">
        <f>IF(HB416&gt;0,GC416-1000,GC416)</f>
        <v>0</v>
      </c>
      <c r="GD417" s="20">
        <f>IF(HB416&gt;0,ROUND(PMT($F$92/12,$F$96*12,-GC417),5),0)</f>
        <v>0</v>
      </c>
      <c r="GE417" s="15">
        <f>IF(HB416&gt;0,ROUND(GC417*$GE$1/1000,2),0)</f>
        <v>0</v>
      </c>
      <c r="GF417" s="9">
        <f>INT(GE417)</f>
        <v>0</v>
      </c>
      <c r="GG417" s="23">
        <f>INT((GE417-GF417)*10)/10</f>
        <v>0</v>
      </c>
      <c r="GH417" s="17">
        <f>GE417-GF417-GG417</f>
        <v>0</v>
      </c>
      <c r="GI417" s="23">
        <f>IF(OR(GH417=0.05,GH417=0),GH417,IF(AND(GH417&gt;0.051,GH417&lt;0.1),0.1,IF(AND(GH417&gt;0.001,GH417&lt;0.05),0.05,GH417)))</f>
        <v>0</v>
      </c>
      <c r="GJ417" s="23">
        <f>GF417+GG417+GI417</f>
        <v>0</v>
      </c>
      <c r="GK417" s="15">
        <f>IF(HB416&gt;0,ROUND($GD$1*$GK$1,2),0)</f>
        <v>0</v>
      </c>
      <c r="GL417" s="22">
        <v>0</v>
      </c>
      <c r="GM417" s="22">
        <f>IF(HB416&gt;0,ROUND($GD$1*$GM$1,0),0)</f>
        <v>0</v>
      </c>
      <c r="GN417" s="22">
        <f>IF(HB416&gt;0,ROUND($GD$1*$GN$1,2),0)</f>
        <v>0</v>
      </c>
      <c r="GO417" s="22">
        <f>IF(HB416&gt;0,ROUND($GD$1*$GO$1,2),0)</f>
        <v>0</v>
      </c>
      <c r="GP417" s="22">
        <f>IF(HB416&gt;0,ROUND($GD$1*$GP$1,2),0)</f>
        <v>0</v>
      </c>
      <c r="GQ417" s="15">
        <f>IF(HB416&gt;0,GK417+SUM(GM417:GP417),0)</f>
        <v>0</v>
      </c>
      <c r="GR417" s="22">
        <f>IF(HB416&gt;0,ROUND(GQ417/12,2),0)</f>
        <v>0</v>
      </c>
      <c r="GS417" s="9">
        <f>INT(GR417)</f>
        <v>0</v>
      </c>
      <c r="GT417" s="23">
        <f>INT((GR417-GS417)*10)/10</f>
        <v>0</v>
      </c>
      <c r="GU417" s="17">
        <f>GR417-GS417-GT417</f>
        <v>0</v>
      </c>
      <c r="GV417" s="23">
        <f>IF(OR(GU417=0.05,GU417=0),GU417,IF(AND(GU417&gt;0.051,GU417&lt;0.1),0.1,IF(AND(GU417&gt;0.001,GU417&lt;0.05),0.05,GU417)))</f>
        <v>0</v>
      </c>
      <c r="GW417" s="23">
        <f>GS417+GT417+GV417</f>
        <v>0</v>
      </c>
      <c r="GX417">
        <f>IF(HB416&gt;0,GX416,0)</f>
        <v>0</v>
      </c>
      <c r="GY417" s="7">
        <f>ROUND(GD417+GJ417+GW417+GX417,2)</f>
        <v>0</v>
      </c>
      <c r="GZ417" s="7">
        <f>IF(AND(GY417&gt;0,GY418=0),GY417,0)</f>
        <v>0</v>
      </c>
      <c r="HA417" s="7">
        <f>IF(HB416&gt;0,HA416,0)</f>
        <v>0</v>
      </c>
      <c r="HB417" s="7">
        <f>IF(ROUND(GY417-HA417,2)&gt;0,ROUND(GY417-HA417,2),0)</f>
        <v>0</v>
      </c>
    </row>
    <row r="418" spans="1:235">
      <c r="BB418">
        <v>416</v>
      </c>
      <c r="BC418" s="7">
        <f>IF(BW417&gt;0,BC417-1000,BC417)</f>
        <v>0</v>
      </c>
      <c r="BD418" s="20">
        <f>IF(BW417&gt;0,ROUND(PMT($F$92/12,$F$96*12,-BC418),5),0)</f>
        <v>0</v>
      </c>
      <c r="BE418" s="15">
        <f>IF(BW417&gt;0,ROUND(BC418*$E$1/1000,2),0)</f>
        <v>0</v>
      </c>
      <c r="BF418" s="15">
        <f>IF(BW417&gt;0,ROUND(MIN(BC418,$F$168)*$BF$1,2),0)</f>
        <v>0</v>
      </c>
      <c r="BG418" s="22">
        <v>0</v>
      </c>
      <c r="BH418" s="22">
        <f>IF(BW417&gt;0,ROUND(MIN(BC418,$F$168)*$BH$1,0),0)</f>
        <v>0</v>
      </c>
      <c r="BI418" s="22">
        <f>IF(BW417&gt;0,ROUND(MIN(BC418,$F$168)*$BI$1,2),0)</f>
        <v>0</v>
      </c>
      <c r="BJ418" s="22">
        <f>IF(BW417&gt;0,ROUND(MIN(BC418,$F$168)*$BJ$1,2),0)</f>
        <v>0</v>
      </c>
      <c r="BK418" s="22">
        <f>IF(BW417&gt;0,ROUND(MIN(BC418,$F$168)*$BK$1,2),0)</f>
        <v>0</v>
      </c>
      <c r="BL418" s="15">
        <f>IF(BW417&gt;0,BF418+SUM(BH418:BK418),0)</f>
        <v>0</v>
      </c>
      <c r="BM418" s="22">
        <f>IF(BW417&gt;0,ROUND(BL418/12,2),0)</f>
        <v>0</v>
      </c>
      <c r="BN418" s="9">
        <f>INT(BM418)</f>
        <v>0</v>
      </c>
      <c r="BO418" s="23">
        <f>INT((BM418-BN418)*10)/10</f>
        <v>0</v>
      </c>
      <c r="BP418" s="17">
        <f>BM418-BN418-BO418</f>
        <v>0</v>
      </c>
      <c r="BQ418" s="23">
        <f>IF(OR(BP418=0.05,BP418=0),BP418,IF(AND(BP418&gt;0.051,BP418&lt;0.1),0.1,IF(AND(BP418&gt;0.001,BP418&lt;0.05),0.05,BP418)))</f>
        <v>0</v>
      </c>
      <c r="BR418" s="23">
        <f>BN418+BO418+BQ418</f>
        <v>0</v>
      </c>
      <c r="BS418">
        <f>IF(BW417&gt;0,BS417,0)</f>
        <v>0</v>
      </c>
      <c r="BT418" s="7">
        <f>SUM(BD418:BE418)+BR418+BS418</f>
        <v>0</v>
      </c>
      <c r="BU418" s="7">
        <f>IF(AND(BT418&gt;0,BT419=0),BT418,0)</f>
        <v>0</v>
      </c>
      <c r="BV418" s="7">
        <f>IF(BW417&gt;0,BV417,0)</f>
        <v>0</v>
      </c>
      <c r="BW418" s="7">
        <f>IF(ROUND(BT418-BV418,2)&gt;0,ROUND(BT418-BV418,2),0)</f>
        <v>0</v>
      </c>
      <c r="CB418">
        <v>416</v>
      </c>
      <c r="CC418" s="7">
        <f>IF(DB417&gt;0,CC417-1000,CC417)</f>
        <v>0</v>
      </c>
      <c r="CD418" s="20">
        <f>IF(DB417&gt;0,ROUND(PMT($F$92/12,$F$96*12,-CC418),5),0)</f>
        <v>0</v>
      </c>
      <c r="CE418" s="15">
        <f>IF(DB417&gt;0,ROUND(CC418*$CE$1/1000,2),0)</f>
        <v>0</v>
      </c>
      <c r="CF418" s="9">
        <f>INT(CE418)</f>
        <v>0</v>
      </c>
      <c r="CG418" s="23">
        <f>INT((CE418-CF418)*10)/10</f>
        <v>0</v>
      </c>
      <c r="CH418" s="17">
        <f>CE418-CF418-CG418</f>
        <v>0</v>
      </c>
      <c r="CI418" s="23">
        <f>IF(OR(CH418=0.05,CH418=0),CH418,IF(AND(CH418&gt;0.051,CH418&lt;0.1),0.1,IF(AND(CH418&gt;0.001,CH418&lt;0.05),0.05,CH418)))</f>
        <v>0</v>
      </c>
      <c r="CJ418" s="23">
        <f>CF418+CG418+CI418</f>
        <v>0</v>
      </c>
      <c r="CK418" s="15">
        <f>IF(DB417&gt;0,ROUND($CD$1*$CK$1,2),0)</f>
        <v>0</v>
      </c>
      <c r="CL418" s="22">
        <v>0</v>
      </c>
      <c r="CM418" s="22">
        <f>IF(DB417&gt;0,ROUND($CD$1*$CM$1,2),0)</f>
        <v>0</v>
      </c>
      <c r="CN418" s="22">
        <f>IF(DB417&gt;0,ROUND($CD$1*$CN$1,2),0)</f>
        <v>0</v>
      </c>
      <c r="CO418" s="22">
        <f>IF(DB417&gt;0,ROUND($CD$1*$CO$1,2),0)</f>
        <v>0</v>
      </c>
      <c r="CP418" s="22">
        <f>IF(DB417&gt;0,ROUND($CD$1*$CP$1,2),0)</f>
        <v>0</v>
      </c>
      <c r="CQ418" s="15">
        <f>IF(DB417&gt;0,CK418+SUM(CM418:CP418),0)</f>
        <v>0</v>
      </c>
      <c r="CR418" s="22">
        <f>IF(DB417&gt;0,ROUND(CQ418/12,2),0)</f>
        <v>0</v>
      </c>
      <c r="CS418" s="9">
        <f>INT(CR418)</f>
        <v>0</v>
      </c>
      <c r="CT418" s="23">
        <f>INT((CR418-CS418)*10)/10</f>
        <v>0</v>
      </c>
      <c r="CU418" s="17">
        <f>CR418-CS418-CT418</f>
        <v>0</v>
      </c>
      <c r="CV418" s="23">
        <f>IF(OR(CU418=0.05,CU418=0),CU418,IF(AND(CU418&gt;0.051,CU418&lt;0.1),0.1,IF(AND(CU418&gt;0.001,CU418&lt;0.05),0.05,CU418)))</f>
        <v>0</v>
      </c>
      <c r="CW418" s="23">
        <f>CS418+CT418+CV418</f>
        <v>0</v>
      </c>
      <c r="CX418">
        <f>IF(DB417&gt;0,CX417,0)</f>
        <v>0</v>
      </c>
      <c r="CY418" s="7">
        <f>ROUND(CD418+CJ418+CW418+CX418,2)</f>
        <v>0</v>
      </c>
      <c r="CZ418" s="7">
        <f>IF(AND(CY418&gt;0,CY419=0),CY418,0)</f>
        <v>0</v>
      </c>
      <c r="DA418" s="7">
        <f>IF(DB417&gt;0,DA417,0)</f>
        <v>0</v>
      </c>
      <c r="DB418" s="7">
        <f>IF(ROUND(CY418-DA418,2)&gt;0,ROUND(CY418-DA418,2),0)</f>
        <v>0</v>
      </c>
      <c r="EB418">
        <v>416</v>
      </c>
      <c r="EC418" s="7">
        <f>IF(FB417&gt;0,EC417-1000,EC417)</f>
        <v>0</v>
      </c>
      <c r="ED418" s="20">
        <f>IF(FB417&gt;0,ROUND(PMT($F$92/12,$F$96*12,-EC418),5),0)</f>
        <v>0</v>
      </c>
      <c r="EE418" s="15">
        <f>IF(FB417&gt;0,ROUND(EC418*$EE$1/1000,2),0)</f>
        <v>0</v>
      </c>
      <c r="EF418" s="9">
        <f>INT(EE418)</f>
        <v>0</v>
      </c>
      <c r="EG418" s="23">
        <f>INT((EE418-EF418)*10)/10</f>
        <v>0</v>
      </c>
      <c r="EH418" s="17">
        <f>EE418-EF418-EG418</f>
        <v>0</v>
      </c>
      <c r="EI418" s="23">
        <f>IF(OR(EH418=0.05,EH418=0),EH418,IF(AND(EH418&gt;0.051,EH418&lt;0.1),0.1,IF(AND(EH418&gt;0.001,EH418&lt;0.05),0.05,EH418)))</f>
        <v>0</v>
      </c>
      <c r="EJ418" s="23">
        <f>EF418+EG418+EI418</f>
        <v>0</v>
      </c>
      <c r="EK418" s="15">
        <f>IF(FB417&gt;0,ROUND($ED$1*$EK$1,2),0)</f>
        <v>0</v>
      </c>
      <c r="EL418" s="22">
        <v>0</v>
      </c>
      <c r="EM418" s="22">
        <f>IF(FB417&gt;0,ROUND($ED$1*$EM$1,0),0)</f>
        <v>0</v>
      </c>
      <c r="EN418" s="22">
        <f>IF(FB417&gt;0,ROUND($ED$1*$EN$1,2),0)</f>
        <v>0</v>
      </c>
      <c r="EO418" s="22">
        <f>IF(FB417&gt;0,ROUND($ED$1*$EO$1,2),0)</f>
        <v>0</v>
      </c>
      <c r="EP418" s="22">
        <f>IF(FB417&gt;0,ROUND($ED$1*$EP$1,2),0)</f>
        <v>0</v>
      </c>
      <c r="EQ418" s="15">
        <f>IF(FB417&gt;0,EK418+SUM(EM418:EP418),0)</f>
        <v>0</v>
      </c>
      <c r="ER418" s="22">
        <f>IF(FB417&gt;0,ROUND(EQ418/12,2),0)</f>
        <v>0</v>
      </c>
      <c r="ES418" s="9">
        <f>INT(ER418)</f>
        <v>0</v>
      </c>
      <c r="ET418" s="23">
        <f>INT((ER418-ES418)*10)/10</f>
        <v>0</v>
      </c>
      <c r="EU418" s="17">
        <f>ER418-ES418-ET418</f>
        <v>0</v>
      </c>
      <c r="EV418" s="23">
        <f>IF(OR(EU418=0.05,EU418=0),EU418,IF(AND(EU418&gt;0.051,EU418&lt;0.1),0.1,IF(AND(EU418&gt;0.001,EU418&lt;0.05),0.05,EU418)))</f>
        <v>0</v>
      </c>
      <c r="EW418" s="23">
        <f>ES418+ET418+EV418</f>
        <v>0</v>
      </c>
      <c r="EX418">
        <f>IF(FB417&gt;0,EX417,0)</f>
        <v>0</v>
      </c>
      <c r="EY418" s="7">
        <f>ROUND(ED418+EJ418+EW418+EX418,2)</f>
        <v>0</v>
      </c>
      <c r="EZ418" s="7">
        <f>IF(AND(EY418&gt;0,EY419=0),EY418,0)</f>
        <v>0</v>
      </c>
      <c r="FA418" s="7">
        <f>IF(FB417&gt;0,FA417,0)</f>
        <v>0</v>
      </c>
      <c r="FB418" s="7">
        <f>IF(ROUND(EY418-FA418,2)&gt;0,ROUND(EY418-FA418,2),0)</f>
        <v>0</v>
      </c>
      <c r="GB418">
        <v>416</v>
      </c>
      <c r="GC418" s="7">
        <f>IF(HB417&gt;0,GC417-1000,GC417)</f>
        <v>0</v>
      </c>
      <c r="GD418" s="20">
        <f>IF(HB417&gt;0,ROUND(PMT($F$92/12,$F$96*12,-GC418),5),0)</f>
        <v>0</v>
      </c>
      <c r="GE418" s="15">
        <f>IF(HB417&gt;0,ROUND(GC418*$GE$1/1000,2),0)</f>
        <v>0</v>
      </c>
      <c r="GF418" s="9">
        <f>INT(GE418)</f>
        <v>0</v>
      </c>
      <c r="GG418" s="23">
        <f>INT((GE418-GF418)*10)/10</f>
        <v>0</v>
      </c>
      <c r="GH418" s="17">
        <f>GE418-GF418-GG418</f>
        <v>0</v>
      </c>
      <c r="GI418" s="23">
        <f>IF(OR(GH418=0.05,GH418=0),GH418,IF(AND(GH418&gt;0.051,GH418&lt;0.1),0.1,IF(AND(GH418&gt;0.001,GH418&lt;0.05),0.05,GH418)))</f>
        <v>0</v>
      </c>
      <c r="GJ418" s="23">
        <f>GF418+GG418+GI418</f>
        <v>0</v>
      </c>
      <c r="GK418" s="15">
        <f>IF(HB417&gt;0,ROUND($GD$1*$GK$1,2),0)</f>
        <v>0</v>
      </c>
      <c r="GL418" s="22">
        <v>0</v>
      </c>
      <c r="GM418" s="22">
        <f>IF(HB417&gt;0,ROUND($GD$1*$GM$1,0),0)</f>
        <v>0</v>
      </c>
      <c r="GN418" s="22">
        <f>IF(HB417&gt;0,ROUND($GD$1*$GN$1,2),0)</f>
        <v>0</v>
      </c>
      <c r="GO418" s="22">
        <f>IF(HB417&gt;0,ROUND($GD$1*$GO$1,2),0)</f>
        <v>0</v>
      </c>
      <c r="GP418" s="22">
        <f>IF(HB417&gt;0,ROUND($GD$1*$GP$1,2),0)</f>
        <v>0</v>
      </c>
      <c r="GQ418" s="15">
        <f>IF(HB417&gt;0,GK418+SUM(GM418:GP418),0)</f>
        <v>0</v>
      </c>
      <c r="GR418" s="22">
        <f>IF(HB417&gt;0,ROUND(GQ418/12,2),0)</f>
        <v>0</v>
      </c>
      <c r="GS418" s="9">
        <f>INT(GR418)</f>
        <v>0</v>
      </c>
      <c r="GT418" s="23">
        <f>INT((GR418-GS418)*10)/10</f>
        <v>0</v>
      </c>
      <c r="GU418" s="17">
        <f>GR418-GS418-GT418</f>
        <v>0</v>
      </c>
      <c r="GV418" s="23">
        <f>IF(OR(GU418=0.05,GU418=0),GU418,IF(AND(GU418&gt;0.051,GU418&lt;0.1),0.1,IF(AND(GU418&gt;0.001,GU418&lt;0.05),0.05,GU418)))</f>
        <v>0</v>
      </c>
      <c r="GW418" s="23">
        <f>GS418+GT418+GV418</f>
        <v>0</v>
      </c>
      <c r="GX418">
        <f>IF(HB417&gt;0,GX417,0)</f>
        <v>0</v>
      </c>
      <c r="GY418" s="7">
        <f>ROUND(GD418+GJ418+GW418+GX418,2)</f>
        <v>0</v>
      </c>
      <c r="GZ418" s="7">
        <f>IF(AND(GY418&gt;0,GY419=0),GY418,0)</f>
        <v>0</v>
      </c>
      <c r="HA418" s="7">
        <f>IF(HB417&gt;0,HA417,0)</f>
        <v>0</v>
      </c>
      <c r="HB418" s="7">
        <f>IF(ROUND(GY418-HA418,2)&gt;0,ROUND(GY418-HA418,2),0)</f>
        <v>0</v>
      </c>
    </row>
    <row r="419" spans="1:235">
      <c r="BB419">
        <v>417</v>
      </c>
      <c r="BC419" s="7">
        <f>IF(BW418&gt;0,BC418-1000,BC418)</f>
        <v>0</v>
      </c>
      <c r="BD419" s="20">
        <f>IF(BW418&gt;0,ROUND(PMT($F$92/12,$F$96*12,-BC419),5),0)</f>
        <v>0</v>
      </c>
      <c r="BE419" s="15">
        <f>IF(BW418&gt;0,ROUND(BC419*$E$1/1000,2),0)</f>
        <v>0</v>
      </c>
      <c r="BF419" s="15">
        <f>IF(BW418&gt;0,ROUND(MIN(BC419,$F$168)*$BF$1,2),0)</f>
        <v>0</v>
      </c>
      <c r="BG419" s="22">
        <v>0</v>
      </c>
      <c r="BH419" s="22">
        <f>IF(BW418&gt;0,ROUND(MIN(BC419,$F$168)*$BH$1,0),0)</f>
        <v>0</v>
      </c>
      <c r="BI419" s="22">
        <f>IF(BW418&gt;0,ROUND(MIN(BC419,$F$168)*$BI$1,2),0)</f>
        <v>0</v>
      </c>
      <c r="BJ419" s="22">
        <f>IF(BW418&gt;0,ROUND(MIN(BC419,$F$168)*$BJ$1,2),0)</f>
        <v>0</v>
      </c>
      <c r="BK419" s="22">
        <f>IF(BW418&gt;0,ROUND(MIN(BC419,$F$168)*$BK$1,2),0)</f>
        <v>0</v>
      </c>
      <c r="BL419" s="15">
        <f>IF(BW418&gt;0,BF419+SUM(BH419:BK419),0)</f>
        <v>0</v>
      </c>
      <c r="BM419" s="22">
        <f>IF(BW418&gt;0,ROUND(BL419/12,2),0)</f>
        <v>0</v>
      </c>
      <c r="BN419" s="9">
        <f>INT(BM419)</f>
        <v>0</v>
      </c>
      <c r="BO419" s="23">
        <f>INT((BM419-BN419)*10)/10</f>
        <v>0</v>
      </c>
      <c r="BP419" s="17">
        <f>BM419-BN419-BO419</f>
        <v>0</v>
      </c>
      <c r="BQ419" s="23">
        <f>IF(OR(BP419=0.05,BP419=0),BP419,IF(AND(BP419&gt;0.051,BP419&lt;0.1),0.1,IF(AND(BP419&gt;0.001,BP419&lt;0.05),0.05,BP419)))</f>
        <v>0</v>
      </c>
      <c r="BR419" s="23">
        <f>BN419+BO419+BQ419</f>
        <v>0</v>
      </c>
      <c r="BS419">
        <f>IF(BW418&gt;0,BS418,0)</f>
        <v>0</v>
      </c>
      <c r="BT419" s="7">
        <f>SUM(BD419:BE419)+BR419+BS419</f>
        <v>0</v>
      </c>
      <c r="BU419" s="7">
        <f>IF(AND(BT419&gt;0,BT420=0),BT419,0)</f>
        <v>0</v>
      </c>
      <c r="BV419" s="7">
        <f>IF(BW418&gt;0,BV418,0)</f>
        <v>0</v>
      </c>
      <c r="BW419" s="7">
        <f>IF(ROUND(BT419-BV419,2)&gt;0,ROUND(BT419-BV419,2),0)</f>
        <v>0</v>
      </c>
      <c r="CB419">
        <v>417</v>
      </c>
      <c r="CC419" s="7">
        <f>IF(DB418&gt;0,CC418-1000,CC418)</f>
        <v>0</v>
      </c>
      <c r="CD419" s="20">
        <f>IF(DB418&gt;0,ROUND(PMT($F$92/12,$F$96*12,-CC419),5),0)</f>
        <v>0</v>
      </c>
      <c r="CE419" s="15">
        <f>IF(DB418&gt;0,ROUND(CC419*$CE$1/1000,2),0)</f>
        <v>0</v>
      </c>
      <c r="CF419" s="9">
        <f>INT(CE419)</f>
        <v>0</v>
      </c>
      <c r="CG419" s="23">
        <f>INT((CE419-CF419)*10)/10</f>
        <v>0</v>
      </c>
      <c r="CH419" s="17">
        <f>CE419-CF419-CG419</f>
        <v>0</v>
      </c>
      <c r="CI419" s="23">
        <f>IF(OR(CH419=0.05,CH419=0),CH419,IF(AND(CH419&gt;0.051,CH419&lt;0.1),0.1,IF(AND(CH419&gt;0.001,CH419&lt;0.05),0.05,CH419)))</f>
        <v>0</v>
      </c>
      <c r="CJ419" s="23">
        <f>CF419+CG419+CI419</f>
        <v>0</v>
      </c>
      <c r="CK419" s="15">
        <f>IF(DB418&gt;0,ROUND($CD$1*$CK$1,2),0)</f>
        <v>0</v>
      </c>
      <c r="CL419" s="22">
        <v>0</v>
      </c>
      <c r="CM419" s="22">
        <f>IF(DB418&gt;0,ROUND($CD$1*$CM$1,2),0)</f>
        <v>0</v>
      </c>
      <c r="CN419" s="22">
        <f>IF(DB418&gt;0,ROUND($CD$1*$CN$1,2),0)</f>
        <v>0</v>
      </c>
      <c r="CO419" s="22">
        <f>IF(DB418&gt;0,ROUND($CD$1*$CO$1,2),0)</f>
        <v>0</v>
      </c>
      <c r="CP419" s="22">
        <f>IF(DB418&gt;0,ROUND($CD$1*$CP$1,2),0)</f>
        <v>0</v>
      </c>
      <c r="CQ419" s="15">
        <f>IF(DB418&gt;0,CK419+SUM(CM419:CP419),0)</f>
        <v>0</v>
      </c>
      <c r="CR419" s="22">
        <f>IF(DB418&gt;0,ROUND(CQ419/12,2),0)</f>
        <v>0</v>
      </c>
      <c r="CS419" s="9">
        <f>INT(CR419)</f>
        <v>0</v>
      </c>
      <c r="CT419" s="23">
        <f>INT((CR419-CS419)*10)/10</f>
        <v>0</v>
      </c>
      <c r="CU419" s="17">
        <f>CR419-CS419-CT419</f>
        <v>0</v>
      </c>
      <c r="CV419" s="23">
        <f>IF(OR(CU419=0.05,CU419=0),CU419,IF(AND(CU419&gt;0.051,CU419&lt;0.1),0.1,IF(AND(CU419&gt;0.001,CU419&lt;0.05),0.05,CU419)))</f>
        <v>0</v>
      </c>
      <c r="CW419" s="23">
        <f>CS419+CT419+CV419</f>
        <v>0</v>
      </c>
      <c r="CX419">
        <f>IF(DB418&gt;0,CX418,0)</f>
        <v>0</v>
      </c>
      <c r="CY419" s="7">
        <f>ROUND(CD419+CJ419+CW419+CX419,2)</f>
        <v>0</v>
      </c>
      <c r="CZ419" s="7">
        <f>IF(AND(CY419&gt;0,CY420=0),CY419,0)</f>
        <v>0</v>
      </c>
      <c r="DA419" s="7">
        <f>IF(DB418&gt;0,DA418,0)</f>
        <v>0</v>
      </c>
      <c r="DB419" s="7">
        <f>IF(ROUND(CY419-DA419,2)&gt;0,ROUND(CY419-DA419,2),0)</f>
        <v>0</v>
      </c>
      <c r="EB419">
        <v>417</v>
      </c>
      <c r="EC419" s="7">
        <f>IF(FB418&gt;0,EC418-1000,EC418)</f>
        <v>0</v>
      </c>
      <c r="ED419" s="20">
        <f>IF(FB418&gt;0,ROUND(PMT($F$92/12,$F$96*12,-EC419),5),0)</f>
        <v>0</v>
      </c>
      <c r="EE419" s="15">
        <f>IF(FB418&gt;0,ROUND(EC419*$EE$1/1000,2),0)</f>
        <v>0</v>
      </c>
      <c r="EF419" s="9">
        <f>INT(EE419)</f>
        <v>0</v>
      </c>
      <c r="EG419" s="23">
        <f>INT((EE419-EF419)*10)/10</f>
        <v>0</v>
      </c>
      <c r="EH419" s="17">
        <f>EE419-EF419-EG419</f>
        <v>0</v>
      </c>
      <c r="EI419" s="23">
        <f>IF(OR(EH419=0.05,EH419=0),EH419,IF(AND(EH419&gt;0.051,EH419&lt;0.1),0.1,IF(AND(EH419&gt;0.001,EH419&lt;0.05),0.05,EH419)))</f>
        <v>0</v>
      </c>
      <c r="EJ419" s="23">
        <f>EF419+EG419+EI419</f>
        <v>0</v>
      </c>
      <c r="EK419" s="15">
        <f>IF(FB418&gt;0,ROUND($ED$1*$EK$1,2),0)</f>
        <v>0</v>
      </c>
      <c r="EL419" s="22">
        <v>0</v>
      </c>
      <c r="EM419" s="22">
        <f>IF(FB418&gt;0,ROUND($ED$1*$EM$1,0),0)</f>
        <v>0</v>
      </c>
      <c r="EN419" s="22">
        <f>IF(FB418&gt;0,ROUND($ED$1*$EN$1,2),0)</f>
        <v>0</v>
      </c>
      <c r="EO419" s="22">
        <f>IF(FB418&gt;0,ROUND($ED$1*$EO$1,2),0)</f>
        <v>0</v>
      </c>
      <c r="EP419" s="22">
        <f>IF(FB418&gt;0,ROUND($ED$1*$EP$1,2),0)</f>
        <v>0</v>
      </c>
      <c r="EQ419" s="15">
        <f>IF(FB418&gt;0,EK419+SUM(EM419:EP419),0)</f>
        <v>0</v>
      </c>
      <c r="ER419" s="22">
        <f>IF(FB418&gt;0,ROUND(EQ419/12,2),0)</f>
        <v>0</v>
      </c>
      <c r="ES419" s="9">
        <f>INT(ER419)</f>
        <v>0</v>
      </c>
      <c r="ET419" s="23">
        <f>INT((ER419-ES419)*10)/10</f>
        <v>0</v>
      </c>
      <c r="EU419" s="17">
        <f>ER419-ES419-ET419</f>
        <v>0</v>
      </c>
      <c r="EV419" s="23">
        <f>IF(OR(EU419=0.05,EU419=0),EU419,IF(AND(EU419&gt;0.051,EU419&lt;0.1),0.1,IF(AND(EU419&gt;0.001,EU419&lt;0.05),0.05,EU419)))</f>
        <v>0</v>
      </c>
      <c r="EW419" s="23">
        <f>ES419+ET419+EV419</f>
        <v>0</v>
      </c>
      <c r="EX419">
        <f>IF(FB418&gt;0,EX418,0)</f>
        <v>0</v>
      </c>
      <c r="EY419" s="7">
        <f>ROUND(ED419+EJ419+EW419+EX419,2)</f>
        <v>0</v>
      </c>
      <c r="EZ419" s="7">
        <f>IF(AND(EY419&gt;0,EY420=0),EY419,0)</f>
        <v>0</v>
      </c>
      <c r="FA419" s="7">
        <f>IF(FB418&gt;0,FA418,0)</f>
        <v>0</v>
      </c>
      <c r="FB419" s="7">
        <f>IF(ROUND(EY419-FA419,2)&gt;0,ROUND(EY419-FA419,2),0)</f>
        <v>0</v>
      </c>
      <c r="GB419">
        <v>417</v>
      </c>
      <c r="GC419" s="7">
        <f>IF(HB418&gt;0,GC418-1000,GC418)</f>
        <v>0</v>
      </c>
      <c r="GD419" s="20">
        <f>IF(HB418&gt;0,ROUND(PMT($F$92/12,$F$96*12,-GC419),5),0)</f>
        <v>0</v>
      </c>
      <c r="GE419" s="15">
        <f>IF(HB418&gt;0,ROUND(GC419*$GE$1/1000,2),0)</f>
        <v>0</v>
      </c>
      <c r="GF419" s="9">
        <f>INT(GE419)</f>
        <v>0</v>
      </c>
      <c r="GG419" s="23">
        <f>INT((GE419-GF419)*10)/10</f>
        <v>0</v>
      </c>
      <c r="GH419" s="17">
        <f>GE419-GF419-GG419</f>
        <v>0</v>
      </c>
      <c r="GI419" s="23">
        <f>IF(OR(GH419=0.05,GH419=0),GH419,IF(AND(GH419&gt;0.051,GH419&lt;0.1),0.1,IF(AND(GH419&gt;0.001,GH419&lt;0.05),0.05,GH419)))</f>
        <v>0</v>
      </c>
      <c r="GJ419" s="23">
        <f>GF419+GG419+GI419</f>
        <v>0</v>
      </c>
      <c r="GK419" s="15">
        <f>IF(HB418&gt;0,ROUND($GD$1*$GK$1,2),0)</f>
        <v>0</v>
      </c>
      <c r="GL419" s="22">
        <v>0</v>
      </c>
      <c r="GM419" s="22">
        <f>IF(HB418&gt;0,ROUND($GD$1*$GM$1,0),0)</f>
        <v>0</v>
      </c>
      <c r="GN419" s="22">
        <f>IF(HB418&gt;0,ROUND($GD$1*$GN$1,2),0)</f>
        <v>0</v>
      </c>
      <c r="GO419" s="22">
        <f>IF(HB418&gt;0,ROUND($GD$1*$GO$1,2),0)</f>
        <v>0</v>
      </c>
      <c r="GP419" s="22">
        <f>IF(HB418&gt;0,ROUND($GD$1*$GP$1,2),0)</f>
        <v>0</v>
      </c>
      <c r="GQ419" s="15">
        <f>IF(HB418&gt;0,GK419+SUM(GM419:GP419),0)</f>
        <v>0</v>
      </c>
      <c r="GR419" s="22">
        <f>IF(HB418&gt;0,ROUND(GQ419/12,2),0)</f>
        <v>0</v>
      </c>
      <c r="GS419" s="9">
        <f>INT(GR419)</f>
        <v>0</v>
      </c>
      <c r="GT419" s="23">
        <f>INT((GR419-GS419)*10)/10</f>
        <v>0</v>
      </c>
      <c r="GU419" s="17">
        <f>GR419-GS419-GT419</f>
        <v>0</v>
      </c>
      <c r="GV419" s="23">
        <f>IF(OR(GU419=0.05,GU419=0),GU419,IF(AND(GU419&gt;0.051,GU419&lt;0.1),0.1,IF(AND(GU419&gt;0.001,GU419&lt;0.05),0.05,GU419)))</f>
        <v>0</v>
      </c>
      <c r="GW419" s="23">
        <f>GS419+GT419+GV419</f>
        <v>0</v>
      </c>
      <c r="GX419">
        <f>IF(HB418&gt;0,GX418,0)</f>
        <v>0</v>
      </c>
      <c r="GY419" s="7">
        <f>ROUND(GD419+GJ419+GW419+GX419,2)</f>
        <v>0</v>
      </c>
      <c r="GZ419" s="7">
        <f>IF(AND(GY419&gt;0,GY420=0),GY419,0)</f>
        <v>0</v>
      </c>
      <c r="HA419" s="7">
        <f>IF(HB418&gt;0,HA418,0)</f>
        <v>0</v>
      </c>
      <c r="HB419" s="7">
        <f>IF(ROUND(GY419-HA419,2)&gt;0,ROUND(GY419-HA419,2),0)</f>
        <v>0</v>
      </c>
    </row>
    <row r="420" spans="1:235">
      <c r="BB420">
        <v>418</v>
      </c>
      <c r="BC420" s="7">
        <f>IF(BW419&gt;0,BC419-1000,BC419)</f>
        <v>0</v>
      </c>
      <c r="BD420" s="20">
        <f>IF(BW419&gt;0,ROUND(PMT($F$92/12,$F$96*12,-BC420),5),0)</f>
        <v>0</v>
      </c>
      <c r="BE420" s="15">
        <f>IF(BW419&gt;0,ROUND(BC420*$E$1/1000,2),0)</f>
        <v>0</v>
      </c>
      <c r="BF420" s="15">
        <f>IF(BW419&gt;0,ROUND(MIN(BC420,$F$168)*$BF$1,2),0)</f>
        <v>0</v>
      </c>
      <c r="BG420" s="22">
        <v>0</v>
      </c>
      <c r="BH420" s="22">
        <f>IF(BW419&gt;0,ROUND(MIN(BC420,$F$168)*$BH$1,0),0)</f>
        <v>0</v>
      </c>
      <c r="BI420" s="22">
        <f>IF(BW419&gt;0,ROUND(MIN(BC420,$F$168)*$BI$1,2),0)</f>
        <v>0</v>
      </c>
      <c r="BJ420" s="22">
        <f>IF(BW419&gt;0,ROUND(MIN(BC420,$F$168)*$BJ$1,2),0)</f>
        <v>0</v>
      </c>
      <c r="BK420" s="22">
        <f>IF(BW419&gt;0,ROUND(MIN(BC420,$F$168)*$BK$1,2),0)</f>
        <v>0</v>
      </c>
      <c r="BL420" s="15">
        <f>IF(BW419&gt;0,BF420+SUM(BH420:BK420),0)</f>
        <v>0</v>
      </c>
      <c r="BM420" s="22">
        <f>IF(BW419&gt;0,ROUND(BL420/12,2),0)</f>
        <v>0</v>
      </c>
      <c r="BN420" s="9">
        <f>INT(BM420)</f>
        <v>0</v>
      </c>
      <c r="BO420" s="23">
        <f>INT((BM420-BN420)*10)/10</f>
        <v>0</v>
      </c>
      <c r="BP420" s="17">
        <f>BM420-BN420-BO420</f>
        <v>0</v>
      </c>
      <c r="BQ420" s="23">
        <f>IF(OR(BP420=0.05,BP420=0),BP420,IF(AND(BP420&gt;0.051,BP420&lt;0.1),0.1,IF(AND(BP420&gt;0.001,BP420&lt;0.05),0.05,BP420)))</f>
        <v>0</v>
      </c>
      <c r="BR420" s="23">
        <f>BN420+BO420+BQ420</f>
        <v>0</v>
      </c>
      <c r="BS420">
        <f>IF(BW419&gt;0,BS419,0)</f>
        <v>0</v>
      </c>
      <c r="BT420" s="7">
        <f>SUM(BD420:BE420)+BR420+BS420</f>
        <v>0</v>
      </c>
      <c r="BU420" s="7">
        <f>IF(AND(BT420&gt;0,BT421=0),BT420,0)</f>
        <v>0</v>
      </c>
      <c r="BV420" s="7">
        <f>IF(BW419&gt;0,BV419,0)</f>
        <v>0</v>
      </c>
      <c r="BW420" s="7">
        <f>IF(ROUND(BT420-BV420,2)&gt;0,ROUND(BT420-BV420,2),0)</f>
        <v>0</v>
      </c>
      <c r="CB420">
        <v>418</v>
      </c>
      <c r="CC420" s="7">
        <f>IF(DB419&gt;0,CC419-1000,CC419)</f>
        <v>0</v>
      </c>
      <c r="CD420" s="20">
        <f>IF(DB419&gt;0,ROUND(PMT($F$92/12,$F$96*12,-CC420),5),0)</f>
        <v>0</v>
      </c>
      <c r="CE420" s="15">
        <f>IF(DB419&gt;0,ROUND(CC420*$CE$1/1000,2),0)</f>
        <v>0</v>
      </c>
      <c r="CF420" s="9">
        <f>INT(CE420)</f>
        <v>0</v>
      </c>
      <c r="CG420" s="23">
        <f>INT((CE420-CF420)*10)/10</f>
        <v>0</v>
      </c>
      <c r="CH420" s="17">
        <f>CE420-CF420-CG420</f>
        <v>0</v>
      </c>
      <c r="CI420" s="23">
        <f>IF(OR(CH420=0.05,CH420=0),CH420,IF(AND(CH420&gt;0.051,CH420&lt;0.1),0.1,IF(AND(CH420&gt;0.001,CH420&lt;0.05),0.05,CH420)))</f>
        <v>0</v>
      </c>
      <c r="CJ420" s="23">
        <f>CF420+CG420+CI420</f>
        <v>0</v>
      </c>
      <c r="CK420" s="15">
        <f>IF(DB419&gt;0,ROUND($CD$1*$CK$1,2),0)</f>
        <v>0</v>
      </c>
      <c r="CL420" s="22">
        <v>0</v>
      </c>
      <c r="CM420" s="22">
        <f>IF(DB419&gt;0,ROUND($CD$1*$CM$1,2),0)</f>
        <v>0</v>
      </c>
      <c r="CN420" s="22">
        <f>IF(DB419&gt;0,ROUND($CD$1*$CN$1,2),0)</f>
        <v>0</v>
      </c>
      <c r="CO420" s="22">
        <f>IF(DB419&gt;0,ROUND($CD$1*$CO$1,2),0)</f>
        <v>0</v>
      </c>
      <c r="CP420" s="22">
        <f>IF(DB419&gt;0,ROUND($CD$1*$CP$1,2),0)</f>
        <v>0</v>
      </c>
      <c r="CQ420" s="15">
        <f>IF(DB419&gt;0,CK420+SUM(CM420:CP420),0)</f>
        <v>0</v>
      </c>
      <c r="CR420" s="22">
        <f>IF(DB419&gt;0,ROUND(CQ420/12,2),0)</f>
        <v>0</v>
      </c>
      <c r="CS420" s="9">
        <f>INT(CR420)</f>
        <v>0</v>
      </c>
      <c r="CT420" s="23">
        <f>INT((CR420-CS420)*10)/10</f>
        <v>0</v>
      </c>
      <c r="CU420" s="17">
        <f>CR420-CS420-CT420</f>
        <v>0</v>
      </c>
      <c r="CV420" s="23">
        <f>IF(OR(CU420=0.05,CU420=0),CU420,IF(AND(CU420&gt;0.051,CU420&lt;0.1),0.1,IF(AND(CU420&gt;0.001,CU420&lt;0.05),0.05,CU420)))</f>
        <v>0</v>
      </c>
      <c r="CW420" s="23">
        <f>CS420+CT420+CV420</f>
        <v>0</v>
      </c>
      <c r="CX420">
        <f>IF(DB419&gt;0,CX419,0)</f>
        <v>0</v>
      </c>
      <c r="CY420" s="7">
        <f>ROUND(CD420+CJ420+CW420+CX420,2)</f>
        <v>0</v>
      </c>
      <c r="CZ420" s="7">
        <f>IF(AND(CY420&gt;0,CY421=0),CY420,0)</f>
        <v>0</v>
      </c>
      <c r="DA420" s="7">
        <f>IF(DB419&gt;0,DA419,0)</f>
        <v>0</v>
      </c>
      <c r="DB420" s="7">
        <f>IF(ROUND(CY420-DA420,2)&gt;0,ROUND(CY420-DA420,2),0)</f>
        <v>0</v>
      </c>
      <c r="EB420">
        <v>418</v>
      </c>
      <c r="EC420" s="7">
        <f>IF(FB419&gt;0,EC419-1000,EC419)</f>
        <v>0</v>
      </c>
      <c r="ED420" s="20">
        <f>IF(FB419&gt;0,ROUND(PMT($F$92/12,$F$96*12,-EC420),5),0)</f>
        <v>0</v>
      </c>
      <c r="EE420" s="15">
        <f>IF(FB419&gt;0,ROUND(EC420*$EE$1/1000,2),0)</f>
        <v>0</v>
      </c>
      <c r="EF420" s="9">
        <f>INT(EE420)</f>
        <v>0</v>
      </c>
      <c r="EG420" s="23">
        <f>INT((EE420-EF420)*10)/10</f>
        <v>0</v>
      </c>
      <c r="EH420" s="17">
        <f>EE420-EF420-EG420</f>
        <v>0</v>
      </c>
      <c r="EI420" s="23">
        <f>IF(OR(EH420=0.05,EH420=0),EH420,IF(AND(EH420&gt;0.051,EH420&lt;0.1),0.1,IF(AND(EH420&gt;0.001,EH420&lt;0.05),0.05,EH420)))</f>
        <v>0</v>
      </c>
      <c r="EJ420" s="23">
        <f>EF420+EG420+EI420</f>
        <v>0</v>
      </c>
      <c r="EK420" s="15">
        <f>IF(FB419&gt;0,ROUND($ED$1*$EK$1,2),0)</f>
        <v>0</v>
      </c>
      <c r="EL420" s="22">
        <v>0</v>
      </c>
      <c r="EM420" s="22">
        <f>IF(FB419&gt;0,ROUND($ED$1*$EM$1,0),0)</f>
        <v>0</v>
      </c>
      <c r="EN420" s="22">
        <f>IF(FB419&gt;0,ROUND($ED$1*$EN$1,2),0)</f>
        <v>0</v>
      </c>
      <c r="EO420" s="22">
        <f>IF(FB419&gt;0,ROUND($ED$1*$EO$1,2),0)</f>
        <v>0</v>
      </c>
      <c r="EP420" s="22">
        <f>IF(FB419&gt;0,ROUND($ED$1*$EP$1,2),0)</f>
        <v>0</v>
      </c>
      <c r="EQ420" s="15">
        <f>IF(FB419&gt;0,EK420+SUM(EM420:EP420),0)</f>
        <v>0</v>
      </c>
      <c r="ER420" s="22">
        <f>IF(FB419&gt;0,ROUND(EQ420/12,2),0)</f>
        <v>0</v>
      </c>
      <c r="ES420" s="9">
        <f>INT(ER420)</f>
        <v>0</v>
      </c>
      <c r="ET420" s="23">
        <f>INT((ER420-ES420)*10)/10</f>
        <v>0</v>
      </c>
      <c r="EU420" s="17">
        <f>ER420-ES420-ET420</f>
        <v>0</v>
      </c>
      <c r="EV420" s="23">
        <f>IF(OR(EU420=0.05,EU420=0),EU420,IF(AND(EU420&gt;0.051,EU420&lt;0.1),0.1,IF(AND(EU420&gt;0.001,EU420&lt;0.05),0.05,EU420)))</f>
        <v>0</v>
      </c>
      <c r="EW420" s="23">
        <f>ES420+ET420+EV420</f>
        <v>0</v>
      </c>
      <c r="EX420">
        <f>IF(FB419&gt;0,EX419,0)</f>
        <v>0</v>
      </c>
      <c r="EY420" s="7">
        <f>ROUND(ED420+EJ420+EW420+EX420,2)</f>
        <v>0</v>
      </c>
      <c r="EZ420" s="7">
        <f>IF(AND(EY420&gt;0,EY421=0),EY420,0)</f>
        <v>0</v>
      </c>
      <c r="FA420" s="7">
        <f>IF(FB419&gt;0,FA419,0)</f>
        <v>0</v>
      </c>
      <c r="FB420" s="7">
        <f>IF(ROUND(EY420-FA420,2)&gt;0,ROUND(EY420-FA420,2),0)</f>
        <v>0</v>
      </c>
      <c r="GB420">
        <v>418</v>
      </c>
      <c r="GC420" s="7">
        <f>IF(HB419&gt;0,GC419-1000,GC419)</f>
        <v>0</v>
      </c>
      <c r="GD420" s="20">
        <f>IF(HB419&gt;0,ROUND(PMT($F$92/12,$F$96*12,-GC420),5),0)</f>
        <v>0</v>
      </c>
      <c r="GE420" s="15">
        <f>IF(HB419&gt;0,ROUND(GC420*$GE$1/1000,2),0)</f>
        <v>0</v>
      </c>
      <c r="GF420" s="9">
        <f>INT(GE420)</f>
        <v>0</v>
      </c>
      <c r="GG420" s="23">
        <f>INT((GE420-GF420)*10)/10</f>
        <v>0</v>
      </c>
      <c r="GH420" s="17">
        <f>GE420-GF420-GG420</f>
        <v>0</v>
      </c>
      <c r="GI420" s="23">
        <f>IF(OR(GH420=0.05,GH420=0),GH420,IF(AND(GH420&gt;0.051,GH420&lt;0.1),0.1,IF(AND(GH420&gt;0.001,GH420&lt;0.05),0.05,GH420)))</f>
        <v>0</v>
      </c>
      <c r="GJ420" s="23">
        <f>GF420+GG420+GI420</f>
        <v>0</v>
      </c>
      <c r="GK420" s="15">
        <f>IF(HB419&gt;0,ROUND($GD$1*$GK$1,2),0)</f>
        <v>0</v>
      </c>
      <c r="GL420" s="22">
        <v>0</v>
      </c>
      <c r="GM420" s="22">
        <f>IF(HB419&gt;0,ROUND($GD$1*$GM$1,0),0)</f>
        <v>0</v>
      </c>
      <c r="GN420" s="22">
        <f>IF(HB419&gt;0,ROUND($GD$1*$GN$1,2),0)</f>
        <v>0</v>
      </c>
      <c r="GO420" s="22">
        <f>IF(HB419&gt;0,ROUND($GD$1*$GO$1,2),0)</f>
        <v>0</v>
      </c>
      <c r="GP420" s="22">
        <f>IF(HB419&gt;0,ROUND($GD$1*$GP$1,2),0)</f>
        <v>0</v>
      </c>
      <c r="GQ420" s="15">
        <f>IF(HB419&gt;0,GK420+SUM(GM420:GP420),0)</f>
        <v>0</v>
      </c>
      <c r="GR420" s="22">
        <f>IF(HB419&gt;0,ROUND(GQ420/12,2),0)</f>
        <v>0</v>
      </c>
      <c r="GS420" s="9">
        <f>INT(GR420)</f>
        <v>0</v>
      </c>
      <c r="GT420" s="23">
        <f>INT((GR420-GS420)*10)/10</f>
        <v>0</v>
      </c>
      <c r="GU420" s="17">
        <f>GR420-GS420-GT420</f>
        <v>0</v>
      </c>
      <c r="GV420" s="23">
        <f>IF(OR(GU420=0.05,GU420=0),GU420,IF(AND(GU420&gt;0.051,GU420&lt;0.1),0.1,IF(AND(GU420&gt;0.001,GU420&lt;0.05),0.05,GU420)))</f>
        <v>0</v>
      </c>
      <c r="GW420" s="23">
        <f>GS420+GT420+GV420</f>
        <v>0</v>
      </c>
      <c r="GX420">
        <f>IF(HB419&gt;0,GX419,0)</f>
        <v>0</v>
      </c>
      <c r="GY420" s="7">
        <f>ROUND(GD420+GJ420+GW420+GX420,2)</f>
        <v>0</v>
      </c>
      <c r="GZ420" s="7">
        <f>IF(AND(GY420&gt;0,GY421=0),GY420,0)</f>
        <v>0</v>
      </c>
      <c r="HA420" s="7">
        <f>IF(HB419&gt;0,HA419,0)</f>
        <v>0</v>
      </c>
      <c r="HB420" s="7">
        <f>IF(ROUND(GY420-HA420,2)&gt;0,ROUND(GY420-HA420,2),0)</f>
        <v>0</v>
      </c>
    </row>
    <row r="421" spans="1:235">
      <c r="BB421">
        <v>419</v>
      </c>
      <c r="BC421" s="7">
        <f>IF(BW420&gt;0,BC420-1000,BC420)</f>
        <v>0</v>
      </c>
      <c r="BD421" s="20">
        <f>IF(BW420&gt;0,ROUND(PMT($F$92/12,$F$96*12,-BC421),5),0)</f>
        <v>0</v>
      </c>
      <c r="BE421" s="15">
        <f>IF(BW420&gt;0,ROUND(BC421*$E$1/1000,2),0)</f>
        <v>0</v>
      </c>
      <c r="BF421" s="15">
        <f>IF(BW420&gt;0,ROUND(MIN(BC421,$F$168)*$BF$1,2),0)</f>
        <v>0</v>
      </c>
      <c r="BG421" s="22">
        <v>0</v>
      </c>
      <c r="BH421" s="22">
        <f>IF(BW420&gt;0,ROUND(MIN(BC421,$F$168)*$BH$1,0),0)</f>
        <v>0</v>
      </c>
      <c r="BI421" s="22">
        <f>IF(BW420&gt;0,ROUND(MIN(BC421,$F$168)*$BI$1,2),0)</f>
        <v>0</v>
      </c>
      <c r="BJ421" s="22">
        <f>IF(BW420&gt;0,ROUND(MIN(BC421,$F$168)*$BJ$1,2),0)</f>
        <v>0</v>
      </c>
      <c r="BK421" s="22">
        <f>IF(BW420&gt;0,ROUND(MIN(BC421,$F$168)*$BK$1,2),0)</f>
        <v>0</v>
      </c>
      <c r="BL421" s="15">
        <f>IF(BW420&gt;0,BF421+SUM(BH421:BK421),0)</f>
        <v>0</v>
      </c>
      <c r="BM421" s="22">
        <f>IF(BW420&gt;0,ROUND(BL421/12,2),0)</f>
        <v>0</v>
      </c>
      <c r="BN421" s="9">
        <f>INT(BM421)</f>
        <v>0</v>
      </c>
      <c r="BO421" s="23">
        <f>INT((BM421-BN421)*10)/10</f>
        <v>0</v>
      </c>
      <c r="BP421" s="17">
        <f>BM421-BN421-BO421</f>
        <v>0</v>
      </c>
      <c r="BQ421" s="23">
        <f>IF(OR(BP421=0.05,BP421=0),BP421,IF(AND(BP421&gt;0.051,BP421&lt;0.1),0.1,IF(AND(BP421&gt;0.001,BP421&lt;0.05),0.05,BP421)))</f>
        <v>0</v>
      </c>
      <c r="BR421" s="23">
        <f>BN421+BO421+BQ421</f>
        <v>0</v>
      </c>
      <c r="BS421">
        <f>IF(BW420&gt;0,BS420,0)</f>
        <v>0</v>
      </c>
      <c r="BT421" s="7">
        <f>SUM(BD421:BE421)+BR421+BS421</f>
        <v>0</v>
      </c>
      <c r="BU421" s="7">
        <f>IF(AND(BT421&gt;0,BT422=0),BT421,0)</f>
        <v>0</v>
      </c>
      <c r="BV421" s="7">
        <f>IF(BW420&gt;0,BV420,0)</f>
        <v>0</v>
      </c>
      <c r="BW421" s="7">
        <f>IF(ROUND(BT421-BV421,2)&gt;0,ROUND(BT421-BV421,2),0)</f>
        <v>0</v>
      </c>
      <c r="CB421">
        <v>419</v>
      </c>
      <c r="CC421" s="7">
        <f>IF(DB420&gt;0,CC420-1000,CC420)</f>
        <v>0</v>
      </c>
      <c r="CD421" s="20">
        <f>IF(DB420&gt;0,ROUND(PMT($F$92/12,$F$96*12,-CC421),5),0)</f>
        <v>0</v>
      </c>
      <c r="CE421" s="15">
        <f>IF(DB420&gt;0,ROUND(CC421*$CE$1/1000,2),0)</f>
        <v>0</v>
      </c>
      <c r="CF421" s="9">
        <f>INT(CE421)</f>
        <v>0</v>
      </c>
      <c r="CG421" s="23">
        <f>INT((CE421-CF421)*10)/10</f>
        <v>0</v>
      </c>
      <c r="CH421" s="17">
        <f>CE421-CF421-CG421</f>
        <v>0</v>
      </c>
      <c r="CI421" s="23">
        <f>IF(OR(CH421=0.05,CH421=0),CH421,IF(AND(CH421&gt;0.051,CH421&lt;0.1),0.1,IF(AND(CH421&gt;0.001,CH421&lt;0.05),0.05,CH421)))</f>
        <v>0</v>
      </c>
      <c r="CJ421" s="23">
        <f>CF421+CG421+CI421</f>
        <v>0</v>
      </c>
      <c r="CK421" s="15">
        <f>IF(DB420&gt;0,ROUND($CD$1*$CK$1,2),0)</f>
        <v>0</v>
      </c>
      <c r="CL421" s="22">
        <v>0</v>
      </c>
      <c r="CM421" s="22">
        <f>IF(DB420&gt;0,ROUND($CD$1*$CM$1,2),0)</f>
        <v>0</v>
      </c>
      <c r="CN421" s="22">
        <f>IF(DB420&gt;0,ROUND($CD$1*$CN$1,2),0)</f>
        <v>0</v>
      </c>
      <c r="CO421" s="22">
        <f>IF(DB420&gt;0,ROUND($CD$1*$CO$1,2),0)</f>
        <v>0</v>
      </c>
      <c r="CP421" s="22">
        <f>IF(DB420&gt;0,ROUND($CD$1*$CP$1,2),0)</f>
        <v>0</v>
      </c>
      <c r="CQ421" s="15">
        <f>IF(DB420&gt;0,CK421+SUM(CM421:CP421),0)</f>
        <v>0</v>
      </c>
      <c r="CR421" s="22">
        <f>IF(DB420&gt;0,ROUND(CQ421/12,2),0)</f>
        <v>0</v>
      </c>
      <c r="CS421" s="9">
        <f>INT(CR421)</f>
        <v>0</v>
      </c>
      <c r="CT421" s="23">
        <f>INT((CR421-CS421)*10)/10</f>
        <v>0</v>
      </c>
      <c r="CU421" s="17">
        <f>CR421-CS421-CT421</f>
        <v>0</v>
      </c>
      <c r="CV421" s="23">
        <f>IF(OR(CU421=0.05,CU421=0),CU421,IF(AND(CU421&gt;0.051,CU421&lt;0.1),0.1,IF(AND(CU421&gt;0.001,CU421&lt;0.05),0.05,CU421)))</f>
        <v>0</v>
      </c>
      <c r="CW421" s="23">
        <f>CS421+CT421+CV421</f>
        <v>0</v>
      </c>
      <c r="CX421">
        <f>IF(DB420&gt;0,CX420,0)</f>
        <v>0</v>
      </c>
      <c r="CY421" s="7">
        <f>ROUND(CD421+CJ421+CW421+CX421,2)</f>
        <v>0</v>
      </c>
      <c r="CZ421" s="7">
        <f>IF(AND(CY421&gt;0,CY422=0),CY421,0)</f>
        <v>0</v>
      </c>
      <c r="DA421" s="7">
        <f>IF(DB420&gt;0,DA420,0)</f>
        <v>0</v>
      </c>
      <c r="DB421" s="7">
        <f>IF(ROUND(CY421-DA421,2)&gt;0,ROUND(CY421-DA421,2),0)</f>
        <v>0</v>
      </c>
      <c r="EB421">
        <v>419</v>
      </c>
      <c r="EC421" s="7">
        <f>IF(FB420&gt;0,EC420-1000,EC420)</f>
        <v>0</v>
      </c>
      <c r="ED421" s="20">
        <f>IF(FB420&gt;0,ROUND(PMT($F$92/12,$F$96*12,-EC421),5),0)</f>
        <v>0</v>
      </c>
      <c r="EE421" s="15">
        <f>IF(FB420&gt;0,ROUND(EC421*$EE$1/1000,2),0)</f>
        <v>0</v>
      </c>
      <c r="EF421" s="9">
        <f>INT(EE421)</f>
        <v>0</v>
      </c>
      <c r="EG421" s="23">
        <f>INT((EE421-EF421)*10)/10</f>
        <v>0</v>
      </c>
      <c r="EH421" s="17">
        <f>EE421-EF421-EG421</f>
        <v>0</v>
      </c>
      <c r="EI421" s="23">
        <f>IF(OR(EH421=0.05,EH421=0),EH421,IF(AND(EH421&gt;0.051,EH421&lt;0.1),0.1,IF(AND(EH421&gt;0.001,EH421&lt;0.05),0.05,EH421)))</f>
        <v>0</v>
      </c>
      <c r="EJ421" s="23">
        <f>EF421+EG421+EI421</f>
        <v>0</v>
      </c>
      <c r="EK421" s="15">
        <f>IF(FB420&gt;0,ROUND($ED$1*$EK$1,2),0)</f>
        <v>0</v>
      </c>
      <c r="EL421" s="22">
        <v>0</v>
      </c>
      <c r="EM421" s="22">
        <f>IF(FB420&gt;0,ROUND($ED$1*$EM$1,0),0)</f>
        <v>0</v>
      </c>
      <c r="EN421" s="22">
        <f>IF(FB420&gt;0,ROUND($ED$1*$EN$1,2),0)</f>
        <v>0</v>
      </c>
      <c r="EO421" s="22">
        <f>IF(FB420&gt;0,ROUND($ED$1*$EO$1,2),0)</f>
        <v>0</v>
      </c>
      <c r="EP421" s="22">
        <f>IF(FB420&gt;0,ROUND($ED$1*$EP$1,2),0)</f>
        <v>0</v>
      </c>
      <c r="EQ421" s="15">
        <f>IF(FB420&gt;0,EK421+SUM(EM421:EP421),0)</f>
        <v>0</v>
      </c>
      <c r="ER421" s="22">
        <f>IF(FB420&gt;0,ROUND(EQ421/12,2),0)</f>
        <v>0</v>
      </c>
      <c r="ES421" s="9">
        <f>INT(ER421)</f>
        <v>0</v>
      </c>
      <c r="ET421" s="23">
        <f>INT((ER421-ES421)*10)/10</f>
        <v>0</v>
      </c>
      <c r="EU421" s="17">
        <f>ER421-ES421-ET421</f>
        <v>0</v>
      </c>
      <c r="EV421" s="23">
        <f>IF(OR(EU421=0.05,EU421=0),EU421,IF(AND(EU421&gt;0.051,EU421&lt;0.1),0.1,IF(AND(EU421&gt;0.001,EU421&lt;0.05),0.05,EU421)))</f>
        <v>0</v>
      </c>
      <c r="EW421" s="23">
        <f>ES421+ET421+EV421</f>
        <v>0</v>
      </c>
      <c r="EX421">
        <f>IF(FB420&gt;0,EX420,0)</f>
        <v>0</v>
      </c>
      <c r="EY421" s="7">
        <f>ROUND(ED421+EJ421+EW421+EX421,2)</f>
        <v>0</v>
      </c>
      <c r="EZ421" s="7">
        <f>IF(AND(EY421&gt;0,EY422=0),EY421,0)</f>
        <v>0</v>
      </c>
      <c r="FA421" s="7">
        <f>IF(FB420&gt;0,FA420,0)</f>
        <v>0</v>
      </c>
      <c r="FB421" s="7">
        <f>IF(ROUND(EY421-FA421,2)&gt;0,ROUND(EY421-FA421,2),0)</f>
        <v>0</v>
      </c>
      <c r="GB421">
        <v>419</v>
      </c>
      <c r="GC421" s="7">
        <f>IF(HB420&gt;0,GC420-1000,GC420)</f>
        <v>0</v>
      </c>
      <c r="GD421" s="20">
        <f>IF(HB420&gt;0,ROUND(PMT($F$92/12,$F$96*12,-GC421),5),0)</f>
        <v>0</v>
      </c>
      <c r="GE421" s="15">
        <f>IF(HB420&gt;0,ROUND(GC421*$GE$1/1000,2),0)</f>
        <v>0</v>
      </c>
      <c r="GF421" s="9">
        <f>INT(GE421)</f>
        <v>0</v>
      </c>
      <c r="GG421" s="23">
        <f>INT((GE421-GF421)*10)/10</f>
        <v>0</v>
      </c>
      <c r="GH421" s="17">
        <f>GE421-GF421-GG421</f>
        <v>0</v>
      </c>
      <c r="GI421" s="23">
        <f>IF(OR(GH421=0.05,GH421=0),GH421,IF(AND(GH421&gt;0.051,GH421&lt;0.1),0.1,IF(AND(GH421&gt;0.001,GH421&lt;0.05),0.05,GH421)))</f>
        <v>0</v>
      </c>
      <c r="GJ421" s="23">
        <f>GF421+GG421+GI421</f>
        <v>0</v>
      </c>
      <c r="GK421" s="15">
        <f>IF(HB420&gt;0,ROUND($GD$1*$GK$1,2),0)</f>
        <v>0</v>
      </c>
      <c r="GL421" s="22">
        <v>0</v>
      </c>
      <c r="GM421" s="22">
        <f>IF(HB420&gt;0,ROUND($GD$1*$GM$1,0),0)</f>
        <v>0</v>
      </c>
      <c r="GN421" s="22">
        <f>IF(HB420&gt;0,ROUND($GD$1*$GN$1,2),0)</f>
        <v>0</v>
      </c>
      <c r="GO421" s="22">
        <f>IF(HB420&gt;0,ROUND($GD$1*$GO$1,2),0)</f>
        <v>0</v>
      </c>
      <c r="GP421" s="22">
        <f>IF(HB420&gt;0,ROUND($GD$1*$GP$1,2),0)</f>
        <v>0</v>
      </c>
      <c r="GQ421" s="15">
        <f>IF(HB420&gt;0,GK421+SUM(GM421:GP421),0)</f>
        <v>0</v>
      </c>
      <c r="GR421" s="22">
        <f>IF(HB420&gt;0,ROUND(GQ421/12,2),0)</f>
        <v>0</v>
      </c>
      <c r="GS421" s="9">
        <f>INT(GR421)</f>
        <v>0</v>
      </c>
      <c r="GT421" s="23">
        <f>INT((GR421-GS421)*10)/10</f>
        <v>0</v>
      </c>
      <c r="GU421" s="17">
        <f>GR421-GS421-GT421</f>
        <v>0</v>
      </c>
      <c r="GV421" s="23">
        <f>IF(OR(GU421=0.05,GU421=0),GU421,IF(AND(GU421&gt;0.051,GU421&lt;0.1),0.1,IF(AND(GU421&gt;0.001,GU421&lt;0.05),0.05,GU421)))</f>
        <v>0</v>
      </c>
      <c r="GW421" s="23">
        <f>GS421+GT421+GV421</f>
        <v>0</v>
      </c>
      <c r="GX421">
        <f>IF(HB420&gt;0,GX420,0)</f>
        <v>0</v>
      </c>
      <c r="GY421" s="7">
        <f>ROUND(GD421+GJ421+GW421+GX421,2)</f>
        <v>0</v>
      </c>
      <c r="GZ421" s="7">
        <f>IF(AND(GY421&gt;0,GY422=0),GY421,0)</f>
        <v>0</v>
      </c>
      <c r="HA421" s="7">
        <f>IF(HB420&gt;0,HA420,0)</f>
        <v>0</v>
      </c>
      <c r="HB421" s="7">
        <f>IF(ROUND(GY421-HA421,2)&gt;0,ROUND(GY421-HA421,2),0)</f>
        <v>0</v>
      </c>
    </row>
    <row r="422" spans="1:235">
      <c r="BB422">
        <v>420</v>
      </c>
      <c r="BC422" s="7">
        <f>IF(BW421&gt;0,BC421-1000,BC421)</f>
        <v>0</v>
      </c>
      <c r="BD422" s="20">
        <f>IF(BW421&gt;0,ROUND(PMT($F$92/12,$F$96*12,-BC422),5),0)</f>
        <v>0</v>
      </c>
      <c r="BE422" s="15">
        <f>IF(BW421&gt;0,ROUND(BC422*$E$1/1000,2),0)</f>
        <v>0</v>
      </c>
      <c r="BF422" s="15">
        <f>IF(BW421&gt;0,ROUND(MIN(BC422,$F$168)*$BF$1,2),0)</f>
        <v>0</v>
      </c>
      <c r="BG422" s="22">
        <v>0</v>
      </c>
      <c r="BH422" s="22">
        <f>IF(BW421&gt;0,ROUND(MIN(BC422,$F$168)*$BH$1,0),0)</f>
        <v>0</v>
      </c>
      <c r="BI422" s="22">
        <f>IF(BW421&gt;0,ROUND(MIN(BC422,$F$168)*$BI$1,2),0)</f>
        <v>0</v>
      </c>
      <c r="BJ422" s="22">
        <f>IF(BW421&gt;0,ROUND(MIN(BC422,$F$168)*$BJ$1,2),0)</f>
        <v>0</v>
      </c>
      <c r="BK422" s="22">
        <f>IF(BW421&gt;0,ROUND(MIN(BC422,$F$168)*$BK$1,2),0)</f>
        <v>0</v>
      </c>
      <c r="BL422" s="15">
        <f>IF(BW421&gt;0,BF422+SUM(BH422:BK422),0)</f>
        <v>0</v>
      </c>
      <c r="BM422" s="22">
        <f>IF(BW421&gt;0,ROUND(BL422/12,2),0)</f>
        <v>0</v>
      </c>
      <c r="BN422" s="9">
        <f>INT(BM422)</f>
        <v>0</v>
      </c>
      <c r="BO422" s="23">
        <f>INT((BM422-BN422)*10)/10</f>
        <v>0</v>
      </c>
      <c r="BP422" s="17">
        <f>BM422-BN422-BO422</f>
        <v>0</v>
      </c>
      <c r="BQ422" s="23">
        <f>IF(OR(BP422=0.05,BP422=0),BP422,IF(AND(BP422&gt;0.051,BP422&lt;0.1),0.1,IF(AND(BP422&gt;0.001,BP422&lt;0.05),0.05,BP422)))</f>
        <v>0</v>
      </c>
      <c r="BR422" s="23">
        <f>BN422+BO422+BQ422</f>
        <v>0</v>
      </c>
      <c r="BS422">
        <f>IF(BW421&gt;0,BS421,0)</f>
        <v>0</v>
      </c>
      <c r="BT422" s="7">
        <f>SUM(BD422:BE422)+BR422+BS422</f>
        <v>0</v>
      </c>
      <c r="BU422" s="7">
        <f>IF(AND(BT422&gt;0,BT423=0),BT422,0)</f>
        <v>0</v>
      </c>
      <c r="BV422" s="7">
        <f>IF(BW421&gt;0,BV421,0)</f>
        <v>0</v>
      </c>
      <c r="BW422" s="7">
        <f>IF(ROUND(BT422-BV422,2)&gt;0,ROUND(BT422-BV422,2),0)</f>
        <v>0</v>
      </c>
      <c r="CB422">
        <v>420</v>
      </c>
      <c r="CC422" s="7">
        <f>IF(DB421&gt;0,CC421-1000,CC421)</f>
        <v>0</v>
      </c>
      <c r="CD422" s="20">
        <f>IF(DB421&gt;0,ROUND(PMT($F$92/12,$F$96*12,-CC422),5),0)</f>
        <v>0</v>
      </c>
      <c r="CE422" s="15">
        <f>IF(DB421&gt;0,ROUND(CC422*$CE$1/1000,2),0)</f>
        <v>0</v>
      </c>
      <c r="CF422" s="9">
        <f>INT(CE422)</f>
        <v>0</v>
      </c>
      <c r="CG422" s="23">
        <f>INT((CE422-CF422)*10)/10</f>
        <v>0</v>
      </c>
      <c r="CH422" s="17">
        <f>CE422-CF422-CG422</f>
        <v>0</v>
      </c>
      <c r="CI422" s="23">
        <f>IF(OR(CH422=0.05,CH422=0),CH422,IF(AND(CH422&gt;0.051,CH422&lt;0.1),0.1,IF(AND(CH422&gt;0.001,CH422&lt;0.05),0.05,CH422)))</f>
        <v>0</v>
      </c>
      <c r="CJ422" s="23">
        <f>CF422+CG422+CI422</f>
        <v>0</v>
      </c>
      <c r="CK422" s="15">
        <f>IF(DB421&gt;0,ROUND($CD$1*$CK$1,2),0)</f>
        <v>0</v>
      </c>
      <c r="CL422" s="22">
        <v>0</v>
      </c>
      <c r="CM422" s="22">
        <f>IF(DB421&gt;0,ROUND($CD$1*$CM$1,2),0)</f>
        <v>0</v>
      </c>
      <c r="CN422" s="22">
        <f>IF(DB421&gt;0,ROUND($CD$1*$CN$1,2),0)</f>
        <v>0</v>
      </c>
      <c r="CO422" s="22">
        <f>IF(DB421&gt;0,ROUND($CD$1*$CO$1,2),0)</f>
        <v>0</v>
      </c>
      <c r="CP422" s="22">
        <f>IF(DB421&gt;0,ROUND($CD$1*$CP$1,2),0)</f>
        <v>0</v>
      </c>
      <c r="CQ422" s="15">
        <f>IF(DB421&gt;0,CK422+SUM(CM422:CP422),0)</f>
        <v>0</v>
      </c>
      <c r="CR422" s="22">
        <f>IF(DB421&gt;0,ROUND(CQ422/12,2),0)</f>
        <v>0</v>
      </c>
      <c r="CS422" s="9">
        <f>INT(CR422)</f>
        <v>0</v>
      </c>
      <c r="CT422" s="23">
        <f>INT((CR422-CS422)*10)/10</f>
        <v>0</v>
      </c>
      <c r="CU422" s="17">
        <f>CR422-CS422-CT422</f>
        <v>0</v>
      </c>
      <c r="CV422" s="23">
        <f>IF(OR(CU422=0.05,CU422=0),CU422,IF(AND(CU422&gt;0.051,CU422&lt;0.1),0.1,IF(AND(CU422&gt;0.001,CU422&lt;0.05),0.05,CU422)))</f>
        <v>0</v>
      </c>
      <c r="CW422" s="23">
        <f>CS422+CT422+CV422</f>
        <v>0</v>
      </c>
      <c r="CX422">
        <f>IF(DB421&gt;0,CX421,0)</f>
        <v>0</v>
      </c>
      <c r="CY422" s="7">
        <f>ROUND(CD422+CJ422+CW422+CX422,2)</f>
        <v>0</v>
      </c>
      <c r="CZ422" s="7">
        <f>IF(AND(CY422&gt;0,CY423=0),CY422,0)</f>
        <v>0</v>
      </c>
      <c r="DA422" s="7">
        <f>IF(DB421&gt;0,DA421,0)</f>
        <v>0</v>
      </c>
      <c r="DB422" s="7">
        <f>IF(ROUND(CY422-DA422,2)&gt;0,ROUND(CY422-DA422,2),0)</f>
        <v>0</v>
      </c>
      <c r="EB422">
        <v>420</v>
      </c>
      <c r="EC422" s="7">
        <f>IF(FB421&gt;0,EC421-1000,EC421)</f>
        <v>0</v>
      </c>
      <c r="ED422" s="20">
        <f>IF(FB421&gt;0,ROUND(PMT($F$92/12,$F$96*12,-EC422),5),0)</f>
        <v>0</v>
      </c>
      <c r="EE422" s="15">
        <f>IF(FB421&gt;0,ROUND(EC422*$EE$1/1000,2),0)</f>
        <v>0</v>
      </c>
      <c r="EF422" s="9">
        <f>INT(EE422)</f>
        <v>0</v>
      </c>
      <c r="EG422" s="23">
        <f>INT((EE422-EF422)*10)/10</f>
        <v>0</v>
      </c>
      <c r="EH422" s="17">
        <f>EE422-EF422-EG422</f>
        <v>0</v>
      </c>
      <c r="EI422" s="23">
        <f>IF(OR(EH422=0.05,EH422=0),EH422,IF(AND(EH422&gt;0.051,EH422&lt;0.1),0.1,IF(AND(EH422&gt;0.001,EH422&lt;0.05),0.05,EH422)))</f>
        <v>0</v>
      </c>
      <c r="EJ422" s="23">
        <f>EF422+EG422+EI422</f>
        <v>0</v>
      </c>
      <c r="EK422" s="15">
        <f>IF(FB421&gt;0,ROUND($ED$1*$EK$1,2),0)</f>
        <v>0</v>
      </c>
      <c r="EL422" s="22">
        <v>0</v>
      </c>
      <c r="EM422" s="22">
        <f>IF(FB421&gt;0,ROUND($ED$1*$EM$1,0),0)</f>
        <v>0</v>
      </c>
      <c r="EN422" s="22">
        <f>IF(FB421&gt;0,ROUND($ED$1*$EN$1,2),0)</f>
        <v>0</v>
      </c>
      <c r="EO422" s="22">
        <f>IF(FB421&gt;0,ROUND($ED$1*$EO$1,2),0)</f>
        <v>0</v>
      </c>
      <c r="EP422" s="22">
        <f>IF(FB421&gt;0,ROUND($ED$1*$EP$1,2),0)</f>
        <v>0</v>
      </c>
      <c r="EQ422" s="15">
        <f>IF(FB421&gt;0,EK422+SUM(EM422:EP422),0)</f>
        <v>0</v>
      </c>
      <c r="ER422" s="22">
        <f>IF(FB421&gt;0,ROUND(EQ422/12,2),0)</f>
        <v>0</v>
      </c>
      <c r="ES422" s="9">
        <f>INT(ER422)</f>
        <v>0</v>
      </c>
      <c r="ET422" s="23">
        <f>INT((ER422-ES422)*10)/10</f>
        <v>0</v>
      </c>
      <c r="EU422" s="17">
        <f>ER422-ES422-ET422</f>
        <v>0</v>
      </c>
      <c r="EV422" s="23">
        <f>IF(OR(EU422=0.05,EU422=0),EU422,IF(AND(EU422&gt;0.051,EU422&lt;0.1),0.1,IF(AND(EU422&gt;0.001,EU422&lt;0.05),0.05,EU422)))</f>
        <v>0</v>
      </c>
      <c r="EW422" s="23">
        <f>ES422+ET422+EV422</f>
        <v>0</v>
      </c>
      <c r="EX422">
        <f>IF(FB421&gt;0,EX421,0)</f>
        <v>0</v>
      </c>
      <c r="EY422" s="7">
        <f>ROUND(ED422+EJ422+EW422+EX422,2)</f>
        <v>0</v>
      </c>
      <c r="EZ422" s="7">
        <f>IF(AND(EY422&gt;0,EY423=0),EY422,0)</f>
        <v>0</v>
      </c>
      <c r="FA422" s="7">
        <f>IF(FB421&gt;0,FA421,0)</f>
        <v>0</v>
      </c>
      <c r="FB422" s="7">
        <f>IF(ROUND(EY422-FA422,2)&gt;0,ROUND(EY422-FA422,2),0)</f>
        <v>0</v>
      </c>
      <c r="GB422">
        <v>420</v>
      </c>
      <c r="GC422" s="7">
        <f>IF(HB421&gt;0,GC421-1000,GC421)</f>
        <v>0</v>
      </c>
      <c r="GD422" s="20">
        <f>IF(HB421&gt;0,ROUND(PMT($F$92/12,$F$96*12,-GC422),5),0)</f>
        <v>0</v>
      </c>
      <c r="GE422" s="15">
        <f>IF(HB421&gt;0,ROUND(GC422*$GE$1/1000,2),0)</f>
        <v>0</v>
      </c>
      <c r="GF422" s="9">
        <f>INT(GE422)</f>
        <v>0</v>
      </c>
      <c r="GG422" s="23">
        <f>INT((GE422-GF422)*10)/10</f>
        <v>0</v>
      </c>
      <c r="GH422" s="17">
        <f>GE422-GF422-GG422</f>
        <v>0</v>
      </c>
      <c r="GI422" s="23">
        <f>IF(OR(GH422=0.05,GH422=0),GH422,IF(AND(GH422&gt;0.051,GH422&lt;0.1),0.1,IF(AND(GH422&gt;0.001,GH422&lt;0.05),0.05,GH422)))</f>
        <v>0</v>
      </c>
      <c r="GJ422" s="23">
        <f>GF422+GG422+GI422</f>
        <v>0</v>
      </c>
      <c r="GK422" s="15">
        <f>IF(HB421&gt;0,ROUND($GD$1*$GK$1,2),0)</f>
        <v>0</v>
      </c>
      <c r="GL422" s="22">
        <v>0</v>
      </c>
      <c r="GM422" s="22">
        <f>IF(HB421&gt;0,ROUND($GD$1*$GM$1,0),0)</f>
        <v>0</v>
      </c>
      <c r="GN422" s="22">
        <f>IF(HB421&gt;0,ROUND($GD$1*$GN$1,2),0)</f>
        <v>0</v>
      </c>
      <c r="GO422" s="22">
        <f>IF(HB421&gt;0,ROUND($GD$1*$GO$1,2),0)</f>
        <v>0</v>
      </c>
      <c r="GP422" s="22">
        <f>IF(HB421&gt;0,ROUND($GD$1*$GP$1,2),0)</f>
        <v>0</v>
      </c>
      <c r="GQ422" s="15">
        <f>IF(HB421&gt;0,GK422+SUM(GM422:GP422),0)</f>
        <v>0</v>
      </c>
      <c r="GR422" s="22">
        <f>IF(HB421&gt;0,ROUND(GQ422/12,2),0)</f>
        <v>0</v>
      </c>
      <c r="GS422" s="9">
        <f>INT(GR422)</f>
        <v>0</v>
      </c>
      <c r="GT422" s="23">
        <f>INT((GR422-GS422)*10)/10</f>
        <v>0</v>
      </c>
      <c r="GU422" s="17">
        <f>GR422-GS422-GT422</f>
        <v>0</v>
      </c>
      <c r="GV422" s="23">
        <f>IF(OR(GU422=0.05,GU422=0),GU422,IF(AND(GU422&gt;0.051,GU422&lt;0.1),0.1,IF(AND(GU422&gt;0.001,GU422&lt;0.05),0.05,GU422)))</f>
        <v>0</v>
      </c>
      <c r="GW422" s="23">
        <f>GS422+GT422+GV422</f>
        <v>0</v>
      </c>
      <c r="GX422">
        <f>IF(HB421&gt;0,GX421,0)</f>
        <v>0</v>
      </c>
      <c r="GY422" s="7">
        <f>ROUND(GD422+GJ422+GW422+GX422,2)</f>
        <v>0</v>
      </c>
      <c r="GZ422" s="7">
        <f>IF(AND(GY422&gt;0,GY423=0),GY422,0)</f>
        <v>0</v>
      </c>
      <c r="HA422" s="7">
        <f>IF(HB421&gt;0,HA421,0)</f>
        <v>0</v>
      </c>
      <c r="HB422" s="7">
        <f>IF(ROUND(GY422-HA422,2)&gt;0,ROUND(GY422-HA422,2),0)</f>
        <v>0</v>
      </c>
    </row>
    <row r="423" spans="1:235">
      <c r="BB423">
        <v>421</v>
      </c>
      <c r="BC423" s="7">
        <f>IF(BW422&gt;0,BC422-1000,BC422)</f>
        <v>0</v>
      </c>
      <c r="BD423" s="20">
        <f>IF(BW422&gt;0,ROUND(PMT($F$92/12,$F$96*12,-BC423),5),0)</f>
        <v>0</v>
      </c>
      <c r="BE423" s="15">
        <f>IF(BW422&gt;0,ROUND(BC423*$E$1/1000,2),0)</f>
        <v>0</v>
      </c>
      <c r="BF423" s="15">
        <f>IF(BW422&gt;0,ROUND(MIN(BC423,$F$168)*$BF$1,2),0)</f>
        <v>0</v>
      </c>
      <c r="BG423" s="22">
        <v>0</v>
      </c>
      <c r="BH423" s="22">
        <f>IF(BW422&gt;0,ROUND(MIN(BC423,$F$168)*$BH$1,0),0)</f>
        <v>0</v>
      </c>
      <c r="BI423" s="22">
        <f>IF(BW422&gt;0,ROUND(MIN(BC423,$F$168)*$BI$1,2),0)</f>
        <v>0</v>
      </c>
      <c r="BJ423" s="22">
        <f>IF(BW422&gt;0,ROUND(MIN(BC423,$F$168)*$BJ$1,2),0)</f>
        <v>0</v>
      </c>
      <c r="BK423" s="22">
        <f>IF(BW422&gt;0,ROUND(MIN(BC423,$F$168)*$BK$1,2),0)</f>
        <v>0</v>
      </c>
      <c r="BL423" s="15">
        <f>IF(BW422&gt;0,BF423+SUM(BH423:BK423),0)</f>
        <v>0</v>
      </c>
      <c r="BM423" s="22">
        <f>IF(BW422&gt;0,ROUND(BL423/12,2),0)</f>
        <v>0</v>
      </c>
      <c r="BN423" s="9">
        <f>INT(BM423)</f>
        <v>0</v>
      </c>
      <c r="BO423" s="23">
        <f>INT((BM423-BN423)*10)/10</f>
        <v>0</v>
      </c>
      <c r="BP423" s="17">
        <f>BM423-BN423-BO423</f>
        <v>0</v>
      </c>
      <c r="BQ423" s="23">
        <f>IF(OR(BP423=0.05,BP423=0),BP423,IF(AND(BP423&gt;0.051,BP423&lt;0.1),0.1,IF(AND(BP423&gt;0.001,BP423&lt;0.05),0.05,BP423)))</f>
        <v>0</v>
      </c>
      <c r="BR423" s="23">
        <f>BN423+BO423+BQ423</f>
        <v>0</v>
      </c>
      <c r="BS423">
        <f>IF(BW422&gt;0,BS422,0)</f>
        <v>0</v>
      </c>
      <c r="BT423" s="7">
        <f>SUM(BD423:BE423)+BR423+BS423</f>
        <v>0</v>
      </c>
      <c r="BU423" s="7">
        <f>IF(AND(BT423&gt;0,BT424=0),BT423,0)</f>
        <v>0</v>
      </c>
      <c r="BV423" s="7">
        <f>IF(BW422&gt;0,BV422,0)</f>
        <v>0</v>
      </c>
      <c r="BW423" s="7">
        <f>IF(ROUND(BT423-BV423,2)&gt;0,ROUND(BT423-BV423,2),0)</f>
        <v>0</v>
      </c>
      <c r="CB423">
        <v>421</v>
      </c>
      <c r="CC423" s="7">
        <f>IF(DB422&gt;0,CC422-1000,CC422)</f>
        <v>0</v>
      </c>
      <c r="CD423" s="20">
        <f>IF(DB422&gt;0,ROUND(PMT($F$92/12,$F$96*12,-CC423),5),0)</f>
        <v>0</v>
      </c>
      <c r="CE423" s="15">
        <f>IF(DB422&gt;0,ROUND(CC423*$CE$1/1000,2),0)</f>
        <v>0</v>
      </c>
      <c r="CF423" s="9">
        <f>INT(CE423)</f>
        <v>0</v>
      </c>
      <c r="CG423" s="23">
        <f>INT((CE423-CF423)*10)/10</f>
        <v>0</v>
      </c>
      <c r="CH423" s="17">
        <f>CE423-CF423-CG423</f>
        <v>0</v>
      </c>
      <c r="CI423" s="23">
        <f>IF(OR(CH423=0.05,CH423=0),CH423,IF(AND(CH423&gt;0.051,CH423&lt;0.1),0.1,IF(AND(CH423&gt;0.001,CH423&lt;0.05),0.05,CH423)))</f>
        <v>0</v>
      </c>
      <c r="CJ423" s="23">
        <f>CF423+CG423+CI423</f>
        <v>0</v>
      </c>
      <c r="CK423" s="15">
        <f>IF(DB422&gt;0,ROUND($CD$1*$CK$1,2),0)</f>
        <v>0</v>
      </c>
      <c r="CL423" s="22">
        <v>0</v>
      </c>
      <c r="CM423" s="22">
        <f>IF(DB422&gt;0,ROUND($CD$1*$CM$1,2),0)</f>
        <v>0</v>
      </c>
      <c r="CN423" s="22">
        <f>IF(DB422&gt;0,ROUND($CD$1*$CN$1,2),0)</f>
        <v>0</v>
      </c>
      <c r="CO423" s="22">
        <f>IF(DB422&gt;0,ROUND($CD$1*$CO$1,2),0)</f>
        <v>0</v>
      </c>
      <c r="CP423" s="22">
        <f>IF(DB422&gt;0,ROUND($CD$1*$CP$1,2),0)</f>
        <v>0</v>
      </c>
      <c r="CQ423" s="15">
        <f>IF(DB422&gt;0,CK423+SUM(CM423:CP423),0)</f>
        <v>0</v>
      </c>
      <c r="CR423" s="22">
        <f>IF(DB422&gt;0,ROUND(CQ423/12,2),0)</f>
        <v>0</v>
      </c>
      <c r="CS423" s="9">
        <f>INT(CR423)</f>
        <v>0</v>
      </c>
      <c r="CT423" s="23">
        <f>INT((CR423-CS423)*10)/10</f>
        <v>0</v>
      </c>
      <c r="CU423" s="17">
        <f>CR423-CS423-CT423</f>
        <v>0</v>
      </c>
      <c r="CV423" s="23">
        <f>IF(OR(CU423=0.05,CU423=0),CU423,IF(AND(CU423&gt;0.051,CU423&lt;0.1),0.1,IF(AND(CU423&gt;0.001,CU423&lt;0.05),0.05,CU423)))</f>
        <v>0</v>
      </c>
      <c r="CW423" s="23">
        <f>CS423+CT423+CV423</f>
        <v>0</v>
      </c>
      <c r="CX423">
        <f>IF(DB422&gt;0,CX422,0)</f>
        <v>0</v>
      </c>
      <c r="CY423" s="7">
        <f>ROUND(CD423+CJ423+CW423+CX423,2)</f>
        <v>0</v>
      </c>
      <c r="CZ423" s="7">
        <f>IF(AND(CY423&gt;0,CY424=0),CY423,0)</f>
        <v>0</v>
      </c>
      <c r="DA423" s="7">
        <f>IF(DB422&gt;0,DA422,0)</f>
        <v>0</v>
      </c>
      <c r="DB423" s="7">
        <f>IF(ROUND(CY423-DA423,2)&gt;0,ROUND(CY423-DA423,2),0)</f>
        <v>0</v>
      </c>
      <c r="EB423">
        <v>421</v>
      </c>
      <c r="EC423" s="7">
        <f>IF(FB422&gt;0,EC422-1000,EC422)</f>
        <v>0</v>
      </c>
      <c r="ED423" s="20">
        <f>IF(FB422&gt;0,ROUND(PMT($F$92/12,$F$96*12,-EC423),5),0)</f>
        <v>0</v>
      </c>
      <c r="EE423" s="15">
        <f>IF(FB422&gt;0,ROUND(EC423*$EE$1/1000,2),0)</f>
        <v>0</v>
      </c>
      <c r="EF423" s="9">
        <f>INT(EE423)</f>
        <v>0</v>
      </c>
      <c r="EG423" s="23">
        <f>INT((EE423-EF423)*10)/10</f>
        <v>0</v>
      </c>
      <c r="EH423" s="17">
        <f>EE423-EF423-EG423</f>
        <v>0</v>
      </c>
      <c r="EI423" s="23">
        <f>IF(OR(EH423=0.05,EH423=0),EH423,IF(AND(EH423&gt;0.051,EH423&lt;0.1),0.1,IF(AND(EH423&gt;0.001,EH423&lt;0.05),0.05,EH423)))</f>
        <v>0</v>
      </c>
      <c r="EJ423" s="23">
        <f>EF423+EG423+EI423</f>
        <v>0</v>
      </c>
      <c r="EK423" s="15">
        <f>IF(FB422&gt;0,ROUND($ED$1*$EK$1,2),0)</f>
        <v>0</v>
      </c>
      <c r="EL423" s="22">
        <v>0</v>
      </c>
      <c r="EM423" s="22">
        <f>IF(FB422&gt;0,ROUND($ED$1*$EM$1,0),0)</f>
        <v>0</v>
      </c>
      <c r="EN423" s="22">
        <f>IF(FB422&gt;0,ROUND($ED$1*$EN$1,2),0)</f>
        <v>0</v>
      </c>
      <c r="EO423" s="22">
        <f>IF(FB422&gt;0,ROUND($ED$1*$EO$1,2),0)</f>
        <v>0</v>
      </c>
      <c r="EP423" s="22">
        <f>IF(FB422&gt;0,ROUND($ED$1*$EP$1,2),0)</f>
        <v>0</v>
      </c>
      <c r="EQ423" s="15">
        <f>IF(FB422&gt;0,EK423+SUM(EM423:EP423),0)</f>
        <v>0</v>
      </c>
      <c r="ER423" s="22">
        <f>IF(FB422&gt;0,ROUND(EQ423/12,2),0)</f>
        <v>0</v>
      </c>
      <c r="ES423" s="9">
        <f>INT(ER423)</f>
        <v>0</v>
      </c>
      <c r="ET423" s="23">
        <f>INT((ER423-ES423)*10)/10</f>
        <v>0</v>
      </c>
      <c r="EU423" s="17">
        <f>ER423-ES423-ET423</f>
        <v>0</v>
      </c>
      <c r="EV423" s="23">
        <f>IF(OR(EU423=0.05,EU423=0),EU423,IF(AND(EU423&gt;0.051,EU423&lt;0.1),0.1,IF(AND(EU423&gt;0.001,EU423&lt;0.05),0.05,EU423)))</f>
        <v>0</v>
      </c>
      <c r="EW423" s="23">
        <f>ES423+ET423+EV423</f>
        <v>0</v>
      </c>
      <c r="EX423">
        <f>IF(FB422&gt;0,EX422,0)</f>
        <v>0</v>
      </c>
      <c r="EY423" s="7">
        <f>ROUND(ED423+EJ423+EW423+EX423,2)</f>
        <v>0</v>
      </c>
      <c r="EZ423" s="7">
        <f>IF(AND(EY423&gt;0,EY424=0),EY423,0)</f>
        <v>0</v>
      </c>
      <c r="FA423" s="7">
        <f>IF(FB422&gt;0,FA422,0)</f>
        <v>0</v>
      </c>
      <c r="FB423" s="7">
        <f>IF(ROUND(EY423-FA423,2)&gt;0,ROUND(EY423-FA423,2),0)</f>
        <v>0</v>
      </c>
      <c r="GB423">
        <v>421</v>
      </c>
      <c r="GC423" s="7">
        <f>IF(HB422&gt;0,GC422-1000,GC422)</f>
        <v>0</v>
      </c>
      <c r="GD423" s="20">
        <f>IF(HB422&gt;0,ROUND(PMT($F$92/12,$F$96*12,-GC423),5),0)</f>
        <v>0</v>
      </c>
      <c r="GE423" s="15">
        <f>IF(HB422&gt;0,ROUND(GC423*$GE$1/1000,2),0)</f>
        <v>0</v>
      </c>
      <c r="GF423" s="9">
        <f>INT(GE423)</f>
        <v>0</v>
      </c>
      <c r="GG423" s="23">
        <f>INT((GE423-GF423)*10)/10</f>
        <v>0</v>
      </c>
      <c r="GH423" s="17">
        <f>GE423-GF423-GG423</f>
        <v>0</v>
      </c>
      <c r="GI423" s="23">
        <f>IF(OR(GH423=0.05,GH423=0),GH423,IF(AND(GH423&gt;0.051,GH423&lt;0.1),0.1,IF(AND(GH423&gt;0.001,GH423&lt;0.05),0.05,GH423)))</f>
        <v>0</v>
      </c>
      <c r="GJ423" s="23">
        <f>GF423+GG423+GI423</f>
        <v>0</v>
      </c>
      <c r="GK423" s="15">
        <f>IF(HB422&gt;0,ROUND($GD$1*$GK$1,2),0)</f>
        <v>0</v>
      </c>
      <c r="GL423" s="22">
        <v>0</v>
      </c>
      <c r="GM423" s="22">
        <f>IF(HB422&gt;0,ROUND($GD$1*$GM$1,0),0)</f>
        <v>0</v>
      </c>
      <c r="GN423" s="22">
        <f>IF(HB422&gt;0,ROUND($GD$1*$GN$1,2),0)</f>
        <v>0</v>
      </c>
      <c r="GO423" s="22">
        <f>IF(HB422&gt;0,ROUND($GD$1*$GO$1,2),0)</f>
        <v>0</v>
      </c>
      <c r="GP423" s="22">
        <f>IF(HB422&gt;0,ROUND($GD$1*$GP$1,2),0)</f>
        <v>0</v>
      </c>
      <c r="GQ423" s="15">
        <f>IF(HB422&gt;0,GK423+SUM(GM423:GP423),0)</f>
        <v>0</v>
      </c>
      <c r="GR423" s="22">
        <f>IF(HB422&gt;0,ROUND(GQ423/12,2),0)</f>
        <v>0</v>
      </c>
      <c r="GS423" s="9">
        <f>INT(GR423)</f>
        <v>0</v>
      </c>
      <c r="GT423" s="23">
        <f>INT((GR423-GS423)*10)/10</f>
        <v>0</v>
      </c>
      <c r="GU423" s="17">
        <f>GR423-GS423-GT423</f>
        <v>0</v>
      </c>
      <c r="GV423" s="23">
        <f>IF(OR(GU423=0.05,GU423=0),GU423,IF(AND(GU423&gt;0.051,GU423&lt;0.1),0.1,IF(AND(GU423&gt;0.001,GU423&lt;0.05),0.05,GU423)))</f>
        <v>0</v>
      </c>
      <c r="GW423" s="23">
        <f>GS423+GT423+GV423</f>
        <v>0</v>
      </c>
      <c r="GX423">
        <f>IF(HB422&gt;0,GX422,0)</f>
        <v>0</v>
      </c>
      <c r="GY423" s="7">
        <f>ROUND(GD423+GJ423+GW423+GX423,2)</f>
        <v>0</v>
      </c>
      <c r="GZ423" s="7">
        <f>IF(AND(GY423&gt;0,GY424=0),GY423,0)</f>
        <v>0</v>
      </c>
      <c r="HA423" s="7">
        <f>IF(HB422&gt;0,HA422,0)</f>
        <v>0</v>
      </c>
      <c r="HB423" s="7">
        <f>IF(ROUND(GY423-HA423,2)&gt;0,ROUND(GY423-HA423,2),0)</f>
        <v>0</v>
      </c>
    </row>
    <row r="424" spans="1:235">
      <c r="BB424">
        <v>422</v>
      </c>
      <c r="BC424" s="7">
        <f>IF(BW423&gt;0,BC423-1000,BC423)</f>
        <v>0</v>
      </c>
      <c r="BD424" s="20">
        <f>IF(BW423&gt;0,ROUND(PMT($F$92/12,$F$96*12,-BC424),5),0)</f>
        <v>0</v>
      </c>
      <c r="BE424" s="15">
        <f>IF(BW423&gt;0,ROUND(BC424*$E$1/1000,2),0)</f>
        <v>0</v>
      </c>
      <c r="BF424" s="15">
        <f>IF(BW423&gt;0,ROUND(MIN(BC424,$F$168)*$BF$1,2),0)</f>
        <v>0</v>
      </c>
      <c r="BG424" s="22">
        <v>0</v>
      </c>
      <c r="BH424" s="22">
        <f>IF(BW423&gt;0,ROUND(MIN(BC424,$F$168)*$BH$1,0),0)</f>
        <v>0</v>
      </c>
      <c r="BI424" s="22">
        <f>IF(BW423&gt;0,ROUND(MIN(BC424,$F$168)*$BI$1,2),0)</f>
        <v>0</v>
      </c>
      <c r="BJ424" s="22">
        <f>IF(BW423&gt;0,ROUND(MIN(BC424,$F$168)*$BJ$1,2),0)</f>
        <v>0</v>
      </c>
      <c r="BK424" s="22">
        <f>IF(BW423&gt;0,ROUND(MIN(BC424,$F$168)*$BK$1,2),0)</f>
        <v>0</v>
      </c>
      <c r="BL424" s="15">
        <f>IF(BW423&gt;0,BF424+SUM(BH424:BK424),0)</f>
        <v>0</v>
      </c>
      <c r="BM424" s="22">
        <f>IF(BW423&gt;0,ROUND(BL424/12,2),0)</f>
        <v>0</v>
      </c>
      <c r="BN424" s="9">
        <f>INT(BM424)</f>
        <v>0</v>
      </c>
      <c r="BO424" s="23">
        <f>INT((BM424-BN424)*10)/10</f>
        <v>0</v>
      </c>
      <c r="BP424" s="17">
        <f>BM424-BN424-BO424</f>
        <v>0</v>
      </c>
      <c r="BQ424" s="23">
        <f>IF(OR(BP424=0.05,BP424=0),BP424,IF(AND(BP424&gt;0.051,BP424&lt;0.1),0.1,IF(AND(BP424&gt;0.001,BP424&lt;0.05),0.05,BP424)))</f>
        <v>0</v>
      </c>
      <c r="BR424" s="23">
        <f>BN424+BO424+BQ424</f>
        <v>0</v>
      </c>
      <c r="BS424">
        <f>IF(BW423&gt;0,BS423,0)</f>
        <v>0</v>
      </c>
      <c r="BT424" s="7">
        <f>SUM(BD424:BE424)+BR424+BS424</f>
        <v>0</v>
      </c>
      <c r="BU424" s="7">
        <f>IF(AND(BT424&gt;0,BT425=0),BT424,0)</f>
        <v>0</v>
      </c>
      <c r="BV424" s="7">
        <f>IF(BW423&gt;0,BV423,0)</f>
        <v>0</v>
      </c>
      <c r="BW424" s="7">
        <f>IF(ROUND(BT424-BV424,2)&gt;0,ROUND(BT424-BV424,2),0)</f>
        <v>0</v>
      </c>
      <c r="CB424">
        <v>422</v>
      </c>
      <c r="CC424" s="7">
        <f>IF(DB423&gt;0,CC423-1000,CC423)</f>
        <v>0</v>
      </c>
      <c r="CD424" s="20">
        <f>IF(DB423&gt;0,ROUND(PMT($F$92/12,$F$96*12,-CC424),5),0)</f>
        <v>0</v>
      </c>
      <c r="CE424" s="15">
        <f>IF(DB423&gt;0,ROUND(CC424*$CE$1/1000,2),0)</f>
        <v>0</v>
      </c>
      <c r="CF424" s="9">
        <f>INT(CE424)</f>
        <v>0</v>
      </c>
      <c r="CG424" s="23">
        <f>INT((CE424-CF424)*10)/10</f>
        <v>0</v>
      </c>
      <c r="CH424" s="17">
        <f>CE424-CF424-CG424</f>
        <v>0</v>
      </c>
      <c r="CI424" s="23">
        <f>IF(OR(CH424=0.05,CH424=0),CH424,IF(AND(CH424&gt;0.051,CH424&lt;0.1),0.1,IF(AND(CH424&gt;0.001,CH424&lt;0.05),0.05,CH424)))</f>
        <v>0</v>
      </c>
      <c r="CJ424" s="23">
        <f>CF424+CG424+CI424</f>
        <v>0</v>
      </c>
      <c r="CK424" s="15">
        <f>IF(DB423&gt;0,ROUND($CD$1*$CK$1,2),0)</f>
        <v>0</v>
      </c>
      <c r="CL424" s="22">
        <v>0</v>
      </c>
      <c r="CM424" s="22">
        <f>IF(DB423&gt;0,ROUND($CD$1*$CM$1,2),0)</f>
        <v>0</v>
      </c>
      <c r="CN424" s="22">
        <f>IF(DB423&gt;0,ROUND($CD$1*$CN$1,2),0)</f>
        <v>0</v>
      </c>
      <c r="CO424" s="22">
        <f>IF(DB423&gt;0,ROUND($CD$1*$CO$1,2),0)</f>
        <v>0</v>
      </c>
      <c r="CP424" s="22">
        <f>IF(DB423&gt;0,ROUND($CD$1*$CP$1,2),0)</f>
        <v>0</v>
      </c>
      <c r="CQ424" s="15">
        <f>IF(DB423&gt;0,CK424+SUM(CM424:CP424),0)</f>
        <v>0</v>
      </c>
      <c r="CR424" s="22">
        <f>IF(DB423&gt;0,ROUND(CQ424/12,2),0)</f>
        <v>0</v>
      </c>
      <c r="CS424" s="9">
        <f>INT(CR424)</f>
        <v>0</v>
      </c>
      <c r="CT424" s="23">
        <f>INT((CR424-CS424)*10)/10</f>
        <v>0</v>
      </c>
      <c r="CU424" s="17">
        <f>CR424-CS424-CT424</f>
        <v>0</v>
      </c>
      <c r="CV424" s="23">
        <f>IF(OR(CU424=0.05,CU424=0),CU424,IF(AND(CU424&gt;0.051,CU424&lt;0.1),0.1,IF(AND(CU424&gt;0.001,CU424&lt;0.05),0.05,CU424)))</f>
        <v>0</v>
      </c>
      <c r="CW424" s="23">
        <f>CS424+CT424+CV424</f>
        <v>0</v>
      </c>
      <c r="CX424">
        <f>IF(DB423&gt;0,CX423,0)</f>
        <v>0</v>
      </c>
      <c r="CY424" s="7">
        <f>ROUND(CD424+CJ424+CW424+CX424,2)</f>
        <v>0</v>
      </c>
      <c r="CZ424" s="7">
        <f>IF(AND(CY424&gt;0,CY425=0),CY424,0)</f>
        <v>0</v>
      </c>
      <c r="DA424" s="7">
        <f>IF(DB423&gt;0,DA423,0)</f>
        <v>0</v>
      </c>
      <c r="DB424" s="7">
        <f>IF(ROUND(CY424-DA424,2)&gt;0,ROUND(CY424-DA424,2),0)</f>
        <v>0</v>
      </c>
      <c r="EB424">
        <v>422</v>
      </c>
      <c r="EC424" s="7">
        <f>IF(FB423&gt;0,EC423-1000,EC423)</f>
        <v>0</v>
      </c>
      <c r="ED424" s="20">
        <f>IF(FB423&gt;0,ROUND(PMT($F$92/12,$F$96*12,-EC424),5),0)</f>
        <v>0</v>
      </c>
      <c r="EE424" s="15">
        <f>IF(FB423&gt;0,ROUND(EC424*$EE$1/1000,2),0)</f>
        <v>0</v>
      </c>
      <c r="EF424" s="9">
        <f>INT(EE424)</f>
        <v>0</v>
      </c>
      <c r="EG424" s="23">
        <f>INT((EE424-EF424)*10)/10</f>
        <v>0</v>
      </c>
      <c r="EH424" s="17">
        <f>EE424-EF424-EG424</f>
        <v>0</v>
      </c>
      <c r="EI424" s="23">
        <f>IF(OR(EH424=0.05,EH424=0),EH424,IF(AND(EH424&gt;0.051,EH424&lt;0.1),0.1,IF(AND(EH424&gt;0.001,EH424&lt;0.05),0.05,EH424)))</f>
        <v>0</v>
      </c>
      <c r="EJ424" s="23">
        <f>EF424+EG424+EI424</f>
        <v>0</v>
      </c>
      <c r="EK424" s="15">
        <f>IF(FB423&gt;0,ROUND($ED$1*$EK$1,2),0)</f>
        <v>0</v>
      </c>
      <c r="EL424" s="22">
        <v>0</v>
      </c>
      <c r="EM424" s="22">
        <f>IF(FB423&gt;0,ROUND($ED$1*$EM$1,0),0)</f>
        <v>0</v>
      </c>
      <c r="EN424" s="22">
        <f>IF(FB423&gt;0,ROUND($ED$1*$EN$1,2),0)</f>
        <v>0</v>
      </c>
      <c r="EO424" s="22">
        <f>IF(FB423&gt;0,ROUND($ED$1*$EO$1,2),0)</f>
        <v>0</v>
      </c>
      <c r="EP424" s="22">
        <f>IF(FB423&gt;0,ROUND($ED$1*$EP$1,2),0)</f>
        <v>0</v>
      </c>
      <c r="EQ424" s="15">
        <f>IF(FB423&gt;0,EK424+SUM(EM424:EP424),0)</f>
        <v>0</v>
      </c>
      <c r="ER424" s="22">
        <f>IF(FB423&gt;0,ROUND(EQ424/12,2),0)</f>
        <v>0</v>
      </c>
      <c r="ES424" s="9">
        <f>INT(ER424)</f>
        <v>0</v>
      </c>
      <c r="ET424" s="23">
        <f>INT((ER424-ES424)*10)/10</f>
        <v>0</v>
      </c>
      <c r="EU424" s="17">
        <f>ER424-ES424-ET424</f>
        <v>0</v>
      </c>
      <c r="EV424" s="23">
        <f>IF(OR(EU424=0.05,EU424=0),EU424,IF(AND(EU424&gt;0.051,EU424&lt;0.1),0.1,IF(AND(EU424&gt;0.001,EU424&lt;0.05),0.05,EU424)))</f>
        <v>0</v>
      </c>
      <c r="EW424" s="23">
        <f>ES424+ET424+EV424</f>
        <v>0</v>
      </c>
      <c r="EX424">
        <f>IF(FB423&gt;0,EX423,0)</f>
        <v>0</v>
      </c>
      <c r="EY424" s="7">
        <f>ROUND(ED424+EJ424+EW424+EX424,2)</f>
        <v>0</v>
      </c>
      <c r="EZ424" s="7">
        <f>IF(AND(EY424&gt;0,EY425=0),EY424,0)</f>
        <v>0</v>
      </c>
      <c r="FA424" s="7">
        <f>IF(FB423&gt;0,FA423,0)</f>
        <v>0</v>
      </c>
      <c r="FB424" s="7">
        <f>IF(ROUND(EY424-FA424,2)&gt;0,ROUND(EY424-FA424,2),0)</f>
        <v>0</v>
      </c>
      <c r="GB424">
        <v>422</v>
      </c>
      <c r="GC424" s="7">
        <f>IF(HB423&gt;0,GC423-1000,GC423)</f>
        <v>0</v>
      </c>
      <c r="GD424" s="20">
        <f>IF(HB423&gt;0,ROUND(PMT($F$92/12,$F$96*12,-GC424),5),0)</f>
        <v>0</v>
      </c>
      <c r="GE424" s="15">
        <f>IF(HB423&gt;0,ROUND(GC424*$GE$1/1000,2),0)</f>
        <v>0</v>
      </c>
      <c r="GF424" s="9">
        <f>INT(GE424)</f>
        <v>0</v>
      </c>
      <c r="GG424" s="23">
        <f>INT((GE424-GF424)*10)/10</f>
        <v>0</v>
      </c>
      <c r="GH424" s="17">
        <f>GE424-GF424-GG424</f>
        <v>0</v>
      </c>
      <c r="GI424" s="23">
        <f>IF(OR(GH424=0.05,GH424=0),GH424,IF(AND(GH424&gt;0.051,GH424&lt;0.1),0.1,IF(AND(GH424&gt;0.001,GH424&lt;0.05),0.05,GH424)))</f>
        <v>0</v>
      </c>
      <c r="GJ424" s="23">
        <f>GF424+GG424+GI424</f>
        <v>0</v>
      </c>
      <c r="GK424" s="15">
        <f>IF(HB423&gt;0,ROUND($GD$1*$GK$1,2),0)</f>
        <v>0</v>
      </c>
      <c r="GL424" s="22">
        <v>0</v>
      </c>
      <c r="GM424" s="22">
        <f>IF(HB423&gt;0,ROUND($GD$1*$GM$1,0),0)</f>
        <v>0</v>
      </c>
      <c r="GN424" s="22">
        <f>IF(HB423&gt;0,ROUND($GD$1*$GN$1,2),0)</f>
        <v>0</v>
      </c>
      <c r="GO424" s="22">
        <f>IF(HB423&gt;0,ROUND($GD$1*$GO$1,2),0)</f>
        <v>0</v>
      </c>
      <c r="GP424" s="22">
        <f>IF(HB423&gt;0,ROUND($GD$1*$GP$1,2),0)</f>
        <v>0</v>
      </c>
      <c r="GQ424" s="15">
        <f>IF(HB423&gt;0,GK424+SUM(GM424:GP424),0)</f>
        <v>0</v>
      </c>
      <c r="GR424" s="22">
        <f>IF(HB423&gt;0,ROUND(GQ424/12,2),0)</f>
        <v>0</v>
      </c>
      <c r="GS424" s="9">
        <f>INT(GR424)</f>
        <v>0</v>
      </c>
      <c r="GT424" s="23">
        <f>INT((GR424-GS424)*10)/10</f>
        <v>0</v>
      </c>
      <c r="GU424" s="17">
        <f>GR424-GS424-GT424</f>
        <v>0</v>
      </c>
      <c r="GV424" s="23">
        <f>IF(OR(GU424=0.05,GU424=0),GU424,IF(AND(GU424&gt;0.051,GU424&lt;0.1),0.1,IF(AND(GU424&gt;0.001,GU424&lt;0.05),0.05,GU424)))</f>
        <v>0</v>
      </c>
      <c r="GW424" s="23">
        <f>GS424+GT424+GV424</f>
        <v>0</v>
      </c>
      <c r="GX424">
        <f>IF(HB423&gt;0,GX423,0)</f>
        <v>0</v>
      </c>
      <c r="GY424" s="7">
        <f>ROUND(GD424+GJ424+GW424+GX424,2)</f>
        <v>0</v>
      </c>
      <c r="GZ424" s="7">
        <f>IF(AND(GY424&gt;0,GY425=0),GY424,0)</f>
        <v>0</v>
      </c>
      <c r="HA424" s="7">
        <f>IF(HB423&gt;0,HA423,0)</f>
        <v>0</v>
      </c>
      <c r="HB424" s="7">
        <f>IF(ROUND(GY424-HA424,2)&gt;0,ROUND(GY424-HA424,2),0)</f>
        <v>0</v>
      </c>
    </row>
    <row r="425" spans="1:235">
      <c r="BB425">
        <v>423</v>
      </c>
      <c r="BC425" s="7">
        <f>IF(BW424&gt;0,BC424-1000,BC424)</f>
        <v>0</v>
      </c>
      <c r="BD425" s="20">
        <f>IF(BW424&gt;0,ROUND(PMT($F$92/12,$F$96*12,-BC425),5),0)</f>
        <v>0</v>
      </c>
      <c r="BE425" s="15">
        <f>IF(BW424&gt;0,ROUND(BC425*$E$1/1000,2),0)</f>
        <v>0</v>
      </c>
      <c r="BF425" s="15">
        <f>IF(BW424&gt;0,ROUND(MIN(BC425,$F$168)*$BF$1,2),0)</f>
        <v>0</v>
      </c>
      <c r="BG425" s="22">
        <v>0</v>
      </c>
      <c r="BH425" s="22">
        <f>IF(BW424&gt;0,ROUND(MIN(BC425,$F$168)*$BH$1,0),0)</f>
        <v>0</v>
      </c>
      <c r="BI425" s="22">
        <f>IF(BW424&gt;0,ROUND(MIN(BC425,$F$168)*$BI$1,2),0)</f>
        <v>0</v>
      </c>
      <c r="BJ425" s="22">
        <f>IF(BW424&gt;0,ROUND(MIN(BC425,$F$168)*$BJ$1,2),0)</f>
        <v>0</v>
      </c>
      <c r="BK425" s="22">
        <f>IF(BW424&gt;0,ROUND(MIN(BC425,$F$168)*$BK$1,2),0)</f>
        <v>0</v>
      </c>
      <c r="BL425" s="15">
        <f>IF(BW424&gt;0,BF425+SUM(BH425:BK425),0)</f>
        <v>0</v>
      </c>
      <c r="BM425" s="22">
        <f>IF(BW424&gt;0,ROUND(BL425/12,2),0)</f>
        <v>0</v>
      </c>
      <c r="BN425" s="9">
        <f>INT(BM425)</f>
        <v>0</v>
      </c>
      <c r="BO425" s="23">
        <f>INT((BM425-BN425)*10)/10</f>
        <v>0</v>
      </c>
      <c r="BP425" s="17">
        <f>BM425-BN425-BO425</f>
        <v>0</v>
      </c>
      <c r="BQ425" s="23">
        <f>IF(OR(BP425=0.05,BP425=0),BP425,IF(AND(BP425&gt;0.051,BP425&lt;0.1),0.1,IF(AND(BP425&gt;0.001,BP425&lt;0.05),0.05,BP425)))</f>
        <v>0</v>
      </c>
      <c r="BR425" s="23">
        <f>BN425+BO425+BQ425</f>
        <v>0</v>
      </c>
      <c r="BS425">
        <f>IF(BW424&gt;0,BS424,0)</f>
        <v>0</v>
      </c>
      <c r="BT425" s="7">
        <f>SUM(BD425:BE425)+BR425+BS425</f>
        <v>0</v>
      </c>
      <c r="BU425" s="7">
        <f>IF(AND(BT425&gt;0,BT426=0),BT425,0)</f>
        <v>0</v>
      </c>
      <c r="BV425" s="7">
        <f>IF(BW424&gt;0,BV424,0)</f>
        <v>0</v>
      </c>
      <c r="BW425" s="7">
        <f>IF(ROUND(BT425-BV425,2)&gt;0,ROUND(BT425-BV425,2),0)</f>
        <v>0</v>
      </c>
      <c r="CB425">
        <v>423</v>
      </c>
      <c r="CC425" s="7">
        <f>IF(DB424&gt;0,CC424-1000,CC424)</f>
        <v>0</v>
      </c>
      <c r="CD425" s="20">
        <f>IF(DB424&gt;0,ROUND(PMT($F$92/12,$F$96*12,-CC425),5),0)</f>
        <v>0</v>
      </c>
      <c r="CE425" s="15">
        <f>IF(DB424&gt;0,ROUND(CC425*$CE$1/1000,2),0)</f>
        <v>0</v>
      </c>
      <c r="CF425" s="9">
        <f>INT(CE425)</f>
        <v>0</v>
      </c>
      <c r="CG425" s="23">
        <f>INT((CE425-CF425)*10)/10</f>
        <v>0</v>
      </c>
      <c r="CH425" s="17">
        <f>CE425-CF425-CG425</f>
        <v>0</v>
      </c>
      <c r="CI425" s="23">
        <f>IF(OR(CH425=0.05,CH425=0),CH425,IF(AND(CH425&gt;0.051,CH425&lt;0.1),0.1,IF(AND(CH425&gt;0.001,CH425&lt;0.05),0.05,CH425)))</f>
        <v>0</v>
      </c>
      <c r="CJ425" s="23">
        <f>CF425+CG425+CI425</f>
        <v>0</v>
      </c>
      <c r="CK425" s="15">
        <f>IF(DB424&gt;0,ROUND($CD$1*$CK$1,2),0)</f>
        <v>0</v>
      </c>
      <c r="CL425" s="22">
        <v>0</v>
      </c>
      <c r="CM425" s="22">
        <f>IF(DB424&gt;0,ROUND($CD$1*$CM$1,2),0)</f>
        <v>0</v>
      </c>
      <c r="CN425" s="22">
        <f>IF(DB424&gt;0,ROUND($CD$1*$CN$1,2),0)</f>
        <v>0</v>
      </c>
      <c r="CO425" s="22">
        <f>IF(DB424&gt;0,ROUND($CD$1*$CO$1,2),0)</f>
        <v>0</v>
      </c>
      <c r="CP425" s="22">
        <f>IF(DB424&gt;0,ROUND($CD$1*$CP$1,2),0)</f>
        <v>0</v>
      </c>
      <c r="CQ425" s="15">
        <f>IF(DB424&gt;0,CK425+SUM(CM425:CP425),0)</f>
        <v>0</v>
      </c>
      <c r="CR425" s="22">
        <f>IF(DB424&gt;0,ROUND(CQ425/12,2),0)</f>
        <v>0</v>
      </c>
      <c r="CS425" s="9">
        <f>INT(CR425)</f>
        <v>0</v>
      </c>
      <c r="CT425" s="23">
        <f>INT((CR425-CS425)*10)/10</f>
        <v>0</v>
      </c>
      <c r="CU425" s="17">
        <f>CR425-CS425-CT425</f>
        <v>0</v>
      </c>
      <c r="CV425" s="23">
        <f>IF(OR(CU425=0.05,CU425=0),CU425,IF(AND(CU425&gt;0.051,CU425&lt;0.1),0.1,IF(AND(CU425&gt;0.001,CU425&lt;0.05),0.05,CU425)))</f>
        <v>0</v>
      </c>
      <c r="CW425" s="23">
        <f>CS425+CT425+CV425</f>
        <v>0</v>
      </c>
      <c r="CX425">
        <f>IF(DB424&gt;0,CX424,0)</f>
        <v>0</v>
      </c>
      <c r="CY425" s="7">
        <f>ROUND(CD425+CJ425+CW425+CX425,2)</f>
        <v>0</v>
      </c>
      <c r="CZ425" s="7">
        <f>IF(AND(CY425&gt;0,CY426=0),CY425,0)</f>
        <v>0</v>
      </c>
      <c r="DA425" s="7">
        <f>IF(DB424&gt;0,DA424,0)</f>
        <v>0</v>
      </c>
      <c r="DB425" s="7">
        <f>IF(ROUND(CY425-DA425,2)&gt;0,ROUND(CY425-DA425,2),0)</f>
        <v>0</v>
      </c>
      <c r="EB425">
        <v>423</v>
      </c>
      <c r="EC425" s="7">
        <f>IF(FB424&gt;0,EC424-1000,EC424)</f>
        <v>0</v>
      </c>
      <c r="ED425" s="20">
        <f>IF(FB424&gt;0,ROUND(PMT($F$92/12,$F$96*12,-EC425),5),0)</f>
        <v>0</v>
      </c>
      <c r="EE425" s="15">
        <f>IF(FB424&gt;0,ROUND(EC425*$EE$1/1000,2),0)</f>
        <v>0</v>
      </c>
      <c r="EF425" s="9">
        <f>INT(EE425)</f>
        <v>0</v>
      </c>
      <c r="EG425" s="23">
        <f>INT((EE425-EF425)*10)/10</f>
        <v>0</v>
      </c>
      <c r="EH425" s="17">
        <f>EE425-EF425-EG425</f>
        <v>0</v>
      </c>
      <c r="EI425" s="23">
        <f>IF(OR(EH425=0.05,EH425=0),EH425,IF(AND(EH425&gt;0.051,EH425&lt;0.1),0.1,IF(AND(EH425&gt;0.001,EH425&lt;0.05),0.05,EH425)))</f>
        <v>0</v>
      </c>
      <c r="EJ425" s="23">
        <f>EF425+EG425+EI425</f>
        <v>0</v>
      </c>
      <c r="EK425" s="15">
        <f>IF(FB424&gt;0,ROUND($ED$1*$EK$1,2),0)</f>
        <v>0</v>
      </c>
      <c r="EL425" s="22">
        <v>0</v>
      </c>
      <c r="EM425" s="22">
        <f>IF(FB424&gt;0,ROUND($ED$1*$EM$1,0),0)</f>
        <v>0</v>
      </c>
      <c r="EN425" s="22">
        <f>IF(FB424&gt;0,ROUND($ED$1*$EN$1,2),0)</f>
        <v>0</v>
      </c>
      <c r="EO425" s="22">
        <f>IF(FB424&gt;0,ROUND($ED$1*$EO$1,2),0)</f>
        <v>0</v>
      </c>
      <c r="EP425" s="22">
        <f>IF(FB424&gt;0,ROUND($ED$1*$EP$1,2),0)</f>
        <v>0</v>
      </c>
      <c r="EQ425" s="15">
        <f>IF(FB424&gt;0,EK425+SUM(EM425:EP425),0)</f>
        <v>0</v>
      </c>
      <c r="ER425" s="22">
        <f>IF(FB424&gt;0,ROUND(EQ425/12,2),0)</f>
        <v>0</v>
      </c>
      <c r="ES425" s="9">
        <f>INT(ER425)</f>
        <v>0</v>
      </c>
      <c r="ET425" s="23">
        <f>INT((ER425-ES425)*10)/10</f>
        <v>0</v>
      </c>
      <c r="EU425" s="17">
        <f>ER425-ES425-ET425</f>
        <v>0</v>
      </c>
      <c r="EV425" s="23">
        <f>IF(OR(EU425=0.05,EU425=0),EU425,IF(AND(EU425&gt;0.051,EU425&lt;0.1),0.1,IF(AND(EU425&gt;0.001,EU425&lt;0.05),0.05,EU425)))</f>
        <v>0</v>
      </c>
      <c r="EW425" s="23">
        <f>ES425+ET425+EV425</f>
        <v>0</v>
      </c>
      <c r="EX425">
        <f>IF(FB424&gt;0,EX424,0)</f>
        <v>0</v>
      </c>
      <c r="EY425" s="7">
        <f>ROUND(ED425+EJ425+EW425+EX425,2)</f>
        <v>0</v>
      </c>
      <c r="EZ425" s="7">
        <f>IF(AND(EY425&gt;0,EY426=0),EY425,0)</f>
        <v>0</v>
      </c>
      <c r="FA425" s="7">
        <f>IF(FB424&gt;0,FA424,0)</f>
        <v>0</v>
      </c>
      <c r="FB425" s="7">
        <f>IF(ROUND(EY425-FA425,2)&gt;0,ROUND(EY425-FA425,2),0)</f>
        <v>0</v>
      </c>
      <c r="GB425">
        <v>423</v>
      </c>
      <c r="GC425" s="7">
        <f>IF(HB424&gt;0,GC424-1000,GC424)</f>
        <v>0</v>
      </c>
      <c r="GD425" s="20">
        <f>IF(HB424&gt;0,ROUND(PMT($F$92/12,$F$96*12,-GC425),5),0)</f>
        <v>0</v>
      </c>
      <c r="GE425" s="15">
        <f>IF(HB424&gt;0,ROUND(GC425*$GE$1/1000,2),0)</f>
        <v>0</v>
      </c>
      <c r="GF425" s="9">
        <f>INT(GE425)</f>
        <v>0</v>
      </c>
      <c r="GG425" s="23">
        <f>INT((GE425-GF425)*10)/10</f>
        <v>0</v>
      </c>
      <c r="GH425" s="17">
        <f>GE425-GF425-GG425</f>
        <v>0</v>
      </c>
      <c r="GI425" s="23">
        <f>IF(OR(GH425=0.05,GH425=0),GH425,IF(AND(GH425&gt;0.051,GH425&lt;0.1),0.1,IF(AND(GH425&gt;0.001,GH425&lt;0.05),0.05,GH425)))</f>
        <v>0</v>
      </c>
      <c r="GJ425" s="23">
        <f>GF425+GG425+GI425</f>
        <v>0</v>
      </c>
      <c r="GK425" s="15">
        <f>IF(HB424&gt;0,ROUND($GD$1*$GK$1,2),0)</f>
        <v>0</v>
      </c>
      <c r="GL425" s="22">
        <v>0</v>
      </c>
      <c r="GM425" s="22">
        <f>IF(HB424&gt;0,ROUND($GD$1*$GM$1,0),0)</f>
        <v>0</v>
      </c>
      <c r="GN425" s="22">
        <f>IF(HB424&gt;0,ROUND($GD$1*$GN$1,2),0)</f>
        <v>0</v>
      </c>
      <c r="GO425" s="22">
        <f>IF(HB424&gt;0,ROUND($GD$1*$GO$1,2),0)</f>
        <v>0</v>
      </c>
      <c r="GP425" s="22">
        <f>IF(HB424&gt;0,ROUND($GD$1*$GP$1,2),0)</f>
        <v>0</v>
      </c>
      <c r="GQ425" s="15">
        <f>IF(HB424&gt;0,GK425+SUM(GM425:GP425),0)</f>
        <v>0</v>
      </c>
      <c r="GR425" s="22">
        <f>IF(HB424&gt;0,ROUND(GQ425/12,2),0)</f>
        <v>0</v>
      </c>
      <c r="GS425" s="9">
        <f>INT(GR425)</f>
        <v>0</v>
      </c>
      <c r="GT425" s="23">
        <f>INT((GR425-GS425)*10)/10</f>
        <v>0</v>
      </c>
      <c r="GU425" s="17">
        <f>GR425-GS425-GT425</f>
        <v>0</v>
      </c>
      <c r="GV425" s="23">
        <f>IF(OR(GU425=0.05,GU425=0),GU425,IF(AND(GU425&gt;0.051,GU425&lt;0.1),0.1,IF(AND(GU425&gt;0.001,GU425&lt;0.05),0.05,GU425)))</f>
        <v>0</v>
      </c>
      <c r="GW425" s="23">
        <f>GS425+GT425+GV425</f>
        <v>0</v>
      </c>
      <c r="GX425">
        <f>IF(HB424&gt;0,GX424,0)</f>
        <v>0</v>
      </c>
      <c r="GY425" s="7">
        <f>ROUND(GD425+GJ425+GW425+GX425,2)</f>
        <v>0</v>
      </c>
      <c r="GZ425" s="7">
        <f>IF(AND(GY425&gt;0,GY426=0),GY425,0)</f>
        <v>0</v>
      </c>
      <c r="HA425" s="7">
        <f>IF(HB424&gt;0,HA424,0)</f>
        <v>0</v>
      </c>
      <c r="HB425" s="7">
        <f>IF(ROUND(GY425-HA425,2)&gt;0,ROUND(GY425-HA425,2),0)</f>
        <v>0</v>
      </c>
    </row>
    <row r="426" spans="1:235">
      <c r="BB426">
        <v>424</v>
      </c>
      <c r="BC426" s="7">
        <f>IF(BW425&gt;0,BC425-1000,BC425)</f>
        <v>0</v>
      </c>
      <c r="BD426" s="20">
        <f>IF(BW425&gt;0,ROUND(PMT($F$92/12,$F$96*12,-BC426),5),0)</f>
        <v>0</v>
      </c>
      <c r="BE426" s="15">
        <f>IF(BW425&gt;0,ROUND(BC426*$E$1/1000,2),0)</f>
        <v>0</v>
      </c>
      <c r="BF426" s="15">
        <f>IF(BW425&gt;0,ROUND(MIN(BC426,$F$168)*$BF$1,2),0)</f>
        <v>0</v>
      </c>
      <c r="BG426" s="22">
        <v>0</v>
      </c>
      <c r="BH426" s="22">
        <f>IF(BW425&gt;0,ROUND(MIN(BC426,$F$168)*$BH$1,0),0)</f>
        <v>0</v>
      </c>
      <c r="BI426" s="22">
        <f>IF(BW425&gt;0,ROUND(MIN(BC426,$F$168)*$BI$1,2),0)</f>
        <v>0</v>
      </c>
      <c r="BJ426" s="22">
        <f>IF(BW425&gt;0,ROUND(MIN(BC426,$F$168)*$BJ$1,2),0)</f>
        <v>0</v>
      </c>
      <c r="BK426" s="22">
        <f>IF(BW425&gt;0,ROUND(MIN(BC426,$F$168)*$BK$1,2),0)</f>
        <v>0</v>
      </c>
      <c r="BL426" s="15">
        <f>IF(BW425&gt;0,BF426+SUM(BH426:BK426),0)</f>
        <v>0</v>
      </c>
      <c r="BM426" s="22">
        <f>IF(BW425&gt;0,ROUND(BL426/12,2),0)</f>
        <v>0</v>
      </c>
      <c r="BN426" s="9">
        <f>INT(BM426)</f>
        <v>0</v>
      </c>
      <c r="BO426" s="23">
        <f>INT((BM426-BN426)*10)/10</f>
        <v>0</v>
      </c>
      <c r="BP426" s="17">
        <f>BM426-BN426-BO426</f>
        <v>0</v>
      </c>
      <c r="BQ426" s="23">
        <f>IF(OR(BP426=0.05,BP426=0),BP426,IF(AND(BP426&gt;0.051,BP426&lt;0.1),0.1,IF(AND(BP426&gt;0.001,BP426&lt;0.05),0.05,BP426)))</f>
        <v>0</v>
      </c>
      <c r="BR426" s="23">
        <f>BN426+BO426+BQ426</f>
        <v>0</v>
      </c>
      <c r="BS426">
        <f>IF(BW425&gt;0,BS425,0)</f>
        <v>0</v>
      </c>
      <c r="BT426" s="7">
        <f>SUM(BD426:BE426)+BR426+BS426</f>
        <v>0</v>
      </c>
      <c r="BU426" s="7">
        <f>IF(AND(BT426&gt;0,BT427=0),BT426,0)</f>
        <v>0</v>
      </c>
      <c r="BV426" s="7">
        <f>IF(BW425&gt;0,BV425,0)</f>
        <v>0</v>
      </c>
      <c r="BW426" s="7">
        <f>IF(ROUND(BT426-BV426,2)&gt;0,ROUND(BT426-BV426,2),0)</f>
        <v>0</v>
      </c>
      <c r="CB426">
        <v>424</v>
      </c>
      <c r="CC426" s="7">
        <f>IF(DB425&gt;0,CC425-1000,CC425)</f>
        <v>0</v>
      </c>
      <c r="CD426" s="20">
        <f>IF(DB425&gt;0,ROUND(PMT($F$92/12,$F$96*12,-CC426),5),0)</f>
        <v>0</v>
      </c>
      <c r="CE426" s="15">
        <f>IF(DB425&gt;0,ROUND(CC426*$CE$1/1000,2),0)</f>
        <v>0</v>
      </c>
      <c r="CF426" s="9">
        <f>INT(CE426)</f>
        <v>0</v>
      </c>
      <c r="CG426" s="23">
        <f>INT((CE426-CF426)*10)/10</f>
        <v>0</v>
      </c>
      <c r="CH426" s="17">
        <f>CE426-CF426-CG426</f>
        <v>0</v>
      </c>
      <c r="CI426" s="23">
        <f>IF(OR(CH426=0.05,CH426=0),CH426,IF(AND(CH426&gt;0.051,CH426&lt;0.1),0.1,IF(AND(CH426&gt;0.001,CH426&lt;0.05),0.05,CH426)))</f>
        <v>0</v>
      </c>
      <c r="CJ426" s="23">
        <f>CF426+CG426+CI426</f>
        <v>0</v>
      </c>
      <c r="CK426" s="15">
        <f>IF(DB425&gt;0,ROUND($CD$1*$CK$1,2),0)</f>
        <v>0</v>
      </c>
      <c r="CL426" s="22">
        <v>0</v>
      </c>
      <c r="CM426" s="22">
        <f>IF(DB425&gt;0,ROUND($CD$1*$CM$1,2),0)</f>
        <v>0</v>
      </c>
      <c r="CN426" s="22">
        <f>IF(DB425&gt;0,ROUND($CD$1*$CN$1,2),0)</f>
        <v>0</v>
      </c>
      <c r="CO426" s="22">
        <f>IF(DB425&gt;0,ROUND($CD$1*$CO$1,2),0)</f>
        <v>0</v>
      </c>
      <c r="CP426" s="22">
        <f>IF(DB425&gt;0,ROUND($CD$1*$CP$1,2),0)</f>
        <v>0</v>
      </c>
      <c r="CQ426" s="15">
        <f>IF(DB425&gt;0,CK426+SUM(CM426:CP426),0)</f>
        <v>0</v>
      </c>
      <c r="CR426" s="22">
        <f>IF(DB425&gt;0,ROUND(CQ426/12,2),0)</f>
        <v>0</v>
      </c>
      <c r="CS426" s="9">
        <f>INT(CR426)</f>
        <v>0</v>
      </c>
      <c r="CT426" s="23">
        <f>INT((CR426-CS426)*10)/10</f>
        <v>0</v>
      </c>
      <c r="CU426" s="17">
        <f>CR426-CS426-CT426</f>
        <v>0</v>
      </c>
      <c r="CV426" s="23">
        <f>IF(OR(CU426=0.05,CU426=0),CU426,IF(AND(CU426&gt;0.051,CU426&lt;0.1),0.1,IF(AND(CU426&gt;0.001,CU426&lt;0.05),0.05,CU426)))</f>
        <v>0</v>
      </c>
      <c r="CW426" s="23">
        <f>CS426+CT426+CV426</f>
        <v>0</v>
      </c>
      <c r="CX426">
        <f>IF(DB425&gt;0,CX425,0)</f>
        <v>0</v>
      </c>
      <c r="CY426" s="7">
        <f>ROUND(CD426+CJ426+CW426+CX426,2)</f>
        <v>0</v>
      </c>
      <c r="CZ426" s="7">
        <f>IF(AND(CY426&gt;0,CY427=0),CY426,0)</f>
        <v>0</v>
      </c>
      <c r="DA426" s="7">
        <f>IF(DB425&gt;0,DA425,0)</f>
        <v>0</v>
      </c>
      <c r="DB426" s="7">
        <f>IF(ROUND(CY426-DA426,2)&gt;0,ROUND(CY426-DA426,2),0)</f>
        <v>0</v>
      </c>
      <c r="EB426">
        <v>424</v>
      </c>
      <c r="EC426" s="7">
        <f>IF(FB425&gt;0,EC425-1000,EC425)</f>
        <v>0</v>
      </c>
      <c r="ED426" s="20">
        <f>IF(FB425&gt;0,ROUND(PMT($F$92/12,$F$96*12,-EC426),5),0)</f>
        <v>0</v>
      </c>
      <c r="EE426" s="15">
        <f>IF(FB425&gt;0,ROUND(EC426*$EE$1/1000,2),0)</f>
        <v>0</v>
      </c>
      <c r="EF426" s="9">
        <f>INT(EE426)</f>
        <v>0</v>
      </c>
      <c r="EG426" s="23">
        <f>INT((EE426-EF426)*10)/10</f>
        <v>0</v>
      </c>
      <c r="EH426" s="17">
        <f>EE426-EF426-EG426</f>
        <v>0</v>
      </c>
      <c r="EI426" s="23">
        <f>IF(OR(EH426=0.05,EH426=0),EH426,IF(AND(EH426&gt;0.051,EH426&lt;0.1),0.1,IF(AND(EH426&gt;0.001,EH426&lt;0.05),0.05,EH426)))</f>
        <v>0</v>
      </c>
      <c r="EJ426" s="23">
        <f>EF426+EG426+EI426</f>
        <v>0</v>
      </c>
      <c r="EK426" s="15">
        <f>IF(FB425&gt;0,ROUND($ED$1*$EK$1,2),0)</f>
        <v>0</v>
      </c>
      <c r="EL426" s="22">
        <v>0</v>
      </c>
      <c r="EM426" s="22">
        <f>IF(FB425&gt;0,ROUND($ED$1*$EM$1,0),0)</f>
        <v>0</v>
      </c>
      <c r="EN426" s="22">
        <f>IF(FB425&gt;0,ROUND($ED$1*$EN$1,2),0)</f>
        <v>0</v>
      </c>
      <c r="EO426" s="22">
        <f>IF(FB425&gt;0,ROUND($ED$1*$EO$1,2),0)</f>
        <v>0</v>
      </c>
      <c r="EP426" s="22">
        <f>IF(FB425&gt;0,ROUND($ED$1*$EP$1,2),0)</f>
        <v>0</v>
      </c>
      <c r="EQ426" s="15">
        <f>IF(FB425&gt;0,EK426+SUM(EM426:EP426),0)</f>
        <v>0</v>
      </c>
      <c r="ER426" s="22">
        <f>IF(FB425&gt;0,ROUND(EQ426/12,2),0)</f>
        <v>0</v>
      </c>
      <c r="ES426" s="9">
        <f>INT(ER426)</f>
        <v>0</v>
      </c>
      <c r="ET426" s="23">
        <f>INT((ER426-ES426)*10)/10</f>
        <v>0</v>
      </c>
      <c r="EU426" s="17">
        <f>ER426-ES426-ET426</f>
        <v>0</v>
      </c>
      <c r="EV426" s="23">
        <f>IF(OR(EU426=0.05,EU426=0),EU426,IF(AND(EU426&gt;0.051,EU426&lt;0.1),0.1,IF(AND(EU426&gt;0.001,EU426&lt;0.05),0.05,EU426)))</f>
        <v>0</v>
      </c>
      <c r="EW426" s="23">
        <f>ES426+ET426+EV426</f>
        <v>0</v>
      </c>
      <c r="EX426">
        <f>IF(FB425&gt;0,EX425,0)</f>
        <v>0</v>
      </c>
      <c r="EY426" s="7">
        <f>ROUND(ED426+EJ426+EW426+EX426,2)</f>
        <v>0</v>
      </c>
      <c r="EZ426" s="7">
        <f>IF(AND(EY426&gt;0,EY427=0),EY426,0)</f>
        <v>0</v>
      </c>
      <c r="FA426" s="7">
        <f>IF(FB425&gt;0,FA425,0)</f>
        <v>0</v>
      </c>
      <c r="FB426" s="7">
        <f>IF(ROUND(EY426-FA426,2)&gt;0,ROUND(EY426-FA426,2),0)</f>
        <v>0</v>
      </c>
      <c r="GB426">
        <v>424</v>
      </c>
      <c r="GC426" s="7">
        <f>IF(HB425&gt;0,GC425-1000,GC425)</f>
        <v>0</v>
      </c>
      <c r="GD426" s="20">
        <f>IF(HB425&gt;0,ROUND(PMT($F$92/12,$F$96*12,-GC426),5),0)</f>
        <v>0</v>
      </c>
      <c r="GE426" s="15">
        <f>IF(HB425&gt;0,ROUND(GC426*$GE$1/1000,2),0)</f>
        <v>0</v>
      </c>
      <c r="GF426" s="9">
        <f>INT(GE426)</f>
        <v>0</v>
      </c>
      <c r="GG426" s="23">
        <f>INT((GE426-GF426)*10)/10</f>
        <v>0</v>
      </c>
      <c r="GH426" s="17">
        <f>GE426-GF426-GG426</f>
        <v>0</v>
      </c>
      <c r="GI426" s="23">
        <f>IF(OR(GH426=0.05,GH426=0),GH426,IF(AND(GH426&gt;0.051,GH426&lt;0.1),0.1,IF(AND(GH426&gt;0.001,GH426&lt;0.05),0.05,GH426)))</f>
        <v>0</v>
      </c>
      <c r="GJ426" s="23">
        <f>GF426+GG426+GI426</f>
        <v>0</v>
      </c>
      <c r="GK426" s="15">
        <f>IF(HB425&gt;0,ROUND($GD$1*$GK$1,2),0)</f>
        <v>0</v>
      </c>
      <c r="GL426" s="22">
        <v>0</v>
      </c>
      <c r="GM426" s="22">
        <f>IF(HB425&gt;0,ROUND($GD$1*$GM$1,0),0)</f>
        <v>0</v>
      </c>
      <c r="GN426" s="22">
        <f>IF(HB425&gt;0,ROUND($GD$1*$GN$1,2),0)</f>
        <v>0</v>
      </c>
      <c r="GO426" s="22">
        <f>IF(HB425&gt;0,ROUND($GD$1*$GO$1,2),0)</f>
        <v>0</v>
      </c>
      <c r="GP426" s="22">
        <f>IF(HB425&gt;0,ROUND($GD$1*$GP$1,2),0)</f>
        <v>0</v>
      </c>
      <c r="GQ426" s="15">
        <f>IF(HB425&gt;0,GK426+SUM(GM426:GP426),0)</f>
        <v>0</v>
      </c>
      <c r="GR426" s="22">
        <f>IF(HB425&gt;0,ROUND(GQ426/12,2),0)</f>
        <v>0</v>
      </c>
      <c r="GS426" s="9">
        <f>INT(GR426)</f>
        <v>0</v>
      </c>
      <c r="GT426" s="23">
        <f>INT((GR426-GS426)*10)/10</f>
        <v>0</v>
      </c>
      <c r="GU426" s="17">
        <f>GR426-GS426-GT426</f>
        <v>0</v>
      </c>
      <c r="GV426" s="23">
        <f>IF(OR(GU426=0.05,GU426=0),GU426,IF(AND(GU426&gt;0.051,GU426&lt;0.1),0.1,IF(AND(GU426&gt;0.001,GU426&lt;0.05),0.05,GU426)))</f>
        <v>0</v>
      </c>
      <c r="GW426" s="23">
        <f>GS426+GT426+GV426</f>
        <v>0</v>
      </c>
      <c r="GX426">
        <f>IF(HB425&gt;0,GX425,0)</f>
        <v>0</v>
      </c>
      <c r="GY426" s="7">
        <f>ROUND(GD426+GJ426+GW426+GX426,2)</f>
        <v>0</v>
      </c>
      <c r="GZ426" s="7">
        <f>IF(AND(GY426&gt;0,GY427=0),GY426,0)</f>
        <v>0</v>
      </c>
      <c r="HA426" s="7">
        <f>IF(HB425&gt;0,HA425,0)</f>
        <v>0</v>
      </c>
      <c r="HB426" s="7">
        <f>IF(ROUND(GY426-HA426,2)&gt;0,ROUND(GY426-HA426,2),0)</f>
        <v>0</v>
      </c>
    </row>
    <row r="427" spans="1:235">
      <c r="BB427">
        <v>425</v>
      </c>
      <c r="BC427" s="7">
        <f>IF(BW426&gt;0,BC426-1000,BC426)</f>
        <v>0</v>
      </c>
      <c r="BD427" s="20">
        <f>IF(BW426&gt;0,ROUND(PMT($F$92/12,$F$96*12,-BC427),5),0)</f>
        <v>0</v>
      </c>
      <c r="BE427" s="15">
        <f>IF(BW426&gt;0,ROUND(BC427*$E$1/1000,2),0)</f>
        <v>0</v>
      </c>
      <c r="BF427" s="15">
        <f>IF(BW426&gt;0,ROUND(MIN(BC427,$F$168)*$BF$1,2),0)</f>
        <v>0</v>
      </c>
      <c r="BG427" s="22">
        <v>0</v>
      </c>
      <c r="BH427" s="22">
        <f>IF(BW426&gt;0,ROUND(MIN(BC427,$F$168)*$BH$1,0),0)</f>
        <v>0</v>
      </c>
      <c r="BI427" s="22">
        <f>IF(BW426&gt;0,ROUND(MIN(BC427,$F$168)*$BI$1,2),0)</f>
        <v>0</v>
      </c>
      <c r="BJ427" s="22">
        <f>IF(BW426&gt;0,ROUND(MIN(BC427,$F$168)*$BJ$1,2),0)</f>
        <v>0</v>
      </c>
      <c r="BK427" s="22">
        <f>IF(BW426&gt;0,ROUND(MIN(BC427,$F$168)*$BK$1,2),0)</f>
        <v>0</v>
      </c>
      <c r="BL427" s="15">
        <f>IF(BW426&gt;0,BF427+SUM(BH427:BK427),0)</f>
        <v>0</v>
      </c>
      <c r="BM427" s="22">
        <f>IF(BW426&gt;0,ROUND(BL427/12,2),0)</f>
        <v>0</v>
      </c>
      <c r="BN427" s="9">
        <f>INT(BM427)</f>
        <v>0</v>
      </c>
      <c r="BO427" s="23">
        <f>INT((BM427-BN427)*10)/10</f>
        <v>0</v>
      </c>
      <c r="BP427" s="17">
        <f>BM427-BN427-BO427</f>
        <v>0</v>
      </c>
      <c r="BQ427" s="23">
        <f>IF(OR(BP427=0.05,BP427=0),BP427,IF(AND(BP427&gt;0.051,BP427&lt;0.1),0.1,IF(AND(BP427&gt;0.001,BP427&lt;0.05),0.05,BP427)))</f>
        <v>0</v>
      </c>
      <c r="BR427" s="23">
        <f>BN427+BO427+BQ427</f>
        <v>0</v>
      </c>
      <c r="BS427">
        <f>IF(BW426&gt;0,BS426,0)</f>
        <v>0</v>
      </c>
      <c r="BT427" s="7">
        <f>SUM(BD427:BE427)+BR427+BS427</f>
        <v>0</v>
      </c>
      <c r="BU427" s="7">
        <f>IF(AND(BT427&gt;0,BT428=0),BT427,0)</f>
        <v>0</v>
      </c>
      <c r="BV427" s="7">
        <f>IF(BW426&gt;0,BV426,0)</f>
        <v>0</v>
      </c>
      <c r="BW427" s="7">
        <f>IF(ROUND(BT427-BV427,2)&gt;0,ROUND(BT427-BV427,2),0)</f>
        <v>0</v>
      </c>
      <c r="CB427">
        <v>425</v>
      </c>
      <c r="CC427" s="7">
        <f>IF(DB426&gt;0,CC426-1000,CC426)</f>
        <v>0</v>
      </c>
      <c r="CD427" s="20">
        <f>IF(DB426&gt;0,ROUND(PMT($F$92/12,$F$96*12,-CC427),5),0)</f>
        <v>0</v>
      </c>
      <c r="CE427" s="15">
        <f>IF(DB426&gt;0,ROUND(CC427*$CE$1/1000,2),0)</f>
        <v>0</v>
      </c>
      <c r="CF427" s="9">
        <f>INT(CE427)</f>
        <v>0</v>
      </c>
      <c r="CG427" s="23">
        <f>INT((CE427-CF427)*10)/10</f>
        <v>0</v>
      </c>
      <c r="CH427" s="17">
        <f>CE427-CF427-CG427</f>
        <v>0</v>
      </c>
      <c r="CI427" s="23">
        <f>IF(OR(CH427=0.05,CH427=0),CH427,IF(AND(CH427&gt;0.051,CH427&lt;0.1),0.1,IF(AND(CH427&gt;0.001,CH427&lt;0.05),0.05,CH427)))</f>
        <v>0</v>
      </c>
      <c r="CJ427" s="23">
        <f>CF427+CG427+CI427</f>
        <v>0</v>
      </c>
      <c r="CK427" s="15">
        <f>IF(DB426&gt;0,ROUND($CD$1*$CK$1,2),0)</f>
        <v>0</v>
      </c>
      <c r="CL427" s="22">
        <v>0</v>
      </c>
      <c r="CM427" s="22">
        <f>IF(DB426&gt;0,ROUND($CD$1*$CM$1,2),0)</f>
        <v>0</v>
      </c>
      <c r="CN427" s="22">
        <f>IF(DB426&gt;0,ROUND($CD$1*$CN$1,2),0)</f>
        <v>0</v>
      </c>
      <c r="CO427" s="22">
        <f>IF(DB426&gt;0,ROUND($CD$1*$CO$1,2),0)</f>
        <v>0</v>
      </c>
      <c r="CP427" s="22">
        <f>IF(DB426&gt;0,ROUND($CD$1*$CP$1,2),0)</f>
        <v>0</v>
      </c>
      <c r="CQ427" s="15">
        <f>IF(DB426&gt;0,CK427+SUM(CM427:CP427),0)</f>
        <v>0</v>
      </c>
      <c r="CR427" s="22">
        <f>IF(DB426&gt;0,ROUND(CQ427/12,2),0)</f>
        <v>0</v>
      </c>
      <c r="CS427" s="9">
        <f>INT(CR427)</f>
        <v>0</v>
      </c>
      <c r="CT427" s="23">
        <f>INT((CR427-CS427)*10)/10</f>
        <v>0</v>
      </c>
      <c r="CU427" s="17">
        <f>CR427-CS427-CT427</f>
        <v>0</v>
      </c>
      <c r="CV427" s="23">
        <f>IF(OR(CU427=0.05,CU427=0),CU427,IF(AND(CU427&gt;0.051,CU427&lt;0.1),0.1,IF(AND(CU427&gt;0.001,CU427&lt;0.05),0.05,CU427)))</f>
        <v>0</v>
      </c>
      <c r="CW427" s="23">
        <f>CS427+CT427+CV427</f>
        <v>0</v>
      </c>
      <c r="CX427">
        <f>IF(DB426&gt;0,CX426,0)</f>
        <v>0</v>
      </c>
      <c r="CY427" s="7">
        <f>ROUND(CD427+CJ427+CW427+CX427,2)</f>
        <v>0</v>
      </c>
      <c r="CZ427" s="7">
        <f>IF(AND(CY427&gt;0,CY428=0),CY427,0)</f>
        <v>0</v>
      </c>
      <c r="DA427" s="7">
        <f>IF(DB426&gt;0,DA426,0)</f>
        <v>0</v>
      </c>
      <c r="DB427" s="7">
        <f>IF(ROUND(CY427-DA427,2)&gt;0,ROUND(CY427-DA427,2),0)</f>
        <v>0</v>
      </c>
      <c r="EB427">
        <v>425</v>
      </c>
      <c r="EC427" s="7">
        <f>IF(FB426&gt;0,EC426-1000,EC426)</f>
        <v>0</v>
      </c>
      <c r="ED427" s="20">
        <f>IF(FB426&gt;0,ROUND(PMT($F$92/12,$F$96*12,-EC427),5),0)</f>
        <v>0</v>
      </c>
      <c r="EE427" s="15">
        <f>IF(FB426&gt;0,ROUND(EC427*$EE$1/1000,2),0)</f>
        <v>0</v>
      </c>
      <c r="EF427" s="9">
        <f>INT(EE427)</f>
        <v>0</v>
      </c>
      <c r="EG427" s="23">
        <f>INT((EE427-EF427)*10)/10</f>
        <v>0</v>
      </c>
      <c r="EH427" s="17">
        <f>EE427-EF427-EG427</f>
        <v>0</v>
      </c>
      <c r="EI427" s="23">
        <f>IF(OR(EH427=0.05,EH427=0),EH427,IF(AND(EH427&gt;0.051,EH427&lt;0.1),0.1,IF(AND(EH427&gt;0.001,EH427&lt;0.05),0.05,EH427)))</f>
        <v>0</v>
      </c>
      <c r="EJ427" s="23">
        <f>EF427+EG427+EI427</f>
        <v>0</v>
      </c>
      <c r="EK427" s="15">
        <f>IF(FB426&gt;0,ROUND($ED$1*$EK$1,2),0)</f>
        <v>0</v>
      </c>
      <c r="EL427" s="22">
        <v>0</v>
      </c>
      <c r="EM427" s="22">
        <f>IF(FB426&gt;0,ROUND($ED$1*$EM$1,0),0)</f>
        <v>0</v>
      </c>
      <c r="EN427" s="22">
        <f>IF(FB426&gt;0,ROUND($ED$1*$EN$1,2),0)</f>
        <v>0</v>
      </c>
      <c r="EO427" s="22">
        <f>IF(FB426&gt;0,ROUND($ED$1*$EO$1,2),0)</f>
        <v>0</v>
      </c>
      <c r="EP427" s="22">
        <f>IF(FB426&gt;0,ROUND($ED$1*$EP$1,2),0)</f>
        <v>0</v>
      </c>
      <c r="EQ427" s="15">
        <f>IF(FB426&gt;0,EK427+SUM(EM427:EP427),0)</f>
        <v>0</v>
      </c>
      <c r="ER427" s="22">
        <f>IF(FB426&gt;0,ROUND(EQ427/12,2),0)</f>
        <v>0</v>
      </c>
      <c r="ES427" s="9">
        <f>INT(ER427)</f>
        <v>0</v>
      </c>
      <c r="ET427" s="23">
        <f>INT((ER427-ES427)*10)/10</f>
        <v>0</v>
      </c>
      <c r="EU427" s="17">
        <f>ER427-ES427-ET427</f>
        <v>0</v>
      </c>
      <c r="EV427" s="23">
        <f>IF(OR(EU427=0.05,EU427=0),EU427,IF(AND(EU427&gt;0.051,EU427&lt;0.1),0.1,IF(AND(EU427&gt;0.001,EU427&lt;0.05),0.05,EU427)))</f>
        <v>0</v>
      </c>
      <c r="EW427" s="23">
        <f>ES427+ET427+EV427</f>
        <v>0</v>
      </c>
      <c r="EX427">
        <f>IF(FB426&gt;0,EX426,0)</f>
        <v>0</v>
      </c>
      <c r="EY427" s="7">
        <f>ROUND(ED427+EJ427+EW427+EX427,2)</f>
        <v>0</v>
      </c>
      <c r="EZ427" s="7">
        <f>IF(AND(EY427&gt;0,EY428=0),EY427,0)</f>
        <v>0</v>
      </c>
      <c r="FA427" s="7">
        <f>IF(FB426&gt;0,FA426,0)</f>
        <v>0</v>
      </c>
      <c r="FB427" s="7">
        <f>IF(ROUND(EY427-FA427,2)&gt;0,ROUND(EY427-FA427,2),0)</f>
        <v>0</v>
      </c>
      <c r="GB427">
        <v>425</v>
      </c>
      <c r="GC427" s="7">
        <f>IF(HB426&gt;0,GC426-1000,GC426)</f>
        <v>0</v>
      </c>
      <c r="GD427" s="20">
        <f>IF(HB426&gt;0,ROUND(PMT($F$92/12,$F$96*12,-GC427),5),0)</f>
        <v>0</v>
      </c>
      <c r="GE427" s="15">
        <f>IF(HB426&gt;0,ROUND(GC427*$GE$1/1000,2),0)</f>
        <v>0</v>
      </c>
      <c r="GF427" s="9">
        <f>INT(GE427)</f>
        <v>0</v>
      </c>
      <c r="GG427" s="23">
        <f>INT((GE427-GF427)*10)/10</f>
        <v>0</v>
      </c>
      <c r="GH427" s="17">
        <f>GE427-GF427-GG427</f>
        <v>0</v>
      </c>
      <c r="GI427" s="23">
        <f>IF(OR(GH427=0.05,GH427=0),GH427,IF(AND(GH427&gt;0.051,GH427&lt;0.1),0.1,IF(AND(GH427&gt;0.001,GH427&lt;0.05),0.05,GH427)))</f>
        <v>0</v>
      </c>
      <c r="GJ427" s="23">
        <f>GF427+GG427+GI427</f>
        <v>0</v>
      </c>
      <c r="GK427" s="15">
        <f>IF(HB426&gt;0,ROUND($GD$1*$GK$1,2),0)</f>
        <v>0</v>
      </c>
      <c r="GL427" s="22">
        <v>0</v>
      </c>
      <c r="GM427" s="22">
        <f>IF(HB426&gt;0,ROUND($GD$1*$GM$1,0),0)</f>
        <v>0</v>
      </c>
      <c r="GN427" s="22">
        <f>IF(HB426&gt;0,ROUND($GD$1*$GN$1,2),0)</f>
        <v>0</v>
      </c>
      <c r="GO427" s="22">
        <f>IF(HB426&gt;0,ROUND($GD$1*$GO$1,2),0)</f>
        <v>0</v>
      </c>
      <c r="GP427" s="22">
        <f>IF(HB426&gt;0,ROUND($GD$1*$GP$1,2),0)</f>
        <v>0</v>
      </c>
      <c r="GQ427" s="15">
        <f>IF(HB426&gt;0,GK427+SUM(GM427:GP427),0)</f>
        <v>0</v>
      </c>
      <c r="GR427" s="22">
        <f>IF(HB426&gt;0,ROUND(GQ427/12,2),0)</f>
        <v>0</v>
      </c>
      <c r="GS427" s="9">
        <f>INT(GR427)</f>
        <v>0</v>
      </c>
      <c r="GT427" s="23">
        <f>INT((GR427-GS427)*10)/10</f>
        <v>0</v>
      </c>
      <c r="GU427" s="17">
        <f>GR427-GS427-GT427</f>
        <v>0</v>
      </c>
      <c r="GV427" s="23">
        <f>IF(OR(GU427=0.05,GU427=0),GU427,IF(AND(GU427&gt;0.051,GU427&lt;0.1),0.1,IF(AND(GU427&gt;0.001,GU427&lt;0.05),0.05,GU427)))</f>
        <v>0</v>
      </c>
      <c r="GW427" s="23">
        <f>GS427+GT427+GV427</f>
        <v>0</v>
      </c>
      <c r="GX427">
        <f>IF(HB426&gt;0,GX426,0)</f>
        <v>0</v>
      </c>
      <c r="GY427" s="7">
        <f>ROUND(GD427+GJ427+GW427+GX427,2)</f>
        <v>0</v>
      </c>
      <c r="GZ427" s="7">
        <f>IF(AND(GY427&gt;0,GY428=0),GY427,0)</f>
        <v>0</v>
      </c>
      <c r="HA427" s="7">
        <f>IF(HB426&gt;0,HA426,0)</f>
        <v>0</v>
      </c>
      <c r="HB427" s="7">
        <f>IF(ROUND(GY427-HA427,2)&gt;0,ROUND(GY427-HA427,2),0)</f>
        <v>0</v>
      </c>
    </row>
    <row r="428" spans="1:235">
      <c r="BB428">
        <v>426</v>
      </c>
      <c r="BC428" s="7">
        <f>IF(BW427&gt;0,BC427-1000,BC427)</f>
        <v>0</v>
      </c>
      <c r="BD428" s="20">
        <f>IF(BW427&gt;0,ROUND(PMT($F$92/12,$F$96*12,-BC428),5),0)</f>
        <v>0</v>
      </c>
      <c r="BE428" s="15">
        <f>IF(BW427&gt;0,ROUND(BC428*$E$1/1000,2),0)</f>
        <v>0</v>
      </c>
      <c r="BF428" s="15">
        <f>IF(BW427&gt;0,ROUND(MIN(BC428,$F$168)*$BF$1,2),0)</f>
        <v>0</v>
      </c>
      <c r="BG428" s="22">
        <v>0</v>
      </c>
      <c r="BH428" s="22">
        <f>IF(BW427&gt;0,ROUND(MIN(BC428,$F$168)*$BH$1,0),0)</f>
        <v>0</v>
      </c>
      <c r="BI428" s="22">
        <f>IF(BW427&gt;0,ROUND(MIN(BC428,$F$168)*$BI$1,2),0)</f>
        <v>0</v>
      </c>
      <c r="BJ428" s="22">
        <f>IF(BW427&gt;0,ROUND(MIN(BC428,$F$168)*$BJ$1,2),0)</f>
        <v>0</v>
      </c>
      <c r="BK428" s="22">
        <f>IF(BW427&gt;0,ROUND(MIN(BC428,$F$168)*$BK$1,2),0)</f>
        <v>0</v>
      </c>
      <c r="BL428" s="15">
        <f>IF(BW427&gt;0,BF428+SUM(BH428:BK428),0)</f>
        <v>0</v>
      </c>
      <c r="BM428" s="22">
        <f>IF(BW427&gt;0,ROUND(BL428/12,2),0)</f>
        <v>0</v>
      </c>
      <c r="BN428" s="9">
        <f>INT(BM428)</f>
        <v>0</v>
      </c>
      <c r="BO428" s="23">
        <f>INT((BM428-BN428)*10)/10</f>
        <v>0</v>
      </c>
      <c r="BP428" s="17">
        <f>BM428-BN428-BO428</f>
        <v>0</v>
      </c>
      <c r="BQ428" s="23">
        <f>IF(OR(BP428=0.05,BP428=0),BP428,IF(AND(BP428&gt;0.051,BP428&lt;0.1),0.1,IF(AND(BP428&gt;0.001,BP428&lt;0.05),0.05,BP428)))</f>
        <v>0</v>
      </c>
      <c r="BR428" s="23">
        <f>BN428+BO428+BQ428</f>
        <v>0</v>
      </c>
      <c r="BS428">
        <f>IF(BW427&gt;0,BS427,0)</f>
        <v>0</v>
      </c>
      <c r="BT428" s="7">
        <f>SUM(BD428:BE428)+BR428+BS428</f>
        <v>0</v>
      </c>
      <c r="BU428" s="7">
        <f>IF(AND(BT428&gt;0,BT429=0),BT428,0)</f>
        <v>0</v>
      </c>
      <c r="BV428" s="7">
        <f>IF(BW427&gt;0,BV427,0)</f>
        <v>0</v>
      </c>
      <c r="BW428" s="7">
        <f>IF(ROUND(BT428-BV428,2)&gt;0,ROUND(BT428-BV428,2),0)</f>
        <v>0</v>
      </c>
      <c r="CB428">
        <v>426</v>
      </c>
      <c r="CC428" s="7">
        <f>IF(DB427&gt;0,CC427-1000,CC427)</f>
        <v>0</v>
      </c>
      <c r="CD428" s="20">
        <f>IF(DB427&gt;0,ROUND(PMT($F$92/12,$F$96*12,-CC428),5),0)</f>
        <v>0</v>
      </c>
      <c r="CE428" s="15">
        <f>IF(DB427&gt;0,ROUND(CC428*$CE$1/1000,2),0)</f>
        <v>0</v>
      </c>
      <c r="CF428" s="9">
        <f>INT(CE428)</f>
        <v>0</v>
      </c>
      <c r="CG428" s="23">
        <f>INT((CE428-CF428)*10)/10</f>
        <v>0</v>
      </c>
      <c r="CH428" s="17">
        <f>CE428-CF428-CG428</f>
        <v>0</v>
      </c>
      <c r="CI428" s="23">
        <f>IF(OR(CH428=0.05,CH428=0),CH428,IF(AND(CH428&gt;0.051,CH428&lt;0.1),0.1,IF(AND(CH428&gt;0.001,CH428&lt;0.05),0.05,CH428)))</f>
        <v>0</v>
      </c>
      <c r="CJ428" s="23">
        <f>CF428+CG428+CI428</f>
        <v>0</v>
      </c>
      <c r="CK428" s="15">
        <f>IF(DB427&gt;0,ROUND($CD$1*$CK$1,2),0)</f>
        <v>0</v>
      </c>
      <c r="CL428" s="22">
        <v>0</v>
      </c>
      <c r="CM428" s="22">
        <f>IF(DB427&gt;0,ROUND($CD$1*$CM$1,2),0)</f>
        <v>0</v>
      </c>
      <c r="CN428" s="22">
        <f>IF(DB427&gt;0,ROUND($CD$1*$CN$1,2),0)</f>
        <v>0</v>
      </c>
      <c r="CO428" s="22">
        <f>IF(DB427&gt;0,ROUND($CD$1*$CO$1,2),0)</f>
        <v>0</v>
      </c>
      <c r="CP428" s="22">
        <f>IF(DB427&gt;0,ROUND($CD$1*$CP$1,2),0)</f>
        <v>0</v>
      </c>
      <c r="CQ428" s="15">
        <f>IF(DB427&gt;0,CK428+SUM(CM428:CP428),0)</f>
        <v>0</v>
      </c>
      <c r="CR428" s="22">
        <f>IF(DB427&gt;0,ROUND(CQ428/12,2),0)</f>
        <v>0</v>
      </c>
      <c r="CS428" s="9">
        <f>INT(CR428)</f>
        <v>0</v>
      </c>
      <c r="CT428" s="23">
        <f>INT((CR428-CS428)*10)/10</f>
        <v>0</v>
      </c>
      <c r="CU428" s="17">
        <f>CR428-CS428-CT428</f>
        <v>0</v>
      </c>
      <c r="CV428" s="23">
        <f>IF(OR(CU428=0.05,CU428=0),CU428,IF(AND(CU428&gt;0.051,CU428&lt;0.1),0.1,IF(AND(CU428&gt;0.001,CU428&lt;0.05),0.05,CU428)))</f>
        <v>0</v>
      </c>
      <c r="CW428" s="23">
        <f>CS428+CT428+CV428</f>
        <v>0</v>
      </c>
      <c r="CX428">
        <f>IF(DB427&gt;0,CX427,0)</f>
        <v>0</v>
      </c>
      <c r="CY428" s="7">
        <f>ROUND(CD428+CJ428+CW428+CX428,2)</f>
        <v>0</v>
      </c>
      <c r="CZ428" s="7">
        <f>IF(AND(CY428&gt;0,CY429=0),CY428,0)</f>
        <v>0</v>
      </c>
      <c r="DA428" s="7">
        <f>IF(DB427&gt;0,DA427,0)</f>
        <v>0</v>
      </c>
      <c r="DB428" s="7">
        <f>IF(ROUND(CY428-DA428,2)&gt;0,ROUND(CY428-DA428,2),0)</f>
        <v>0</v>
      </c>
      <c r="EB428">
        <v>426</v>
      </c>
      <c r="EC428" s="7">
        <f>IF(FB427&gt;0,EC427-1000,EC427)</f>
        <v>0</v>
      </c>
      <c r="ED428" s="20">
        <f>IF(FB427&gt;0,ROUND(PMT($F$92/12,$F$96*12,-EC428),5),0)</f>
        <v>0</v>
      </c>
      <c r="EE428" s="15">
        <f>IF(FB427&gt;0,ROUND(EC428*$EE$1/1000,2),0)</f>
        <v>0</v>
      </c>
      <c r="EF428" s="9">
        <f>INT(EE428)</f>
        <v>0</v>
      </c>
      <c r="EG428" s="23">
        <f>INT((EE428-EF428)*10)/10</f>
        <v>0</v>
      </c>
      <c r="EH428" s="17">
        <f>EE428-EF428-EG428</f>
        <v>0</v>
      </c>
      <c r="EI428" s="23">
        <f>IF(OR(EH428=0.05,EH428=0),EH428,IF(AND(EH428&gt;0.051,EH428&lt;0.1),0.1,IF(AND(EH428&gt;0.001,EH428&lt;0.05),0.05,EH428)))</f>
        <v>0</v>
      </c>
      <c r="EJ428" s="23">
        <f>EF428+EG428+EI428</f>
        <v>0</v>
      </c>
      <c r="EK428" s="15">
        <f>IF(FB427&gt;0,ROUND($ED$1*$EK$1,2),0)</f>
        <v>0</v>
      </c>
      <c r="EL428" s="22">
        <v>0</v>
      </c>
      <c r="EM428" s="22">
        <f>IF(FB427&gt;0,ROUND($ED$1*$EM$1,0),0)</f>
        <v>0</v>
      </c>
      <c r="EN428" s="22">
        <f>IF(FB427&gt;0,ROUND($ED$1*$EN$1,2),0)</f>
        <v>0</v>
      </c>
      <c r="EO428" s="22">
        <f>IF(FB427&gt;0,ROUND($ED$1*$EO$1,2),0)</f>
        <v>0</v>
      </c>
      <c r="EP428" s="22">
        <f>IF(FB427&gt;0,ROUND($ED$1*$EP$1,2),0)</f>
        <v>0</v>
      </c>
      <c r="EQ428" s="15">
        <f>IF(FB427&gt;0,EK428+SUM(EM428:EP428),0)</f>
        <v>0</v>
      </c>
      <c r="ER428" s="22">
        <f>IF(FB427&gt;0,ROUND(EQ428/12,2),0)</f>
        <v>0</v>
      </c>
      <c r="ES428" s="9">
        <f>INT(ER428)</f>
        <v>0</v>
      </c>
      <c r="ET428" s="23">
        <f>INT((ER428-ES428)*10)/10</f>
        <v>0</v>
      </c>
      <c r="EU428" s="17">
        <f>ER428-ES428-ET428</f>
        <v>0</v>
      </c>
      <c r="EV428" s="23">
        <f>IF(OR(EU428=0.05,EU428=0),EU428,IF(AND(EU428&gt;0.051,EU428&lt;0.1),0.1,IF(AND(EU428&gt;0.001,EU428&lt;0.05),0.05,EU428)))</f>
        <v>0</v>
      </c>
      <c r="EW428" s="23">
        <f>ES428+ET428+EV428</f>
        <v>0</v>
      </c>
      <c r="EX428">
        <f>IF(FB427&gt;0,EX427,0)</f>
        <v>0</v>
      </c>
      <c r="EY428" s="7">
        <f>ROUND(ED428+EJ428+EW428+EX428,2)</f>
        <v>0</v>
      </c>
      <c r="EZ428" s="7">
        <f>IF(AND(EY428&gt;0,EY429=0),EY428,0)</f>
        <v>0</v>
      </c>
      <c r="FA428" s="7">
        <f>IF(FB427&gt;0,FA427,0)</f>
        <v>0</v>
      </c>
      <c r="FB428" s="7">
        <f>IF(ROUND(EY428-FA428,2)&gt;0,ROUND(EY428-FA428,2),0)</f>
        <v>0</v>
      </c>
      <c r="GB428">
        <v>426</v>
      </c>
      <c r="GC428" s="7">
        <f>IF(HB427&gt;0,GC427-1000,GC427)</f>
        <v>0</v>
      </c>
      <c r="GD428" s="20">
        <f>IF(HB427&gt;0,ROUND(PMT($F$92/12,$F$96*12,-GC428),5),0)</f>
        <v>0</v>
      </c>
      <c r="GE428" s="15">
        <f>IF(HB427&gt;0,ROUND(GC428*$GE$1/1000,2),0)</f>
        <v>0</v>
      </c>
      <c r="GF428" s="9">
        <f>INT(GE428)</f>
        <v>0</v>
      </c>
      <c r="GG428" s="23">
        <f>INT((GE428-GF428)*10)/10</f>
        <v>0</v>
      </c>
      <c r="GH428" s="17">
        <f>GE428-GF428-GG428</f>
        <v>0</v>
      </c>
      <c r="GI428" s="23">
        <f>IF(OR(GH428=0.05,GH428=0),GH428,IF(AND(GH428&gt;0.051,GH428&lt;0.1),0.1,IF(AND(GH428&gt;0.001,GH428&lt;0.05),0.05,GH428)))</f>
        <v>0</v>
      </c>
      <c r="GJ428" s="23">
        <f>GF428+GG428+GI428</f>
        <v>0</v>
      </c>
      <c r="GK428" s="15">
        <f>IF(HB427&gt;0,ROUND($GD$1*$GK$1,2),0)</f>
        <v>0</v>
      </c>
      <c r="GL428" s="22">
        <v>0</v>
      </c>
      <c r="GM428" s="22">
        <f>IF(HB427&gt;0,ROUND($GD$1*$GM$1,0),0)</f>
        <v>0</v>
      </c>
      <c r="GN428" s="22">
        <f>IF(HB427&gt;0,ROUND($GD$1*$GN$1,2),0)</f>
        <v>0</v>
      </c>
      <c r="GO428" s="22">
        <f>IF(HB427&gt;0,ROUND($GD$1*$GO$1,2),0)</f>
        <v>0</v>
      </c>
      <c r="GP428" s="22">
        <f>IF(HB427&gt;0,ROUND($GD$1*$GP$1,2),0)</f>
        <v>0</v>
      </c>
      <c r="GQ428" s="15">
        <f>IF(HB427&gt;0,GK428+SUM(GM428:GP428),0)</f>
        <v>0</v>
      </c>
      <c r="GR428" s="22">
        <f>IF(HB427&gt;0,ROUND(GQ428/12,2),0)</f>
        <v>0</v>
      </c>
      <c r="GS428" s="9">
        <f>INT(GR428)</f>
        <v>0</v>
      </c>
      <c r="GT428" s="23">
        <f>INT((GR428-GS428)*10)/10</f>
        <v>0</v>
      </c>
      <c r="GU428" s="17">
        <f>GR428-GS428-GT428</f>
        <v>0</v>
      </c>
      <c r="GV428" s="23">
        <f>IF(OR(GU428=0.05,GU428=0),GU428,IF(AND(GU428&gt;0.051,GU428&lt;0.1),0.1,IF(AND(GU428&gt;0.001,GU428&lt;0.05),0.05,GU428)))</f>
        <v>0</v>
      </c>
      <c r="GW428" s="23">
        <f>GS428+GT428+GV428</f>
        <v>0</v>
      </c>
      <c r="GX428">
        <f>IF(HB427&gt;0,GX427,0)</f>
        <v>0</v>
      </c>
      <c r="GY428" s="7">
        <f>ROUND(GD428+GJ428+GW428+GX428,2)</f>
        <v>0</v>
      </c>
      <c r="GZ428" s="7">
        <f>IF(AND(GY428&gt;0,GY429=0),GY428,0)</f>
        <v>0</v>
      </c>
      <c r="HA428" s="7">
        <f>IF(HB427&gt;0,HA427,0)</f>
        <v>0</v>
      </c>
      <c r="HB428" s="7">
        <f>IF(ROUND(GY428-HA428,2)&gt;0,ROUND(GY428-HA428,2),0)</f>
        <v>0</v>
      </c>
    </row>
    <row r="429" spans="1:235">
      <c r="BB429">
        <v>427</v>
      </c>
      <c r="BC429" s="7">
        <f>IF(BW428&gt;0,BC428-1000,BC428)</f>
        <v>0</v>
      </c>
      <c r="BD429" s="20">
        <f>IF(BW428&gt;0,ROUND(PMT($F$92/12,$F$96*12,-BC429),5),0)</f>
        <v>0</v>
      </c>
      <c r="BE429" s="15">
        <f>IF(BW428&gt;0,ROUND(BC429*$E$1/1000,2),0)</f>
        <v>0</v>
      </c>
      <c r="BF429" s="15">
        <f>IF(BW428&gt;0,ROUND(MIN(BC429,$F$168)*$BF$1,2),0)</f>
        <v>0</v>
      </c>
      <c r="BG429" s="22">
        <v>0</v>
      </c>
      <c r="BH429" s="22">
        <f>IF(BW428&gt;0,ROUND(MIN(BC429,$F$168)*$BH$1,0),0)</f>
        <v>0</v>
      </c>
      <c r="BI429" s="22">
        <f>IF(BW428&gt;0,ROUND(MIN(BC429,$F$168)*$BI$1,2),0)</f>
        <v>0</v>
      </c>
      <c r="BJ429" s="22">
        <f>IF(BW428&gt;0,ROUND(MIN(BC429,$F$168)*$BJ$1,2),0)</f>
        <v>0</v>
      </c>
      <c r="BK429" s="22">
        <f>IF(BW428&gt;0,ROUND(MIN(BC429,$F$168)*$BK$1,2),0)</f>
        <v>0</v>
      </c>
      <c r="BL429" s="15">
        <f>IF(BW428&gt;0,BF429+SUM(BH429:BK429),0)</f>
        <v>0</v>
      </c>
      <c r="BM429" s="22">
        <f>IF(BW428&gt;0,ROUND(BL429/12,2),0)</f>
        <v>0</v>
      </c>
      <c r="BN429" s="9">
        <f>INT(BM429)</f>
        <v>0</v>
      </c>
      <c r="BO429" s="23">
        <f>INT((BM429-BN429)*10)/10</f>
        <v>0</v>
      </c>
      <c r="BP429" s="17">
        <f>BM429-BN429-BO429</f>
        <v>0</v>
      </c>
      <c r="BQ429" s="23">
        <f>IF(OR(BP429=0.05,BP429=0),BP429,IF(AND(BP429&gt;0.051,BP429&lt;0.1),0.1,IF(AND(BP429&gt;0.001,BP429&lt;0.05),0.05,BP429)))</f>
        <v>0</v>
      </c>
      <c r="BR429" s="23">
        <f>BN429+BO429+BQ429</f>
        <v>0</v>
      </c>
      <c r="BS429">
        <f>IF(BW428&gt;0,BS428,0)</f>
        <v>0</v>
      </c>
      <c r="BT429" s="7">
        <f>SUM(BD429:BE429)+BR429+BS429</f>
        <v>0</v>
      </c>
      <c r="BU429" s="7">
        <f>IF(AND(BT429&gt;0,BT430=0),BT429,0)</f>
        <v>0</v>
      </c>
      <c r="BV429" s="7">
        <f>IF(BW428&gt;0,BV428,0)</f>
        <v>0</v>
      </c>
      <c r="BW429" s="7">
        <f>IF(ROUND(BT429-BV429,2)&gt;0,ROUND(BT429-BV429,2),0)</f>
        <v>0</v>
      </c>
      <c r="CB429">
        <v>427</v>
      </c>
      <c r="CC429" s="7">
        <f>IF(DB428&gt;0,CC428-1000,CC428)</f>
        <v>0</v>
      </c>
      <c r="CD429" s="20">
        <f>IF(DB428&gt;0,ROUND(PMT($F$92/12,$F$96*12,-CC429),5),0)</f>
        <v>0</v>
      </c>
      <c r="CE429" s="15">
        <f>IF(DB428&gt;0,ROUND(CC429*$CE$1/1000,2),0)</f>
        <v>0</v>
      </c>
      <c r="CF429" s="9">
        <f>INT(CE429)</f>
        <v>0</v>
      </c>
      <c r="CG429" s="23">
        <f>INT((CE429-CF429)*10)/10</f>
        <v>0</v>
      </c>
      <c r="CH429" s="17">
        <f>CE429-CF429-CG429</f>
        <v>0</v>
      </c>
      <c r="CI429" s="23">
        <f>IF(OR(CH429=0.05,CH429=0),CH429,IF(AND(CH429&gt;0.051,CH429&lt;0.1),0.1,IF(AND(CH429&gt;0.001,CH429&lt;0.05),0.05,CH429)))</f>
        <v>0</v>
      </c>
      <c r="CJ429" s="23">
        <f>CF429+CG429+CI429</f>
        <v>0</v>
      </c>
      <c r="CK429" s="15">
        <f>IF(DB428&gt;0,ROUND($CD$1*$CK$1,2),0)</f>
        <v>0</v>
      </c>
      <c r="CL429" s="22">
        <v>0</v>
      </c>
      <c r="CM429" s="22">
        <f>IF(DB428&gt;0,ROUND($CD$1*$CM$1,2),0)</f>
        <v>0</v>
      </c>
      <c r="CN429" s="22">
        <f>IF(DB428&gt;0,ROUND($CD$1*$CN$1,2),0)</f>
        <v>0</v>
      </c>
      <c r="CO429" s="22">
        <f>IF(DB428&gt;0,ROUND($CD$1*$CO$1,2),0)</f>
        <v>0</v>
      </c>
      <c r="CP429" s="22">
        <f>IF(DB428&gt;0,ROUND($CD$1*$CP$1,2),0)</f>
        <v>0</v>
      </c>
      <c r="CQ429" s="15">
        <f>IF(DB428&gt;0,CK429+SUM(CM429:CP429),0)</f>
        <v>0</v>
      </c>
      <c r="CR429" s="22">
        <f>IF(DB428&gt;0,ROUND(CQ429/12,2),0)</f>
        <v>0</v>
      </c>
      <c r="CS429" s="9">
        <f>INT(CR429)</f>
        <v>0</v>
      </c>
      <c r="CT429" s="23">
        <f>INT((CR429-CS429)*10)/10</f>
        <v>0</v>
      </c>
      <c r="CU429" s="17">
        <f>CR429-CS429-CT429</f>
        <v>0</v>
      </c>
      <c r="CV429" s="23">
        <f>IF(OR(CU429=0.05,CU429=0),CU429,IF(AND(CU429&gt;0.051,CU429&lt;0.1),0.1,IF(AND(CU429&gt;0.001,CU429&lt;0.05),0.05,CU429)))</f>
        <v>0</v>
      </c>
      <c r="CW429" s="23">
        <f>CS429+CT429+CV429</f>
        <v>0</v>
      </c>
      <c r="CX429">
        <f>IF(DB428&gt;0,CX428,0)</f>
        <v>0</v>
      </c>
      <c r="CY429" s="7">
        <f>ROUND(CD429+CJ429+CW429+CX429,2)</f>
        <v>0</v>
      </c>
      <c r="CZ429" s="7">
        <f>IF(AND(CY429&gt;0,CY430=0),CY429,0)</f>
        <v>0</v>
      </c>
      <c r="DA429" s="7">
        <f>IF(DB428&gt;0,DA428,0)</f>
        <v>0</v>
      </c>
      <c r="DB429" s="7">
        <f>IF(ROUND(CY429-DA429,2)&gt;0,ROUND(CY429-DA429,2),0)</f>
        <v>0</v>
      </c>
      <c r="EB429">
        <v>427</v>
      </c>
      <c r="EC429" s="7">
        <f>IF(FB428&gt;0,EC428-1000,EC428)</f>
        <v>0</v>
      </c>
      <c r="ED429" s="20">
        <f>IF(FB428&gt;0,ROUND(PMT($F$92/12,$F$96*12,-EC429),5),0)</f>
        <v>0</v>
      </c>
      <c r="EE429" s="15">
        <f>IF(FB428&gt;0,ROUND(EC429*$EE$1/1000,2),0)</f>
        <v>0</v>
      </c>
      <c r="EF429" s="9">
        <f>INT(EE429)</f>
        <v>0</v>
      </c>
      <c r="EG429" s="23">
        <f>INT((EE429-EF429)*10)/10</f>
        <v>0</v>
      </c>
      <c r="EH429" s="17">
        <f>EE429-EF429-EG429</f>
        <v>0</v>
      </c>
      <c r="EI429" s="23">
        <f>IF(OR(EH429=0.05,EH429=0),EH429,IF(AND(EH429&gt;0.051,EH429&lt;0.1),0.1,IF(AND(EH429&gt;0.001,EH429&lt;0.05),0.05,EH429)))</f>
        <v>0</v>
      </c>
      <c r="EJ429" s="23">
        <f>EF429+EG429+EI429</f>
        <v>0</v>
      </c>
      <c r="EK429" s="15">
        <f>IF(FB428&gt;0,ROUND($ED$1*$EK$1,2),0)</f>
        <v>0</v>
      </c>
      <c r="EL429" s="22">
        <v>0</v>
      </c>
      <c r="EM429" s="22">
        <f>IF(FB428&gt;0,ROUND($ED$1*$EM$1,0),0)</f>
        <v>0</v>
      </c>
      <c r="EN429" s="22">
        <f>IF(FB428&gt;0,ROUND($ED$1*$EN$1,2),0)</f>
        <v>0</v>
      </c>
      <c r="EO429" s="22">
        <f>IF(FB428&gt;0,ROUND($ED$1*$EO$1,2),0)</f>
        <v>0</v>
      </c>
      <c r="EP429" s="22">
        <f>IF(FB428&gt;0,ROUND($ED$1*$EP$1,2),0)</f>
        <v>0</v>
      </c>
      <c r="EQ429" s="15">
        <f>IF(FB428&gt;0,EK429+SUM(EM429:EP429),0)</f>
        <v>0</v>
      </c>
      <c r="ER429" s="22">
        <f>IF(FB428&gt;0,ROUND(EQ429/12,2),0)</f>
        <v>0</v>
      </c>
      <c r="ES429" s="9">
        <f>INT(ER429)</f>
        <v>0</v>
      </c>
      <c r="ET429" s="23">
        <f>INT((ER429-ES429)*10)/10</f>
        <v>0</v>
      </c>
      <c r="EU429" s="17">
        <f>ER429-ES429-ET429</f>
        <v>0</v>
      </c>
      <c r="EV429" s="23">
        <f>IF(OR(EU429=0.05,EU429=0),EU429,IF(AND(EU429&gt;0.051,EU429&lt;0.1),0.1,IF(AND(EU429&gt;0.001,EU429&lt;0.05),0.05,EU429)))</f>
        <v>0</v>
      </c>
      <c r="EW429" s="23">
        <f>ES429+ET429+EV429</f>
        <v>0</v>
      </c>
      <c r="EX429">
        <f>IF(FB428&gt;0,EX428,0)</f>
        <v>0</v>
      </c>
      <c r="EY429" s="7">
        <f>ROUND(ED429+EJ429+EW429+EX429,2)</f>
        <v>0</v>
      </c>
      <c r="EZ429" s="7">
        <f>IF(AND(EY429&gt;0,EY430=0),EY429,0)</f>
        <v>0</v>
      </c>
      <c r="FA429" s="7">
        <f>IF(FB428&gt;0,FA428,0)</f>
        <v>0</v>
      </c>
      <c r="FB429" s="7">
        <f>IF(ROUND(EY429-FA429,2)&gt;0,ROUND(EY429-FA429,2),0)</f>
        <v>0</v>
      </c>
      <c r="GB429">
        <v>427</v>
      </c>
      <c r="GC429" s="7">
        <f>IF(HB428&gt;0,GC428-1000,GC428)</f>
        <v>0</v>
      </c>
      <c r="GD429" s="20">
        <f>IF(HB428&gt;0,ROUND(PMT($F$92/12,$F$96*12,-GC429),5),0)</f>
        <v>0</v>
      </c>
      <c r="GE429" s="15">
        <f>IF(HB428&gt;0,ROUND(GC429*$GE$1/1000,2),0)</f>
        <v>0</v>
      </c>
      <c r="GF429" s="9">
        <f>INT(GE429)</f>
        <v>0</v>
      </c>
      <c r="GG429" s="23">
        <f>INT((GE429-GF429)*10)/10</f>
        <v>0</v>
      </c>
      <c r="GH429" s="17">
        <f>GE429-GF429-GG429</f>
        <v>0</v>
      </c>
      <c r="GI429" s="23">
        <f>IF(OR(GH429=0.05,GH429=0),GH429,IF(AND(GH429&gt;0.051,GH429&lt;0.1),0.1,IF(AND(GH429&gt;0.001,GH429&lt;0.05),0.05,GH429)))</f>
        <v>0</v>
      </c>
      <c r="GJ429" s="23">
        <f>GF429+GG429+GI429</f>
        <v>0</v>
      </c>
      <c r="GK429" s="15">
        <f>IF(HB428&gt;0,ROUND($GD$1*$GK$1,2),0)</f>
        <v>0</v>
      </c>
      <c r="GL429" s="22">
        <v>0</v>
      </c>
      <c r="GM429" s="22">
        <f>IF(HB428&gt;0,ROUND($GD$1*$GM$1,0),0)</f>
        <v>0</v>
      </c>
      <c r="GN429" s="22">
        <f>IF(HB428&gt;0,ROUND($GD$1*$GN$1,2),0)</f>
        <v>0</v>
      </c>
      <c r="GO429" s="22">
        <f>IF(HB428&gt;0,ROUND($GD$1*$GO$1,2),0)</f>
        <v>0</v>
      </c>
      <c r="GP429" s="22">
        <f>IF(HB428&gt;0,ROUND($GD$1*$GP$1,2),0)</f>
        <v>0</v>
      </c>
      <c r="GQ429" s="15">
        <f>IF(HB428&gt;0,GK429+SUM(GM429:GP429),0)</f>
        <v>0</v>
      </c>
      <c r="GR429" s="22">
        <f>IF(HB428&gt;0,ROUND(GQ429/12,2),0)</f>
        <v>0</v>
      </c>
      <c r="GS429" s="9">
        <f>INT(GR429)</f>
        <v>0</v>
      </c>
      <c r="GT429" s="23">
        <f>INT((GR429-GS429)*10)/10</f>
        <v>0</v>
      </c>
      <c r="GU429" s="17">
        <f>GR429-GS429-GT429</f>
        <v>0</v>
      </c>
      <c r="GV429" s="23">
        <f>IF(OR(GU429=0.05,GU429=0),GU429,IF(AND(GU429&gt;0.051,GU429&lt;0.1),0.1,IF(AND(GU429&gt;0.001,GU429&lt;0.05),0.05,GU429)))</f>
        <v>0</v>
      </c>
      <c r="GW429" s="23">
        <f>GS429+GT429+GV429</f>
        <v>0</v>
      </c>
      <c r="GX429">
        <f>IF(HB428&gt;0,GX428,0)</f>
        <v>0</v>
      </c>
      <c r="GY429" s="7">
        <f>ROUND(GD429+GJ429+GW429+GX429,2)</f>
        <v>0</v>
      </c>
      <c r="GZ429" s="7">
        <f>IF(AND(GY429&gt;0,GY430=0),GY429,0)</f>
        <v>0</v>
      </c>
      <c r="HA429" s="7">
        <f>IF(HB428&gt;0,HA428,0)</f>
        <v>0</v>
      </c>
      <c r="HB429" s="7">
        <f>IF(ROUND(GY429-HA429,2)&gt;0,ROUND(GY429-HA429,2),0)</f>
        <v>0</v>
      </c>
    </row>
    <row r="430" spans="1:235">
      <c r="BB430">
        <v>428</v>
      </c>
      <c r="BC430" s="7">
        <f>IF(BW429&gt;0,BC429-1000,BC429)</f>
        <v>0</v>
      </c>
      <c r="BD430" s="20">
        <f>IF(BW429&gt;0,ROUND(PMT($F$92/12,$F$96*12,-BC430),5),0)</f>
        <v>0</v>
      </c>
      <c r="BE430" s="15">
        <f>IF(BW429&gt;0,ROUND(BC430*$E$1/1000,2),0)</f>
        <v>0</v>
      </c>
      <c r="BF430" s="15">
        <f>IF(BW429&gt;0,ROUND(MIN(BC430,$F$168)*$BF$1,2),0)</f>
        <v>0</v>
      </c>
      <c r="BG430" s="22">
        <v>0</v>
      </c>
      <c r="BH430" s="22">
        <f>IF(BW429&gt;0,ROUND(MIN(BC430,$F$168)*$BH$1,0),0)</f>
        <v>0</v>
      </c>
      <c r="BI430" s="22">
        <f>IF(BW429&gt;0,ROUND(MIN(BC430,$F$168)*$BI$1,2),0)</f>
        <v>0</v>
      </c>
      <c r="BJ430" s="22">
        <f>IF(BW429&gt;0,ROUND(MIN(BC430,$F$168)*$BJ$1,2),0)</f>
        <v>0</v>
      </c>
      <c r="BK430" s="22">
        <f>IF(BW429&gt;0,ROUND(MIN(BC430,$F$168)*$BK$1,2),0)</f>
        <v>0</v>
      </c>
      <c r="BL430" s="15">
        <f>IF(BW429&gt;0,BF430+SUM(BH430:BK430),0)</f>
        <v>0</v>
      </c>
      <c r="BM430" s="22">
        <f>IF(BW429&gt;0,ROUND(BL430/12,2),0)</f>
        <v>0</v>
      </c>
      <c r="BN430" s="9">
        <f>INT(BM430)</f>
        <v>0</v>
      </c>
      <c r="BO430" s="23">
        <f>INT((BM430-BN430)*10)/10</f>
        <v>0</v>
      </c>
      <c r="BP430" s="17">
        <f>BM430-BN430-BO430</f>
        <v>0</v>
      </c>
      <c r="BQ430" s="23">
        <f>IF(OR(BP430=0.05,BP430=0),BP430,IF(AND(BP430&gt;0.051,BP430&lt;0.1),0.1,IF(AND(BP430&gt;0.001,BP430&lt;0.05),0.05,BP430)))</f>
        <v>0</v>
      </c>
      <c r="BR430" s="23">
        <f>BN430+BO430+BQ430</f>
        <v>0</v>
      </c>
      <c r="BS430">
        <f>IF(BW429&gt;0,BS429,0)</f>
        <v>0</v>
      </c>
      <c r="BT430" s="7">
        <f>SUM(BD430:BE430)+BR430+BS430</f>
        <v>0</v>
      </c>
      <c r="BU430" s="7">
        <f>IF(AND(BT430&gt;0,BT431=0),BT430,0)</f>
        <v>0</v>
      </c>
      <c r="BV430" s="7">
        <f>IF(BW429&gt;0,BV429,0)</f>
        <v>0</v>
      </c>
      <c r="BW430" s="7">
        <f>IF(ROUND(BT430-BV430,2)&gt;0,ROUND(BT430-BV430,2),0)</f>
        <v>0</v>
      </c>
      <c r="CB430">
        <v>428</v>
      </c>
      <c r="CC430" s="7">
        <f>IF(DB429&gt;0,CC429-1000,CC429)</f>
        <v>0</v>
      </c>
      <c r="CD430" s="20">
        <f>IF(DB429&gt;0,ROUND(PMT($F$92/12,$F$96*12,-CC430),5),0)</f>
        <v>0</v>
      </c>
      <c r="CE430" s="15">
        <f>IF(DB429&gt;0,ROUND(CC430*$CE$1/1000,2),0)</f>
        <v>0</v>
      </c>
      <c r="CF430" s="9">
        <f>INT(CE430)</f>
        <v>0</v>
      </c>
      <c r="CG430" s="23">
        <f>INT((CE430-CF430)*10)/10</f>
        <v>0</v>
      </c>
      <c r="CH430" s="17">
        <f>CE430-CF430-CG430</f>
        <v>0</v>
      </c>
      <c r="CI430" s="23">
        <f>IF(OR(CH430=0.05,CH430=0),CH430,IF(AND(CH430&gt;0.051,CH430&lt;0.1),0.1,IF(AND(CH430&gt;0.001,CH430&lt;0.05),0.05,CH430)))</f>
        <v>0</v>
      </c>
      <c r="CJ430" s="23">
        <f>CF430+CG430+CI430</f>
        <v>0</v>
      </c>
      <c r="CK430" s="15">
        <f>IF(DB429&gt;0,ROUND($CD$1*$CK$1,2),0)</f>
        <v>0</v>
      </c>
      <c r="CL430" s="22">
        <v>0</v>
      </c>
      <c r="CM430" s="22">
        <f>IF(DB429&gt;0,ROUND($CD$1*$CM$1,2),0)</f>
        <v>0</v>
      </c>
      <c r="CN430" s="22">
        <f>IF(DB429&gt;0,ROUND($CD$1*$CN$1,2),0)</f>
        <v>0</v>
      </c>
      <c r="CO430" s="22">
        <f>IF(DB429&gt;0,ROUND($CD$1*$CO$1,2),0)</f>
        <v>0</v>
      </c>
      <c r="CP430" s="22">
        <f>IF(DB429&gt;0,ROUND($CD$1*$CP$1,2),0)</f>
        <v>0</v>
      </c>
      <c r="CQ430" s="15">
        <f>IF(DB429&gt;0,CK430+SUM(CM430:CP430),0)</f>
        <v>0</v>
      </c>
      <c r="CR430" s="22">
        <f>IF(DB429&gt;0,ROUND(CQ430/12,2),0)</f>
        <v>0</v>
      </c>
      <c r="CS430" s="9">
        <f>INT(CR430)</f>
        <v>0</v>
      </c>
      <c r="CT430" s="23">
        <f>INT((CR430-CS430)*10)/10</f>
        <v>0</v>
      </c>
      <c r="CU430" s="17">
        <f>CR430-CS430-CT430</f>
        <v>0</v>
      </c>
      <c r="CV430" s="23">
        <f>IF(OR(CU430=0.05,CU430=0),CU430,IF(AND(CU430&gt;0.051,CU430&lt;0.1),0.1,IF(AND(CU430&gt;0.001,CU430&lt;0.05),0.05,CU430)))</f>
        <v>0</v>
      </c>
      <c r="CW430" s="23">
        <f>CS430+CT430+CV430</f>
        <v>0</v>
      </c>
      <c r="CX430">
        <f>IF(DB429&gt;0,CX429,0)</f>
        <v>0</v>
      </c>
      <c r="CY430" s="7">
        <f>ROUND(CD430+CJ430+CW430+CX430,2)</f>
        <v>0</v>
      </c>
      <c r="CZ430" s="7">
        <f>IF(AND(CY430&gt;0,CY431=0),CY430,0)</f>
        <v>0</v>
      </c>
      <c r="DA430" s="7">
        <f>IF(DB429&gt;0,DA429,0)</f>
        <v>0</v>
      </c>
      <c r="DB430" s="7">
        <f>IF(ROUND(CY430-DA430,2)&gt;0,ROUND(CY430-DA430,2),0)</f>
        <v>0</v>
      </c>
      <c r="EB430">
        <v>428</v>
      </c>
      <c r="EC430" s="7">
        <f>IF(FB429&gt;0,EC429-1000,EC429)</f>
        <v>0</v>
      </c>
      <c r="ED430" s="20">
        <f>IF(FB429&gt;0,ROUND(PMT($F$92/12,$F$96*12,-EC430),5),0)</f>
        <v>0</v>
      </c>
      <c r="EE430" s="15">
        <f>IF(FB429&gt;0,ROUND(EC430*$EE$1/1000,2),0)</f>
        <v>0</v>
      </c>
      <c r="EF430" s="9">
        <f>INT(EE430)</f>
        <v>0</v>
      </c>
      <c r="EG430" s="23">
        <f>INT((EE430-EF430)*10)/10</f>
        <v>0</v>
      </c>
      <c r="EH430" s="17">
        <f>EE430-EF430-EG430</f>
        <v>0</v>
      </c>
      <c r="EI430" s="23">
        <f>IF(OR(EH430=0.05,EH430=0),EH430,IF(AND(EH430&gt;0.051,EH430&lt;0.1),0.1,IF(AND(EH430&gt;0.001,EH430&lt;0.05),0.05,EH430)))</f>
        <v>0</v>
      </c>
      <c r="EJ430" s="23">
        <f>EF430+EG430+EI430</f>
        <v>0</v>
      </c>
      <c r="EK430" s="15">
        <f>IF(FB429&gt;0,ROUND($ED$1*$EK$1,2),0)</f>
        <v>0</v>
      </c>
      <c r="EL430" s="22">
        <v>0</v>
      </c>
      <c r="EM430" s="22">
        <f>IF(FB429&gt;0,ROUND($ED$1*$EM$1,0),0)</f>
        <v>0</v>
      </c>
      <c r="EN430" s="22">
        <f>IF(FB429&gt;0,ROUND($ED$1*$EN$1,2),0)</f>
        <v>0</v>
      </c>
      <c r="EO430" s="22">
        <f>IF(FB429&gt;0,ROUND($ED$1*$EO$1,2),0)</f>
        <v>0</v>
      </c>
      <c r="EP430" s="22">
        <f>IF(FB429&gt;0,ROUND($ED$1*$EP$1,2),0)</f>
        <v>0</v>
      </c>
      <c r="EQ430" s="15">
        <f>IF(FB429&gt;0,EK430+SUM(EM430:EP430),0)</f>
        <v>0</v>
      </c>
      <c r="ER430" s="22">
        <f>IF(FB429&gt;0,ROUND(EQ430/12,2),0)</f>
        <v>0</v>
      </c>
      <c r="ES430" s="9">
        <f>INT(ER430)</f>
        <v>0</v>
      </c>
      <c r="ET430" s="23">
        <f>INT((ER430-ES430)*10)/10</f>
        <v>0</v>
      </c>
      <c r="EU430" s="17">
        <f>ER430-ES430-ET430</f>
        <v>0</v>
      </c>
      <c r="EV430" s="23">
        <f>IF(OR(EU430=0.05,EU430=0),EU430,IF(AND(EU430&gt;0.051,EU430&lt;0.1),0.1,IF(AND(EU430&gt;0.001,EU430&lt;0.05),0.05,EU430)))</f>
        <v>0</v>
      </c>
      <c r="EW430" s="23">
        <f>ES430+ET430+EV430</f>
        <v>0</v>
      </c>
      <c r="EX430">
        <f>IF(FB429&gt;0,EX429,0)</f>
        <v>0</v>
      </c>
      <c r="EY430" s="7">
        <f>ROUND(ED430+EJ430+EW430+EX430,2)</f>
        <v>0</v>
      </c>
      <c r="EZ430" s="7">
        <f>IF(AND(EY430&gt;0,EY431=0),EY430,0)</f>
        <v>0</v>
      </c>
      <c r="FA430" s="7">
        <f>IF(FB429&gt;0,FA429,0)</f>
        <v>0</v>
      </c>
      <c r="FB430" s="7">
        <f>IF(ROUND(EY430-FA430,2)&gt;0,ROUND(EY430-FA430,2),0)</f>
        <v>0</v>
      </c>
      <c r="GB430">
        <v>428</v>
      </c>
      <c r="GC430" s="7">
        <f>IF(HB429&gt;0,GC429-1000,GC429)</f>
        <v>0</v>
      </c>
      <c r="GD430" s="20">
        <f>IF(HB429&gt;0,ROUND(PMT($F$92/12,$F$96*12,-GC430),5),0)</f>
        <v>0</v>
      </c>
      <c r="GE430" s="15">
        <f>IF(HB429&gt;0,ROUND(GC430*$GE$1/1000,2),0)</f>
        <v>0</v>
      </c>
      <c r="GF430" s="9">
        <f>INT(GE430)</f>
        <v>0</v>
      </c>
      <c r="GG430" s="23">
        <f>INT((GE430-GF430)*10)/10</f>
        <v>0</v>
      </c>
      <c r="GH430" s="17">
        <f>GE430-GF430-GG430</f>
        <v>0</v>
      </c>
      <c r="GI430" s="23">
        <f>IF(OR(GH430=0.05,GH430=0),GH430,IF(AND(GH430&gt;0.051,GH430&lt;0.1),0.1,IF(AND(GH430&gt;0.001,GH430&lt;0.05),0.05,GH430)))</f>
        <v>0</v>
      </c>
      <c r="GJ430" s="23">
        <f>GF430+GG430+GI430</f>
        <v>0</v>
      </c>
      <c r="GK430" s="15">
        <f>IF(HB429&gt;0,ROUND($GD$1*$GK$1,2),0)</f>
        <v>0</v>
      </c>
      <c r="GL430" s="22">
        <v>0</v>
      </c>
      <c r="GM430" s="22">
        <f>IF(HB429&gt;0,ROUND($GD$1*$GM$1,0),0)</f>
        <v>0</v>
      </c>
      <c r="GN430" s="22">
        <f>IF(HB429&gt;0,ROUND($GD$1*$GN$1,2),0)</f>
        <v>0</v>
      </c>
      <c r="GO430" s="22">
        <f>IF(HB429&gt;0,ROUND($GD$1*$GO$1,2),0)</f>
        <v>0</v>
      </c>
      <c r="GP430" s="22">
        <f>IF(HB429&gt;0,ROUND($GD$1*$GP$1,2),0)</f>
        <v>0</v>
      </c>
      <c r="GQ430" s="15">
        <f>IF(HB429&gt;0,GK430+SUM(GM430:GP430),0)</f>
        <v>0</v>
      </c>
      <c r="GR430" s="22">
        <f>IF(HB429&gt;0,ROUND(GQ430/12,2),0)</f>
        <v>0</v>
      </c>
      <c r="GS430" s="9">
        <f>INT(GR430)</f>
        <v>0</v>
      </c>
      <c r="GT430" s="23">
        <f>INT((GR430-GS430)*10)/10</f>
        <v>0</v>
      </c>
      <c r="GU430" s="17">
        <f>GR430-GS430-GT430</f>
        <v>0</v>
      </c>
      <c r="GV430" s="23">
        <f>IF(OR(GU430=0.05,GU430=0),GU430,IF(AND(GU430&gt;0.051,GU430&lt;0.1),0.1,IF(AND(GU430&gt;0.001,GU430&lt;0.05),0.05,GU430)))</f>
        <v>0</v>
      </c>
      <c r="GW430" s="23">
        <f>GS430+GT430+GV430</f>
        <v>0</v>
      </c>
      <c r="GX430">
        <f>IF(HB429&gt;0,GX429,0)</f>
        <v>0</v>
      </c>
      <c r="GY430" s="7">
        <f>ROUND(GD430+GJ430+GW430+GX430,2)</f>
        <v>0</v>
      </c>
      <c r="GZ430" s="7">
        <f>IF(AND(GY430&gt;0,GY431=0),GY430,0)</f>
        <v>0</v>
      </c>
      <c r="HA430" s="7">
        <f>IF(HB429&gt;0,HA429,0)</f>
        <v>0</v>
      </c>
      <c r="HB430" s="7">
        <f>IF(ROUND(GY430-HA430,2)&gt;0,ROUND(GY430-HA430,2),0)</f>
        <v>0</v>
      </c>
    </row>
    <row r="431" spans="1:235">
      <c r="BB431">
        <v>429</v>
      </c>
      <c r="BC431" s="7">
        <f>IF(BW430&gt;0,BC430-1000,BC430)</f>
        <v>0</v>
      </c>
      <c r="BD431" s="20">
        <f>IF(BW430&gt;0,ROUND(PMT($F$92/12,$F$96*12,-BC431),5),0)</f>
        <v>0</v>
      </c>
      <c r="BE431" s="15">
        <f>IF(BW430&gt;0,ROUND(BC431*$E$1/1000,2),0)</f>
        <v>0</v>
      </c>
      <c r="BF431" s="15">
        <f>IF(BW430&gt;0,ROUND(MIN(BC431,$F$168)*$BF$1,2),0)</f>
        <v>0</v>
      </c>
      <c r="BG431" s="22">
        <v>0</v>
      </c>
      <c r="BH431" s="22">
        <f>IF(BW430&gt;0,ROUND(MIN(BC431,$F$168)*$BH$1,0),0)</f>
        <v>0</v>
      </c>
      <c r="BI431" s="22">
        <f>IF(BW430&gt;0,ROUND(MIN(BC431,$F$168)*$BI$1,2),0)</f>
        <v>0</v>
      </c>
      <c r="BJ431" s="22">
        <f>IF(BW430&gt;0,ROUND(MIN(BC431,$F$168)*$BJ$1,2),0)</f>
        <v>0</v>
      </c>
      <c r="BK431" s="22">
        <f>IF(BW430&gt;0,ROUND(MIN(BC431,$F$168)*$BK$1,2),0)</f>
        <v>0</v>
      </c>
      <c r="BL431" s="15">
        <f>IF(BW430&gt;0,BF431+SUM(BH431:BK431),0)</f>
        <v>0</v>
      </c>
      <c r="BM431" s="22">
        <f>IF(BW430&gt;0,ROUND(BL431/12,2),0)</f>
        <v>0</v>
      </c>
      <c r="BN431" s="9">
        <f>INT(BM431)</f>
        <v>0</v>
      </c>
      <c r="BO431" s="23">
        <f>INT((BM431-BN431)*10)/10</f>
        <v>0</v>
      </c>
      <c r="BP431" s="17">
        <f>BM431-BN431-BO431</f>
        <v>0</v>
      </c>
      <c r="BQ431" s="23">
        <f>IF(OR(BP431=0.05,BP431=0),BP431,IF(AND(BP431&gt;0.051,BP431&lt;0.1),0.1,IF(AND(BP431&gt;0.001,BP431&lt;0.05),0.05,BP431)))</f>
        <v>0</v>
      </c>
      <c r="BR431" s="23">
        <f>BN431+BO431+BQ431</f>
        <v>0</v>
      </c>
      <c r="BS431">
        <f>IF(BW430&gt;0,BS430,0)</f>
        <v>0</v>
      </c>
      <c r="BT431" s="7">
        <f>SUM(BD431:BE431)+BR431+BS431</f>
        <v>0</v>
      </c>
      <c r="BU431" s="7">
        <f>IF(AND(BT431&gt;0,BT432=0),BT431,0)</f>
        <v>0</v>
      </c>
      <c r="BV431" s="7">
        <f>IF(BW430&gt;0,BV430,0)</f>
        <v>0</v>
      </c>
      <c r="BW431" s="7">
        <f>IF(ROUND(BT431-BV431,2)&gt;0,ROUND(BT431-BV431,2),0)</f>
        <v>0</v>
      </c>
      <c r="CB431">
        <v>429</v>
      </c>
      <c r="CC431" s="7">
        <f>IF(DB430&gt;0,CC430-1000,CC430)</f>
        <v>0</v>
      </c>
      <c r="CD431" s="20">
        <f>IF(DB430&gt;0,ROUND(PMT($F$92/12,$F$96*12,-CC431),5),0)</f>
        <v>0</v>
      </c>
      <c r="CE431" s="15">
        <f>IF(DB430&gt;0,ROUND(CC431*$CE$1/1000,2),0)</f>
        <v>0</v>
      </c>
      <c r="CF431" s="9">
        <f>INT(CE431)</f>
        <v>0</v>
      </c>
      <c r="CG431" s="23">
        <f>INT((CE431-CF431)*10)/10</f>
        <v>0</v>
      </c>
      <c r="CH431" s="17">
        <f>CE431-CF431-CG431</f>
        <v>0</v>
      </c>
      <c r="CI431" s="23">
        <f>IF(OR(CH431=0.05,CH431=0),CH431,IF(AND(CH431&gt;0.051,CH431&lt;0.1),0.1,IF(AND(CH431&gt;0.001,CH431&lt;0.05),0.05,CH431)))</f>
        <v>0</v>
      </c>
      <c r="CJ431" s="23">
        <f>CF431+CG431+CI431</f>
        <v>0</v>
      </c>
      <c r="CK431" s="15">
        <f>IF(DB430&gt;0,ROUND($CD$1*$CK$1,2),0)</f>
        <v>0</v>
      </c>
      <c r="CL431" s="22">
        <v>0</v>
      </c>
      <c r="CM431" s="22">
        <f>IF(DB430&gt;0,ROUND($CD$1*$CM$1,2),0)</f>
        <v>0</v>
      </c>
      <c r="CN431" s="22">
        <f>IF(DB430&gt;0,ROUND($CD$1*$CN$1,2),0)</f>
        <v>0</v>
      </c>
      <c r="CO431" s="22">
        <f>IF(DB430&gt;0,ROUND($CD$1*$CO$1,2),0)</f>
        <v>0</v>
      </c>
      <c r="CP431" s="22">
        <f>IF(DB430&gt;0,ROUND($CD$1*$CP$1,2),0)</f>
        <v>0</v>
      </c>
      <c r="CQ431" s="15">
        <f>IF(DB430&gt;0,CK431+SUM(CM431:CP431),0)</f>
        <v>0</v>
      </c>
      <c r="CR431" s="22">
        <f>IF(DB430&gt;0,ROUND(CQ431/12,2),0)</f>
        <v>0</v>
      </c>
      <c r="CS431" s="9">
        <f>INT(CR431)</f>
        <v>0</v>
      </c>
      <c r="CT431" s="23">
        <f>INT((CR431-CS431)*10)/10</f>
        <v>0</v>
      </c>
      <c r="CU431" s="17">
        <f>CR431-CS431-CT431</f>
        <v>0</v>
      </c>
      <c r="CV431" s="23">
        <f>IF(OR(CU431=0.05,CU431=0),CU431,IF(AND(CU431&gt;0.051,CU431&lt;0.1),0.1,IF(AND(CU431&gt;0.001,CU431&lt;0.05),0.05,CU431)))</f>
        <v>0</v>
      </c>
      <c r="CW431" s="23">
        <f>CS431+CT431+CV431</f>
        <v>0</v>
      </c>
      <c r="CX431">
        <f>IF(DB430&gt;0,CX430,0)</f>
        <v>0</v>
      </c>
      <c r="CY431" s="7">
        <f>ROUND(CD431+CJ431+CW431+CX431,2)</f>
        <v>0</v>
      </c>
      <c r="CZ431" s="7">
        <f>IF(AND(CY431&gt;0,CY432=0),CY431,0)</f>
        <v>0</v>
      </c>
      <c r="DA431" s="7">
        <f>IF(DB430&gt;0,DA430,0)</f>
        <v>0</v>
      </c>
      <c r="DB431" s="7">
        <f>IF(ROUND(CY431-DA431,2)&gt;0,ROUND(CY431-DA431,2),0)</f>
        <v>0</v>
      </c>
      <c r="EB431">
        <v>429</v>
      </c>
      <c r="EC431" s="7">
        <f>IF(FB430&gt;0,EC430-1000,EC430)</f>
        <v>0</v>
      </c>
      <c r="ED431" s="20">
        <f>IF(FB430&gt;0,ROUND(PMT($F$92/12,$F$96*12,-EC431),5),0)</f>
        <v>0</v>
      </c>
      <c r="EE431" s="15">
        <f>IF(FB430&gt;0,ROUND(EC431*$EE$1/1000,2),0)</f>
        <v>0</v>
      </c>
      <c r="EF431" s="9">
        <f>INT(EE431)</f>
        <v>0</v>
      </c>
      <c r="EG431" s="23">
        <f>INT((EE431-EF431)*10)/10</f>
        <v>0</v>
      </c>
      <c r="EH431" s="17">
        <f>EE431-EF431-EG431</f>
        <v>0</v>
      </c>
      <c r="EI431" s="23">
        <f>IF(OR(EH431=0.05,EH431=0),EH431,IF(AND(EH431&gt;0.051,EH431&lt;0.1),0.1,IF(AND(EH431&gt;0.001,EH431&lt;0.05),0.05,EH431)))</f>
        <v>0</v>
      </c>
      <c r="EJ431" s="23">
        <f>EF431+EG431+EI431</f>
        <v>0</v>
      </c>
      <c r="EK431" s="15">
        <f>IF(FB430&gt;0,ROUND($ED$1*$EK$1,2),0)</f>
        <v>0</v>
      </c>
      <c r="EL431" s="22">
        <v>0</v>
      </c>
      <c r="EM431" s="22">
        <f>IF(FB430&gt;0,ROUND($ED$1*$EM$1,0),0)</f>
        <v>0</v>
      </c>
      <c r="EN431" s="22">
        <f>IF(FB430&gt;0,ROUND($ED$1*$EN$1,2),0)</f>
        <v>0</v>
      </c>
      <c r="EO431" s="22">
        <f>IF(FB430&gt;0,ROUND($ED$1*$EO$1,2),0)</f>
        <v>0</v>
      </c>
      <c r="EP431" s="22">
        <f>IF(FB430&gt;0,ROUND($ED$1*$EP$1,2),0)</f>
        <v>0</v>
      </c>
      <c r="EQ431" s="15">
        <f>IF(FB430&gt;0,EK431+SUM(EM431:EP431),0)</f>
        <v>0</v>
      </c>
      <c r="ER431" s="22">
        <f>IF(FB430&gt;0,ROUND(EQ431/12,2),0)</f>
        <v>0</v>
      </c>
      <c r="ES431" s="9">
        <f>INT(ER431)</f>
        <v>0</v>
      </c>
      <c r="ET431" s="23">
        <f>INT((ER431-ES431)*10)/10</f>
        <v>0</v>
      </c>
      <c r="EU431" s="17">
        <f>ER431-ES431-ET431</f>
        <v>0</v>
      </c>
      <c r="EV431" s="23">
        <f>IF(OR(EU431=0.05,EU431=0),EU431,IF(AND(EU431&gt;0.051,EU431&lt;0.1),0.1,IF(AND(EU431&gt;0.001,EU431&lt;0.05),0.05,EU431)))</f>
        <v>0</v>
      </c>
      <c r="EW431" s="23">
        <f>ES431+ET431+EV431</f>
        <v>0</v>
      </c>
      <c r="EX431">
        <f>IF(FB430&gt;0,EX430,0)</f>
        <v>0</v>
      </c>
      <c r="EY431" s="7">
        <f>ROUND(ED431+EJ431+EW431+EX431,2)</f>
        <v>0</v>
      </c>
      <c r="EZ431" s="7">
        <f>IF(AND(EY431&gt;0,EY432=0),EY431,0)</f>
        <v>0</v>
      </c>
      <c r="FA431" s="7">
        <f>IF(FB430&gt;0,FA430,0)</f>
        <v>0</v>
      </c>
      <c r="FB431" s="7">
        <f>IF(ROUND(EY431-FA431,2)&gt;0,ROUND(EY431-FA431,2),0)</f>
        <v>0</v>
      </c>
      <c r="GB431">
        <v>429</v>
      </c>
      <c r="GC431" s="7">
        <f>IF(HB430&gt;0,GC430-1000,GC430)</f>
        <v>0</v>
      </c>
      <c r="GD431" s="20">
        <f>IF(HB430&gt;0,ROUND(PMT($F$92/12,$F$96*12,-GC431),5),0)</f>
        <v>0</v>
      </c>
      <c r="GE431" s="15">
        <f>IF(HB430&gt;0,ROUND(GC431*$GE$1/1000,2),0)</f>
        <v>0</v>
      </c>
      <c r="GF431" s="9">
        <f>INT(GE431)</f>
        <v>0</v>
      </c>
      <c r="GG431" s="23">
        <f>INT((GE431-GF431)*10)/10</f>
        <v>0</v>
      </c>
      <c r="GH431" s="17">
        <f>GE431-GF431-GG431</f>
        <v>0</v>
      </c>
      <c r="GI431" s="23">
        <f>IF(OR(GH431=0.05,GH431=0),GH431,IF(AND(GH431&gt;0.051,GH431&lt;0.1),0.1,IF(AND(GH431&gt;0.001,GH431&lt;0.05),0.05,GH431)))</f>
        <v>0</v>
      </c>
      <c r="GJ431" s="23">
        <f>GF431+GG431+GI431</f>
        <v>0</v>
      </c>
      <c r="GK431" s="15">
        <f>IF(HB430&gt;0,ROUND($GD$1*$GK$1,2),0)</f>
        <v>0</v>
      </c>
      <c r="GL431" s="22">
        <v>0</v>
      </c>
      <c r="GM431" s="22">
        <f>IF(HB430&gt;0,ROUND($GD$1*$GM$1,0),0)</f>
        <v>0</v>
      </c>
      <c r="GN431" s="22">
        <f>IF(HB430&gt;0,ROUND($GD$1*$GN$1,2),0)</f>
        <v>0</v>
      </c>
      <c r="GO431" s="22">
        <f>IF(HB430&gt;0,ROUND($GD$1*$GO$1,2),0)</f>
        <v>0</v>
      </c>
      <c r="GP431" s="22">
        <f>IF(HB430&gt;0,ROUND($GD$1*$GP$1,2),0)</f>
        <v>0</v>
      </c>
      <c r="GQ431" s="15">
        <f>IF(HB430&gt;0,GK431+SUM(GM431:GP431),0)</f>
        <v>0</v>
      </c>
      <c r="GR431" s="22">
        <f>IF(HB430&gt;0,ROUND(GQ431/12,2),0)</f>
        <v>0</v>
      </c>
      <c r="GS431" s="9">
        <f>INT(GR431)</f>
        <v>0</v>
      </c>
      <c r="GT431" s="23">
        <f>INT((GR431-GS431)*10)/10</f>
        <v>0</v>
      </c>
      <c r="GU431" s="17">
        <f>GR431-GS431-GT431</f>
        <v>0</v>
      </c>
      <c r="GV431" s="23">
        <f>IF(OR(GU431=0.05,GU431=0),GU431,IF(AND(GU431&gt;0.051,GU431&lt;0.1),0.1,IF(AND(GU431&gt;0.001,GU431&lt;0.05),0.05,GU431)))</f>
        <v>0</v>
      </c>
      <c r="GW431" s="23">
        <f>GS431+GT431+GV431</f>
        <v>0</v>
      </c>
      <c r="GX431">
        <f>IF(HB430&gt;0,GX430,0)</f>
        <v>0</v>
      </c>
      <c r="GY431" s="7">
        <f>ROUND(GD431+GJ431+GW431+GX431,2)</f>
        <v>0</v>
      </c>
      <c r="GZ431" s="7">
        <f>IF(AND(GY431&gt;0,GY432=0),GY431,0)</f>
        <v>0</v>
      </c>
      <c r="HA431" s="7">
        <f>IF(HB430&gt;0,HA430,0)</f>
        <v>0</v>
      </c>
      <c r="HB431" s="7">
        <f>IF(ROUND(GY431-HA431,2)&gt;0,ROUND(GY431-HA431,2),0)</f>
        <v>0</v>
      </c>
    </row>
    <row r="432" spans="1:235">
      <c r="BB432">
        <v>430</v>
      </c>
      <c r="BC432" s="7">
        <f>IF(BW431&gt;0,BC431-1000,BC431)</f>
        <v>0</v>
      </c>
      <c r="BD432" s="20">
        <f>IF(BW431&gt;0,ROUND(PMT($F$92/12,$F$96*12,-BC432),5),0)</f>
        <v>0</v>
      </c>
      <c r="BE432" s="15">
        <f>IF(BW431&gt;0,ROUND(BC432*$E$1/1000,2),0)</f>
        <v>0</v>
      </c>
      <c r="BF432" s="15">
        <f>IF(BW431&gt;0,ROUND(MIN(BC432,$F$168)*$BF$1,2),0)</f>
        <v>0</v>
      </c>
      <c r="BG432" s="22">
        <v>0</v>
      </c>
      <c r="BH432" s="22">
        <f>IF(BW431&gt;0,ROUND(MIN(BC432,$F$168)*$BH$1,0),0)</f>
        <v>0</v>
      </c>
      <c r="BI432" s="22">
        <f>IF(BW431&gt;0,ROUND(MIN(BC432,$F$168)*$BI$1,2),0)</f>
        <v>0</v>
      </c>
      <c r="BJ432" s="22">
        <f>IF(BW431&gt;0,ROUND(MIN(BC432,$F$168)*$BJ$1,2),0)</f>
        <v>0</v>
      </c>
      <c r="BK432" s="22">
        <f>IF(BW431&gt;0,ROUND(MIN(BC432,$F$168)*$BK$1,2),0)</f>
        <v>0</v>
      </c>
      <c r="BL432" s="15">
        <f>IF(BW431&gt;0,BF432+SUM(BH432:BK432),0)</f>
        <v>0</v>
      </c>
      <c r="BM432" s="22">
        <f>IF(BW431&gt;0,ROUND(BL432/12,2),0)</f>
        <v>0</v>
      </c>
      <c r="BN432" s="9">
        <f>INT(BM432)</f>
        <v>0</v>
      </c>
      <c r="BO432" s="23">
        <f>INT((BM432-BN432)*10)/10</f>
        <v>0</v>
      </c>
      <c r="BP432" s="17">
        <f>BM432-BN432-BO432</f>
        <v>0</v>
      </c>
      <c r="BQ432" s="23">
        <f>IF(OR(BP432=0.05,BP432=0),BP432,IF(AND(BP432&gt;0.051,BP432&lt;0.1),0.1,IF(AND(BP432&gt;0.001,BP432&lt;0.05),0.05,BP432)))</f>
        <v>0</v>
      </c>
      <c r="BR432" s="23">
        <f>BN432+BO432+BQ432</f>
        <v>0</v>
      </c>
      <c r="BS432">
        <f>IF(BW431&gt;0,BS431,0)</f>
        <v>0</v>
      </c>
      <c r="BT432" s="7">
        <f>SUM(BD432:BE432)+BR432+BS432</f>
        <v>0</v>
      </c>
      <c r="BU432" s="7">
        <f>IF(AND(BT432&gt;0,BT433=0),BT432,0)</f>
        <v>0</v>
      </c>
      <c r="BV432" s="7">
        <f>IF(BW431&gt;0,BV431,0)</f>
        <v>0</v>
      </c>
      <c r="BW432" s="7">
        <f>IF(ROUND(BT432-BV432,2)&gt;0,ROUND(BT432-BV432,2),0)</f>
        <v>0</v>
      </c>
      <c r="CB432">
        <v>430</v>
      </c>
      <c r="CC432" s="7">
        <f>IF(DB431&gt;0,CC431-1000,CC431)</f>
        <v>0</v>
      </c>
      <c r="CD432" s="20">
        <f>IF(DB431&gt;0,ROUND(PMT($F$92/12,$F$96*12,-CC432),5),0)</f>
        <v>0</v>
      </c>
      <c r="CE432" s="15">
        <f>IF(DB431&gt;0,ROUND(CC432*$CE$1/1000,2),0)</f>
        <v>0</v>
      </c>
      <c r="CF432" s="9">
        <f>INT(CE432)</f>
        <v>0</v>
      </c>
      <c r="CG432" s="23">
        <f>INT((CE432-CF432)*10)/10</f>
        <v>0</v>
      </c>
      <c r="CH432" s="17">
        <f>CE432-CF432-CG432</f>
        <v>0</v>
      </c>
      <c r="CI432" s="23">
        <f>IF(OR(CH432=0.05,CH432=0),CH432,IF(AND(CH432&gt;0.051,CH432&lt;0.1),0.1,IF(AND(CH432&gt;0.001,CH432&lt;0.05),0.05,CH432)))</f>
        <v>0</v>
      </c>
      <c r="CJ432" s="23">
        <f>CF432+CG432+CI432</f>
        <v>0</v>
      </c>
      <c r="CK432" s="15">
        <f>IF(DB431&gt;0,ROUND($CD$1*$CK$1,2),0)</f>
        <v>0</v>
      </c>
      <c r="CL432" s="22">
        <v>0</v>
      </c>
      <c r="CM432" s="22">
        <f>IF(DB431&gt;0,ROUND($CD$1*$CM$1,2),0)</f>
        <v>0</v>
      </c>
      <c r="CN432" s="22">
        <f>IF(DB431&gt;0,ROUND($CD$1*$CN$1,2),0)</f>
        <v>0</v>
      </c>
      <c r="CO432" s="22">
        <f>IF(DB431&gt;0,ROUND($CD$1*$CO$1,2),0)</f>
        <v>0</v>
      </c>
      <c r="CP432" s="22">
        <f>IF(DB431&gt;0,ROUND($CD$1*$CP$1,2),0)</f>
        <v>0</v>
      </c>
      <c r="CQ432" s="15">
        <f>IF(DB431&gt;0,CK432+SUM(CM432:CP432),0)</f>
        <v>0</v>
      </c>
      <c r="CR432" s="22">
        <f>IF(DB431&gt;0,ROUND(CQ432/12,2),0)</f>
        <v>0</v>
      </c>
      <c r="CS432" s="9">
        <f>INT(CR432)</f>
        <v>0</v>
      </c>
      <c r="CT432" s="23">
        <f>INT((CR432-CS432)*10)/10</f>
        <v>0</v>
      </c>
      <c r="CU432" s="17">
        <f>CR432-CS432-CT432</f>
        <v>0</v>
      </c>
      <c r="CV432" s="23">
        <f>IF(OR(CU432=0.05,CU432=0),CU432,IF(AND(CU432&gt;0.051,CU432&lt;0.1),0.1,IF(AND(CU432&gt;0.001,CU432&lt;0.05),0.05,CU432)))</f>
        <v>0</v>
      </c>
      <c r="CW432" s="23">
        <f>CS432+CT432+CV432</f>
        <v>0</v>
      </c>
      <c r="CX432">
        <f>IF(DB431&gt;0,CX431,0)</f>
        <v>0</v>
      </c>
      <c r="CY432" s="7">
        <f>ROUND(CD432+CJ432+CW432+CX432,2)</f>
        <v>0</v>
      </c>
      <c r="CZ432" s="7">
        <f>IF(AND(CY432&gt;0,CY433=0),CY432,0)</f>
        <v>0</v>
      </c>
      <c r="DA432" s="7">
        <f>IF(DB431&gt;0,DA431,0)</f>
        <v>0</v>
      </c>
      <c r="DB432" s="7">
        <f>IF(ROUND(CY432-DA432,2)&gt;0,ROUND(CY432-DA432,2),0)</f>
        <v>0</v>
      </c>
      <c r="EB432">
        <v>430</v>
      </c>
      <c r="EC432" s="7">
        <f>IF(FB431&gt;0,EC431-1000,EC431)</f>
        <v>0</v>
      </c>
      <c r="ED432" s="20">
        <f>IF(FB431&gt;0,ROUND(PMT($F$92/12,$F$96*12,-EC432),5),0)</f>
        <v>0</v>
      </c>
      <c r="EE432" s="15">
        <f>IF(FB431&gt;0,ROUND(EC432*$EE$1/1000,2),0)</f>
        <v>0</v>
      </c>
      <c r="EF432" s="9">
        <f>INT(EE432)</f>
        <v>0</v>
      </c>
      <c r="EG432" s="23">
        <f>INT((EE432-EF432)*10)/10</f>
        <v>0</v>
      </c>
      <c r="EH432" s="17">
        <f>EE432-EF432-EG432</f>
        <v>0</v>
      </c>
      <c r="EI432" s="23">
        <f>IF(OR(EH432=0.05,EH432=0),EH432,IF(AND(EH432&gt;0.051,EH432&lt;0.1),0.1,IF(AND(EH432&gt;0.001,EH432&lt;0.05),0.05,EH432)))</f>
        <v>0</v>
      </c>
      <c r="EJ432" s="23">
        <f>EF432+EG432+EI432</f>
        <v>0</v>
      </c>
      <c r="EK432" s="15">
        <f>IF(FB431&gt;0,ROUND($ED$1*$EK$1,2),0)</f>
        <v>0</v>
      </c>
      <c r="EL432" s="22">
        <v>0</v>
      </c>
      <c r="EM432" s="22">
        <f>IF(FB431&gt;0,ROUND($ED$1*$EM$1,0),0)</f>
        <v>0</v>
      </c>
      <c r="EN432" s="22">
        <f>IF(FB431&gt;0,ROUND($ED$1*$EN$1,2),0)</f>
        <v>0</v>
      </c>
      <c r="EO432" s="22">
        <f>IF(FB431&gt;0,ROUND($ED$1*$EO$1,2),0)</f>
        <v>0</v>
      </c>
      <c r="EP432" s="22">
        <f>IF(FB431&gt;0,ROUND($ED$1*$EP$1,2),0)</f>
        <v>0</v>
      </c>
      <c r="EQ432" s="15">
        <f>IF(FB431&gt;0,EK432+SUM(EM432:EP432),0)</f>
        <v>0</v>
      </c>
      <c r="ER432" s="22">
        <f>IF(FB431&gt;0,ROUND(EQ432/12,2),0)</f>
        <v>0</v>
      </c>
      <c r="ES432" s="9">
        <f>INT(ER432)</f>
        <v>0</v>
      </c>
      <c r="ET432" s="23">
        <f>INT((ER432-ES432)*10)/10</f>
        <v>0</v>
      </c>
      <c r="EU432" s="17">
        <f>ER432-ES432-ET432</f>
        <v>0</v>
      </c>
      <c r="EV432" s="23">
        <f>IF(OR(EU432=0.05,EU432=0),EU432,IF(AND(EU432&gt;0.051,EU432&lt;0.1),0.1,IF(AND(EU432&gt;0.001,EU432&lt;0.05),0.05,EU432)))</f>
        <v>0</v>
      </c>
      <c r="EW432" s="23">
        <f>ES432+ET432+EV432</f>
        <v>0</v>
      </c>
      <c r="EX432">
        <f>IF(FB431&gt;0,EX431,0)</f>
        <v>0</v>
      </c>
      <c r="EY432" s="7">
        <f>ROUND(ED432+EJ432+EW432+EX432,2)</f>
        <v>0</v>
      </c>
      <c r="EZ432" s="7">
        <f>IF(AND(EY432&gt;0,EY433=0),EY432,0)</f>
        <v>0</v>
      </c>
      <c r="FA432" s="7">
        <f>IF(FB431&gt;0,FA431,0)</f>
        <v>0</v>
      </c>
      <c r="FB432" s="7">
        <f>IF(ROUND(EY432-FA432,2)&gt;0,ROUND(EY432-FA432,2),0)</f>
        <v>0</v>
      </c>
      <c r="GB432">
        <v>430</v>
      </c>
      <c r="GC432" s="7">
        <f>IF(HB431&gt;0,GC431-1000,GC431)</f>
        <v>0</v>
      </c>
      <c r="GD432" s="20">
        <f>IF(HB431&gt;0,ROUND(PMT($F$92/12,$F$96*12,-GC432),5),0)</f>
        <v>0</v>
      </c>
      <c r="GE432" s="15">
        <f>IF(HB431&gt;0,ROUND(GC432*$GE$1/1000,2),0)</f>
        <v>0</v>
      </c>
      <c r="GF432" s="9">
        <f>INT(GE432)</f>
        <v>0</v>
      </c>
      <c r="GG432" s="23">
        <f>INT((GE432-GF432)*10)/10</f>
        <v>0</v>
      </c>
      <c r="GH432" s="17">
        <f>GE432-GF432-GG432</f>
        <v>0</v>
      </c>
      <c r="GI432" s="23">
        <f>IF(OR(GH432=0.05,GH432=0),GH432,IF(AND(GH432&gt;0.051,GH432&lt;0.1),0.1,IF(AND(GH432&gt;0.001,GH432&lt;0.05),0.05,GH432)))</f>
        <v>0</v>
      </c>
      <c r="GJ432" s="23">
        <f>GF432+GG432+GI432</f>
        <v>0</v>
      </c>
      <c r="GK432" s="15">
        <f>IF(HB431&gt;0,ROUND($GD$1*$GK$1,2),0)</f>
        <v>0</v>
      </c>
      <c r="GL432" s="22">
        <v>0</v>
      </c>
      <c r="GM432" s="22">
        <f>IF(HB431&gt;0,ROUND($GD$1*$GM$1,0),0)</f>
        <v>0</v>
      </c>
      <c r="GN432" s="22">
        <f>IF(HB431&gt;0,ROUND($GD$1*$GN$1,2),0)</f>
        <v>0</v>
      </c>
      <c r="GO432" s="22">
        <f>IF(HB431&gt;0,ROUND($GD$1*$GO$1,2),0)</f>
        <v>0</v>
      </c>
      <c r="GP432" s="22">
        <f>IF(HB431&gt;0,ROUND($GD$1*$GP$1,2),0)</f>
        <v>0</v>
      </c>
      <c r="GQ432" s="15">
        <f>IF(HB431&gt;0,GK432+SUM(GM432:GP432),0)</f>
        <v>0</v>
      </c>
      <c r="GR432" s="22">
        <f>IF(HB431&gt;0,ROUND(GQ432/12,2),0)</f>
        <v>0</v>
      </c>
      <c r="GS432" s="9">
        <f>INT(GR432)</f>
        <v>0</v>
      </c>
      <c r="GT432" s="23">
        <f>INT((GR432-GS432)*10)/10</f>
        <v>0</v>
      </c>
      <c r="GU432" s="17">
        <f>GR432-GS432-GT432</f>
        <v>0</v>
      </c>
      <c r="GV432" s="23">
        <f>IF(OR(GU432=0.05,GU432=0),GU432,IF(AND(GU432&gt;0.051,GU432&lt;0.1),0.1,IF(AND(GU432&gt;0.001,GU432&lt;0.05),0.05,GU432)))</f>
        <v>0</v>
      </c>
      <c r="GW432" s="23">
        <f>GS432+GT432+GV432</f>
        <v>0</v>
      </c>
      <c r="GX432">
        <f>IF(HB431&gt;0,GX431,0)</f>
        <v>0</v>
      </c>
      <c r="GY432" s="7">
        <f>ROUND(GD432+GJ432+GW432+GX432,2)</f>
        <v>0</v>
      </c>
      <c r="GZ432" s="7">
        <f>IF(AND(GY432&gt;0,GY433=0),GY432,0)</f>
        <v>0</v>
      </c>
      <c r="HA432" s="7">
        <f>IF(HB431&gt;0,HA431,0)</f>
        <v>0</v>
      </c>
      <c r="HB432" s="7">
        <f>IF(ROUND(GY432-HA432,2)&gt;0,ROUND(GY432-HA432,2),0)</f>
        <v>0</v>
      </c>
    </row>
    <row r="433" spans="1:235">
      <c r="BB433">
        <v>431</v>
      </c>
      <c r="BC433" s="7">
        <f>IF(BW432&gt;0,BC432-1000,BC432)</f>
        <v>0</v>
      </c>
      <c r="BD433" s="20">
        <f>IF(BW432&gt;0,ROUND(PMT($F$92/12,$F$96*12,-BC433),5),0)</f>
        <v>0</v>
      </c>
      <c r="BE433" s="15">
        <f>IF(BW432&gt;0,ROUND(BC433*$E$1/1000,2),0)</f>
        <v>0</v>
      </c>
      <c r="BF433" s="15">
        <f>IF(BW432&gt;0,ROUND(MIN(BC433,$F$168)*$BF$1,2),0)</f>
        <v>0</v>
      </c>
      <c r="BG433" s="22">
        <v>0</v>
      </c>
      <c r="BH433" s="22">
        <f>IF(BW432&gt;0,ROUND(MIN(BC433,$F$168)*$BH$1,0),0)</f>
        <v>0</v>
      </c>
      <c r="BI433" s="22">
        <f>IF(BW432&gt;0,ROUND(MIN(BC433,$F$168)*$BI$1,2),0)</f>
        <v>0</v>
      </c>
      <c r="BJ433" s="22">
        <f>IF(BW432&gt;0,ROUND(MIN(BC433,$F$168)*$BJ$1,2),0)</f>
        <v>0</v>
      </c>
      <c r="BK433" s="22">
        <f>IF(BW432&gt;0,ROUND(MIN(BC433,$F$168)*$BK$1,2),0)</f>
        <v>0</v>
      </c>
      <c r="BL433" s="15">
        <f>IF(BW432&gt;0,BF433+SUM(BH433:BK433),0)</f>
        <v>0</v>
      </c>
      <c r="BM433" s="22">
        <f>IF(BW432&gt;0,ROUND(BL433/12,2),0)</f>
        <v>0</v>
      </c>
      <c r="BN433" s="9">
        <f>INT(BM433)</f>
        <v>0</v>
      </c>
      <c r="BO433" s="23">
        <f>INT((BM433-BN433)*10)/10</f>
        <v>0</v>
      </c>
      <c r="BP433" s="17">
        <f>BM433-BN433-BO433</f>
        <v>0</v>
      </c>
      <c r="BQ433" s="23">
        <f>IF(OR(BP433=0.05,BP433=0),BP433,IF(AND(BP433&gt;0.051,BP433&lt;0.1),0.1,IF(AND(BP433&gt;0.001,BP433&lt;0.05),0.05,BP433)))</f>
        <v>0</v>
      </c>
      <c r="BR433" s="23">
        <f>BN433+BO433+BQ433</f>
        <v>0</v>
      </c>
      <c r="BS433">
        <f>IF(BW432&gt;0,BS432,0)</f>
        <v>0</v>
      </c>
      <c r="BT433" s="7">
        <f>SUM(BD433:BE433)+BR433+BS433</f>
        <v>0</v>
      </c>
      <c r="BU433" s="7">
        <f>IF(AND(BT433&gt;0,BT434=0),BT433,0)</f>
        <v>0</v>
      </c>
      <c r="BV433" s="7">
        <f>IF(BW432&gt;0,BV432,0)</f>
        <v>0</v>
      </c>
      <c r="BW433" s="7">
        <f>IF(ROUND(BT433-BV433,2)&gt;0,ROUND(BT433-BV433,2),0)</f>
        <v>0</v>
      </c>
      <c r="CB433">
        <v>431</v>
      </c>
      <c r="CC433" s="7">
        <f>IF(DB432&gt;0,CC432-1000,CC432)</f>
        <v>0</v>
      </c>
      <c r="CD433" s="20">
        <f>IF(DB432&gt;0,ROUND(PMT($F$92/12,$F$96*12,-CC433),5),0)</f>
        <v>0</v>
      </c>
      <c r="CE433" s="15">
        <f>IF(DB432&gt;0,ROUND(CC433*$CE$1/1000,2),0)</f>
        <v>0</v>
      </c>
      <c r="CF433" s="9">
        <f>INT(CE433)</f>
        <v>0</v>
      </c>
      <c r="CG433" s="23">
        <f>INT((CE433-CF433)*10)/10</f>
        <v>0</v>
      </c>
      <c r="CH433" s="17">
        <f>CE433-CF433-CG433</f>
        <v>0</v>
      </c>
      <c r="CI433" s="23">
        <f>IF(OR(CH433=0.05,CH433=0),CH433,IF(AND(CH433&gt;0.051,CH433&lt;0.1),0.1,IF(AND(CH433&gt;0.001,CH433&lt;0.05),0.05,CH433)))</f>
        <v>0</v>
      </c>
      <c r="CJ433" s="23">
        <f>CF433+CG433+CI433</f>
        <v>0</v>
      </c>
      <c r="CK433" s="15">
        <f>IF(DB432&gt;0,ROUND($CD$1*$CK$1,2),0)</f>
        <v>0</v>
      </c>
      <c r="CL433" s="22">
        <v>0</v>
      </c>
      <c r="CM433" s="22">
        <f>IF(DB432&gt;0,ROUND($CD$1*$CM$1,2),0)</f>
        <v>0</v>
      </c>
      <c r="CN433" s="22">
        <f>IF(DB432&gt;0,ROUND($CD$1*$CN$1,2),0)</f>
        <v>0</v>
      </c>
      <c r="CO433" s="22">
        <f>IF(DB432&gt;0,ROUND($CD$1*$CO$1,2),0)</f>
        <v>0</v>
      </c>
      <c r="CP433" s="22">
        <f>IF(DB432&gt;0,ROUND($CD$1*$CP$1,2),0)</f>
        <v>0</v>
      </c>
      <c r="CQ433" s="15">
        <f>IF(DB432&gt;0,CK433+SUM(CM433:CP433),0)</f>
        <v>0</v>
      </c>
      <c r="CR433" s="22">
        <f>IF(DB432&gt;0,ROUND(CQ433/12,2),0)</f>
        <v>0</v>
      </c>
      <c r="CS433" s="9">
        <f>INT(CR433)</f>
        <v>0</v>
      </c>
      <c r="CT433" s="23">
        <f>INT((CR433-CS433)*10)/10</f>
        <v>0</v>
      </c>
      <c r="CU433" s="17">
        <f>CR433-CS433-CT433</f>
        <v>0</v>
      </c>
      <c r="CV433" s="23">
        <f>IF(OR(CU433=0.05,CU433=0),CU433,IF(AND(CU433&gt;0.051,CU433&lt;0.1),0.1,IF(AND(CU433&gt;0.001,CU433&lt;0.05),0.05,CU433)))</f>
        <v>0</v>
      </c>
      <c r="CW433" s="23">
        <f>CS433+CT433+CV433</f>
        <v>0</v>
      </c>
      <c r="CX433">
        <f>IF(DB432&gt;0,CX432,0)</f>
        <v>0</v>
      </c>
      <c r="CY433" s="7">
        <f>ROUND(CD433+CJ433+CW433+CX433,2)</f>
        <v>0</v>
      </c>
      <c r="CZ433" s="7">
        <f>IF(AND(CY433&gt;0,CY434=0),CY433,0)</f>
        <v>0</v>
      </c>
      <c r="DA433" s="7">
        <f>IF(DB432&gt;0,DA432,0)</f>
        <v>0</v>
      </c>
      <c r="DB433" s="7">
        <f>IF(ROUND(CY433-DA433,2)&gt;0,ROUND(CY433-DA433,2),0)</f>
        <v>0</v>
      </c>
      <c r="EB433">
        <v>431</v>
      </c>
      <c r="EC433" s="7">
        <f>IF(FB432&gt;0,EC432-1000,EC432)</f>
        <v>0</v>
      </c>
      <c r="ED433" s="20">
        <f>IF(FB432&gt;0,ROUND(PMT($F$92/12,$F$96*12,-EC433),5),0)</f>
        <v>0</v>
      </c>
      <c r="EE433" s="15">
        <f>IF(FB432&gt;0,ROUND(EC433*$EE$1/1000,2),0)</f>
        <v>0</v>
      </c>
      <c r="EF433" s="9">
        <f>INT(EE433)</f>
        <v>0</v>
      </c>
      <c r="EG433" s="23">
        <f>INT((EE433-EF433)*10)/10</f>
        <v>0</v>
      </c>
      <c r="EH433" s="17">
        <f>EE433-EF433-EG433</f>
        <v>0</v>
      </c>
      <c r="EI433" s="23">
        <f>IF(OR(EH433=0.05,EH433=0),EH433,IF(AND(EH433&gt;0.051,EH433&lt;0.1),0.1,IF(AND(EH433&gt;0.001,EH433&lt;0.05),0.05,EH433)))</f>
        <v>0</v>
      </c>
      <c r="EJ433" s="23">
        <f>EF433+EG433+EI433</f>
        <v>0</v>
      </c>
      <c r="EK433" s="15">
        <f>IF(FB432&gt;0,ROUND($ED$1*$EK$1,2),0)</f>
        <v>0</v>
      </c>
      <c r="EL433" s="22">
        <v>0</v>
      </c>
      <c r="EM433" s="22">
        <f>IF(FB432&gt;0,ROUND($ED$1*$EM$1,0),0)</f>
        <v>0</v>
      </c>
      <c r="EN433" s="22">
        <f>IF(FB432&gt;0,ROUND($ED$1*$EN$1,2),0)</f>
        <v>0</v>
      </c>
      <c r="EO433" s="22">
        <f>IF(FB432&gt;0,ROUND($ED$1*$EO$1,2),0)</f>
        <v>0</v>
      </c>
      <c r="EP433" s="22">
        <f>IF(FB432&gt;0,ROUND($ED$1*$EP$1,2),0)</f>
        <v>0</v>
      </c>
      <c r="EQ433" s="15">
        <f>IF(FB432&gt;0,EK433+SUM(EM433:EP433),0)</f>
        <v>0</v>
      </c>
      <c r="ER433" s="22">
        <f>IF(FB432&gt;0,ROUND(EQ433/12,2),0)</f>
        <v>0</v>
      </c>
      <c r="ES433" s="9">
        <f>INT(ER433)</f>
        <v>0</v>
      </c>
      <c r="ET433" s="23">
        <f>INT((ER433-ES433)*10)/10</f>
        <v>0</v>
      </c>
      <c r="EU433" s="17">
        <f>ER433-ES433-ET433</f>
        <v>0</v>
      </c>
      <c r="EV433" s="23">
        <f>IF(OR(EU433=0.05,EU433=0),EU433,IF(AND(EU433&gt;0.051,EU433&lt;0.1),0.1,IF(AND(EU433&gt;0.001,EU433&lt;0.05),0.05,EU433)))</f>
        <v>0</v>
      </c>
      <c r="EW433" s="23">
        <f>ES433+ET433+EV433</f>
        <v>0</v>
      </c>
      <c r="EX433">
        <f>IF(FB432&gt;0,EX432,0)</f>
        <v>0</v>
      </c>
      <c r="EY433" s="7">
        <f>ROUND(ED433+EJ433+EW433+EX433,2)</f>
        <v>0</v>
      </c>
      <c r="EZ433" s="7">
        <f>IF(AND(EY433&gt;0,EY434=0),EY433,0)</f>
        <v>0</v>
      </c>
      <c r="FA433" s="7">
        <f>IF(FB432&gt;0,FA432,0)</f>
        <v>0</v>
      </c>
      <c r="FB433" s="7">
        <f>IF(ROUND(EY433-FA433,2)&gt;0,ROUND(EY433-FA433,2),0)</f>
        <v>0</v>
      </c>
      <c r="GB433">
        <v>431</v>
      </c>
      <c r="GC433" s="7">
        <f>IF(HB432&gt;0,GC432-1000,GC432)</f>
        <v>0</v>
      </c>
      <c r="GD433" s="20">
        <f>IF(HB432&gt;0,ROUND(PMT($F$92/12,$F$96*12,-GC433),5),0)</f>
        <v>0</v>
      </c>
      <c r="GE433" s="15">
        <f>IF(HB432&gt;0,ROUND(GC433*$GE$1/1000,2),0)</f>
        <v>0</v>
      </c>
      <c r="GF433" s="9">
        <f>INT(GE433)</f>
        <v>0</v>
      </c>
      <c r="GG433" s="23">
        <f>INT((GE433-GF433)*10)/10</f>
        <v>0</v>
      </c>
      <c r="GH433" s="17">
        <f>GE433-GF433-GG433</f>
        <v>0</v>
      </c>
      <c r="GI433" s="23">
        <f>IF(OR(GH433=0.05,GH433=0),GH433,IF(AND(GH433&gt;0.051,GH433&lt;0.1),0.1,IF(AND(GH433&gt;0.001,GH433&lt;0.05),0.05,GH433)))</f>
        <v>0</v>
      </c>
      <c r="GJ433" s="23">
        <f>GF433+GG433+GI433</f>
        <v>0</v>
      </c>
      <c r="GK433" s="15">
        <f>IF(HB432&gt;0,ROUND($GD$1*$GK$1,2),0)</f>
        <v>0</v>
      </c>
      <c r="GL433" s="22">
        <v>0</v>
      </c>
      <c r="GM433" s="22">
        <f>IF(HB432&gt;0,ROUND($GD$1*$GM$1,0),0)</f>
        <v>0</v>
      </c>
      <c r="GN433" s="22">
        <f>IF(HB432&gt;0,ROUND($GD$1*$GN$1,2),0)</f>
        <v>0</v>
      </c>
      <c r="GO433" s="22">
        <f>IF(HB432&gt;0,ROUND($GD$1*$GO$1,2),0)</f>
        <v>0</v>
      </c>
      <c r="GP433" s="22">
        <f>IF(HB432&gt;0,ROUND($GD$1*$GP$1,2),0)</f>
        <v>0</v>
      </c>
      <c r="GQ433" s="15">
        <f>IF(HB432&gt;0,GK433+SUM(GM433:GP433),0)</f>
        <v>0</v>
      </c>
      <c r="GR433" s="22">
        <f>IF(HB432&gt;0,ROUND(GQ433/12,2),0)</f>
        <v>0</v>
      </c>
      <c r="GS433" s="9">
        <f>INT(GR433)</f>
        <v>0</v>
      </c>
      <c r="GT433" s="23">
        <f>INT((GR433-GS433)*10)/10</f>
        <v>0</v>
      </c>
      <c r="GU433" s="17">
        <f>GR433-GS433-GT433</f>
        <v>0</v>
      </c>
      <c r="GV433" s="23">
        <f>IF(OR(GU433=0.05,GU433=0),GU433,IF(AND(GU433&gt;0.051,GU433&lt;0.1),0.1,IF(AND(GU433&gt;0.001,GU433&lt;0.05),0.05,GU433)))</f>
        <v>0</v>
      </c>
      <c r="GW433" s="23">
        <f>GS433+GT433+GV433</f>
        <v>0</v>
      </c>
      <c r="GX433">
        <f>IF(HB432&gt;0,GX432,0)</f>
        <v>0</v>
      </c>
      <c r="GY433" s="7">
        <f>ROUND(GD433+GJ433+GW433+GX433,2)</f>
        <v>0</v>
      </c>
      <c r="GZ433" s="7">
        <f>IF(AND(GY433&gt;0,GY434=0),GY433,0)</f>
        <v>0</v>
      </c>
      <c r="HA433" s="7">
        <f>IF(HB432&gt;0,HA432,0)</f>
        <v>0</v>
      </c>
      <c r="HB433" s="7">
        <f>IF(ROUND(GY433-HA433,2)&gt;0,ROUND(GY433-HA433,2),0)</f>
        <v>0</v>
      </c>
    </row>
    <row r="434" spans="1:235">
      <c r="BB434">
        <v>432</v>
      </c>
      <c r="BC434" s="7">
        <f>IF(BW433&gt;0,BC433-1000,BC433)</f>
        <v>0</v>
      </c>
      <c r="BD434" s="20">
        <f>IF(BW433&gt;0,ROUND(PMT($F$92/12,$F$96*12,-BC434),5),0)</f>
        <v>0</v>
      </c>
      <c r="BE434" s="15">
        <f>IF(BW433&gt;0,ROUND(BC434*$E$1/1000,2),0)</f>
        <v>0</v>
      </c>
      <c r="BF434" s="15">
        <f>IF(BW433&gt;0,ROUND(MIN(BC434,$F$168)*$BF$1,2),0)</f>
        <v>0</v>
      </c>
      <c r="BG434" s="22">
        <v>0</v>
      </c>
      <c r="BH434" s="22">
        <f>IF(BW433&gt;0,ROUND(MIN(BC434,$F$168)*$BH$1,0),0)</f>
        <v>0</v>
      </c>
      <c r="BI434" s="22">
        <f>IF(BW433&gt;0,ROUND(MIN(BC434,$F$168)*$BI$1,2),0)</f>
        <v>0</v>
      </c>
      <c r="BJ434" s="22">
        <f>IF(BW433&gt;0,ROUND(MIN(BC434,$F$168)*$BJ$1,2),0)</f>
        <v>0</v>
      </c>
      <c r="BK434" s="22">
        <f>IF(BW433&gt;0,ROUND(MIN(BC434,$F$168)*$BK$1,2),0)</f>
        <v>0</v>
      </c>
      <c r="BL434" s="15">
        <f>IF(BW433&gt;0,BF434+SUM(BH434:BK434),0)</f>
        <v>0</v>
      </c>
      <c r="BM434" s="22">
        <f>IF(BW433&gt;0,ROUND(BL434/12,2),0)</f>
        <v>0</v>
      </c>
      <c r="BN434" s="9">
        <f>INT(BM434)</f>
        <v>0</v>
      </c>
      <c r="BO434" s="23">
        <f>INT((BM434-BN434)*10)/10</f>
        <v>0</v>
      </c>
      <c r="BP434" s="17">
        <f>BM434-BN434-BO434</f>
        <v>0</v>
      </c>
      <c r="BQ434" s="23">
        <f>IF(OR(BP434=0.05,BP434=0),BP434,IF(AND(BP434&gt;0.051,BP434&lt;0.1),0.1,IF(AND(BP434&gt;0.001,BP434&lt;0.05),0.05,BP434)))</f>
        <v>0</v>
      </c>
      <c r="BR434" s="23">
        <f>BN434+BO434+BQ434</f>
        <v>0</v>
      </c>
      <c r="BS434">
        <f>IF(BW433&gt;0,BS433,0)</f>
        <v>0</v>
      </c>
      <c r="BT434" s="7">
        <f>SUM(BD434:BE434)+BR434+BS434</f>
        <v>0</v>
      </c>
      <c r="BU434" s="7">
        <f>IF(AND(BT434&gt;0,BT435=0),BT434,0)</f>
        <v>0</v>
      </c>
      <c r="BV434" s="7">
        <f>IF(BW433&gt;0,BV433,0)</f>
        <v>0</v>
      </c>
      <c r="BW434" s="7">
        <f>IF(ROUND(BT434-BV434,2)&gt;0,ROUND(BT434-BV434,2),0)</f>
        <v>0</v>
      </c>
      <c r="CB434">
        <v>432</v>
      </c>
      <c r="CC434" s="7">
        <f>IF(DB433&gt;0,CC433-1000,CC433)</f>
        <v>0</v>
      </c>
      <c r="CD434" s="20">
        <f>IF(DB433&gt;0,ROUND(PMT($F$92/12,$F$96*12,-CC434),5),0)</f>
        <v>0</v>
      </c>
      <c r="CE434" s="15">
        <f>IF(DB433&gt;0,ROUND(CC434*$CE$1/1000,2),0)</f>
        <v>0</v>
      </c>
      <c r="CF434" s="9">
        <f>INT(CE434)</f>
        <v>0</v>
      </c>
      <c r="CG434" s="23">
        <f>INT((CE434-CF434)*10)/10</f>
        <v>0</v>
      </c>
      <c r="CH434" s="17">
        <f>CE434-CF434-CG434</f>
        <v>0</v>
      </c>
      <c r="CI434" s="23">
        <f>IF(OR(CH434=0.05,CH434=0),CH434,IF(AND(CH434&gt;0.051,CH434&lt;0.1),0.1,IF(AND(CH434&gt;0.001,CH434&lt;0.05),0.05,CH434)))</f>
        <v>0</v>
      </c>
      <c r="CJ434" s="23">
        <f>CF434+CG434+CI434</f>
        <v>0</v>
      </c>
      <c r="CK434" s="15">
        <f>IF(DB433&gt;0,ROUND($CD$1*$CK$1,2),0)</f>
        <v>0</v>
      </c>
      <c r="CL434" s="22">
        <v>0</v>
      </c>
      <c r="CM434" s="22">
        <f>IF(DB433&gt;0,ROUND($CD$1*$CM$1,2),0)</f>
        <v>0</v>
      </c>
      <c r="CN434" s="22">
        <f>IF(DB433&gt;0,ROUND($CD$1*$CN$1,2),0)</f>
        <v>0</v>
      </c>
      <c r="CO434" s="22">
        <f>IF(DB433&gt;0,ROUND($CD$1*$CO$1,2),0)</f>
        <v>0</v>
      </c>
      <c r="CP434" s="22">
        <f>IF(DB433&gt;0,ROUND($CD$1*$CP$1,2),0)</f>
        <v>0</v>
      </c>
      <c r="CQ434" s="15">
        <f>IF(DB433&gt;0,CK434+SUM(CM434:CP434),0)</f>
        <v>0</v>
      </c>
      <c r="CR434" s="22">
        <f>IF(DB433&gt;0,ROUND(CQ434/12,2),0)</f>
        <v>0</v>
      </c>
      <c r="CS434" s="9">
        <f>INT(CR434)</f>
        <v>0</v>
      </c>
      <c r="CT434" s="23">
        <f>INT((CR434-CS434)*10)/10</f>
        <v>0</v>
      </c>
      <c r="CU434" s="17">
        <f>CR434-CS434-CT434</f>
        <v>0</v>
      </c>
      <c r="CV434" s="23">
        <f>IF(OR(CU434=0.05,CU434=0),CU434,IF(AND(CU434&gt;0.051,CU434&lt;0.1),0.1,IF(AND(CU434&gt;0.001,CU434&lt;0.05),0.05,CU434)))</f>
        <v>0</v>
      </c>
      <c r="CW434" s="23">
        <f>CS434+CT434+CV434</f>
        <v>0</v>
      </c>
      <c r="CX434">
        <f>IF(DB433&gt;0,CX433,0)</f>
        <v>0</v>
      </c>
      <c r="CY434" s="7">
        <f>ROUND(CD434+CJ434+CW434+CX434,2)</f>
        <v>0</v>
      </c>
      <c r="CZ434" s="7">
        <f>IF(AND(CY434&gt;0,CY435=0),CY434,0)</f>
        <v>0</v>
      </c>
      <c r="DA434" s="7">
        <f>IF(DB433&gt;0,DA433,0)</f>
        <v>0</v>
      </c>
      <c r="DB434" s="7">
        <f>IF(ROUND(CY434-DA434,2)&gt;0,ROUND(CY434-DA434,2),0)</f>
        <v>0</v>
      </c>
      <c r="EB434">
        <v>432</v>
      </c>
      <c r="EC434" s="7">
        <f>IF(FB433&gt;0,EC433-1000,EC433)</f>
        <v>0</v>
      </c>
      <c r="ED434" s="20">
        <f>IF(FB433&gt;0,ROUND(PMT($F$92/12,$F$96*12,-EC434),5),0)</f>
        <v>0</v>
      </c>
      <c r="EE434" s="15">
        <f>IF(FB433&gt;0,ROUND(EC434*$EE$1/1000,2),0)</f>
        <v>0</v>
      </c>
      <c r="EF434" s="9">
        <f>INT(EE434)</f>
        <v>0</v>
      </c>
      <c r="EG434" s="23">
        <f>INT((EE434-EF434)*10)/10</f>
        <v>0</v>
      </c>
      <c r="EH434" s="17">
        <f>EE434-EF434-EG434</f>
        <v>0</v>
      </c>
      <c r="EI434" s="23">
        <f>IF(OR(EH434=0.05,EH434=0),EH434,IF(AND(EH434&gt;0.051,EH434&lt;0.1),0.1,IF(AND(EH434&gt;0.001,EH434&lt;0.05),0.05,EH434)))</f>
        <v>0</v>
      </c>
      <c r="EJ434" s="23">
        <f>EF434+EG434+EI434</f>
        <v>0</v>
      </c>
      <c r="EK434" s="15">
        <f>IF(FB433&gt;0,ROUND($ED$1*$EK$1,2),0)</f>
        <v>0</v>
      </c>
      <c r="EL434" s="22">
        <v>0</v>
      </c>
      <c r="EM434" s="22">
        <f>IF(FB433&gt;0,ROUND($ED$1*$EM$1,0),0)</f>
        <v>0</v>
      </c>
      <c r="EN434" s="22">
        <f>IF(FB433&gt;0,ROUND($ED$1*$EN$1,2),0)</f>
        <v>0</v>
      </c>
      <c r="EO434" s="22">
        <f>IF(FB433&gt;0,ROUND($ED$1*$EO$1,2),0)</f>
        <v>0</v>
      </c>
      <c r="EP434" s="22">
        <f>IF(FB433&gt;0,ROUND($ED$1*$EP$1,2),0)</f>
        <v>0</v>
      </c>
      <c r="EQ434" s="15">
        <f>IF(FB433&gt;0,EK434+SUM(EM434:EP434),0)</f>
        <v>0</v>
      </c>
      <c r="ER434" s="22">
        <f>IF(FB433&gt;0,ROUND(EQ434/12,2),0)</f>
        <v>0</v>
      </c>
      <c r="ES434" s="9">
        <f>INT(ER434)</f>
        <v>0</v>
      </c>
      <c r="ET434" s="23">
        <f>INT((ER434-ES434)*10)/10</f>
        <v>0</v>
      </c>
      <c r="EU434" s="17">
        <f>ER434-ES434-ET434</f>
        <v>0</v>
      </c>
      <c r="EV434" s="23">
        <f>IF(OR(EU434=0.05,EU434=0),EU434,IF(AND(EU434&gt;0.051,EU434&lt;0.1),0.1,IF(AND(EU434&gt;0.001,EU434&lt;0.05),0.05,EU434)))</f>
        <v>0</v>
      </c>
      <c r="EW434" s="23">
        <f>ES434+ET434+EV434</f>
        <v>0</v>
      </c>
      <c r="EX434">
        <f>IF(FB433&gt;0,EX433,0)</f>
        <v>0</v>
      </c>
      <c r="EY434" s="7">
        <f>ROUND(ED434+EJ434+EW434+EX434,2)</f>
        <v>0</v>
      </c>
      <c r="EZ434" s="7">
        <f>IF(AND(EY434&gt;0,EY435=0),EY434,0)</f>
        <v>0</v>
      </c>
      <c r="FA434" s="7">
        <f>IF(FB433&gt;0,FA433,0)</f>
        <v>0</v>
      </c>
      <c r="FB434" s="7">
        <f>IF(ROUND(EY434-FA434,2)&gt;0,ROUND(EY434-FA434,2),0)</f>
        <v>0</v>
      </c>
      <c r="GB434">
        <v>432</v>
      </c>
      <c r="GC434" s="7">
        <f>IF(HB433&gt;0,GC433-1000,GC433)</f>
        <v>0</v>
      </c>
      <c r="GD434" s="20">
        <f>IF(HB433&gt;0,ROUND(PMT($F$92/12,$F$96*12,-GC434),5),0)</f>
        <v>0</v>
      </c>
      <c r="GE434" s="15">
        <f>IF(HB433&gt;0,ROUND(GC434*$GE$1/1000,2),0)</f>
        <v>0</v>
      </c>
      <c r="GF434" s="9">
        <f>INT(GE434)</f>
        <v>0</v>
      </c>
      <c r="GG434" s="23">
        <f>INT((GE434-GF434)*10)/10</f>
        <v>0</v>
      </c>
      <c r="GH434" s="17">
        <f>GE434-GF434-GG434</f>
        <v>0</v>
      </c>
      <c r="GI434" s="23">
        <f>IF(OR(GH434=0.05,GH434=0),GH434,IF(AND(GH434&gt;0.051,GH434&lt;0.1),0.1,IF(AND(GH434&gt;0.001,GH434&lt;0.05),0.05,GH434)))</f>
        <v>0</v>
      </c>
      <c r="GJ434" s="23">
        <f>GF434+GG434+GI434</f>
        <v>0</v>
      </c>
      <c r="GK434" s="15">
        <f>IF(HB433&gt;0,ROUND($GD$1*$GK$1,2),0)</f>
        <v>0</v>
      </c>
      <c r="GL434" s="22">
        <v>0</v>
      </c>
      <c r="GM434" s="22">
        <f>IF(HB433&gt;0,ROUND($GD$1*$GM$1,0),0)</f>
        <v>0</v>
      </c>
      <c r="GN434" s="22">
        <f>IF(HB433&gt;0,ROUND($GD$1*$GN$1,2),0)</f>
        <v>0</v>
      </c>
      <c r="GO434" s="22">
        <f>IF(HB433&gt;0,ROUND($GD$1*$GO$1,2),0)</f>
        <v>0</v>
      </c>
      <c r="GP434" s="22">
        <f>IF(HB433&gt;0,ROUND($GD$1*$GP$1,2),0)</f>
        <v>0</v>
      </c>
      <c r="GQ434" s="15">
        <f>IF(HB433&gt;0,GK434+SUM(GM434:GP434),0)</f>
        <v>0</v>
      </c>
      <c r="GR434" s="22">
        <f>IF(HB433&gt;0,ROUND(GQ434/12,2),0)</f>
        <v>0</v>
      </c>
      <c r="GS434" s="9">
        <f>INT(GR434)</f>
        <v>0</v>
      </c>
      <c r="GT434" s="23">
        <f>INT((GR434-GS434)*10)/10</f>
        <v>0</v>
      </c>
      <c r="GU434" s="17">
        <f>GR434-GS434-GT434</f>
        <v>0</v>
      </c>
      <c r="GV434" s="23">
        <f>IF(OR(GU434=0.05,GU434=0),GU434,IF(AND(GU434&gt;0.051,GU434&lt;0.1),0.1,IF(AND(GU434&gt;0.001,GU434&lt;0.05),0.05,GU434)))</f>
        <v>0</v>
      </c>
      <c r="GW434" s="23">
        <f>GS434+GT434+GV434</f>
        <v>0</v>
      </c>
      <c r="GX434">
        <f>IF(HB433&gt;0,GX433,0)</f>
        <v>0</v>
      </c>
      <c r="GY434" s="7">
        <f>ROUND(GD434+GJ434+GW434+GX434,2)</f>
        <v>0</v>
      </c>
      <c r="GZ434" s="7">
        <f>IF(AND(GY434&gt;0,GY435=0),GY434,0)</f>
        <v>0</v>
      </c>
      <c r="HA434" s="7">
        <f>IF(HB433&gt;0,HA433,0)</f>
        <v>0</v>
      </c>
      <c r="HB434" s="7">
        <f>IF(ROUND(GY434-HA434,2)&gt;0,ROUND(GY434-HA434,2),0)</f>
        <v>0</v>
      </c>
    </row>
    <row r="435" spans="1:235">
      <c r="BB435">
        <v>433</v>
      </c>
      <c r="BC435" s="7">
        <f>IF(BW434&gt;0,BC434-1000,BC434)</f>
        <v>0</v>
      </c>
      <c r="BD435" s="20">
        <f>IF(BW434&gt;0,ROUND(PMT($F$92/12,$F$96*12,-BC435),5),0)</f>
        <v>0</v>
      </c>
      <c r="BE435" s="15">
        <f>IF(BW434&gt;0,ROUND(BC435*$E$1/1000,2),0)</f>
        <v>0</v>
      </c>
      <c r="BF435" s="15">
        <f>IF(BW434&gt;0,ROUND(MIN(BC435,$F$168)*$BF$1,2),0)</f>
        <v>0</v>
      </c>
      <c r="BG435" s="22">
        <v>0</v>
      </c>
      <c r="BH435" s="22">
        <f>IF(BW434&gt;0,ROUND(MIN(BC435,$F$168)*$BH$1,0),0)</f>
        <v>0</v>
      </c>
      <c r="BI435" s="22">
        <f>IF(BW434&gt;0,ROUND(MIN(BC435,$F$168)*$BI$1,2),0)</f>
        <v>0</v>
      </c>
      <c r="BJ435" s="22">
        <f>IF(BW434&gt;0,ROUND(MIN(BC435,$F$168)*$BJ$1,2),0)</f>
        <v>0</v>
      </c>
      <c r="BK435" s="22">
        <f>IF(BW434&gt;0,ROUND(MIN(BC435,$F$168)*$BK$1,2),0)</f>
        <v>0</v>
      </c>
      <c r="BL435" s="15">
        <f>IF(BW434&gt;0,BF435+SUM(BH435:BK435),0)</f>
        <v>0</v>
      </c>
      <c r="BM435" s="22">
        <f>IF(BW434&gt;0,ROUND(BL435/12,2),0)</f>
        <v>0</v>
      </c>
      <c r="BN435" s="9">
        <f>INT(BM435)</f>
        <v>0</v>
      </c>
      <c r="BO435" s="23">
        <f>INT((BM435-BN435)*10)/10</f>
        <v>0</v>
      </c>
      <c r="BP435" s="17">
        <f>BM435-BN435-BO435</f>
        <v>0</v>
      </c>
      <c r="BQ435" s="23">
        <f>IF(OR(BP435=0.05,BP435=0),BP435,IF(AND(BP435&gt;0.051,BP435&lt;0.1),0.1,IF(AND(BP435&gt;0.001,BP435&lt;0.05),0.05,BP435)))</f>
        <v>0</v>
      </c>
      <c r="BR435" s="23">
        <f>BN435+BO435+BQ435</f>
        <v>0</v>
      </c>
      <c r="BS435">
        <f>IF(BW434&gt;0,BS434,0)</f>
        <v>0</v>
      </c>
      <c r="BT435" s="7">
        <f>SUM(BD435:BE435)+BR435+BS435</f>
        <v>0</v>
      </c>
      <c r="BU435" s="7">
        <f>IF(AND(BT435&gt;0,BT436=0),BT435,0)</f>
        <v>0</v>
      </c>
      <c r="BV435" s="7">
        <f>IF(BW434&gt;0,BV434,0)</f>
        <v>0</v>
      </c>
      <c r="BW435" s="7">
        <f>IF(ROUND(BT435-BV435,2)&gt;0,ROUND(BT435-BV435,2),0)</f>
        <v>0</v>
      </c>
      <c r="CB435">
        <v>433</v>
      </c>
      <c r="CC435" s="7">
        <f>IF(DB434&gt;0,CC434-1000,CC434)</f>
        <v>0</v>
      </c>
      <c r="CD435" s="20">
        <f>IF(DB434&gt;0,ROUND(PMT($F$92/12,$F$96*12,-CC435),5),0)</f>
        <v>0</v>
      </c>
      <c r="CE435" s="15">
        <f>IF(DB434&gt;0,ROUND(CC435*$CE$1/1000,2),0)</f>
        <v>0</v>
      </c>
      <c r="CF435" s="9">
        <f>INT(CE435)</f>
        <v>0</v>
      </c>
      <c r="CG435" s="23">
        <f>INT((CE435-CF435)*10)/10</f>
        <v>0</v>
      </c>
      <c r="CH435" s="17">
        <f>CE435-CF435-CG435</f>
        <v>0</v>
      </c>
      <c r="CI435" s="23">
        <f>IF(OR(CH435=0.05,CH435=0),CH435,IF(AND(CH435&gt;0.051,CH435&lt;0.1),0.1,IF(AND(CH435&gt;0.001,CH435&lt;0.05),0.05,CH435)))</f>
        <v>0</v>
      </c>
      <c r="CJ435" s="23">
        <f>CF435+CG435+CI435</f>
        <v>0</v>
      </c>
      <c r="CK435" s="15">
        <f>IF(DB434&gt;0,ROUND($CD$1*$CK$1,2),0)</f>
        <v>0</v>
      </c>
      <c r="CL435" s="22">
        <v>0</v>
      </c>
      <c r="CM435" s="22">
        <f>IF(DB434&gt;0,ROUND($CD$1*$CM$1,2),0)</f>
        <v>0</v>
      </c>
      <c r="CN435" s="22">
        <f>IF(DB434&gt;0,ROUND($CD$1*$CN$1,2),0)</f>
        <v>0</v>
      </c>
      <c r="CO435" s="22">
        <f>IF(DB434&gt;0,ROUND($CD$1*$CO$1,2),0)</f>
        <v>0</v>
      </c>
      <c r="CP435" s="22">
        <f>IF(DB434&gt;0,ROUND($CD$1*$CP$1,2),0)</f>
        <v>0</v>
      </c>
      <c r="CQ435" s="15">
        <f>IF(DB434&gt;0,CK435+SUM(CM435:CP435),0)</f>
        <v>0</v>
      </c>
      <c r="CR435" s="22">
        <f>IF(DB434&gt;0,ROUND(CQ435/12,2),0)</f>
        <v>0</v>
      </c>
      <c r="CS435" s="9">
        <f>INT(CR435)</f>
        <v>0</v>
      </c>
      <c r="CT435" s="23">
        <f>INT((CR435-CS435)*10)/10</f>
        <v>0</v>
      </c>
      <c r="CU435" s="17">
        <f>CR435-CS435-CT435</f>
        <v>0</v>
      </c>
      <c r="CV435" s="23">
        <f>IF(OR(CU435=0.05,CU435=0),CU435,IF(AND(CU435&gt;0.051,CU435&lt;0.1),0.1,IF(AND(CU435&gt;0.001,CU435&lt;0.05),0.05,CU435)))</f>
        <v>0</v>
      </c>
      <c r="CW435" s="23">
        <f>CS435+CT435+CV435</f>
        <v>0</v>
      </c>
      <c r="CX435">
        <f>IF(DB434&gt;0,CX434,0)</f>
        <v>0</v>
      </c>
      <c r="CY435" s="7">
        <f>ROUND(CD435+CJ435+CW435+CX435,2)</f>
        <v>0</v>
      </c>
      <c r="CZ435" s="7">
        <f>IF(AND(CY435&gt;0,CY436=0),CY435,0)</f>
        <v>0</v>
      </c>
      <c r="DA435" s="7">
        <f>IF(DB434&gt;0,DA434,0)</f>
        <v>0</v>
      </c>
      <c r="DB435" s="7">
        <f>IF(ROUND(CY435-DA435,2)&gt;0,ROUND(CY435-DA435,2),0)</f>
        <v>0</v>
      </c>
      <c r="EB435">
        <v>433</v>
      </c>
      <c r="EC435" s="7">
        <f>IF(FB434&gt;0,EC434-1000,EC434)</f>
        <v>0</v>
      </c>
      <c r="ED435" s="20">
        <f>IF(FB434&gt;0,ROUND(PMT($F$92/12,$F$96*12,-EC435),5),0)</f>
        <v>0</v>
      </c>
      <c r="EE435" s="15">
        <f>IF(FB434&gt;0,ROUND(EC435*$EE$1/1000,2),0)</f>
        <v>0</v>
      </c>
      <c r="EF435" s="9">
        <f>INT(EE435)</f>
        <v>0</v>
      </c>
      <c r="EG435" s="23">
        <f>INT((EE435-EF435)*10)/10</f>
        <v>0</v>
      </c>
      <c r="EH435" s="17">
        <f>EE435-EF435-EG435</f>
        <v>0</v>
      </c>
      <c r="EI435" s="23">
        <f>IF(OR(EH435=0.05,EH435=0),EH435,IF(AND(EH435&gt;0.051,EH435&lt;0.1),0.1,IF(AND(EH435&gt;0.001,EH435&lt;0.05),0.05,EH435)))</f>
        <v>0</v>
      </c>
      <c r="EJ435" s="23">
        <f>EF435+EG435+EI435</f>
        <v>0</v>
      </c>
      <c r="EK435" s="15">
        <f>IF(FB434&gt;0,ROUND($ED$1*$EK$1,2),0)</f>
        <v>0</v>
      </c>
      <c r="EL435" s="22">
        <v>0</v>
      </c>
      <c r="EM435" s="22">
        <f>IF(FB434&gt;0,ROUND($ED$1*$EM$1,0),0)</f>
        <v>0</v>
      </c>
      <c r="EN435" s="22">
        <f>IF(FB434&gt;0,ROUND($ED$1*$EN$1,2),0)</f>
        <v>0</v>
      </c>
      <c r="EO435" s="22">
        <f>IF(FB434&gt;0,ROUND($ED$1*$EO$1,2),0)</f>
        <v>0</v>
      </c>
      <c r="EP435" s="22">
        <f>IF(FB434&gt;0,ROUND($ED$1*$EP$1,2),0)</f>
        <v>0</v>
      </c>
      <c r="EQ435" s="15">
        <f>IF(FB434&gt;0,EK435+SUM(EM435:EP435),0)</f>
        <v>0</v>
      </c>
      <c r="ER435" s="22">
        <f>IF(FB434&gt;0,ROUND(EQ435/12,2),0)</f>
        <v>0</v>
      </c>
      <c r="ES435" s="9">
        <f>INT(ER435)</f>
        <v>0</v>
      </c>
      <c r="ET435" s="23">
        <f>INT((ER435-ES435)*10)/10</f>
        <v>0</v>
      </c>
      <c r="EU435" s="17">
        <f>ER435-ES435-ET435</f>
        <v>0</v>
      </c>
      <c r="EV435" s="23">
        <f>IF(OR(EU435=0.05,EU435=0),EU435,IF(AND(EU435&gt;0.051,EU435&lt;0.1),0.1,IF(AND(EU435&gt;0.001,EU435&lt;0.05),0.05,EU435)))</f>
        <v>0</v>
      </c>
      <c r="EW435" s="23">
        <f>ES435+ET435+EV435</f>
        <v>0</v>
      </c>
      <c r="EX435">
        <f>IF(FB434&gt;0,EX434,0)</f>
        <v>0</v>
      </c>
      <c r="EY435" s="7">
        <f>ROUND(ED435+EJ435+EW435+EX435,2)</f>
        <v>0</v>
      </c>
      <c r="EZ435" s="7">
        <f>IF(AND(EY435&gt;0,EY436=0),EY435,0)</f>
        <v>0</v>
      </c>
      <c r="FA435" s="7">
        <f>IF(FB434&gt;0,FA434,0)</f>
        <v>0</v>
      </c>
      <c r="FB435" s="7">
        <f>IF(ROUND(EY435-FA435,2)&gt;0,ROUND(EY435-FA435,2),0)</f>
        <v>0</v>
      </c>
      <c r="GB435">
        <v>433</v>
      </c>
      <c r="GC435" s="7">
        <f>IF(HB434&gt;0,GC434-1000,GC434)</f>
        <v>0</v>
      </c>
      <c r="GD435" s="20">
        <f>IF(HB434&gt;0,ROUND(PMT($F$92/12,$F$96*12,-GC435),5),0)</f>
        <v>0</v>
      </c>
      <c r="GE435" s="15">
        <f>IF(HB434&gt;0,ROUND(GC435*$GE$1/1000,2),0)</f>
        <v>0</v>
      </c>
      <c r="GF435" s="9">
        <f>INT(GE435)</f>
        <v>0</v>
      </c>
      <c r="GG435" s="23">
        <f>INT((GE435-GF435)*10)/10</f>
        <v>0</v>
      </c>
      <c r="GH435" s="17">
        <f>GE435-GF435-GG435</f>
        <v>0</v>
      </c>
      <c r="GI435" s="23">
        <f>IF(OR(GH435=0.05,GH435=0),GH435,IF(AND(GH435&gt;0.051,GH435&lt;0.1),0.1,IF(AND(GH435&gt;0.001,GH435&lt;0.05),0.05,GH435)))</f>
        <v>0</v>
      </c>
      <c r="GJ435" s="23">
        <f>GF435+GG435+GI435</f>
        <v>0</v>
      </c>
      <c r="GK435" s="15">
        <f>IF(HB434&gt;0,ROUND($GD$1*$GK$1,2),0)</f>
        <v>0</v>
      </c>
      <c r="GL435" s="22">
        <v>0</v>
      </c>
      <c r="GM435" s="22">
        <f>IF(HB434&gt;0,ROUND($GD$1*$GM$1,0),0)</f>
        <v>0</v>
      </c>
      <c r="GN435" s="22">
        <f>IF(HB434&gt;0,ROUND($GD$1*$GN$1,2),0)</f>
        <v>0</v>
      </c>
      <c r="GO435" s="22">
        <f>IF(HB434&gt;0,ROUND($GD$1*$GO$1,2),0)</f>
        <v>0</v>
      </c>
      <c r="GP435" s="22">
        <f>IF(HB434&gt;0,ROUND($GD$1*$GP$1,2),0)</f>
        <v>0</v>
      </c>
      <c r="GQ435" s="15">
        <f>IF(HB434&gt;0,GK435+SUM(GM435:GP435),0)</f>
        <v>0</v>
      </c>
      <c r="GR435" s="22">
        <f>IF(HB434&gt;0,ROUND(GQ435/12,2),0)</f>
        <v>0</v>
      </c>
      <c r="GS435" s="9">
        <f>INT(GR435)</f>
        <v>0</v>
      </c>
      <c r="GT435" s="23">
        <f>INT((GR435-GS435)*10)/10</f>
        <v>0</v>
      </c>
      <c r="GU435" s="17">
        <f>GR435-GS435-GT435</f>
        <v>0</v>
      </c>
      <c r="GV435" s="23">
        <f>IF(OR(GU435=0.05,GU435=0),GU435,IF(AND(GU435&gt;0.051,GU435&lt;0.1),0.1,IF(AND(GU435&gt;0.001,GU435&lt;0.05),0.05,GU435)))</f>
        <v>0</v>
      </c>
      <c r="GW435" s="23">
        <f>GS435+GT435+GV435</f>
        <v>0</v>
      </c>
      <c r="GX435">
        <f>IF(HB434&gt;0,GX434,0)</f>
        <v>0</v>
      </c>
      <c r="GY435" s="7">
        <f>ROUND(GD435+GJ435+GW435+GX435,2)</f>
        <v>0</v>
      </c>
      <c r="GZ435" s="7">
        <f>IF(AND(GY435&gt;0,GY436=0),GY435,0)</f>
        <v>0</v>
      </c>
      <c r="HA435" s="7">
        <f>IF(HB434&gt;0,HA434,0)</f>
        <v>0</v>
      </c>
      <c r="HB435" s="7">
        <f>IF(ROUND(GY435-HA435,2)&gt;0,ROUND(GY435-HA435,2),0)</f>
        <v>0</v>
      </c>
    </row>
    <row r="436" spans="1:235">
      <c r="BB436">
        <v>434</v>
      </c>
      <c r="BC436" s="7">
        <f>IF(BW435&gt;0,BC435-1000,BC435)</f>
        <v>0</v>
      </c>
      <c r="BD436" s="20">
        <f>IF(BW435&gt;0,ROUND(PMT($F$92/12,$F$96*12,-BC436),5),0)</f>
        <v>0</v>
      </c>
      <c r="BE436" s="15">
        <f>IF(BW435&gt;0,ROUND(BC436*$E$1/1000,2),0)</f>
        <v>0</v>
      </c>
      <c r="BF436" s="15">
        <f>IF(BW435&gt;0,ROUND(MIN(BC436,$F$168)*$BF$1,2),0)</f>
        <v>0</v>
      </c>
      <c r="BG436" s="22">
        <v>0</v>
      </c>
      <c r="BH436" s="22">
        <f>IF(BW435&gt;0,ROUND(MIN(BC436,$F$168)*$BH$1,0),0)</f>
        <v>0</v>
      </c>
      <c r="BI436" s="22">
        <f>IF(BW435&gt;0,ROUND(MIN(BC436,$F$168)*$BI$1,2),0)</f>
        <v>0</v>
      </c>
      <c r="BJ436" s="22">
        <f>IF(BW435&gt;0,ROUND(MIN(BC436,$F$168)*$BJ$1,2),0)</f>
        <v>0</v>
      </c>
      <c r="BK436" s="22">
        <f>IF(BW435&gt;0,ROUND(MIN(BC436,$F$168)*$BK$1,2),0)</f>
        <v>0</v>
      </c>
      <c r="BL436" s="15">
        <f>IF(BW435&gt;0,BF436+SUM(BH436:BK436),0)</f>
        <v>0</v>
      </c>
      <c r="BM436" s="22">
        <f>IF(BW435&gt;0,ROUND(BL436/12,2),0)</f>
        <v>0</v>
      </c>
      <c r="BN436" s="9">
        <f>INT(BM436)</f>
        <v>0</v>
      </c>
      <c r="BO436" s="23">
        <f>INT((BM436-BN436)*10)/10</f>
        <v>0</v>
      </c>
      <c r="BP436" s="17">
        <f>BM436-BN436-BO436</f>
        <v>0</v>
      </c>
      <c r="BQ436" s="23">
        <f>IF(OR(BP436=0.05,BP436=0),BP436,IF(AND(BP436&gt;0.051,BP436&lt;0.1),0.1,IF(AND(BP436&gt;0.001,BP436&lt;0.05),0.05,BP436)))</f>
        <v>0</v>
      </c>
      <c r="BR436" s="23">
        <f>BN436+BO436+BQ436</f>
        <v>0</v>
      </c>
      <c r="BS436">
        <f>IF(BW435&gt;0,BS435,0)</f>
        <v>0</v>
      </c>
      <c r="BT436" s="7">
        <f>SUM(BD436:BE436)+BR436+BS436</f>
        <v>0</v>
      </c>
      <c r="BU436" s="7">
        <f>IF(AND(BT436&gt;0,BT437=0),BT436,0)</f>
        <v>0</v>
      </c>
      <c r="BV436" s="7">
        <f>IF(BW435&gt;0,BV435,0)</f>
        <v>0</v>
      </c>
      <c r="BW436" s="7">
        <f>IF(ROUND(BT436-BV436,2)&gt;0,ROUND(BT436-BV436,2),0)</f>
        <v>0</v>
      </c>
      <c r="CB436">
        <v>434</v>
      </c>
      <c r="CC436" s="7">
        <f>IF(DB435&gt;0,CC435-1000,CC435)</f>
        <v>0</v>
      </c>
      <c r="CD436" s="20">
        <f>IF(DB435&gt;0,ROUND(PMT($F$92/12,$F$96*12,-CC436),5),0)</f>
        <v>0</v>
      </c>
      <c r="CE436" s="15">
        <f>IF(DB435&gt;0,ROUND(CC436*$CE$1/1000,2),0)</f>
        <v>0</v>
      </c>
      <c r="CF436" s="9">
        <f>INT(CE436)</f>
        <v>0</v>
      </c>
      <c r="CG436" s="23">
        <f>INT((CE436-CF436)*10)/10</f>
        <v>0</v>
      </c>
      <c r="CH436" s="17">
        <f>CE436-CF436-CG436</f>
        <v>0</v>
      </c>
      <c r="CI436" s="23">
        <f>IF(OR(CH436=0.05,CH436=0),CH436,IF(AND(CH436&gt;0.051,CH436&lt;0.1),0.1,IF(AND(CH436&gt;0.001,CH436&lt;0.05),0.05,CH436)))</f>
        <v>0</v>
      </c>
      <c r="CJ436" s="23">
        <f>CF436+CG436+CI436</f>
        <v>0</v>
      </c>
      <c r="CK436" s="15">
        <f>IF(DB435&gt;0,ROUND($CD$1*$CK$1,2),0)</f>
        <v>0</v>
      </c>
      <c r="CL436" s="22">
        <v>0</v>
      </c>
      <c r="CM436" s="22">
        <f>IF(DB435&gt;0,ROUND($CD$1*$CM$1,2),0)</f>
        <v>0</v>
      </c>
      <c r="CN436" s="22">
        <f>IF(DB435&gt;0,ROUND($CD$1*$CN$1,2),0)</f>
        <v>0</v>
      </c>
      <c r="CO436" s="22">
        <f>IF(DB435&gt;0,ROUND($CD$1*$CO$1,2),0)</f>
        <v>0</v>
      </c>
      <c r="CP436" s="22">
        <f>IF(DB435&gt;0,ROUND($CD$1*$CP$1,2),0)</f>
        <v>0</v>
      </c>
      <c r="CQ436" s="15">
        <f>IF(DB435&gt;0,CK436+SUM(CM436:CP436),0)</f>
        <v>0</v>
      </c>
      <c r="CR436" s="22">
        <f>IF(DB435&gt;0,ROUND(CQ436/12,2),0)</f>
        <v>0</v>
      </c>
      <c r="CS436" s="9">
        <f>INT(CR436)</f>
        <v>0</v>
      </c>
      <c r="CT436" s="23">
        <f>INT((CR436-CS436)*10)/10</f>
        <v>0</v>
      </c>
      <c r="CU436" s="17">
        <f>CR436-CS436-CT436</f>
        <v>0</v>
      </c>
      <c r="CV436" s="23">
        <f>IF(OR(CU436=0.05,CU436=0),CU436,IF(AND(CU436&gt;0.051,CU436&lt;0.1),0.1,IF(AND(CU436&gt;0.001,CU436&lt;0.05),0.05,CU436)))</f>
        <v>0</v>
      </c>
      <c r="CW436" s="23">
        <f>CS436+CT436+CV436</f>
        <v>0</v>
      </c>
      <c r="CX436">
        <f>IF(DB435&gt;0,CX435,0)</f>
        <v>0</v>
      </c>
      <c r="CY436" s="7">
        <f>ROUND(CD436+CJ436+CW436+CX436,2)</f>
        <v>0</v>
      </c>
      <c r="CZ436" s="7">
        <f>IF(AND(CY436&gt;0,CY437=0),CY436,0)</f>
        <v>0</v>
      </c>
      <c r="DA436" s="7">
        <f>IF(DB435&gt;0,DA435,0)</f>
        <v>0</v>
      </c>
      <c r="DB436" s="7">
        <f>IF(ROUND(CY436-DA436,2)&gt;0,ROUND(CY436-DA436,2),0)</f>
        <v>0</v>
      </c>
      <c r="EB436">
        <v>434</v>
      </c>
      <c r="EC436" s="7">
        <f>IF(FB435&gt;0,EC435-1000,EC435)</f>
        <v>0</v>
      </c>
      <c r="ED436" s="20">
        <f>IF(FB435&gt;0,ROUND(PMT($F$92/12,$F$96*12,-EC436),5),0)</f>
        <v>0</v>
      </c>
      <c r="EE436" s="15">
        <f>IF(FB435&gt;0,ROUND(EC436*$EE$1/1000,2),0)</f>
        <v>0</v>
      </c>
      <c r="EF436" s="9">
        <f>INT(EE436)</f>
        <v>0</v>
      </c>
      <c r="EG436" s="23">
        <f>INT((EE436-EF436)*10)/10</f>
        <v>0</v>
      </c>
      <c r="EH436" s="17">
        <f>EE436-EF436-EG436</f>
        <v>0</v>
      </c>
      <c r="EI436" s="23">
        <f>IF(OR(EH436=0.05,EH436=0),EH436,IF(AND(EH436&gt;0.051,EH436&lt;0.1),0.1,IF(AND(EH436&gt;0.001,EH436&lt;0.05),0.05,EH436)))</f>
        <v>0</v>
      </c>
      <c r="EJ436" s="23">
        <f>EF436+EG436+EI436</f>
        <v>0</v>
      </c>
      <c r="EK436" s="15">
        <f>IF(FB435&gt;0,ROUND($ED$1*$EK$1,2),0)</f>
        <v>0</v>
      </c>
      <c r="EL436" s="22">
        <v>0</v>
      </c>
      <c r="EM436" s="22">
        <f>IF(FB435&gt;0,ROUND($ED$1*$EM$1,0),0)</f>
        <v>0</v>
      </c>
      <c r="EN436" s="22">
        <f>IF(FB435&gt;0,ROUND($ED$1*$EN$1,2),0)</f>
        <v>0</v>
      </c>
      <c r="EO436" s="22">
        <f>IF(FB435&gt;0,ROUND($ED$1*$EO$1,2),0)</f>
        <v>0</v>
      </c>
      <c r="EP436" s="22">
        <f>IF(FB435&gt;0,ROUND($ED$1*$EP$1,2),0)</f>
        <v>0</v>
      </c>
      <c r="EQ436" s="15">
        <f>IF(FB435&gt;0,EK436+SUM(EM436:EP436),0)</f>
        <v>0</v>
      </c>
      <c r="ER436" s="22">
        <f>IF(FB435&gt;0,ROUND(EQ436/12,2),0)</f>
        <v>0</v>
      </c>
      <c r="ES436" s="9">
        <f>INT(ER436)</f>
        <v>0</v>
      </c>
      <c r="ET436" s="23">
        <f>INT((ER436-ES436)*10)/10</f>
        <v>0</v>
      </c>
      <c r="EU436" s="17">
        <f>ER436-ES436-ET436</f>
        <v>0</v>
      </c>
      <c r="EV436" s="23">
        <f>IF(OR(EU436=0.05,EU436=0),EU436,IF(AND(EU436&gt;0.051,EU436&lt;0.1),0.1,IF(AND(EU436&gt;0.001,EU436&lt;0.05),0.05,EU436)))</f>
        <v>0</v>
      </c>
      <c r="EW436" s="23">
        <f>ES436+ET436+EV436</f>
        <v>0</v>
      </c>
      <c r="EX436">
        <f>IF(FB435&gt;0,EX435,0)</f>
        <v>0</v>
      </c>
      <c r="EY436" s="7">
        <f>ROUND(ED436+EJ436+EW436+EX436,2)</f>
        <v>0</v>
      </c>
      <c r="EZ436" s="7">
        <f>IF(AND(EY436&gt;0,EY437=0),EY436,0)</f>
        <v>0</v>
      </c>
      <c r="FA436" s="7">
        <f>IF(FB435&gt;0,FA435,0)</f>
        <v>0</v>
      </c>
      <c r="FB436" s="7">
        <f>IF(ROUND(EY436-FA436,2)&gt;0,ROUND(EY436-FA436,2),0)</f>
        <v>0</v>
      </c>
      <c r="GB436">
        <v>434</v>
      </c>
      <c r="GC436" s="7">
        <f>IF(HB435&gt;0,GC435-1000,GC435)</f>
        <v>0</v>
      </c>
      <c r="GD436" s="20">
        <f>IF(HB435&gt;0,ROUND(PMT($F$92/12,$F$96*12,-GC436),5),0)</f>
        <v>0</v>
      </c>
      <c r="GE436" s="15">
        <f>IF(HB435&gt;0,ROUND(GC436*$GE$1/1000,2),0)</f>
        <v>0</v>
      </c>
      <c r="GF436" s="9">
        <f>INT(GE436)</f>
        <v>0</v>
      </c>
      <c r="GG436" s="23">
        <f>INT((GE436-GF436)*10)/10</f>
        <v>0</v>
      </c>
      <c r="GH436" s="17">
        <f>GE436-GF436-GG436</f>
        <v>0</v>
      </c>
      <c r="GI436" s="23">
        <f>IF(OR(GH436=0.05,GH436=0),GH436,IF(AND(GH436&gt;0.051,GH436&lt;0.1),0.1,IF(AND(GH436&gt;0.001,GH436&lt;0.05),0.05,GH436)))</f>
        <v>0</v>
      </c>
      <c r="GJ436" s="23">
        <f>GF436+GG436+GI436</f>
        <v>0</v>
      </c>
      <c r="GK436" s="15">
        <f>IF(HB435&gt;0,ROUND($GD$1*$GK$1,2),0)</f>
        <v>0</v>
      </c>
      <c r="GL436" s="22">
        <v>0</v>
      </c>
      <c r="GM436" s="22">
        <f>IF(HB435&gt;0,ROUND($GD$1*$GM$1,0),0)</f>
        <v>0</v>
      </c>
      <c r="GN436" s="22">
        <f>IF(HB435&gt;0,ROUND($GD$1*$GN$1,2),0)</f>
        <v>0</v>
      </c>
      <c r="GO436" s="22">
        <f>IF(HB435&gt;0,ROUND($GD$1*$GO$1,2),0)</f>
        <v>0</v>
      </c>
      <c r="GP436" s="22">
        <f>IF(HB435&gt;0,ROUND($GD$1*$GP$1,2),0)</f>
        <v>0</v>
      </c>
      <c r="GQ436" s="15">
        <f>IF(HB435&gt;0,GK436+SUM(GM436:GP436),0)</f>
        <v>0</v>
      </c>
      <c r="GR436" s="22">
        <f>IF(HB435&gt;0,ROUND(GQ436/12,2),0)</f>
        <v>0</v>
      </c>
      <c r="GS436" s="9">
        <f>INT(GR436)</f>
        <v>0</v>
      </c>
      <c r="GT436" s="23">
        <f>INT((GR436-GS436)*10)/10</f>
        <v>0</v>
      </c>
      <c r="GU436" s="17">
        <f>GR436-GS436-GT436</f>
        <v>0</v>
      </c>
      <c r="GV436" s="23">
        <f>IF(OR(GU436=0.05,GU436=0),GU436,IF(AND(GU436&gt;0.051,GU436&lt;0.1),0.1,IF(AND(GU436&gt;0.001,GU436&lt;0.05),0.05,GU436)))</f>
        <v>0</v>
      </c>
      <c r="GW436" s="23">
        <f>GS436+GT436+GV436</f>
        <v>0</v>
      </c>
      <c r="GX436">
        <f>IF(HB435&gt;0,GX435,0)</f>
        <v>0</v>
      </c>
      <c r="GY436" s="7">
        <f>ROUND(GD436+GJ436+GW436+GX436,2)</f>
        <v>0</v>
      </c>
      <c r="GZ436" s="7">
        <f>IF(AND(GY436&gt;0,GY437=0),GY436,0)</f>
        <v>0</v>
      </c>
      <c r="HA436" s="7">
        <f>IF(HB435&gt;0,HA435,0)</f>
        <v>0</v>
      </c>
      <c r="HB436" s="7">
        <f>IF(ROUND(GY436-HA436,2)&gt;0,ROUND(GY436-HA436,2),0)</f>
        <v>0</v>
      </c>
    </row>
    <row r="437" spans="1:235">
      <c r="BB437">
        <v>435</v>
      </c>
      <c r="BC437" s="7">
        <f>IF(BW436&gt;0,BC436-1000,BC436)</f>
        <v>0</v>
      </c>
      <c r="BD437" s="20">
        <f>IF(BW436&gt;0,ROUND(PMT($F$92/12,$F$96*12,-BC437),5),0)</f>
        <v>0</v>
      </c>
      <c r="BE437" s="15">
        <f>IF(BW436&gt;0,ROUND(BC437*$E$1/1000,2),0)</f>
        <v>0</v>
      </c>
      <c r="BF437" s="15">
        <f>IF(BW436&gt;0,ROUND(MIN(BC437,$F$168)*$BF$1,2),0)</f>
        <v>0</v>
      </c>
      <c r="BG437" s="22">
        <v>0</v>
      </c>
      <c r="BH437" s="22">
        <f>IF(BW436&gt;0,ROUND(MIN(BC437,$F$168)*$BH$1,0),0)</f>
        <v>0</v>
      </c>
      <c r="BI437" s="22">
        <f>IF(BW436&gt;0,ROUND(MIN(BC437,$F$168)*$BI$1,2),0)</f>
        <v>0</v>
      </c>
      <c r="BJ437" s="22">
        <f>IF(BW436&gt;0,ROUND(MIN(BC437,$F$168)*$BJ$1,2),0)</f>
        <v>0</v>
      </c>
      <c r="BK437" s="22">
        <f>IF(BW436&gt;0,ROUND(MIN(BC437,$F$168)*$BK$1,2),0)</f>
        <v>0</v>
      </c>
      <c r="BL437" s="15">
        <f>IF(BW436&gt;0,BF437+SUM(BH437:BK437),0)</f>
        <v>0</v>
      </c>
      <c r="BM437" s="22">
        <f>IF(BW436&gt;0,ROUND(BL437/12,2),0)</f>
        <v>0</v>
      </c>
      <c r="BN437" s="9">
        <f>INT(BM437)</f>
        <v>0</v>
      </c>
      <c r="BO437" s="23">
        <f>INT((BM437-BN437)*10)/10</f>
        <v>0</v>
      </c>
      <c r="BP437" s="17">
        <f>BM437-BN437-BO437</f>
        <v>0</v>
      </c>
      <c r="BQ437" s="23">
        <f>IF(OR(BP437=0.05,BP437=0),BP437,IF(AND(BP437&gt;0.051,BP437&lt;0.1),0.1,IF(AND(BP437&gt;0.001,BP437&lt;0.05),0.05,BP437)))</f>
        <v>0</v>
      </c>
      <c r="BR437" s="23">
        <f>BN437+BO437+BQ437</f>
        <v>0</v>
      </c>
      <c r="BS437">
        <f>IF(BW436&gt;0,BS436,0)</f>
        <v>0</v>
      </c>
      <c r="BT437" s="7">
        <f>SUM(BD437:BE437)+BR437+BS437</f>
        <v>0</v>
      </c>
      <c r="BU437" s="7">
        <f>IF(AND(BT437&gt;0,BT438=0),BT437,0)</f>
        <v>0</v>
      </c>
      <c r="BV437" s="7">
        <f>IF(BW436&gt;0,BV436,0)</f>
        <v>0</v>
      </c>
      <c r="BW437" s="7">
        <f>IF(ROUND(BT437-BV437,2)&gt;0,ROUND(BT437-BV437,2),0)</f>
        <v>0</v>
      </c>
      <c r="CB437">
        <v>435</v>
      </c>
      <c r="CC437" s="7">
        <f>IF(DB436&gt;0,CC436-1000,CC436)</f>
        <v>0</v>
      </c>
      <c r="CD437" s="20">
        <f>IF(DB436&gt;0,ROUND(PMT($F$92/12,$F$96*12,-CC437),5),0)</f>
        <v>0</v>
      </c>
      <c r="CE437" s="15">
        <f>IF(DB436&gt;0,ROUND(CC437*$CE$1/1000,2),0)</f>
        <v>0</v>
      </c>
      <c r="CF437" s="9">
        <f>INT(CE437)</f>
        <v>0</v>
      </c>
      <c r="CG437" s="23">
        <f>INT((CE437-CF437)*10)/10</f>
        <v>0</v>
      </c>
      <c r="CH437" s="17">
        <f>CE437-CF437-CG437</f>
        <v>0</v>
      </c>
      <c r="CI437" s="23">
        <f>IF(OR(CH437=0.05,CH437=0),CH437,IF(AND(CH437&gt;0.051,CH437&lt;0.1),0.1,IF(AND(CH437&gt;0.001,CH437&lt;0.05),0.05,CH437)))</f>
        <v>0</v>
      </c>
      <c r="CJ437" s="23">
        <f>CF437+CG437+CI437</f>
        <v>0</v>
      </c>
      <c r="CK437" s="15">
        <f>IF(DB436&gt;0,ROUND($CD$1*$CK$1,2),0)</f>
        <v>0</v>
      </c>
      <c r="CL437" s="22">
        <v>0</v>
      </c>
      <c r="CM437" s="22">
        <f>IF(DB436&gt;0,ROUND($CD$1*$CM$1,2),0)</f>
        <v>0</v>
      </c>
      <c r="CN437" s="22">
        <f>IF(DB436&gt;0,ROUND($CD$1*$CN$1,2),0)</f>
        <v>0</v>
      </c>
      <c r="CO437" s="22">
        <f>IF(DB436&gt;0,ROUND($CD$1*$CO$1,2),0)</f>
        <v>0</v>
      </c>
      <c r="CP437" s="22">
        <f>IF(DB436&gt;0,ROUND($CD$1*$CP$1,2),0)</f>
        <v>0</v>
      </c>
      <c r="CQ437" s="15">
        <f>IF(DB436&gt;0,CK437+SUM(CM437:CP437),0)</f>
        <v>0</v>
      </c>
      <c r="CR437" s="22">
        <f>IF(DB436&gt;0,ROUND(CQ437/12,2),0)</f>
        <v>0</v>
      </c>
      <c r="CS437" s="9">
        <f>INT(CR437)</f>
        <v>0</v>
      </c>
      <c r="CT437" s="23">
        <f>INT((CR437-CS437)*10)/10</f>
        <v>0</v>
      </c>
      <c r="CU437" s="17">
        <f>CR437-CS437-CT437</f>
        <v>0</v>
      </c>
      <c r="CV437" s="23">
        <f>IF(OR(CU437=0.05,CU437=0),CU437,IF(AND(CU437&gt;0.051,CU437&lt;0.1),0.1,IF(AND(CU437&gt;0.001,CU437&lt;0.05),0.05,CU437)))</f>
        <v>0</v>
      </c>
      <c r="CW437" s="23">
        <f>CS437+CT437+CV437</f>
        <v>0</v>
      </c>
      <c r="CX437">
        <f>IF(DB436&gt;0,CX436,0)</f>
        <v>0</v>
      </c>
      <c r="CY437" s="7">
        <f>ROUND(CD437+CJ437+CW437+CX437,2)</f>
        <v>0</v>
      </c>
      <c r="CZ437" s="7">
        <f>IF(AND(CY437&gt;0,CY438=0),CY437,0)</f>
        <v>0</v>
      </c>
      <c r="DA437" s="7">
        <f>IF(DB436&gt;0,DA436,0)</f>
        <v>0</v>
      </c>
      <c r="DB437" s="7">
        <f>IF(ROUND(CY437-DA437,2)&gt;0,ROUND(CY437-DA437,2),0)</f>
        <v>0</v>
      </c>
      <c r="EB437">
        <v>435</v>
      </c>
      <c r="EC437" s="7">
        <f>IF(FB436&gt;0,EC436-1000,EC436)</f>
        <v>0</v>
      </c>
      <c r="ED437" s="20">
        <f>IF(FB436&gt;0,ROUND(PMT($F$92/12,$F$96*12,-EC437),5),0)</f>
        <v>0</v>
      </c>
      <c r="EE437" s="15">
        <f>IF(FB436&gt;0,ROUND(EC437*$EE$1/1000,2),0)</f>
        <v>0</v>
      </c>
      <c r="EF437" s="9">
        <f>INT(EE437)</f>
        <v>0</v>
      </c>
      <c r="EG437" s="23">
        <f>INT((EE437-EF437)*10)/10</f>
        <v>0</v>
      </c>
      <c r="EH437" s="17">
        <f>EE437-EF437-EG437</f>
        <v>0</v>
      </c>
      <c r="EI437" s="23">
        <f>IF(OR(EH437=0.05,EH437=0),EH437,IF(AND(EH437&gt;0.051,EH437&lt;0.1),0.1,IF(AND(EH437&gt;0.001,EH437&lt;0.05),0.05,EH437)))</f>
        <v>0</v>
      </c>
      <c r="EJ437" s="23">
        <f>EF437+EG437+EI437</f>
        <v>0</v>
      </c>
      <c r="EK437" s="15">
        <f>IF(FB436&gt;0,ROUND($ED$1*$EK$1,2),0)</f>
        <v>0</v>
      </c>
      <c r="EL437" s="22">
        <v>0</v>
      </c>
      <c r="EM437" s="22">
        <f>IF(FB436&gt;0,ROUND($ED$1*$EM$1,0),0)</f>
        <v>0</v>
      </c>
      <c r="EN437" s="22">
        <f>IF(FB436&gt;0,ROUND($ED$1*$EN$1,2),0)</f>
        <v>0</v>
      </c>
      <c r="EO437" s="22">
        <f>IF(FB436&gt;0,ROUND($ED$1*$EO$1,2),0)</f>
        <v>0</v>
      </c>
      <c r="EP437" s="22">
        <f>IF(FB436&gt;0,ROUND($ED$1*$EP$1,2),0)</f>
        <v>0</v>
      </c>
      <c r="EQ437" s="15">
        <f>IF(FB436&gt;0,EK437+SUM(EM437:EP437),0)</f>
        <v>0</v>
      </c>
      <c r="ER437" s="22">
        <f>IF(FB436&gt;0,ROUND(EQ437/12,2),0)</f>
        <v>0</v>
      </c>
      <c r="ES437" s="9">
        <f>INT(ER437)</f>
        <v>0</v>
      </c>
      <c r="ET437" s="23">
        <f>INT((ER437-ES437)*10)/10</f>
        <v>0</v>
      </c>
      <c r="EU437" s="17">
        <f>ER437-ES437-ET437</f>
        <v>0</v>
      </c>
      <c r="EV437" s="23">
        <f>IF(OR(EU437=0.05,EU437=0),EU437,IF(AND(EU437&gt;0.051,EU437&lt;0.1),0.1,IF(AND(EU437&gt;0.001,EU437&lt;0.05),0.05,EU437)))</f>
        <v>0</v>
      </c>
      <c r="EW437" s="23">
        <f>ES437+ET437+EV437</f>
        <v>0</v>
      </c>
      <c r="EX437">
        <f>IF(FB436&gt;0,EX436,0)</f>
        <v>0</v>
      </c>
      <c r="EY437" s="7">
        <f>ROUND(ED437+EJ437+EW437+EX437,2)</f>
        <v>0</v>
      </c>
      <c r="EZ437" s="7">
        <f>IF(AND(EY437&gt;0,EY438=0),EY437,0)</f>
        <v>0</v>
      </c>
      <c r="FA437" s="7">
        <f>IF(FB436&gt;0,FA436,0)</f>
        <v>0</v>
      </c>
      <c r="FB437" s="7">
        <f>IF(ROUND(EY437-FA437,2)&gt;0,ROUND(EY437-FA437,2),0)</f>
        <v>0</v>
      </c>
      <c r="GB437">
        <v>435</v>
      </c>
      <c r="GC437" s="7">
        <f>IF(HB436&gt;0,GC436-1000,GC436)</f>
        <v>0</v>
      </c>
      <c r="GD437" s="20">
        <f>IF(HB436&gt;0,ROUND(PMT($F$92/12,$F$96*12,-GC437),5),0)</f>
        <v>0</v>
      </c>
      <c r="GE437" s="15">
        <f>IF(HB436&gt;0,ROUND(GC437*$GE$1/1000,2),0)</f>
        <v>0</v>
      </c>
      <c r="GF437" s="9">
        <f>INT(GE437)</f>
        <v>0</v>
      </c>
      <c r="GG437" s="23">
        <f>INT((GE437-GF437)*10)/10</f>
        <v>0</v>
      </c>
      <c r="GH437" s="17">
        <f>GE437-GF437-GG437</f>
        <v>0</v>
      </c>
      <c r="GI437" s="23">
        <f>IF(OR(GH437=0.05,GH437=0),GH437,IF(AND(GH437&gt;0.051,GH437&lt;0.1),0.1,IF(AND(GH437&gt;0.001,GH437&lt;0.05),0.05,GH437)))</f>
        <v>0</v>
      </c>
      <c r="GJ437" s="23">
        <f>GF437+GG437+GI437</f>
        <v>0</v>
      </c>
      <c r="GK437" s="15">
        <f>IF(HB436&gt;0,ROUND($GD$1*$GK$1,2),0)</f>
        <v>0</v>
      </c>
      <c r="GL437" s="22">
        <v>0</v>
      </c>
      <c r="GM437" s="22">
        <f>IF(HB436&gt;0,ROUND($GD$1*$GM$1,0),0)</f>
        <v>0</v>
      </c>
      <c r="GN437" s="22">
        <f>IF(HB436&gt;0,ROUND($GD$1*$GN$1,2),0)</f>
        <v>0</v>
      </c>
      <c r="GO437" s="22">
        <f>IF(HB436&gt;0,ROUND($GD$1*$GO$1,2),0)</f>
        <v>0</v>
      </c>
      <c r="GP437" s="22">
        <f>IF(HB436&gt;0,ROUND($GD$1*$GP$1,2),0)</f>
        <v>0</v>
      </c>
      <c r="GQ437" s="15">
        <f>IF(HB436&gt;0,GK437+SUM(GM437:GP437),0)</f>
        <v>0</v>
      </c>
      <c r="GR437" s="22">
        <f>IF(HB436&gt;0,ROUND(GQ437/12,2),0)</f>
        <v>0</v>
      </c>
      <c r="GS437" s="9">
        <f>INT(GR437)</f>
        <v>0</v>
      </c>
      <c r="GT437" s="23">
        <f>INT((GR437-GS437)*10)/10</f>
        <v>0</v>
      </c>
      <c r="GU437" s="17">
        <f>GR437-GS437-GT437</f>
        <v>0</v>
      </c>
      <c r="GV437" s="23">
        <f>IF(OR(GU437=0.05,GU437=0),GU437,IF(AND(GU437&gt;0.051,GU437&lt;0.1),0.1,IF(AND(GU437&gt;0.001,GU437&lt;0.05),0.05,GU437)))</f>
        <v>0</v>
      </c>
      <c r="GW437" s="23">
        <f>GS437+GT437+GV437</f>
        <v>0</v>
      </c>
      <c r="GX437">
        <f>IF(HB436&gt;0,GX436,0)</f>
        <v>0</v>
      </c>
      <c r="GY437" s="7">
        <f>ROUND(GD437+GJ437+GW437+GX437,2)</f>
        <v>0</v>
      </c>
      <c r="GZ437" s="7">
        <f>IF(AND(GY437&gt;0,GY438=0),GY437,0)</f>
        <v>0</v>
      </c>
      <c r="HA437" s="7">
        <f>IF(HB436&gt;0,HA436,0)</f>
        <v>0</v>
      </c>
      <c r="HB437" s="7">
        <f>IF(ROUND(GY437-HA437,2)&gt;0,ROUND(GY437-HA437,2),0)</f>
        <v>0</v>
      </c>
    </row>
    <row r="438" spans="1:235">
      <c r="BB438">
        <v>436</v>
      </c>
      <c r="BC438" s="7">
        <f>IF(BW437&gt;0,BC437-1000,BC437)</f>
        <v>0</v>
      </c>
      <c r="BD438" s="20">
        <f>IF(BW437&gt;0,ROUND(PMT($F$92/12,$F$96*12,-BC438),5),0)</f>
        <v>0</v>
      </c>
      <c r="BE438" s="15">
        <f>IF(BW437&gt;0,ROUND(BC438*$E$1/1000,2),0)</f>
        <v>0</v>
      </c>
      <c r="BF438" s="15">
        <f>IF(BW437&gt;0,ROUND(MIN(BC438,$F$168)*$BF$1,2),0)</f>
        <v>0</v>
      </c>
      <c r="BG438" s="22">
        <v>0</v>
      </c>
      <c r="BH438" s="22">
        <f>IF(BW437&gt;0,ROUND(MIN(BC438,$F$168)*$BH$1,0),0)</f>
        <v>0</v>
      </c>
      <c r="BI438" s="22">
        <f>IF(BW437&gt;0,ROUND(MIN(BC438,$F$168)*$BI$1,2),0)</f>
        <v>0</v>
      </c>
      <c r="BJ438" s="22">
        <f>IF(BW437&gt;0,ROUND(MIN(BC438,$F$168)*$BJ$1,2),0)</f>
        <v>0</v>
      </c>
      <c r="BK438" s="22">
        <f>IF(BW437&gt;0,ROUND(MIN(BC438,$F$168)*$BK$1,2),0)</f>
        <v>0</v>
      </c>
      <c r="BL438" s="15">
        <f>IF(BW437&gt;0,BF438+SUM(BH438:BK438),0)</f>
        <v>0</v>
      </c>
      <c r="BM438" s="22">
        <f>IF(BW437&gt;0,ROUND(BL438/12,2),0)</f>
        <v>0</v>
      </c>
      <c r="BN438" s="9">
        <f>INT(BM438)</f>
        <v>0</v>
      </c>
      <c r="BO438" s="23">
        <f>INT((BM438-BN438)*10)/10</f>
        <v>0</v>
      </c>
      <c r="BP438" s="17">
        <f>BM438-BN438-BO438</f>
        <v>0</v>
      </c>
      <c r="BQ438" s="23">
        <f>IF(OR(BP438=0.05,BP438=0),BP438,IF(AND(BP438&gt;0.051,BP438&lt;0.1),0.1,IF(AND(BP438&gt;0.001,BP438&lt;0.05),0.05,BP438)))</f>
        <v>0</v>
      </c>
      <c r="BR438" s="23">
        <f>BN438+BO438+BQ438</f>
        <v>0</v>
      </c>
      <c r="BS438">
        <f>IF(BW437&gt;0,BS437,0)</f>
        <v>0</v>
      </c>
      <c r="BT438" s="7">
        <f>SUM(BD438:BE438)+BR438+BS438</f>
        <v>0</v>
      </c>
      <c r="BU438" s="7">
        <f>IF(AND(BT438&gt;0,BT439=0),BT438,0)</f>
        <v>0</v>
      </c>
      <c r="BV438" s="7">
        <f>IF(BW437&gt;0,BV437,0)</f>
        <v>0</v>
      </c>
      <c r="BW438" s="7">
        <f>IF(ROUND(BT438-BV438,2)&gt;0,ROUND(BT438-BV438,2),0)</f>
        <v>0</v>
      </c>
      <c r="CB438">
        <v>436</v>
      </c>
      <c r="CC438" s="7">
        <f>IF(DB437&gt;0,CC437-1000,CC437)</f>
        <v>0</v>
      </c>
      <c r="CD438" s="20">
        <f>IF(DB437&gt;0,ROUND(PMT($F$92/12,$F$96*12,-CC438),5),0)</f>
        <v>0</v>
      </c>
      <c r="CE438" s="15">
        <f>IF(DB437&gt;0,ROUND(CC438*$CE$1/1000,2),0)</f>
        <v>0</v>
      </c>
      <c r="CF438" s="9">
        <f>INT(CE438)</f>
        <v>0</v>
      </c>
      <c r="CG438" s="23">
        <f>INT((CE438-CF438)*10)/10</f>
        <v>0</v>
      </c>
      <c r="CH438" s="17">
        <f>CE438-CF438-CG438</f>
        <v>0</v>
      </c>
      <c r="CI438" s="23">
        <f>IF(OR(CH438=0.05,CH438=0),CH438,IF(AND(CH438&gt;0.051,CH438&lt;0.1),0.1,IF(AND(CH438&gt;0.001,CH438&lt;0.05),0.05,CH438)))</f>
        <v>0</v>
      </c>
      <c r="CJ438" s="23">
        <f>CF438+CG438+CI438</f>
        <v>0</v>
      </c>
      <c r="CK438" s="15">
        <f>IF(DB437&gt;0,ROUND($CD$1*$CK$1,2),0)</f>
        <v>0</v>
      </c>
      <c r="CL438" s="22">
        <v>0</v>
      </c>
      <c r="CM438" s="22">
        <f>IF(DB437&gt;0,ROUND($CD$1*$CM$1,2),0)</f>
        <v>0</v>
      </c>
      <c r="CN438" s="22">
        <f>IF(DB437&gt;0,ROUND($CD$1*$CN$1,2),0)</f>
        <v>0</v>
      </c>
      <c r="CO438" s="22">
        <f>IF(DB437&gt;0,ROUND($CD$1*$CO$1,2),0)</f>
        <v>0</v>
      </c>
      <c r="CP438" s="22">
        <f>IF(DB437&gt;0,ROUND($CD$1*$CP$1,2),0)</f>
        <v>0</v>
      </c>
      <c r="CQ438" s="15">
        <f>IF(DB437&gt;0,CK438+SUM(CM438:CP438),0)</f>
        <v>0</v>
      </c>
      <c r="CR438" s="22">
        <f>IF(DB437&gt;0,ROUND(CQ438/12,2),0)</f>
        <v>0</v>
      </c>
      <c r="CS438" s="9">
        <f>INT(CR438)</f>
        <v>0</v>
      </c>
      <c r="CT438" s="23">
        <f>INT((CR438-CS438)*10)/10</f>
        <v>0</v>
      </c>
      <c r="CU438" s="17">
        <f>CR438-CS438-CT438</f>
        <v>0</v>
      </c>
      <c r="CV438" s="23">
        <f>IF(OR(CU438=0.05,CU438=0),CU438,IF(AND(CU438&gt;0.051,CU438&lt;0.1),0.1,IF(AND(CU438&gt;0.001,CU438&lt;0.05),0.05,CU438)))</f>
        <v>0</v>
      </c>
      <c r="CW438" s="23">
        <f>CS438+CT438+CV438</f>
        <v>0</v>
      </c>
      <c r="CX438">
        <f>IF(DB437&gt;0,CX437,0)</f>
        <v>0</v>
      </c>
      <c r="CY438" s="7">
        <f>ROUND(CD438+CJ438+CW438+CX438,2)</f>
        <v>0</v>
      </c>
      <c r="CZ438" s="7">
        <f>IF(AND(CY438&gt;0,CY439=0),CY438,0)</f>
        <v>0</v>
      </c>
      <c r="DA438" s="7">
        <f>IF(DB437&gt;0,DA437,0)</f>
        <v>0</v>
      </c>
      <c r="DB438" s="7">
        <f>IF(ROUND(CY438-DA438,2)&gt;0,ROUND(CY438-DA438,2),0)</f>
        <v>0</v>
      </c>
      <c r="EB438">
        <v>436</v>
      </c>
      <c r="EC438" s="7">
        <f>IF(FB437&gt;0,EC437-1000,EC437)</f>
        <v>0</v>
      </c>
      <c r="ED438" s="20">
        <f>IF(FB437&gt;0,ROUND(PMT($F$92/12,$F$96*12,-EC438),5),0)</f>
        <v>0</v>
      </c>
      <c r="EE438" s="15">
        <f>IF(FB437&gt;0,ROUND(EC438*$EE$1/1000,2),0)</f>
        <v>0</v>
      </c>
      <c r="EF438" s="9">
        <f>INT(EE438)</f>
        <v>0</v>
      </c>
      <c r="EG438" s="23">
        <f>INT((EE438-EF438)*10)/10</f>
        <v>0</v>
      </c>
      <c r="EH438" s="17">
        <f>EE438-EF438-EG438</f>
        <v>0</v>
      </c>
      <c r="EI438" s="23">
        <f>IF(OR(EH438=0.05,EH438=0),EH438,IF(AND(EH438&gt;0.051,EH438&lt;0.1),0.1,IF(AND(EH438&gt;0.001,EH438&lt;0.05),0.05,EH438)))</f>
        <v>0</v>
      </c>
      <c r="EJ438" s="23">
        <f>EF438+EG438+EI438</f>
        <v>0</v>
      </c>
      <c r="EK438" s="15">
        <f>IF(FB437&gt;0,ROUND($ED$1*$EK$1,2),0)</f>
        <v>0</v>
      </c>
      <c r="EL438" s="22">
        <v>0</v>
      </c>
      <c r="EM438" s="22">
        <f>IF(FB437&gt;0,ROUND($ED$1*$EM$1,0),0)</f>
        <v>0</v>
      </c>
      <c r="EN438" s="22">
        <f>IF(FB437&gt;0,ROUND($ED$1*$EN$1,2),0)</f>
        <v>0</v>
      </c>
      <c r="EO438" s="22">
        <f>IF(FB437&gt;0,ROUND($ED$1*$EO$1,2),0)</f>
        <v>0</v>
      </c>
      <c r="EP438" s="22">
        <f>IF(FB437&gt;0,ROUND($ED$1*$EP$1,2),0)</f>
        <v>0</v>
      </c>
      <c r="EQ438" s="15">
        <f>IF(FB437&gt;0,EK438+SUM(EM438:EP438),0)</f>
        <v>0</v>
      </c>
      <c r="ER438" s="22">
        <f>IF(FB437&gt;0,ROUND(EQ438/12,2),0)</f>
        <v>0</v>
      </c>
      <c r="ES438" s="9">
        <f>INT(ER438)</f>
        <v>0</v>
      </c>
      <c r="ET438" s="23">
        <f>INT((ER438-ES438)*10)/10</f>
        <v>0</v>
      </c>
      <c r="EU438" s="17">
        <f>ER438-ES438-ET438</f>
        <v>0</v>
      </c>
      <c r="EV438" s="23">
        <f>IF(OR(EU438=0.05,EU438=0),EU438,IF(AND(EU438&gt;0.051,EU438&lt;0.1),0.1,IF(AND(EU438&gt;0.001,EU438&lt;0.05),0.05,EU438)))</f>
        <v>0</v>
      </c>
      <c r="EW438" s="23">
        <f>ES438+ET438+EV438</f>
        <v>0</v>
      </c>
      <c r="EX438">
        <f>IF(FB437&gt;0,EX437,0)</f>
        <v>0</v>
      </c>
      <c r="EY438" s="7">
        <f>ROUND(ED438+EJ438+EW438+EX438,2)</f>
        <v>0</v>
      </c>
      <c r="EZ438" s="7">
        <f>IF(AND(EY438&gt;0,EY439=0),EY438,0)</f>
        <v>0</v>
      </c>
      <c r="FA438" s="7">
        <f>IF(FB437&gt;0,FA437,0)</f>
        <v>0</v>
      </c>
      <c r="FB438" s="7">
        <f>IF(ROUND(EY438-FA438,2)&gt;0,ROUND(EY438-FA438,2),0)</f>
        <v>0</v>
      </c>
      <c r="GB438">
        <v>436</v>
      </c>
      <c r="GC438" s="7">
        <f>IF(HB437&gt;0,GC437-1000,GC437)</f>
        <v>0</v>
      </c>
      <c r="GD438" s="20">
        <f>IF(HB437&gt;0,ROUND(PMT($F$92/12,$F$96*12,-GC438),5),0)</f>
        <v>0</v>
      </c>
      <c r="GE438" s="15">
        <f>IF(HB437&gt;0,ROUND(GC438*$GE$1/1000,2),0)</f>
        <v>0</v>
      </c>
      <c r="GF438" s="9">
        <f>INT(GE438)</f>
        <v>0</v>
      </c>
      <c r="GG438" s="23">
        <f>INT((GE438-GF438)*10)/10</f>
        <v>0</v>
      </c>
      <c r="GH438" s="17">
        <f>GE438-GF438-GG438</f>
        <v>0</v>
      </c>
      <c r="GI438" s="23">
        <f>IF(OR(GH438=0.05,GH438=0),GH438,IF(AND(GH438&gt;0.051,GH438&lt;0.1),0.1,IF(AND(GH438&gt;0.001,GH438&lt;0.05),0.05,GH438)))</f>
        <v>0</v>
      </c>
      <c r="GJ438" s="23">
        <f>GF438+GG438+GI438</f>
        <v>0</v>
      </c>
      <c r="GK438" s="15">
        <f>IF(HB437&gt;0,ROUND($GD$1*$GK$1,2),0)</f>
        <v>0</v>
      </c>
      <c r="GL438" s="22">
        <v>0</v>
      </c>
      <c r="GM438" s="22">
        <f>IF(HB437&gt;0,ROUND($GD$1*$GM$1,0),0)</f>
        <v>0</v>
      </c>
      <c r="GN438" s="22">
        <f>IF(HB437&gt;0,ROUND($GD$1*$GN$1,2),0)</f>
        <v>0</v>
      </c>
      <c r="GO438" s="22">
        <f>IF(HB437&gt;0,ROUND($GD$1*$GO$1,2),0)</f>
        <v>0</v>
      </c>
      <c r="GP438" s="22">
        <f>IF(HB437&gt;0,ROUND($GD$1*$GP$1,2),0)</f>
        <v>0</v>
      </c>
      <c r="GQ438" s="15">
        <f>IF(HB437&gt;0,GK438+SUM(GM438:GP438),0)</f>
        <v>0</v>
      </c>
      <c r="GR438" s="22">
        <f>IF(HB437&gt;0,ROUND(GQ438/12,2),0)</f>
        <v>0</v>
      </c>
      <c r="GS438" s="9">
        <f>INT(GR438)</f>
        <v>0</v>
      </c>
      <c r="GT438" s="23">
        <f>INT((GR438-GS438)*10)/10</f>
        <v>0</v>
      </c>
      <c r="GU438" s="17">
        <f>GR438-GS438-GT438</f>
        <v>0</v>
      </c>
      <c r="GV438" s="23">
        <f>IF(OR(GU438=0.05,GU438=0),GU438,IF(AND(GU438&gt;0.051,GU438&lt;0.1),0.1,IF(AND(GU438&gt;0.001,GU438&lt;0.05),0.05,GU438)))</f>
        <v>0</v>
      </c>
      <c r="GW438" s="23">
        <f>GS438+GT438+GV438</f>
        <v>0</v>
      </c>
      <c r="GX438">
        <f>IF(HB437&gt;0,GX437,0)</f>
        <v>0</v>
      </c>
      <c r="GY438" s="7">
        <f>ROUND(GD438+GJ438+GW438+GX438,2)</f>
        <v>0</v>
      </c>
      <c r="GZ438" s="7">
        <f>IF(AND(GY438&gt;0,GY439=0),GY438,0)</f>
        <v>0</v>
      </c>
      <c r="HA438" s="7">
        <f>IF(HB437&gt;0,HA437,0)</f>
        <v>0</v>
      </c>
      <c r="HB438" s="7">
        <f>IF(ROUND(GY438-HA438,2)&gt;0,ROUND(GY438-HA438,2),0)</f>
        <v>0</v>
      </c>
    </row>
    <row r="439" spans="1:235">
      <c r="BB439">
        <v>437</v>
      </c>
      <c r="BC439" s="7">
        <f>IF(BW438&gt;0,BC438-1000,BC438)</f>
        <v>0</v>
      </c>
      <c r="BD439" s="20">
        <f>IF(BW438&gt;0,ROUND(PMT($F$92/12,$F$96*12,-BC439),5),0)</f>
        <v>0</v>
      </c>
      <c r="BE439" s="15">
        <f>IF(BW438&gt;0,ROUND(BC439*$E$1/1000,2),0)</f>
        <v>0</v>
      </c>
      <c r="BF439" s="15">
        <f>IF(BW438&gt;0,ROUND(MIN(BC439,$F$168)*$BF$1,2),0)</f>
        <v>0</v>
      </c>
      <c r="BG439" s="22">
        <v>0</v>
      </c>
      <c r="BH439" s="22">
        <f>IF(BW438&gt;0,ROUND(MIN(BC439,$F$168)*$BH$1,0),0)</f>
        <v>0</v>
      </c>
      <c r="BI439" s="22">
        <f>IF(BW438&gt;0,ROUND(MIN(BC439,$F$168)*$BI$1,2),0)</f>
        <v>0</v>
      </c>
      <c r="BJ439" s="22">
        <f>IF(BW438&gt;0,ROUND(MIN(BC439,$F$168)*$BJ$1,2),0)</f>
        <v>0</v>
      </c>
      <c r="BK439" s="22">
        <f>IF(BW438&gt;0,ROUND(MIN(BC439,$F$168)*$BK$1,2),0)</f>
        <v>0</v>
      </c>
      <c r="BL439" s="15">
        <f>IF(BW438&gt;0,BF439+SUM(BH439:BK439),0)</f>
        <v>0</v>
      </c>
      <c r="BM439" s="22">
        <f>IF(BW438&gt;0,ROUND(BL439/12,2),0)</f>
        <v>0</v>
      </c>
      <c r="BN439" s="9">
        <f>INT(BM439)</f>
        <v>0</v>
      </c>
      <c r="BO439" s="23">
        <f>INT((BM439-BN439)*10)/10</f>
        <v>0</v>
      </c>
      <c r="BP439" s="17">
        <f>BM439-BN439-BO439</f>
        <v>0</v>
      </c>
      <c r="BQ439" s="23">
        <f>IF(OR(BP439=0.05,BP439=0),BP439,IF(AND(BP439&gt;0.051,BP439&lt;0.1),0.1,IF(AND(BP439&gt;0.001,BP439&lt;0.05),0.05,BP439)))</f>
        <v>0</v>
      </c>
      <c r="BR439" s="23">
        <f>BN439+BO439+BQ439</f>
        <v>0</v>
      </c>
      <c r="BS439">
        <f>IF(BW438&gt;0,BS438,0)</f>
        <v>0</v>
      </c>
      <c r="BT439" s="7">
        <f>SUM(BD439:BE439)+BR439+BS439</f>
        <v>0</v>
      </c>
      <c r="BU439" s="7">
        <f>IF(AND(BT439&gt;0,BT440=0),BT439,0)</f>
        <v>0</v>
      </c>
      <c r="BV439" s="7">
        <f>IF(BW438&gt;0,BV438,0)</f>
        <v>0</v>
      </c>
      <c r="BW439" s="7">
        <f>IF(ROUND(BT439-BV439,2)&gt;0,ROUND(BT439-BV439,2),0)</f>
        <v>0</v>
      </c>
      <c r="CB439">
        <v>437</v>
      </c>
      <c r="CC439" s="7">
        <f>IF(DB438&gt;0,CC438-1000,CC438)</f>
        <v>0</v>
      </c>
      <c r="CD439" s="20">
        <f>IF(DB438&gt;0,ROUND(PMT($F$92/12,$F$96*12,-CC439),5),0)</f>
        <v>0</v>
      </c>
      <c r="CE439" s="15">
        <f>IF(DB438&gt;0,ROUND(CC439*$CE$1/1000,2),0)</f>
        <v>0</v>
      </c>
      <c r="CF439" s="9">
        <f>INT(CE439)</f>
        <v>0</v>
      </c>
      <c r="CG439" s="23">
        <f>INT((CE439-CF439)*10)/10</f>
        <v>0</v>
      </c>
      <c r="CH439" s="17">
        <f>CE439-CF439-CG439</f>
        <v>0</v>
      </c>
      <c r="CI439" s="23">
        <f>IF(OR(CH439=0.05,CH439=0),CH439,IF(AND(CH439&gt;0.051,CH439&lt;0.1),0.1,IF(AND(CH439&gt;0.001,CH439&lt;0.05),0.05,CH439)))</f>
        <v>0</v>
      </c>
      <c r="CJ439" s="23">
        <f>CF439+CG439+CI439</f>
        <v>0</v>
      </c>
      <c r="CK439" s="15">
        <f>IF(DB438&gt;0,ROUND($CD$1*$CK$1,2),0)</f>
        <v>0</v>
      </c>
      <c r="CL439" s="22">
        <v>0</v>
      </c>
      <c r="CM439" s="22">
        <f>IF(DB438&gt;0,ROUND($CD$1*$CM$1,2),0)</f>
        <v>0</v>
      </c>
      <c r="CN439" s="22">
        <f>IF(DB438&gt;0,ROUND($CD$1*$CN$1,2),0)</f>
        <v>0</v>
      </c>
      <c r="CO439" s="22">
        <f>IF(DB438&gt;0,ROUND($CD$1*$CO$1,2),0)</f>
        <v>0</v>
      </c>
      <c r="CP439" s="22">
        <f>IF(DB438&gt;0,ROUND($CD$1*$CP$1,2),0)</f>
        <v>0</v>
      </c>
      <c r="CQ439" s="15">
        <f>IF(DB438&gt;0,CK439+SUM(CM439:CP439),0)</f>
        <v>0</v>
      </c>
      <c r="CR439" s="22">
        <f>IF(DB438&gt;0,ROUND(CQ439/12,2),0)</f>
        <v>0</v>
      </c>
      <c r="CS439" s="9">
        <f>INT(CR439)</f>
        <v>0</v>
      </c>
      <c r="CT439" s="23">
        <f>INT((CR439-CS439)*10)/10</f>
        <v>0</v>
      </c>
      <c r="CU439" s="17">
        <f>CR439-CS439-CT439</f>
        <v>0</v>
      </c>
      <c r="CV439" s="23">
        <f>IF(OR(CU439=0.05,CU439=0),CU439,IF(AND(CU439&gt;0.051,CU439&lt;0.1),0.1,IF(AND(CU439&gt;0.001,CU439&lt;0.05),0.05,CU439)))</f>
        <v>0</v>
      </c>
      <c r="CW439" s="23">
        <f>CS439+CT439+CV439</f>
        <v>0</v>
      </c>
      <c r="CX439">
        <f>IF(DB438&gt;0,CX438,0)</f>
        <v>0</v>
      </c>
      <c r="CY439" s="7">
        <f>ROUND(CD439+CJ439+CW439+CX439,2)</f>
        <v>0</v>
      </c>
      <c r="CZ439" s="7">
        <f>IF(AND(CY439&gt;0,CY440=0),CY439,0)</f>
        <v>0</v>
      </c>
      <c r="DA439" s="7">
        <f>IF(DB438&gt;0,DA438,0)</f>
        <v>0</v>
      </c>
      <c r="DB439" s="7">
        <f>IF(ROUND(CY439-DA439,2)&gt;0,ROUND(CY439-DA439,2),0)</f>
        <v>0</v>
      </c>
      <c r="EB439">
        <v>437</v>
      </c>
      <c r="EC439" s="7">
        <f>IF(FB438&gt;0,EC438-1000,EC438)</f>
        <v>0</v>
      </c>
      <c r="ED439" s="20">
        <f>IF(FB438&gt;0,ROUND(PMT($F$92/12,$F$96*12,-EC439),5),0)</f>
        <v>0</v>
      </c>
      <c r="EE439" s="15">
        <f>IF(FB438&gt;0,ROUND(EC439*$EE$1/1000,2),0)</f>
        <v>0</v>
      </c>
      <c r="EF439" s="9">
        <f>INT(EE439)</f>
        <v>0</v>
      </c>
      <c r="EG439" s="23">
        <f>INT((EE439-EF439)*10)/10</f>
        <v>0</v>
      </c>
      <c r="EH439" s="17">
        <f>EE439-EF439-EG439</f>
        <v>0</v>
      </c>
      <c r="EI439" s="23">
        <f>IF(OR(EH439=0.05,EH439=0),EH439,IF(AND(EH439&gt;0.051,EH439&lt;0.1),0.1,IF(AND(EH439&gt;0.001,EH439&lt;0.05),0.05,EH439)))</f>
        <v>0</v>
      </c>
      <c r="EJ439" s="23">
        <f>EF439+EG439+EI439</f>
        <v>0</v>
      </c>
      <c r="EK439" s="15">
        <f>IF(FB438&gt;0,ROUND($ED$1*$EK$1,2),0)</f>
        <v>0</v>
      </c>
      <c r="EL439" s="22">
        <v>0</v>
      </c>
      <c r="EM439" s="22">
        <f>IF(FB438&gt;0,ROUND($ED$1*$EM$1,0),0)</f>
        <v>0</v>
      </c>
      <c r="EN439" s="22">
        <f>IF(FB438&gt;0,ROUND($ED$1*$EN$1,2),0)</f>
        <v>0</v>
      </c>
      <c r="EO439" s="22">
        <f>IF(FB438&gt;0,ROUND($ED$1*$EO$1,2),0)</f>
        <v>0</v>
      </c>
      <c r="EP439" s="22">
        <f>IF(FB438&gt;0,ROUND($ED$1*$EP$1,2),0)</f>
        <v>0</v>
      </c>
      <c r="EQ439" s="15">
        <f>IF(FB438&gt;0,EK439+SUM(EM439:EP439),0)</f>
        <v>0</v>
      </c>
      <c r="ER439" s="22">
        <f>IF(FB438&gt;0,ROUND(EQ439/12,2),0)</f>
        <v>0</v>
      </c>
      <c r="ES439" s="9">
        <f>INT(ER439)</f>
        <v>0</v>
      </c>
      <c r="ET439" s="23">
        <f>INT((ER439-ES439)*10)/10</f>
        <v>0</v>
      </c>
      <c r="EU439" s="17">
        <f>ER439-ES439-ET439</f>
        <v>0</v>
      </c>
      <c r="EV439" s="23">
        <f>IF(OR(EU439=0.05,EU439=0),EU439,IF(AND(EU439&gt;0.051,EU439&lt;0.1),0.1,IF(AND(EU439&gt;0.001,EU439&lt;0.05),0.05,EU439)))</f>
        <v>0</v>
      </c>
      <c r="EW439" s="23">
        <f>ES439+ET439+EV439</f>
        <v>0</v>
      </c>
      <c r="EX439">
        <f>IF(FB438&gt;0,EX438,0)</f>
        <v>0</v>
      </c>
      <c r="EY439" s="7">
        <f>ROUND(ED439+EJ439+EW439+EX439,2)</f>
        <v>0</v>
      </c>
      <c r="EZ439" s="7">
        <f>IF(AND(EY439&gt;0,EY440=0),EY439,0)</f>
        <v>0</v>
      </c>
      <c r="FA439" s="7">
        <f>IF(FB438&gt;0,FA438,0)</f>
        <v>0</v>
      </c>
      <c r="FB439" s="7">
        <f>IF(ROUND(EY439-FA439,2)&gt;0,ROUND(EY439-FA439,2),0)</f>
        <v>0</v>
      </c>
      <c r="GB439">
        <v>437</v>
      </c>
      <c r="GC439" s="7">
        <f>IF(HB438&gt;0,GC438-1000,GC438)</f>
        <v>0</v>
      </c>
      <c r="GD439" s="20">
        <f>IF(HB438&gt;0,ROUND(PMT($F$92/12,$F$96*12,-GC439),5),0)</f>
        <v>0</v>
      </c>
      <c r="GE439" s="15">
        <f>IF(HB438&gt;0,ROUND(GC439*$GE$1/1000,2),0)</f>
        <v>0</v>
      </c>
      <c r="GF439" s="9">
        <f>INT(GE439)</f>
        <v>0</v>
      </c>
      <c r="GG439" s="23">
        <f>INT((GE439-GF439)*10)/10</f>
        <v>0</v>
      </c>
      <c r="GH439" s="17">
        <f>GE439-GF439-GG439</f>
        <v>0</v>
      </c>
      <c r="GI439" s="23">
        <f>IF(OR(GH439=0.05,GH439=0),GH439,IF(AND(GH439&gt;0.051,GH439&lt;0.1),0.1,IF(AND(GH439&gt;0.001,GH439&lt;0.05),0.05,GH439)))</f>
        <v>0</v>
      </c>
      <c r="GJ439" s="23">
        <f>GF439+GG439+GI439</f>
        <v>0</v>
      </c>
      <c r="GK439" s="15">
        <f>IF(HB438&gt;0,ROUND($GD$1*$GK$1,2),0)</f>
        <v>0</v>
      </c>
      <c r="GL439" s="22">
        <v>0</v>
      </c>
      <c r="GM439" s="22">
        <f>IF(HB438&gt;0,ROUND($GD$1*$GM$1,0),0)</f>
        <v>0</v>
      </c>
      <c r="GN439" s="22">
        <f>IF(HB438&gt;0,ROUND($GD$1*$GN$1,2),0)</f>
        <v>0</v>
      </c>
      <c r="GO439" s="22">
        <f>IF(HB438&gt;0,ROUND($GD$1*$GO$1,2),0)</f>
        <v>0</v>
      </c>
      <c r="GP439" s="22">
        <f>IF(HB438&gt;0,ROUND($GD$1*$GP$1,2),0)</f>
        <v>0</v>
      </c>
      <c r="GQ439" s="15">
        <f>IF(HB438&gt;0,GK439+SUM(GM439:GP439),0)</f>
        <v>0</v>
      </c>
      <c r="GR439" s="22">
        <f>IF(HB438&gt;0,ROUND(GQ439/12,2),0)</f>
        <v>0</v>
      </c>
      <c r="GS439" s="9">
        <f>INT(GR439)</f>
        <v>0</v>
      </c>
      <c r="GT439" s="23">
        <f>INT((GR439-GS439)*10)/10</f>
        <v>0</v>
      </c>
      <c r="GU439" s="17">
        <f>GR439-GS439-GT439</f>
        <v>0</v>
      </c>
      <c r="GV439" s="23">
        <f>IF(OR(GU439=0.05,GU439=0),GU439,IF(AND(GU439&gt;0.051,GU439&lt;0.1),0.1,IF(AND(GU439&gt;0.001,GU439&lt;0.05),0.05,GU439)))</f>
        <v>0</v>
      </c>
      <c r="GW439" s="23">
        <f>GS439+GT439+GV439</f>
        <v>0</v>
      </c>
      <c r="GX439">
        <f>IF(HB438&gt;0,GX438,0)</f>
        <v>0</v>
      </c>
      <c r="GY439" s="7">
        <f>ROUND(GD439+GJ439+GW439+GX439,2)</f>
        <v>0</v>
      </c>
      <c r="GZ439" s="7">
        <f>IF(AND(GY439&gt;0,GY440=0),GY439,0)</f>
        <v>0</v>
      </c>
      <c r="HA439" s="7">
        <f>IF(HB438&gt;0,HA438,0)</f>
        <v>0</v>
      </c>
      <c r="HB439" s="7">
        <f>IF(ROUND(GY439-HA439,2)&gt;0,ROUND(GY439-HA439,2),0)</f>
        <v>0</v>
      </c>
    </row>
    <row r="440" spans="1:235">
      <c r="BB440">
        <v>438</v>
      </c>
      <c r="BC440" s="7">
        <f>IF(BW439&gt;0,BC439-1000,BC439)</f>
        <v>0</v>
      </c>
      <c r="BD440" s="20">
        <f>IF(BW439&gt;0,ROUND(PMT($F$92/12,$F$96*12,-BC440),5),0)</f>
        <v>0</v>
      </c>
      <c r="BE440" s="15">
        <f>IF(BW439&gt;0,ROUND(BC440*$E$1/1000,2),0)</f>
        <v>0</v>
      </c>
      <c r="BF440" s="15">
        <f>IF(BW439&gt;0,ROUND(MIN(BC440,$F$168)*$BF$1,2),0)</f>
        <v>0</v>
      </c>
      <c r="BG440" s="22">
        <v>0</v>
      </c>
      <c r="BH440" s="22">
        <f>IF(BW439&gt;0,ROUND(MIN(BC440,$F$168)*$BH$1,0),0)</f>
        <v>0</v>
      </c>
      <c r="BI440" s="22">
        <f>IF(BW439&gt;0,ROUND(MIN(BC440,$F$168)*$BI$1,2),0)</f>
        <v>0</v>
      </c>
      <c r="BJ440" s="22">
        <f>IF(BW439&gt;0,ROUND(MIN(BC440,$F$168)*$BJ$1,2),0)</f>
        <v>0</v>
      </c>
      <c r="BK440" s="22">
        <f>IF(BW439&gt;0,ROUND(MIN(BC440,$F$168)*$BK$1,2),0)</f>
        <v>0</v>
      </c>
      <c r="BL440" s="15">
        <f>IF(BW439&gt;0,BF440+SUM(BH440:BK440),0)</f>
        <v>0</v>
      </c>
      <c r="BM440" s="22">
        <f>IF(BW439&gt;0,ROUND(BL440/12,2),0)</f>
        <v>0</v>
      </c>
      <c r="BN440" s="9">
        <f>INT(BM440)</f>
        <v>0</v>
      </c>
      <c r="BO440" s="23">
        <f>INT((BM440-BN440)*10)/10</f>
        <v>0</v>
      </c>
      <c r="BP440" s="17">
        <f>BM440-BN440-BO440</f>
        <v>0</v>
      </c>
      <c r="BQ440" s="23">
        <f>IF(OR(BP440=0.05,BP440=0),BP440,IF(AND(BP440&gt;0.051,BP440&lt;0.1),0.1,IF(AND(BP440&gt;0.001,BP440&lt;0.05),0.05,BP440)))</f>
        <v>0</v>
      </c>
      <c r="BR440" s="23">
        <f>BN440+BO440+BQ440</f>
        <v>0</v>
      </c>
      <c r="BS440">
        <f>IF(BW439&gt;0,BS439,0)</f>
        <v>0</v>
      </c>
      <c r="BT440" s="7">
        <f>SUM(BD440:BE440)+BR440+BS440</f>
        <v>0</v>
      </c>
      <c r="BU440" s="7">
        <f>IF(AND(BT440&gt;0,BT441=0),BT440,0)</f>
        <v>0</v>
      </c>
      <c r="BV440" s="7">
        <f>IF(BW439&gt;0,BV439,0)</f>
        <v>0</v>
      </c>
      <c r="BW440" s="7">
        <f>IF(ROUND(BT440-BV440,2)&gt;0,ROUND(BT440-BV440,2),0)</f>
        <v>0</v>
      </c>
      <c r="CB440">
        <v>438</v>
      </c>
      <c r="CC440" s="7">
        <f>IF(DB439&gt;0,CC439-1000,CC439)</f>
        <v>0</v>
      </c>
      <c r="CD440" s="20">
        <f>IF(DB439&gt;0,ROUND(PMT($F$92/12,$F$96*12,-CC440),5),0)</f>
        <v>0</v>
      </c>
      <c r="CE440" s="15">
        <f>IF(DB439&gt;0,ROUND(CC440*$CE$1/1000,2),0)</f>
        <v>0</v>
      </c>
      <c r="CF440" s="9">
        <f>INT(CE440)</f>
        <v>0</v>
      </c>
      <c r="CG440" s="23">
        <f>INT((CE440-CF440)*10)/10</f>
        <v>0</v>
      </c>
      <c r="CH440" s="17">
        <f>CE440-CF440-CG440</f>
        <v>0</v>
      </c>
      <c r="CI440" s="23">
        <f>IF(OR(CH440=0.05,CH440=0),CH440,IF(AND(CH440&gt;0.051,CH440&lt;0.1),0.1,IF(AND(CH440&gt;0.001,CH440&lt;0.05),0.05,CH440)))</f>
        <v>0</v>
      </c>
      <c r="CJ440" s="23">
        <f>CF440+CG440+CI440</f>
        <v>0</v>
      </c>
      <c r="CK440" s="15">
        <f>IF(DB439&gt;0,ROUND($CD$1*$CK$1,2),0)</f>
        <v>0</v>
      </c>
      <c r="CL440" s="22">
        <v>0</v>
      </c>
      <c r="CM440" s="22">
        <f>IF(DB439&gt;0,ROUND($CD$1*$CM$1,2),0)</f>
        <v>0</v>
      </c>
      <c r="CN440" s="22">
        <f>IF(DB439&gt;0,ROUND($CD$1*$CN$1,2),0)</f>
        <v>0</v>
      </c>
      <c r="CO440" s="22">
        <f>IF(DB439&gt;0,ROUND($CD$1*$CO$1,2),0)</f>
        <v>0</v>
      </c>
      <c r="CP440" s="22">
        <f>IF(DB439&gt;0,ROUND($CD$1*$CP$1,2),0)</f>
        <v>0</v>
      </c>
      <c r="CQ440" s="15">
        <f>IF(DB439&gt;0,CK440+SUM(CM440:CP440),0)</f>
        <v>0</v>
      </c>
      <c r="CR440" s="22">
        <f>IF(DB439&gt;0,ROUND(CQ440/12,2),0)</f>
        <v>0</v>
      </c>
      <c r="CS440" s="9">
        <f>INT(CR440)</f>
        <v>0</v>
      </c>
      <c r="CT440" s="23">
        <f>INT((CR440-CS440)*10)/10</f>
        <v>0</v>
      </c>
      <c r="CU440" s="17">
        <f>CR440-CS440-CT440</f>
        <v>0</v>
      </c>
      <c r="CV440" s="23">
        <f>IF(OR(CU440=0.05,CU440=0),CU440,IF(AND(CU440&gt;0.051,CU440&lt;0.1),0.1,IF(AND(CU440&gt;0.001,CU440&lt;0.05),0.05,CU440)))</f>
        <v>0</v>
      </c>
      <c r="CW440" s="23">
        <f>CS440+CT440+CV440</f>
        <v>0</v>
      </c>
      <c r="CX440">
        <f>IF(DB439&gt;0,CX439,0)</f>
        <v>0</v>
      </c>
      <c r="CY440" s="7">
        <f>ROUND(CD440+CJ440+CW440+CX440,2)</f>
        <v>0</v>
      </c>
      <c r="CZ440" s="7">
        <f>IF(AND(CY440&gt;0,CY441=0),CY440,0)</f>
        <v>0</v>
      </c>
      <c r="DA440" s="7">
        <f>IF(DB439&gt;0,DA439,0)</f>
        <v>0</v>
      </c>
      <c r="DB440" s="7">
        <f>IF(ROUND(CY440-DA440,2)&gt;0,ROUND(CY440-DA440,2),0)</f>
        <v>0</v>
      </c>
      <c r="EB440">
        <v>438</v>
      </c>
      <c r="EC440" s="7">
        <f>IF(FB439&gt;0,EC439-1000,EC439)</f>
        <v>0</v>
      </c>
      <c r="ED440" s="20">
        <f>IF(FB439&gt;0,ROUND(PMT($F$92/12,$F$96*12,-EC440),5),0)</f>
        <v>0</v>
      </c>
      <c r="EE440" s="15">
        <f>IF(FB439&gt;0,ROUND(EC440*$EE$1/1000,2),0)</f>
        <v>0</v>
      </c>
      <c r="EF440" s="9">
        <f>INT(EE440)</f>
        <v>0</v>
      </c>
      <c r="EG440" s="23">
        <f>INT((EE440-EF440)*10)/10</f>
        <v>0</v>
      </c>
      <c r="EH440" s="17">
        <f>EE440-EF440-EG440</f>
        <v>0</v>
      </c>
      <c r="EI440" s="23">
        <f>IF(OR(EH440=0.05,EH440=0),EH440,IF(AND(EH440&gt;0.051,EH440&lt;0.1),0.1,IF(AND(EH440&gt;0.001,EH440&lt;0.05),0.05,EH440)))</f>
        <v>0</v>
      </c>
      <c r="EJ440" s="23">
        <f>EF440+EG440+EI440</f>
        <v>0</v>
      </c>
      <c r="EK440" s="15">
        <f>IF(FB439&gt;0,ROUND($ED$1*$EK$1,2),0)</f>
        <v>0</v>
      </c>
      <c r="EL440" s="22">
        <v>0</v>
      </c>
      <c r="EM440" s="22">
        <f>IF(FB439&gt;0,ROUND($ED$1*$EM$1,0),0)</f>
        <v>0</v>
      </c>
      <c r="EN440" s="22">
        <f>IF(FB439&gt;0,ROUND($ED$1*$EN$1,2),0)</f>
        <v>0</v>
      </c>
      <c r="EO440" s="22">
        <f>IF(FB439&gt;0,ROUND($ED$1*$EO$1,2),0)</f>
        <v>0</v>
      </c>
      <c r="EP440" s="22">
        <f>IF(FB439&gt;0,ROUND($ED$1*$EP$1,2),0)</f>
        <v>0</v>
      </c>
      <c r="EQ440" s="15">
        <f>IF(FB439&gt;0,EK440+SUM(EM440:EP440),0)</f>
        <v>0</v>
      </c>
      <c r="ER440" s="22">
        <f>IF(FB439&gt;0,ROUND(EQ440/12,2),0)</f>
        <v>0</v>
      </c>
      <c r="ES440" s="9">
        <f>INT(ER440)</f>
        <v>0</v>
      </c>
      <c r="ET440" s="23">
        <f>INT((ER440-ES440)*10)/10</f>
        <v>0</v>
      </c>
      <c r="EU440" s="17">
        <f>ER440-ES440-ET440</f>
        <v>0</v>
      </c>
      <c r="EV440" s="23">
        <f>IF(OR(EU440=0.05,EU440=0),EU440,IF(AND(EU440&gt;0.051,EU440&lt;0.1),0.1,IF(AND(EU440&gt;0.001,EU440&lt;0.05),0.05,EU440)))</f>
        <v>0</v>
      </c>
      <c r="EW440" s="23">
        <f>ES440+ET440+EV440</f>
        <v>0</v>
      </c>
      <c r="EX440">
        <f>IF(FB439&gt;0,EX439,0)</f>
        <v>0</v>
      </c>
      <c r="EY440" s="7">
        <f>ROUND(ED440+EJ440+EW440+EX440,2)</f>
        <v>0</v>
      </c>
      <c r="EZ440" s="7">
        <f>IF(AND(EY440&gt;0,EY441=0),EY440,0)</f>
        <v>0</v>
      </c>
      <c r="FA440" s="7">
        <f>IF(FB439&gt;0,FA439,0)</f>
        <v>0</v>
      </c>
      <c r="FB440" s="7">
        <f>IF(ROUND(EY440-FA440,2)&gt;0,ROUND(EY440-FA440,2),0)</f>
        <v>0</v>
      </c>
      <c r="GB440">
        <v>438</v>
      </c>
      <c r="GC440" s="7">
        <f>IF(HB439&gt;0,GC439-1000,GC439)</f>
        <v>0</v>
      </c>
      <c r="GD440" s="20">
        <f>IF(HB439&gt;0,ROUND(PMT($F$92/12,$F$96*12,-GC440),5),0)</f>
        <v>0</v>
      </c>
      <c r="GE440" s="15">
        <f>IF(HB439&gt;0,ROUND(GC440*$GE$1/1000,2),0)</f>
        <v>0</v>
      </c>
      <c r="GF440" s="9">
        <f>INT(GE440)</f>
        <v>0</v>
      </c>
      <c r="GG440" s="23">
        <f>INT((GE440-GF440)*10)/10</f>
        <v>0</v>
      </c>
      <c r="GH440" s="17">
        <f>GE440-GF440-GG440</f>
        <v>0</v>
      </c>
      <c r="GI440" s="23">
        <f>IF(OR(GH440=0.05,GH440=0),GH440,IF(AND(GH440&gt;0.051,GH440&lt;0.1),0.1,IF(AND(GH440&gt;0.001,GH440&lt;0.05),0.05,GH440)))</f>
        <v>0</v>
      </c>
      <c r="GJ440" s="23">
        <f>GF440+GG440+GI440</f>
        <v>0</v>
      </c>
      <c r="GK440" s="15">
        <f>IF(HB439&gt;0,ROUND($GD$1*$GK$1,2),0)</f>
        <v>0</v>
      </c>
      <c r="GL440" s="22">
        <v>0</v>
      </c>
      <c r="GM440" s="22">
        <f>IF(HB439&gt;0,ROUND($GD$1*$GM$1,0),0)</f>
        <v>0</v>
      </c>
      <c r="GN440" s="22">
        <f>IF(HB439&gt;0,ROUND($GD$1*$GN$1,2),0)</f>
        <v>0</v>
      </c>
      <c r="GO440" s="22">
        <f>IF(HB439&gt;0,ROUND($GD$1*$GO$1,2),0)</f>
        <v>0</v>
      </c>
      <c r="GP440" s="22">
        <f>IF(HB439&gt;0,ROUND($GD$1*$GP$1,2),0)</f>
        <v>0</v>
      </c>
      <c r="GQ440" s="15">
        <f>IF(HB439&gt;0,GK440+SUM(GM440:GP440),0)</f>
        <v>0</v>
      </c>
      <c r="GR440" s="22">
        <f>IF(HB439&gt;0,ROUND(GQ440/12,2),0)</f>
        <v>0</v>
      </c>
      <c r="GS440" s="9">
        <f>INT(GR440)</f>
        <v>0</v>
      </c>
      <c r="GT440" s="23">
        <f>INT((GR440-GS440)*10)/10</f>
        <v>0</v>
      </c>
      <c r="GU440" s="17">
        <f>GR440-GS440-GT440</f>
        <v>0</v>
      </c>
      <c r="GV440" s="23">
        <f>IF(OR(GU440=0.05,GU440=0),GU440,IF(AND(GU440&gt;0.051,GU440&lt;0.1),0.1,IF(AND(GU440&gt;0.001,GU440&lt;0.05),0.05,GU440)))</f>
        <v>0</v>
      </c>
      <c r="GW440" s="23">
        <f>GS440+GT440+GV440</f>
        <v>0</v>
      </c>
      <c r="GX440">
        <f>IF(HB439&gt;0,GX439,0)</f>
        <v>0</v>
      </c>
      <c r="GY440" s="7">
        <f>ROUND(GD440+GJ440+GW440+GX440,2)</f>
        <v>0</v>
      </c>
      <c r="GZ440" s="7">
        <f>IF(AND(GY440&gt;0,GY441=0),GY440,0)</f>
        <v>0</v>
      </c>
      <c r="HA440" s="7">
        <f>IF(HB439&gt;0,HA439,0)</f>
        <v>0</v>
      </c>
      <c r="HB440" s="7">
        <f>IF(ROUND(GY440-HA440,2)&gt;0,ROUND(GY440-HA440,2),0)</f>
        <v>0</v>
      </c>
    </row>
    <row r="441" spans="1:235">
      <c r="BB441">
        <v>439</v>
      </c>
      <c r="BC441" s="7">
        <f>IF(BW440&gt;0,BC440-1000,BC440)</f>
        <v>0</v>
      </c>
      <c r="BD441" s="20">
        <f>IF(BW440&gt;0,ROUND(PMT($F$92/12,$F$96*12,-BC441),5),0)</f>
        <v>0</v>
      </c>
      <c r="BE441" s="15">
        <f>IF(BW440&gt;0,ROUND(BC441*$E$1/1000,2),0)</f>
        <v>0</v>
      </c>
      <c r="BF441" s="15">
        <f>IF(BW440&gt;0,ROUND(MIN(BC441,$F$168)*$BF$1,2),0)</f>
        <v>0</v>
      </c>
      <c r="BG441" s="22">
        <v>0</v>
      </c>
      <c r="BH441" s="22">
        <f>IF(BW440&gt;0,ROUND(MIN(BC441,$F$168)*$BH$1,0),0)</f>
        <v>0</v>
      </c>
      <c r="BI441" s="22">
        <f>IF(BW440&gt;0,ROUND(MIN(BC441,$F$168)*$BI$1,2),0)</f>
        <v>0</v>
      </c>
      <c r="BJ441" s="22">
        <f>IF(BW440&gt;0,ROUND(MIN(BC441,$F$168)*$BJ$1,2),0)</f>
        <v>0</v>
      </c>
      <c r="BK441" s="22">
        <f>IF(BW440&gt;0,ROUND(MIN(BC441,$F$168)*$BK$1,2),0)</f>
        <v>0</v>
      </c>
      <c r="BL441" s="15">
        <f>IF(BW440&gt;0,BF441+SUM(BH441:BK441),0)</f>
        <v>0</v>
      </c>
      <c r="BM441" s="22">
        <f>IF(BW440&gt;0,ROUND(BL441/12,2),0)</f>
        <v>0</v>
      </c>
      <c r="BN441" s="9">
        <f>INT(BM441)</f>
        <v>0</v>
      </c>
      <c r="BO441" s="23">
        <f>INT((BM441-BN441)*10)/10</f>
        <v>0</v>
      </c>
      <c r="BP441" s="17">
        <f>BM441-BN441-BO441</f>
        <v>0</v>
      </c>
      <c r="BQ441" s="23">
        <f>IF(OR(BP441=0.05,BP441=0),BP441,IF(AND(BP441&gt;0.051,BP441&lt;0.1),0.1,IF(AND(BP441&gt;0.001,BP441&lt;0.05),0.05,BP441)))</f>
        <v>0</v>
      </c>
      <c r="BR441" s="23">
        <f>BN441+BO441+BQ441</f>
        <v>0</v>
      </c>
      <c r="BS441">
        <f>IF(BW440&gt;0,BS440,0)</f>
        <v>0</v>
      </c>
      <c r="BT441" s="7">
        <f>SUM(BD441:BE441)+BR441+BS441</f>
        <v>0</v>
      </c>
      <c r="BU441" s="7">
        <f>IF(AND(BT441&gt;0,BT442=0),BT441,0)</f>
        <v>0</v>
      </c>
      <c r="BV441" s="7">
        <f>IF(BW440&gt;0,BV440,0)</f>
        <v>0</v>
      </c>
      <c r="BW441" s="7">
        <f>IF(ROUND(BT441-BV441,2)&gt;0,ROUND(BT441-BV441,2),0)</f>
        <v>0</v>
      </c>
      <c r="CB441">
        <v>439</v>
      </c>
      <c r="CC441" s="7">
        <f>IF(DB440&gt;0,CC440-1000,CC440)</f>
        <v>0</v>
      </c>
      <c r="CD441" s="20">
        <f>IF(DB440&gt;0,ROUND(PMT($F$92/12,$F$96*12,-CC441),5),0)</f>
        <v>0</v>
      </c>
      <c r="CE441" s="15">
        <f>IF(DB440&gt;0,ROUND(CC441*$CE$1/1000,2),0)</f>
        <v>0</v>
      </c>
      <c r="CF441" s="9">
        <f>INT(CE441)</f>
        <v>0</v>
      </c>
      <c r="CG441" s="23">
        <f>INT((CE441-CF441)*10)/10</f>
        <v>0</v>
      </c>
      <c r="CH441" s="17">
        <f>CE441-CF441-CG441</f>
        <v>0</v>
      </c>
      <c r="CI441" s="23">
        <f>IF(OR(CH441=0.05,CH441=0),CH441,IF(AND(CH441&gt;0.051,CH441&lt;0.1),0.1,IF(AND(CH441&gt;0.001,CH441&lt;0.05),0.05,CH441)))</f>
        <v>0</v>
      </c>
      <c r="CJ441" s="23">
        <f>CF441+CG441+CI441</f>
        <v>0</v>
      </c>
      <c r="CK441" s="15">
        <f>IF(DB440&gt;0,ROUND($CD$1*$CK$1,2),0)</f>
        <v>0</v>
      </c>
      <c r="CL441" s="22">
        <v>0</v>
      </c>
      <c r="CM441" s="22">
        <f>IF(DB440&gt;0,ROUND($CD$1*$CM$1,2),0)</f>
        <v>0</v>
      </c>
      <c r="CN441" s="22">
        <f>IF(DB440&gt;0,ROUND($CD$1*$CN$1,2),0)</f>
        <v>0</v>
      </c>
      <c r="CO441" s="22">
        <f>IF(DB440&gt;0,ROUND($CD$1*$CO$1,2),0)</f>
        <v>0</v>
      </c>
      <c r="CP441" s="22">
        <f>IF(DB440&gt;0,ROUND($CD$1*$CP$1,2),0)</f>
        <v>0</v>
      </c>
      <c r="CQ441" s="15">
        <f>IF(DB440&gt;0,CK441+SUM(CM441:CP441),0)</f>
        <v>0</v>
      </c>
      <c r="CR441" s="22">
        <f>IF(DB440&gt;0,ROUND(CQ441/12,2),0)</f>
        <v>0</v>
      </c>
      <c r="CS441" s="9">
        <f>INT(CR441)</f>
        <v>0</v>
      </c>
      <c r="CT441" s="23">
        <f>INT((CR441-CS441)*10)/10</f>
        <v>0</v>
      </c>
      <c r="CU441" s="17">
        <f>CR441-CS441-CT441</f>
        <v>0</v>
      </c>
      <c r="CV441" s="23">
        <f>IF(OR(CU441=0.05,CU441=0),CU441,IF(AND(CU441&gt;0.051,CU441&lt;0.1),0.1,IF(AND(CU441&gt;0.001,CU441&lt;0.05),0.05,CU441)))</f>
        <v>0</v>
      </c>
      <c r="CW441" s="23">
        <f>CS441+CT441+CV441</f>
        <v>0</v>
      </c>
      <c r="CX441">
        <f>IF(DB440&gt;0,CX440,0)</f>
        <v>0</v>
      </c>
      <c r="CY441" s="7">
        <f>ROUND(CD441+CJ441+CW441+CX441,2)</f>
        <v>0</v>
      </c>
      <c r="CZ441" s="7">
        <f>IF(AND(CY441&gt;0,CY442=0),CY441,0)</f>
        <v>0</v>
      </c>
      <c r="DA441" s="7">
        <f>IF(DB440&gt;0,DA440,0)</f>
        <v>0</v>
      </c>
      <c r="DB441" s="7">
        <f>IF(ROUND(CY441-DA441,2)&gt;0,ROUND(CY441-DA441,2),0)</f>
        <v>0</v>
      </c>
      <c r="EB441">
        <v>439</v>
      </c>
      <c r="EC441" s="7">
        <f>IF(FB440&gt;0,EC440-1000,EC440)</f>
        <v>0</v>
      </c>
      <c r="ED441" s="20">
        <f>IF(FB440&gt;0,ROUND(PMT($F$92/12,$F$96*12,-EC441),5),0)</f>
        <v>0</v>
      </c>
      <c r="EE441" s="15">
        <f>IF(FB440&gt;0,ROUND(EC441*$EE$1/1000,2),0)</f>
        <v>0</v>
      </c>
      <c r="EF441" s="9">
        <f>INT(EE441)</f>
        <v>0</v>
      </c>
      <c r="EG441" s="23">
        <f>INT((EE441-EF441)*10)/10</f>
        <v>0</v>
      </c>
      <c r="EH441" s="17">
        <f>EE441-EF441-EG441</f>
        <v>0</v>
      </c>
      <c r="EI441" s="23">
        <f>IF(OR(EH441=0.05,EH441=0),EH441,IF(AND(EH441&gt;0.051,EH441&lt;0.1),0.1,IF(AND(EH441&gt;0.001,EH441&lt;0.05),0.05,EH441)))</f>
        <v>0</v>
      </c>
      <c r="EJ441" s="23">
        <f>EF441+EG441+EI441</f>
        <v>0</v>
      </c>
      <c r="EK441" s="15">
        <f>IF(FB440&gt;0,ROUND($ED$1*$EK$1,2),0)</f>
        <v>0</v>
      </c>
      <c r="EL441" s="22">
        <v>0</v>
      </c>
      <c r="EM441" s="22">
        <f>IF(FB440&gt;0,ROUND($ED$1*$EM$1,0),0)</f>
        <v>0</v>
      </c>
      <c r="EN441" s="22">
        <f>IF(FB440&gt;0,ROUND($ED$1*$EN$1,2),0)</f>
        <v>0</v>
      </c>
      <c r="EO441" s="22">
        <f>IF(FB440&gt;0,ROUND($ED$1*$EO$1,2),0)</f>
        <v>0</v>
      </c>
      <c r="EP441" s="22">
        <f>IF(FB440&gt;0,ROUND($ED$1*$EP$1,2),0)</f>
        <v>0</v>
      </c>
      <c r="EQ441" s="15">
        <f>IF(FB440&gt;0,EK441+SUM(EM441:EP441),0)</f>
        <v>0</v>
      </c>
      <c r="ER441" s="22">
        <f>IF(FB440&gt;0,ROUND(EQ441/12,2),0)</f>
        <v>0</v>
      </c>
      <c r="ES441" s="9">
        <f>INT(ER441)</f>
        <v>0</v>
      </c>
      <c r="ET441" s="23">
        <f>INT((ER441-ES441)*10)/10</f>
        <v>0</v>
      </c>
      <c r="EU441" s="17">
        <f>ER441-ES441-ET441</f>
        <v>0</v>
      </c>
      <c r="EV441" s="23">
        <f>IF(OR(EU441=0.05,EU441=0),EU441,IF(AND(EU441&gt;0.051,EU441&lt;0.1),0.1,IF(AND(EU441&gt;0.001,EU441&lt;0.05),0.05,EU441)))</f>
        <v>0</v>
      </c>
      <c r="EW441" s="23">
        <f>ES441+ET441+EV441</f>
        <v>0</v>
      </c>
      <c r="EX441">
        <f>IF(FB440&gt;0,EX440,0)</f>
        <v>0</v>
      </c>
      <c r="EY441" s="7">
        <f>ROUND(ED441+EJ441+EW441+EX441,2)</f>
        <v>0</v>
      </c>
      <c r="EZ441" s="7">
        <f>IF(AND(EY441&gt;0,EY442=0),EY441,0)</f>
        <v>0</v>
      </c>
      <c r="FA441" s="7">
        <f>IF(FB440&gt;0,FA440,0)</f>
        <v>0</v>
      </c>
      <c r="FB441" s="7">
        <f>IF(ROUND(EY441-FA441,2)&gt;0,ROUND(EY441-FA441,2),0)</f>
        <v>0</v>
      </c>
      <c r="GB441">
        <v>439</v>
      </c>
      <c r="GC441" s="7">
        <f>IF(HB440&gt;0,GC440-1000,GC440)</f>
        <v>0</v>
      </c>
      <c r="GD441" s="20">
        <f>IF(HB440&gt;0,ROUND(PMT($F$92/12,$F$96*12,-GC441),5),0)</f>
        <v>0</v>
      </c>
      <c r="GE441" s="15">
        <f>IF(HB440&gt;0,ROUND(GC441*$GE$1/1000,2),0)</f>
        <v>0</v>
      </c>
      <c r="GF441" s="9">
        <f>INT(GE441)</f>
        <v>0</v>
      </c>
      <c r="GG441" s="23">
        <f>INT((GE441-GF441)*10)/10</f>
        <v>0</v>
      </c>
      <c r="GH441" s="17">
        <f>GE441-GF441-GG441</f>
        <v>0</v>
      </c>
      <c r="GI441" s="23">
        <f>IF(OR(GH441=0.05,GH441=0),GH441,IF(AND(GH441&gt;0.051,GH441&lt;0.1),0.1,IF(AND(GH441&gt;0.001,GH441&lt;0.05),0.05,GH441)))</f>
        <v>0</v>
      </c>
      <c r="GJ441" s="23">
        <f>GF441+GG441+GI441</f>
        <v>0</v>
      </c>
      <c r="GK441" s="15">
        <f>IF(HB440&gt;0,ROUND($GD$1*$GK$1,2),0)</f>
        <v>0</v>
      </c>
      <c r="GL441" s="22">
        <v>0</v>
      </c>
      <c r="GM441" s="22">
        <f>IF(HB440&gt;0,ROUND($GD$1*$GM$1,0),0)</f>
        <v>0</v>
      </c>
      <c r="GN441" s="22">
        <f>IF(HB440&gt;0,ROUND($GD$1*$GN$1,2),0)</f>
        <v>0</v>
      </c>
      <c r="GO441" s="22">
        <f>IF(HB440&gt;0,ROUND($GD$1*$GO$1,2),0)</f>
        <v>0</v>
      </c>
      <c r="GP441" s="22">
        <f>IF(HB440&gt;0,ROUND($GD$1*$GP$1,2),0)</f>
        <v>0</v>
      </c>
      <c r="GQ441" s="15">
        <f>IF(HB440&gt;0,GK441+SUM(GM441:GP441),0)</f>
        <v>0</v>
      </c>
      <c r="GR441" s="22">
        <f>IF(HB440&gt;0,ROUND(GQ441/12,2),0)</f>
        <v>0</v>
      </c>
      <c r="GS441" s="9">
        <f>INT(GR441)</f>
        <v>0</v>
      </c>
      <c r="GT441" s="23">
        <f>INT((GR441-GS441)*10)/10</f>
        <v>0</v>
      </c>
      <c r="GU441" s="17">
        <f>GR441-GS441-GT441</f>
        <v>0</v>
      </c>
      <c r="GV441" s="23">
        <f>IF(OR(GU441=0.05,GU441=0),GU441,IF(AND(GU441&gt;0.051,GU441&lt;0.1),0.1,IF(AND(GU441&gt;0.001,GU441&lt;0.05),0.05,GU441)))</f>
        <v>0</v>
      </c>
      <c r="GW441" s="23">
        <f>GS441+GT441+GV441</f>
        <v>0</v>
      </c>
      <c r="GX441">
        <f>IF(HB440&gt;0,GX440,0)</f>
        <v>0</v>
      </c>
      <c r="GY441" s="7">
        <f>ROUND(GD441+GJ441+GW441+GX441,2)</f>
        <v>0</v>
      </c>
      <c r="GZ441" s="7">
        <f>IF(AND(GY441&gt;0,GY442=0),GY441,0)</f>
        <v>0</v>
      </c>
      <c r="HA441" s="7">
        <f>IF(HB440&gt;0,HA440,0)</f>
        <v>0</v>
      </c>
      <c r="HB441" s="7">
        <f>IF(ROUND(GY441-HA441,2)&gt;0,ROUND(GY441-HA441,2),0)</f>
        <v>0</v>
      </c>
    </row>
    <row r="442" spans="1:235">
      <c r="BB442">
        <v>440</v>
      </c>
      <c r="BC442" s="7">
        <f>IF(BW441&gt;0,BC441-1000,BC441)</f>
        <v>0</v>
      </c>
      <c r="BD442" s="20">
        <f>IF(BW441&gt;0,ROUND(PMT($F$92/12,$F$96*12,-BC442),5),0)</f>
        <v>0</v>
      </c>
      <c r="BE442" s="15">
        <f>IF(BW441&gt;0,ROUND(BC442*$E$1/1000,2),0)</f>
        <v>0</v>
      </c>
      <c r="BF442" s="15">
        <f>IF(BW441&gt;0,ROUND(MIN(BC442,$F$168)*$BF$1,2),0)</f>
        <v>0</v>
      </c>
      <c r="BG442" s="22">
        <v>0</v>
      </c>
      <c r="BH442" s="22">
        <f>IF(BW441&gt;0,ROUND(MIN(BC442,$F$168)*$BH$1,0),0)</f>
        <v>0</v>
      </c>
      <c r="BI442" s="22">
        <f>IF(BW441&gt;0,ROUND(MIN(BC442,$F$168)*$BI$1,2),0)</f>
        <v>0</v>
      </c>
      <c r="BJ442" s="22">
        <f>IF(BW441&gt;0,ROUND(MIN(BC442,$F$168)*$BJ$1,2),0)</f>
        <v>0</v>
      </c>
      <c r="BK442" s="22">
        <f>IF(BW441&gt;0,ROUND(MIN(BC442,$F$168)*$BK$1,2),0)</f>
        <v>0</v>
      </c>
      <c r="BL442" s="15">
        <f>IF(BW441&gt;0,BF442+SUM(BH442:BK442),0)</f>
        <v>0</v>
      </c>
      <c r="BM442" s="22">
        <f>IF(BW441&gt;0,ROUND(BL442/12,2),0)</f>
        <v>0</v>
      </c>
      <c r="BN442" s="9">
        <f>INT(BM442)</f>
        <v>0</v>
      </c>
      <c r="BO442" s="23">
        <f>INT((BM442-BN442)*10)/10</f>
        <v>0</v>
      </c>
      <c r="BP442" s="17">
        <f>BM442-BN442-BO442</f>
        <v>0</v>
      </c>
      <c r="BQ442" s="23">
        <f>IF(OR(BP442=0.05,BP442=0),BP442,IF(AND(BP442&gt;0.051,BP442&lt;0.1),0.1,IF(AND(BP442&gt;0.001,BP442&lt;0.05),0.05,BP442)))</f>
        <v>0</v>
      </c>
      <c r="BR442" s="23">
        <f>BN442+BO442+BQ442</f>
        <v>0</v>
      </c>
      <c r="BS442">
        <f>IF(BW441&gt;0,BS441,0)</f>
        <v>0</v>
      </c>
      <c r="BT442" s="7">
        <f>SUM(BD442:BE442)+BR442+BS442</f>
        <v>0</v>
      </c>
      <c r="BU442" s="7">
        <f>IF(AND(BT442&gt;0,BT443=0),BT442,0)</f>
        <v>0</v>
      </c>
      <c r="BV442" s="7">
        <f>IF(BW441&gt;0,BV441,0)</f>
        <v>0</v>
      </c>
      <c r="BW442" s="7">
        <f>IF(ROUND(BT442-BV442,2)&gt;0,ROUND(BT442-BV442,2),0)</f>
        <v>0</v>
      </c>
      <c r="CB442">
        <v>440</v>
      </c>
      <c r="CC442" s="7">
        <f>IF(DB441&gt;0,CC441-1000,CC441)</f>
        <v>0</v>
      </c>
      <c r="CD442" s="20">
        <f>IF(DB441&gt;0,ROUND(PMT($F$92/12,$F$96*12,-CC442),5),0)</f>
        <v>0</v>
      </c>
      <c r="CE442" s="15">
        <f>IF(DB441&gt;0,ROUND(CC442*$CE$1/1000,2),0)</f>
        <v>0</v>
      </c>
      <c r="CF442" s="9">
        <f>INT(CE442)</f>
        <v>0</v>
      </c>
      <c r="CG442" s="23">
        <f>INT((CE442-CF442)*10)/10</f>
        <v>0</v>
      </c>
      <c r="CH442" s="17">
        <f>CE442-CF442-CG442</f>
        <v>0</v>
      </c>
      <c r="CI442" s="23">
        <f>IF(OR(CH442=0.05,CH442=0),CH442,IF(AND(CH442&gt;0.051,CH442&lt;0.1),0.1,IF(AND(CH442&gt;0.001,CH442&lt;0.05),0.05,CH442)))</f>
        <v>0</v>
      </c>
      <c r="CJ442" s="23">
        <f>CF442+CG442+CI442</f>
        <v>0</v>
      </c>
      <c r="CK442" s="15">
        <f>IF(DB441&gt;0,ROUND($CD$1*$CK$1,2),0)</f>
        <v>0</v>
      </c>
      <c r="CL442" s="22">
        <v>0</v>
      </c>
      <c r="CM442" s="22">
        <f>IF(DB441&gt;0,ROUND($CD$1*$CM$1,2),0)</f>
        <v>0</v>
      </c>
      <c r="CN442" s="22">
        <f>IF(DB441&gt;0,ROUND($CD$1*$CN$1,2),0)</f>
        <v>0</v>
      </c>
      <c r="CO442" s="22">
        <f>IF(DB441&gt;0,ROUND($CD$1*$CO$1,2),0)</f>
        <v>0</v>
      </c>
      <c r="CP442" s="22">
        <f>IF(DB441&gt;0,ROUND($CD$1*$CP$1,2),0)</f>
        <v>0</v>
      </c>
      <c r="CQ442" s="15">
        <f>IF(DB441&gt;0,CK442+SUM(CM442:CP442),0)</f>
        <v>0</v>
      </c>
      <c r="CR442" s="22">
        <f>IF(DB441&gt;0,ROUND(CQ442/12,2),0)</f>
        <v>0</v>
      </c>
      <c r="CS442" s="9">
        <f>INT(CR442)</f>
        <v>0</v>
      </c>
      <c r="CT442" s="23">
        <f>INT((CR442-CS442)*10)/10</f>
        <v>0</v>
      </c>
      <c r="CU442" s="17">
        <f>CR442-CS442-CT442</f>
        <v>0</v>
      </c>
      <c r="CV442" s="23">
        <f>IF(OR(CU442=0.05,CU442=0),CU442,IF(AND(CU442&gt;0.051,CU442&lt;0.1),0.1,IF(AND(CU442&gt;0.001,CU442&lt;0.05),0.05,CU442)))</f>
        <v>0</v>
      </c>
      <c r="CW442" s="23">
        <f>CS442+CT442+CV442</f>
        <v>0</v>
      </c>
      <c r="CX442">
        <f>IF(DB441&gt;0,CX441,0)</f>
        <v>0</v>
      </c>
      <c r="CY442" s="7">
        <f>ROUND(CD442+CJ442+CW442+CX442,2)</f>
        <v>0</v>
      </c>
      <c r="CZ442" s="7">
        <f>IF(AND(CY442&gt;0,CY443=0),CY442,0)</f>
        <v>0</v>
      </c>
      <c r="DA442" s="7">
        <f>IF(DB441&gt;0,DA441,0)</f>
        <v>0</v>
      </c>
      <c r="DB442" s="7">
        <f>IF(ROUND(CY442-DA442,2)&gt;0,ROUND(CY442-DA442,2),0)</f>
        <v>0</v>
      </c>
      <c r="EB442">
        <v>440</v>
      </c>
      <c r="EC442" s="7">
        <f>IF(FB441&gt;0,EC441-1000,EC441)</f>
        <v>0</v>
      </c>
      <c r="ED442" s="20">
        <f>IF(FB441&gt;0,ROUND(PMT($F$92/12,$F$96*12,-EC442),5),0)</f>
        <v>0</v>
      </c>
      <c r="EE442" s="15">
        <f>IF(FB441&gt;0,ROUND(EC442*$EE$1/1000,2),0)</f>
        <v>0</v>
      </c>
      <c r="EF442" s="9">
        <f>INT(EE442)</f>
        <v>0</v>
      </c>
      <c r="EG442" s="23">
        <f>INT((EE442-EF442)*10)/10</f>
        <v>0</v>
      </c>
      <c r="EH442" s="17">
        <f>EE442-EF442-EG442</f>
        <v>0</v>
      </c>
      <c r="EI442" s="23">
        <f>IF(OR(EH442=0.05,EH442=0),EH442,IF(AND(EH442&gt;0.051,EH442&lt;0.1),0.1,IF(AND(EH442&gt;0.001,EH442&lt;0.05),0.05,EH442)))</f>
        <v>0</v>
      </c>
      <c r="EJ442" s="23">
        <f>EF442+EG442+EI442</f>
        <v>0</v>
      </c>
      <c r="EK442" s="15">
        <f>IF(FB441&gt;0,ROUND($ED$1*$EK$1,2),0)</f>
        <v>0</v>
      </c>
      <c r="EL442" s="22">
        <v>0</v>
      </c>
      <c r="EM442" s="22">
        <f>IF(FB441&gt;0,ROUND($ED$1*$EM$1,0),0)</f>
        <v>0</v>
      </c>
      <c r="EN442" s="22">
        <f>IF(FB441&gt;0,ROUND($ED$1*$EN$1,2),0)</f>
        <v>0</v>
      </c>
      <c r="EO442" s="22">
        <f>IF(FB441&gt;0,ROUND($ED$1*$EO$1,2),0)</f>
        <v>0</v>
      </c>
      <c r="EP442" s="22">
        <f>IF(FB441&gt;0,ROUND($ED$1*$EP$1,2),0)</f>
        <v>0</v>
      </c>
      <c r="EQ442" s="15">
        <f>IF(FB441&gt;0,EK442+SUM(EM442:EP442),0)</f>
        <v>0</v>
      </c>
      <c r="ER442" s="22">
        <f>IF(FB441&gt;0,ROUND(EQ442/12,2),0)</f>
        <v>0</v>
      </c>
      <c r="ES442" s="9">
        <f>INT(ER442)</f>
        <v>0</v>
      </c>
      <c r="ET442" s="23">
        <f>INT((ER442-ES442)*10)/10</f>
        <v>0</v>
      </c>
      <c r="EU442" s="17">
        <f>ER442-ES442-ET442</f>
        <v>0</v>
      </c>
      <c r="EV442" s="23">
        <f>IF(OR(EU442=0.05,EU442=0),EU442,IF(AND(EU442&gt;0.051,EU442&lt;0.1),0.1,IF(AND(EU442&gt;0.001,EU442&lt;0.05),0.05,EU442)))</f>
        <v>0</v>
      </c>
      <c r="EW442" s="23">
        <f>ES442+ET442+EV442</f>
        <v>0</v>
      </c>
      <c r="EX442">
        <f>IF(FB441&gt;0,EX441,0)</f>
        <v>0</v>
      </c>
      <c r="EY442" s="7">
        <f>ROUND(ED442+EJ442+EW442+EX442,2)</f>
        <v>0</v>
      </c>
      <c r="EZ442" s="7">
        <f>IF(AND(EY442&gt;0,EY443=0),EY442,0)</f>
        <v>0</v>
      </c>
      <c r="FA442" s="7">
        <f>IF(FB441&gt;0,FA441,0)</f>
        <v>0</v>
      </c>
      <c r="FB442" s="7">
        <f>IF(ROUND(EY442-FA442,2)&gt;0,ROUND(EY442-FA442,2),0)</f>
        <v>0</v>
      </c>
      <c r="GB442">
        <v>440</v>
      </c>
      <c r="GC442" s="7">
        <f>IF(HB441&gt;0,GC441-1000,GC441)</f>
        <v>0</v>
      </c>
      <c r="GD442" s="20">
        <f>IF(HB441&gt;0,ROUND(PMT($F$92/12,$F$96*12,-GC442),5),0)</f>
        <v>0</v>
      </c>
      <c r="GE442" s="15">
        <f>IF(HB441&gt;0,ROUND(GC442*$GE$1/1000,2),0)</f>
        <v>0</v>
      </c>
      <c r="GF442" s="9">
        <f>INT(GE442)</f>
        <v>0</v>
      </c>
      <c r="GG442" s="23">
        <f>INT((GE442-GF442)*10)/10</f>
        <v>0</v>
      </c>
      <c r="GH442" s="17">
        <f>GE442-GF442-GG442</f>
        <v>0</v>
      </c>
      <c r="GI442" s="23">
        <f>IF(OR(GH442=0.05,GH442=0),GH442,IF(AND(GH442&gt;0.051,GH442&lt;0.1),0.1,IF(AND(GH442&gt;0.001,GH442&lt;0.05),0.05,GH442)))</f>
        <v>0</v>
      </c>
      <c r="GJ442" s="23">
        <f>GF442+GG442+GI442</f>
        <v>0</v>
      </c>
      <c r="GK442" s="15">
        <f>IF(HB441&gt;0,ROUND($GD$1*$GK$1,2),0)</f>
        <v>0</v>
      </c>
      <c r="GL442" s="22">
        <v>0</v>
      </c>
      <c r="GM442" s="22">
        <f>IF(HB441&gt;0,ROUND($GD$1*$GM$1,0),0)</f>
        <v>0</v>
      </c>
      <c r="GN442" s="22">
        <f>IF(HB441&gt;0,ROUND($GD$1*$GN$1,2),0)</f>
        <v>0</v>
      </c>
      <c r="GO442" s="22">
        <f>IF(HB441&gt;0,ROUND($GD$1*$GO$1,2),0)</f>
        <v>0</v>
      </c>
      <c r="GP442" s="22">
        <f>IF(HB441&gt;0,ROUND($GD$1*$GP$1,2),0)</f>
        <v>0</v>
      </c>
      <c r="GQ442" s="15">
        <f>IF(HB441&gt;0,GK442+SUM(GM442:GP442),0)</f>
        <v>0</v>
      </c>
      <c r="GR442" s="22">
        <f>IF(HB441&gt;0,ROUND(GQ442/12,2),0)</f>
        <v>0</v>
      </c>
      <c r="GS442" s="9">
        <f>INT(GR442)</f>
        <v>0</v>
      </c>
      <c r="GT442" s="23">
        <f>INT((GR442-GS442)*10)/10</f>
        <v>0</v>
      </c>
      <c r="GU442" s="17">
        <f>GR442-GS442-GT442</f>
        <v>0</v>
      </c>
      <c r="GV442" s="23">
        <f>IF(OR(GU442=0.05,GU442=0),GU442,IF(AND(GU442&gt;0.051,GU442&lt;0.1),0.1,IF(AND(GU442&gt;0.001,GU442&lt;0.05),0.05,GU442)))</f>
        <v>0</v>
      </c>
      <c r="GW442" s="23">
        <f>GS442+GT442+GV442</f>
        <v>0</v>
      </c>
      <c r="GX442">
        <f>IF(HB441&gt;0,GX441,0)</f>
        <v>0</v>
      </c>
      <c r="GY442" s="7">
        <f>ROUND(GD442+GJ442+GW442+GX442,2)</f>
        <v>0</v>
      </c>
      <c r="GZ442" s="7">
        <f>IF(AND(GY442&gt;0,GY443=0),GY442,0)</f>
        <v>0</v>
      </c>
      <c r="HA442" s="7">
        <f>IF(HB441&gt;0,HA441,0)</f>
        <v>0</v>
      </c>
      <c r="HB442" s="7">
        <f>IF(ROUND(GY442-HA442,2)&gt;0,ROUND(GY442-HA442,2),0)</f>
        <v>0</v>
      </c>
    </row>
    <row r="443" spans="1:235">
      <c r="BB443">
        <v>441</v>
      </c>
      <c r="BC443" s="7">
        <f>IF(BW442&gt;0,BC442-1000,BC442)</f>
        <v>0</v>
      </c>
      <c r="BD443" s="20">
        <f>IF(BW442&gt;0,ROUND(PMT($F$92/12,$F$96*12,-BC443),5),0)</f>
        <v>0</v>
      </c>
      <c r="BE443" s="15">
        <f>IF(BW442&gt;0,ROUND(BC443*$E$1/1000,2),0)</f>
        <v>0</v>
      </c>
      <c r="BF443" s="15">
        <f>IF(BW442&gt;0,ROUND(MIN(BC443,$F$168)*$BF$1,2),0)</f>
        <v>0</v>
      </c>
      <c r="BG443" s="22">
        <v>0</v>
      </c>
      <c r="BH443" s="22">
        <f>IF(BW442&gt;0,ROUND(MIN(BC443,$F$168)*$BH$1,0),0)</f>
        <v>0</v>
      </c>
      <c r="BI443" s="22">
        <f>IF(BW442&gt;0,ROUND(MIN(BC443,$F$168)*$BI$1,2),0)</f>
        <v>0</v>
      </c>
      <c r="BJ443" s="22">
        <f>IF(BW442&gt;0,ROUND(MIN(BC443,$F$168)*$BJ$1,2),0)</f>
        <v>0</v>
      </c>
      <c r="BK443" s="22">
        <f>IF(BW442&gt;0,ROUND(MIN(BC443,$F$168)*$BK$1,2),0)</f>
        <v>0</v>
      </c>
      <c r="BL443" s="15">
        <f>IF(BW442&gt;0,BF443+SUM(BH443:BK443),0)</f>
        <v>0</v>
      </c>
      <c r="BM443" s="22">
        <f>IF(BW442&gt;0,ROUND(BL443/12,2),0)</f>
        <v>0</v>
      </c>
      <c r="BN443" s="9">
        <f>INT(BM443)</f>
        <v>0</v>
      </c>
      <c r="BO443" s="23">
        <f>INT((BM443-BN443)*10)/10</f>
        <v>0</v>
      </c>
      <c r="BP443" s="17">
        <f>BM443-BN443-BO443</f>
        <v>0</v>
      </c>
      <c r="BQ443" s="23">
        <f>IF(OR(BP443=0.05,BP443=0),BP443,IF(AND(BP443&gt;0.051,BP443&lt;0.1),0.1,IF(AND(BP443&gt;0.001,BP443&lt;0.05),0.05,BP443)))</f>
        <v>0</v>
      </c>
      <c r="BR443" s="23">
        <f>BN443+BO443+BQ443</f>
        <v>0</v>
      </c>
      <c r="BS443">
        <f>IF(BW442&gt;0,BS442,0)</f>
        <v>0</v>
      </c>
      <c r="BT443" s="7">
        <f>SUM(BD443:BE443)+BR443+BS443</f>
        <v>0</v>
      </c>
      <c r="BU443" s="7">
        <f>IF(AND(BT443&gt;0,BT444=0),BT443,0)</f>
        <v>0</v>
      </c>
      <c r="BV443" s="7">
        <f>IF(BW442&gt;0,BV442,0)</f>
        <v>0</v>
      </c>
      <c r="BW443" s="7">
        <f>IF(ROUND(BT443-BV443,2)&gt;0,ROUND(BT443-BV443,2),0)</f>
        <v>0</v>
      </c>
      <c r="CB443">
        <v>441</v>
      </c>
      <c r="CC443" s="7">
        <f>IF(DB442&gt;0,CC442-1000,CC442)</f>
        <v>0</v>
      </c>
      <c r="CD443" s="20">
        <f>IF(DB442&gt;0,ROUND(PMT($F$92/12,$F$96*12,-CC443),5),0)</f>
        <v>0</v>
      </c>
      <c r="CE443" s="15">
        <f>IF(DB442&gt;0,ROUND(CC443*$CE$1/1000,2),0)</f>
        <v>0</v>
      </c>
      <c r="CF443" s="9">
        <f>INT(CE443)</f>
        <v>0</v>
      </c>
      <c r="CG443" s="23">
        <f>INT((CE443-CF443)*10)/10</f>
        <v>0</v>
      </c>
      <c r="CH443" s="17">
        <f>CE443-CF443-CG443</f>
        <v>0</v>
      </c>
      <c r="CI443" s="23">
        <f>IF(OR(CH443=0.05,CH443=0),CH443,IF(AND(CH443&gt;0.051,CH443&lt;0.1),0.1,IF(AND(CH443&gt;0.001,CH443&lt;0.05),0.05,CH443)))</f>
        <v>0</v>
      </c>
      <c r="CJ443" s="23">
        <f>CF443+CG443+CI443</f>
        <v>0</v>
      </c>
      <c r="CK443" s="15">
        <f>IF(DB442&gt;0,ROUND($CD$1*$CK$1,2),0)</f>
        <v>0</v>
      </c>
      <c r="CL443" s="22">
        <v>0</v>
      </c>
      <c r="CM443" s="22">
        <f>IF(DB442&gt;0,ROUND($CD$1*$CM$1,2),0)</f>
        <v>0</v>
      </c>
      <c r="CN443" s="22">
        <f>IF(DB442&gt;0,ROUND($CD$1*$CN$1,2),0)</f>
        <v>0</v>
      </c>
      <c r="CO443" s="22">
        <f>IF(DB442&gt;0,ROUND($CD$1*$CO$1,2),0)</f>
        <v>0</v>
      </c>
      <c r="CP443" s="22">
        <f>IF(DB442&gt;0,ROUND($CD$1*$CP$1,2),0)</f>
        <v>0</v>
      </c>
      <c r="CQ443" s="15">
        <f>IF(DB442&gt;0,CK443+SUM(CM443:CP443),0)</f>
        <v>0</v>
      </c>
      <c r="CR443" s="22">
        <f>IF(DB442&gt;0,ROUND(CQ443/12,2),0)</f>
        <v>0</v>
      </c>
      <c r="CS443" s="9">
        <f>INT(CR443)</f>
        <v>0</v>
      </c>
      <c r="CT443" s="23">
        <f>INT((CR443-CS443)*10)/10</f>
        <v>0</v>
      </c>
      <c r="CU443" s="17">
        <f>CR443-CS443-CT443</f>
        <v>0</v>
      </c>
      <c r="CV443" s="23">
        <f>IF(OR(CU443=0.05,CU443=0),CU443,IF(AND(CU443&gt;0.051,CU443&lt;0.1),0.1,IF(AND(CU443&gt;0.001,CU443&lt;0.05),0.05,CU443)))</f>
        <v>0</v>
      </c>
      <c r="CW443" s="23">
        <f>CS443+CT443+CV443</f>
        <v>0</v>
      </c>
      <c r="CX443">
        <f>IF(DB442&gt;0,CX442,0)</f>
        <v>0</v>
      </c>
      <c r="CY443" s="7">
        <f>ROUND(CD443+CJ443+CW443+CX443,2)</f>
        <v>0</v>
      </c>
      <c r="CZ443" s="7">
        <f>IF(AND(CY443&gt;0,CY444=0),CY443,0)</f>
        <v>0</v>
      </c>
      <c r="DA443" s="7">
        <f>IF(DB442&gt;0,DA442,0)</f>
        <v>0</v>
      </c>
      <c r="DB443" s="7">
        <f>IF(ROUND(CY443-DA443,2)&gt;0,ROUND(CY443-DA443,2),0)</f>
        <v>0</v>
      </c>
      <c r="EB443">
        <v>441</v>
      </c>
      <c r="EC443" s="7">
        <f>IF(FB442&gt;0,EC442-1000,EC442)</f>
        <v>0</v>
      </c>
      <c r="ED443" s="20">
        <f>IF(FB442&gt;0,ROUND(PMT($F$92/12,$F$96*12,-EC443),5),0)</f>
        <v>0</v>
      </c>
      <c r="EE443" s="15">
        <f>IF(FB442&gt;0,ROUND(EC443*$EE$1/1000,2),0)</f>
        <v>0</v>
      </c>
      <c r="EF443" s="9">
        <f>INT(EE443)</f>
        <v>0</v>
      </c>
      <c r="EG443" s="23">
        <f>INT((EE443-EF443)*10)/10</f>
        <v>0</v>
      </c>
      <c r="EH443" s="17">
        <f>EE443-EF443-EG443</f>
        <v>0</v>
      </c>
      <c r="EI443" s="23">
        <f>IF(OR(EH443=0.05,EH443=0),EH443,IF(AND(EH443&gt;0.051,EH443&lt;0.1),0.1,IF(AND(EH443&gt;0.001,EH443&lt;0.05),0.05,EH443)))</f>
        <v>0</v>
      </c>
      <c r="EJ443" s="23">
        <f>EF443+EG443+EI443</f>
        <v>0</v>
      </c>
      <c r="EK443" s="15">
        <f>IF(FB442&gt;0,ROUND($ED$1*$EK$1,2),0)</f>
        <v>0</v>
      </c>
      <c r="EL443" s="22">
        <v>0</v>
      </c>
      <c r="EM443" s="22">
        <f>IF(FB442&gt;0,ROUND($ED$1*$EM$1,0),0)</f>
        <v>0</v>
      </c>
      <c r="EN443" s="22">
        <f>IF(FB442&gt;0,ROUND($ED$1*$EN$1,2),0)</f>
        <v>0</v>
      </c>
      <c r="EO443" s="22">
        <f>IF(FB442&gt;0,ROUND($ED$1*$EO$1,2),0)</f>
        <v>0</v>
      </c>
      <c r="EP443" s="22">
        <f>IF(FB442&gt;0,ROUND($ED$1*$EP$1,2),0)</f>
        <v>0</v>
      </c>
      <c r="EQ443" s="15">
        <f>IF(FB442&gt;0,EK443+SUM(EM443:EP443),0)</f>
        <v>0</v>
      </c>
      <c r="ER443" s="22">
        <f>IF(FB442&gt;0,ROUND(EQ443/12,2),0)</f>
        <v>0</v>
      </c>
      <c r="ES443" s="9">
        <f>INT(ER443)</f>
        <v>0</v>
      </c>
      <c r="ET443" s="23">
        <f>INT((ER443-ES443)*10)/10</f>
        <v>0</v>
      </c>
      <c r="EU443" s="17">
        <f>ER443-ES443-ET443</f>
        <v>0</v>
      </c>
      <c r="EV443" s="23">
        <f>IF(OR(EU443=0.05,EU443=0),EU443,IF(AND(EU443&gt;0.051,EU443&lt;0.1),0.1,IF(AND(EU443&gt;0.001,EU443&lt;0.05),0.05,EU443)))</f>
        <v>0</v>
      </c>
      <c r="EW443" s="23">
        <f>ES443+ET443+EV443</f>
        <v>0</v>
      </c>
      <c r="EX443">
        <f>IF(FB442&gt;0,EX442,0)</f>
        <v>0</v>
      </c>
      <c r="EY443" s="7">
        <f>ROUND(ED443+EJ443+EW443+EX443,2)</f>
        <v>0</v>
      </c>
      <c r="EZ443" s="7">
        <f>IF(AND(EY443&gt;0,EY444=0),EY443,0)</f>
        <v>0</v>
      </c>
      <c r="FA443" s="7">
        <f>IF(FB442&gt;0,FA442,0)</f>
        <v>0</v>
      </c>
      <c r="FB443" s="7">
        <f>IF(ROUND(EY443-FA443,2)&gt;0,ROUND(EY443-FA443,2),0)</f>
        <v>0</v>
      </c>
      <c r="GB443">
        <v>441</v>
      </c>
      <c r="GC443" s="7">
        <f>IF(HB442&gt;0,GC442-1000,GC442)</f>
        <v>0</v>
      </c>
      <c r="GD443" s="20">
        <f>IF(HB442&gt;0,ROUND(PMT($F$92/12,$F$96*12,-GC443),5),0)</f>
        <v>0</v>
      </c>
      <c r="GE443" s="15">
        <f>IF(HB442&gt;0,ROUND(GC443*$GE$1/1000,2),0)</f>
        <v>0</v>
      </c>
      <c r="GF443" s="9">
        <f>INT(GE443)</f>
        <v>0</v>
      </c>
      <c r="GG443" s="23">
        <f>INT((GE443-GF443)*10)/10</f>
        <v>0</v>
      </c>
      <c r="GH443" s="17">
        <f>GE443-GF443-GG443</f>
        <v>0</v>
      </c>
      <c r="GI443" s="23">
        <f>IF(OR(GH443=0.05,GH443=0),GH443,IF(AND(GH443&gt;0.051,GH443&lt;0.1),0.1,IF(AND(GH443&gt;0.001,GH443&lt;0.05),0.05,GH443)))</f>
        <v>0</v>
      </c>
      <c r="GJ443" s="23">
        <f>GF443+GG443+GI443</f>
        <v>0</v>
      </c>
      <c r="GK443" s="15">
        <f>IF(HB442&gt;0,ROUND($GD$1*$GK$1,2),0)</f>
        <v>0</v>
      </c>
      <c r="GL443" s="22">
        <v>0</v>
      </c>
      <c r="GM443" s="22">
        <f>IF(HB442&gt;0,ROUND($GD$1*$GM$1,0),0)</f>
        <v>0</v>
      </c>
      <c r="GN443" s="22">
        <f>IF(HB442&gt;0,ROUND($GD$1*$GN$1,2),0)</f>
        <v>0</v>
      </c>
      <c r="GO443" s="22">
        <f>IF(HB442&gt;0,ROUND($GD$1*$GO$1,2),0)</f>
        <v>0</v>
      </c>
      <c r="GP443" s="22">
        <f>IF(HB442&gt;0,ROUND($GD$1*$GP$1,2),0)</f>
        <v>0</v>
      </c>
      <c r="GQ443" s="15">
        <f>IF(HB442&gt;0,GK443+SUM(GM443:GP443),0)</f>
        <v>0</v>
      </c>
      <c r="GR443" s="22">
        <f>IF(HB442&gt;0,ROUND(GQ443/12,2),0)</f>
        <v>0</v>
      </c>
      <c r="GS443" s="9">
        <f>INT(GR443)</f>
        <v>0</v>
      </c>
      <c r="GT443" s="23">
        <f>INT((GR443-GS443)*10)/10</f>
        <v>0</v>
      </c>
      <c r="GU443" s="17">
        <f>GR443-GS443-GT443</f>
        <v>0</v>
      </c>
      <c r="GV443" s="23">
        <f>IF(OR(GU443=0.05,GU443=0),GU443,IF(AND(GU443&gt;0.051,GU443&lt;0.1),0.1,IF(AND(GU443&gt;0.001,GU443&lt;0.05),0.05,GU443)))</f>
        <v>0</v>
      </c>
      <c r="GW443" s="23">
        <f>GS443+GT443+GV443</f>
        <v>0</v>
      </c>
      <c r="GX443">
        <f>IF(HB442&gt;0,GX442,0)</f>
        <v>0</v>
      </c>
      <c r="GY443" s="7">
        <f>ROUND(GD443+GJ443+GW443+GX443,2)</f>
        <v>0</v>
      </c>
      <c r="GZ443" s="7">
        <f>IF(AND(GY443&gt;0,GY444=0),GY443,0)</f>
        <v>0</v>
      </c>
      <c r="HA443" s="7">
        <f>IF(HB442&gt;0,HA442,0)</f>
        <v>0</v>
      </c>
      <c r="HB443" s="7">
        <f>IF(ROUND(GY443-HA443,2)&gt;0,ROUND(GY443-HA443,2),0)</f>
        <v>0</v>
      </c>
    </row>
    <row r="444" spans="1:235">
      <c r="BB444">
        <v>442</v>
      </c>
      <c r="BC444" s="7">
        <f>IF(BW443&gt;0,BC443-1000,BC443)</f>
        <v>0</v>
      </c>
      <c r="BD444" s="20">
        <f>IF(BW443&gt;0,ROUND(PMT($F$92/12,$F$96*12,-BC444),5),0)</f>
        <v>0</v>
      </c>
      <c r="BE444" s="15">
        <f>IF(BW443&gt;0,ROUND(BC444*$E$1/1000,2),0)</f>
        <v>0</v>
      </c>
      <c r="BF444" s="15">
        <f>IF(BW443&gt;0,ROUND(MIN(BC444,$F$168)*$BF$1,2),0)</f>
        <v>0</v>
      </c>
      <c r="BG444" s="22">
        <v>0</v>
      </c>
      <c r="BH444" s="22">
        <f>IF(BW443&gt;0,ROUND(MIN(BC444,$F$168)*$BH$1,0),0)</f>
        <v>0</v>
      </c>
      <c r="BI444" s="22">
        <f>IF(BW443&gt;0,ROUND(MIN(BC444,$F$168)*$BI$1,2),0)</f>
        <v>0</v>
      </c>
      <c r="BJ444" s="22">
        <f>IF(BW443&gt;0,ROUND(MIN(BC444,$F$168)*$BJ$1,2),0)</f>
        <v>0</v>
      </c>
      <c r="BK444" s="22">
        <f>IF(BW443&gt;0,ROUND(MIN(BC444,$F$168)*$BK$1,2),0)</f>
        <v>0</v>
      </c>
      <c r="BL444" s="15">
        <f>IF(BW443&gt;0,BF444+SUM(BH444:BK444),0)</f>
        <v>0</v>
      </c>
      <c r="BM444" s="22">
        <f>IF(BW443&gt;0,ROUND(BL444/12,2),0)</f>
        <v>0</v>
      </c>
      <c r="BN444" s="9">
        <f>INT(BM444)</f>
        <v>0</v>
      </c>
      <c r="BO444" s="23">
        <f>INT((BM444-BN444)*10)/10</f>
        <v>0</v>
      </c>
      <c r="BP444" s="17">
        <f>BM444-BN444-BO444</f>
        <v>0</v>
      </c>
      <c r="BQ444" s="23">
        <f>IF(OR(BP444=0.05,BP444=0),BP444,IF(AND(BP444&gt;0.051,BP444&lt;0.1),0.1,IF(AND(BP444&gt;0.001,BP444&lt;0.05),0.05,BP444)))</f>
        <v>0</v>
      </c>
      <c r="BR444" s="23">
        <f>BN444+BO444+BQ444</f>
        <v>0</v>
      </c>
      <c r="BS444">
        <f>IF(BW443&gt;0,BS443,0)</f>
        <v>0</v>
      </c>
      <c r="BT444" s="7">
        <f>SUM(BD444:BE444)+BR444+BS444</f>
        <v>0</v>
      </c>
      <c r="BU444" s="7">
        <f>IF(AND(BT444&gt;0,BT445=0),BT444,0)</f>
        <v>0</v>
      </c>
      <c r="BV444" s="7">
        <f>IF(BW443&gt;0,BV443,0)</f>
        <v>0</v>
      </c>
      <c r="BW444" s="7">
        <f>IF(ROUND(BT444-BV444,2)&gt;0,ROUND(BT444-BV444,2),0)</f>
        <v>0</v>
      </c>
      <c r="CB444">
        <v>442</v>
      </c>
      <c r="CC444" s="7">
        <f>IF(DB443&gt;0,CC443-1000,CC443)</f>
        <v>0</v>
      </c>
      <c r="CD444" s="20">
        <f>IF(DB443&gt;0,ROUND(PMT($F$92/12,$F$96*12,-CC444),5),0)</f>
        <v>0</v>
      </c>
      <c r="CE444" s="15">
        <f>IF(DB443&gt;0,ROUND(CC444*$CE$1/1000,2),0)</f>
        <v>0</v>
      </c>
      <c r="CF444" s="9">
        <f>INT(CE444)</f>
        <v>0</v>
      </c>
      <c r="CG444" s="23">
        <f>INT((CE444-CF444)*10)/10</f>
        <v>0</v>
      </c>
      <c r="CH444" s="17">
        <f>CE444-CF444-CG444</f>
        <v>0</v>
      </c>
      <c r="CI444" s="23">
        <f>IF(OR(CH444=0.05,CH444=0),CH444,IF(AND(CH444&gt;0.051,CH444&lt;0.1),0.1,IF(AND(CH444&gt;0.001,CH444&lt;0.05),0.05,CH444)))</f>
        <v>0</v>
      </c>
      <c r="CJ444" s="23">
        <f>CF444+CG444+CI444</f>
        <v>0</v>
      </c>
      <c r="CK444" s="15">
        <f>IF(DB443&gt;0,ROUND($CD$1*$CK$1,2),0)</f>
        <v>0</v>
      </c>
      <c r="CL444" s="22">
        <v>0</v>
      </c>
      <c r="CM444" s="22">
        <f>IF(DB443&gt;0,ROUND($CD$1*$CM$1,2),0)</f>
        <v>0</v>
      </c>
      <c r="CN444" s="22">
        <f>IF(DB443&gt;0,ROUND($CD$1*$CN$1,2),0)</f>
        <v>0</v>
      </c>
      <c r="CO444" s="22">
        <f>IF(DB443&gt;0,ROUND($CD$1*$CO$1,2),0)</f>
        <v>0</v>
      </c>
      <c r="CP444" s="22">
        <f>IF(DB443&gt;0,ROUND($CD$1*$CP$1,2),0)</f>
        <v>0</v>
      </c>
      <c r="CQ444" s="15">
        <f>IF(DB443&gt;0,CK444+SUM(CM444:CP444),0)</f>
        <v>0</v>
      </c>
      <c r="CR444" s="22">
        <f>IF(DB443&gt;0,ROUND(CQ444/12,2),0)</f>
        <v>0</v>
      </c>
      <c r="CS444" s="9">
        <f>INT(CR444)</f>
        <v>0</v>
      </c>
      <c r="CT444" s="23">
        <f>INT((CR444-CS444)*10)/10</f>
        <v>0</v>
      </c>
      <c r="CU444" s="17">
        <f>CR444-CS444-CT444</f>
        <v>0</v>
      </c>
      <c r="CV444" s="23">
        <f>IF(OR(CU444=0.05,CU444=0),CU444,IF(AND(CU444&gt;0.051,CU444&lt;0.1),0.1,IF(AND(CU444&gt;0.001,CU444&lt;0.05),0.05,CU444)))</f>
        <v>0</v>
      </c>
      <c r="CW444" s="23">
        <f>CS444+CT444+CV444</f>
        <v>0</v>
      </c>
      <c r="CX444">
        <f>IF(DB443&gt;0,CX443,0)</f>
        <v>0</v>
      </c>
      <c r="CY444" s="7">
        <f>ROUND(CD444+CJ444+CW444+CX444,2)</f>
        <v>0</v>
      </c>
      <c r="CZ444" s="7">
        <f>IF(AND(CY444&gt;0,CY445=0),CY444,0)</f>
        <v>0</v>
      </c>
      <c r="DA444" s="7">
        <f>IF(DB443&gt;0,DA443,0)</f>
        <v>0</v>
      </c>
      <c r="DB444" s="7">
        <f>IF(ROUND(CY444-DA444,2)&gt;0,ROUND(CY444-DA444,2),0)</f>
        <v>0</v>
      </c>
      <c r="EB444">
        <v>442</v>
      </c>
      <c r="EC444" s="7">
        <f>IF(FB443&gt;0,EC443-1000,EC443)</f>
        <v>0</v>
      </c>
      <c r="ED444" s="20">
        <f>IF(FB443&gt;0,ROUND(PMT($F$92/12,$F$96*12,-EC444),5),0)</f>
        <v>0</v>
      </c>
      <c r="EE444" s="15">
        <f>IF(FB443&gt;0,ROUND(EC444*$EE$1/1000,2),0)</f>
        <v>0</v>
      </c>
      <c r="EF444" s="9">
        <f>INT(EE444)</f>
        <v>0</v>
      </c>
      <c r="EG444" s="23">
        <f>INT((EE444-EF444)*10)/10</f>
        <v>0</v>
      </c>
      <c r="EH444" s="17">
        <f>EE444-EF444-EG444</f>
        <v>0</v>
      </c>
      <c r="EI444" s="23">
        <f>IF(OR(EH444=0.05,EH444=0),EH444,IF(AND(EH444&gt;0.051,EH444&lt;0.1),0.1,IF(AND(EH444&gt;0.001,EH444&lt;0.05),0.05,EH444)))</f>
        <v>0</v>
      </c>
      <c r="EJ444" s="23">
        <f>EF444+EG444+EI444</f>
        <v>0</v>
      </c>
      <c r="EK444" s="15">
        <f>IF(FB443&gt;0,ROUND($ED$1*$EK$1,2),0)</f>
        <v>0</v>
      </c>
      <c r="EL444" s="22">
        <v>0</v>
      </c>
      <c r="EM444" s="22">
        <f>IF(FB443&gt;0,ROUND($ED$1*$EM$1,0),0)</f>
        <v>0</v>
      </c>
      <c r="EN444" s="22">
        <f>IF(FB443&gt;0,ROUND($ED$1*$EN$1,2),0)</f>
        <v>0</v>
      </c>
      <c r="EO444" s="22">
        <f>IF(FB443&gt;0,ROUND($ED$1*$EO$1,2),0)</f>
        <v>0</v>
      </c>
      <c r="EP444" s="22">
        <f>IF(FB443&gt;0,ROUND($ED$1*$EP$1,2),0)</f>
        <v>0</v>
      </c>
      <c r="EQ444" s="15">
        <f>IF(FB443&gt;0,EK444+SUM(EM444:EP444),0)</f>
        <v>0</v>
      </c>
      <c r="ER444" s="22">
        <f>IF(FB443&gt;0,ROUND(EQ444/12,2),0)</f>
        <v>0</v>
      </c>
      <c r="ES444" s="9">
        <f>INT(ER444)</f>
        <v>0</v>
      </c>
      <c r="ET444" s="23">
        <f>INT((ER444-ES444)*10)/10</f>
        <v>0</v>
      </c>
      <c r="EU444" s="17">
        <f>ER444-ES444-ET444</f>
        <v>0</v>
      </c>
      <c r="EV444" s="23">
        <f>IF(OR(EU444=0.05,EU444=0),EU444,IF(AND(EU444&gt;0.051,EU444&lt;0.1),0.1,IF(AND(EU444&gt;0.001,EU444&lt;0.05),0.05,EU444)))</f>
        <v>0</v>
      </c>
      <c r="EW444" s="23">
        <f>ES444+ET444+EV444</f>
        <v>0</v>
      </c>
      <c r="EX444">
        <f>IF(FB443&gt;0,EX443,0)</f>
        <v>0</v>
      </c>
      <c r="EY444" s="7">
        <f>ROUND(ED444+EJ444+EW444+EX444,2)</f>
        <v>0</v>
      </c>
      <c r="EZ444" s="7">
        <f>IF(AND(EY444&gt;0,EY445=0),EY444,0)</f>
        <v>0</v>
      </c>
      <c r="FA444" s="7">
        <f>IF(FB443&gt;0,FA443,0)</f>
        <v>0</v>
      </c>
      <c r="FB444" s="7">
        <f>IF(ROUND(EY444-FA444,2)&gt;0,ROUND(EY444-FA444,2),0)</f>
        <v>0</v>
      </c>
      <c r="GB444">
        <v>442</v>
      </c>
      <c r="GC444" s="7">
        <f>IF(HB443&gt;0,GC443-1000,GC443)</f>
        <v>0</v>
      </c>
      <c r="GD444" s="20">
        <f>IF(HB443&gt;0,ROUND(PMT($F$92/12,$F$96*12,-GC444),5),0)</f>
        <v>0</v>
      </c>
      <c r="GE444" s="15">
        <f>IF(HB443&gt;0,ROUND(GC444*$GE$1/1000,2),0)</f>
        <v>0</v>
      </c>
      <c r="GF444" s="9">
        <f>INT(GE444)</f>
        <v>0</v>
      </c>
      <c r="GG444" s="23">
        <f>INT((GE444-GF444)*10)/10</f>
        <v>0</v>
      </c>
      <c r="GH444" s="17">
        <f>GE444-GF444-GG444</f>
        <v>0</v>
      </c>
      <c r="GI444" s="23">
        <f>IF(OR(GH444=0.05,GH444=0),GH444,IF(AND(GH444&gt;0.051,GH444&lt;0.1),0.1,IF(AND(GH444&gt;0.001,GH444&lt;0.05),0.05,GH444)))</f>
        <v>0</v>
      </c>
      <c r="GJ444" s="23">
        <f>GF444+GG444+GI444</f>
        <v>0</v>
      </c>
      <c r="GK444" s="15">
        <f>IF(HB443&gt;0,ROUND($GD$1*$GK$1,2),0)</f>
        <v>0</v>
      </c>
      <c r="GL444" s="22">
        <v>0</v>
      </c>
      <c r="GM444" s="22">
        <f>IF(HB443&gt;0,ROUND($GD$1*$GM$1,0),0)</f>
        <v>0</v>
      </c>
      <c r="GN444" s="22">
        <f>IF(HB443&gt;0,ROUND($GD$1*$GN$1,2),0)</f>
        <v>0</v>
      </c>
      <c r="GO444" s="22">
        <f>IF(HB443&gt;0,ROUND($GD$1*$GO$1,2),0)</f>
        <v>0</v>
      </c>
      <c r="GP444" s="22">
        <f>IF(HB443&gt;0,ROUND($GD$1*$GP$1,2),0)</f>
        <v>0</v>
      </c>
      <c r="GQ444" s="15">
        <f>IF(HB443&gt;0,GK444+SUM(GM444:GP444),0)</f>
        <v>0</v>
      </c>
      <c r="GR444" s="22">
        <f>IF(HB443&gt;0,ROUND(GQ444/12,2),0)</f>
        <v>0</v>
      </c>
      <c r="GS444" s="9">
        <f>INT(GR444)</f>
        <v>0</v>
      </c>
      <c r="GT444" s="23">
        <f>INT((GR444-GS444)*10)/10</f>
        <v>0</v>
      </c>
      <c r="GU444" s="17">
        <f>GR444-GS444-GT444</f>
        <v>0</v>
      </c>
      <c r="GV444" s="23">
        <f>IF(OR(GU444=0.05,GU444=0),GU444,IF(AND(GU444&gt;0.051,GU444&lt;0.1),0.1,IF(AND(GU444&gt;0.001,GU444&lt;0.05),0.05,GU444)))</f>
        <v>0</v>
      </c>
      <c r="GW444" s="23">
        <f>GS444+GT444+GV444</f>
        <v>0</v>
      </c>
      <c r="GX444">
        <f>IF(HB443&gt;0,GX443,0)</f>
        <v>0</v>
      </c>
      <c r="GY444" s="7">
        <f>ROUND(GD444+GJ444+GW444+GX444,2)</f>
        <v>0</v>
      </c>
      <c r="GZ444" s="7">
        <f>IF(AND(GY444&gt;0,GY445=0),GY444,0)</f>
        <v>0</v>
      </c>
      <c r="HA444" s="7">
        <f>IF(HB443&gt;0,HA443,0)</f>
        <v>0</v>
      </c>
      <c r="HB444" s="7">
        <f>IF(ROUND(GY444-HA444,2)&gt;0,ROUND(GY444-HA444,2),0)</f>
        <v>0</v>
      </c>
    </row>
    <row r="445" spans="1:235">
      <c r="BB445">
        <v>443</v>
      </c>
      <c r="BC445" s="7">
        <f>IF(BW444&gt;0,BC444-1000,BC444)</f>
        <v>0</v>
      </c>
      <c r="BD445" s="20">
        <f>IF(BW444&gt;0,ROUND(PMT($F$92/12,$F$96*12,-BC445),5),0)</f>
        <v>0</v>
      </c>
      <c r="BE445" s="15">
        <f>IF(BW444&gt;0,ROUND(BC445*$E$1/1000,2),0)</f>
        <v>0</v>
      </c>
      <c r="BF445" s="15">
        <f>IF(BW444&gt;0,ROUND(MIN(BC445,$F$168)*$BF$1,2),0)</f>
        <v>0</v>
      </c>
      <c r="BG445" s="22">
        <v>0</v>
      </c>
      <c r="BH445" s="22">
        <f>IF(BW444&gt;0,ROUND(MIN(BC445,$F$168)*$BH$1,0),0)</f>
        <v>0</v>
      </c>
      <c r="BI445" s="22">
        <f>IF(BW444&gt;0,ROUND(MIN(BC445,$F$168)*$BI$1,2),0)</f>
        <v>0</v>
      </c>
      <c r="BJ445" s="22">
        <f>IF(BW444&gt;0,ROUND(MIN(BC445,$F$168)*$BJ$1,2),0)</f>
        <v>0</v>
      </c>
      <c r="BK445" s="22">
        <f>IF(BW444&gt;0,ROUND(MIN(BC445,$F$168)*$BK$1,2),0)</f>
        <v>0</v>
      </c>
      <c r="BL445" s="15">
        <f>IF(BW444&gt;0,BF445+SUM(BH445:BK445),0)</f>
        <v>0</v>
      </c>
      <c r="BM445" s="22">
        <f>IF(BW444&gt;0,ROUND(BL445/12,2),0)</f>
        <v>0</v>
      </c>
      <c r="BN445" s="9">
        <f>INT(BM445)</f>
        <v>0</v>
      </c>
      <c r="BO445" s="23">
        <f>INT((BM445-BN445)*10)/10</f>
        <v>0</v>
      </c>
      <c r="BP445" s="17">
        <f>BM445-BN445-BO445</f>
        <v>0</v>
      </c>
      <c r="BQ445" s="23">
        <f>IF(OR(BP445=0.05,BP445=0),BP445,IF(AND(BP445&gt;0.051,BP445&lt;0.1),0.1,IF(AND(BP445&gt;0.001,BP445&lt;0.05),0.05,BP445)))</f>
        <v>0</v>
      </c>
      <c r="BR445" s="23">
        <f>BN445+BO445+BQ445</f>
        <v>0</v>
      </c>
      <c r="BS445">
        <f>IF(BW444&gt;0,BS444,0)</f>
        <v>0</v>
      </c>
      <c r="BT445" s="7">
        <f>SUM(BD445:BE445)+BR445+BS445</f>
        <v>0</v>
      </c>
      <c r="BU445" s="7">
        <f>IF(AND(BT445&gt;0,BT446=0),BT445,0)</f>
        <v>0</v>
      </c>
      <c r="BV445" s="7">
        <f>IF(BW444&gt;0,BV444,0)</f>
        <v>0</v>
      </c>
      <c r="BW445" s="7">
        <f>IF(ROUND(BT445-BV445,2)&gt;0,ROUND(BT445-BV445,2),0)</f>
        <v>0</v>
      </c>
      <c r="CB445">
        <v>443</v>
      </c>
      <c r="CC445" s="7">
        <f>IF(DB444&gt;0,CC444-1000,CC444)</f>
        <v>0</v>
      </c>
      <c r="CD445" s="20">
        <f>IF(DB444&gt;0,ROUND(PMT($F$92/12,$F$96*12,-CC445),5),0)</f>
        <v>0</v>
      </c>
      <c r="CE445" s="15">
        <f>IF(DB444&gt;0,ROUND(CC445*$CE$1/1000,2),0)</f>
        <v>0</v>
      </c>
      <c r="CF445" s="9">
        <f>INT(CE445)</f>
        <v>0</v>
      </c>
      <c r="CG445" s="23">
        <f>INT((CE445-CF445)*10)/10</f>
        <v>0</v>
      </c>
      <c r="CH445" s="17">
        <f>CE445-CF445-CG445</f>
        <v>0</v>
      </c>
      <c r="CI445" s="23">
        <f>IF(OR(CH445=0.05,CH445=0),CH445,IF(AND(CH445&gt;0.051,CH445&lt;0.1),0.1,IF(AND(CH445&gt;0.001,CH445&lt;0.05),0.05,CH445)))</f>
        <v>0</v>
      </c>
      <c r="CJ445" s="23">
        <f>CF445+CG445+CI445</f>
        <v>0</v>
      </c>
      <c r="CK445" s="15">
        <f>IF(DB444&gt;0,ROUND($CD$1*$CK$1,2),0)</f>
        <v>0</v>
      </c>
      <c r="CL445" s="22">
        <v>0</v>
      </c>
      <c r="CM445" s="22">
        <f>IF(DB444&gt;0,ROUND($CD$1*$CM$1,2),0)</f>
        <v>0</v>
      </c>
      <c r="CN445" s="22">
        <f>IF(DB444&gt;0,ROUND($CD$1*$CN$1,2),0)</f>
        <v>0</v>
      </c>
      <c r="CO445" s="22">
        <f>IF(DB444&gt;0,ROUND($CD$1*$CO$1,2),0)</f>
        <v>0</v>
      </c>
      <c r="CP445" s="22">
        <f>IF(DB444&gt;0,ROUND($CD$1*$CP$1,2),0)</f>
        <v>0</v>
      </c>
      <c r="CQ445" s="15">
        <f>IF(DB444&gt;0,CK445+SUM(CM445:CP445),0)</f>
        <v>0</v>
      </c>
      <c r="CR445" s="22">
        <f>IF(DB444&gt;0,ROUND(CQ445/12,2),0)</f>
        <v>0</v>
      </c>
      <c r="CS445" s="9">
        <f>INT(CR445)</f>
        <v>0</v>
      </c>
      <c r="CT445" s="23">
        <f>INT((CR445-CS445)*10)/10</f>
        <v>0</v>
      </c>
      <c r="CU445" s="17">
        <f>CR445-CS445-CT445</f>
        <v>0</v>
      </c>
      <c r="CV445" s="23">
        <f>IF(OR(CU445=0.05,CU445=0),CU445,IF(AND(CU445&gt;0.051,CU445&lt;0.1),0.1,IF(AND(CU445&gt;0.001,CU445&lt;0.05),0.05,CU445)))</f>
        <v>0</v>
      </c>
      <c r="CW445" s="23">
        <f>CS445+CT445+CV445</f>
        <v>0</v>
      </c>
      <c r="CX445">
        <f>IF(DB444&gt;0,CX444,0)</f>
        <v>0</v>
      </c>
      <c r="CY445" s="7">
        <f>ROUND(CD445+CJ445+CW445+CX445,2)</f>
        <v>0</v>
      </c>
      <c r="CZ445" s="7">
        <f>IF(AND(CY445&gt;0,CY446=0),CY445,0)</f>
        <v>0</v>
      </c>
      <c r="DA445" s="7">
        <f>IF(DB444&gt;0,DA444,0)</f>
        <v>0</v>
      </c>
      <c r="DB445" s="7">
        <f>IF(ROUND(CY445-DA445,2)&gt;0,ROUND(CY445-DA445,2),0)</f>
        <v>0</v>
      </c>
      <c r="EB445">
        <v>443</v>
      </c>
      <c r="EC445" s="7">
        <f>IF(FB444&gt;0,EC444-1000,EC444)</f>
        <v>0</v>
      </c>
      <c r="ED445" s="20">
        <f>IF(FB444&gt;0,ROUND(PMT($F$92/12,$F$96*12,-EC445),5),0)</f>
        <v>0</v>
      </c>
      <c r="EE445" s="15">
        <f>IF(FB444&gt;0,ROUND(EC445*$EE$1/1000,2),0)</f>
        <v>0</v>
      </c>
      <c r="EF445" s="9">
        <f>INT(EE445)</f>
        <v>0</v>
      </c>
      <c r="EG445" s="23">
        <f>INT((EE445-EF445)*10)/10</f>
        <v>0</v>
      </c>
      <c r="EH445" s="17">
        <f>EE445-EF445-EG445</f>
        <v>0</v>
      </c>
      <c r="EI445" s="23">
        <f>IF(OR(EH445=0.05,EH445=0),EH445,IF(AND(EH445&gt;0.051,EH445&lt;0.1),0.1,IF(AND(EH445&gt;0.001,EH445&lt;0.05),0.05,EH445)))</f>
        <v>0</v>
      </c>
      <c r="EJ445" s="23">
        <f>EF445+EG445+EI445</f>
        <v>0</v>
      </c>
      <c r="EK445" s="15">
        <f>IF(FB444&gt;0,ROUND($ED$1*$EK$1,2),0)</f>
        <v>0</v>
      </c>
      <c r="EL445" s="22">
        <v>0</v>
      </c>
      <c r="EM445" s="22">
        <f>IF(FB444&gt;0,ROUND($ED$1*$EM$1,0),0)</f>
        <v>0</v>
      </c>
      <c r="EN445" s="22">
        <f>IF(FB444&gt;0,ROUND($ED$1*$EN$1,2),0)</f>
        <v>0</v>
      </c>
      <c r="EO445" s="22">
        <f>IF(FB444&gt;0,ROUND($ED$1*$EO$1,2),0)</f>
        <v>0</v>
      </c>
      <c r="EP445" s="22">
        <f>IF(FB444&gt;0,ROUND($ED$1*$EP$1,2),0)</f>
        <v>0</v>
      </c>
      <c r="EQ445" s="15">
        <f>IF(FB444&gt;0,EK445+SUM(EM445:EP445),0)</f>
        <v>0</v>
      </c>
      <c r="ER445" s="22">
        <f>IF(FB444&gt;0,ROUND(EQ445/12,2),0)</f>
        <v>0</v>
      </c>
      <c r="ES445" s="9">
        <f>INT(ER445)</f>
        <v>0</v>
      </c>
      <c r="ET445" s="23">
        <f>INT((ER445-ES445)*10)/10</f>
        <v>0</v>
      </c>
      <c r="EU445" s="17">
        <f>ER445-ES445-ET445</f>
        <v>0</v>
      </c>
      <c r="EV445" s="23">
        <f>IF(OR(EU445=0.05,EU445=0),EU445,IF(AND(EU445&gt;0.051,EU445&lt;0.1),0.1,IF(AND(EU445&gt;0.001,EU445&lt;0.05),0.05,EU445)))</f>
        <v>0</v>
      </c>
      <c r="EW445" s="23">
        <f>ES445+ET445+EV445</f>
        <v>0</v>
      </c>
      <c r="EX445">
        <f>IF(FB444&gt;0,EX444,0)</f>
        <v>0</v>
      </c>
      <c r="EY445" s="7">
        <f>ROUND(ED445+EJ445+EW445+EX445,2)</f>
        <v>0</v>
      </c>
      <c r="EZ445" s="7">
        <f>IF(AND(EY445&gt;0,EY446=0),EY445,0)</f>
        <v>0</v>
      </c>
      <c r="FA445" s="7">
        <f>IF(FB444&gt;0,FA444,0)</f>
        <v>0</v>
      </c>
      <c r="FB445" s="7">
        <f>IF(ROUND(EY445-FA445,2)&gt;0,ROUND(EY445-FA445,2),0)</f>
        <v>0</v>
      </c>
      <c r="GB445">
        <v>443</v>
      </c>
      <c r="GC445" s="7">
        <f>IF(HB444&gt;0,GC444-1000,GC444)</f>
        <v>0</v>
      </c>
      <c r="GD445" s="20">
        <f>IF(HB444&gt;0,ROUND(PMT($F$92/12,$F$96*12,-GC445),5),0)</f>
        <v>0</v>
      </c>
      <c r="GE445" s="15">
        <f>IF(HB444&gt;0,ROUND(GC445*$GE$1/1000,2),0)</f>
        <v>0</v>
      </c>
      <c r="GF445" s="9">
        <f>INT(GE445)</f>
        <v>0</v>
      </c>
      <c r="GG445" s="23">
        <f>INT((GE445-GF445)*10)/10</f>
        <v>0</v>
      </c>
      <c r="GH445" s="17">
        <f>GE445-GF445-GG445</f>
        <v>0</v>
      </c>
      <c r="GI445" s="23">
        <f>IF(OR(GH445=0.05,GH445=0),GH445,IF(AND(GH445&gt;0.051,GH445&lt;0.1),0.1,IF(AND(GH445&gt;0.001,GH445&lt;0.05),0.05,GH445)))</f>
        <v>0</v>
      </c>
      <c r="GJ445" s="23">
        <f>GF445+GG445+GI445</f>
        <v>0</v>
      </c>
      <c r="GK445" s="15">
        <f>IF(HB444&gt;0,ROUND($GD$1*$GK$1,2),0)</f>
        <v>0</v>
      </c>
      <c r="GL445" s="22">
        <v>0</v>
      </c>
      <c r="GM445" s="22">
        <f>IF(HB444&gt;0,ROUND($GD$1*$GM$1,0),0)</f>
        <v>0</v>
      </c>
      <c r="GN445" s="22">
        <f>IF(HB444&gt;0,ROUND($GD$1*$GN$1,2),0)</f>
        <v>0</v>
      </c>
      <c r="GO445" s="22">
        <f>IF(HB444&gt;0,ROUND($GD$1*$GO$1,2),0)</f>
        <v>0</v>
      </c>
      <c r="GP445" s="22">
        <f>IF(HB444&gt;0,ROUND($GD$1*$GP$1,2),0)</f>
        <v>0</v>
      </c>
      <c r="GQ445" s="15">
        <f>IF(HB444&gt;0,GK445+SUM(GM445:GP445),0)</f>
        <v>0</v>
      </c>
      <c r="GR445" s="22">
        <f>IF(HB444&gt;0,ROUND(GQ445/12,2),0)</f>
        <v>0</v>
      </c>
      <c r="GS445" s="9">
        <f>INT(GR445)</f>
        <v>0</v>
      </c>
      <c r="GT445" s="23">
        <f>INT((GR445-GS445)*10)/10</f>
        <v>0</v>
      </c>
      <c r="GU445" s="17">
        <f>GR445-GS445-GT445</f>
        <v>0</v>
      </c>
      <c r="GV445" s="23">
        <f>IF(OR(GU445=0.05,GU445=0),GU445,IF(AND(GU445&gt;0.051,GU445&lt;0.1),0.1,IF(AND(GU445&gt;0.001,GU445&lt;0.05),0.05,GU445)))</f>
        <v>0</v>
      </c>
      <c r="GW445" s="23">
        <f>GS445+GT445+GV445</f>
        <v>0</v>
      </c>
      <c r="GX445">
        <f>IF(HB444&gt;0,GX444,0)</f>
        <v>0</v>
      </c>
      <c r="GY445" s="7">
        <f>ROUND(GD445+GJ445+GW445+GX445,2)</f>
        <v>0</v>
      </c>
      <c r="GZ445" s="7">
        <f>IF(AND(GY445&gt;0,GY446=0),GY445,0)</f>
        <v>0</v>
      </c>
      <c r="HA445" s="7">
        <f>IF(HB444&gt;0,HA444,0)</f>
        <v>0</v>
      </c>
      <c r="HB445" s="7">
        <f>IF(ROUND(GY445-HA445,2)&gt;0,ROUND(GY445-HA445,2),0)</f>
        <v>0</v>
      </c>
    </row>
    <row r="446" spans="1:235">
      <c r="BB446">
        <v>444</v>
      </c>
      <c r="BC446" s="7">
        <f>IF(BW445&gt;0,BC445-1000,BC445)</f>
        <v>0</v>
      </c>
      <c r="BD446" s="20">
        <f>IF(BW445&gt;0,ROUND(PMT($F$92/12,$F$96*12,-BC446),5),0)</f>
        <v>0</v>
      </c>
      <c r="BE446" s="15">
        <f>IF(BW445&gt;0,ROUND(BC446*$E$1/1000,2),0)</f>
        <v>0</v>
      </c>
      <c r="BF446" s="15">
        <f>IF(BW445&gt;0,ROUND(MIN(BC446,$F$168)*$BF$1,2),0)</f>
        <v>0</v>
      </c>
      <c r="BG446" s="22">
        <v>0</v>
      </c>
      <c r="BH446" s="22">
        <f>IF(BW445&gt;0,ROUND(MIN(BC446,$F$168)*$BH$1,0),0)</f>
        <v>0</v>
      </c>
      <c r="BI446" s="22">
        <f>IF(BW445&gt;0,ROUND(MIN(BC446,$F$168)*$BI$1,2),0)</f>
        <v>0</v>
      </c>
      <c r="BJ446" s="22">
        <f>IF(BW445&gt;0,ROUND(MIN(BC446,$F$168)*$BJ$1,2),0)</f>
        <v>0</v>
      </c>
      <c r="BK446" s="22">
        <f>IF(BW445&gt;0,ROUND(MIN(BC446,$F$168)*$BK$1,2),0)</f>
        <v>0</v>
      </c>
      <c r="BL446" s="15">
        <f>IF(BW445&gt;0,BF446+SUM(BH446:BK446),0)</f>
        <v>0</v>
      </c>
      <c r="BM446" s="22">
        <f>IF(BW445&gt;0,ROUND(BL446/12,2),0)</f>
        <v>0</v>
      </c>
      <c r="BN446" s="9">
        <f>INT(BM446)</f>
        <v>0</v>
      </c>
      <c r="BO446" s="23">
        <f>INT((BM446-BN446)*10)/10</f>
        <v>0</v>
      </c>
      <c r="BP446" s="17">
        <f>BM446-BN446-BO446</f>
        <v>0</v>
      </c>
      <c r="BQ446" s="23">
        <f>IF(OR(BP446=0.05,BP446=0),BP446,IF(AND(BP446&gt;0.051,BP446&lt;0.1),0.1,IF(AND(BP446&gt;0.001,BP446&lt;0.05),0.05,BP446)))</f>
        <v>0</v>
      </c>
      <c r="BR446" s="23">
        <f>BN446+BO446+BQ446</f>
        <v>0</v>
      </c>
      <c r="BS446">
        <f>IF(BW445&gt;0,BS445,0)</f>
        <v>0</v>
      </c>
      <c r="BT446" s="7">
        <f>SUM(BD446:BE446)+BR446+BS446</f>
        <v>0</v>
      </c>
      <c r="BU446" s="7">
        <f>IF(AND(BT446&gt;0,BT447=0),BT446,0)</f>
        <v>0</v>
      </c>
      <c r="BV446" s="7">
        <f>IF(BW445&gt;0,BV445,0)</f>
        <v>0</v>
      </c>
      <c r="BW446" s="7">
        <f>IF(ROUND(BT446-BV446,2)&gt;0,ROUND(BT446-BV446,2),0)</f>
        <v>0</v>
      </c>
      <c r="CB446">
        <v>444</v>
      </c>
      <c r="CC446" s="7">
        <f>IF(DB445&gt;0,CC445-1000,CC445)</f>
        <v>0</v>
      </c>
      <c r="CD446" s="20">
        <f>IF(DB445&gt;0,ROUND(PMT($F$92/12,$F$96*12,-CC446),5),0)</f>
        <v>0</v>
      </c>
      <c r="CE446" s="15">
        <f>IF(DB445&gt;0,ROUND(CC446*$CE$1/1000,2),0)</f>
        <v>0</v>
      </c>
      <c r="CF446" s="9">
        <f>INT(CE446)</f>
        <v>0</v>
      </c>
      <c r="CG446" s="23">
        <f>INT((CE446-CF446)*10)/10</f>
        <v>0</v>
      </c>
      <c r="CH446" s="17">
        <f>CE446-CF446-CG446</f>
        <v>0</v>
      </c>
      <c r="CI446" s="23">
        <f>IF(OR(CH446=0.05,CH446=0),CH446,IF(AND(CH446&gt;0.051,CH446&lt;0.1),0.1,IF(AND(CH446&gt;0.001,CH446&lt;0.05),0.05,CH446)))</f>
        <v>0</v>
      </c>
      <c r="CJ446" s="23">
        <f>CF446+CG446+CI446</f>
        <v>0</v>
      </c>
      <c r="CK446" s="15">
        <f>IF(DB445&gt;0,ROUND($CD$1*$CK$1,2),0)</f>
        <v>0</v>
      </c>
      <c r="CL446" s="22">
        <v>0</v>
      </c>
      <c r="CM446" s="22">
        <f>IF(DB445&gt;0,ROUND($CD$1*$CM$1,2),0)</f>
        <v>0</v>
      </c>
      <c r="CN446" s="22">
        <f>IF(DB445&gt;0,ROUND($CD$1*$CN$1,2),0)</f>
        <v>0</v>
      </c>
      <c r="CO446" s="22">
        <f>IF(DB445&gt;0,ROUND($CD$1*$CO$1,2),0)</f>
        <v>0</v>
      </c>
      <c r="CP446" s="22">
        <f>IF(DB445&gt;0,ROUND($CD$1*$CP$1,2),0)</f>
        <v>0</v>
      </c>
      <c r="CQ446" s="15">
        <f>IF(DB445&gt;0,CK446+SUM(CM446:CP446),0)</f>
        <v>0</v>
      </c>
      <c r="CR446" s="22">
        <f>IF(DB445&gt;0,ROUND(CQ446/12,2),0)</f>
        <v>0</v>
      </c>
      <c r="CS446" s="9">
        <f>INT(CR446)</f>
        <v>0</v>
      </c>
      <c r="CT446" s="23">
        <f>INT((CR446-CS446)*10)/10</f>
        <v>0</v>
      </c>
      <c r="CU446" s="17">
        <f>CR446-CS446-CT446</f>
        <v>0</v>
      </c>
      <c r="CV446" s="23">
        <f>IF(OR(CU446=0.05,CU446=0),CU446,IF(AND(CU446&gt;0.051,CU446&lt;0.1),0.1,IF(AND(CU446&gt;0.001,CU446&lt;0.05),0.05,CU446)))</f>
        <v>0</v>
      </c>
      <c r="CW446" s="23">
        <f>CS446+CT446+CV446</f>
        <v>0</v>
      </c>
      <c r="CX446">
        <f>IF(DB445&gt;0,CX445,0)</f>
        <v>0</v>
      </c>
      <c r="CY446" s="7">
        <f>ROUND(CD446+CJ446+CW446+CX446,2)</f>
        <v>0</v>
      </c>
      <c r="CZ446" s="7">
        <f>IF(AND(CY446&gt;0,CY447=0),CY446,0)</f>
        <v>0</v>
      </c>
      <c r="DA446" s="7">
        <f>IF(DB445&gt;0,DA445,0)</f>
        <v>0</v>
      </c>
      <c r="DB446" s="7">
        <f>IF(ROUND(CY446-DA446,2)&gt;0,ROUND(CY446-DA446,2),0)</f>
        <v>0</v>
      </c>
      <c r="EB446">
        <v>444</v>
      </c>
      <c r="EC446" s="7">
        <f>IF(FB445&gt;0,EC445-1000,EC445)</f>
        <v>0</v>
      </c>
      <c r="ED446" s="20">
        <f>IF(FB445&gt;0,ROUND(PMT($F$92/12,$F$96*12,-EC446),5),0)</f>
        <v>0</v>
      </c>
      <c r="EE446" s="15">
        <f>IF(FB445&gt;0,ROUND(EC446*$EE$1/1000,2),0)</f>
        <v>0</v>
      </c>
      <c r="EF446" s="9">
        <f>INT(EE446)</f>
        <v>0</v>
      </c>
      <c r="EG446" s="23">
        <f>INT((EE446-EF446)*10)/10</f>
        <v>0</v>
      </c>
      <c r="EH446" s="17">
        <f>EE446-EF446-EG446</f>
        <v>0</v>
      </c>
      <c r="EI446" s="23">
        <f>IF(OR(EH446=0.05,EH446=0),EH446,IF(AND(EH446&gt;0.051,EH446&lt;0.1),0.1,IF(AND(EH446&gt;0.001,EH446&lt;0.05),0.05,EH446)))</f>
        <v>0</v>
      </c>
      <c r="EJ446" s="23">
        <f>EF446+EG446+EI446</f>
        <v>0</v>
      </c>
      <c r="EK446" s="15">
        <f>IF(FB445&gt;0,ROUND($ED$1*$EK$1,2),0)</f>
        <v>0</v>
      </c>
      <c r="EL446" s="22">
        <v>0</v>
      </c>
      <c r="EM446" s="22">
        <f>IF(FB445&gt;0,ROUND($ED$1*$EM$1,0),0)</f>
        <v>0</v>
      </c>
      <c r="EN446" s="22">
        <f>IF(FB445&gt;0,ROUND($ED$1*$EN$1,2),0)</f>
        <v>0</v>
      </c>
      <c r="EO446" s="22">
        <f>IF(FB445&gt;0,ROUND($ED$1*$EO$1,2),0)</f>
        <v>0</v>
      </c>
      <c r="EP446" s="22">
        <f>IF(FB445&gt;0,ROUND($ED$1*$EP$1,2),0)</f>
        <v>0</v>
      </c>
      <c r="EQ446" s="15">
        <f>IF(FB445&gt;0,EK446+SUM(EM446:EP446),0)</f>
        <v>0</v>
      </c>
      <c r="ER446" s="22">
        <f>IF(FB445&gt;0,ROUND(EQ446/12,2),0)</f>
        <v>0</v>
      </c>
      <c r="ES446" s="9">
        <f>INT(ER446)</f>
        <v>0</v>
      </c>
      <c r="ET446" s="23">
        <f>INT((ER446-ES446)*10)/10</f>
        <v>0</v>
      </c>
      <c r="EU446" s="17">
        <f>ER446-ES446-ET446</f>
        <v>0</v>
      </c>
      <c r="EV446" s="23">
        <f>IF(OR(EU446=0.05,EU446=0),EU446,IF(AND(EU446&gt;0.051,EU446&lt;0.1),0.1,IF(AND(EU446&gt;0.001,EU446&lt;0.05),0.05,EU446)))</f>
        <v>0</v>
      </c>
      <c r="EW446" s="23">
        <f>ES446+ET446+EV446</f>
        <v>0</v>
      </c>
      <c r="EX446">
        <f>IF(FB445&gt;0,EX445,0)</f>
        <v>0</v>
      </c>
      <c r="EY446" s="7">
        <f>ROUND(ED446+EJ446+EW446+EX446,2)</f>
        <v>0</v>
      </c>
      <c r="EZ446" s="7">
        <f>IF(AND(EY446&gt;0,EY447=0),EY446,0)</f>
        <v>0</v>
      </c>
      <c r="FA446" s="7">
        <f>IF(FB445&gt;0,FA445,0)</f>
        <v>0</v>
      </c>
      <c r="FB446" s="7">
        <f>IF(ROUND(EY446-FA446,2)&gt;0,ROUND(EY446-FA446,2),0)</f>
        <v>0</v>
      </c>
      <c r="GB446">
        <v>444</v>
      </c>
      <c r="GC446" s="7">
        <f>IF(HB445&gt;0,GC445-1000,GC445)</f>
        <v>0</v>
      </c>
      <c r="GD446" s="20">
        <f>IF(HB445&gt;0,ROUND(PMT($F$92/12,$F$96*12,-GC446),5),0)</f>
        <v>0</v>
      </c>
      <c r="GE446" s="15">
        <f>IF(HB445&gt;0,ROUND(GC446*$GE$1/1000,2),0)</f>
        <v>0</v>
      </c>
      <c r="GF446" s="9">
        <f>INT(GE446)</f>
        <v>0</v>
      </c>
      <c r="GG446" s="23">
        <f>INT((GE446-GF446)*10)/10</f>
        <v>0</v>
      </c>
      <c r="GH446" s="17">
        <f>GE446-GF446-GG446</f>
        <v>0</v>
      </c>
      <c r="GI446" s="23">
        <f>IF(OR(GH446=0.05,GH446=0),GH446,IF(AND(GH446&gt;0.051,GH446&lt;0.1),0.1,IF(AND(GH446&gt;0.001,GH446&lt;0.05),0.05,GH446)))</f>
        <v>0</v>
      </c>
      <c r="GJ446" s="23">
        <f>GF446+GG446+GI446</f>
        <v>0</v>
      </c>
      <c r="GK446" s="15">
        <f>IF(HB445&gt;0,ROUND($GD$1*$GK$1,2),0)</f>
        <v>0</v>
      </c>
      <c r="GL446" s="22">
        <v>0</v>
      </c>
      <c r="GM446" s="22">
        <f>IF(HB445&gt;0,ROUND($GD$1*$GM$1,0),0)</f>
        <v>0</v>
      </c>
      <c r="GN446" s="22">
        <f>IF(HB445&gt;0,ROUND($GD$1*$GN$1,2),0)</f>
        <v>0</v>
      </c>
      <c r="GO446" s="22">
        <f>IF(HB445&gt;0,ROUND($GD$1*$GO$1,2),0)</f>
        <v>0</v>
      </c>
      <c r="GP446" s="22">
        <f>IF(HB445&gt;0,ROUND($GD$1*$GP$1,2),0)</f>
        <v>0</v>
      </c>
      <c r="GQ446" s="15">
        <f>IF(HB445&gt;0,GK446+SUM(GM446:GP446),0)</f>
        <v>0</v>
      </c>
      <c r="GR446" s="22">
        <f>IF(HB445&gt;0,ROUND(GQ446/12,2),0)</f>
        <v>0</v>
      </c>
      <c r="GS446" s="9">
        <f>INT(GR446)</f>
        <v>0</v>
      </c>
      <c r="GT446" s="23">
        <f>INT((GR446-GS446)*10)/10</f>
        <v>0</v>
      </c>
      <c r="GU446" s="17">
        <f>GR446-GS446-GT446</f>
        <v>0</v>
      </c>
      <c r="GV446" s="23">
        <f>IF(OR(GU446=0.05,GU446=0),GU446,IF(AND(GU446&gt;0.051,GU446&lt;0.1),0.1,IF(AND(GU446&gt;0.001,GU446&lt;0.05),0.05,GU446)))</f>
        <v>0</v>
      </c>
      <c r="GW446" s="23">
        <f>GS446+GT446+GV446</f>
        <v>0</v>
      </c>
      <c r="GX446">
        <f>IF(HB445&gt;0,GX445,0)</f>
        <v>0</v>
      </c>
      <c r="GY446" s="7">
        <f>ROUND(GD446+GJ446+GW446+GX446,2)</f>
        <v>0</v>
      </c>
      <c r="GZ446" s="7">
        <f>IF(AND(GY446&gt;0,GY447=0),GY446,0)</f>
        <v>0</v>
      </c>
      <c r="HA446" s="7">
        <f>IF(HB445&gt;0,HA445,0)</f>
        <v>0</v>
      </c>
      <c r="HB446" s="7">
        <f>IF(ROUND(GY446-HA446,2)&gt;0,ROUND(GY446-HA446,2),0)</f>
        <v>0</v>
      </c>
    </row>
    <row r="447" spans="1:235">
      <c r="BB447">
        <v>445</v>
      </c>
      <c r="BC447" s="7">
        <f>IF(BW446&gt;0,BC446-1000,BC446)</f>
        <v>0</v>
      </c>
      <c r="BD447" s="20">
        <f>IF(BW446&gt;0,ROUND(PMT($F$92/12,$F$96*12,-BC447),5),0)</f>
        <v>0</v>
      </c>
      <c r="BE447" s="15">
        <f>IF(BW446&gt;0,ROUND(BC447*$E$1/1000,2),0)</f>
        <v>0</v>
      </c>
      <c r="BF447" s="15">
        <f>IF(BW446&gt;0,ROUND(MIN(BC447,$F$168)*$BF$1,2),0)</f>
        <v>0</v>
      </c>
      <c r="BG447" s="22">
        <v>0</v>
      </c>
      <c r="BH447" s="22">
        <f>IF(BW446&gt;0,ROUND(MIN(BC447,$F$168)*$BH$1,0),0)</f>
        <v>0</v>
      </c>
      <c r="BI447" s="22">
        <f>IF(BW446&gt;0,ROUND(MIN(BC447,$F$168)*$BI$1,2),0)</f>
        <v>0</v>
      </c>
      <c r="BJ447" s="22">
        <f>IF(BW446&gt;0,ROUND(MIN(BC447,$F$168)*$BJ$1,2),0)</f>
        <v>0</v>
      </c>
      <c r="BK447" s="22">
        <f>IF(BW446&gt;0,ROUND(MIN(BC447,$F$168)*$BK$1,2),0)</f>
        <v>0</v>
      </c>
      <c r="BL447" s="15">
        <f>IF(BW446&gt;0,BF447+SUM(BH447:BK447),0)</f>
        <v>0</v>
      </c>
      <c r="BM447" s="22">
        <f>IF(BW446&gt;0,ROUND(BL447/12,2),0)</f>
        <v>0</v>
      </c>
      <c r="BN447" s="9">
        <f>INT(BM447)</f>
        <v>0</v>
      </c>
      <c r="BO447" s="23">
        <f>INT((BM447-BN447)*10)/10</f>
        <v>0</v>
      </c>
      <c r="BP447" s="17">
        <f>BM447-BN447-BO447</f>
        <v>0</v>
      </c>
      <c r="BQ447" s="23">
        <f>IF(OR(BP447=0.05,BP447=0),BP447,IF(AND(BP447&gt;0.051,BP447&lt;0.1),0.1,IF(AND(BP447&gt;0.001,BP447&lt;0.05),0.05,BP447)))</f>
        <v>0</v>
      </c>
      <c r="BR447" s="23">
        <f>BN447+BO447+BQ447</f>
        <v>0</v>
      </c>
      <c r="BS447">
        <f>IF(BW446&gt;0,BS446,0)</f>
        <v>0</v>
      </c>
      <c r="BT447" s="7">
        <f>SUM(BD447:BE447)+BR447+BS447</f>
        <v>0</v>
      </c>
      <c r="BU447" s="7">
        <f>IF(AND(BT447&gt;0,BT448=0),BT447,0)</f>
        <v>0</v>
      </c>
      <c r="BV447" s="7">
        <f>IF(BW446&gt;0,BV446,0)</f>
        <v>0</v>
      </c>
      <c r="BW447" s="7">
        <f>IF(ROUND(BT447-BV447,2)&gt;0,ROUND(BT447-BV447,2),0)</f>
        <v>0</v>
      </c>
      <c r="CB447">
        <v>445</v>
      </c>
      <c r="CC447" s="7">
        <f>IF(DB446&gt;0,CC446-1000,CC446)</f>
        <v>0</v>
      </c>
      <c r="CD447" s="20">
        <f>IF(DB446&gt;0,ROUND(PMT($F$92/12,$F$96*12,-CC447),5),0)</f>
        <v>0</v>
      </c>
      <c r="CE447" s="15">
        <f>IF(DB446&gt;0,ROUND(CC447*$CE$1/1000,2),0)</f>
        <v>0</v>
      </c>
      <c r="CF447" s="9">
        <f>INT(CE447)</f>
        <v>0</v>
      </c>
      <c r="CG447" s="23">
        <f>INT((CE447-CF447)*10)/10</f>
        <v>0</v>
      </c>
      <c r="CH447" s="17">
        <f>CE447-CF447-CG447</f>
        <v>0</v>
      </c>
      <c r="CI447" s="23">
        <f>IF(OR(CH447=0.05,CH447=0),CH447,IF(AND(CH447&gt;0.051,CH447&lt;0.1),0.1,IF(AND(CH447&gt;0.001,CH447&lt;0.05),0.05,CH447)))</f>
        <v>0</v>
      </c>
      <c r="CJ447" s="23">
        <f>CF447+CG447+CI447</f>
        <v>0</v>
      </c>
      <c r="CK447" s="15">
        <f>IF(DB446&gt;0,ROUND($CD$1*$CK$1,2),0)</f>
        <v>0</v>
      </c>
      <c r="CL447" s="22">
        <v>0</v>
      </c>
      <c r="CM447" s="22">
        <f>IF(DB446&gt;0,ROUND($CD$1*$CM$1,2),0)</f>
        <v>0</v>
      </c>
      <c r="CN447" s="22">
        <f>IF(DB446&gt;0,ROUND($CD$1*$CN$1,2),0)</f>
        <v>0</v>
      </c>
      <c r="CO447" s="22">
        <f>IF(DB446&gt;0,ROUND($CD$1*$CO$1,2),0)</f>
        <v>0</v>
      </c>
      <c r="CP447" s="22">
        <f>IF(DB446&gt;0,ROUND($CD$1*$CP$1,2),0)</f>
        <v>0</v>
      </c>
      <c r="CQ447" s="15">
        <f>IF(DB446&gt;0,CK447+SUM(CM447:CP447),0)</f>
        <v>0</v>
      </c>
      <c r="CR447" s="22">
        <f>IF(DB446&gt;0,ROUND(CQ447/12,2),0)</f>
        <v>0</v>
      </c>
      <c r="CS447" s="9">
        <f>INT(CR447)</f>
        <v>0</v>
      </c>
      <c r="CT447" s="23">
        <f>INT((CR447-CS447)*10)/10</f>
        <v>0</v>
      </c>
      <c r="CU447" s="17">
        <f>CR447-CS447-CT447</f>
        <v>0</v>
      </c>
      <c r="CV447" s="23">
        <f>IF(OR(CU447=0.05,CU447=0),CU447,IF(AND(CU447&gt;0.051,CU447&lt;0.1),0.1,IF(AND(CU447&gt;0.001,CU447&lt;0.05),0.05,CU447)))</f>
        <v>0</v>
      </c>
      <c r="CW447" s="23">
        <f>CS447+CT447+CV447</f>
        <v>0</v>
      </c>
      <c r="CX447">
        <f>IF(DB446&gt;0,CX446,0)</f>
        <v>0</v>
      </c>
      <c r="CY447" s="7">
        <f>ROUND(CD447+CJ447+CW447+CX447,2)</f>
        <v>0</v>
      </c>
      <c r="CZ447" s="7">
        <f>IF(AND(CY447&gt;0,CY448=0),CY447,0)</f>
        <v>0</v>
      </c>
      <c r="DA447" s="7">
        <f>IF(DB446&gt;0,DA446,0)</f>
        <v>0</v>
      </c>
      <c r="DB447" s="7">
        <f>IF(ROUND(CY447-DA447,2)&gt;0,ROUND(CY447-DA447,2),0)</f>
        <v>0</v>
      </c>
      <c r="EB447">
        <v>445</v>
      </c>
      <c r="EC447" s="7">
        <f>IF(FB446&gt;0,EC446-1000,EC446)</f>
        <v>0</v>
      </c>
      <c r="ED447" s="20">
        <f>IF(FB446&gt;0,ROUND(PMT($F$92/12,$F$96*12,-EC447),5),0)</f>
        <v>0</v>
      </c>
      <c r="EE447" s="15">
        <f>IF(FB446&gt;0,ROUND(EC447*$EE$1/1000,2),0)</f>
        <v>0</v>
      </c>
      <c r="EF447" s="9">
        <f>INT(EE447)</f>
        <v>0</v>
      </c>
      <c r="EG447" s="23">
        <f>INT((EE447-EF447)*10)/10</f>
        <v>0</v>
      </c>
      <c r="EH447" s="17">
        <f>EE447-EF447-EG447</f>
        <v>0</v>
      </c>
      <c r="EI447" s="23">
        <f>IF(OR(EH447=0.05,EH447=0),EH447,IF(AND(EH447&gt;0.051,EH447&lt;0.1),0.1,IF(AND(EH447&gt;0.001,EH447&lt;0.05),0.05,EH447)))</f>
        <v>0</v>
      </c>
      <c r="EJ447" s="23">
        <f>EF447+EG447+EI447</f>
        <v>0</v>
      </c>
      <c r="EK447" s="15">
        <f>IF(FB446&gt;0,ROUND($ED$1*$EK$1,2),0)</f>
        <v>0</v>
      </c>
      <c r="EL447" s="22">
        <v>0</v>
      </c>
      <c r="EM447" s="22">
        <f>IF(FB446&gt;0,ROUND($ED$1*$EM$1,0),0)</f>
        <v>0</v>
      </c>
      <c r="EN447" s="22">
        <f>IF(FB446&gt;0,ROUND($ED$1*$EN$1,2),0)</f>
        <v>0</v>
      </c>
      <c r="EO447" s="22">
        <f>IF(FB446&gt;0,ROUND($ED$1*$EO$1,2),0)</f>
        <v>0</v>
      </c>
      <c r="EP447" s="22">
        <f>IF(FB446&gt;0,ROUND($ED$1*$EP$1,2),0)</f>
        <v>0</v>
      </c>
      <c r="EQ447" s="15">
        <f>IF(FB446&gt;0,EK447+SUM(EM447:EP447),0)</f>
        <v>0</v>
      </c>
      <c r="ER447" s="22">
        <f>IF(FB446&gt;0,ROUND(EQ447/12,2),0)</f>
        <v>0</v>
      </c>
      <c r="ES447" s="9">
        <f>INT(ER447)</f>
        <v>0</v>
      </c>
      <c r="ET447" s="23">
        <f>INT((ER447-ES447)*10)/10</f>
        <v>0</v>
      </c>
      <c r="EU447" s="17">
        <f>ER447-ES447-ET447</f>
        <v>0</v>
      </c>
      <c r="EV447" s="23">
        <f>IF(OR(EU447=0.05,EU447=0),EU447,IF(AND(EU447&gt;0.051,EU447&lt;0.1),0.1,IF(AND(EU447&gt;0.001,EU447&lt;0.05),0.05,EU447)))</f>
        <v>0</v>
      </c>
      <c r="EW447" s="23">
        <f>ES447+ET447+EV447</f>
        <v>0</v>
      </c>
      <c r="EX447">
        <f>IF(FB446&gt;0,EX446,0)</f>
        <v>0</v>
      </c>
      <c r="EY447" s="7">
        <f>ROUND(ED447+EJ447+EW447+EX447,2)</f>
        <v>0</v>
      </c>
      <c r="EZ447" s="7">
        <f>IF(AND(EY447&gt;0,EY448=0),EY447,0)</f>
        <v>0</v>
      </c>
      <c r="FA447" s="7">
        <f>IF(FB446&gt;0,FA446,0)</f>
        <v>0</v>
      </c>
      <c r="FB447" s="7">
        <f>IF(ROUND(EY447-FA447,2)&gt;0,ROUND(EY447-FA447,2),0)</f>
        <v>0</v>
      </c>
      <c r="GB447">
        <v>445</v>
      </c>
      <c r="GC447" s="7">
        <f>IF(HB446&gt;0,GC446-1000,GC446)</f>
        <v>0</v>
      </c>
      <c r="GD447" s="20">
        <f>IF(HB446&gt;0,ROUND(PMT($F$92/12,$F$96*12,-GC447),5),0)</f>
        <v>0</v>
      </c>
      <c r="GE447" s="15">
        <f>IF(HB446&gt;0,ROUND(GC447*$GE$1/1000,2),0)</f>
        <v>0</v>
      </c>
      <c r="GF447" s="9">
        <f>INT(GE447)</f>
        <v>0</v>
      </c>
      <c r="GG447" s="23">
        <f>INT((GE447-GF447)*10)/10</f>
        <v>0</v>
      </c>
      <c r="GH447" s="17">
        <f>GE447-GF447-GG447</f>
        <v>0</v>
      </c>
      <c r="GI447" s="23">
        <f>IF(OR(GH447=0.05,GH447=0),GH447,IF(AND(GH447&gt;0.051,GH447&lt;0.1),0.1,IF(AND(GH447&gt;0.001,GH447&lt;0.05),0.05,GH447)))</f>
        <v>0</v>
      </c>
      <c r="GJ447" s="23">
        <f>GF447+GG447+GI447</f>
        <v>0</v>
      </c>
      <c r="GK447" s="15">
        <f>IF(HB446&gt;0,ROUND($GD$1*$GK$1,2),0)</f>
        <v>0</v>
      </c>
      <c r="GL447" s="22">
        <v>0</v>
      </c>
      <c r="GM447" s="22">
        <f>IF(HB446&gt;0,ROUND($GD$1*$GM$1,0),0)</f>
        <v>0</v>
      </c>
      <c r="GN447" s="22">
        <f>IF(HB446&gt;0,ROUND($GD$1*$GN$1,2),0)</f>
        <v>0</v>
      </c>
      <c r="GO447" s="22">
        <f>IF(HB446&gt;0,ROUND($GD$1*$GO$1,2),0)</f>
        <v>0</v>
      </c>
      <c r="GP447" s="22">
        <f>IF(HB446&gt;0,ROUND($GD$1*$GP$1,2),0)</f>
        <v>0</v>
      </c>
      <c r="GQ447" s="15">
        <f>IF(HB446&gt;0,GK447+SUM(GM447:GP447),0)</f>
        <v>0</v>
      </c>
      <c r="GR447" s="22">
        <f>IF(HB446&gt;0,ROUND(GQ447/12,2),0)</f>
        <v>0</v>
      </c>
      <c r="GS447" s="9">
        <f>INT(GR447)</f>
        <v>0</v>
      </c>
      <c r="GT447" s="23">
        <f>INT((GR447-GS447)*10)/10</f>
        <v>0</v>
      </c>
      <c r="GU447" s="17">
        <f>GR447-GS447-GT447</f>
        <v>0</v>
      </c>
      <c r="GV447" s="23">
        <f>IF(OR(GU447=0.05,GU447=0),GU447,IF(AND(GU447&gt;0.051,GU447&lt;0.1),0.1,IF(AND(GU447&gt;0.001,GU447&lt;0.05),0.05,GU447)))</f>
        <v>0</v>
      </c>
      <c r="GW447" s="23">
        <f>GS447+GT447+GV447</f>
        <v>0</v>
      </c>
      <c r="GX447">
        <f>IF(HB446&gt;0,GX446,0)</f>
        <v>0</v>
      </c>
      <c r="GY447" s="7">
        <f>ROUND(GD447+GJ447+GW447+GX447,2)</f>
        <v>0</v>
      </c>
      <c r="GZ447" s="7">
        <f>IF(AND(GY447&gt;0,GY448=0),GY447,0)</f>
        <v>0</v>
      </c>
      <c r="HA447" s="7">
        <f>IF(HB446&gt;0,HA446,0)</f>
        <v>0</v>
      </c>
      <c r="HB447" s="7">
        <f>IF(ROUND(GY447-HA447,2)&gt;0,ROUND(GY447-HA447,2),0)</f>
        <v>0</v>
      </c>
    </row>
    <row r="448" spans="1:235">
      <c r="BB448">
        <v>446</v>
      </c>
      <c r="BC448" s="7">
        <f>IF(BW447&gt;0,BC447-1000,BC447)</f>
        <v>0</v>
      </c>
      <c r="BD448" s="20">
        <f>IF(BW447&gt;0,ROUND(PMT($F$92/12,$F$96*12,-BC448),5),0)</f>
        <v>0</v>
      </c>
      <c r="BE448" s="15">
        <f>IF(BW447&gt;0,ROUND(BC448*$E$1/1000,2),0)</f>
        <v>0</v>
      </c>
      <c r="BF448" s="15">
        <f>IF(BW447&gt;0,ROUND(MIN(BC448,$F$168)*$BF$1,2),0)</f>
        <v>0</v>
      </c>
      <c r="BG448" s="22">
        <v>0</v>
      </c>
      <c r="BH448" s="22">
        <f>IF(BW447&gt;0,ROUND(MIN(BC448,$F$168)*$BH$1,0),0)</f>
        <v>0</v>
      </c>
      <c r="BI448" s="22">
        <f>IF(BW447&gt;0,ROUND(MIN(BC448,$F$168)*$BI$1,2),0)</f>
        <v>0</v>
      </c>
      <c r="BJ448" s="22">
        <f>IF(BW447&gt;0,ROUND(MIN(BC448,$F$168)*$BJ$1,2),0)</f>
        <v>0</v>
      </c>
      <c r="BK448" s="22">
        <f>IF(BW447&gt;0,ROUND(MIN(BC448,$F$168)*$BK$1,2),0)</f>
        <v>0</v>
      </c>
      <c r="BL448" s="15">
        <f>IF(BW447&gt;0,BF448+SUM(BH448:BK448),0)</f>
        <v>0</v>
      </c>
      <c r="BM448" s="22">
        <f>IF(BW447&gt;0,ROUND(BL448/12,2),0)</f>
        <v>0</v>
      </c>
      <c r="BN448" s="9">
        <f>INT(BM448)</f>
        <v>0</v>
      </c>
      <c r="BO448" s="23">
        <f>INT((BM448-BN448)*10)/10</f>
        <v>0</v>
      </c>
      <c r="BP448" s="17">
        <f>BM448-BN448-BO448</f>
        <v>0</v>
      </c>
      <c r="BQ448" s="23">
        <f>IF(OR(BP448=0.05,BP448=0),BP448,IF(AND(BP448&gt;0.051,BP448&lt;0.1),0.1,IF(AND(BP448&gt;0.001,BP448&lt;0.05),0.05,BP448)))</f>
        <v>0</v>
      </c>
      <c r="BR448" s="23">
        <f>BN448+BO448+BQ448</f>
        <v>0</v>
      </c>
      <c r="BS448">
        <f>IF(BW447&gt;0,BS447,0)</f>
        <v>0</v>
      </c>
      <c r="BT448" s="7">
        <f>SUM(BD448:BE448)+BR448+BS448</f>
        <v>0</v>
      </c>
      <c r="BU448" s="7">
        <f>IF(AND(BT448&gt;0,BT449=0),BT448,0)</f>
        <v>0</v>
      </c>
      <c r="BV448" s="7">
        <f>IF(BW447&gt;0,BV447,0)</f>
        <v>0</v>
      </c>
      <c r="BW448" s="7">
        <f>IF(ROUND(BT448-BV448,2)&gt;0,ROUND(BT448-BV448,2),0)</f>
        <v>0</v>
      </c>
      <c r="CB448">
        <v>446</v>
      </c>
      <c r="CC448" s="7">
        <f>IF(DB447&gt;0,CC447-1000,CC447)</f>
        <v>0</v>
      </c>
      <c r="CD448" s="20">
        <f>IF(DB447&gt;0,ROUND(PMT($F$92/12,$F$96*12,-CC448),5),0)</f>
        <v>0</v>
      </c>
      <c r="CE448" s="15">
        <f>IF(DB447&gt;0,ROUND(CC448*$CE$1/1000,2),0)</f>
        <v>0</v>
      </c>
      <c r="CF448" s="9">
        <f>INT(CE448)</f>
        <v>0</v>
      </c>
      <c r="CG448" s="23">
        <f>INT((CE448-CF448)*10)/10</f>
        <v>0</v>
      </c>
      <c r="CH448" s="17">
        <f>CE448-CF448-CG448</f>
        <v>0</v>
      </c>
      <c r="CI448" s="23">
        <f>IF(OR(CH448=0.05,CH448=0),CH448,IF(AND(CH448&gt;0.051,CH448&lt;0.1),0.1,IF(AND(CH448&gt;0.001,CH448&lt;0.05),0.05,CH448)))</f>
        <v>0</v>
      </c>
      <c r="CJ448" s="23">
        <f>CF448+CG448+CI448</f>
        <v>0</v>
      </c>
      <c r="CK448" s="15">
        <f>IF(DB447&gt;0,ROUND($CD$1*$CK$1,2),0)</f>
        <v>0</v>
      </c>
      <c r="CL448" s="22">
        <v>0</v>
      </c>
      <c r="CM448" s="22">
        <f>IF(DB447&gt;0,ROUND($CD$1*$CM$1,2),0)</f>
        <v>0</v>
      </c>
      <c r="CN448" s="22">
        <f>IF(DB447&gt;0,ROUND($CD$1*$CN$1,2),0)</f>
        <v>0</v>
      </c>
      <c r="CO448" s="22">
        <f>IF(DB447&gt;0,ROUND($CD$1*$CO$1,2),0)</f>
        <v>0</v>
      </c>
      <c r="CP448" s="22">
        <f>IF(DB447&gt;0,ROUND($CD$1*$CP$1,2),0)</f>
        <v>0</v>
      </c>
      <c r="CQ448" s="15">
        <f>IF(DB447&gt;0,CK448+SUM(CM448:CP448),0)</f>
        <v>0</v>
      </c>
      <c r="CR448" s="22">
        <f>IF(DB447&gt;0,ROUND(CQ448/12,2),0)</f>
        <v>0</v>
      </c>
      <c r="CS448" s="9">
        <f>INT(CR448)</f>
        <v>0</v>
      </c>
      <c r="CT448" s="23">
        <f>INT((CR448-CS448)*10)/10</f>
        <v>0</v>
      </c>
      <c r="CU448" s="17">
        <f>CR448-CS448-CT448</f>
        <v>0</v>
      </c>
      <c r="CV448" s="23">
        <f>IF(OR(CU448=0.05,CU448=0),CU448,IF(AND(CU448&gt;0.051,CU448&lt;0.1),0.1,IF(AND(CU448&gt;0.001,CU448&lt;0.05),0.05,CU448)))</f>
        <v>0</v>
      </c>
      <c r="CW448" s="23">
        <f>CS448+CT448+CV448</f>
        <v>0</v>
      </c>
      <c r="CX448">
        <f>IF(DB447&gt;0,CX447,0)</f>
        <v>0</v>
      </c>
      <c r="CY448" s="7">
        <f>ROUND(CD448+CJ448+CW448+CX448,2)</f>
        <v>0</v>
      </c>
      <c r="CZ448" s="7">
        <f>IF(AND(CY448&gt;0,CY449=0),CY448,0)</f>
        <v>0</v>
      </c>
      <c r="DA448" s="7">
        <f>IF(DB447&gt;0,DA447,0)</f>
        <v>0</v>
      </c>
      <c r="DB448" s="7">
        <f>IF(ROUND(CY448-DA448,2)&gt;0,ROUND(CY448-DA448,2),0)</f>
        <v>0</v>
      </c>
      <c r="EB448">
        <v>446</v>
      </c>
      <c r="EC448" s="7">
        <f>IF(FB447&gt;0,EC447-1000,EC447)</f>
        <v>0</v>
      </c>
      <c r="ED448" s="20">
        <f>IF(FB447&gt;0,ROUND(PMT($F$92/12,$F$96*12,-EC448),5),0)</f>
        <v>0</v>
      </c>
      <c r="EE448" s="15">
        <f>IF(FB447&gt;0,ROUND(EC448*$EE$1/1000,2),0)</f>
        <v>0</v>
      </c>
      <c r="EF448" s="9">
        <f>INT(EE448)</f>
        <v>0</v>
      </c>
      <c r="EG448" s="23">
        <f>INT((EE448-EF448)*10)/10</f>
        <v>0</v>
      </c>
      <c r="EH448" s="17">
        <f>EE448-EF448-EG448</f>
        <v>0</v>
      </c>
      <c r="EI448" s="23">
        <f>IF(OR(EH448=0.05,EH448=0),EH448,IF(AND(EH448&gt;0.051,EH448&lt;0.1),0.1,IF(AND(EH448&gt;0.001,EH448&lt;0.05),0.05,EH448)))</f>
        <v>0</v>
      </c>
      <c r="EJ448" s="23">
        <f>EF448+EG448+EI448</f>
        <v>0</v>
      </c>
      <c r="EK448" s="15">
        <f>IF(FB447&gt;0,ROUND($ED$1*$EK$1,2),0)</f>
        <v>0</v>
      </c>
      <c r="EL448" s="22">
        <v>0</v>
      </c>
      <c r="EM448" s="22">
        <f>IF(FB447&gt;0,ROUND($ED$1*$EM$1,0),0)</f>
        <v>0</v>
      </c>
      <c r="EN448" s="22">
        <f>IF(FB447&gt;0,ROUND($ED$1*$EN$1,2),0)</f>
        <v>0</v>
      </c>
      <c r="EO448" s="22">
        <f>IF(FB447&gt;0,ROUND($ED$1*$EO$1,2),0)</f>
        <v>0</v>
      </c>
      <c r="EP448" s="22">
        <f>IF(FB447&gt;0,ROUND($ED$1*$EP$1,2),0)</f>
        <v>0</v>
      </c>
      <c r="EQ448" s="15">
        <f>IF(FB447&gt;0,EK448+SUM(EM448:EP448),0)</f>
        <v>0</v>
      </c>
      <c r="ER448" s="22">
        <f>IF(FB447&gt;0,ROUND(EQ448/12,2),0)</f>
        <v>0</v>
      </c>
      <c r="ES448" s="9">
        <f>INT(ER448)</f>
        <v>0</v>
      </c>
      <c r="ET448" s="23">
        <f>INT((ER448-ES448)*10)/10</f>
        <v>0</v>
      </c>
      <c r="EU448" s="17">
        <f>ER448-ES448-ET448</f>
        <v>0</v>
      </c>
      <c r="EV448" s="23">
        <f>IF(OR(EU448=0.05,EU448=0),EU448,IF(AND(EU448&gt;0.051,EU448&lt;0.1),0.1,IF(AND(EU448&gt;0.001,EU448&lt;0.05),0.05,EU448)))</f>
        <v>0</v>
      </c>
      <c r="EW448" s="23">
        <f>ES448+ET448+EV448</f>
        <v>0</v>
      </c>
      <c r="EX448">
        <f>IF(FB447&gt;0,EX447,0)</f>
        <v>0</v>
      </c>
      <c r="EY448" s="7">
        <f>ROUND(ED448+EJ448+EW448+EX448,2)</f>
        <v>0</v>
      </c>
      <c r="EZ448" s="7">
        <f>IF(AND(EY448&gt;0,EY449=0),EY448,0)</f>
        <v>0</v>
      </c>
      <c r="FA448" s="7">
        <f>IF(FB447&gt;0,FA447,0)</f>
        <v>0</v>
      </c>
      <c r="FB448" s="7">
        <f>IF(ROUND(EY448-FA448,2)&gt;0,ROUND(EY448-FA448,2),0)</f>
        <v>0</v>
      </c>
      <c r="GB448">
        <v>446</v>
      </c>
      <c r="GC448" s="7">
        <f>IF(HB447&gt;0,GC447-1000,GC447)</f>
        <v>0</v>
      </c>
      <c r="GD448" s="20">
        <f>IF(HB447&gt;0,ROUND(PMT($F$92/12,$F$96*12,-GC448),5),0)</f>
        <v>0</v>
      </c>
      <c r="GE448" s="15">
        <f>IF(HB447&gt;0,ROUND(GC448*$GE$1/1000,2),0)</f>
        <v>0</v>
      </c>
      <c r="GF448" s="9">
        <f>INT(GE448)</f>
        <v>0</v>
      </c>
      <c r="GG448" s="23">
        <f>INT((GE448-GF448)*10)/10</f>
        <v>0</v>
      </c>
      <c r="GH448" s="17">
        <f>GE448-GF448-GG448</f>
        <v>0</v>
      </c>
      <c r="GI448" s="23">
        <f>IF(OR(GH448=0.05,GH448=0),GH448,IF(AND(GH448&gt;0.051,GH448&lt;0.1),0.1,IF(AND(GH448&gt;0.001,GH448&lt;0.05),0.05,GH448)))</f>
        <v>0</v>
      </c>
      <c r="GJ448" s="23">
        <f>GF448+GG448+GI448</f>
        <v>0</v>
      </c>
      <c r="GK448" s="15">
        <f>IF(HB447&gt;0,ROUND($GD$1*$GK$1,2),0)</f>
        <v>0</v>
      </c>
      <c r="GL448" s="22">
        <v>0</v>
      </c>
      <c r="GM448" s="22">
        <f>IF(HB447&gt;0,ROUND($GD$1*$GM$1,0),0)</f>
        <v>0</v>
      </c>
      <c r="GN448" s="22">
        <f>IF(HB447&gt;0,ROUND($GD$1*$GN$1,2),0)</f>
        <v>0</v>
      </c>
      <c r="GO448" s="22">
        <f>IF(HB447&gt;0,ROUND($GD$1*$GO$1,2),0)</f>
        <v>0</v>
      </c>
      <c r="GP448" s="22">
        <f>IF(HB447&gt;0,ROUND($GD$1*$GP$1,2),0)</f>
        <v>0</v>
      </c>
      <c r="GQ448" s="15">
        <f>IF(HB447&gt;0,GK448+SUM(GM448:GP448),0)</f>
        <v>0</v>
      </c>
      <c r="GR448" s="22">
        <f>IF(HB447&gt;0,ROUND(GQ448/12,2),0)</f>
        <v>0</v>
      </c>
      <c r="GS448" s="9">
        <f>INT(GR448)</f>
        <v>0</v>
      </c>
      <c r="GT448" s="23">
        <f>INT((GR448-GS448)*10)/10</f>
        <v>0</v>
      </c>
      <c r="GU448" s="17">
        <f>GR448-GS448-GT448</f>
        <v>0</v>
      </c>
      <c r="GV448" s="23">
        <f>IF(OR(GU448=0.05,GU448=0),GU448,IF(AND(GU448&gt;0.051,GU448&lt;0.1),0.1,IF(AND(GU448&gt;0.001,GU448&lt;0.05),0.05,GU448)))</f>
        <v>0</v>
      </c>
      <c r="GW448" s="23">
        <f>GS448+GT448+GV448</f>
        <v>0</v>
      </c>
      <c r="GX448">
        <f>IF(HB447&gt;0,GX447,0)</f>
        <v>0</v>
      </c>
      <c r="GY448" s="7">
        <f>ROUND(GD448+GJ448+GW448+GX448,2)</f>
        <v>0</v>
      </c>
      <c r="GZ448" s="7">
        <f>IF(AND(GY448&gt;0,GY449=0),GY448,0)</f>
        <v>0</v>
      </c>
      <c r="HA448" s="7">
        <f>IF(HB447&gt;0,HA447,0)</f>
        <v>0</v>
      </c>
      <c r="HB448" s="7">
        <f>IF(ROUND(GY448-HA448,2)&gt;0,ROUND(GY448-HA448,2),0)</f>
        <v>0</v>
      </c>
    </row>
    <row r="449" spans="1:235">
      <c r="BB449">
        <v>447</v>
      </c>
      <c r="BC449" s="7">
        <f>IF(BW448&gt;0,BC448-1000,BC448)</f>
        <v>0</v>
      </c>
      <c r="BD449" s="20">
        <f>IF(BW448&gt;0,ROUND(PMT($F$92/12,$F$96*12,-BC449),5),0)</f>
        <v>0</v>
      </c>
      <c r="BE449" s="15">
        <f>IF(BW448&gt;0,ROUND(BC449*$E$1/1000,2),0)</f>
        <v>0</v>
      </c>
      <c r="BF449" s="15">
        <f>IF(BW448&gt;0,ROUND(MIN(BC449,$F$168)*$BF$1,2),0)</f>
        <v>0</v>
      </c>
      <c r="BG449" s="22">
        <v>0</v>
      </c>
      <c r="BH449" s="22">
        <f>IF(BW448&gt;0,ROUND(MIN(BC449,$F$168)*$BH$1,0),0)</f>
        <v>0</v>
      </c>
      <c r="BI449" s="22">
        <f>IF(BW448&gt;0,ROUND(MIN(BC449,$F$168)*$BI$1,2),0)</f>
        <v>0</v>
      </c>
      <c r="BJ449" s="22">
        <f>IF(BW448&gt;0,ROUND(MIN(BC449,$F$168)*$BJ$1,2),0)</f>
        <v>0</v>
      </c>
      <c r="BK449" s="22">
        <f>IF(BW448&gt;0,ROUND(MIN(BC449,$F$168)*$BK$1,2),0)</f>
        <v>0</v>
      </c>
      <c r="BL449" s="15">
        <f>IF(BW448&gt;0,BF449+SUM(BH449:BK449),0)</f>
        <v>0</v>
      </c>
      <c r="BM449" s="22">
        <f>IF(BW448&gt;0,ROUND(BL449/12,2),0)</f>
        <v>0</v>
      </c>
      <c r="BN449" s="9">
        <f>INT(BM449)</f>
        <v>0</v>
      </c>
      <c r="BO449" s="23">
        <f>INT((BM449-BN449)*10)/10</f>
        <v>0</v>
      </c>
      <c r="BP449" s="17">
        <f>BM449-BN449-BO449</f>
        <v>0</v>
      </c>
      <c r="BQ449" s="23">
        <f>IF(OR(BP449=0.05,BP449=0),BP449,IF(AND(BP449&gt;0.051,BP449&lt;0.1),0.1,IF(AND(BP449&gt;0.001,BP449&lt;0.05),0.05,BP449)))</f>
        <v>0</v>
      </c>
      <c r="BR449" s="23">
        <f>BN449+BO449+BQ449</f>
        <v>0</v>
      </c>
      <c r="BS449">
        <f>IF(BW448&gt;0,BS448,0)</f>
        <v>0</v>
      </c>
      <c r="BT449" s="7">
        <f>SUM(BD449:BE449)+BR449+BS449</f>
        <v>0</v>
      </c>
      <c r="BU449" s="7">
        <f>IF(AND(BT449&gt;0,BT450=0),BT449,0)</f>
        <v>0</v>
      </c>
      <c r="BV449" s="7">
        <f>IF(BW448&gt;0,BV448,0)</f>
        <v>0</v>
      </c>
      <c r="BW449" s="7">
        <f>IF(ROUND(BT449-BV449,2)&gt;0,ROUND(BT449-BV449,2),0)</f>
        <v>0</v>
      </c>
      <c r="CB449">
        <v>447</v>
      </c>
      <c r="CC449" s="7">
        <f>IF(DB448&gt;0,CC448-1000,CC448)</f>
        <v>0</v>
      </c>
      <c r="CD449" s="20">
        <f>IF(DB448&gt;0,ROUND(PMT($F$92/12,$F$96*12,-CC449),5),0)</f>
        <v>0</v>
      </c>
      <c r="CE449" s="15">
        <f>IF(DB448&gt;0,ROUND(CC449*$CE$1/1000,2),0)</f>
        <v>0</v>
      </c>
      <c r="CF449" s="9">
        <f>INT(CE449)</f>
        <v>0</v>
      </c>
      <c r="CG449" s="23">
        <f>INT((CE449-CF449)*10)/10</f>
        <v>0</v>
      </c>
      <c r="CH449" s="17">
        <f>CE449-CF449-CG449</f>
        <v>0</v>
      </c>
      <c r="CI449" s="23">
        <f>IF(OR(CH449=0.05,CH449=0),CH449,IF(AND(CH449&gt;0.051,CH449&lt;0.1),0.1,IF(AND(CH449&gt;0.001,CH449&lt;0.05),0.05,CH449)))</f>
        <v>0</v>
      </c>
      <c r="CJ449" s="23">
        <f>CF449+CG449+CI449</f>
        <v>0</v>
      </c>
      <c r="CK449" s="15">
        <f>IF(DB448&gt;0,ROUND($CD$1*$CK$1,2),0)</f>
        <v>0</v>
      </c>
      <c r="CL449" s="22">
        <v>0</v>
      </c>
      <c r="CM449" s="22">
        <f>IF(DB448&gt;0,ROUND($CD$1*$CM$1,2),0)</f>
        <v>0</v>
      </c>
      <c r="CN449" s="22">
        <f>IF(DB448&gt;0,ROUND($CD$1*$CN$1,2),0)</f>
        <v>0</v>
      </c>
      <c r="CO449" s="22">
        <f>IF(DB448&gt;0,ROUND($CD$1*$CO$1,2),0)</f>
        <v>0</v>
      </c>
      <c r="CP449" s="22">
        <f>IF(DB448&gt;0,ROUND($CD$1*$CP$1,2),0)</f>
        <v>0</v>
      </c>
      <c r="CQ449" s="15">
        <f>IF(DB448&gt;0,CK449+SUM(CM449:CP449),0)</f>
        <v>0</v>
      </c>
      <c r="CR449" s="22">
        <f>IF(DB448&gt;0,ROUND(CQ449/12,2),0)</f>
        <v>0</v>
      </c>
      <c r="CS449" s="9">
        <f>INT(CR449)</f>
        <v>0</v>
      </c>
      <c r="CT449" s="23">
        <f>INT((CR449-CS449)*10)/10</f>
        <v>0</v>
      </c>
      <c r="CU449" s="17">
        <f>CR449-CS449-CT449</f>
        <v>0</v>
      </c>
      <c r="CV449" s="23">
        <f>IF(OR(CU449=0.05,CU449=0),CU449,IF(AND(CU449&gt;0.051,CU449&lt;0.1),0.1,IF(AND(CU449&gt;0.001,CU449&lt;0.05),0.05,CU449)))</f>
        <v>0</v>
      </c>
      <c r="CW449" s="23">
        <f>CS449+CT449+CV449</f>
        <v>0</v>
      </c>
      <c r="CX449">
        <f>IF(DB448&gt;0,CX448,0)</f>
        <v>0</v>
      </c>
      <c r="CY449" s="7">
        <f>ROUND(CD449+CJ449+CW449+CX449,2)</f>
        <v>0</v>
      </c>
      <c r="CZ449" s="7">
        <f>IF(AND(CY449&gt;0,CY450=0),CY449,0)</f>
        <v>0</v>
      </c>
      <c r="DA449" s="7">
        <f>IF(DB448&gt;0,DA448,0)</f>
        <v>0</v>
      </c>
      <c r="DB449" s="7">
        <f>IF(ROUND(CY449-DA449,2)&gt;0,ROUND(CY449-DA449,2),0)</f>
        <v>0</v>
      </c>
      <c r="EB449">
        <v>447</v>
      </c>
      <c r="EC449" s="7">
        <f>IF(FB448&gt;0,EC448-1000,EC448)</f>
        <v>0</v>
      </c>
      <c r="ED449" s="20">
        <f>IF(FB448&gt;0,ROUND(PMT($F$92/12,$F$96*12,-EC449),5),0)</f>
        <v>0</v>
      </c>
      <c r="EE449" s="15">
        <f>IF(FB448&gt;0,ROUND(EC449*$EE$1/1000,2),0)</f>
        <v>0</v>
      </c>
      <c r="EF449" s="9">
        <f>INT(EE449)</f>
        <v>0</v>
      </c>
      <c r="EG449" s="23">
        <f>INT((EE449-EF449)*10)/10</f>
        <v>0</v>
      </c>
      <c r="EH449" s="17">
        <f>EE449-EF449-EG449</f>
        <v>0</v>
      </c>
      <c r="EI449" s="23">
        <f>IF(OR(EH449=0.05,EH449=0),EH449,IF(AND(EH449&gt;0.051,EH449&lt;0.1),0.1,IF(AND(EH449&gt;0.001,EH449&lt;0.05),0.05,EH449)))</f>
        <v>0</v>
      </c>
      <c r="EJ449" s="23">
        <f>EF449+EG449+EI449</f>
        <v>0</v>
      </c>
      <c r="EK449" s="15">
        <f>IF(FB448&gt;0,ROUND($ED$1*$EK$1,2),0)</f>
        <v>0</v>
      </c>
      <c r="EL449" s="22">
        <v>0</v>
      </c>
      <c r="EM449" s="22">
        <f>IF(FB448&gt;0,ROUND($ED$1*$EM$1,0),0)</f>
        <v>0</v>
      </c>
      <c r="EN449" s="22">
        <f>IF(FB448&gt;0,ROUND($ED$1*$EN$1,2),0)</f>
        <v>0</v>
      </c>
      <c r="EO449" s="22">
        <f>IF(FB448&gt;0,ROUND($ED$1*$EO$1,2),0)</f>
        <v>0</v>
      </c>
      <c r="EP449" s="22">
        <f>IF(FB448&gt;0,ROUND($ED$1*$EP$1,2),0)</f>
        <v>0</v>
      </c>
      <c r="EQ449" s="15">
        <f>IF(FB448&gt;0,EK449+SUM(EM449:EP449),0)</f>
        <v>0</v>
      </c>
      <c r="ER449" s="22">
        <f>IF(FB448&gt;0,ROUND(EQ449/12,2),0)</f>
        <v>0</v>
      </c>
      <c r="ES449" s="9">
        <f>INT(ER449)</f>
        <v>0</v>
      </c>
      <c r="ET449" s="23">
        <f>INT((ER449-ES449)*10)/10</f>
        <v>0</v>
      </c>
      <c r="EU449" s="17">
        <f>ER449-ES449-ET449</f>
        <v>0</v>
      </c>
      <c r="EV449" s="23">
        <f>IF(OR(EU449=0.05,EU449=0),EU449,IF(AND(EU449&gt;0.051,EU449&lt;0.1),0.1,IF(AND(EU449&gt;0.001,EU449&lt;0.05),0.05,EU449)))</f>
        <v>0</v>
      </c>
      <c r="EW449" s="23">
        <f>ES449+ET449+EV449</f>
        <v>0</v>
      </c>
      <c r="EX449">
        <f>IF(FB448&gt;0,EX448,0)</f>
        <v>0</v>
      </c>
      <c r="EY449" s="7">
        <f>ROUND(ED449+EJ449+EW449+EX449,2)</f>
        <v>0</v>
      </c>
      <c r="EZ449" s="7">
        <f>IF(AND(EY449&gt;0,EY450=0),EY449,0)</f>
        <v>0</v>
      </c>
      <c r="FA449" s="7">
        <f>IF(FB448&gt;0,FA448,0)</f>
        <v>0</v>
      </c>
      <c r="FB449" s="7">
        <f>IF(ROUND(EY449-FA449,2)&gt;0,ROUND(EY449-FA449,2),0)</f>
        <v>0</v>
      </c>
      <c r="GB449">
        <v>447</v>
      </c>
      <c r="GC449" s="7">
        <f>IF(HB448&gt;0,GC448-1000,GC448)</f>
        <v>0</v>
      </c>
      <c r="GD449" s="20">
        <f>IF(HB448&gt;0,ROUND(PMT($F$92/12,$F$96*12,-GC449),5),0)</f>
        <v>0</v>
      </c>
      <c r="GE449" s="15">
        <f>IF(HB448&gt;0,ROUND(GC449*$GE$1/1000,2),0)</f>
        <v>0</v>
      </c>
      <c r="GF449" s="9">
        <f>INT(GE449)</f>
        <v>0</v>
      </c>
      <c r="GG449" s="23">
        <f>INT((GE449-GF449)*10)/10</f>
        <v>0</v>
      </c>
      <c r="GH449" s="17">
        <f>GE449-GF449-GG449</f>
        <v>0</v>
      </c>
      <c r="GI449" s="23">
        <f>IF(OR(GH449=0.05,GH449=0),GH449,IF(AND(GH449&gt;0.051,GH449&lt;0.1),0.1,IF(AND(GH449&gt;0.001,GH449&lt;0.05),0.05,GH449)))</f>
        <v>0</v>
      </c>
      <c r="GJ449" s="23">
        <f>GF449+GG449+GI449</f>
        <v>0</v>
      </c>
      <c r="GK449" s="15">
        <f>IF(HB448&gt;0,ROUND($GD$1*$GK$1,2),0)</f>
        <v>0</v>
      </c>
      <c r="GL449" s="22">
        <v>0</v>
      </c>
      <c r="GM449" s="22">
        <f>IF(HB448&gt;0,ROUND($GD$1*$GM$1,0),0)</f>
        <v>0</v>
      </c>
      <c r="GN449" s="22">
        <f>IF(HB448&gt;0,ROUND($GD$1*$GN$1,2),0)</f>
        <v>0</v>
      </c>
      <c r="GO449" s="22">
        <f>IF(HB448&gt;0,ROUND($GD$1*$GO$1,2),0)</f>
        <v>0</v>
      </c>
      <c r="GP449" s="22">
        <f>IF(HB448&gt;0,ROUND($GD$1*$GP$1,2),0)</f>
        <v>0</v>
      </c>
      <c r="GQ449" s="15">
        <f>IF(HB448&gt;0,GK449+SUM(GM449:GP449),0)</f>
        <v>0</v>
      </c>
      <c r="GR449" s="22">
        <f>IF(HB448&gt;0,ROUND(GQ449/12,2),0)</f>
        <v>0</v>
      </c>
      <c r="GS449" s="9">
        <f>INT(GR449)</f>
        <v>0</v>
      </c>
      <c r="GT449" s="23">
        <f>INT((GR449-GS449)*10)/10</f>
        <v>0</v>
      </c>
      <c r="GU449" s="17">
        <f>GR449-GS449-GT449</f>
        <v>0</v>
      </c>
      <c r="GV449" s="23">
        <f>IF(OR(GU449=0.05,GU449=0),GU449,IF(AND(GU449&gt;0.051,GU449&lt;0.1),0.1,IF(AND(GU449&gt;0.001,GU449&lt;0.05),0.05,GU449)))</f>
        <v>0</v>
      </c>
      <c r="GW449" s="23">
        <f>GS449+GT449+GV449</f>
        <v>0</v>
      </c>
      <c r="GX449">
        <f>IF(HB448&gt;0,GX448,0)</f>
        <v>0</v>
      </c>
      <c r="GY449" s="7">
        <f>ROUND(GD449+GJ449+GW449+GX449,2)</f>
        <v>0</v>
      </c>
      <c r="GZ449" s="7">
        <f>IF(AND(GY449&gt;0,GY450=0),GY449,0)</f>
        <v>0</v>
      </c>
      <c r="HA449" s="7">
        <f>IF(HB448&gt;0,HA448,0)</f>
        <v>0</v>
      </c>
      <c r="HB449" s="7">
        <f>IF(ROUND(GY449-HA449,2)&gt;0,ROUND(GY449-HA449,2),0)</f>
        <v>0</v>
      </c>
    </row>
    <row r="450" spans="1:235">
      <c r="BB450">
        <v>448</v>
      </c>
      <c r="BC450" s="7">
        <f>IF(BW449&gt;0,BC449-1000,BC449)</f>
        <v>0</v>
      </c>
      <c r="BD450" s="20">
        <f>IF(BW449&gt;0,ROUND(PMT($F$92/12,$F$96*12,-BC450),5),0)</f>
        <v>0</v>
      </c>
      <c r="BE450" s="15">
        <f>IF(BW449&gt;0,ROUND(BC450*$E$1/1000,2),0)</f>
        <v>0</v>
      </c>
      <c r="BF450" s="15">
        <f>IF(BW449&gt;0,ROUND(MIN(BC450,$F$168)*$BF$1,2),0)</f>
        <v>0</v>
      </c>
      <c r="BG450" s="22">
        <v>0</v>
      </c>
      <c r="BH450" s="22">
        <f>IF(BW449&gt;0,ROUND(MIN(BC450,$F$168)*$BH$1,0),0)</f>
        <v>0</v>
      </c>
      <c r="BI450" s="22">
        <f>IF(BW449&gt;0,ROUND(MIN(BC450,$F$168)*$BI$1,2),0)</f>
        <v>0</v>
      </c>
      <c r="BJ450" s="22">
        <f>IF(BW449&gt;0,ROUND(MIN(BC450,$F$168)*$BJ$1,2),0)</f>
        <v>0</v>
      </c>
      <c r="BK450" s="22">
        <f>IF(BW449&gt;0,ROUND(MIN(BC450,$F$168)*$BK$1,2),0)</f>
        <v>0</v>
      </c>
      <c r="BL450" s="15">
        <f>IF(BW449&gt;0,BF450+SUM(BH450:BK450),0)</f>
        <v>0</v>
      </c>
      <c r="BM450" s="22">
        <f>IF(BW449&gt;0,ROUND(BL450/12,2),0)</f>
        <v>0</v>
      </c>
      <c r="BN450" s="9">
        <f>INT(BM450)</f>
        <v>0</v>
      </c>
      <c r="BO450" s="23">
        <f>INT((BM450-BN450)*10)/10</f>
        <v>0</v>
      </c>
      <c r="BP450" s="17">
        <f>BM450-BN450-BO450</f>
        <v>0</v>
      </c>
      <c r="BQ450" s="23">
        <f>IF(OR(BP450=0.05,BP450=0),BP450,IF(AND(BP450&gt;0.051,BP450&lt;0.1),0.1,IF(AND(BP450&gt;0.001,BP450&lt;0.05),0.05,BP450)))</f>
        <v>0</v>
      </c>
      <c r="BR450" s="23">
        <f>BN450+BO450+BQ450</f>
        <v>0</v>
      </c>
      <c r="BS450">
        <f>IF(BW449&gt;0,BS449,0)</f>
        <v>0</v>
      </c>
      <c r="BT450" s="7">
        <f>SUM(BD450:BE450)+BR450+BS450</f>
        <v>0</v>
      </c>
      <c r="BU450" s="7">
        <f>IF(AND(BT450&gt;0,BT451=0),BT450,0)</f>
        <v>0</v>
      </c>
      <c r="BV450" s="7">
        <f>IF(BW449&gt;0,BV449,0)</f>
        <v>0</v>
      </c>
      <c r="BW450" s="7">
        <f>IF(ROUND(BT450-BV450,2)&gt;0,ROUND(BT450-BV450,2),0)</f>
        <v>0</v>
      </c>
      <c r="CB450">
        <v>448</v>
      </c>
      <c r="CC450" s="7">
        <f>IF(DB449&gt;0,CC449-1000,CC449)</f>
        <v>0</v>
      </c>
      <c r="CD450" s="20">
        <f>IF(DB449&gt;0,ROUND(PMT($F$92/12,$F$96*12,-CC450),5),0)</f>
        <v>0</v>
      </c>
      <c r="CE450" s="15">
        <f>IF(DB449&gt;0,ROUND(CC450*$CE$1/1000,2),0)</f>
        <v>0</v>
      </c>
      <c r="CF450" s="9">
        <f>INT(CE450)</f>
        <v>0</v>
      </c>
      <c r="CG450" s="23">
        <f>INT((CE450-CF450)*10)/10</f>
        <v>0</v>
      </c>
      <c r="CH450" s="17">
        <f>CE450-CF450-CG450</f>
        <v>0</v>
      </c>
      <c r="CI450" s="23">
        <f>IF(OR(CH450=0.05,CH450=0),CH450,IF(AND(CH450&gt;0.051,CH450&lt;0.1),0.1,IF(AND(CH450&gt;0.001,CH450&lt;0.05),0.05,CH450)))</f>
        <v>0</v>
      </c>
      <c r="CJ450" s="23">
        <f>CF450+CG450+CI450</f>
        <v>0</v>
      </c>
      <c r="CK450" s="15">
        <f>IF(DB449&gt;0,ROUND($CD$1*$CK$1,2),0)</f>
        <v>0</v>
      </c>
      <c r="CL450" s="22">
        <v>0</v>
      </c>
      <c r="CM450" s="22">
        <f>IF(DB449&gt;0,ROUND($CD$1*$CM$1,2),0)</f>
        <v>0</v>
      </c>
      <c r="CN450" s="22">
        <f>IF(DB449&gt;0,ROUND($CD$1*$CN$1,2),0)</f>
        <v>0</v>
      </c>
      <c r="CO450" s="22">
        <f>IF(DB449&gt;0,ROUND($CD$1*$CO$1,2),0)</f>
        <v>0</v>
      </c>
      <c r="CP450" s="22">
        <f>IF(DB449&gt;0,ROUND($CD$1*$CP$1,2),0)</f>
        <v>0</v>
      </c>
      <c r="CQ450" s="15">
        <f>IF(DB449&gt;0,CK450+SUM(CM450:CP450),0)</f>
        <v>0</v>
      </c>
      <c r="CR450" s="22">
        <f>IF(DB449&gt;0,ROUND(CQ450/12,2),0)</f>
        <v>0</v>
      </c>
      <c r="CS450" s="9">
        <f>INT(CR450)</f>
        <v>0</v>
      </c>
      <c r="CT450" s="23">
        <f>INT((CR450-CS450)*10)/10</f>
        <v>0</v>
      </c>
      <c r="CU450" s="17">
        <f>CR450-CS450-CT450</f>
        <v>0</v>
      </c>
      <c r="CV450" s="23">
        <f>IF(OR(CU450=0.05,CU450=0),CU450,IF(AND(CU450&gt;0.051,CU450&lt;0.1),0.1,IF(AND(CU450&gt;0.001,CU450&lt;0.05),0.05,CU450)))</f>
        <v>0</v>
      </c>
      <c r="CW450" s="23">
        <f>CS450+CT450+CV450</f>
        <v>0</v>
      </c>
      <c r="CX450">
        <f>IF(DB449&gt;0,CX449,0)</f>
        <v>0</v>
      </c>
      <c r="CY450" s="7">
        <f>ROUND(CD450+CJ450+CW450+CX450,2)</f>
        <v>0</v>
      </c>
      <c r="CZ450" s="7">
        <f>IF(AND(CY450&gt;0,CY451=0),CY450,0)</f>
        <v>0</v>
      </c>
      <c r="DA450" s="7">
        <f>IF(DB449&gt;0,DA449,0)</f>
        <v>0</v>
      </c>
      <c r="DB450" s="7">
        <f>IF(ROUND(CY450-DA450,2)&gt;0,ROUND(CY450-DA450,2),0)</f>
        <v>0</v>
      </c>
      <c r="EB450">
        <v>448</v>
      </c>
      <c r="EC450" s="7">
        <f>IF(FB449&gt;0,EC449-1000,EC449)</f>
        <v>0</v>
      </c>
      <c r="ED450" s="20">
        <f>IF(FB449&gt;0,ROUND(PMT($F$92/12,$F$96*12,-EC450),5),0)</f>
        <v>0</v>
      </c>
      <c r="EE450" s="15">
        <f>IF(FB449&gt;0,ROUND(EC450*$EE$1/1000,2),0)</f>
        <v>0</v>
      </c>
      <c r="EF450" s="9">
        <f>INT(EE450)</f>
        <v>0</v>
      </c>
      <c r="EG450" s="23">
        <f>INT((EE450-EF450)*10)/10</f>
        <v>0</v>
      </c>
      <c r="EH450" s="17">
        <f>EE450-EF450-EG450</f>
        <v>0</v>
      </c>
      <c r="EI450" s="23">
        <f>IF(OR(EH450=0.05,EH450=0),EH450,IF(AND(EH450&gt;0.051,EH450&lt;0.1),0.1,IF(AND(EH450&gt;0.001,EH450&lt;0.05),0.05,EH450)))</f>
        <v>0</v>
      </c>
      <c r="EJ450" s="23">
        <f>EF450+EG450+EI450</f>
        <v>0</v>
      </c>
      <c r="EK450" s="15">
        <f>IF(FB449&gt;0,ROUND($ED$1*$EK$1,2),0)</f>
        <v>0</v>
      </c>
      <c r="EL450" s="22">
        <v>0</v>
      </c>
      <c r="EM450" s="22">
        <f>IF(FB449&gt;0,ROUND($ED$1*$EM$1,0),0)</f>
        <v>0</v>
      </c>
      <c r="EN450" s="22">
        <f>IF(FB449&gt;0,ROUND($ED$1*$EN$1,2),0)</f>
        <v>0</v>
      </c>
      <c r="EO450" s="22">
        <f>IF(FB449&gt;0,ROUND($ED$1*$EO$1,2),0)</f>
        <v>0</v>
      </c>
      <c r="EP450" s="22">
        <f>IF(FB449&gt;0,ROUND($ED$1*$EP$1,2),0)</f>
        <v>0</v>
      </c>
      <c r="EQ450" s="15">
        <f>IF(FB449&gt;0,EK450+SUM(EM450:EP450),0)</f>
        <v>0</v>
      </c>
      <c r="ER450" s="22">
        <f>IF(FB449&gt;0,ROUND(EQ450/12,2),0)</f>
        <v>0</v>
      </c>
      <c r="ES450" s="9">
        <f>INT(ER450)</f>
        <v>0</v>
      </c>
      <c r="ET450" s="23">
        <f>INT((ER450-ES450)*10)/10</f>
        <v>0</v>
      </c>
      <c r="EU450" s="17">
        <f>ER450-ES450-ET450</f>
        <v>0</v>
      </c>
      <c r="EV450" s="23">
        <f>IF(OR(EU450=0.05,EU450=0),EU450,IF(AND(EU450&gt;0.051,EU450&lt;0.1),0.1,IF(AND(EU450&gt;0.001,EU450&lt;0.05),0.05,EU450)))</f>
        <v>0</v>
      </c>
      <c r="EW450" s="23">
        <f>ES450+ET450+EV450</f>
        <v>0</v>
      </c>
      <c r="EX450">
        <f>IF(FB449&gt;0,EX449,0)</f>
        <v>0</v>
      </c>
      <c r="EY450" s="7">
        <f>ROUND(ED450+EJ450+EW450+EX450,2)</f>
        <v>0</v>
      </c>
      <c r="EZ450" s="7">
        <f>IF(AND(EY450&gt;0,EY451=0),EY450,0)</f>
        <v>0</v>
      </c>
      <c r="FA450" s="7">
        <f>IF(FB449&gt;0,FA449,0)</f>
        <v>0</v>
      </c>
      <c r="FB450" s="7">
        <f>IF(ROUND(EY450-FA450,2)&gt;0,ROUND(EY450-FA450,2),0)</f>
        <v>0</v>
      </c>
      <c r="GB450">
        <v>448</v>
      </c>
      <c r="GC450" s="7">
        <f>IF(HB449&gt;0,GC449-1000,GC449)</f>
        <v>0</v>
      </c>
      <c r="GD450" s="20">
        <f>IF(HB449&gt;0,ROUND(PMT($F$92/12,$F$96*12,-GC450),5),0)</f>
        <v>0</v>
      </c>
      <c r="GE450" s="15">
        <f>IF(HB449&gt;0,ROUND(GC450*$GE$1/1000,2),0)</f>
        <v>0</v>
      </c>
      <c r="GF450" s="9">
        <f>INT(GE450)</f>
        <v>0</v>
      </c>
      <c r="GG450" s="23">
        <f>INT((GE450-GF450)*10)/10</f>
        <v>0</v>
      </c>
      <c r="GH450" s="17">
        <f>GE450-GF450-GG450</f>
        <v>0</v>
      </c>
      <c r="GI450" s="23">
        <f>IF(OR(GH450=0.05,GH450=0),GH450,IF(AND(GH450&gt;0.051,GH450&lt;0.1),0.1,IF(AND(GH450&gt;0.001,GH450&lt;0.05),0.05,GH450)))</f>
        <v>0</v>
      </c>
      <c r="GJ450" s="23">
        <f>GF450+GG450+GI450</f>
        <v>0</v>
      </c>
      <c r="GK450" s="15">
        <f>IF(HB449&gt;0,ROUND($GD$1*$GK$1,2),0)</f>
        <v>0</v>
      </c>
      <c r="GL450" s="22">
        <v>0</v>
      </c>
      <c r="GM450" s="22">
        <f>IF(HB449&gt;0,ROUND($GD$1*$GM$1,0),0)</f>
        <v>0</v>
      </c>
      <c r="GN450" s="22">
        <f>IF(HB449&gt;0,ROUND($GD$1*$GN$1,2),0)</f>
        <v>0</v>
      </c>
      <c r="GO450" s="22">
        <f>IF(HB449&gt;0,ROUND($GD$1*$GO$1,2),0)</f>
        <v>0</v>
      </c>
      <c r="GP450" s="22">
        <f>IF(HB449&gt;0,ROUND($GD$1*$GP$1,2),0)</f>
        <v>0</v>
      </c>
      <c r="GQ450" s="15">
        <f>IF(HB449&gt;0,GK450+SUM(GM450:GP450),0)</f>
        <v>0</v>
      </c>
      <c r="GR450" s="22">
        <f>IF(HB449&gt;0,ROUND(GQ450/12,2),0)</f>
        <v>0</v>
      </c>
      <c r="GS450" s="9">
        <f>INT(GR450)</f>
        <v>0</v>
      </c>
      <c r="GT450" s="23">
        <f>INT((GR450-GS450)*10)/10</f>
        <v>0</v>
      </c>
      <c r="GU450" s="17">
        <f>GR450-GS450-GT450</f>
        <v>0</v>
      </c>
      <c r="GV450" s="23">
        <f>IF(OR(GU450=0.05,GU450=0),GU450,IF(AND(GU450&gt;0.051,GU450&lt;0.1),0.1,IF(AND(GU450&gt;0.001,GU450&lt;0.05),0.05,GU450)))</f>
        <v>0</v>
      </c>
      <c r="GW450" s="23">
        <f>GS450+GT450+GV450</f>
        <v>0</v>
      </c>
      <c r="GX450">
        <f>IF(HB449&gt;0,GX449,0)</f>
        <v>0</v>
      </c>
      <c r="GY450" s="7">
        <f>ROUND(GD450+GJ450+GW450+GX450,2)</f>
        <v>0</v>
      </c>
      <c r="GZ450" s="7">
        <f>IF(AND(GY450&gt;0,GY451=0),GY450,0)</f>
        <v>0</v>
      </c>
      <c r="HA450" s="7">
        <f>IF(HB449&gt;0,HA449,0)</f>
        <v>0</v>
      </c>
      <c r="HB450" s="7">
        <f>IF(ROUND(GY450-HA450,2)&gt;0,ROUND(GY450-HA450,2),0)</f>
        <v>0</v>
      </c>
    </row>
    <row r="451" spans="1:235">
      <c r="BB451">
        <v>449</v>
      </c>
      <c r="BC451" s="7">
        <f>IF(BW450&gt;0,BC450-1000,BC450)</f>
        <v>0</v>
      </c>
      <c r="BD451" s="20">
        <f>IF(BW450&gt;0,ROUND(PMT($F$92/12,$F$96*12,-BC451),5),0)</f>
        <v>0</v>
      </c>
      <c r="BE451" s="15">
        <f>IF(BW450&gt;0,ROUND(BC451*$E$1/1000,2),0)</f>
        <v>0</v>
      </c>
      <c r="BF451" s="15">
        <f>IF(BW450&gt;0,ROUND(MIN(BC451,$F$168)*$BF$1,2),0)</f>
        <v>0</v>
      </c>
      <c r="BG451" s="22">
        <v>0</v>
      </c>
      <c r="BH451" s="22">
        <f>IF(BW450&gt;0,ROUND(MIN(BC451,$F$168)*$BH$1,0),0)</f>
        <v>0</v>
      </c>
      <c r="BI451" s="22">
        <f>IF(BW450&gt;0,ROUND(MIN(BC451,$F$168)*$BI$1,2),0)</f>
        <v>0</v>
      </c>
      <c r="BJ451" s="22">
        <f>IF(BW450&gt;0,ROUND(MIN(BC451,$F$168)*$BJ$1,2),0)</f>
        <v>0</v>
      </c>
      <c r="BK451" s="22">
        <f>IF(BW450&gt;0,ROUND(MIN(BC451,$F$168)*$BK$1,2),0)</f>
        <v>0</v>
      </c>
      <c r="BL451" s="15">
        <f>IF(BW450&gt;0,BF451+SUM(BH451:BK451),0)</f>
        <v>0</v>
      </c>
      <c r="BM451" s="22">
        <f>IF(BW450&gt;0,ROUND(BL451/12,2),0)</f>
        <v>0</v>
      </c>
      <c r="BN451" s="9">
        <f>INT(BM451)</f>
        <v>0</v>
      </c>
      <c r="BO451" s="23">
        <f>INT((BM451-BN451)*10)/10</f>
        <v>0</v>
      </c>
      <c r="BP451" s="17">
        <f>BM451-BN451-BO451</f>
        <v>0</v>
      </c>
      <c r="BQ451" s="23">
        <f>IF(OR(BP451=0.05,BP451=0),BP451,IF(AND(BP451&gt;0.051,BP451&lt;0.1),0.1,IF(AND(BP451&gt;0.001,BP451&lt;0.05),0.05,BP451)))</f>
        <v>0</v>
      </c>
      <c r="BR451" s="23">
        <f>BN451+BO451+BQ451</f>
        <v>0</v>
      </c>
      <c r="BS451">
        <f>IF(BW450&gt;0,BS450,0)</f>
        <v>0</v>
      </c>
      <c r="BT451" s="7">
        <f>SUM(BD451:BE451)+BR451+BS451</f>
        <v>0</v>
      </c>
      <c r="BU451" s="7">
        <f>IF(AND(BT451&gt;0,BT452=0),BT451,0)</f>
        <v>0</v>
      </c>
      <c r="BV451" s="7">
        <f>IF(BW450&gt;0,BV450,0)</f>
        <v>0</v>
      </c>
      <c r="BW451" s="7">
        <f>IF(ROUND(BT451-BV451,2)&gt;0,ROUND(BT451-BV451,2),0)</f>
        <v>0</v>
      </c>
      <c r="CB451">
        <v>449</v>
      </c>
      <c r="CC451" s="7">
        <f>IF(DB450&gt;0,CC450-1000,CC450)</f>
        <v>0</v>
      </c>
      <c r="CD451" s="20">
        <f>IF(DB450&gt;0,ROUND(PMT($F$92/12,$F$96*12,-CC451),5),0)</f>
        <v>0</v>
      </c>
      <c r="CE451" s="15">
        <f>IF(DB450&gt;0,ROUND(CC451*$CE$1/1000,2),0)</f>
        <v>0</v>
      </c>
      <c r="CF451" s="9">
        <f>INT(CE451)</f>
        <v>0</v>
      </c>
      <c r="CG451" s="23">
        <f>INT((CE451-CF451)*10)/10</f>
        <v>0</v>
      </c>
      <c r="CH451" s="17">
        <f>CE451-CF451-CG451</f>
        <v>0</v>
      </c>
      <c r="CI451" s="23">
        <f>IF(OR(CH451=0.05,CH451=0),CH451,IF(AND(CH451&gt;0.051,CH451&lt;0.1),0.1,IF(AND(CH451&gt;0.001,CH451&lt;0.05),0.05,CH451)))</f>
        <v>0</v>
      </c>
      <c r="CJ451" s="23">
        <f>CF451+CG451+CI451</f>
        <v>0</v>
      </c>
      <c r="CK451" s="15">
        <f>IF(DB450&gt;0,ROUND($CD$1*$CK$1,2),0)</f>
        <v>0</v>
      </c>
      <c r="CL451" s="22">
        <v>0</v>
      </c>
      <c r="CM451" s="22">
        <f>IF(DB450&gt;0,ROUND($CD$1*$CM$1,2),0)</f>
        <v>0</v>
      </c>
      <c r="CN451" s="22">
        <f>IF(DB450&gt;0,ROUND($CD$1*$CN$1,2),0)</f>
        <v>0</v>
      </c>
      <c r="CO451" s="22">
        <f>IF(DB450&gt;0,ROUND($CD$1*$CO$1,2),0)</f>
        <v>0</v>
      </c>
      <c r="CP451" s="22">
        <f>IF(DB450&gt;0,ROUND($CD$1*$CP$1,2),0)</f>
        <v>0</v>
      </c>
      <c r="CQ451" s="15">
        <f>IF(DB450&gt;0,CK451+SUM(CM451:CP451),0)</f>
        <v>0</v>
      </c>
      <c r="CR451" s="22">
        <f>IF(DB450&gt;0,ROUND(CQ451/12,2),0)</f>
        <v>0</v>
      </c>
      <c r="CS451" s="9">
        <f>INT(CR451)</f>
        <v>0</v>
      </c>
      <c r="CT451" s="23">
        <f>INT((CR451-CS451)*10)/10</f>
        <v>0</v>
      </c>
      <c r="CU451" s="17">
        <f>CR451-CS451-CT451</f>
        <v>0</v>
      </c>
      <c r="CV451" s="23">
        <f>IF(OR(CU451=0.05,CU451=0),CU451,IF(AND(CU451&gt;0.051,CU451&lt;0.1),0.1,IF(AND(CU451&gt;0.001,CU451&lt;0.05),0.05,CU451)))</f>
        <v>0</v>
      </c>
      <c r="CW451" s="23">
        <f>CS451+CT451+CV451</f>
        <v>0</v>
      </c>
      <c r="CX451">
        <f>IF(DB450&gt;0,CX450,0)</f>
        <v>0</v>
      </c>
      <c r="CY451" s="7">
        <f>ROUND(CD451+CJ451+CW451+CX451,2)</f>
        <v>0</v>
      </c>
      <c r="CZ451" s="7">
        <f>IF(AND(CY451&gt;0,CY452=0),CY451,0)</f>
        <v>0</v>
      </c>
      <c r="DA451" s="7">
        <f>IF(DB450&gt;0,DA450,0)</f>
        <v>0</v>
      </c>
      <c r="DB451" s="7">
        <f>IF(ROUND(CY451-DA451,2)&gt;0,ROUND(CY451-DA451,2),0)</f>
        <v>0</v>
      </c>
      <c r="EB451">
        <v>449</v>
      </c>
      <c r="EC451" s="7">
        <f>IF(FB450&gt;0,EC450-1000,EC450)</f>
        <v>0</v>
      </c>
      <c r="ED451" s="20">
        <f>IF(FB450&gt;0,ROUND(PMT($F$92/12,$F$96*12,-EC451),5),0)</f>
        <v>0</v>
      </c>
      <c r="EE451" s="15">
        <f>IF(FB450&gt;0,ROUND(EC451*$EE$1/1000,2),0)</f>
        <v>0</v>
      </c>
      <c r="EF451" s="9">
        <f>INT(EE451)</f>
        <v>0</v>
      </c>
      <c r="EG451" s="23">
        <f>INT((EE451-EF451)*10)/10</f>
        <v>0</v>
      </c>
      <c r="EH451" s="17">
        <f>EE451-EF451-EG451</f>
        <v>0</v>
      </c>
      <c r="EI451" s="23">
        <f>IF(OR(EH451=0.05,EH451=0),EH451,IF(AND(EH451&gt;0.051,EH451&lt;0.1),0.1,IF(AND(EH451&gt;0.001,EH451&lt;0.05),0.05,EH451)))</f>
        <v>0</v>
      </c>
      <c r="EJ451" s="23">
        <f>EF451+EG451+EI451</f>
        <v>0</v>
      </c>
      <c r="EK451" s="15">
        <f>IF(FB450&gt;0,ROUND($ED$1*$EK$1,2),0)</f>
        <v>0</v>
      </c>
      <c r="EL451" s="22">
        <v>0</v>
      </c>
      <c r="EM451" s="22">
        <f>IF(FB450&gt;0,ROUND($ED$1*$EM$1,0),0)</f>
        <v>0</v>
      </c>
      <c r="EN451" s="22">
        <f>IF(FB450&gt;0,ROUND($ED$1*$EN$1,2),0)</f>
        <v>0</v>
      </c>
      <c r="EO451" s="22">
        <f>IF(FB450&gt;0,ROUND($ED$1*$EO$1,2),0)</f>
        <v>0</v>
      </c>
      <c r="EP451" s="22">
        <f>IF(FB450&gt;0,ROUND($ED$1*$EP$1,2),0)</f>
        <v>0</v>
      </c>
      <c r="EQ451" s="15">
        <f>IF(FB450&gt;0,EK451+SUM(EM451:EP451),0)</f>
        <v>0</v>
      </c>
      <c r="ER451" s="22">
        <f>IF(FB450&gt;0,ROUND(EQ451/12,2),0)</f>
        <v>0</v>
      </c>
      <c r="ES451" s="9">
        <f>INT(ER451)</f>
        <v>0</v>
      </c>
      <c r="ET451" s="23">
        <f>INT((ER451-ES451)*10)/10</f>
        <v>0</v>
      </c>
      <c r="EU451" s="17">
        <f>ER451-ES451-ET451</f>
        <v>0</v>
      </c>
      <c r="EV451" s="23">
        <f>IF(OR(EU451=0.05,EU451=0),EU451,IF(AND(EU451&gt;0.051,EU451&lt;0.1),0.1,IF(AND(EU451&gt;0.001,EU451&lt;0.05),0.05,EU451)))</f>
        <v>0</v>
      </c>
      <c r="EW451" s="23">
        <f>ES451+ET451+EV451</f>
        <v>0</v>
      </c>
      <c r="EX451">
        <f>IF(FB450&gt;0,EX450,0)</f>
        <v>0</v>
      </c>
      <c r="EY451" s="7">
        <f>ROUND(ED451+EJ451+EW451+EX451,2)</f>
        <v>0</v>
      </c>
      <c r="EZ451" s="7">
        <f>IF(AND(EY451&gt;0,EY452=0),EY451,0)</f>
        <v>0</v>
      </c>
      <c r="FA451" s="7">
        <f>IF(FB450&gt;0,FA450,0)</f>
        <v>0</v>
      </c>
      <c r="FB451" s="7">
        <f>IF(ROUND(EY451-FA451,2)&gt;0,ROUND(EY451-FA451,2),0)</f>
        <v>0</v>
      </c>
      <c r="GB451">
        <v>449</v>
      </c>
      <c r="GC451" s="7">
        <f>IF(HB450&gt;0,GC450-1000,GC450)</f>
        <v>0</v>
      </c>
      <c r="GD451" s="20">
        <f>IF(HB450&gt;0,ROUND(PMT($F$92/12,$F$96*12,-GC451),5),0)</f>
        <v>0</v>
      </c>
      <c r="GE451" s="15">
        <f>IF(HB450&gt;0,ROUND(GC451*$GE$1/1000,2),0)</f>
        <v>0</v>
      </c>
      <c r="GF451" s="9">
        <f>INT(GE451)</f>
        <v>0</v>
      </c>
      <c r="GG451" s="23">
        <f>INT((GE451-GF451)*10)/10</f>
        <v>0</v>
      </c>
      <c r="GH451" s="17">
        <f>GE451-GF451-GG451</f>
        <v>0</v>
      </c>
      <c r="GI451" s="23">
        <f>IF(OR(GH451=0.05,GH451=0),GH451,IF(AND(GH451&gt;0.051,GH451&lt;0.1),0.1,IF(AND(GH451&gt;0.001,GH451&lt;0.05),0.05,GH451)))</f>
        <v>0</v>
      </c>
      <c r="GJ451" s="23">
        <f>GF451+GG451+GI451</f>
        <v>0</v>
      </c>
      <c r="GK451" s="15">
        <f>IF(HB450&gt;0,ROUND($GD$1*$GK$1,2),0)</f>
        <v>0</v>
      </c>
      <c r="GL451" s="22">
        <v>0</v>
      </c>
      <c r="GM451" s="22">
        <f>IF(HB450&gt;0,ROUND($GD$1*$GM$1,0),0)</f>
        <v>0</v>
      </c>
      <c r="GN451" s="22">
        <f>IF(HB450&gt;0,ROUND($GD$1*$GN$1,2),0)</f>
        <v>0</v>
      </c>
      <c r="GO451" s="22">
        <f>IF(HB450&gt;0,ROUND($GD$1*$GO$1,2),0)</f>
        <v>0</v>
      </c>
      <c r="GP451" s="22">
        <f>IF(HB450&gt;0,ROUND($GD$1*$GP$1,2),0)</f>
        <v>0</v>
      </c>
      <c r="GQ451" s="15">
        <f>IF(HB450&gt;0,GK451+SUM(GM451:GP451),0)</f>
        <v>0</v>
      </c>
      <c r="GR451" s="22">
        <f>IF(HB450&gt;0,ROUND(GQ451/12,2),0)</f>
        <v>0</v>
      </c>
      <c r="GS451" s="9">
        <f>INT(GR451)</f>
        <v>0</v>
      </c>
      <c r="GT451" s="23">
        <f>INT((GR451-GS451)*10)/10</f>
        <v>0</v>
      </c>
      <c r="GU451" s="17">
        <f>GR451-GS451-GT451</f>
        <v>0</v>
      </c>
      <c r="GV451" s="23">
        <f>IF(OR(GU451=0.05,GU451=0),GU451,IF(AND(GU451&gt;0.051,GU451&lt;0.1),0.1,IF(AND(GU451&gt;0.001,GU451&lt;0.05),0.05,GU451)))</f>
        <v>0</v>
      </c>
      <c r="GW451" s="23">
        <f>GS451+GT451+GV451</f>
        <v>0</v>
      </c>
      <c r="GX451">
        <f>IF(HB450&gt;0,GX450,0)</f>
        <v>0</v>
      </c>
      <c r="GY451" s="7">
        <f>ROUND(GD451+GJ451+GW451+GX451,2)</f>
        <v>0</v>
      </c>
      <c r="GZ451" s="7">
        <f>IF(AND(GY451&gt;0,GY452=0),GY451,0)</f>
        <v>0</v>
      </c>
      <c r="HA451" s="7">
        <f>IF(HB450&gt;0,HA450,0)</f>
        <v>0</v>
      </c>
      <c r="HB451" s="7">
        <f>IF(ROUND(GY451-HA451,2)&gt;0,ROUND(GY451-HA451,2),0)</f>
        <v>0</v>
      </c>
    </row>
    <row r="452" spans="1:235">
      <c r="BB452">
        <v>450</v>
      </c>
      <c r="BC452" s="7">
        <f>IF(BW451&gt;0,BC451-1000,BC451)</f>
        <v>0</v>
      </c>
      <c r="BD452" s="20">
        <f>IF(BW451&gt;0,ROUND(PMT($F$92/12,$F$96*12,-BC452),5),0)</f>
        <v>0</v>
      </c>
      <c r="BE452" s="15">
        <f>IF(BW451&gt;0,ROUND(BC452*$E$1/1000,2),0)</f>
        <v>0</v>
      </c>
      <c r="BF452" s="15">
        <f>IF(BW451&gt;0,ROUND(MIN(BC452,$F$168)*$BF$1,2),0)</f>
        <v>0</v>
      </c>
      <c r="BG452" s="22">
        <v>0</v>
      </c>
      <c r="BH452" s="22">
        <f>IF(BW451&gt;0,ROUND(MIN(BC452,$F$168)*$BH$1,0),0)</f>
        <v>0</v>
      </c>
      <c r="BI452" s="22">
        <f>IF(BW451&gt;0,ROUND(MIN(BC452,$F$168)*$BI$1,2),0)</f>
        <v>0</v>
      </c>
      <c r="BJ452" s="22">
        <f>IF(BW451&gt;0,ROUND(MIN(BC452,$F$168)*$BJ$1,2),0)</f>
        <v>0</v>
      </c>
      <c r="BK452" s="22">
        <f>IF(BW451&gt;0,ROUND(MIN(BC452,$F$168)*$BK$1,2),0)</f>
        <v>0</v>
      </c>
      <c r="BL452" s="15">
        <f>IF(BW451&gt;0,BF452+SUM(BH452:BK452),0)</f>
        <v>0</v>
      </c>
      <c r="BM452" s="22">
        <f>IF(BW451&gt;0,ROUND(BL452/12,2),0)</f>
        <v>0</v>
      </c>
      <c r="BN452" s="9">
        <f>INT(BM452)</f>
        <v>0</v>
      </c>
      <c r="BO452" s="23">
        <f>INT((BM452-BN452)*10)/10</f>
        <v>0</v>
      </c>
      <c r="BP452" s="17">
        <f>BM452-BN452-BO452</f>
        <v>0</v>
      </c>
      <c r="BQ452" s="23">
        <f>IF(OR(BP452=0.05,BP452=0),BP452,IF(AND(BP452&gt;0.051,BP452&lt;0.1),0.1,IF(AND(BP452&gt;0.001,BP452&lt;0.05),0.05,BP452)))</f>
        <v>0</v>
      </c>
      <c r="BR452" s="23">
        <f>BN452+BO452+BQ452</f>
        <v>0</v>
      </c>
      <c r="BS452">
        <f>IF(BW451&gt;0,BS451,0)</f>
        <v>0</v>
      </c>
      <c r="BT452" s="7">
        <f>SUM(BD452:BE452)+BR452+BS452</f>
        <v>0</v>
      </c>
      <c r="BU452" s="7">
        <f>IF(AND(BT452&gt;0,BT453=0),BT452,0)</f>
        <v>0</v>
      </c>
      <c r="BV452" s="7">
        <f>IF(BW451&gt;0,BV451,0)</f>
        <v>0</v>
      </c>
      <c r="BW452" s="7">
        <f>IF(ROUND(BT452-BV452,2)&gt;0,ROUND(BT452-BV452,2),0)</f>
        <v>0</v>
      </c>
      <c r="CB452">
        <v>450</v>
      </c>
      <c r="CC452" s="7">
        <f>IF(DB451&gt;0,CC451-1000,CC451)</f>
        <v>0</v>
      </c>
      <c r="CD452" s="20">
        <f>IF(DB451&gt;0,ROUND(PMT($F$92/12,$F$96*12,-CC452),5),0)</f>
        <v>0</v>
      </c>
      <c r="CE452" s="15">
        <f>IF(DB451&gt;0,ROUND(CC452*$CE$1/1000,2),0)</f>
        <v>0</v>
      </c>
      <c r="CF452" s="9">
        <f>INT(CE452)</f>
        <v>0</v>
      </c>
      <c r="CG452" s="23">
        <f>INT((CE452-CF452)*10)/10</f>
        <v>0</v>
      </c>
      <c r="CH452" s="17">
        <f>CE452-CF452-CG452</f>
        <v>0</v>
      </c>
      <c r="CI452" s="23">
        <f>IF(OR(CH452=0.05,CH452=0),CH452,IF(AND(CH452&gt;0.051,CH452&lt;0.1),0.1,IF(AND(CH452&gt;0.001,CH452&lt;0.05),0.05,CH452)))</f>
        <v>0</v>
      </c>
      <c r="CJ452" s="23">
        <f>CF452+CG452+CI452</f>
        <v>0</v>
      </c>
      <c r="CK452" s="15">
        <f>IF(DB451&gt;0,ROUND($CD$1*$CK$1,2),0)</f>
        <v>0</v>
      </c>
      <c r="CL452" s="22">
        <v>0</v>
      </c>
      <c r="CM452" s="22">
        <f>IF(DB451&gt;0,ROUND($CD$1*$CM$1,2),0)</f>
        <v>0</v>
      </c>
      <c r="CN452" s="22">
        <f>IF(DB451&gt;0,ROUND($CD$1*$CN$1,2),0)</f>
        <v>0</v>
      </c>
      <c r="CO452" s="22">
        <f>IF(DB451&gt;0,ROUND($CD$1*$CO$1,2),0)</f>
        <v>0</v>
      </c>
      <c r="CP452" s="22">
        <f>IF(DB451&gt;0,ROUND($CD$1*$CP$1,2),0)</f>
        <v>0</v>
      </c>
      <c r="CQ452" s="15">
        <f>IF(DB451&gt;0,CK452+SUM(CM452:CP452),0)</f>
        <v>0</v>
      </c>
      <c r="CR452" s="22">
        <f>IF(DB451&gt;0,ROUND(CQ452/12,2),0)</f>
        <v>0</v>
      </c>
      <c r="CS452" s="9">
        <f>INT(CR452)</f>
        <v>0</v>
      </c>
      <c r="CT452" s="23">
        <f>INT((CR452-CS452)*10)/10</f>
        <v>0</v>
      </c>
      <c r="CU452" s="17">
        <f>CR452-CS452-CT452</f>
        <v>0</v>
      </c>
      <c r="CV452" s="23">
        <f>IF(OR(CU452=0.05,CU452=0),CU452,IF(AND(CU452&gt;0.051,CU452&lt;0.1),0.1,IF(AND(CU452&gt;0.001,CU452&lt;0.05),0.05,CU452)))</f>
        <v>0</v>
      </c>
      <c r="CW452" s="23">
        <f>CS452+CT452+CV452</f>
        <v>0</v>
      </c>
      <c r="CX452">
        <f>IF(DB451&gt;0,CX451,0)</f>
        <v>0</v>
      </c>
      <c r="CY452" s="7">
        <f>ROUND(CD452+CJ452+CW452+CX452,2)</f>
        <v>0</v>
      </c>
      <c r="CZ452" s="7">
        <f>IF(AND(CY452&gt;0,CY453=0),CY452,0)</f>
        <v>0</v>
      </c>
      <c r="DA452" s="7">
        <f>IF(DB451&gt;0,DA451,0)</f>
        <v>0</v>
      </c>
      <c r="DB452" s="7">
        <f>IF(ROUND(CY452-DA452,2)&gt;0,ROUND(CY452-DA452,2),0)</f>
        <v>0</v>
      </c>
      <c r="EB452">
        <v>450</v>
      </c>
      <c r="EC452" s="7">
        <f>IF(FB451&gt;0,EC451-1000,EC451)</f>
        <v>0</v>
      </c>
      <c r="ED452" s="20">
        <f>IF(FB451&gt;0,ROUND(PMT($F$92/12,$F$96*12,-EC452),5),0)</f>
        <v>0</v>
      </c>
      <c r="EE452" s="15">
        <f>IF(FB451&gt;0,ROUND(EC452*$EE$1/1000,2),0)</f>
        <v>0</v>
      </c>
      <c r="EF452" s="9">
        <f>INT(EE452)</f>
        <v>0</v>
      </c>
      <c r="EG452" s="23">
        <f>INT((EE452-EF452)*10)/10</f>
        <v>0</v>
      </c>
      <c r="EH452" s="17">
        <f>EE452-EF452-EG452</f>
        <v>0</v>
      </c>
      <c r="EI452" s="23">
        <f>IF(OR(EH452=0.05,EH452=0),EH452,IF(AND(EH452&gt;0.051,EH452&lt;0.1),0.1,IF(AND(EH452&gt;0.001,EH452&lt;0.05),0.05,EH452)))</f>
        <v>0</v>
      </c>
      <c r="EJ452" s="23">
        <f>EF452+EG452+EI452</f>
        <v>0</v>
      </c>
      <c r="EK452" s="15">
        <f>IF(FB451&gt;0,ROUND($ED$1*$EK$1,2),0)</f>
        <v>0</v>
      </c>
      <c r="EL452" s="22">
        <v>0</v>
      </c>
      <c r="EM452" s="22">
        <f>IF(FB451&gt;0,ROUND($ED$1*$EM$1,0),0)</f>
        <v>0</v>
      </c>
      <c r="EN452" s="22">
        <f>IF(FB451&gt;0,ROUND($ED$1*$EN$1,2),0)</f>
        <v>0</v>
      </c>
      <c r="EO452" s="22">
        <f>IF(FB451&gt;0,ROUND($ED$1*$EO$1,2),0)</f>
        <v>0</v>
      </c>
      <c r="EP452" s="22">
        <f>IF(FB451&gt;0,ROUND($ED$1*$EP$1,2),0)</f>
        <v>0</v>
      </c>
      <c r="EQ452" s="15">
        <f>IF(FB451&gt;0,EK452+SUM(EM452:EP452),0)</f>
        <v>0</v>
      </c>
      <c r="ER452" s="22">
        <f>IF(FB451&gt;0,ROUND(EQ452/12,2),0)</f>
        <v>0</v>
      </c>
      <c r="ES452" s="9">
        <f>INT(ER452)</f>
        <v>0</v>
      </c>
      <c r="ET452" s="23">
        <f>INT((ER452-ES452)*10)/10</f>
        <v>0</v>
      </c>
      <c r="EU452" s="17">
        <f>ER452-ES452-ET452</f>
        <v>0</v>
      </c>
      <c r="EV452" s="23">
        <f>IF(OR(EU452=0.05,EU452=0),EU452,IF(AND(EU452&gt;0.051,EU452&lt;0.1),0.1,IF(AND(EU452&gt;0.001,EU452&lt;0.05),0.05,EU452)))</f>
        <v>0</v>
      </c>
      <c r="EW452" s="23">
        <f>ES452+ET452+EV452</f>
        <v>0</v>
      </c>
      <c r="EX452">
        <f>IF(FB451&gt;0,EX451,0)</f>
        <v>0</v>
      </c>
      <c r="EY452" s="7">
        <f>ROUND(ED452+EJ452+EW452+EX452,2)</f>
        <v>0</v>
      </c>
      <c r="EZ452" s="7">
        <f>IF(AND(EY452&gt;0,EY453=0),EY452,0)</f>
        <v>0</v>
      </c>
      <c r="FA452" s="7">
        <f>IF(FB451&gt;0,FA451,0)</f>
        <v>0</v>
      </c>
      <c r="FB452" s="7">
        <f>IF(ROUND(EY452-FA452,2)&gt;0,ROUND(EY452-FA452,2),0)</f>
        <v>0</v>
      </c>
      <c r="GB452">
        <v>450</v>
      </c>
      <c r="GC452" s="7">
        <f>IF(HB451&gt;0,GC451-1000,GC451)</f>
        <v>0</v>
      </c>
      <c r="GD452" s="20">
        <f>IF(HB451&gt;0,ROUND(PMT($F$92/12,$F$96*12,-GC452),5),0)</f>
        <v>0</v>
      </c>
      <c r="GE452" s="15">
        <f>IF(HB451&gt;0,ROUND(GC452*$GE$1/1000,2),0)</f>
        <v>0</v>
      </c>
      <c r="GF452" s="9">
        <f>INT(GE452)</f>
        <v>0</v>
      </c>
      <c r="GG452" s="23">
        <f>INT((GE452-GF452)*10)/10</f>
        <v>0</v>
      </c>
      <c r="GH452" s="17">
        <f>GE452-GF452-GG452</f>
        <v>0</v>
      </c>
      <c r="GI452" s="23">
        <f>IF(OR(GH452=0.05,GH452=0),GH452,IF(AND(GH452&gt;0.051,GH452&lt;0.1),0.1,IF(AND(GH452&gt;0.001,GH452&lt;0.05),0.05,GH452)))</f>
        <v>0</v>
      </c>
      <c r="GJ452" s="23">
        <f>GF452+GG452+GI452</f>
        <v>0</v>
      </c>
      <c r="GK452" s="15">
        <f>IF(HB451&gt;0,ROUND($GD$1*$GK$1,2),0)</f>
        <v>0</v>
      </c>
      <c r="GL452" s="22">
        <v>0</v>
      </c>
      <c r="GM452" s="22">
        <f>IF(HB451&gt;0,ROUND($GD$1*$GM$1,0),0)</f>
        <v>0</v>
      </c>
      <c r="GN452" s="22">
        <f>IF(HB451&gt;0,ROUND($GD$1*$GN$1,2),0)</f>
        <v>0</v>
      </c>
      <c r="GO452" s="22">
        <f>IF(HB451&gt;0,ROUND($GD$1*$GO$1,2),0)</f>
        <v>0</v>
      </c>
      <c r="GP452" s="22">
        <f>IF(HB451&gt;0,ROUND($GD$1*$GP$1,2),0)</f>
        <v>0</v>
      </c>
      <c r="GQ452" s="15">
        <f>IF(HB451&gt;0,GK452+SUM(GM452:GP452),0)</f>
        <v>0</v>
      </c>
      <c r="GR452" s="22">
        <f>IF(HB451&gt;0,ROUND(GQ452/12,2),0)</f>
        <v>0</v>
      </c>
      <c r="GS452" s="9">
        <f>INT(GR452)</f>
        <v>0</v>
      </c>
      <c r="GT452" s="23">
        <f>INT((GR452-GS452)*10)/10</f>
        <v>0</v>
      </c>
      <c r="GU452" s="17">
        <f>GR452-GS452-GT452</f>
        <v>0</v>
      </c>
      <c r="GV452" s="23">
        <f>IF(OR(GU452=0.05,GU452=0),GU452,IF(AND(GU452&gt;0.051,GU452&lt;0.1),0.1,IF(AND(GU452&gt;0.001,GU452&lt;0.05),0.05,GU452)))</f>
        <v>0</v>
      </c>
      <c r="GW452" s="23">
        <f>GS452+GT452+GV452</f>
        <v>0</v>
      </c>
      <c r="GX452">
        <f>IF(HB451&gt;0,GX451,0)</f>
        <v>0</v>
      </c>
      <c r="GY452" s="7">
        <f>ROUND(GD452+GJ452+GW452+GX452,2)</f>
        <v>0</v>
      </c>
      <c r="GZ452" s="7">
        <f>IF(AND(GY452&gt;0,GY453=0),GY452,0)</f>
        <v>0</v>
      </c>
      <c r="HA452" s="7">
        <f>IF(HB451&gt;0,HA451,0)</f>
        <v>0</v>
      </c>
      <c r="HB452" s="7">
        <f>IF(ROUND(GY452-HA452,2)&gt;0,ROUND(GY452-HA452,2),0)</f>
        <v>0</v>
      </c>
    </row>
    <row r="453" spans="1:235">
      <c r="BB453">
        <v>451</v>
      </c>
      <c r="BC453" s="7">
        <f>IF(BW452&gt;0,BC452-1000,BC452)</f>
        <v>0</v>
      </c>
      <c r="BD453" s="20">
        <f>IF(BW452&gt;0,ROUND(PMT($F$92/12,$F$96*12,-BC453),5),0)</f>
        <v>0</v>
      </c>
      <c r="BE453" s="15">
        <f>IF(BW452&gt;0,ROUND(BC453*$E$1/1000,2),0)</f>
        <v>0</v>
      </c>
      <c r="BF453" s="15">
        <f>IF(BW452&gt;0,ROUND(MIN(BC453,$F$168)*$BF$1,2),0)</f>
        <v>0</v>
      </c>
      <c r="BG453" s="22">
        <v>0</v>
      </c>
      <c r="BH453" s="22">
        <f>IF(BW452&gt;0,ROUND(MIN(BC453,$F$168)*$BH$1,0),0)</f>
        <v>0</v>
      </c>
      <c r="BI453" s="22">
        <f>IF(BW452&gt;0,ROUND(MIN(BC453,$F$168)*$BI$1,2),0)</f>
        <v>0</v>
      </c>
      <c r="BJ453" s="22">
        <f>IF(BW452&gt;0,ROUND(MIN(BC453,$F$168)*$BJ$1,2),0)</f>
        <v>0</v>
      </c>
      <c r="BK453" s="22">
        <f>IF(BW452&gt;0,ROUND(MIN(BC453,$F$168)*$BK$1,2),0)</f>
        <v>0</v>
      </c>
      <c r="BL453" s="15">
        <f>IF(BW452&gt;0,BF453+SUM(BH453:BK453),0)</f>
        <v>0</v>
      </c>
      <c r="BM453" s="22">
        <f>IF(BW452&gt;0,ROUND(BL453/12,2),0)</f>
        <v>0</v>
      </c>
      <c r="BN453" s="9">
        <f>INT(BM453)</f>
        <v>0</v>
      </c>
      <c r="BO453" s="23">
        <f>INT((BM453-BN453)*10)/10</f>
        <v>0</v>
      </c>
      <c r="BP453" s="17">
        <f>BM453-BN453-BO453</f>
        <v>0</v>
      </c>
      <c r="BQ453" s="23">
        <f>IF(OR(BP453=0.05,BP453=0),BP453,IF(AND(BP453&gt;0.051,BP453&lt;0.1),0.1,IF(AND(BP453&gt;0.001,BP453&lt;0.05),0.05,BP453)))</f>
        <v>0</v>
      </c>
      <c r="BR453" s="23">
        <f>BN453+BO453+BQ453</f>
        <v>0</v>
      </c>
      <c r="BS453">
        <f>IF(BW452&gt;0,BS452,0)</f>
        <v>0</v>
      </c>
      <c r="BT453" s="7">
        <f>SUM(BD453:BE453)+BR453+BS453</f>
        <v>0</v>
      </c>
      <c r="BU453" s="7">
        <f>IF(AND(BT453&gt;0,BT454=0),BT453,0)</f>
        <v>0</v>
      </c>
      <c r="BV453" s="7">
        <f>IF(BW452&gt;0,BV452,0)</f>
        <v>0</v>
      </c>
      <c r="BW453" s="7">
        <f>IF(ROUND(BT453-BV453,2)&gt;0,ROUND(BT453-BV453,2),0)</f>
        <v>0</v>
      </c>
      <c r="CB453">
        <v>451</v>
      </c>
      <c r="CC453" s="7">
        <f>IF(DB452&gt;0,CC452-1000,CC452)</f>
        <v>0</v>
      </c>
      <c r="CD453" s="20">
        <f>IF(DB452&gt;0,ROUND(PMT($F$92/12,$F$96*12,-CC453),5),0)</f>
        <v>0</v>
      </c>
      <c r="CE453" s="15">
        <f>IF(DB452&gt;0,ROUND(CC453*$CE$1/1000,2),0)</f>
        <v>0</v>
      </c>
      <c r="CF453" s="9">
        <f>INT(CE453)</f>
        <v>0</v>
      </c>
      <c r="CG453" s="23">
        <f>INT((CE453-CF453)*10)/10</f>
        <v>0</v>
      </c>
      <c r="CH453" s="17">
        <f>CE453-CF453-CG453</f>
        <v>0</v>
      </c>
      <c r="CI453" s="23">
        <f>IF(OR(CH453=0.05,CH453=0),CH453,IF(AND(CH453&gt;0.051,CH453&lt;0.1),0.1,IF(AND(CH453&gt;0.001,CH453&lt;0.05),0.05,CH453)))</f>
        <v>0</v>
      </c>
      <c r="CJ453" s="23">
        <f>CF453+CG453+CI453</f>
        <v>0</v>
      </c>
      <c r="CK453" s="15">
        <f>IF(DB452&gt;0,ROUND($CD$1*$CK$1,2),0)</f>
        <v>0</v>
      </c>
      <c r="CL453" s="22">
        <v>0</v>
      </c>
      <c r="CM453" s="22">
        <f>IF(DB452&gt;0,ROUND($CD$1*$CM$1,2),0)</f>
        <v>0</v>
      </c>
      <c r="CN453" s="22">
        <f>IF(DB452&gt;0,ROUND($CD$1*$CN$1,2),0)</f>
        <v>0</v>
      </c>
      <c r="CO453" s="22">
        <f>IF(DB452&gt;0,ROUND($CD$1*$CO$1,2),0)</f>
        <v>0</v>
      </c>
      <c r="CP453" s="22">
        <f>IF(DB452&gt;0,ROUND($CD$1*$CP$1,2),0)</f>
        <v>0</v>
      </c>
      <c r="CQ453" s="15">
        <f>IF(DB452&gt;0,CK453+SUM(CM453:CP453),0)</f>
        <v>0</v>
      </c>
      <c r="CR453" s="22">
        <f>IF(DB452&gt;0,ROUND(CQ453/12,2),0)</f>
        <v>0</v>
      </c>
      <c r="CS453" s="9">
        <f>INT(CR453)</f>
        <v>0</v>
      </c>
      <c r="CT453" s="23">
        <f>INT((CR453-CS453)*10)/10</f>
        <v>0</v>
      </c>
      <c r="CU453" s="17">
        <f>CR453-CS453-CT453</f>
        <v>0</v>
      </c>
      <c r="CV453" s="23">
        <f>IF(OR(CU453=0.05,CU453=0),CU453,IF(AND(CU453&gt;0.051,CU453&lt;0.1),0.1,IF(AND(CU453&gt;0.001,CU453&lt;0.05),0.05,CU453)))</f>
        <v>0</v>
      </c>
      <c r="CW453" s="23">
        <f>CS453+CT453+CV453</f>
        <v>0</v>
      </c>
      <c r="CX453">
        <f>IF(DB452&gt;0,CX452,0)</f>
        <v>0</v>
      </c>
      <c r="CY453" s="7">
        <f>ROUND(CD453+CJ453+CW453+CX453,2)</f>
        <v>0</v>
      </c>
      <c r="CZ453" s="7">
        <f>IF(AND(CY453&gt;0,CY454=0),CY453,0)</f>
        <v>0</v>
      </c>
      <c r="DA453" s="7">
        <f>IF(DB452&gt;0,DA452,0)</f>
        <v>0</v>
      </c>
      <c r="DB453" s="7">
        <f>IF(ROUND(CY453-DA453,2)&gt;0,ROUND(CY453-DA453,2),0)</f>
        <v>0</v>
      </c>
      <c r="EB453">
        <v>451</v>
      </c>
      <c r="EC453" s="7">
        <f>IF(FB452&gt;0,EC452-1000,EC452)</f>
        <v>0</v>
      </c>
      <c r="ED453" s="20">
        <f>IF(FB452&gt;0,ROUND(PMT($F$92/12,$F$96*12,-EC453),5),0)</f>
        <v>0</v>
      </c>
      <c r="EE453" s="15">
        <f>IF(FB452&gt;0,ROUND(EC453*$EE$1/1000,2),0)</f>
        <v>0</v>
      </c>
      <c r="EF453" s="9">
        <f>INT(EE453)</f>
        <v>0</v>
      </c>
      <c r="EG453" s="23">
        <f>INT((EE453-EF453)*10)/10</f>
        <v>0</v>
      </c>
      <c r="EH453" s="17">
        <f>EE453-EF453-EG453</f>
        <v>0</v>
      </c>
      <c r="EI453" s="23">
        <f>IF(OR(EH453=0.05,EH453=0),EH453,IF(AND(EH453&gt;0.051,EH453&lt;0.1),0.1,IF(AND(EH453&gt;0.001,EH453&lt;0.05),0.05,EH453)))</f>
        <v>0</v>
      </c>
      <c r="EJ453" s="23">
        <f>EF453+EG453+EI453</f>
        <v>0</v>
      </c>
      <c r="EK453" s="15">
        <f>IF(FB452&gt;0,ROUND($ED$1*$EK$1,2),0)</f>
        <v>0</v>
      </c>
      <c r="EL453" s="22">
        <v>0</v>
      </c>
      <c r="EM453" s="22">
        <f>IF(FB452&gt;0,ROUND($ED$1*$EM$1,0),0)</f>
        <v>0</v>
      </c>
      <c r="EN453" s="22">
        <f>IF(FB452&gt;0,ROUND($ED$1*$EN$1,2),0)</f>
        <v>0</v>
      </c>
      <c r="EO453" s="22">
        <f>IF(FB452&gt;0,ROUND($ED$1*$EO$1,2),0)</f>
        <v>0</v>
      </c>
      <c r="EP453" s="22">
        <f>IF(FB452&gt;0,ROUND($ED$1*$EP$1,2),0)</f>
        <v>0</v>
      </c>
      <c r="EQ453" s="15">
        <f>IF(FB452&gt;0,EK453+SUM(EM453:EP453),0)</f>
        <v>0</v>
      </c>
      <c r="ER453" s="22">
        <f>IF(FB452&gt;0,ROUND(EQ453/12,2),0)</f>
        <v>0</v>
      </c>
      <c r="ES453" s="9">
        <f>INT(ER453)</f>
        <v>0</v>
      </c>
      <c r="ET453" s="23">
        <f>INT((ER453-ES453)*10)/10</f>
        <v>0</v>
      </c>
      <c r="EU453" s="17">
        <f>ER453-ES453-ET453</f>
        <v>0</v>
      </c>
      <c r="EV453" s="23">
        <f>IF(OR(EU453=0.05,EU453=0),EU453,IF(AND(EU453&gt;0.051,EU453&lt;0.1),0.1,IF(AND(EU453&gt;0.001,EU453&lt;0.05),0.05,EU453)))</f>
        <v>0</v>
      </c>
      <c r="EW453" s="23">
        <f>ES453+ET453+EV453</f>
        <v>0</v>
      </c>
      <c r="EX453">
        <f>IF(FB452&gt;0,EX452,0)</f>
        <v>0</v>
      </c>
      <c r="EY453" s="7">
        <f>ROUND(ED453+EJ453+EW453+EX453,2)</f>
        <v>0</v>
      </c>
      <c r="EZ453" s="7">
        <f>IF(AND(EY453&gt;0,EY454=0),EY453,0)</f>
        <v>0</v>
      </c>
      <c r="FA453" s="7">
        <f>IF(FB452&gt;0,FA452,0)</f>
        <v>0</v>
      </c>
      <c r="FB453" s="7">
        <f>IF(ROUND(EY453-FA453,2)&gt;0,ROUND(EY453-FA453,2),0)</f>
        <v>0</v>
      </c>
      <c r="GB453">
        <v>451</v>
      </c>
      <c r="GC453" s="7">
        <f>IF(HB452&gt;0,GC452-1000,GC452)</f>
        <v>0</v>
      </c>
      <c r="GD453" s="20">
        <f>IF(HB452&gt;0,ROUND(PMT($F$92/12,$F$96*12,-GC453),5),0)</f>
        <v>0</v>
      </c>
      <c r="GE453" s="15">
        <f>IF(HB452&gt;0,ROUND(GC453*$GE$1/1000,2),0)</f>
        <v>0</v>
      </c>
      <c r="GF453" s="9">
        <f>INT(GE453)</f>
        <v>0</v>
      </c>
      <c r="GG453" s="23">
        <f>INT((GE453-GF453)*10)/10</f>
        <v>0</v>
      </c>
      <c r="GH453" s="17">
        <f>GE453-GF453-GG453</f>
        <v>0</v>
      </c>
      <c r="GI453" s="23">
        <f>IF(OR(GH453=0.05,GH453=0),GH453,IF(AND(GH453&gt;0.051,GH453&lt;0.1),0.1,IF(AND(GH453&gt;0.001,GH453&lt;0.05),0.05,GH453)))</f>
        <v>0</v>
      </c>
      <c r="GJ453" s="23">
        <f>GF453+GG453+GI453</f>
        <v>0</v>
      </c>
      <c r="GK453" s="15">
        <f>IF(HB452&gt;0,ROUND($GD$1*$GK$1,2),0)</f>
        <v>0</v>
      </c>
      <c r="GL453" s="22">
        <v>0</v>
      </c>
      <c r="GM453" s="22">
        <f>IF(HB452&gt;0,ROUND($GD$1*$GM$1,0),0)</f>
        <v>0</v>
      </c>
      <c r="GN453" s="22">
        <f>IF(HB452&gt;0,ROUND($GD$1*$GN$1,2),0)</f>
        <v>0</v>
      </c>
      <c r="GO453" s="22">
        <f>IF(HB452&gt;0,ROUND($GD$1*$GO$1,2),0)</f>
        <v>0</v>
      </c>
      <c r="GP453" s="22">
        <f>IF(HB452&gt;0,ROUND($GD$1*$GP$1,2),0)</f>
        <v>0</v>
      </c>
      <c r="GQ453" s="15">
        <f>IF(HB452&gt;0,GK453+SUM(GM453:GP453),0)</f>
        <v>0</v>
      </c>
      <c r="GR453" s="22">
        <f>IF(HB452&gt;0,ROUND(GQ453/12,2),0)</f>
        <v>0</v>
      </c>
      <c r="GS453" s="9">
        <f>INT(GR453)</f>
        <v>0</v>
      </c>
      <c r="GT453" s="23">
        <f>INT((GR453-GS453)*10)/10</f>
        <v>0</v>
      </c>
      <c r="GU453" s="17">
        <f>GR453-GS453-GT453</f>
        <v>0</v>
      </c>
      <c r="GV453" s="23">
        <f>IF(OR(GU453=0.05,GU453=0),GU453,IF(AND(GU453&gt;0.051,GU453&lt;0.1),0.1,IF(AND(GU453&gt;0.001,GU453&lt;0.05),0.05,GU453)))</f>
        <v>0</v>
      </c>
      <c r="GW453" s="23">
        <f>GS453+GT453+GV453</f>
        <v>0</v>
      </c>
      <c r="GX453">
        <f>IF(HB452&gt;0,GX452,0)</f>
        <v>0</v>
      </c>
      <c r="GY453" s="7">
        <f>ROUND(GD453+GJ453+GW453+GX453,2)</f>
        <v>0</v>
      </c>
      <c r="GZ453" s="7">
        <f>IF(AND(GY453&gt;0,GY454=0),GY453,0)</f>
        <v>0</v>
      </c>
      <c r="HA453" s="7">
        <f>IF(HB452&gt;0,HA452,0)</f>
        <v>0</v>
      </c>
      <c r="HB453" s="7">
        <f>IF(ROUND(GY453-HA453,2)&gt;0,ROUND(GY453-HA453,2),0)</f>
        <v>0</v>
      </c>
    </row>
    <row r="454" spans="1:235">
      <c r="BB454">
        <v>452</v>
      </c>
      <c r="BC454" s="7">
        <f>IF(BW453&gt;0,BC453-1000,BC453)</f>
        <v>0</v>
      </c>
      <c r="BD454" s="20">
        <f>IF(BW453&gt;0,ROUND(PMT($F$92/12,$F$96*12,-BC454),5),0)</f>
        <v>0</v>
      </c>
      <c r="BE454" s="15">
        <f>IF(BW453&gt;0,ROUND(BC454*$E$1/1000,2),0)</f>
        <v>0</v>
      </c>
      <c r="BF454" s="15">
        <f>IF(BW453&gt;0,ROUND(MIN(BC454,$F$168)*$BF$1,2),0)</f>
        <v>0</v>
      </c>
      <c r="BG454" s="22">
        <v>0</v>
      </c>
      <c r="BH454" s="22">
        <f>IF(BW453&gt;0,ROUND(MIN(BC454,$F$168)*$BH$1,0),0)</f>
        <v>0</v>
      </c>
      <c r="BI454" s="22">
        <f>IF(BW453&gt;0,ROUND(MIN(BC454,$F$168)*$BI$1,2),0)</f>
        <v>0</v>
      </c>
      <c r="BJ454" s="22">
        <f>IF(BW453&gt;0,ROUND(MIN(BC454,$F$168)*$BJ$1,2),0)</f>
        <v>0</v>
      </c>
      <c r="BK454" s="22">
        <f>IF(BW453&gt;0,ROUND(MIN(BC454,$F$168)*$BK$1,2),0)</f>
        <v>0</v>
      </c>
      <c r="BL454" s="15">
        <f>IF(BW453&gt;0,BF454+SUM(BH454:BK454),0)</f>
        <v>0</v>
      </c>
      <c r="BM454" s="22">
        <f>IF(BW453&gt;0,ROUND(BL454/12,2),0)</f>
        <v>0</v>
      </c>
      <c r="BN454" s="9">
        <f>INT(BM454)</f>
        <v>0</v>
      </c>
      <c r="BO454" s="23">
        <f>INT((BM454-BN454)*10)/10</f>
        <v>0</v>
      </c>
      <c r="BP454" s="17">
        <f>BM454-BN454-BO454</f>
        <v>0</v>
      </c>
      <c r="BQ454" s="23">
        <f>IF(OR(BP454=0.05,BP454=0),BP454,IF(AND(BP454&gt;0.051,BP454&lt;0.1),0.1,IF(AND(BP454&gt;0.001,BP454&lt;0.05),0.05,BP454)))</f>
        <v>0</v>
      </c>
      <c r="BR454" s="23">
        <f>BN454+BO454+BQ454</f>
        <v>0</v>
      </c>
      <c r="BS454">
        <f>IF(BW453&gt;0,BS453,0)</f>
        <v>0</v>
      </c>
      <c r="BT454" s="7">
        <f>SUM(BD454:BE454)+BR454+BS454</f>
        <v>0</v>
      </c>
      <c r="BU454" s="7">
        <f>IF(AND(BT454&gt;0,BT455=0),BT454,0)</f>
        <v>0</v>
      </c>
      <c r="BV454" s="7">
        <f>IF(BW453&gt;0,BV453,0)</f>
        <v>0</v>
      </c>
      <c r="BW454" s="7">
        <f>IF(ROUND(BT454-BV454,2)&gt;0,ROUND(BT454-BV454,2),0)</f>
        <v>0</v>
      </c>
      <c r="CB454">
        <v>452</v>
      </c>
      <c r="CC454" s="7">
        <f>IF(DB453&gt;0,CC453-1000,CC453)</f>
        <v>0</v>
      </c>
      <c r="CD454" s="20">
        <f>IF(DB453&gt;0,ROUND(PMT($F$92/12,$F$96*12,-CC454),5),0)</f>
        <v>0</v>
      </c>
      <c r="CE454" s="15">
        <f>IF(DB453&gt;0,ROUND(CC454*$CE$1/1000,2),0)</f>
        <v>0</v>
      </c>
      <c r="CF454" s="9">
        <f>INT(CE454)</f>
        <v>0</v>
      </c>
      <c r="CG454" s="23">
        <f>INT((CE454-CF454)*10)/10</f>
        <v>0</v>
      </c>
      <c r="CH454" s="17">
        <f>CE454-CF454-CG454</f>
        <v>0</v>
      </c>
      <c r="CI454" s="23">
        <f>IF(OR(CH454=0.05,CH454=0),CH454,IF(AND(CH454&gt;0.051,CH454&lt;0.1),0.1,IF(AND(CH454&gt;0.001,CH454&lt;0.05),0.05,CH454)))</f>
        <v>0</v>
      </c>
      <c r="CJ454" s="23">
        <f>CF454+CG454+CI454</f>
        <v>0</v>
      </c>
      <c r="CK454" s="15">
        <f>IF(DB453&gt;0,ROUND($CD$1*$CK$1,2),0)</f>
        <v>0</v>
      </c>
      <c r="CL454" s="22">
        <v>0</v>
      </c>
      <c r="CM454" s="22">
        <f>IF(DB453&gt;0,ROUND($CD$1*$CM$1,2),0)</f>
        <v>0</v>
      </c>
      <c r="CN454" s="22">
        <f>IF(DB453&gt;0,ROUND($CD$1*$CN$1,2),0)</f>
        <v>0</v>
      </c>
      <c r="CO454" s="22">
        <f>IF(DB453&gt;0,ROUND($CD$1*$CO$1,2),0)</f>
        <v>0</v>
      </c>
      <c r="CP454" s="22">
        <f>IF(DB453&gt;0,ROUND($CD$1*$CP$1,2),0)</f>
        <v>0</v>
      </c>
      <c r="CQ454" s="15">
        <f>IF(DB453&gt;0,CK454+SUM(CM454:CP454),0)</f>
        <v>0</v>
      </c>
      <c r="CR454" s="22">
        <f>IF(DB453&gt;0,ROUND(CQ454/12,2),0)</f>
        <v>0</v>
      </c>
      <c r="CS454" s="9">
        <f>INT(CR454)</f>
        <v>0</v>
      </c>
      <c r="CT454" s="23">
        <f>INT((CR454-CS454)*10)/10</f>
        <v>0</v>
      </c>
      <c r="CU454" s="17">
        <f>CR454-CS454-CT454</f>
        <v>0</v>
      </c>
      <c r="CV454" s="23">
        <f>IF(OR(CU454=0.05,CU454=0),CU454,IF(AND(CU454&gt;0.051,CU454&lt;0.1),0.1,IF(AND(CU454&gt;0.001,CU454&lt;0.05),0.05,CU454)))</f>
        <v>0</v>
      </c>
      <c r="CW454" s="23">
        <f>CS454+CT454+CV454</f>
        <v>0</v>
      </c>
      <c r="CX454">
        <f>IF(DB453&gt;0,CX453,0)</f>
        <v>0</v>
      </c>
      <c r="CY454" s="7">
        <f>ROUND(CD454+CJ454+CW454+CX454,2)</f>
        <v>0</v>
      </c>
      <c r="CZ454" s="7">
        <f>IF(AND(CY454&gt;0,CY455=0),CY454,0)</f>
        <v>0</v>
      </c>
      <c r="DA454" s="7">
        <f>IF(DB453&gt;0,DA453,0)</f>
        <v>0</v>
      </c>
      <c r="DB454" s="7">
        <f>IF(ROUND(CY454-DA454,2)&gt;0,ROUND(CY454-DA454,2),0)</f>
        <v>0</v>
      </c>
      <c r="EB454">
        <v>452</v>
      </c>
      <c r="EC454" s="7">
        <f>IF(FB453&gt;0,EC453-1000,EC453)</f>
        <v>0</v>
      </c>
      <c r="ED454" s="20">
        <f>IF(FB453&gt;0,ROUND(PMT($F$92/12,$F$96*12,-EC454),5),0)</f>
        <v>0</v>
      </c>
      <c r="EE454" s="15">
        <f>IF(FB453&gt;0,ROUND(EC454*$EE$1/1000,2),0)</f>
        <v>0</v>
      </c>
      <c r="EF454" s="9">
        <f>INT(EE454)</f>
        <v>0</v>
      </c>
      <c r="EG454" s="23">
        <f>INT((EE454-EF454)*10)/10</f>
        <v>0</v>
      </c>
      <c r="EH454" s="17">
        <f>EE454-EF454-EG454</f>
        <v>0</v>
      </c>
      <c r="EI454" s="23">
        <f>IF(OR(EH454=0.05,EH454=0),EH454,IF(AND(EH454&gt;0.051,EH454&lt;0.1),0.1,IF(AND(EH454&gt;0.001,EH454&lt;0.05),0.05,EH454)))</f>
        <v>0</v>
      </c>
      <c r="EJ454" s="23">
        <f>EF454+EG454+EI454</f>
        <v>0</v>
      </c>
      <c r="EK454" s="15">
        <f>IF(FB453&gt;0,ROUND($ED$1*$EK$1,2),0)</f>
        <v>0</v>
      </c>
      <c r="EL454" s="22">
        <v>0</v>
      </c>
      <c r="EM454" s="22">
        <f>IF(FB453&gt;0,ROUND($ED$1*$EM$1,0),0)</f>
        <v>0</v>
      </c>
      <c r="EN454" s="22">
        <f>IF(FB453&gt;0,ROUND($ED$1*$EN$1,2),0)</f>
        <v>0</v>
      </c>
      <c r="EO454" s="22">
        <f>IF(FB453&gt;0,ROUND($ED$1*$EO$1,2),0)</f>
        <v>0</v>
      </c>
      <c r="EP454" s="22">
        <f>IF(FB453&gt;0,ROUND($ED$1*$EP$1,2),0)</f>
        <v>0</v>
      </c>
      <c r="EQ454" s="15">
        <f>IF(FB453&gt;0,EK454+SUM(EM454:EP454),0)</f>
        <v>0</v>
      </c>
      <c r="ER454" s="22">
        <f>IF(FB453&gt;0,ROUND(EQ454/12,2),0)</f>
        <v>0</v>
      </c>
      <c r="ES454" s="9">
        <f>INT(ER454)</f>
        <v>0</v>
      </c>
      <c r="ET454" s="23">
        <f>INT((ER454-ES454)*10)/10</f>
        <v>0</v>
      </c>
      <c r="EU454" s="17">
        <f>ER454-ES454-ET454</f>
        <v>0</v>
      </c>
      <c r="EV454" s="23">
        <f>IF(OR(EU454=0.05,EU454=0),EU454,IF(AND(EU454&gt;0.051,EU454&lt;0.1),0.1,IF(AND(EU454&gt;0.001,EU454&lt;0.05),0.05,EU454)))</f>
        <v>0</v>
      </c>
      <c r="EW454" s="23">
        <f>ES454+ET454+EV454</f>
        <v>0</v>
      </c>
      <c r="EX454">
        <f>IF(FB453&gt;0,EX453,0)</f>
        <v>0</v>
      </c>
      <c r="EY454" s="7">
        <f>ROUND(ED454+EJ454+EW454+EX454,2)</f>
        <v>0</v>
      </c>
      <c r="EZ454" s="7">
        <f>IF(AND(EY454&gt;0,EY455=0),EY454,0)</f>
        <v>0</v>
      </c>
      <c r="FA454" s="7">
        <f>IF(FB453&gt;0,FA453,0)</f>
        <v>0</v>
      </c>
      <c r="FB454" s="7">
        <f>IF(ROUND(EY454-FA454,2)&gt;0,ROUND(EY454-FA454,2),0)</f>
        <v>0</v>
      </c>
      <c r="GB454">
        <v>452</v>
      </c>
      <c r="GC454" s="7">
        <f>IF(HB453&gt;0,GC453-1000,GC453)</f>
        <v>0</v>
      </c>
      <c r="GD454" s="20">
        <f>IF(HB453&gt;0,ROUND(PMT($F$92/12,$F$96*12,-GC454),5),0)</f>
        <v>0</v>
      </c>
      <c r="GE454" s="15">
        <f>IF(HB453&gt;0,ROUND(GC454*$GE$1/1000,2),0)</f>
        <v>0</v>
      </c>
      <c r="GF454" s="9">
        <f>INT(GE454)</f>
        <v>0</v>
      </c>
      <c r="GG454" s="23">
        <f>INT((GE454-GF454)*10)/10</f>
        <v>0</v>
      </c>
      <c r="GH454" s="17">
        <f>GE454-GF454-GG454</f>
        <v>0</v>
      </c>
      <c r="GI454" s="23">
        <f>IF(OR(GH454=0.05,GH454=0),GH454,IF(AND(GH454&gt;0.051,GH454&lt;0.1),0.1,IF(AND(GH454&gt;0.001,GH454&lt;0.05),0.05,GH454)))</f>
        <v>0</v>
      </c>
      <c r="GJ454" s="23">
        <f>GF454+GG454+GI454</f>
        <v>0</v>
      </c>
      <c r="GK454" s="15">
        <f>IF(HB453&gt;0,ROUND($GD$1*$GK$1,2),0)</f>
        <v>0</v>
      </c>
      <c r="GL454" s="22">
        <v>0</v>
      </c>
      <c r="GM454" s="22">
        <f>IF(HB453&gt;0,ROUND($GD$1*$GM$1,0),0)</f>
        <v>0</v>
      </c>
      <c r="GN454" s="22">
        <f>IF(HB453&gt;0,ROUND($GD$1*$GN$1,2),0)</f>
        <v>0</v>
      </c>
      <c r="GO454" s="22">
        <f>IF(HB453&gt;0,ROUND($GD$1*$GO$1,2),0)</f>
        <v>0</v>
      </c>
      <c r="GP454" s="22">
        <f>IF(HB453&gt;0,ROUND($GD$1*$GP$1,2),0)</f>
        <v>0</v>
      </c>
      <c r="GQ454" s="15">
        <f>IF(HB453&gt;0,GK454+SUM(GM454:GP454),0)</f>
        <v>0</v>
      </c>
      <c r="GR454" s="22">
        <f>IF(HB453&gt;0,ROUND(GQ454/12,2),0)</f>
        <v>0</v>
      </c>
      <c r="GS454" s="9">
        <f>INT(GR454)</f>
        <v>0</v>
      </c>
      <c r="GT454" s="23">
        <f>INT((GR454-GS454)*10)/10</f>
        <v>0</v>
      </c>
      <c r="GU454" s="17">
        <f>GR454-GS454-GT454</f>
        <v>0</v>
      </c>
      <c r="GV454" s="23">
        <f>IF(OR(GU454=0.05,GU454=0),GU454,IF(AND(GU454&gt;0.051,GU454&lt;0.1),0.1,IF(AND(GU454&gt;0.001,GU454&lt;0.05),0.05,GU454)))</f>
        <v>0</v>
      </c>
      <c r="GW454" s="23">
        <f>GS454+GT454+GV454</f>
        <v>0</v>
      </c>
      <c r="GX454">
        <f>IF(HB453&gt;0,GX453,0)</f>
        <v>0</v>
      </c>
      <c r="GY454" s="7">
        <f>ROUND(GD454+GJ454+GW454+GX454,2)</f>
        <v>0</v>
      </c>
      <c r="GZ454" s="7">
        <f>IF(AND(GY454&gt;0,GY455=0),GY454,0)</f>
        <v>0</v>
      </c>
      <c r="HA454" s="7">
        <f>IF(HB453&gt;0,HA453,0)</f>
        <v>0</v>
      </c>
      <c r="HB454" s="7">
        <f>IF(ROUND(GY454-HA454,2)&gt;0,ROUND(GY454-HA454,2),0)</f>
        <v>0</v>
      </c>
    </row>
    <row r="455" spans="1:235">
      <c r="BB455">
        <v>453</v>
      </c>
      <c r="BC455" s="7">
        <f>IF(BW454&gt;0,BC454-1000,BC454)</f>
        <v>0</v>
      </c>
      <c r="BD455" s="20">
        <f>IF(BW454&gt;0,ROUND(PMT($F$92/12,$F$96*12,-BC455),5),0)</f>
        <v>0</v>
      </c>
      <c r="BE455" s="15">
        <f>IF(BW454&gt;0,ROUND(BC455*$E$1/1000,2),0)</f>
        <v>0</v>
      </c>
      <c r="BF455" s="15">
        <f>IF(BW454&gt;0,ROUND(MIN(BC455,$F$168)*$BF$1,2),0)</f>
        <v>0</v>
      </c>
      <c r="BG455" s="22">
        <v>0</v>
      </c>
      <c r="BH455" s="22">
        <f>IF(BW454&gt;0,ROUND(MIN(BC455,$F$168)*$BH$1,0),0)</f>
        <v>0</v>
      </c>
      <c r="BI455" s="22">
        <f>IF(BW454&gt;0,ROUND(MIN(BC455,$F$168)*$BI$1,2),0)</f>
        <v>0</v>
      </c>
      <c r="BJ455" s="22">
        <f>IF(BW454&gt;0,ROUND(MIN(BC455,$F$168)*$BJ$1,2),0)</f>
        <v>0</v>
      </c>
      <c r="BK455" s="22">
        <f>IF(BW454&gt;0,ROUND(MIN(BC455,$F$168)*$BK$1,2),0)</f>
        <v>0</v>
      </c>
      <c r="BL455" s="15">
        <f>IF(BW454&gt;0,BF455+SUM(BH455:BK455),0)</f>
        <v>0</v>
      </c>
      <c r="BM455" s="22">
        <f>IF(BW454&gt;0,ROUND(BL455/12,2),0)</f>
        <v>0</v>
      </c>
      <c r="BN455" s="9">
        <f>INT(BM455)</f>
        <v>0</v>
      </c>
      <c r="BO455" s="23">
        <f>INT((BM455-BN455)*10)/10</f>
        <v>0</v>
      </c>
      <c r="BP455" s="17">
        <f>BM455-BN455-BO455</f>
        <v>0</v>
      </c>
      <c r="BQ455" s="23">
        <f>IF(OR(BP455=0.05,BP455=0),BP455,IF(AND(BP455&gt;0.051,BP455&lt;0.1),0.1,IF(AND(BP455&gt;0.001,BP455&lt;0.05),0.05,BP455)))</f>
        <v>0</v>
      </c>
      <c r="BR455" s="23">
        <f>BN455+BO455+BQ455</f>
        <v>0</v>
      </c>
      <c r="BS455">
        <f>IF(BW454&gt;0,BS454,0)</f>
        <v>0</v>
      </c>
      <c r="BT455" s="7">
        <f>SUM(BD455:BE455)+BR455+BS455</f>
        <v>0</v>
      </c>
      <c r="BU455" s="7">
        <f>IF(AND(BT455&gt;0,BT456=0),BT455,0)</f>
        <v>0</v>
      </c>
      <c r="BV455" s="7">
        <f>IF(BW454&gt;0,BV454,0)</f>
        <v>0</v>
      </c>
      <c r="BW455" s="7">
        <f>IF(ROUND(BT455-BV455,2)&gt;0,ROUND(BT455-BV455,2),0)</f>
        <v>0</v>
      </c>
      <c r="CB455">
        <v>453</v>
      </c>
      <c r="CC455" s="7">
        <f>IF(DB454&gt;0,CC454-1000,CC454)</f>
        <v>0</v>
      </c>
      <c r="CD455" s="20">
        <f>IF(DB454&gt;0,ROUND(PMT($F$92/12,$F$96*12,-CC455),5),0)</f>
        <v>0</v>
      </c>
      <c r="CE455" s="15">
        <f>IF(DB454&gt;0,ROUND(CC455*$CE$1/1000,2),0)</f>
        <v>0</v>
      </c>
      <c r="CF455" s="9">
        <f>INT(CE455)</f>
        <v>0</v>
      </c>
      <c r="CG455" s="23">
        <f>INT((CE455-CF455)*10)/10</f>
        <v>0</v>
      </c>
      <c r="CH455" s="17">
        <f>CE455-CF455-CG455</f>
        <v>0</v>
      </c>
      <c r="CI455" s="23">
        <f>IF(OR(CH455=0.05,CH455=0),CH455,IF(AND(CH455&gt;0.051,CH455&lt;0.1),0.1,IF(AND(CH455&gt;0.001,CH455&lt;0.05),0.05,CH455)))</f>
        <v>0</v>
      </c>
      <c r="CJ455" s="23">
        <f>CF455+CG455+CI455</f>
        <v>0</v>
      </c>
      <c r="CK455" s="15">
        <f>IF(DB454&gt;0,ROUND($CD$1*$CK$1,2),0)</f>
        <v>0</v>
      </c>
      <c r="CL455" s="22">
        <v>0</v>
      </c>
      <c r="CM455" s="22">
        <f>IF(DB454&gt;0,ROUND($CD$1*$CM$1,2),0)</f>
        <v>0</v>
      </c>
      <c r="CN455" s="22">
        <f>IF(DB454&gt;0,ROUND($CD$1*$CN$1,2),0)</f>
        <v>0</v>
      </c>
      <c r="CO455" s="22">
        <f>IF(DB454&gt;0,ROUND($CD$1*$CO$1,2),0)</f>
        <v>0</v>
      </c>
      <c r="CP455" s="22">
        <f>IF(DB454&gt;0,ROUND($CD$1*$CP$1,2),0)</f>
        <v>0</v>
      </c>
      <c r="CQ455" s="15">
        <f>IF(DB454&gt;0,CK455+SUM(CM455:CP455),0)</f>
        <v>0</v>
      </c>
      <c r="CR455" s="22">
        <f>IF(DB454&gt;0,ROUND(CQ455/12,2),0)</f>
        <v>0</v>
      </c>
      <c r="CS455" s="9">
        <f>INT(CR455)</f>
        <v>0</v>
      </c>
      <c r="CT455" s="23">
        <f>INT((CR455-CS455)*10)/10</f>
        <v>0</v>
      </c>
      <c r="CU455" s="17">
        <f>CR455-CS455-CT455</f>
        <v>0</v>
      </c>
      <c r="CV455" s="23">
        <f>IF(OR(CU455=0.05,CU455=0),CU455,IF(AND(CU455&gt;0.051,CU455&lt;0.1),0.1,IF(AND(CU455&gt;0.001,CU455&lt;0.05),0.05,CU455)))</f>
        <v>0</v>
      </c>
      <c r="CW455" s="23">
        <f>CS455+CT455+CV455</f>
        <v>0</v>
      </c>
      <c r="CX455">
        <f>IF(DB454&gt;0,CX454,0)</f>
        <v>0</v>
      </c>
      <c r="CY455" s="7">
        <f>ROUND(CD455+CJ455+CW455+CX455,2)</f>
        <v>0</v>
      </c>
      <c r="CZ455" s="7">
        <f>IF(AND(CY455&gt;0,CY456=0),CY455,0)</f>
        <v>0</v>
      </c>
      <c r="DA455" s="7">
        <f>IF(DB454&gt;0,DA454,0)</f>
        <v>0</v>
      </c>
      <c r="DB455" s="7">
        <f>IF(ROUND(CY455-DA455,2)&gt;0,ROUND(CY455-DA455,2),0)</f>
        <v>0</v>
      </c>
      <c r="EB455">
        <v>453</v>
      </c>
      <c r="EC455" s="7">
        <f>IF(FB454&gt;0,EC454-1000,EC454)</f>
        <v>0</v>
      </c>
      <c r="ED455" s="20">
        <f>IF(FB454&gt;0,ROUND(PMT($F$92/12,$F$96*12,-EC455),5),0)</f>
        <v>0</v>
      </c>
      <c r="EE455" s="15">
        <f>IF(FB454&gt;0,ROUND(EC455*$EE$1/1000,2),0)</f>
        <v>0</v>
      </c>
      <c r="EF455" s="9">
        <f>INT(EE455)</f>
        <v>0</v>
      </c>
      <c r="EG455" s="23">
        <f>INT((EE455-EF455)*10)/10</f>
        <v>0</v>
      </c>
      <c r="EH455" s="17">
        <f>EE455-EF455-EG455</f>
        <v>0</v>
      </c>
      <c r="EI455" s="23">
        <f>IF(OR(EH455=0.05,EH455=0),EH455,IF(AND(EH455&gt;0.051,EH455&lt;0.1),0.1,IF(AND(EH455&gt;0.001,EH455&lt;0.05),0.05,EH455)))</f>
        <v>0</v>
      </c>
      <c r="EJ455" s="23">
        <f>EF455+EG455+EI455</f>
        <v>0</v>
      </c>
      <c r="EK455" s="15">
        <f>IF(FB454&gt;0,ROUND($ED$1*$EK$1,2),0)</f>
        <v>0</v>
      </c>
      <c r="EL455" s="22">
        <v>0</v>
      </c>
      <c r="EM455" s="22">
        <f>IF(FB454&gt;0,ROUND($ED$1*$EM$1,0),0)</f>
        <v>0</v>
      </c>
      <c r="EN455" s="22">
        <f>IF(FB454&gt;0,ROUND($ED$1*$EN$1,2),0)</f>
        <v>0</v>
      </c>
      <c r="EO455" s="22">
        <f>IF(FB454&gt;0,ROUND($ED$1*$EO$1,2),0)</f>
        <v>0</v>
      </c>
      <c r="EP455" s="22">
        <f>IF(FB454&gt;0,ROUND($ED$1*$EP$1,2),0)</f>
        <v>0</v>
      </c>
      <c r="EQ455" s="15">
        <f>IF(FB454&gt;0,EK455+SUM(EM455:EP455),0)</f>
        <v>0</v>
      </c>
      <c r="ER455" s="22">
        <f>IF(FB454&gt;0,ROUND(EQ455/12,2),0)</f>
        <v>0</v>
      </c>
      <c r="ES455" s="9">
        <f>INT(ER455)</f>
        <v>0</v>
      </c>
      <c r="ET455" s="23">
        <f>INT((ER455-ES455)*10)/10</f>
        <v>0</v>
      </c>
      <c r="EU455" s="17">
        <f>ER455-ES455-ET455</f>
        <v>0</v>
      </c>
      <c r="EV455" s="23">
        <f>IF(OR(EU455=0.05,EU455=0),EU455,IF(AND(EU455&gt;0.051,EU455&lt;0.1),0.1,IF(AND(EU455&gt;0.001,EU455&lt;0.05),0.05,EU455)))</f>
        <v>0</v>
      </c>
      <c r="EW455" s="23">
        <f>ES455+ET455+EV455</f>
        <v>0</v>
      </c>
      <c r="EX455">
        <f>IF(FB454&gt;0,EX454,0)</f>
        <v>0</v>
      </c>
      <c r="EY455" s="7">
        <f>ROUND(ED455+EJ455+EW455+EX455,2)</f>
        <v>0</v>
      </c>
      <c r="EZ455" s="7">
        <f>IF(AND(EY455&gt;0,EY456=0),EY455,0)</f>
        <v>0</v>
      </c>
      <c r="FA455" s="7">
        <f>IF(FB454&gt;0,FA454,0)</f>
        <v>0</v>
      </c>
      <c r="FB455" s="7">
        <f>IF(ROUND(EY455-FA455,2)&gt;0,ROUND(EY455-FA455,2),0)</f>
        <v>0</v>
      </c>
      <c r="GB455">
        <v>453</v>
      </c>
      <c r="GC455" s="7">
        <f>IF(HB454&gt;0,GC454-1000,GC454)</f>
        <v>0</v>
      </c>
      <c r="GD455" s="20">
        <f>IF(HB454&gt;0,ROUND(PMT($F$92/12,$F$96*12,-GC455),5),0)</f>
        <v>0</v>
      </c>
      <c r="GE455" s="15">
        <f>IF(HB454&gt;0,ROUND(GC455*$GE$1/1000,2),0)</f>
        <v>0</v>
      </c>
      <c r="GF455" s="9">
        <f>INT(GE455)</f>
        <v>0</v>
      </c>
      <c r="GG455" s="23">
        <f>INT((GE455-GF455)*10)/10</f>
        <v>0</v>
      </c>
      <c r="GH455" s="17">
        <f>GE455-GF455-GG455</f>
        <v>0</v>
      </c>
      <c r="GI455" s="23">
        <f>IF(OR(GH455=0.05,GH455=0),GH455,IF(AND(GH455&gt;0.051,GH455&lt;0.1),0.1,IF(AND(GH455&gt;0.001,GH455&lt;0.05),0.05,GH455)))</f>
        <v>0</v>
      </c>
      <c r="GJ455" s="23">
        <f>GF455+GG455+GI455</f>
        <v>0</v>
      </c>
      <c r="GK455" s="15">
        <f>IF(HB454&gt;0,ROUND($GD$1*$GK$1,2),0)</f>
        <v>0</v>
      </c>
      <c r="GL455" s="22">
        <v>0</v>
      </c>
      <c r="GM455" s="22">
        <f>IF(HB454&gt;0,ROUND($GD$1*$GM$1,0),0)</f>
        <v>0</v>
      </c>
      <c r="GN455" s="22">
        <f>IF(HB454&gt;0,ROUND($GD$1*$GN$1,2),0)</f>
        <v>0</v>
      </c>
      <c r="GO455" s="22">
        <f>IF(HB454&gt;0,ROUND($GD$1*$GO$1,2),0)</f>
        <v>0</v>
      </c>
      <c r="GP455" s="22">
        <f>IF(HB454&gt;0,ROUND($GD$1*$GP$1,2),0)</f>
        <v>0</v>
      </c>
      <c r="GQ455" s="15">
        <f>IF(HB454&gt;0,GK455+SUM(GM455:GP455),0)</f>
        <v>0</v>
      </c>
      <c r="GR455" s="22">
        <f>IF(HB454&gt;0,ROUND(GQ455/12,2),0)</f>
        <v>0</v>
      </c>
      <c r="GS455" s="9">
        <f>INT(GR455)</f>
        <v>0</v>
      </c>
      <c r="GT455" s="23">
        <f>INT((GR455-GS455)*10)/10</f>
        <v>0</v>
      </c>
      <c r="GU455" s="17">
        <f>GR455-GS455-GT455</f>
        <v>0</v>
      </c>
      <c r="GV455" s="23">
        <f>IF(OR(GU455=0.05,GU455=0),GU455,IF(AND(GU455&gt;0.051,GU455&lt;0.1),0.1,IF(AND(GU455&gt;0.001,GU455&lt;0.05),0.05,GU455)))</f>
        <v>0</v>
      </c>
      <c r="GW455" s="23">
        <f>GS455+GT455+GV455</f>
        <v>0</v>
      </c>
      <c r="GX455">
        <f>IF(HB454&gt;0,GX454,0)</f>
        <v>0</v>
      </c>
      <c r="GY455" s="7">
        <f>ROUND(GD455+GJ455+GW455+GX455,2)</f>
        <v>0</v>
      </c>
      <c r="GZ455" s="7">
        <f>IF(AND(GY455&gt;0,GY456=0),GY455,0)</f>
        <v>0</v>
      </c>
      <c r="HA455" s="7">
        <f>IF(HB454&gt;0,HA454,0)</f>
        <v>0</v>
      </c>
      <c r="HB455" s="7">
        <f>IF(ROUND(GY455-HA455,2)&gt;0,ROUND(GY455-HA455,2),0)</f>
        <v>0</v>
      </c>
    </row>
    <row r="456" spans="1:235">
      <c r="BB456">
        <v>454</v>
      </c>
      <c r="BC456" s="7">
        <f>IF(BW455&gt;0,BC455-1000,BC455)</f>
        <v>0</v>
      </c>
      <c r="BD456" s="20">
        <f>IF(BW455&gt;0,ROUND(PMT($F$92/12,$F$96*12,-BC456),5),0)</f>
        <v>0</v>
      </c>
      <c r="BE456" s="15">
        <f>IF(BW455&gt;0,ROUND(BC456*$E$1/1000,2),0)</f>
        <v>0</v>
      </c>
      <c r="BF456" s="15">
        <f>IF(BW455&gt;0,ROUND(MIN(BC456,$F$168)*$BF$1,2),0)</f>
        <v>0</v>
      </c>
      <c r="BG456" s="22">
        <v>0</v>
      </c>
      <c r="BH456" s="22">
        <f>IF(BW455&gt;0,ROUND(MIN(BC456,$F$168)*$BH$1,0),0)</f>
        <v>0</v>
      </c>
      <c r="BI456" s="22">
        <f>IF(BW455&gt;0,ROUND(MIN(BC456,$F$168)*$BI$1,2),0)</f>
        <v>0</v>
      </c>
      <c r="BJ456" s="22">
        <f>IF(BW455&gt;0,ROUND(MIN(BC456,$F$168)*$BJ$1,2),0)</f>
        <v>0</v>
      </c>
      <c r="BK456" s="22">
        <f>IF(BW455&gt;0,ROUND(MIN(BC456,$F$168)*$BK$1,2),0)</f>
        <v>0</v>
      </c>
      <c r="BL456" s="15">
        <f>IF(BW455&gt;0,BF456+SUM(BH456:BK456),0)</f>
        <v>0</v>
      </c>
      <c r="BM456" s="22">
        <f>IF(BW455&gt;0,ROUND(BL456/12,2),0)</f>
        <v>0</v>
      </c>
      <c r="BN456" s="9">
        <f>INT(BM456)</f>
        <v>0</v>
      </c>
      <c r="BO456" s="23">
        <f>INT((BM456-BN456)*10)/10</f>
        <v>0</v>
      </c>
      <c r="BP456" s="17">
        <f>BM456-BN456-BO456</f>
        <v>0</v>
      </c>
      <c r="BQ456" s="23">
        <f>IF(OR(BP456=0.05,BP456=0),BP456,IF(AND(BP456&gt;0.051,BP456&lt;0.1),0.1,IF(AND(BP456&gt;0.001,BP456&lt;0.05),0.05,BP456)))</f>
        <v>0</v>
      </c>
      <c r="BR456" s="23">
        <f>BN456+BO456+BQ456</f>
        <v>0</v>
      </c>
      <c r="BS456">
        <f>IF(BW455&gt;0,BS455,0)</f>
        <v>0</v>
      </c>
      <c r="BT456" s="7">
        <f>SUM(BD456:BE456)+BR456+BS456</f>
        <v>0</v>
      </c>
      <c r="BU456" s="7">
        <f>IF(AND(BT456&gt;0,BT457=0),BT456,0)</f>
        <v>0</v>
      </c>
      <c r="BV456" s="7">
        <f>IF(BW455&gt;0,BV455,0)</f>
        <v>0</v>
      </c>
      <c r="BW456" s="7">
        <f>IF(ROUND(BT456-BV456,2)&gt;0,ROUND(BT456-BV456,2),0)</f>
        <v>0</v>
      </c>
      <c r="CB456">
        <v>454</v>
      </c>
      <c r="CC456" s="7">
        <f>IF(DB455&gt;0,CC455-1000,CC455)</f>
        <v>0</v>
      </c>
      <c r="CD456" s="20">
        <f>IF(DB455&gt;0,ROUND(PMT($F$92/12,$F$96*12,-CC456),5),0)</f>
        <v>0</v>
      </c>
      <c r="CE456" s="15">
        <f>IF(DB455&gt;0,ROUND(CC456*$CE$1/1000,2),0)</f>
        <v>0</v>
      </c>
      <c r="CF456" s="9">
        <f>INT(CE456)</f>
        <v>0</v>
      </c>
      <c r="CG456" s="23">
        <f>INT((CE456-CF456)*10)/10</f>
        <v>0</v>
      </c>
      <c r="CH456" s="17">
        <f>CE456-CF456-CG456</f>
        <v>0</v>
      </c>
      <c r="CI456" s="23">
        <f>IF(OR(CH456=0.05,CH456=0),CH456,IF(AND(CH456&gt;0.051,CH456&lt;0.1),0.1,IF(AND(CH456&gt;0.001,CH456&lt;0.05),0.05,CH456)))</f>
        <v>0</v>
      </c>
      <c r="CJ456" s="23">
        <f>CF456+CG456+CI456</f>
        <v>0</v>
      </c>
      <c r="CK456" s="15">
        <f>IF(DB455&gt;0,ROUND($CD$1*$CK$1,2),0)</f>
        <v>0</v>
      </c>
      <c r="CL456" s="22">
        <v>0</v>
      </c>
      <c r="CM456" s="22">
        <f>IF(DB455&gt;0,ROUND($CD$1*$CM$1,2),0)</f>
        <v>0</v>
      </c>
      <c r="CN456" s="22">
        <f>IF(DB455&gt;0,ROUND($CD$1*$CN$1,2),0)</f>
        <v>0</v>
      </c>
      <c r="CO456" s="22">
        <f>IF(DB455&gt;0,ROUND($CD$1*$CO$1,2),0)</f>
        <v>0</v>
      </c>
      <c r="CP456" s="22">
        <f>IF(DB455&gt;0,ROUND($CD$1*$CP$1,2),0)</f>
        <v>0</v>
      </c>
      <c r="CQ456" s="15">
        <f>IF(DB455&gt;0,CK456+SUM(CM456:CP456),0)</f>
        <v>0</v>
      </c>
      <c r="CR456" s="22">
        <f>IF(DB455&gt;0,ROUND(CQ456/12,2),0)</f>
        <v>0</v>
      </c>
      <c r="CS456" s="9">
        <f>INT(CR456)</f>
        <v>0</v>
      </c>
      <c r="CT456" s="23">
        <f>INT((CR456-CS456)*10)/10</f>
        <v>0</v>
      </c>
      <c r="CU456" s="17">
        <f>CR456-CS456-CT456</f>
        <v>0</v>
      </c>
      <c r="CV456" s="23">
        <f>IF(OR(CU456=0.05,CU456=0),CU456,IF(AND(CU456&gt;0.051,CU456&lt;0.1),0.1,IF(AND(CU456&gt;0.001,CU456&lt;0.05),0.05,CU456)))</f>
        <v>0</v>
      </c>
      <c r="CW456" s="23">
        <f>CS456+CT456+CV456</f>
        <v>0</v>
      </c>
      <c r="CX456">
        <f>IF(DB455&gt;0,CX455,0)</f>
        <v>0</v>
      </c>
      <c r="CY456" s="7">
        <f>ROUND(CD456+CJ456+CW456+CX456,2)</f>
        <v>0</v>
      </c>
      <c r="CZ456" s="7">
        <f>IF(AND(CY456&gt;0,CY457=0),CY456,0)</f>
        <v>0</v>
      </c>
      <c r="DA456" s="7">
        <f>IF(DB455&gt;0,DA455,0)</f>
        <v>0</v>
      </c>
      <c r="DB456" s="7">
        <f>IF(ROUND(CY456-DA456,2)&gt;0,ROUND(CY456-DA456,2),0)</f>
        <v>0</v>
      </c>
      <c r="EB456">
        <v>454</v>
      </c>
      <c r="EC456" s="7">
        <f>IF(FB455&gt;0,EC455-1000,EC455)</f>
        <v>0</v>
      </c>
      <c r="ED456" s="20">
        <f>IF(FB455&gt;0,ROUND(PMT($F$92/12,$F$96*12,-EC456),5),0)</f>
        <v>0</v>
      </c>
      <c r="EE456" s="15">
        <f>IF(FB455&gt;0,ROUND(EC456*$EE$1/1000,2),0)</f>
        <v>0</v>
      </c>
      <c r="EF456" s="9">
        <f>INT(EE456)</f>
        <v>0</v>
      </c>
      <c r="EG456" s="23">
        <f>INT((EE456-EF456)*10)/10</f>
        <v>0</v>
      </c>
      <c r="EH456" s="17">
        <f>EE456-EF456-EG456</f>
        <v>0</v>
      </c>
      <c r="EI456" s="23">
        <f>IF(OR(EH456=0.05,EH456=0),EH456,IF(AND(EH456&gt;0.051,EH456&lt;0.1),0.1,IF(AND(EH456&gt;0.001,EH456&lt;0.05),0.05,EH456)))</f>
        <v>0</v>
      </c>
      <c r="EJ456" s="23">
        <f>EF456+EG456+EI456</f>
        <v>0</v>
      </c>
      <c r="EK456" s="15">
        <f>IF(FB455&gt;0,ROUND($ED$1*$EK$1,2),0)</f>
        <v>0</v>
      </c>
      <c r="EL456" s="22">
        <v>0</v>
      </c>
      <c r="EM456" s="22">
        <f>IF(FB455&gt;0,ROUND($ED$1*$EM$1,0),0)</f>
        <v>0</v>
      </c>
      <c r="EN456" s="22">
        <f>IF(FB455&gt;0,ROUND($ED$1*$EN$1,2),0)</f>
        <v>0</v>
      </c>
      <c r="EO456" s="22">
        <f>IF(FB455&gt;0,ROUND($ED$1*$EO$1,2),0)</f>
        <v>0</v>
      </c>
      <c r="EP456" s="22">
        <f>IF(FB455&gt;0,ROUND($ED$1*$EP$1,2),0)</f>
        <v>0</v>
      </c>
      <c r="EQ456" s="15">
        <f>IF(FB455&gt;0,EK456+SUM(EM456:EP456),0)</f>
        <v>0</v>
      </c>
      <c r="ER456" s="22">
        <f>IF(FB455&gt;0,ROUND(EQ456/12,2),0)</f>
        <v>0</v>
      </c>
      <c r="ES456" s="9">
        <f>INT(ER456)</f>
        <v>0</v>
      </c>
      <c r="ET456" s="23">
        <f>INT((ER456-ES456)*10)/10</f>
        <v>0</v>
      </c>
      <c r="EU456" s="17">
        <f>ER456-ES456-ET456</f>
        <v>0</v>
      </c>
      <c r="EV456" s="23">
        <f>IF(OR(EU456=0.05,EU456=0),EU456,IF(AND(EU456&gt;0.051,EU456&lt;0.1),0.1,IF(AND(EU456&gt;0.001,EU456&lt;0.05),0.05,EU456)))</f>
        <v>0</v>
      </c>
      <c r="EW456" s="23">
        <f>ES456+ET456+EV456</f>
        <v>0</v>
      </c>
      <c r="EX456">
        <f>IF(FB455&gt;0,EX455,0)</f>
        <v>0</v>
      </c>
      <c r="EY456" s="7">
        <f>ROUND(ED456+EJ456+EW456+EX456,2)</f>
        <v>0</v>
      </c>
      <c r="EZ456" s="7">
        <f>IF(AND(EY456&gt;0,EY457=0),EY456,0)</f>
        <v>0</v>
      </c>
      <c r="FA456" s="7">
        <f>IF(FB455&gt;0,FA455,0)</f>
        <v>0</v>
      </c>
      <c r="FB456" s="7">
        <f>IF(ROUND(EY456-FA456,2)&gt;0,ROUND(EY456-FA456,2),0)</f>
        <v>0</v>
      </c>
      <c r="GB456">
        <v>454</v>
      </c>
      <c r="GC456" s="7">
        <f>IF(HB455&gt;0,GC455-1000,GC455)</f>
        <v>0</v>
      </c>
      <c r="GD456" s="20">
        <f>IF(HB455&gt;0,ROUND(PMT($F$92/12,$F$96*12,-GC456),5),0)</f>
        <v>0</v>
      </c>
      <c r="GE456" s="15">
        <f>IF(HB455&gt;0,ROUND(GC456*$GE$1/1000,2),0)</f>
        <v>0</v>
      </c>
      <c r="GF456" s="9">
        <f>INT(GE456)</f>
        <v>0</v>
      </c>
      <c r="GG456" s="23">
        <f>INT((GE456-GF456)*10)/10</f>
        <v>0</v>
      </c>
      <c r="GH456" s="17">
        <f>GE456-GF456-GG456</f>
        <v>0</v>
      </c>
      <c r="GI456" s="23">
        <f>IF(OR(GH456=0.05,GH456=0),GH456,IF(AND(GH456&gt;0.051,GH456&lt;0.1),0.1,IF(AND(GH456&gt;0.001,GH456&lt;0.05),0.05,GH456)))</f>
        <v>0</v>
      </c>
      <c r="GJ456" s="23">
        <f>GF456+GG456+GI456</f>
        <v>0</v>
      </c>
      <c r="GK456" s="15">
        <f>IF(HB455&gt;0,ROUND($GD$1*$GK$1,2),0)</f>
        <v>0</v>
      </c>
      <c r="GL456" s="22">
        <v>0</v>
      </c>
      <c r="GM456" s="22">
        <f>IF(HB455&gt;0,ROUND($GD$1*$GM$1,0),0)</f>
        <v>0</v>
      </c>
      <c r="GN456" s="22">
        <f>IF(HB455&gt;0,ROUND($GD$1*$GN$1,2),0)</f>
        <v>0</v>
      </c>
      <c r="GO456" s="22">
        <f>IF(HB455&gt;0,ROUND($GD$1*$GO$1,2),0)</f>
        <v>0</v>
      </c>
      <c r="GP456" s="22">
        <f>IF(HB455&gt;0,ROUND($GD$1*$GP$1,2),0)</f>
        <v>0</v>
      </c>
      <c r="GQ456" s="15">
        <f>IF(HB455&gt;0,GK456+SUM(GM456:GP456),0)</f>
        <v>0</v>
      </c>
      <c r="GR456" s="22">
        <f>IF(HB455&gt;0,ROUND(GQ456/12,2),0)</f>
        <v>0</v>
      </c>
      <c r="GS456" s="9">
        <f>INT(GR456)</f>
        <v>0</v>
      </c>
      <c r="GT456" s="23">
        <f>INT((GR456-GS456)*10)/10</f>
        <v>0</v>
      </c>
      <c r="GU456" s="17">
        <f>GR456-GS456-GT456</f>
        <v>0</v>
      </c>
      <c r="GV456" s="23">
        <f>IF(OR(GU456=0.05,GU456=0),GU456,IF(AND(GU456&gt;0.051,GU456&lt;0.1),0.1,IF(AND(GU456&gt;0.001,GU456&lt;0.05),0.05,GU456)))</f>
        <v>0</v>
      </c>
      <c r="GW456" s="23">
        <f>GS456+GT456+GV456</f>
        <v>0</v>
      </c>
      <c r="GX456">
        <f>IF(HB455&gt;0,GX455,0)</f>
        <v>0</v>
      </c>
      <c r="GY456" s="7">
        <f>ROUND(GD456+GJ456+GW456+GX456,2)</f>
        <v>0</v>
      </c>
      <c r="GZ456" s="7">
        <f>IF(AND(GY456&gt;0,GY457=0),GY456,0)</f>
        <v>0</v>
      </c>
      <c r="HA456" s="7">
        <f>IF(HB455&gt;0,HA455,0)</f>
        <v>0</v>
      </c>
      <c r="HB456" s="7">
        <f>IF(ROUND(GY456-HA456,2)&gt;0,ROUND(GY456-HA456,2),0)</f>
        <v>0</v>
      </c>
    </row>
    <row r="457" spans="1:235">
      <c r="BB457">
        <v>455</v>
      </c>
      <c r="BC457" s="7">
        <f>IF(BW456&gt;0,BC456-1000,BC456)</f>
        <v>0</v>
      </c>
      <c r="BD457" s="20">
        <f>IF(BW456&gt;0,ROUND(PMT($F$92/12,$F$96*12,-BC457),5),0)</f>
        <v>0</v>
      </c>
      <c r="BE457" s="15">
        <f>IF(BW456&gt;0,ROUND(BC457*$E$1/1000,2),0)</f>
        <v>0</v>
      </c>
      <c r="BF457" s="15">
        <f>IF(BW456&gt;0,ROUND(MIN(BC457,$F$168)*$BF$1,2),0)</f>
        <v>0</v>
      </c>
      <c r="BG457" s="22">
        <v>0</v>
      </c>
      <c r="BH457" s="22">
        <f>IF(BW456&gt;0,ROUND(MIN(BC457,$F$168)*$BH$1,0),0)</f>
        <v>0</v>
      </c>
      <c r="BI457" s="22">
        <f>IF(BW456&gt;0,ROUND(MIN(BC457,$F$168)*$BI$1,2),0)</f>
        <v>0</v>
      </c>
      <c r="BJ457" s="22">
        <f>IF(BW456&gt;0,ROUND(MIN(BC457,$F$168)*$BJ$1,2),0)</f>
        <v>0</v>
      </c>
      <c r="BK457" s="22">
        <f>IF(BW456&gt;0,ROUND(MIN(BC457,$F$168)*$BK$1,2),0)</f>
        <v>0</v>
      </c>
      <c r="BL457" s="15">
        <f>IF(BW456&gt;0,BF457+SUM(BH457:BK457),0)</f>
        <v>0</v>
      </c>
      <c r="BM457" s="22">
        <f>IF(BW456&gt;0,ROUND(BL457/12,2),0)</f>
        <v>0</v>
      </c>
      <c r="BN457" s="9">
        <f>INT(BM457)</f>
        <v>0</v>
      </c>
      <c r="BO457" s="23">
        <f>INT((BM457-BN457)*10)/10</f>
        <v>0</v>
      </c>
      <c r="BP457" s="17">
        <f>BM457-BN457-BO457</f>
        <v>0</v>
      </c>
      <c r="BQ457" s="23">
        <f>IF(OR(BP457=0.05,BP457=0),BP457,IF(AND(BP457&gt;0.051,BP457&lt;0.1),0.1,IF(AND(BP457&gt;0.001,BP457&lt;0.05),0.05,BP457)))</f>
        <v>0</v>
      </c>
      <c r="BR457" s="23">
        <f>BN457+BO457+BQ457</f>
        <v>0</v>
      </c>
      <c r="BS457">
        <f>IF(BW456&gt;0,BS456,0)</f>
        <v>0</v>
      </c>
      <c r="BT457" s="7">
        <f>SUM(BD457:BE457)+BR457+BS457</f>
        <v>0</v>
      </c>
      <c r="BU457" s="7">
        <f>IF(AND(BT457&gt;0,BT458=0),BT457,0)</f>
        <v>0</v>
      </c>
      <c r="BV457" s="7">
        <f>IF(BW456&gt;0,BV456,0)</f>
        <v>0</v>
      </c>
      <c r="BW457" s="7">
        <f>IF(ROUND(BT457-BV457,2)&gt;0,ROUND(BT457-BV457,2),0)</f>
        <v>0</v>
      </c>
      <c r="CB457">
        <v>455</v>
      </c>
      <c r="CC457" s="7">
        <f>IF(DB456&gt;0,CC456-1000,CC456)</f>
        <v>0</v>
      </c>
      <c r="CD457" s="20">
        <f>IF(DB456&gt;0,ROUND(PMT($F$92/12,$F$96*12,-CC457),5),0)</f>
        <v>0</v>
      </c>
      <c r="CE457" s="15">
        <f>IF(DB456&gt;0,ROUND(CC457*$CE$1/1000,2),0)</f>
        <v>0</v>
      </c>
      <c r="CF457" s="9">
        <f>INT(CE457)</f>
        <v>0</v>
      </c>
      <c r="CG457" s="23">
        <f>INT((CE457-CF457)*10)/10</f>
        <v>0</v>
      </c>
      <c r="CH457" s="17">
        <f>CE457-CF457-CG457</f>
        <v>0</v>
      </c>
      <c r="CI457" s="23">
        <f>IF(OR(CH457=0.05,CH457=0),CH457,IF(AND(CH457&gt;0.051,CH457&lt;0.1),0.1,IF(AND(CH457&gt;0.001,CH457&lt;0.05),0.05,CH457)))</f>
        <v>0</v>
      </c>
      <c r="CJ457" s="23">
        <f>CF457+CG457+CI457</f>
        <v>0</v>
      </c>
      <c r="CK457" s="15">
        <f>IF(DB456&gt;0,ROUND($CD$1*$CK$1,2),0)</f>
        <v>0</v>
      </c>
      <c r="CL457" s="22">
        <v>0</v>
      </c>
      <c r="CM457" s="22">
        <f>IF(DB456&gt;0,ROUND($CD$1*$CM$1,2),0)</f>
        <v>0</v>
      </c>
      <c r="CN457" s="22">
        <f>IF(DB456&gt;0,ROUND($CD$1*$CN$1,2),0)</f>
        <v>0</v>
      </c>
      <c r="CO457" s="22">
        <f>IF(DB456&gt;0,ROUND($CD$1*$CO$1,2),0)</f>
        <v>0</v>
      </c>
      <c r="CP457" s="22">
        <f>IF(DB456&gt;0,ROUND($CD$1*$CP$1,2),0)</f>
        <v>0</v>
      </c>
      <c r="CQ457" s="15">
        <f>IF(DB456&gt;0,CK457+SUM(CM457:CP457),0)</f>
        <v>0</v>
      </c>
      <c r="CR457" s="22">
        <f>IF(DB456&gt;0,ROUND(CQ457/12,2),0)</f>
        <v>0</v>
      </c>
      <c r="CS457" s="9">
        <f>INT(CR457)</f>
        <v>0</v>
      </c>
      <c r="CT457" s="23">
        <f>INT((CR457-CS457)*10)/10</f>
        <v>0</v>
      </c>
      <c r="CU457" s="17">
        <f>CR457-CS457-CT457</f>
        <v>0</v>
      </c>
      <c r="CV457" s="23">
        <f>IF(OR(CU457=0.05,CU457=0),CU457,IF(AND(CU457&gt;0.051,CU457&lt;0.1),0.1,IF(AND(CU457&gt;0.001,CU457&lt;0.05),0.05,CU457)))</f>
        <v>0</v>
      </c>
      <c r="CW457" s="23">
        <f>CS457+CT457+CV457</f>
        <v>0</v>
      </c>
      <c r="CX457">
        <f>IF(DB456&gt;0,CX456,0)</f>
        <v>0</v>
      </c>
      <c r="CY457" s="7">
        <f>ROUND(CD457+CJ457+CW457+CX457,2)</f>
        <v>0</v>
      </c>
      <c r="CZ457" s="7">
        <f>IF(AND(CY457&gt;0,CY458=0),CY457,0)</f>
        <v>0</v>
      </c>
      <c r="DA457" s="7">
        <f>IF(DB456&gt;0,DA456,0)</f>
        <v>0</v>
      </c>
      <c r="DB457" s="7">
        <f>IF(ROUND(CY457-DA457,2)&gt;0,ROUND(CY457-DA457,2),0)</f>
        <v>0</v>
      </c>
      <c r="EB457">
        <v>455</v>
      </c>
      <c r="EC457" s="7">
        <f>IF(FB456&gt;0,EC456-1000,EC456)</f>
        <v>0</v>
      </c>
      <c r="ED457" s="20">
        <f>IF(FB456&gt;0,ROUND(PMT($F$92/12,$F$96*12,-EC457),5),0)</f>
        <v>0</v>
      </c>
      <c r="EE457" s="15">
        <f>IF(FB456&gt;0,ROUND(EC457*$EE$1/1000,2),0)</f>
        <v>0</v>
      </c>
      <c r="EF457" s="9">
        <f>INT(EE457)</f>
        <v>0</v>
      </c>
      <c r="EG457" s="23">
        <f>INT((EE457-EF457)*10)/10</f>
        <v>0</v>
      </c>
      <c r="EH457" s="17">
        <f>EE457-EF457-EG457</f>
        <v>0</v>
      </c>
      <c r="EI457" s="23">
        <f>IF(OR(EH457=0.05,EH457=0),EH457,IF(AND(EH457&gt;0.051,EH457&lt;0.1),0.1,IF(AND(EH457&gt;0.001,EH457&lt;0.05),0.05,EH457)))</f>
        <v>0</v>
      </c>
      <c r="EJ457" s="23">
        <f>EF457+EG457+EI457</f>
        <v>0</v>
      </c>
      <c r="EK457" s="15">
        <f>IF(FB456&gt;0,ROUND($ED$1*$EK$1,2),0)</f>
        <v>0</v>
      </c>
      <c r="EL457" s="22">
        <v>0</v>
      </c>
      <c r="EM457" s="22">
        <f>IF(FB456&gt;0,ROUND($ED$1*$EM$1,0),0)</f>
        <v>0</v>
      </c>
      <c r="EN457" s="22">
        <f>IF(FB456&gt;0,ROUND($ED$1*$EN$1,2),0)</f>
        <v>0</v>
      </c>
      <c r="EO457" s="22">
        <f>IF(FB456&gt;0,ROUND($ED$1*$EO$1,2),0)</f>
        <v>0</v>
      </c>
      <c r="EP457" s="22">
        <f>IF(FB456&gt;0,ROUND($ED$1*$EP$1,2),0)</f>
        <v>0</v>
      </c>
      <c r="EQ457" s="15">
        <f>IF(FB456&gt;0,EK457+SUM(EM457:EP457),0)</f>
        <v>0</v>
      </c>
      <c r="ER457" s="22">
        <f>IF(FB456&gt;0,ROUND(EQ457/12,2),0)</f>
        <v>0</v>
      </c>
      <c r="ES457" s="9">
        <f>INT(ER457)</f>
        <v>0</v>
      </c>
      <c r="ET457" s="23">
        <f>INT((ER457-ES457)*10)/10</f>
        <v>0</v>
      </c>
      <c r="EU457" s="17">
        <f>ER457-ES457-ET457</f>
        <v>0</v>
      </c>
      <c r="EV457" s="23">
        <f>IF(OR(EU457=0.05,EU457=0),EU457,IF(AND(EU457&gt;0.051,EU457&lt;0.1),0.1,IF(AND(EU457&gt;0.001,EU457&lt;0.05),0.05,EU457)))</f>
        <v>0</v>
      </c>
      <c r="EW457" s="23">
        <f>ES457+ET457+EV457</f>
        <v>0</v>
      </c>
      <c r="EX457">
        <f>IF(FB456&gt;0,EX456,0)</f>
        <v>0</v>
      </c>
      <c r="EY457" s="7">
        <f>ROUND(ED457+EJ457+EW457+EX457,2)</f>
        <v>0</v>
      </c>
      <c r="EZ457" s="7">
        <f>IF(AND(EY457&gt;0,EY458=0),EY457,0)</f>
        <v>0</v>
      </c>
      <c r="FA457" s="7">
        <f>IF(FB456&gt;0,FA456,0)</f>
        <v>0</v>
      </c>
      <c r="FB457" s="7">
        <f>IF(ROUND(EY457-FA457,2)&gt;0,ROUND(EY457-FA457,2),0)</f>
        <v>0</v>
      </c>
      <c r="GB457">
        <v>455</v>
      </c>
      <c r="GC457" s="7">
        <f>IF(HB456&gt;0,GC456-1000,GC456)</f>
        <v>0</v>
      </c>
      <c r="GD457" s="20">
        <f>IF(HB456&gt;0,ROUND(PMT($F$92/12,$F$96*12,-GC457),5),0)</f>
        <v>0</v>
      </c>
      <c r="GE457" s="15">
        <f>IF(HB456&gt;0,ROUND(GC457*$GE$1/1000,2),0)</f>
        <v>0</v>
      </c>
      <c r="GF457" s="9">
        <f>INT(GE457)</f>
        <v>0</v>
      </c>
      <c r="GG457" s="23">
        <f>INT((GE457-GF457)*10)/10</f>
        <v>0</v>
      </c>
      <c r="GH457" s="17">
        <f>GE457-GF457-GG457</f>
        <v>0</v>
      </c>
      <c r="GI457" s="23">
        <f>IF(OR(GH457=0.05,GH457=0),GH457,IF(AND(GH457&gt;0.051,GH457&lt;0.1),0.1,IF(AND(GH457&gt;0.001,GH457&lt;0.05),0.05,GH457)))</f>
        <v>0</v>
      </c>
      <c r="GJ457" s="23">
        <f>GF457+GG457+GI457</f>
        <v>0</v>
      </c>
      <c r="GK457" s="15">
        <f>IF(HB456&gt;0,ROUND($GD$1*$GK$1,2),0)</f>
        <v>0</v>
      </c>
      <c r="GL457" s="22">
        <v>0</v>
      </c>
      <c r="GM457" s="22">
        <f>IF(HB456&gt;0,ROUND($GD$1*$GM$1,0),0)</f>
        <v>0</v>
      </c>
      <c r="GN457" s="22">
        <f>IF(HB456&gt;0,ROUND($GD$1*$GN$1,2),0)</f>
        <v>0</v>
      </c>
      <c r="GO457" s="22">
        <f>IF(HB456&gt;0,ROUND($GD$1*$GO$1,2),0)</f>
        <v>0</v>
      </c>
      <c r="GP457" s="22">
        <f>IF(HB456&gt;0,ROUND($GD$1*$GP$1,2),0)</f>
        <v>0</v>
      </c>
      <c r="GQ457" s="15">
        <f>IF(HB456&gt;0,GK457+SUM(GM457:GP457),0)</f>
        <v>0</v>
      </c>
      <c r="GR457" s="22">
        <f>IF(HB456&gt;0,ROUND(GQ457/12,2),0)</f>
        <v>0</v>
      </c>
      <c r="GS457" s="9">
        <f>INT(GR457)</f>
        <v>0</v>
      </c>
      <c r="GT457" s="23">
        <f>INT((GR457-GS457)*10)/10</f>
        <v>0</v>
      </c>
      <c r="GU457" s="17">
        <f>GR457-GS457-GT457</f>
        <v>0</v>
      </c>
      <c r="GV457" s="23">
        <f>IF(OR(GU457=0.05,GU457=0),GU457,IF(AND(GU457&gt;0.051,GU457&lt;0.1),0.1,IF(AND(GU457&gt;0.001,GU457&lt;0.05),0.05,GU457)))</f>
        <v>0</v>
      </c>
      <c r="GW457" s="23">
        <f>GS457+GT457+GV457</f>
        <v>0</v>
      </c>
      <c r="GX457">
        <f>IF(HB456&gt;0,GX456,0)</f>
        <v>0</v>
      </c>
      <c r="GY457" s="7">
        <f>ROUND(GD457+GJ457+GW457+GX457,2)</f>
        <v>0</v>
      </c>
      <c r="GZ457" s="7">
        <f>IF(AND(GY457&gt;0,GY458=0),GY457,0)</f>
        <v>0</v>
      </c>
      <c r="HA457" s="7">
        <f>IF(HB456&gt;0,HA456,0)</f>
        <v>0</v>
      </c>
      <c r="HB457" s="7">
        <f>IF(ROUND(GY457-HA457,2)&gt;0,ROUND(GY457-HA457,2),0)</f>
        <v>0</v>
      </c>
    </row>
    <row r="458" spans="1:235">
      <c r="BB458">
        <v>456</v>
      </c>
      <c r="BC458" s="7">
        <f>IF(BW457&gt;0,BC457-1000,BC457)</f>
        <v>0</v>
      </c>
      <c r="BD458" s="20">
        <f>IF(BW457&gt;0,ROUND(PMT($F$92/12,$F$96*12,-BC458),5),0)</f>
        <v>0</v>
      </c>
      <c r="BE458" s="15">
        <f>IF(BW457&gt;0,ROUND(BC458*$E$1/1000,2),0)</f>
        <v>0</v>
      </c>
      <c r="BF458" s="15">
        <f>IF(BW457&gt;0,ROUND(MIN(BC458,$F$168)*$BF$1,2),0)</f>
        <v>0</v>
      </c>
      <c r="BG458" s="22">
        <v>0</v>
      </c>
      <c r="BH458" s="22">
        <f>IF(BW457&gt;0,ROUND(MIN(BC458,$F$168)*$BH$1,0),0)</f>
        <v>0</v>
      </c>
      <c r="BI458" s="22">
        <f>IF(BW457&gt;0,ROUND(MIN(BC458,$F$168)*$BI$1,2),0)</f>
        <v>0</v>
      </c>
      <c r="BJ458" s="22">
        <f>IF(BW457&gt;0,ROUND(MIN(BC458,$F$168)*$BJ$1,2),0)</f>
        <v>0</v>
      </c>
      <c r="BK458" s="22">
        <f>IF(BW457&gt;0,ROUND(MIN(BC458,$F$168)*$BK$1,2),0)</f>
        <v>0</v>
      </c>
      <c r="BL458" s="15">
        <f>IF(BW457&gt;0,BF458+SUM(BH458:BK458),0)</f>
        <v>0</v>
      </c>
      <c r="BM458" s="22">
        <f>IF(BW457&gt;0,ROUND(BL458/12,2),0)</f>
        <v>0</v>
      </c>
      <c r="BN458" s="9">
        <f>INT(BM458)</f>
        <v>0</v>
      </c>
      <c r="BO458" s="23">
        <f>INT((BM458-BN458)*10)/10</f>
        <v>0</v>
      </c>
      <c r="BP458" s="17">
        <f>BM458-BN458-BO458</f>
        <v>0</v>
      </c>
      <c r="BQ458" s="23">
        <f>IF(OR(BP458=0.05,BP458=0),BP458,IF(AND(BP458&gt;0.051,BP458&lt;0.1),0.1,IF(AND(BP458&gt;0.001,BP458&lt;0.05),0.05,BP458)))</f>
        <v>0</v>
      </c>
      <c r="BR458" s="23">
        <f>BN458+BO458+BQ458</f>
        <v>0</v>
      </c>
      <c r="BS458">
        <f>IF(BW457&gt;0,BS457,0)</f>
        <v>0</v>
      </c>
      <c r="BT458" s="7">
        <f>SUM(BD458:BE458)+BR458+BS458</f>
        <v>0</v>
      </c>
      <c r="BU458" s="7">
        <f>IF(AND(BT458&gt;0,BT459=0),BT458,0)</f>
        <v>0</v>
      </c>
      <c r="BV458" s="7">
        <f>IF(BW457&gt;0,BV457,0)</f>
        <v>0</v>
      </c>
      <c r="BW458" s="7">
        <f>IF(ROUND(BT458-BV458,2)&gt;0,ROUND(BT458-BV458,2),0)</f>
        <v>0</v>
      </c>
      <c r="CB458">
        <v>456</v>
      </c>
      <c r="CC458" s="7">
        <f>IF(DB457&gt;0,CC457-1000,CC457)</f>
        <v>0</v>
      </c>
      <c r="CD458" s="20">
        <f>IF(DB457&gt;0,ROUND(PMT($F$92/12,$F$96*12,-CC458),5),0)</f>
        <v>0</v>
      </c>
      <c r="CE458" s="15">
        <f>IF(DB457&gt;0,ROUND(CC458*$CE$1/1000,2),0)</f>
        <v>0</v>
      </c>
      <c r="CF458" s="9">
        <f>INT(CE458)</f>
        <v>0</v>
      </c>
      <c r="CG458" s="23">
        <f>INT((CE458-CF458)*10)/10</f>
        <v>0</v>
      </c>
      <c r="CH458" s="17">
        <f>CE458-CF458-CG458</f>
        <v>0</v>
      </c>
      <c r="CI458" s="23">
        <f>IF(OR(CH458=0.05,CH458=0),CH458,IF(AND(CH458&gt;0.051,CH458&lt;0.1),0.1,IF(AND(CH458&gt;0.001,CH458&lt;0.05),0.05,CH458)))</f>
        <v>0</v>
      </c>
      <c r="CJ458" s="23">
        <f>CF458+CG458+CI458</f>
        <v>0</v>
      </c>
      <c r="CK458" s="15">
        <f>IF(DB457&gt;0,ROUND($CD$1*$CK$1,2),0)</f>
        <v>0</v>
      </c>
      <c r="CL458" s="22">
        <v>0</v>
      </c>
      <c r="CM458" s="22">
        <f>IF(DB457&gt;0,ROUND($CD$1*$CM$1,2),0)</f>
        <v>0</v>
      </c>
      <c r="CN458" s="22">
        <f>IF(DB457&gt;0,ROUND($CD$1*$CN$1,2),0)</f>
        <v>0</v>
      </c>
      <c r="CO458" s="22">
        <f>IF(DB457&gt;0,ROUND($CD$1*$CO$1,2),0)</f>
        <v>0</v>
      </c>
      <c r="CP458" s="22">
        <f>IF(DB457&gt;0,ROUND($CD$1*$CP$1,2),0)</f>
        <v>0</v>
      </c>
      <c r="CQ458" s="15">
        <f>IF(DB457&gt;0,CK458+SUM(CM458:CP458),0)</f>
        <v>0</v>
      </c>
      <c r="CR458" s="22">
        <f>IF(DB457&gt;0,ROUND(CQ458/12,2),0)</f>
        <v>0</v>
      </c>
      <c r="CS458" s="9">
        <f>INT(CR458)</f>
        <v>0</v>
      </c>
      <c r="CT458" s="23">
        <f>INT((CR458-CS458)*10)/10</f>
        <v>0</v>
      </c>
      <c r="CU458" s="17">
        <f>CR458-CS458-CT458</f>
        <v>0</v>
      </c>
      <c r="CV458" s="23">
        <f>IF(OR(CU458=0.05,CU458=0),CU458,IF(AND(CU458&gt;0.051,CU458&lt;0.1),0.1,IF(AND(CU458&gt;0.001,CU458&lt;0.05),0.05,CU458)))</f>
        <v>0</v>
      </c>
      <c r="CW458" s="23">
        <f>CS458+CT458+CV458</f>
        <v>0</v>
      </c>
      <c r="CX458">
        <f>IF(DB457&gt;0,CX457,0)</f>
        <v>0</v>
      </c>
      <c r="CY458" s="7">
        <f>ROUND(CD458+CJ458+CW458+CX458,2)</f>
        <v>0</v>
      </c>
      <c r="CZ458" s="7">
        <f>IF(AND(CY458&gt;0,CY459=0),CY458,0)</f>
        <v>0</v>
      </c>
      <c r="DA458" s="7">
        <f>IF(DB457&gt;0,DA457,0)</f>
        <v>0</v>
      </c>
      <c r="DB458" s="7">
        <f>IF(ROUND(CY458-DA458,2)&gt;0,ROUND(CY458-DA458,2),0)</f>
        <v>0</v>
      </c>
      <c r="EB458">
        <v>456</v>
      </c>
      <c r="EC458" s="7">
        <f>IF(FB457&gt;0,EC457-1000,EC457)</f>
        <v>0</v>
      </c>
      <c r="ED458" s="20">
        <f>IF(FB457&gt;0,ROUND(PMT($F$92/12,$F$96*12,-EC458),5),0)</f>
        <v>0</v>
      </c>
      <c r="EE458" s="15">
        <f>IF(FB457&gt;0,ROUND(EC458*$EE$1/1000,2),0)</f>
        <v>0</v>
      </c>
      <c r="EF458" s="9">
        <f>INT(EE458)</f>
        <v>0</v>
      </c>
      <c r="EG458" s="23">
        <f>INT((EE458-EF458)*10)/10</f>
        <v>0</v>
      </c>
      <c r="EH458" s="17">
        <f>EE458-EF458-EG458</f>
        <v>0</v>
      </c>
      <c r="EI458" s="23">
        <f>IF(OR(EH458=0.05,EH458=0),EH458,IF(AND(EH458&gt;0.051,EH458&lt;0.1),0.1,IF(AND(EH458&gt;0.001,EH458&lt;0.05),0.05,EH458)))</f>
        <v>0</v>
      </c>
      <c r="EJ458" s="23">
        <f>EF458+EG458+EI458</f>
        <v>0</v>
      </c>
      <c r="EK458" s="15">
        <f>IF(FB457&gt;0,ROUND($ED$1*$EK$1,2),0)</f>
        <v>0</v>
      </c>
      <c r="EL458" s="22">
        <v>0</v>
      </c>
      <c r="EM458" s="22">
        <f>IF(FB457&gt;0,ROUND($ED$1*$EM$1,0),0)</f>
        <v>0</v>
      </c>
      <c r="EN458" s="22">
        <f>IF(FB457&gt;0,ROUND($ED$1*$EN$1,2),0)</f>
        <v>0</v>
      </c>
      <c r="EO458" s="22">
        <f>IF(FB457&gt;0,ROUND($ED$1*$EO$1,2),0)</f>
        <v>0</v>
      </c>
      <c r="EP458" s="22">
        <f>IF(FB457&gt;0,ROUND($ED$1*$EP$1,2),0)</f>
        <v>0</v>
      </c>
      <c r="EQ458" s="15">
        <f>IF(FB457&gt;0,EK458+SUM(EM458:EP458),0)</f>
        <v>0</v>
      </c>
      <c r="ER458" s="22">
        <f>IF(FB457&gt;0,ROUND(EQ458/12,2),0)</f>
        <v>0</v>
      </c>
      <c r="ES458" s="9">
        <f>INT(ER458)</f>
        <v>0</v>
      </c>
      <c r="ET458" s="23">
        <f>INT((ER458-ES458)*10)/10</f>
        <v>0</v>
      </c>
      <c r="EU458" s="17">
        <f>ER458-ES458-ET458</f>
        <v>0</v>
      </c>
      <c r="EV458" s="23">
        <f>IF(OR(EU458=0.05,EU458=0),EU458,IF(AND(EU458&gt;0.051,EU458&lt;0.1),0.1,IF(AND(EU458&gt;0.001,EU458&lt;0.05),0.05,EU458)))</f>
        <v>0</v>
      </c>
      <c r="EW458" s="23">
        <f>ES458+ET458+EV458</f>
        <v>0</v>
      </c>
      <c r="EX458">
        <f>IF(FB457&gt;0,EX457,0)</f>
        <v>0</v>
      </c>
      <c r="EY458" s="7">
        <f>ROUND(ED458+EJ458+EW458+EX458,2)</f>
        <v>0</v>
      </c>
      <c r="EZ458" s="7">
        <f>IF(AND(EY458&gt;0,EY459=0),EY458,0)</f>
        <v>0</v>
      </c>
      <c r="FA458" s="7">
        <f>IF(FB457&gt;0,FA457,0)</f>
        <v>0</v>
      </c>
      <c r="FB458" s="7">
        <f>IF(ROUND(EY458-FA458,2)&gt;0,ROUND(EY458-FA458,2),0)</f>
        <v>0</v>
      </c>
      <c r="GB458">
        <v>456</v>
      </c>
      <c r="GC458" s="7">
        <f>IF(HB457&gt;0,GC457-1000,GC457)</f>
        <v>0</v>
      </c>
      <c r="GD458" s="20">
        <f>IF(HB457&gt;0,ROUND(PMT($F$92/12,$F$96*12,-GC458),5),0)</f>
        <v>0</v>
      </c>
      <c r="GE458" s="15">
        <f>IF(HB457&gt;0,ROUND(GC458*$GE$1/1000,2),0)</f>
        <v>0</v>
      </c>
      <c r="GF458" s="9">
        <f>INT(GE458)</f>
        <v>0</v>
      </c>
      <c r="GG458" s="23">
        <f>INT((GE458-GF458)*10)/10</f>
        <v>0</v>
      </c>
      <c r="GH458" s="17">
        <f>GE458-GF458-GG458</f>
        <v>0</v>
      </c>
      <c r="GI458" s="23">
        <f>IF(OR(GH458=0.05,GH458=0),GH458,IF(AND(GH458&gt;0.051,GH458&lt;0.1),0.1,IF(AND(GH458&gt;0.001,GH458&lt;0.05),0.05,GH458)))</f>
        <v>0</v>
      </c>
      <c r="GJ458" s="23">
        <f>GF458+GG458+GI458</f>
        <v>0</v>
      </c>
      <c r="GK458" s="15">
        <f>IF(HB457&gt;0,ROUND($GD$1*$GK$1,2),0)</f>
        <v>0</v>
      </c>
      <c r="GL458" s="22">
        <v>0</v>
      </c>
      <c r="GM458" s="22">
        <f>IF(HB457&gt;0,ROUND($GD$1*$GM$1,0),0)</f>
        <v>0</v>
      </c>
      <c r="GN458" s="22">
        <f>IF(HB457&gt;0,ROUND($GD$1*$GN$1,2),0)</f>
        <v>0</v>
      </c>
      <c r="GO458" s="22">
        <f>IF(HB457&gt;0,ROUND($GD$1*$GO$1,2),0)</f>
        <v>0</v>
      </c>
      <c r="GP458" s="22">
        <f>IF(HB457&gt;0,ROUND($GD$1*$GP$1,2),0)</f>
        <v>0</v>
      </c>
      <c r="GQ458" s="15">
        <f>IF(HB457&gt;0,GK458+SUM(GM458:GP458),0)</f>
        <v>0</v>
      </c>
      <c r="GR458" s="22">
        <f>IF(HB457&gt;0,ROUND(GQ458/12,2),0)</f>
        <v>0</v>
      </c>
      <c r="GS458" s="9">
        <f>INT(GR458)</f>
        <v>0</v>
      </c>
      <c r="GT458" s="23">
        <f>INT((GR458-GS458)*10)/10</f>
        <v>0</v>
      </c>
      <c r="GU458" s="17">
        <f>GR458-GS458-GT458</f>
        <v>0</v>
      </c>
      <c r="GV458" s="23">
        <f>IF(OR(GU458=0.05,GU458=0),GU458,IF(AND(GU458&gt;0.051,GU458&lt;0.1),0.1,IF(AND(GU458&gt;0.001,GU458&lt;0.05),0.05,GU458)))</f>
        <v>0</v>
      </c>
      <c r="GW458" s="23">
        <f>GS458+GT458+GV458</f>
        <v>0</v>
      </c>
      <c r="GX458">
        <f>IF(HB457&gt;0,GX457,0)</f>
        <v>0</v>
      </c>
      <c r="GY458" s="7">
        <f>ROUND(GD458+GJ458+GW458+GX458,2)</f>
        <v>0</v>
      </c>
      <c r="GZ458" s="7">
        <f>IF(AND(GY458&gt;0,GY459=0),GY458,0)</f>
        <v>0</v>
      </c>
      <c r="HA458" s="7">
        <f>IF(HB457&gt;0,HA457,0)</f>
        <v>0</v>
      </c>
      <c r="HB458" s="7">
        <f>IF(ROUND(GY458-HA458,2)&gt;0,ROUND(GY458-HA458,2),0)</f>
        <v>0</v>
      </c>
    </row>
    <row r="459" spans="1:235">
      <c r="BB459">
        <v>457</v>
      </c>
      <c r="BC459" s="7">
        <f>IF(BW458&gt;0,BC458-1000,BC458)</f>
        <v>0</v>
      </c>
      <c r="BD459" s="20">
        <f>IF(BW458&gt;0,ROUND(PMT($F$92/12,$F$96*12,-BC459),5),0)</f>
        <v>0</v>
      </c>
      <c r="BE459" s="15">
        <f>IF(BW458&gt;0,ROUND(BC459*$E$1/1000,2),0)</f>
        <v>0</v>
      </c>
      <c r="BF459" s="15">
        <f>IF(BW458&gt;0,ROUND(MIN(BC459,$F$168)*$BF$1,2),0)</f>
        <v>0</v>
      </c>
      <c r="BG459" s="22">
        <v>0</v>
      </c>
      <c r="BH459" s="22">
        <f>IF(BW458&gt;0,ROUND(MIN(BC459,$F$168)*$BH$1,0),0)</f>
        <v>0</v>
      </c>
      <c r="BI459" s="22">
        <f>IF(BW458&gt;0,ROUND(MIN(BC459,$F$168)*$BI$1,2),0)</f>
        <v>0</v>
      </c>
      <c r="BJ459" s="22">
        <f>IF(BW458&gt;0,ROUND(MIN(BC459,$F$168)*$BJ$1,2),0)</f>
        <v>0</v>
      </c>
      <c r="BK459" s="22">
        <f>IF(BW458&gt;0,ROUND(MIN(BC459,$F$168)*$BK$1,2),0)</f>
        <v>0</v>
      </c>
      <c r="BL459" s="15">
        <f>IF(BW458&gt;0,BF459+SUM(BH459:BK459),0)</f>
        <v>0</v>
      </c>
      <c r="BM459" s="22">
        <f>IF(BW458&gt;0,ROUND(BL459/12,2),0)</f>
        <v>0</v>
      </c>
      <c r="BN459" s="9">
        <f>INT(BM459)</f>
        <v>0</v>
      </c>
      <c r="BO459" s="23">
        <f>INT((BM459-BN459)*10)/10</f>
        <v>0</v>
      </c>
      <c r="BP459" s="17">
        <f>BM459-BN459-BO459</f>
        <v>0</v>
      </c>
      <c r="BQ459" s="23">
        <f>IF(OR(BP459=0.05,BP459=0),BP459,IF(AND(BP459&gt;0.051,BP459&lt;0.1),0.1,IF(AND(BP459&gt;0.001,BP459&lt;0.05),0.05,BP459)))</f>
        <v>0</v>
      </c>
      <c r="BR459" s="23">
        <f>BN459+BO459+BQ459</f>
        <v>0</v>
      </c>
      <c r="BS459">
        <f>IF(BW458&gt;0,BS458,0)</f>
        <v>0</v>
      </c>
      <c r="BT459" s="7">
        <f>SUM(BD459:BE459)+BR459+BS459</f>
        <v>0</v>
      </c>
      <c r="BU459" s="7">
        <f>IF(AND(BT459&gt;0,BT460=0),BT459,0)</f>
        <v>0</v>
      </c>
      <c r="BV459" s="7">
        <f>IF(BW458&gt;0,BV458,0)</f>
        <v>0</v>
      </c>
      <c r="BW459" s="7">
        <f>IF(ROUND(BT459-BV459,2)&gt;0,ROUND(BT459-BV459,2),0)</f>
        <v>0</v>
      </c>
      <c r="CB459">
        <v>457</v>
      </c>
      <c r="CC459" s="7">
        <f>IF(DB458&gt;0,CC458-1000,CC458)</f>
        <v>0</v>
      </c>
      <c r="CD459" s="20">
        <f>IF(DB458&gt;0,ROUND(PMT($F$92/12,$F$96*12,-CC459),5),0)</f>
        <v>0</v>
      </c>
      <c r="CE459" s="15">
        <f>IF(DB458&gt;0,ROUND(CC459*$CE$1/1000,2),0)</f>
        <v>0</v>
      </c>
      <c r="CF459" s="9">
        <f>INT(CE459)</f>
        <v>0</v>
      </c>
      <c r="CG459" s="23">
        <f>INT((CE459-CF459)*10)/10</f>
        <v>0</v>
      </c>
      <c r="CH459" s="17">
        <f>CE459-CF459-CG459</f>
        <v>0</v>
      </c>
      <c r="CI459" s="23">
        <f>IF(OR(CH459=0.05,CH459=0),CH459,IF(AND(CH459&gt;0.051,CH459&lt;0.1),0.1,IF(AND(CH459&gt;0.001,CH459&lt;0.05),0.05,CH459)))</f>
        <v>0</v>
      </c>
      <c r="CJ459" s="23">
        <f>CF459+CG459+CI459</f>
        <v>0</v>
      </c>
      <c r="CK459" s="15">
        <f>IF(DB458&gt;0,ROUND($CD$1*$CK$1,2),0)</f>
        <v>0</v>
      </c>
      <c r="CL459" s="22">
        <v>0</v>
      </c>
      <c r="CM459" s="22">
        <f>IF(DB458&gt;0,ROUND($CD$1*$CM$1,2),0)</f>
        <v>0</v>
      </c>
      <c r="CN459" s="22">
        <f>IF(DB458&gt;0,ROUND($CD$1*$CN$1,2),0)</f>
        <v>0</v>
      </c>
      <c r="CO459" s="22">
        <f>IF(DB458&gt;0,ROUND($CD$1*$CO$1,2),0)</f>
        <v>0</v>
      </c>
      <c r="CP459" s="22">
        <f>IF(DB458&gt;0,ROUND($CD$1*$CP$1,2),0)</f>
        <v>0</v>
      </c>
      <c r="CQ459" s="15">
        <f>IF(DB458&gt;0,CK459+SUM(CM459:CP459),0)</f>
        <v>0</v>
      </c>
      <c r="CR459" s="22">
        <f>IF(DB458&gt;0,ROUND(CQ459/12,2),0)</f>
        <v>0</v>
      </c>
      <c r="CS459" s="9">
        <f>INT(CR459)</f>
        <v>0</v>
      </c>
      <c r="CT459" s="23">
        <f>INT((CR459-CS459)*10)/10</f>
        <v>0</v>
      </c>
      <c r="CU459" s="17">
        <f>CR459-CS459-CT459</f>
        <v>0</v>
      </c>
      <c r="CV459" s="23">
        <f>IF(OR(CU459=0.05,CU459=0),CU459,IF(AND(CU459&gt;0.051,CU459&lt;0.1),0.1,IF(AND(CU459&gt;0.001,CU459&lt;0.05),0.05,CU459)))</f>
        <v>0</v>
      </c>
      <c r="CW459" s="23">
        <f>CS459+CT459+CV459</f>
        <v>0</v>
      </c>
      <c r="CX459">
        <f>IF(DB458&gt;0,CX458,0)</f>
        <v>0</v>
      </c>
      <c r="CY459" s="7">
        <f>ROUND(CD459+CJ459+CW459+CX459,2)</f>
        <v>0</v>
      </c>
      <c r="CZ459" s="7">
        <f>IF(AND(CY459&gt;0,CY460=0),CY459,0)</f>
        <v>0</v>
      </c>
      <c r="DA459" s="7">
        <f>IF(DB458&gt;0,DA458,0)</f>
        <v>0</v>
      </c>
      <c r="DB459" s="7">
        <f>IF(ROUND(CY459-DA459,2)&gt;0,ROUND(CY459-DA459,2),0)</f>
        <v>0</v>
      </c>
      <c r="EB459">
        <v>457</v>
      </c>
      <c r="EC459" s="7">
        <f>IF(FB458&gt;0,EC458-1000,EC458)</f>
        <v>0</v>
      </c>
      <c r="ED459" s="20">
        <f>IF(FB458&gt;0,ROUND(PMT($F$92/12,$F$96*12,-EC459),5),0)</f>
        <v>0</v>
      </c>
      <c r="EE459" s="15">
        <f>IF(FB458&gt;0,ROUND(EC459*$EE$1/1000,2),0)</f>
        <v>0</v>
      </c>
      <c r="EF459" s="9">
        <f>INT(EE459)</f>
        <v>0</v>
      </c>
      <c r="EG459" s="23">
        <f>INT((EE459-EF459)*10)/10</f>
        <v>0</v>
      </c>
      <c r="EH459" s="17">
        <f>EE459-EF459-EG459</f>
        <v>0</v>
      </c>
      <c r="EI459" s="23">
        <f>IF(OR(EH459=0.05,EH459=0),EH459,IF(AND(EH459&gt;0.051,EH459&lt;0.1),0.1,IF(AND(EH459&gt;0.001,EH459&lt;0.05),0.05,EH459)))</f>
        <v>0</v>
      </c>
      <c r="EJ459" s="23">
        <f>EF459+EG459+EI459</f>
        <v>0</v>
      </c>
      <c r="EK459" s="15">
        <f>IF(FB458&gt;0,ROUND($ED$1*$EK$1,2),0)</f>
        <v>0</v>
      </c>
      <c r="EL459" s="22">
        <v>0</v>
      </c>
      <c r="EM459" s="22">
        <f>IF(FB458&gt;0,ROUND($ED$1*$EM$1,0),0)</f>
        <v>0</v>
      </c>
      <c r="EN459" s="22">
        <f>IF(FB458&gt;0,ROUND($ED$1*$EN$1,2),0)</f>
        <v>0</v>
      </c>
      <c r="EO459" s="22">
        <f>IF(FB458&gt;0,ROUND($ED$1*$EO$1,2),0)</f>
        <v>0</v>
      </c>
      <c r="EP459" s="22">
        <f>IF(FB458&gt;0,ROUND($ED$1*$EP$1,2),0)</f>
        <v>0</v>
      </c>
      <c r="EQ459" s="15">
        <f>IF(FB458&gt;0,EK459+SUM(EM459:EP459),0)</f>
        <v>0</v>
      </c>
      <c r="ER459" s="22">
        <f>IF(FB458&gt;0,ROUND(EQ459/12,2),0)</f>
        <v>0</v>
      </c>
      <c r="ES459" s="9">
        <f>INT(ER459)</f>
        <v>0</v>
      </c>
      <c r="ET459" s="23">
        <f>INT((ER459-ES459)*10)/10</f>
        <v>0</v>
      </c>
      <c r="EU459" s="17">
        <f>ER459-ES459-ET459</f>
        <v>0</v>
      </c>
      <c r="EV459" s="23">
        <f>IF(OR(EU459=0.05,EU459=0),EU459,IF(AND(EU459&gt;0.051,EU459&lt;0.1),0.1,IF(AND(EU459&gt;0.001,EU459&lt;0.05),0.05,EU459)))</f>
        <v>0</v>
      </c>
      <c r="EW459" s="23">
        <f>ES459+ET459+EV459</f>
        <v>0</v>
      </c>
      <c r="EX459">
        <f>IF(FB458&gt;0,EX458,0)</f>
        <v>0</v>
      </c>
      <c r="EY459" s="7">
        <f>ROUND(ED459+EJ459+EW459+EX459,2)</f>
        <v>0</v>
      </c>
      <c r="EZ459" s="7">
        <f>IF(AND(EY459&gt;0,EY460=0),EY459,0)</f>
        <v>0</v>
      </c>
      <c r="FA459" s="7">
        <f>IF(FB458&gt;0,FA458,0)</f>
        <v>0</v>
      </c>
      <c r="FB459" s="7">
        <f>IF(ROUND(EY459-FA459,2)&gt;0,ROUND(EY459-FA459,2),0)</f>
        <v>0</v>
      </c>
      <c r="GB459">
        <v>457</v>
      </c>
      <c r="GC459" s="7">
        <f>IF(HB458&gt;0,GC458-1000,GC458)</f>
        <v>0</v>
      </c>
      <c r="GD459" s="20">
        <f>IF(HB458&gt;0,ROUND(PMT($F$92/12,$F$96*12,-GC459),5),0)</f>
        <v>0</v>
      </c>
      <c r="GE459" s="15">
        <f>IF(HB458&gt;0,ROUND(GC459*$GE$1/1000,2),0)</f>
        <v>0</v>
      </c>
      <c r="GF459" s="9">
        <f>INT(GE459)</f>
        <v>0</v>
      </c>
      <c r="GG459" s="23">
        <f>INT((GE459-GF459)*10)/10</f>
        <v>0</v>
      </c>
      <c r="GH459" s="17">
        <f>GE459-GF459-GG459</f>
        <v>0</v>
      </c>
      <c r="GI459" s="23">
        <f>IF(OR(GH459=0.05,GH459=0),GH459,IF(AND(GH459&gt;0.051,GH459&lt;0.1),0.1,IF(AND(GH459&gt;0.001,GH459&lt;0.05),0.05,GH459)))</f>
        <v>0</v>
      </c>
      <c r="GJ459" s="23">
        <f>GF459+GG459+GI459</f>
        <v>0</v>
      </c>
      <c r="GK459" s="15">
        <f>IF(HB458&gt;0,ROUND($GD$1*$GK$1,2),0)</f>
        <v>0</v>
      </c>
      <c r="GL459" s="22">
        <v>0</v>
      </c>
      <c r="GM459" s="22">
        <f>IF(HB458&gt;0,ROUND($GD$1*$GM$1,0),0)</f>
        <v>0</v>
      </c>
      <c r="GN459" s="22">
        <f>IF(HB458&gt;0,ROUND($GD$1*$GN$1,2),0)</f>
        <v>0</v>
      </c>
      <c r="GO459" s="22">
        <f>IF(HB458&gt;0,ROUND($GD$1*$GO$1,2),0)</f>
        <v>0</v>
      </c>
      <c r="GP459" s="22">
        <f>IF(HB458&gt;0,ROUND($GD$1*$GP$1,2),0)</f>
        <v>0</v>
      </c>
      <c r="GQ459" s="15">
        <f>IF(HB458&gt;0,GK459+SUM(GM459:GP459),0)</f>
        <v>0</v>
      </c>
      <c r="GR459" s="22">
        <f>IF(HB458&gt;0,ROUND(GQ459/12,2),0)</f>
        <v>0</v>
      </c>
      <c r="GS459" s="9">
        <f>INT(GR459)</f>
        <v>0</v>
      </c>
      <c r="GT459" s="23">
        <f>INT((GR459-GS459)*10)/10</f>
        <v>0</v>
      </c>
      <c r="GU459" s="17">
        <f>GR459-GS459-GT459</f>
        <v>0</v>
      </c>
      <c r="GV459" s="23">
        <f>IF(OR(GU459=0.05,GU459=0),GU459,IF(AND(GU459&gt;0.051,GU459&lt;0.1),0.1,IF(AND(GU459&gt;0.001,GU459&lt;0.05),0.05,GU459)))</f>
        <v>0</v>
      </c>
      <c r="GW459" s="23">
        <f>GS459+GT459+GV459</f>
        <v>0</v>
      </c>
      <c r="GX459">
        <f>IF(HB458&gt;0,GX458,0)</f>
        <v>0</v>
      </c>
      <c r="GY459" s="7">
        <f>ROUND(GD459+GJ459+GW459+GX459,2)</f>
        <v>0</v>
      </c>
      <c r="GZ459" s="7">
        <f>IF(AND(GY459&gt;0,GY460=0),GY459,0)</f>
        <v>0</v>
      </c>
      <c r="HA459" s="7">
        <f>IF(HB458&gt;0,HA458,0)</f>
        <v>0</v>
      </c>
      <c r="HB459" s="7">
        <f>IF(ROUND(GY459-HA459,2)&gt;0,ROUND(GY459-HA459,2),0)</f>
        <v>0</v>
      </c>
    </row>
    <row r="460" spans="1:235">
      <c r="BB460">
        <v>458</v>
      </c>
      <c r="BC460" s="7">
        <f>IF(BW459&gt;0,BC459-1000,BC459)</f>
        <v>0</v>
      </c>
      <c r="BD460" s="20">
        <f>IF(BW459&gt;0,ROUND(PMT($F$92/12,$F$96*12,-BC460),5),0)</f>
        <v>0</v>
      </c>
      <c r="BE460" s="15">
        <f>IF(BW459&gt;0,ROUND(BC460*$E$1/1000,2),0)</f>
        <v>0</v>
      </c>
      <c r="BF460" s="15">
        <f>IF(BW459&gt;0,ROUND(MIN(BC460,$F$168)*$BF$1,2),0)</f>
        <v>0</v>
      </c>
      <c r="BG460" s="22">
        <v>0</v>
      </c>
      <c r="BH460" s="22">
        <f>IF(BW459&gt;0,ROUND(MIN(BC460,$F$168)*$BH$1,0),0)</f>
        <v>0</v>
      </c>
      <c r="BI460" s="22">
        <f>IF(BW459&gt;0,ROUND(MIN(BC460,$F$168)*$BI$1,2),0)</f>
        <v>0</v>
      </c>
      <c r="BJ460" s="22">
        <f>IF(BW459&gt;0,ROUND(MIN(BC460,$F$168)*$BJ$1,2),0)</f>
        <v>0</v>
      </c>
      <c r="BK460" s="22">
        <f>IF(BW459&gt;0,ROUND(MIN(BC460,$F$168)*$BK$1,2),0)</f>
        <v>0</v>
      </c>
      <c r="BL460" s="15">
        <f>IF(BW459&gt;0,BF460+SUM(BH460:BK460),0)</f>
        <v>0</v>
      </c>
      <c r="BM460" s="22">
        <f>IF(BW459&gt;0,ROUND(BL460/12,2),0)</f>
        <v>0</v>
      </c>
      <c r="BN460" s="9">
        <f>INT(BM460)</f>
        <v>0</v>
      </c>
      <c r="BO460" s="23">
        <f>INT((BM460-BN460)*10)/10</f>
        <v>0</v>
      </c>
      <c r="BP460" s="17">
        <f>BM460-BN460-BO460</f>
        <v>0</v>
      </c>
      <c r="BQ460" s="23">
        <f>IF(OR(BP460=0.05,BP460=0),BP460,IF(AND(BP460&gt;0.051,BP460&lt;0.1),0.1,IF(AND(BP460&gt;0.001,BP460&lt;0.05),0.05,BP460)))</f>
        <v>0</v>
      </c>
      <c r="BR460" s="23">
        <f>BN460+BO460+BQ460</f>
        <v>0</v>
      </c>
      <c r="BS460">
        <f>IF(BW459&gt;0,BS459,0)</f>
        <v>0</v>
      </c>
      <c r="BT460" s="7">
        <f>SUM(BD460:BE460)+BR460+BS460</f>
        <v>0</v>
      </c>
      <c r="BU460" s="7">
        <f>IF(AND(BT460&gt;0,BT461=0),BT460,0)</f>
        <v>0</v>
      </c>
      <c r="BV460" s="7">
        <f>IF(BW459&gt;0,BV459,0)</f>
        <v>0</v>
      </c>
      <c r="BW460" s="7">
        <f>IF(ROUND(BT460-BV460,2)&gt;0,ROUND(BT460-BV460,2),0)</f>
        <v>0</v>
      </c>
      <c r="CB460">
        <v>458</v>
      </c>
      <c r="CC460" s="7">
        <f>IF(DB459&gt;0,CC459-1000,CC459)</f>
        <v>0</v>
      </c>
      <c r="CD460" s="20">
        <f>IF(DB459&gt;0,ROUND(PMT($F$92/12,$F$96*12,-CC460),5),0)</f>
        <v>0</v>
      </c>
      <c r="CE460" s="15">
        <f>IF(DB459&gt;0,ROUND(CC460*$CE$1/1000,2),0)</f>
        <v>0</v>
      </c>
      <c r="CF460" s="9">
        <f>INT(CE460)</f>
        <v>0</v>
      </c>
      <c r="CG460" s="23">
        <f>INT((CE460-CF460)*10)/10</f>
        <v>0</v>
      </c>
      <c r="CH460" s="17">
        <f>CE460-CF460-CG460</f>
        <v>0</v>
      </c>
      <c r="CI460" s="23">
        <f>IF(OR(CH460=0.05,CH460=0),CH460,IF(AND(CH460&gt;0.051,CH460&lt;0.1),0.1,IF(AND(CH460&gt;0.001,CH460&lt;0.05),0.05,CH460)))</f>
        <v>0</v>
      </c>
      <c r="CJ460" s="23">
        <f>CF460+CG460+CI460</f>
        <v>0</v>
      </c>
      <c r="CK460" s="15">
        <f>IF(DB459&gt;0,ROUND($CD$1*$CK$1,2),0)</f>
        <v>0</v>
      </c>
      <c r="CL460" s="22">
        <v>0</v>
      </c>
      <c r="CM460" s="22">
        <f>IF(DB459&gt;0,ROUND($CD$1*$CM$1,2),0)</f>
        <v>0</v>
      </c>
      <c r="CN460" s="22">
        <f>IF(DB459&gt;0,ROUND($CD$1*$CN$1,2),0)</f>
        <v>0</v>
      </c>
      <c r="CO460" s="22">
        <f>IF(DB459&gt;0,ROUND($CD$1*$CO$1,2),0)</f>
        <v>0</v>
      </c>
      <c r="CP460" s="22">
        <f>IF(DB459&gt;0,ROUND($CD$1*$CP$1,2),0)</f>
        <v>0</v>
      </c>
      <c r="CQ460" s="15">
        <f>IF(DB459&gt;0,CK460+SUM(CM460:CP460),0)</f>
        <v>0</v>
      </c>
      <c r="CR460" s="22">
        <f>IF(DB459&gt;0,ROUND(CQ460/12,2),0)</f>
        <v>0</v>
      </c>
      <c r="CS460" s="9">
        <f>INT(CR460)</f>
        <v>0</v>
      </c>
      <c r="CT460" s="23">
        <f>INT((CR460-CS460)*10)/10</f>
        <v>0</v>
      </c>
      <c r="CU460" s="17">
        <f>CR460-CS460-CT460</f>
        <v>0</v>
      </c>
      <c r="CV460" s="23">
        <f>IF(OR(CU460=0.05,CU460=0),CU460,IF(AND(CU460&gt;0.051,CU460&lt;0.1),0.1,IF(AND(CU460&gt;0.001,CU460&lt;0.05),0.05,CU460)))</f>
        <v>0</v>
      </c>
      <c r="CW460" s="23">
        <f>CS460+CT460+CV460</f>
        <v>0</v>
      </c>
      <c r="CX460">
        <f>IF(DB459&gt;0,CX459,0)</f>
        <v>0</v>
      </c>
      <c r="CY460" s="7">
        <f>ROUND(CD460+CJ460+CW460+CX460,2)</f>
        <v>0</v>
      </c>
      <c r="CZ460" s="7">
        <f>IF(AND(CY460&gt;0,CY461=0),CY460,0)</f>
        <v>0</v>
      </c>
      <c r="DA460" s="7">
        <f>IF(DB459&gt;0,DA459,0)</f>
        <v>0</v>
      </c>
      <c r="DB460" s="7">
        <f>IF(ROUND(CY460-DA460,2)&gt;0,ROUND(CY460-DA460,2),0)</f>
        <v>0</v>
      </c>
      <c r="EB460">
        <v>458</v>
      </c>
      <c r="EC460" s="7">
        <f>IF(FB459&gt;0,EC459-1000,EC459)</f>
        <v>0</v>
      </c>
      <c r="ED460" s="20">
        <f>IF(FB459&gt;0,ROUND(PMT($F$92/12,$F$96*12,-EC460),5),0)</f>
        <v>0</v>
      </c>
      <c r="EE460" s="15">
        <f>IF(FB459&gt;0,ROUND(EC460*$EE$1/1000,2),0)</f>
        <v>0</v>
      </c>
      <c r="EF460" s="9">
        <f>INT(EE460)</f>
        <v>0</v>
      </c>
      <c r="EG460" s="23">
        <f>INT((EE460-EF460)*10)/10</f>
        <v>0</v>
      </c>
      <c r="EH460" s="17">
        <f>EE460-EF460-EG460</f>
        <v>0</v>
      </c>
      <c r="EI460" s="23">
        <f>IF(OR(EH460=0.05,EH460=0),EH460,IF(AND(EH460&gt;0.051,EH460&lt;0.1),0.1,IF(AND(EH460&gt;0.001,EH460&lt;0.05),0.05,EH460)))</f>
        <v>0</v>
      </c>
      <c r="EJ460" s="23">
        <f>EF460+EG460+EI460</f>
        <v>0</v>
      </c>
      <c r="EK460" s="15">
        <f>IF(FB459&gt;0,ROUND($ED$1*$EK$1,2),0)</f>
        <v>0</v>
      </c>
      <c r="EL460" s="22">
        <v>0</v>
      </c>
      <c r="EM460" s="22">
        <f>IF(FB459&gt;0,ROUND($ED$1*$EM$1,0),0)</f>
        <v>0</v>
      </c>
      <c r="EN460" s="22">
        <f>IF(FB459&gt;0,ROUND($ED$1*$EN$1,2),0)</f>
        <v>0</v>
      </c>
      <c r="EO460" s="22">
        <f>IF(FB459&gt;0,ROUND($ED$1*$EO$1,2),0)</f>
        <v>0</v>
      </c>
      <c r="EP460" s="22">
        <f>IF(FB459&gt;0,ROUND($ED$1*$EP$1,2),0)</f>
        <v>0</v>
      </c>
      <c r="EQ460" s="15">
        <f>IF(FB459&gt;0,EK460+SUM(EM460:EP460),0)</f>
        <v>0</v>
      </c>
      <c r="ER460" s="22">
        <f>IF(FB459&gt;0,ROUND(EQ460/12,2),0)</f>
        <v>0</v>
      </c>
      <c r="ES460" s="9">
        <f>INT(ER460)</f>
        <v>0</v>
      </c>
      <c r="ET460" s="23">
        <f>INT((ER460-ES460)*10)/10</f>
        <v>0</v>
      </c>
      <c r="EU460" s="17">
        <f>ER460-ES460-ET460</f>
        <v>0</v>
      </c>
      <c r="EV460" s="23">
        <f>IF(OR(EU460=0.05,EU460=0),EU460,IF(AND(EU460&gt;0.051,EU460&lt;0.1),0.1,IF(AND(EU460&gt;0.001,EU460&lt;0.05),0.05,EU460)))</f>
        <v>0</v>
      </c>
      <c r="EW460" s="23">
        <f>ES460+ET460+EV460</f>
        <v>0</v>
      </c>
      <c r="EX460">
        <f>IF(FB459&gt;0,EX459,0)</f>
        <v>0</v>
      </c>
      <c r="EY460" s="7">
        <f>ROUND(ED460+EJ460+EW460+EX460,2)</f>
        <v>0</v>
      </c>
      <c r="EZ460" s="7">
        <f>IF(AND(EY460&gt;0,EY461=0),EY460,0)</f>
        <v>0</v>
      </c>
      <c r="FA460" s="7">
        <f>IF(FB459&gt;0,FA459,0)</f>
        <v>0</v>
      </c>
      <c r="FB460" s="7">
        <f>IF(ROUND(EY460-FA460,2)&gt;0,ROUND(EY460-FA460,2),0)</f>
        <v>0</v>
      </c>
      <c r="GB460">
        <v>458</v>
      </c>
      <c r="GC460" s="7">
        <f>IF(HB459&gt;0,GC459-1000,GC459)</f>
        <v>0</v>
      </c>
      <c r="GD460" s="20">
        <f>IF(HB459&gt;0,ROUND(PMT($F$92/12,$F$96*12,-GC460),5),0)</f>
        <v>0</v>
      </c>
      <c r="GE460" s="15">
        <f>IF(HB459&gt;0,ROUND(GC460*$GE$1/1000,2),0)</f>
        <v>0</v>
      </c>
      <c r="GF460" s="9">
        <f>INT(GE460)</f>
        <v>0</v>
      </c>
      <c r="GG460" s="23">
        <f>INT((GE460-GF460)*10)/10</f>
        <v>0</v>
      </c>
      <c r="GH460" s="17">
        <f>GE460-GF460-GG460</f>
        <v>0</v>
      </c>
      <c r="GI460" s="23">
        <f>IF(OR(GH460=0.05,GH460=0),GH460,IF(AND(GH460&gt;0.051,GH460&lt;0.1),0.1,IF(AND(GH460&gt;0.001,GH460&lt;0.05),0.05,GH460)))</f>
        <v>0</v>
      </c>
      <c r="GJ460" s="23">
        <f>GF460+GG460+GI460</f>
        <v>0</v>
      </c>
      <c r="GK460" s="15">
        <f>IF(HB459&gt;0,ROUND($GD$1*$GK$1,2),0)</f>
        <v>0</v>
      </c>
      <c r="GL460" s="22">
        <v>0</v>
      </c>
      <c r="GM460" s="22">
        <f>IF(HB459&gt;0,ROUND($GD$1*$GM$1,0),0)</f>
        <v>0</v>
      </c>
      <c r="GN460" s="22">
        <f>IF(HB459&gt;0,ROUND($GD$1*$GN$1,2),0)</f>
        <v>0</v>
      </c>
      <c r="GO460" s="22">
        <f>IF(HB459&gt;0,ROUND($GD$1*$GO$1,2),0)</f>
        <v>0</v>
      </c>
      <c r="GP460" s="22">
        <f>IF(HB459&gt;0,ROUND($GD$1*$GP$1,2),0)</f>
        <v>0</v>
      </c>
      <c r="GQ460" s="15">
        <f>IF(HB459&gt;0,GK460+SUM(GM460:GP460),0)</f>
        <v>0</v>
      </c>
      <c r="GR460" s="22">
        <f>IF(HB459&gt;0,ROUND(GQ460/12,2),0)</f>
        <v>0</v>
      </c>
      <c r="GS460" s="9">
        <f>INT(GR460)</f>
        <v>0</v>
      </c>
      <c r="GT460" s="23">
        <f>INT((GR460-GS460)*10)/10</f>
        <v>0</v>
      </c>
      <c r="GU460" s="17">
        <f>GR460-GS460-GT460</f>
        <v>0</v>
      </c>
      <c r="GV460" s="23">
        <f>IF(OR(GU460=0.05,GU460=0),GU460,IF(AND(GU460&gt;0.051,GU460&lt;0.1),0.1,IF(AND(GU460&gt;0.001,GU460&lt;0.05),0.05,GU460)))</f>
        <v>0</v>
      </c>
      <c r="GW460" s="23">
        <f>GS460+GT460+GV460</f>
        <v>0</v>
      </c>
      <c r="GX460">
        <f>IF(HB459&gt;0,GX459,0)</f>
        <v>0</v>
      </c>
      <c r="GY460" s="7">
        <f>ROUND(GD460+GJ460+GW460+GX460,2)</f>
        <v>0</v>
      </c>
      <c r="GZ460" s="7">
        <f>IF(AND(GY460&gt;0,GY461=0),GY460,0)</f>
        <v>0</v>
      </c>
      <c r="HA460" s="7">
        <f>IF(HB459&gt;0,HA459,0)</f>
        <v>0</v>
      </c>
      <c r="HB460" s="7">
        <f>IF(ROUND(GY460-HA460,2)&gt;0,ROUND(GY460-HA460,2),0)</f>
        <v>0</v>
      </c>
    </row>
    <row r="461" spans="1:235">
      <c r="BB461">
        <v>459</v>
      </c>
      <c r="BC461" s="7">
        <f>IF(BW460&gt;0,BC460-1000,BC460)</f>
        <v>0</v>
      </c>
      <c r="BD461" s="20">
        <f>IF(BW460&gt;0,ROUND(PMT($F$92/12,$F$96*12,-BC461),5),0)</f>
        <v>0</v>
      </c>
      <c r="BE461" s="15">
        <f>IF(BW460&gt;0,ROUND(BC461*$E$1/1000,2),0)</f>
        <v>0</v>
      </c>
      <c r="BF461" s="15">
        <f>IF(BW460&gt;0,ROUND(MIN(BC461,$F$168)*$BF$1,2),0)</f>
        <v>0</v>
      </c>
      <c r="BG461" s="22">
        <v>0</v>
      </c>
      <c r="BH461" s="22">
        <f>IF(BW460&gt;0,ROUND(MIN(BC461,$F$168)*$BH$1,0),0)</f>
        <v>0</v>
      </c>
      <c r="BI461" s="22">
        <f>IF(BW460&gt;0,ROUND(MIN(BC461,$F$168)*$BI$1,2),0)</f>
        <v>0</v>
      </c>
      <c r="BJ461" s="22">
        <f>IF(BW460&gt;0,ROUND(MIN(BC461,$F$168)*$BJ$1,2),0)</f>
        <v>0</v>
      </c>
      <c r="BK461" s="22">
        <f>IF(BW460&gt;0,ROUND(MIN(BC461,$F$168)*$BK$1,2),0)</f>
        <v>0</v>
      </c>
      <c r="BL461" s="15">
        <f>IF(BW460&gt;0,BF461+SUM(BH461:BK461),0)</f>
        <v>0</v>
      </c>
      <c r="BM461" s="22">
        <f>IF(BW460&gt;0,ROUND(BL461/12,2),0)</f>
        <v>0</v>
      </c>
      <c r="BN461" s="9">
        <f>INT(BM461)</f>
        <v>0</v>
      </c>
      <c r="BO461" s="23">
        <f>INT((BM461-BN461)*10)/10</f>
        <v>0</v>
      </c>
      <c r="BP461" s="17">
        <f>BM461-BN461-BO461</f>
        <v>0</v>
      </c>
      <c r="BQ461" s="23">
        <f>IF(OR(BP461=0.05,BP461=0),BP461,IF(AND(BP461&gt;0.051,BP461&lt;0.1),0.1,IF(AND(BP461&gt;0.001,BP461&lt;0.05),0.05,BP461)))</f>
        <v>0</v>
      </c>
      <c r="BR461" s="23">
        <f>BN461+BO461+BQ461</f>
        <v>0</v>
      </c>
      <c r="BS461">
        <f>IF(BW460&gt;0,BS460,0)</f>
        <v>0</v>
      </c>
      <c r="BT461" s="7">
        <f>SUM(BD461:BE461)+BR461+BS461</f>
        <v>0</v>
      </c>
      <c r="BU461" s="7">
        <f>IF(AND(BT461&gt;0,BT462=0),BT461,0)</f>
        <v>0</v>
      </c>
      <c r="BV461" s="7">
        <f>IF(BW460&gt;0,BV460,0)</f>
        <v>0</v>
      </c>
      <c r="BW461" s="7">
        <f>IF(ROUND(BT461-BV461,2)&gt;0,ROUND(BT461-BV461,2),0)</f>
        <v>0</v>
      </c>
      <c r="CB461">
        <v>459</v>
      </c>
      <c r="CC461" s="7">
        <f>IF(DB460&gt;0,CC460-1000,CC460)</f>
        <v>0</v>
      </c>
      <c r="CD461" s="20">
        <f>IF(DB460&gt;0,ROUND(PMT($F$92/12,$F$96*12,-CC461),5),0)</f>
        <v>0</v>
      </c>
      <c r="CE461" s="15">
        <f>IF(DB460&gt;0,ROUND(CC461*$CE$1/1000,2),0)</f>
        <v>0</v>
      </c>
      <c r="CF461" s="9">
        <f>INT(CE461)</f>
        <v>0</v>
      </c>
      <c r="CG461" s="23">
        <f>INT((CE461-CF461)*10)/10</f>
        <v>0</v>
      </c>
      <c r="CH461" s="17">
        <f>CE461-CF461-CG461</f>
        <v>0</v>
      </c>
      <c r="CI461" s="23">
        <f>IF(OR(CH461=0.05,CH461=0),CH461,IF(AND(CH461&gt;0.051,CH461&lt;0.1),0.1,IF(AND(CH461&gt;0.001,CH461&lt;0.05),0.05,CH461)))</f>
        <v>0</v>
      </c>
      <c r="CJ461" s="23">
        <f>CF461+CG461+CI461</f>
        <v>0</v>
      </c>
      <c r="CK461" s="15">
        <f>IF(DB460&gt;0,ROUND($CD$1*$CK$1,2),0)</f>
        <v>0</v>
      </c>
      <c r="CL461" s="22">
        <v>0</v>
      </c>
      <c r="CM461" s="22">
        <f>IF(DB460&gt;0,ROUND($CD$1*$CM$1,2),0)</f>
        <v>0</v>
      </c>
      <c r="CN461" s="22">
        <f>IF(DB460&gt;0,ROUND($CD$1*$CN$1,2),0)</f>
        <v>0</v>
      </c>
      <c r="CO461" s="22">
        <f>IF(DB460&gt;0,ROUND($CD$1*$CO$1,2),0)</f>
        <v>0</v>
      </c>
      <c r="CP461" s="22">
        <f>IF(DB460&gt;0,ROUND($CD$1*$CP$1,2),0)</f>
        <v>0</v>
      </c>
      <c r="CQ461" s="15">
        <f>IF(DB460&gt;0,CK461+SUM(CM461:CP461),0)</f>
        <v>0</v>
      </c>
      <c r="CR461" s="22">
        <f>IF(DB460&gt;0,ROUND(CQ461/12,2),0)</f>
        <v>0</v>
      </c>
      <c r="CS461" s="9">
        <f>INT(CR461)</f>
        <v>0</v>
      </c>
      <c r="CT461" s="23">
        <f>INT((CR461-CS461)*10)/10</f>
        <v>0</v>
      </c>
      <c r="CU461" s="17">
        <f>CR461-CS461-CT461</f>
        <v>0</v>
      </c>
      <c r="CV461" s="23">
        <f>IF(OR(CU461=0.05,CU461=0),CU461,IF(AND(CU461&gt;0.051,CU461&lt;0.1),0.1,IF(AND(CU461&gt;0.001,CU461&lt;0.05),0.05,CU461)))</f>
        <v>0</v>
      </c>
      <c r="CW461" s="23">
        <f>CS461+CT461+CV461</f>
        <v>0</v>
      </c>
      <c r="CX461">
        <f>IF(DB460&gt;0,CX460,0)</f>
        <v>0</v>
      </c>
      <c r="CY461" s="7">
        <f>ROUND(CD461+CJ461+CW461+CX461,2)</f>
        <v>0</v>
      </c>
      <c r="CZ461" s="7">
        <f>IF(AND(CY461&gt;0,CY462=0),CY461,0)</f>
        <v>0</v>
      </c>
      <c r="DA461" s="7">
        <f>IF(DB460&gt;0,DA460,0)</f>
        <v>0</v>
      </c>
      <c r="DB461" s="7">
        <f>IF(ROUND(CY461-DA461,2)&gt;0,ROUND(CY461-DA461,2),0)</f>
        <v>0</v>
      </c>
      <c r="EB461">
        <v>459</v>
      </c>
      <c r="EC461" s="7">
        <f>IF(FB460&gt;0,EC460-1000,EC460)</f>
        <v>0</v>
      </c>
      <c r="ED461" s="20">
        <f>IF(FB460&gt;0,ROUND(PMT($F$92/12,$F$96*12,-EC461),5),0)</f>
        <v>0</v>
      </c>
      <c r="EE461" s="15">
        <f>IF(FB460&gt;0,ROUND(EC461*$EE$1/1000,2),0)</f>
        <v>0</v>
      </c>
      <c r="EF461" s="9">
        <f>INT(EE461)</f>
        <v>0</v>
      </c>
      <c r="EG461" s="23">
        <f>INT((EE461-EF461)*10)/10</f>
        <v>0</v>
      </c>
      <c r="EH461" s="17">
        <f>EE461-EF461-EG461</f>
        <v>0</v>
      </c>
      <c r="EI461" s="23">
        <f>IF(OR(EH461=0.05,EH461=0),EH461,IF(AND(EH461&gt;0.051,EH461&lt;0.1),0.1,IF(AND(EH461&gt;0.001,EH461&lt;0.05),0.05,EH461)))</f>
        <v>0</v>
      </c>
      <c r="EJ461" s="23">
        <f>EF461+EG461+EI461</f>
        <v>0</v>
      </c>
      <c r="EK461" s="15">
        <f>IF(FB460&gt;0,ROUND($ED$1*$EK$1,2),0)</f>
        <v>0</v>
      </c>
      <c r="EL461" s="22">
        <v>0</v>
      </c>
      <c r="EM461" s="22">
        <f>IF(FB460&gt;0,ROUND($ED$1*$EM$1,0),0)</f>
        <v>0</v>
      </c>
      <c r="EN461" s="22">
        <f>IF(FB460&gt;0,ROUND($ED$1*$EN$1,2),0)</f>
        <v>0</v>
      </c>
      <c r="EO461" s="22">
        <f>IF(FB460&gt;0,ROUND($ED$1*$EO$1,2),0)</f>
        <v>0</v>
      </c>
      <c r="EP461" s="22">
        <f>IF(FB460&gt;0,ROUND($ED$1*$EP$1,2),0)</f>
        <v>0</v>
      </c>
      <c r="EQ461" s="15">
        <f>IF(FB460&gt;0,EK461+SUM(EM461:EP461),0)</f>
        <v>0</v>
      </c>
      <c r="ER461" s="22">
        <f>IF(FB460&gt;0,ROUND(EQ461/12,2),0)</f>
        <v>0</v>
      </c>
      <c r="ES461" s="9">
        <f>INT(ER461)</f>
        <v>0</v>
      </c>
      <c r="ET461" s="23">
        <f>INT((ER461-ES461)*10)/10</f>
        <v>0</v>
      </c>
      <c r="EU461" s="17">
        <f>ER461-ES461-ET461</f>
        <v>0</v>
      </c>
      <c r="EV461" s="23">
        <f>IF(OR(EU461=0.05,EU461=0),EU461,IF(AND(EU461&gt;0.051,EU461&lt;0.1),0.1,IF(AND(EU461&gt;0.001,EU461&lt;0.05),0.05,EU461)))</f>
        <v>0</v>
      </c>
      <c r="EW461" s="23">
        <f>ES461+ET461+EV461</f>
        <v>0</v>
      </c>
      <c r="EX461">
        <f>IF(FB460&gt;0,EX460,0)</f>
        <v>0</v>
      </c>
      <c r="EY461" s="7">
        <f>ROUND(ED461+EJ461+EW461+EX461,2)</f>
        <v>0</v>
      </c>
      <c r="EZ461" s="7">
        <f>IF(AND(EY461&gt;0,EY462=0),EY461,0)</f>
        <v>0</v>
      </c>
      <c r="FA461" s="7">
        <f>IF(FB460&gt;0,FA460,0)</f>
        <v>0</v>
      </c>
      <c r="FB461" s="7">
        <f>IF(ROUND(EY461-FA461,2)&gt;0,ROUND(EY461-FA461,2),0)</f>
        <v>0</v>
      </c>
      <c r="GB461">
        <v>459</v>
      </c>
      <c r="GC461" s="7">
        <f>IF(HB460&gt;0,GC460-1000,GC460)</f>
        <v>0</v>
      </c>
      <c r="GD461" s="20">
        <f>IF(HB460&gt;0,ROUND(PMT($F$92/12,$F$96*12,-GC461),5),0)</f>
        <v>0</v>
      </c>
      <c r="GE461" s="15">
        <f>IF(HB460&gt;0,ROUND(GC461*$GE$1/1000,2),0)</f>
        <v>0</v>
      </c>
      <c r="GF461" s="9">
        <f>INT(GE461)</f>
        <v>0</v>
      </c>
      <c r="GG461" s="23">
        <f>INT((GE461-GF461)*10)/10</f>
        <v>0</v>
      </c>
      <c r="GH461" s="17">
        <f>GE461-GF461-GG461</f>
        <v>0</v>
      </c>
      <c r="GI461" s="23">
        <f>IF(OR(GH461=0.05,GH461=0),GH461,IF(AND(GH461&gt;0.051,GH461&lt;0.1),0.1,IF(AND(GH461&gt;0.001,GH461&lt;0.05),0.05,GH461)))</f>
        <v>0</v>
      </c>
      <c r="GJ461" s="23">
        <f>GF461+GG461+GI461</f>
        <v>0</v>
      </c>
      <c r="GK461" s="15">
        <f>IF(HB460&gt;0,ROUND($GD$1*$GK$1,2),0)</f>
        <v>0</v>
      </c>
      <c r="GL461" s="22">
        <v>0</v>
      </c>
      <c r="GM461" s="22">
        <f>IF(HB460&gt;0,ROUND($GD$1*$GM$1,0),0)</f>
        <v>0</v>
      </c>
      <c r="GN461" s="22">
        <f>IF(HB460&gt;0,ROUND($GD$1*$GN$1,2),0)</f>
        <v>0</v>
      </c>
      <c r="GO461" s="22">
        <f>IF(HB460&gt;0,ROUND($GD$1*$GO$1,2),0)</f>
        <v>0</v>
      </c>
      <c r="GP461" s="22">
        <f>IF(HB460&gt;0,ROUND($GD$1*$GP$1,2),0)</f>
        <v>0</v>
      </c>
      <c r="GQ461" s="15">
        <f>IF(HB460&gt;0,GK461+SUM(GM461:GP461),0)</f>
        <v>0</v>
      </c>
      <c r="GR461" s="22">
        <f>IF(HB460&gt;0,ROUND(GQ461/12,2),0)</f>
        <v>0</v>
      </c>
      <c r="GS461" s="9">
        <f>INT(GR461)</f>
        <v>0</v>
      </c>
      <c r="GT461" s="23">
        <f>INT((GR461-GS461)*10)/10</f>
        <v>0</v>
      </c>
      <c r="GU461" s="17">
        <f>GR461-GS461-GT461</f>
        <v>0</v>
      </c>
      <c r="GV461" s="23">
        <f>IF(OR(GU461=0.05,GU461=0),GU461,IF(AND(GU461&gt;0.051,GU461&lt;0.1),0.1,IF(AND(GU461&gt;0.001,GU461&lt;0.05),0.05,GU461)))</f>
        <v>0</v>
      </c>
      <c r="GW461" s="23">
        <f>GS461+GT461+GV461</f>
        <v>0</v>
      </c>
      <c r="GX461">
        <f>IF(HB460&gt;0,GX460,0)</f>
        <v>0</v>
      </c>
      <c r="GY461" s="7">
        <f>ROUND(GD461+GJ461+GW461+GX461,2)</f>
        <v>0</v>
      </c>
      <c r="GZ461" s="7">
        <f>IF(AND(GY461&gt;0,GY462=0),GY461,0)</f>
        <v>0</v>
      </c>
      <c r="HA461" s="7">
        <f>IF(HB460&gt;0,HA460,0)</f>
        <v>0</v>
      </c>
      <c r="HB461" s="7">
        <f>IF(ROUND(GY461-HA461,2)&gt;0,ROUND(GY461-HA461,2),0)</f>
        <v>0</v>
      </c>
    </row>
    <row r="462" spans="1:235">
      <c r="BB462">
        <v>460</v>
      </c>
      <c r="BC462" s="7">
        <f>IF(BW461&gt;0,BC461-1000,BC461)</f>
        <v>0</v>
      </c>
      <c r="BD462" s="20">
        <f>IF(BW461&gt;0,ROUND(PMT($F$92/12,$F$96*12,-BC462),5),0)</f>
        <v>0</v>
      </c>
      <c r="BE462" s="15">
        <f>IF(BW461&gt;0,ROUND(BC462*$E$1/1000,2),0)</f>
        <v>0</v>
      </c>
      <c r="BF462" s="15">
        <f>IF(BW461&gt;0,ROUND(MIN(BC462,$F$168)*$BF$1,2),0)</f>
        <v>0</v>
      </c>
      <c r="BG462" s="22">
        <v>0</v>
      </c>
      <c r="BH462" s="22">
        <f>IF(BW461&gt;0,ROUND(MIN(BC462,$F$168)*$BH$1,0),0)</f>
        <v>0</v>
      </c>
      <c r="BI462" s="22">
        <f>IF(BW461&gt;0,ROUND(MIN(BC462,$F$168)*$BI$1,2),0)</f>
        <v>0</v>
      </c>
      <c r="BJ462" s="22">
        <f>IF(BW461&gt;0,ROUND(MIN(BC462,$F$168)*$BJ$1,2),0)</f>
        <v>0</v>
      </c>
      <c r="BK462" s="22">
        <f>IF(BW461&gt;0,ROUND(MIN(BC462,$F$168)*$BK$1,2),0)</f>
        <v>0</v>
      </c>
      <c r="BL462" s="15">
        <f>IF(BW461&gt;0,BF462+SUM(BH462:BK462),0)</f>
        <v>0</v>
      </c>
      <c r="BM462" s="22">
        <f>IF(BW461&gt;0,ROUND(BL462/12,2),0)</f>
        <v>0</v>
      </c>
      <c r="BN462" s="9">
        <f>INT(BM462)</f>
        <v>0</v>
      </c>
      <c r="BO462" s="23">
        <f>INT((BM462-BN462)*10)/10</f>
        <v>0</v>
      </c>
      <c r="BP462" s="17">
        <f>BM462-BN462-BO462</f>
        <v>0</v>
      </c>
      <c r="BQ462" s="23">
        <f>IF(OR(BP462=0.05,BP462=0),BP462,IF(AND(BP462&gt;0.051,BP462&lt;0.1),0.1,IF(AND(BP462&gt;0.001,BP462&lt;0.05),0.05,BP462)))</f>
        <v>0</v>
      </c>
      <c r="BR462" s="23">
        <f>BN462+BO462+BQ462</f>
        <v>0</v>
      </c>
      <c r="BS462">
        <f>IF(BW461&gt;0,BS461,0)</f>
        <v>0</v>
      </c>
      <c r="BT462" s="7">
        <f>SUM(BD462:BE462)+BR462+BS462</f>
        <v>0</v>
      </c>
      <c r="BU462" s="7">
        <f>IF(AND(BT462&gt;0,BT463=0),BT462,0)</f>
        <v>0</v>
      </c>
      <c r="BV462" s="7">
        <f>IF(BW461&gt;0,BV461,0)</f>
        <v>0</v>
      </c>
      <c r="BW462" s="7">
        <f>IF(ROUND(BT462-BV462,2)&gt;0,ROUND(BT462-BV462,2),0)</f>
        <v>0</v>
      </c>
      <c r="CB462">
        <v>460</v>
      </c>
      <c r="CC462" s="7">
        <f>IF(DB461&gt;0,CC461-1000,CC461)</f>
        <v>0</v>
      </c>
      <c r="CD462" s="20">
        <f>IF(DB461&gt;0,ROUND(PMT($F$92/12,$F$96*12,-CC462),5),0)</f>
        <v>0</v>
      </c>
      <c r="CE462" s="15">
        <f>IF(DB461&gt;0,ROUND(CC462*$CE$1/1000,2),0)</f>
        <v>0</v>
      </c>
      <c r="CF462" s="9">
        <f>INT(CE462)</f>
        <v>0</v>
      </c>
      <c r="CG462" s="23">
        <f>INT((CE462-CF462)*10)/10</f>
        <v>0</v>
      </c>
      <c r="CH462" s="17">
        <f>CE462-CF462-CG462</f>
        <v>0</v>
      </c>
      <c r="CI462" s="23">
        <f>IF(OR(CH462=0.05,CH462=0),CH462,IF(AND(CH462&gt;0.051,CH462&lt;0.1),0.1,IF(AND(CH462&gt;0.001,CH462&lt;0.05),0.05,CH462)))</f>
        <v>0</v>
      </c>
      <c r="CJ462" s="23">
        <f>CF462+CG462+CI462</f>
        <v>0</v>
      </c>
      <c r="CK462" s="15">
        <f>IF(DB461&gt;0,ROUND($CD$1*$CK$1,2),0)</f>
        <v>0</v>
      </c>
      <c r="CL462" s="22">
        <v>0</v>
      </c>
      <c r="CM462" s="22">
        <f>IF(DB461&gt;0,ROUND($CD$1*$CM$1,2),0)</f>
        <v>0</v>
      </c>
      <c r="CN462" s="22">
        <f>IF(DB461&gt;0,ROUND($CD$1*$CN$1,2),0)</f>
        <v>0</v>
      </c>
      <c r="CO462" s="22">
        <f>IF(DB461&gt;0,ROUND($CD$1*$CO$1,2),0)</f>
        <v>0</v>
      </c>
      <c r="CP462" s="22">
        <f>IF(DB461&gt;0,ROUND($CD$1*$CP$1,2),0)</f>
        <v>0</v>
      </c>
      <c r="CQ462" s="15">
        <f>IF(DB461&gt;0,CK462+SUM(CM462:CP462),0)</f>
        <v>0</v>
      </c>
      <c r="CR462" s="22">
        <f>IF(DB461&gt;0,ROUND(CQ462/12,2),0)</f>
        <v>0</v>
      </c>
      <c r="CS462" s="9">
        <f>INT(CR462)</f>
        <v>0</v>
      </c>
      <c r="CT462" s="23">
        <f>INT((CR462-CS462)*10)/10</f>
        <v>0</v>
      </c>
      <c r="CU462" s="17">
        <f>CR462-CS462-CT462</f>
        <v>0</v>
      </c>
      <c r="CV462" s="23">
        <f>IF(OR(CU462=0.05,CU462=0),CU462,IF(AND(CU462&gt;0.051,CU462&lt;0.1),0.1,IF(AND(CU462&gt;0.001,CU462&lt;0.05),0.05,CU462)))</f>
        <v>0</v>
      </c>
      <c r="CW462" s="23">
        <f>CS462+CT462+CV462</f>
        <v>0</v>
      </c>
      <c r="CX462">
        <f>IF(DB461&gt;0,CX461,0)</f>
        <v>0</v>
      </c>
      <c r="CY462" s="7">
        <f>ROUND(CD462+CJ462+CW462+CX462,2)</f>
        <v>0</v>
      </c>
      <c r="CZ462" s="7">
        <f>IF(AND(CY462&gt;0,CY463=0),CY462,0)</f>
        <v>0</v>
      </c>
      <c r="DA462" s="7">
        <f>IF(DB461&gt;0,DA461,0)</f>
        <v>0</v>
      </c>
      <c r="DB462" s="7">
        <f>IF(ROUND(CY462-DA462,2)&gt;0,ROUND(CY462-DA462,2),0)</f>
        <v>0</v>
      </c>
      <c r="EB462">
        <v>460</v>
      </c>
      <c r="EC462" s="7">
        <f>IF(FB461&gt;0,EC461-1000,EC461)</f>
        <v>0</v>
      </c>
      <c r="ED462" s="20">
        <f>IF(FB461&gt;0,ROUND(PMT($F$92/12,$F$96*12,-EC462),5),0)</f>
        <v>0</v>
      </c>
      <c r="EE462" s="15">
        <f>IF(FB461&gt;0,ROUND(EC462*$EE$1/1000,2),0)</f>
        <v>0</v>
      </c>
      <c r="EF462" s="9">
        <f>INT(EE462)</f>
        <v>0</v>
      </c>
      <c r="EG462" s="23">
        <f>INT((EE462-EF462)*10)/10</f>
        <v>0</v>
      </c>
      <c r="EH462" s="17">
        <f>EE462-EF462-EG462</f>
        <v>0</v>
      </c>
      <c r="EI462" s="23">
        <f>IF(OR(EH462=0.05,EH462=0),EH462,IF(AND(EH462&gt;0.051,EH462&lt;0.1),0.1,IF(AND(EH462&gt;0.001,EH462&lt;0.05),0.05,EH462)))</f>
        <v>0</v>
      </c>
      <c r="EJ462" s="23">
        <f>EF462+EG462+EI462</f>
        <v>0</v>
      </c>
      <c r="EK462" s="15">
        <f>IF(FB461&gt;0,ROUND($ED$1*$EK$1,2),0)</f>
        <v>0</v>
      </c>
      <c r="EL462" s="22">
        <v>0</v>
      </c>
      <c r="EM462" s="22">
        <f>IF(FB461&gt;0,ROUND($ED$1*$EM$1,0),0)</f>
        <v>0</v>
      </c>
      <c r="EN462" s="22">
        <f>IF(FB461&gt;0,ROUND($ED$1*$EN$1,2),0)</f>
        <v>0</v>
      </c>
      <c r="EO462" s="22">
        <f>IF(FB461&gt;0,ROUND($ED$1*$EO$1,2),0)</f>
        <v>0</v>
      </c>
      <c r="EP462" s="22">
        <f>IF(FB461&gt;0,ROUND($ED$1*$EP$1,2),0)</f>
        <v>0</v>
      </c>
      <c r="EQ462" s="15">
        <f>IF(FB461&gt;0,EK462+SUM(EM462:EP462),0)</f>
        <v>0</v>
      </c>
      <c r="ER462" s="22">
        <f>IF(FB461&gt;0,ROUND(EQ462/12,2),0)</f>
        <v>0</v>
      </c>
      <c r="ES462" s="9">
        <f>INT(ER462)</f>
        <v>0</v>
      </c>
      <c r="ET462" s="23">
        <f>INT((ER462-ES462)*10)/10</f>
        <v>0</v>
      </c>
      <c r="EU462" s="17">
        <f>ER462-ES462-ET462</f>
        <v>0</v>
      </c>
      <c r="EV462" s="23">
        <f>IF(OR(EU462=0.05,EU462=0),EU462,IF(AND(EU462&gt;0.051,EU462&lt;0.1),0.1,IF(AND(EU462&gt;0.001,EU462&lt;0.05),0.05,EU462)))</f>
        <v>0</v>
      </c>
      <c r="EW462" s="23">
        <f>ES462+ET462+EV462</f>
        <v>0</v>
      </c>
      <c r="EX462">
        <f>IF(FB461&gt;0,EX461,0)</f>
        <v>0</v>
      </c>
      <c r="EY462" s="7">
        <f>ROUND(ED462+EJ462+EW462+EX462,2)</f>
        <v>0</v>
      </c>
      <c r="EZ462" s="7">
        <f>IF(AND(EY462&gt;0,EY463=0),EY462,0)</f>
        <v>0</v>
      </c>
      <c r="FA462" s="7">
        <f>IF(FB461&gt;0,FA461,0)</f>
        <v>0</v>
      </c>
      <c r="FB462" s="7">
        <f>IF(ROUND(EY462-FA462,2)&gt;0,ROUND(EY462-FA462,2),0)</f>
        <v>0</v>
      </c>
      <c r="GB462">
        <v>460</v>
      </c>
      <c r="GC462" s="7">
        <f>IF(HB461&gt;0,GC461-1000,GC461)</f>
        <v>0</v>
      </c>
      <c r="GD462" s="20">
        <f>IF(HB461&gt;0,ROUND(PMT($F$92/12,$F$96*12,-GC462),5),0)</f>
        <v>0</v>
      </c>
      <c r="GE462" s="15">
        <f>IF(HB461&gt;0,ROUND(GC462*$GE$1/1000,2),0)</f>
        <v>0</v>
      </c>
      <c r="GF462" s="9">
        <f>INT(GE462)</f>
        <v>0</v>
      </c>
      <c r="GG462" s="23">
        <f>INT((GE462-GF462)*10)/10</f>
        <v>0</v>
      </c>
      <c r="GH462" s="17">
        <f>GE462-GF462-GG462</f>
        <v>0</v>
      </c>
      <c r="GI462" s="23">
        <f>IF(OR(GH462=0.05,GH462=0),GH462,IF(AND(GH462&gt;0.051,GH462&lt;0.1),0.1,IF(AND(GH462&gt;0.001,GH462&lt;0.05),0.05,GH462)))</f>
        <v>0</v>
      </c>
      <c r="GJ462" s="23">
        <f>GF462+GG462+GI462</f>
        <v>0</v>
      </c>
      <c r="GK462" s="15">
        <f>IF(HB461&gt;0,ROUND($GD$1*$GK$1,2),0)</f>
        <v>0</v>
      </c>
      <c r="GL462" s="22">
        <v>0</v>
      </c>
      <c r="GM462" s="22">
        <f>IF(HB461&gt;0,ROUND($GD$1*$GM$1,0),0)</f>
        <v>0</v>
      </c>
      <c r="GN462" s="22">
        <f>IF(HB461&gt;0,ROUND($GD$1*$GN$1,2),0)</f>
        <v>0</v>
      </c>
      <c r="GO462" s="22">
        <f>IF(HB461&gt;0,ROUND($GD$1*$GO$1,2),0)</f>
        <v>0</v>
      </c>
      <c r="GP462" s="22">
        <f>IF(HB461&gt;0,ROUND($GD$1*$GP$1,2),0)</f>
        <v>0</v>
      </c>
      <c r="GQ462" s="15">
        <f>IF(HB461&gt;0,GK462+SUM(GM462:GP462),0)</f>
        <v>0</v>
      </c>
      <c r="GR462" s="22">
        <f>IF(HB461&gt;0,ROUND(GQ462/12,2),0)</f>
        <v>0</v>
      </c>
      <c r="GS462" s="9">
        <f>INT(GR462)</f>
        <v>0</v>
      </c>
      <c r="GT462" s="23">
        <f>INT((GR462-GS462)*10)/10</f>
        <v>0</v>
      </c>
      <c r="GU462" s="17">
        <f>GR462-GS462-GT462</f>
        <v>0</v>
      </c>
      <c r="GV462" s="23">
        <f>IF(OR(GU462=0.05,GU462=0),GU462,IF(AND(GU462&gt;0.051,GU462&lt;0.1),0.1,IF(AND(GU462&gt;0.001,GU462&lt;0.05),0.05,GU462)))</f>
        <v>0</v>
      </c>
      <c r="GW462" s="23">
        <f>GS462+GT462+GV462</f>
        <v>0</v>
      </c>
      <c r="GX462">
        <f>IF(HB461&gt;0,GX461,0)</f>
        <v>0</v>
      </c>
      <c r="GY462" s="7">
        <f>ROUND(GD462+GJ462+GW462+GX462,2)</f>
        <v>0</v>
      </c>
      <c r="GZ462" s="7">
        <f>IF(AND(GY462&gt;0,GY463=0),GY462,0)</f>
        <v>0</v>
      </c>
      <c r="HA462" s="7">
        <f>IF(HB461&gt;0,HA461,0)</f>
        <v>0</v>
      </c>
      <c r="HB462" s="7">
        <f>IF(ROUND(GY462-HA462,2)&gt;0,ROUND(GY462-HA462,2),0)</f>
        <v>0</v>
      </c>
    </row>
    <row r="463" spans="1:235">
      <c r="BB463">
        <v>461</v>
      </c>
      <c r="BC463" s="7">
        <f>IF(BW462&gt;0,BC462-1000,BC462)</f>
        <v>0</v>
      </c>
      <c r="BD463" s="20">
        <f>IF(BW462&gt;0,ROUND(PMT($F$92/12,$F$96*12,-BC463),5),0)</f>
        <v>0</v>
      </c>
      <c r="BE463" s="15">
        <f>IF(BW462&gt;0,ROUND(BC463*$E$1/1000,2),0)</f>
        <v>0</v>
      </c>
      <c r="BF463" s="15">
        <f>IF(BW462&gt;0,ROUND(MIN(BC463,$F$168)*$BF$1,2),0)</f>
        <v>0</v>
      </c>
      <c r="BG463" s="22">
        <v>0</v>
      </c>
      <c r="BH463" s="22">
        <f>IF(BW462&gt;0,ROUND(MIN(BC463,$F$168)*$BH$1,0),0)</f>
        <v>0</v>
      </c>
      <c r="BI463" s="22">
        <f>IF(BW462&gt;0,ROUND(MIN(BC463,$F$168)*$BI$1,2),0)</f>
        <v>0</v>
      </c>
      <c r="BJ463" s="22">
        <f>IF(BW462&gt;0,ROUND(MIN(BC463,$F$168)*$BJ$1,2),0)</f>
        <v>0</v>
      </c>
      <c r="BK463" s="22">
        <f>IF(BW462&gt;0,ROUND(MIN(BC463,$F$168)*$BK$1,2),0)</f>
        <v>0</v>
      </c>
      <c r="BL463" s="15">
        <f>IF(BW462&gt;0,BF463+SUM(BH463:BK463),0)</f>
        <v>0</v>
      </c>
      <c r="BM463" s="22">
        <f>IF(BW462&gt;0,ROUND(BL463/12,2),0)</f>
        <v>0</v>
      </c>
      <c r="BN463" s="9">
        <f>INT(BM463)</f>
        <v>0</v>
      </c>
      <c r="BO463" s="23">
        <f>INT((BM463-BN463)*10)/10</f>
        <v>0</v>
      </c>
      <c r="BP463" s="17">
        <f>BM463-BN463-BO463</f>
        <v>0</v>
      </c>
      <c r="BQ463" s="23">
        <f>IF(OR(BP463=0.05,BP463=0),BP463,IF(AND(BP463&gt;0.051,BP463&lt;0.1),0.1,IF(AND(BP463&gt;0.001,BP463&lt;0.05),0.05,BP463)))</f>
        <v>0</v>
      </c>
      <c r="BR463" s="23">
        <f>BN463+BO463+BQ463</f>
        <v>0</v>
      </c>
      <c r="BS463">
        <f>IF(BW462&gt;0,BS462,0)</f>
        <v>0</v>
      </c>
      <c r="BT463" s="7">
        <f>SUM(BD463:BE463)+BR463+BS463</f>
        <v>0</v>
      </c>
      <c r="BU463" s="7">
        <f>IF(AND(BT463&gt;0,BT464=0),BT463,0)</f>
        <v>0</v>
      </c>
      <c r="BV463" s="7">
        <f>IF(BW462&gt;0,BV462,0)</f>
        <v>0</v>
      </c>
      <c r="BW463" s="7">
        <f>IF(ROUND(BT463-BV463,2)&gt;0,ROUND(BT463-BV463,2),0)</f>
        <v>0</v>
      </c>
      <c r="CB463">
        <v>461</v>
      </c>
      <c r="CC463" s="7">
        <f>IF(DB462&gt;0,CC462-1000,CC462)</f>
        <v>0</v>
      </c>
      <c r="CD463" s="20">
        <f>IF(DB462&gt;0,ROUND(PMT($F$92/12,$F$96*12,-CC463),5),0)</f>
        <v>0</v>
      </c>
      <c r="CE463" s="15">
        <f>IF(DB462&gt;0,ROUND(CC463*$CE$1/1000,2),0)</f>
        <v>0</v>
      </c>
      <c r="CF463" s="9">
        <f>INT(CE463)</f>
        <v>0</v>
      </c>
      <c r="CG463" s="23">
        <f>INT((CE463-CF463)*10)/10</f>
        <v>0</v>
      </c>
      <c r="CH463" s="17">
        <f>CE463-CF463-CG463</f>
        <v>0</v>
      </c>
      <c r="CI463" s="23">
        <f>IF(OR(CH463=0.05,CH463=0),CH463,IF(AND(CH463&gt;0.051,CH463&lt;0.1),0.1,IF(AND(CH463&gt;0.001,CH463&lt;0.05),0.05,CH463)))</f>
        <v>0</v>
      </c>
      <c r="CJ463" s="23">
        <f>CF463+CG463+CI463</f>
        <v>0</v>
      </c>
      <c r="CK463" s="15">
        <f>IF(DB462&gt;0,ROUND($CD$1*$CK$1,2),0)</f>
        <v>0</v>
      </c>
      <c r="CL463" s="22">
        <v>0</v>
      </c>
      <c r="CM463" s="22">
        <f>IF(DB462&gt;0,ROUND($CD$1*$CM$1,2),0)</f>
        <v>0</v>
      </c>
      <c r="CN463" s="22">
        <f>IF(DB462&gt;0,ROUND($CD$1*$CN$1,2),0)</f>
        <v>0</v>
      </c>
      <c r="CO463" s="22">
        <f>IF(DB462&gt;0,ROUND($CD$1*$CO$1,2),0)</f>
        <v>0</v>
      </c>
      <c r="CP463" s="22">
        <f>IF(DB462&gt;0,ROUND($CD$1*$CP$1,2),0)</f>
        <v>0</v>
      </c>
      <c r="CQ463" s="15">
        <f>IF(DB462&gt;0,CK463+SUM(CM463:CP463),0)</f>
        <v>0</v>
      </c>
      <c r="CR463" s="22">
        <f>IF(DB462&gt;0,ROUND(CQ463/12,2),0)</f>
        <v>0</v>
      </c>
      <c r="CS463" s="9">
        <f>INT(CR463)</f>
        <v>0</v>
      </c>
      <c r="CT463" s="23">
        <f>INT((CR463-CS463)*10)/10</f>
        <v>0</v>
      </c>
      <c r="CU463" s="17">
        <f>CR463-CS463-CT463</f>
        <v>0</v>
      </c>
      <c r="CV463" s="23">
        <f>IF(OR(CU463=0.05,CU463=0),CU463,IF(AND(CU463&gt;0.051,CU463&lt;0.1),0.1,IF(AND(CU463&gt;0.001,CU463&lt;0.05),0.05,CU463)))</f>
        <v>0</v>
      </c>
      <c r="CW463" s="23">
        <f>CS463+CT463+CV463</f>
        <v>0</v>
      </c>
      <c r="CX463">
        <f>IF(DB462&gt;0,CX462,0)</f>
        <v>0</v>
      </c>
      <c r="CY463" s="7">
        <f>ROUND(CD463+CJ463+CW463+CX463,2)</f>
        <v>0</v>
      </c>
      <c r="CZ463" s="7">
        <f>IF(AND(CY463&gt;0,CY464=0),CY463,0)</f>
        <v>0</v>
      </c>
      <c r="DA463" s="7">
        <f>IF(DB462&gt;0,DA462,0)</f>
        <v>0</v>
      </c>
      <c r="DB463" s="7">
        <f>IF(ROUND(CY463-DA463,2)&gt;0,ROUND(CY463-DA463,2),0)</f>
        <v>0</v>
      </c>
      <c r="EB463">
        <v>461</v>
      </c>
      <c r="EC463" s="7">
        <f>IF(FB462&gt;0,EC462-1000,EC462)</f>
        <v>0</v>
      </c>
      <c r="ED463" s="20">
        <f>IF(FB462&gt;0,ROUND(PMT($F$92/12,$F$96*12,-EC463),5),0)</f>
        <v>0</v>
      </c>
      <c r="EE463" s="15">
        <f>IF(FB462&gt;0,ROUND(EC463*$EE$1/1000,2),0)</f>
        <v>0</v>
      </c>
      <c r="EF463" s="9">
        <f>INT(EE463)</f>
        <v>0</v>
      </c>
      <c r="EG463" s="23">
        <f>INT((EE463-EF463)*10)/10</f>
        <v>0</v>
      </c>
      <c r="EH463" s="17">
        <f>EE463-EF463-EG463</f>
        <v>0</v>
      </c>
      <c r="EI463" s="23">
        <f>IF(OR(EH463=0.05,EH463=0),EH463,IF(AND(EH463&gt;0.051,EH463&lt;0.1),0.1,IF(AND(EH463&gt;0.001,EH463&lt;0.05),0.05,EH463)))</f>
        <v>0</v>
      </c>
      <c r="EJ463" s="23">
        <f>EF463+EG463+EI463</f>
        <v>0</v>
      </c>
      <c r="EK463" s="15">
        <f>IF(FB462&gt;0,ROUND($ED$1*$EK$1,2),0)</f>
        <v>0</v>
      </c>
      <c r="EL463" s="22">
        <v>0</v>
      </c>
      <c r="EM463" s="22">
        <f>IF(FB462&gt;0,ROUND($ED$1*$EM$1,0),0)</f>
        <v>0</v>
      </c>
      <c r="EN463" s="22">
        <f>IF(FB462&gt;0,ROUND($ED$1*$EN$1,2),0)</f>
        <v>0</v>
      </c>
      <c r="EO463" s="22">
        <f>IF(FB462&gt;0,ROUND($ED$1*$EO$1,2),0)</f>
        <v>0</v>
      </c>
      <c r="EP463" s="22">
        <f>IF(FB462&gt;0,ROUND($ED$1*$EP$1,2),0)</f>
        <v>0</v>
      </c>
      <c r="EQ463" s="15">
        <f>IF(FB462&gt;0,EK463+SUM(EM463:EP463),0)</f>
        <v>0</v>
      </c>
      <c r="ER463" s="22">
        <f>IF(FB462&gt;0,ROUND(EQ463/12,2),0)</f>
        <v>0</v>
      </c>
      <c r="ES463" s="9">
        <f>INT(ER463)</f>
        <v>0</v>
      </c>
      <c r="ET463" s="23">
        <f>INT((ER463-ES463)*10)/10</f>
        <v>0</v>
      </c>
      <c r="EU463" s="17">
        <f>ER463-ES463-ET463</f>
        <v>0</v>
      </c>
      <c r="EV463" s="23">
        <f>IF(OR(EU463=0.05,EU463=0),EU463,IF(AND(EU463&gt;0.051,EU463&lt;0.1),0.1,IF(AND(EU463&gt;0.001,EU463&lt;0.05),0.05,EU463)))</f>
        <v>0</v>
      </c>
      <c r="EW463" s="23">
        <f>ES463+ET463+EV463</f>
        <v>0</v>
      </c>
      <c r="EX463">
        <f>IF(FB462&gt;0,EX462,0)</f>
        <v>0</v>
      </c>
      <c r="EY463" s="7">
        <f>ROUND(ED463+EJ463+EW463+EX463,2)</f>
        <v>0</v>
      </c>
      <c r="EZ463" s="7">
        <f>IF(AND(EY463&gt;0,EY464=0),EY463,0)</f>
        <v>0</v>
      </c>
      <c r="FA463" s="7">
        <f>IF(FB462&gt;0,FA462,0)</f>
        <v>0</v>
      </c>
      <c r="FB463" s="7">
        <f>IF(ROUND(EY463-FA463,2)&gt;0,ROUND(EY463-FA463,2),0)</f>
        <v>0</v>
      </c>
      <c r="GB463">
        <v>461</v>
      </c>
      <c r="GC463" s="7">
        <f>IF(HB462&gt;0,GC462-1000,GC462)</f>
        <v>0</v>
      </c>
      <c r="GD463" s="20">
        <f>IF(HB462&gt;0,ROUND(PMT($F$92/12,$F$96*12,-GC463),5),0)</f>
        <v>0</v>
      </c>
      <c r="GE463" s="15">
        <f>IF(HB462&gt;0,ROUND(GC463*$GE$1/1000,2),0)</f>
        <v>0</v>
      </c>
      <c r="GF463" s="9">
        <f>INT(GE463)</f>
        <v>0</v>
      </c>
      <c r="GG463" s="23">
        <f>INT((GE463-GF463)*10)/10</f>
        <v>0</v>
      </c>
      <c r="GH463" s="17">
        <f>GE463-GF463-GG463</f>
        <v>0</v>
      </c>
      <c r="GI463" s="23">
        <f>IF(OR(GH463=0.05,GH463=0),GH463,IF(AND(GH463&gt;0.051,GH463&lt;0.1),0.1,IF(AND(GH463&gt;0.001,GH463&lt;0.05),0.05,GH463)))</f>
        <v>0</v>
      </c>
      <c r="GJ463" s="23">
        <f>GF463+GG463+GI463</f>
        <v>0</v>
      </c>
      <c r="GK463" s="15">
        <f>IF(HB462&gt;0,ROUND($GD$1*$GK$1,2),0)</f>
        <v>0</v>
      </c>
      <c r="GL463" s="22">
        <v>0</v>
      </c>
      <c r="GM463" s="22">
        <f>IF(HB462&gt;0,ROUND($GD$1*$GM$1,0),0)</f>
        <v>0</v>
      </c>
      <c r="GN463" s="22">
        <f>IF(HB462&gt;0,ROUND($GD$1*$GN$1,2),0)</f>
        <v>0</v>
      </c>
      <c r="GO463" s="22">
        <f>IF(HB462&gt;0,ROUND($GD$1*$GO$1,2),0)</f>
        <v>0</v>
      </c>
      <c r="GP463" s="22">
        <f>IF(HB462&gt;0,ROUND($GD$1*$GP$1,2),0)</f>
        <v>0</v>
      </c>
      <c r="GQ463" s="15">
        <f>IF(HB462&gt;0,GK463+SUM(GM463:GP463),0)</f>
        <v>0</v>
      </c>
      <c r="GR463" s="22">
        <f>IF(HB462&gt;0,ROUND(GQ463/12,2),0)</f>
        <v>0</v>
      </c>
      <c r="GS463" s="9">
        <f>INT(GR463)</f>
        <v>0</v>
      </c>
      <c r="GT463" s="23">
        <f>INT((GR463-GS463)*10)/10</f>
        <v>0</v>
      </c>
      <c r="GU463" s="17">
        <f>GR463-GS463-GT463</f>
        <v>0</v>
      </c>
      <c r="GV463" s="23">
        <f>IF(OR(GU463=0.05,GU463=0),GU463,IF(AND(GU463&gt;0.051,GU463&lt;0.1),0.1,IF(AND(GU463&gt;0.001,GU463&lt;0.05),0.05,GU463)))</f>
        <v>0</v>
      </c>
      <c r="GW463" s="23">
        <f>GS463+GT463+GV463</f>
        <v>0</v>
      </c>
      <c r="GX463">
        <f>IF(HB462&gt;0,GX462,0)</f>
        <v>0</v>
      </c>
      <c r="GY463" s="7">
        <f>ROUND(GD463+GJ463+GW463+GX463,2)</f>
        <v>0</v>
      </c>
      <c r="GZ463" s="7">
        <f>IF(AND(GY463&gt;0,GY464=0),GY463,0)</f>
        <v>0</v>
      </c>
      <c r="HA463" s="7">
        <f>IF(HB462&gt;0,HA462,0)</f>
        <v>0</v>
      </c>
      <c r="HB463" s="7">
        <f>IF(ROUND(GY463-HA463,2)&gt;0,ROUND(GY463-HA463,2),0)</f>
        <v>0</v>
      </c>
    </row>
    <row r="464" spans="1:235">
      <c r="BB464">
        <v>462</v>
      </c>
      <c r="BC464" s="7">
        <f>IF(BW463&gt;0,BC463-1000,BC463)</f>
        <v>0</v>
      </c>
      <c r="BD464" s="20">
        <f>IF(BW463&gt;0,ROUND(PMT($F$92/12,$F$96*12,-BC464),5),0)</f>
        <v>0</v>
      </c>
      <c r="BE464" s="15">
        <f>IF(BW463&gt;0,ROUND(BC464*$E$1/1000,2),0)</f>
        <v>0</v>
      </c>
      <c r="BF464" s="15">
        <f>IF(BW463&gt;0,ROUND(MIN(BC464,$F$168)*$BF$1,2),0)</f>
        <v>0</v>
      </c>
      <c r="BG464" s="22">
        <v>0</v>
      </c>
      <c r="BH464" s="22">
        <f>IF(BW463&gt;0,ROUND(MIN(BC464,$F$168)*$BH$1,0),0)</f>
        <v>0</v>
      </c>
      <c r="BI464" s="22">
        <f>IF(BW463&gt;0,ROUND(MIN(BC464,$F$168)*$BI$1,2),0)</f>
        <v>0</v>
      </c>
      <c r="BJ464" s="22">
        <f>IF(BW463&gt;0,ROUND(MIN(BC464,$F$168)*$BJ$1,2),0)</f>
        <v>0</v>
      </c>
      <c r="BK464" s="22">
        <f>IF(BW463&gt;0,ROUND(MIN(BC464,$F$168)*$BK$1,2),0)</f>
        <v>0</v>
      </c>
      <c r="BL464" s="15">
        <f>IF(BW463&gt;0,BF464+SUM(BH464:BK464),0)</f>
        <v>0</v>
      </c>
      <c r="BM464" s="22">
        <f>IF(BW463&gt;0,ROUND(BL464/12,2),0)</f>
        <v>0</v>
      </c>
      <c r="BN464" s="9">
        <f>INT(BM464)</f>
        <v>0</v>
      </c>
      <c r="BO464" s="23">
        <f>INT((BM464-BN464)*10)/10</f>
        <v>0</v>
      </c>
      <c r="BP464" s="17">
        <f>BM464-BN464-BO464</f>
        <v>0</v>
      </c>
      <c r="BQ464" s="23">
        <f>IF(OR(BP464=0.05,BP464=0),BP464,IF(AND(BP464&gt;0.051,BP464&lt;0.1),0.1,IF(AND(BP464&gt;0.001,BP464&lt;0.05),0.05,BP464)))</f>
        <v>0</v>
      </c>
      <c r="BR464" s="23">
        <f>BN464+BO464+BQ464</f>
        <v>0</v>
      </c>
      <c r="BS464">
        <f>IF(BW463&gt;0,BS463,0)</f>
        <v>0</v>
      </c>
      <c r="BT464" s="7">
        <f>SUM(BD464:BE464)+BR464+BS464</f>
        <v>0</v>
      </c>
      <c r="BU464" s="7">
        <f>IF(AND(BT464&gt;0,BT465=0),BT464,0)</f>
        <v>0</v>
      </c>
      <c r="BV464" s="7">
        <f>IF(BW463&gt;0,BV463,0)</f>
        <v>0</v>
      </c>
      <c r="BW464" s="7">
        <f>IF(ROUND(BT464-BV464,2)&gt;0,ROUND(BT464-BV464,2),0)</f>
        <v>0</v>
      </c>
      <c r="CB464">
        <v>462</v>
      </c>
      <c r="CC464" s="7">
        <f>IF(DB463&gt;0,CC463-1000,CC463)</f>
        <v>0</v>
      </c>
      <c r="CD464" s="20">
        <f>IF(DB463&gt;0,ROUND(PMT($F$92/12,$F$96*12,-CC464),5),0)</f>
        <v>0</v>
      </c>
      <c r="CE464" s="15">
        <f>IF(DB463&gt;0,ROUND(CC464*$CE$1/1000,2),0)</f>
        <v>0</v>
      </c>
      <c r="CF464" s="9">
        <f>INT(CE464)</f>
        <v>0</v>
      </c>
      <c r="CG464" s="23">
        <f>INT((CE464-CF464)*10)/10</f>
        <v>0</v>
      </c>
      <c r="CH464" s="17">
        <f>CE464-CF464-CG464</f>
        <v>0</v>
      </c>
      <c r="CI464" s="23">
        <f>IF(OR(CH464=0.05,CH464=0),CH464,IF(AND(CH464&gt;0.051,CH464&lt;0.1),0.1,IF(AND(CH464&gt;0.001,CH464&lt;0.05),0.05,CH464)))</f>
        <v>0</v>
      </c>
      <c r="CJ464" s="23">
        <f>CF464+CG464+CI464</f>
        <v>0</v>
      </c>
      <c r="CK464" s="15">
        <f>IF(DB463&gt;0,ROUND($CD$1*$CK$1,2),0)</f>
        <v>0</v>
      </c>
      <c r="CL464" s="22">
        <v>0</v>
      </c>
      <c r="CM464" s="22">
        <f>IF(DB463&gt;0,ROUND($CD$1*$CM$1,2),0)</f>
        <v>0</v>
      </c>
      <c r="CN464" s="22">
        <f>IF(DB463&gt;0,ROUND($CD$1*$CN$1,2),0)</f>
        <v>0</v>
      </c>
      <c r="CO464" s="22">
        <f>IF(DB463&gt;0,ROUND($CD$1*$CO$1,2),0)</f>
        <v>0</v>
      </c>
      <c r="CP464" s="22">
        <f>IF(DB463&gt;0,ROUND($CD$1*$CP$1,2),0)</f>
        <v>0</v>
      </c>
      <c r="CQ464" s="15">
        <f>IF(DB463&gt;0,CK464+SUM(CM464:CP464),0)</f>
        <v>0</v>
      </c>
      <c r="CR464" s="22">
        <f>IF(DB463&gt;0,ROUND(CQ464/12,2),0)</f>
        <v>0</v>
      </c>
      <c r="CS464" s="9">
        <f>INT(CR464)</f>
        <v>0</v>
      </c>
      <c r="CT464" s="23">
        <f>INT((CR464-CS464)*10)/10</f>
        <v>0</v>
      </c>
      <c r="CU464" s="17">
        <f>CR464-CS464-CT464</f>
        <v>0</v>
      </c>
      <c r="CV464" s="23">
        <f>IF(OR(CU464=0.05,CU464=0),CU464,IF(AND(CU464&gt;0.051,CU464&lt;0.1),0.1,IF(AND(CU464&gt;0.001,CU464&lt;0.05),0.05,CU464)))</f>
        <v>0</v>
      </c>
      <c r="CW464" s="23">
        <f>CS464+CT464+CV464</f>
        <v>0</v>
      </c>
      <c r="CX464">
        <f>IF(DB463&gt;0,CX463,0)</f>
        <v>0</v>
      </c>
      <c r="CY464" s="7">
        <f>ROUND(CD464+CJ464+CW464+CX464,2)</f>
        <v>0</v>
      </c>
      <c r="CZ464" s="7">
        <f>IF(AND(CY464&gt;0,CY465=0),CY464,0)</f>
        <v>0</v>
      </c>
      <c r="DA464" s="7">
        <f>IF(DB463&gt;0,DA463,0)</f>
        <v>0</v>
      </c>
      <c r="DB464" s="7">
        <f>IF(ROUND(CY464-DA464,2)&gt;0,ROUND(CY464-DA464,2),0)</f>
        <v>0</v>
      </c>
      <c r="EB464">
        <v>462</v>
      </c>
      <c r="EC464" s="7">
        <f>IF(FB463&gt;0,EC463-1000,EC463)</f>
        <v>0</v>
      </c>
      <c r="ED464" s="20">
        <f>IF(FB463&gt;0,ROUND(PMT($F$92/12,$F$96*12,-EC464),5),0)</f>
        <v>0</v>
      </c>
      <c r="EE464" s="15">
        <f>IF(FB463&gt;0,ROUND(EC464*$EE$1/1000,2),0)</f>
        <v>0</v>
      </c>
      <c r="EF464" s="9">
        <f>INT(EE464)</f>
        <v>0</v>
      </c>
      <c r="EG464" s="23">
        <f>INT((EE464-EF464)*10)/10</f>
        <v>0</v>
      </c>
      <c r="EH464" s="17">
        <f>EE464-EF464-EG464</f>
        <v>0</v>
      </c>
      <c r="EI464" s="23">
        <f>IF(OR(EH464=0.05,EH464=0),EH464,IF(AND(EH464&gt;0.051,EH464&lt;0.1),0.1,IF(AND(EH464&gt;0.001,EH464&lt;0.05),0.05,EH464)))</f>
        <v>0</v>
      </c>
      <c r="EJ464" s="23">
        <f>EF464+EG464+EI464</f>
        <v>0</v>
      </c>
      <c r="EK464" s="15">
        <f>IF(FB463&gt;0,ROUND($ED$1*$EK$1,2),0)</f>
        <v>0</v>
      </c>
      <c r="EL464" s="22">
        <v>0</v>
      </c>
      <c r="EM464" s="22">
        <f>IF(FB463&gt;0,ROUND($ED$1*$EM$1,0),0)</f>
        <v>0</v>
      </c>
      <c r="EN464" s="22">
        <f>IF(FB463&gt;0,ROUND($ED$1*$EN$1,2),0)</f>
        <v>0</v>
      </c>
      <c r="EO464" s="22">
        <f>IF(FB463&gt;0,ROUND($ED$1*$EO$1,2),0)</f>
        <v>0</v>
      </c>
      <c r="EP464" s="22">
        <f>IF(FB463&gt;0,ROUND($ED$1*$EP$1,2),0)</f>
        <v>0</v>
      </c>
      <c r="EQ464" s="15">
        <f>IF(FB463&gt;0,EK464+SUM(EM464:EP464),0)</f>
        <v>0</v>
      </c>
      <c r="ER464" s="22">
        <f>IF(FB463&gt;0,ROUND(EQ464/12,2),0)</f>
        <v>0</v>
      </c>
      <c r="ES464" s="9">
        <f>INT(ER464)</f>
        <v>0</v>
      </c>
      <c r="ET464" s="23">
        <f>INT((ER464-ES464)*10)/10</f>
        <v>0</v>
      </c>
      <c r="EU464" s="17">
        <f>ER464-ES464-ET464</f>
        <v>0</v>
      </c>
      <c r="EV464" s="23">
        <f>IF(OR(EU464=0.05,EU464=0),EU464,IF(AND(EU464&gt;0.051,EU464&lt;0.1),0.1,IF(AND(EU464&gt;0.001,EU464&lt;0.05),0.05,EU464)))</f>
        <v>0</v>
      </c>
      <c r="EW464" s="23">
        <f>ES464+ET464+EV464</f>
        <v>0</v>
      </c>
      <c r="EX464">
        <f>IF(FB463&gt;0,EX463,0)</f>
        <v>0</v>
      </c>
      <c r="EY464" s="7">
        <f>ROUND(ED464+EJ464+EW464+EX464,2)</f>
        <v>0</v>
      </c>
      <c r="EZ464" s="7">
        <f>IF(AND(EY464&gt;0,EY465=0),EY464,0)</f>
        <v>0</v>
      </c>
      <c r="FA464" s="7">
        <f>IF(FB463&gt;0,FA463,0)</f>
        <v>0</v>
      </c>
      <c r="FB464" s="7">
        <f>IF(ROUND(EY464-FA464,2)&gt;0,ROUND(EY464-FA464,2),0)</f>
        <v>0</v>
      </c>
      <c r="GB464">
        <v>462</v>
      </c>
      <c r="GC464" s="7">
        <f>IF(HB463&gt;0,GC463-1000,GC463)</f>
        <v>0</v>
      </c>
      <c r="GD464" s="20">
        <f>IF(HB463&gt;0,ROUND(PMT($F$92/12,$F$96*12,-GC464),5),0)</f>
        <v>0</v>
      </c>
      <c r="GE464" s="15">
        <f>IF(HB463&gt;0,ROUND(GC464*$GE$1/1000,2),0)</f>
        <v>0</v>
      </c>
      <c r="GF464" s="9">
        <f>INT(GE464)</f>
        <v>0</v>
      </c>
      <c r="GG464" s="23">
        <f>INT((GE464-GF464)*10)/10</f>
        <v>0</v>
      </c>
      <c r="GH464" s="17">
        <f>GE464-GF464-GG464</f>
        <v>0</v>
      </c>
      <c r="GI464" s="23">
        <f>IF(OR(GH464=0.05,GH464=0),GH464,IF(AND(GH464&gt;0.051,GH464&lt;0.1),0.1,IF(AND(GH464&gt;0.001,GH464&lt;0.05),0.05,GH464)))</f>
        <v>0</v>
      </c>
      <c r="GJ464" s="23">
        <f>GF464+GG464+GI464</f>
        <v>0</v>
      </c>
      <c r="GK464" s="15">
        <f>IF(HB463&gt;0,ROUND($GD$1*$GK$1,2),0)</f>
        <v>0</v>
      </c>
      <c r="GL464" s="22">
        <v>0</v>
      </c>
      <c r="GM464" s="22">
        <f>IF(HB463&gt;0,ROUND($GD$1*$GM$1,0),0)</f>
        <v>0</v>
      </c>
      <c r="GN464" s="22">
        <f>IF(HB463&gt;0,ROUND($GD$1*$GN$1,2),0)</f>
        <v>0</v>
      </c>
      <c r="GO464" s="22">
        <f>IF(HB463&gt;0,ROUND($GD$1*$GO$1,2),0)</f>
        <v>0</v>
      </c>
      <c r="GP464" s="22">
        <f>IF(HB463&gt;0,ROUND($GD$1*$GP$1,2),0)</f>
        <v>0</v>
      </c>
      <c r="GQ464" s="15">
        <f>IF(HB463&gt;0,GK464+SUM(GM464:GP464),0)</f>
        <v>0</v>
      </c>
      <c r="GR464" s="22">
        <f>IF(HB463&gt;0,ROUND(GQ464/12,2),0)</f>
        <v>0</v>
      </c>
      <c r="GS464" s="9">
        <f>INT(GR464)</f>
        <v>0</v>
      </c>
      <c r="GT464" s="23">
        <f>INT((GR464-GS464)*10)/10</f>
        <v>0</v>
      </c>
      <c r="GU464" s="17">
        <f>GR464-GS464-GT464</f>
        <v>0</v>
      </c>
      <c r="GV464" s="23">
        <f>IF(OR(GU464=0.05,GU464=0),GU464,IF(AND(GU464&gt;0.051,GU464&lt;0.1),0.1,IF(AND(GU464&gt;0.001,GU464&lt;0.05),0.05,GU464)))</f>
        <v>0</v>
      </c>
      <c r="GW464" s="23">
        <f>GS464+GT464+GV464</f>
        <v>0</v>
      </c>
      <c r="GX464">
        <f>IF(HB463&gt;0,GX463,0)</f>
        <v>0</v>
      </c>
      <c r="GY464" s="7">
        <f>ROUND(GD464+GJ464+GW464+GX464,2)</f>
        <v>0</v>
      </c>
      <c r="GZ464" s="7">
        <f>IF(AND(GY464&gt;0,GY465=0),GY464,0)</f>
        <v>0</v>
      </c>
      <c r="HA464" s="7">
        <f>IF(HB463&gt;0,HA463,0)</f>
        <v>0</v>
      </c>
      <c r="HB464" s="7">
        <f>IF(ROUND(GY464-HA464,2)&gt;0,ROUND(GY464-HA464,2),0)</f>
        <v>0</v>
      </c>
    </row>
    <row r="465" spans="1:235">
      <c r="BB465">
        <v>463</v>
      </c>
      <c r="BC465" s="7">
        <f>IF(BW464&gt;0,BC464-1000,BC464)</f>
        <v>0</v>
      </c>
      <c r="BD465" s="20">
        <f>IF(BW464&gt;0,ROUND(PMT($F$92/12,$F$96*12,-BC465),5),0)</f>
        <v>0</v>
      </c>
      <c r="BE465" s="15">
        <f>IF(BW464&gt;0,ROUND(BC465*$E$1/1000,2),0)</f>
        <v>0</v>
      </c>
      <c r="BF465" s="15">
        <f>IF(BW464&gt;0,ROUND(MIN(BC465,$F$168)*$BF$1,2),0)</f>
        <v>0</v>
      </c>
      <c r="BG465" s="22">
        <v>0</v>
      </c>
      <c r="BH465" s="22">
        <f>IF(BW464&gt;0,ROUND(MIN(BC465,$F$168)*$BH$1,0),0)</f>
        <v>0</v>
      </c>
      <c r="BI465" s="22">
        <f>IF(BW464&gt;0,ROUND(MIN(BC465,$F$168)*$BI$1,2),0)</f>
        <v>0</v>
      </c>
      <c r="BJ465" s="22">
        <f>IF(BW464&gt;0,ROUND(MIN(BC465,$F$168)*$BJ$1,2),0)</f>
        <v>0</v>
      </c>
      <c r="BK465" s="22">
        <f>IF(BW464&gt;0,ROUND(MIN(BC465,$F$168)*$BK$1,2),0)</f>
        <v>0</v>
      </c>
      <c r="BL465" s="15">
        <f>IF(BW464&gt;0,BF465+SUM(BH465:BK465),0)</f>
        <v>0</v>
      </c>
      <c r="BM465" s="22">
        <f>IF(BW464&gt;0,ROUND(BL465/12,2),0)</f>
        <v>0</v>
      </c>
      <c r="BN465" s="9">
        <f>INT(BM465)</f>
        <v>0</v>
      </c>
      <c r="BO465" s="23">
        <f>INT((BM465-BN465)*10)/10</f>
        <v>0</v>
      </c>
      <c r="BP465" s="17">
        <f>BM465-BN465-BO465</f>
        <v>0</v>
      </c>
      <c r="BQ465" s="23">
        <f>IF(OR(BP465=0.05,BP465=0),BP465,IF(AND(BP465&gt;0.051,BP465&lt;0.1),0.1,IF(AND(BP465&gt;0.001,BP465&lt;0.05),0.05,BP465)))</f>
        <v>0</v>
      </c>
      <c r="BR465" s="23">
        <f>BN465+BO465+BQ465</f>
        <v>0</v>
      </c>
      <c r="BS465">
        <f>IF(BW464&gt;0,BS464,0)</f>
        <v>0</v>
      </c>
      <c r="BT465" s="7">
        <f>SUM(BD465:BE465)+BR465+BS465</f>
        <v>0</v>
      </c>
      <c r="BU465" s="7">
        <f>IF(AND(BT465&gt;0,BT466=0),BT465,0)</f>
        <v>0</v>
      </c>
      <c r="BV465" s="7">
        <f>IF(BW464&gt;0,BV464,0)</f>
        <v>0</v>
      </c>
      <c r="BW465" s="7">
        <f>IF(ROUND(BT465-BV465,2)&gt;0,ROUND(BT465-BV465,2),0)</f>
        <v>0</v>
      </c>
      <c r="CB465">
        <v>463</v>
      </c>
      <c r="CC465" s="7">
        <f>IF(DB464&gt;0,CC464-1000,CC464)</f>
        <v>0</v>
      </c>
      <c r="CD465" s="20">
        <f>IF(DB464&gt;0,ROUND(PMT($F$92/12,$F$96*12,-CC465),5),0)</f>
        <v>0</v>
      </c>
      <c r="CE465" s="15">
        <f>IF(DB464&gt;0,ROUND(CC465*$CE$1/1000,2),0)</f>
        <v>0</v>
      </c>
      <c r="CF465" s="9">
        <f>INT(CE465)</f>
        <v>0</v>
      </c>
      <c r="CG465" s="23">
        <f>INT((CE465-CF465)*10)/10</f>
        <v>0</v>
      </c>
      <c r="CH465" s="17">
        <f>CE465-CF465-CG465</f>
        <v>0</v>
      </c>
      <c r="CI465" s="23">
        <f>IF(OR(CH465=0.05,CH465=0),CH465,IF(AND(CH465&gt;0.051,CH465&lt;0.1),0.1,IF(AND(CH465&gt;0.001,CH465&lt;0.05),0.05,CH465)))</f>
        <v>0</v>
      </c>
      <c r="CJ465" s="23">
        <f>CF465+CG465+CI465</f>
        <v>0</v>
      </c>
      <c r="CK465" s="15">
        <f>IF(DB464&gt;0,ROUND($CD$1*$CK$1,2),0)</f>
        <v>0</v>
      </c>
      <c r="CL465" s="22">
        <v>0</v>
      </c>
      <c r="CM465" s="22">
        <f>IF(DB464&gt;0,ROUND($CD$1*$CM$1,2),0)</f>
        <v>0</v>
      </c>
      <c r="CN465" s="22">
        <f>IF(DB464&gt;0,ROUND($CD$1*$CN$1,2),0)</f>
        <v>0</v>
      </c>
      <c r="CO465" s="22">
        <f>IF(DB464&gt;0,ROUND($CD$1*$CO$1,2),0)</f>
        <v>0</v>
      </c>
      <c r="CP465" s="22">
        <f>IF(DB464&gt;0,ROUND($CD$1*$CP$1,2),0)</f>
        <v>0</v>
      </c>
      <c r="CQ465" s="15">
        <f>IF(DB464&gt;0,CK465+SUM(CM465:CP465),0)</f>
        <v>0</v>
      </c>
      <c r="CR465" s="22">
        <f>IF(DB464&gt;0,ROUND(CQ465/12,2),0)</f>
        <v>0</v>
      </c>
      <c r="CS465" s="9">
        <f>INT(CR465)</f>
        <v>0</v>
      </c>
      <c r="CT465" s="23">
        <f>INT((CR465-CS465)*10)/10</f>
        <v>0</v>
      </c>
      <c r="CU465" s="17">
        <f>CR465-CS465-CT465</f>
        <v>0</v>
      </c>
      <c r="CV465" s="23">
        <f>IF(OR(CU465=0.05,CU465=0),CU465,IF(AND(CU465&gt;0.051,CU465&lt;0.1),0.1,IF(AND(CU465&gt;0.001,CU465&lt;0.05),0.05,CU465)))</f>
        <v>0</v>
      </c>
      <c r="CW465" s="23">
        <f>CS465+CT465+CV465</f>
        <v>0</v>
      </c>
      <c r="CX465">
        <f>IF(DB464&gt;0,CX464,0)</f>
        <v>0</v>
      </c>
      <c r="CY465" s="7">
        <f>ROUND(CD465+CJ465+CW465+CX465,2)</f>
        <v>0</v>
      </c>
      <c r="CZ465" s="7">
        <f>IF(AND(CY465&gt;0,CY466=0),CY465,0)</f>
        <v>0</v>
      </c>
      <c r="DA465" s="7">
        <f>IF(DB464&gt;0,DA464,0)</f>
        <v>0</v>
      </c>
      <c r="DB465" s="7">
        <f>IF(ROUND(CY465-DA465,2)&gt;0,ROUND(CY465-DA465,2),0)</f>
        <v>0</v>
      </c>
      <c r="EB465">
        <v>463</v>
      </c>
      <c r="EC465" s="7">
        <f>IF(FB464&gt;0,EC464-1000,EC464)</f>
        <v>0</v>
      </c>
      <c r="ED465" s="20">
        <f>IF(FB464&gt;0,ROUND(PMT($F$92/12,$F$96*12,-EC465),5),0)</f>
        <v>0</v>
      </c>
      <c r="EE465" s="15">
        <f>IF(FB464&gt;0,ROUND(EC465*$EE$1/1000,2),0)</f>
        <v>0</v>
      </c>
      <c r="EF465" s="9">
        <f>INT(EE465)</f>
        <v>0</v>
      </c>
      <c r="EG465" s="23">
        <f>INT((EE465-EF465)*10)/10</f>
        <v>0</v>
      </c>
      <c r="EH465" s="17">
        <f>EE465-EF465-EG465</f>
        <v>0</v>
      </c>
      <c r="EI465" s="23">
        <f>IF(OR(EH465=0.05,EH465=0),EH465,IF(AND(EH465&gt;0.051,EH465&lt;0.1),0.1,IF(AND(EH465&gt;0.001,EH465&lt;0.05),0.05,EH465)))</f>
        <v>0</v>
      </c>
      <c r="EJ465" s="23">
        <f>EF465+EG465+EI465</f>
        <v>0</v>
      </c>
      <c r="EK465" s="15">
        <f>IF(FB464&gt;0,ROUND($ED$1*$EK$1,2),0)</f>
        <v>0</v>
      </c>
      <c r="EL465" s="22">
        <v>0</v>
      </c>
      <c r="EM465" s="22">
        <f>IF(FB464&gt;0,ROUND($ED$1*$EM$1,0),0)</f>
        <v>0</v>
      </c>
      <c r="EN465" s="22">
        <f>IF(FB464&gt;0,ROUND($ED$1*$EN$1,2),0)</f>
        <v>0</v>
      </c>
      <c r="EO465" s="22">
        <f>IF(FB464&gt;0,ROUND($ED$1*$EO$1,2),0)</f>
        <v>0</v>
      </c>
      <c r="EP465" s="22">
        <f>IF(FB464&gt;0,ROUND($ED$1*$EP$1,2),0)</f>
        <v>0</v>
      </c>
      <c r="EQ465" s="15">
        <f>IF(FB464&gt;0,EK465+SUM(EM465:EP465),0)</f>
        <v>0</v>
      </c>
      <c r="ER465" s="22">
        <f>IF(FB464&gt;0,ROUND(EQ465/12,2),0)</f>
        <v>0</v>
      </c>
      <c r="ES465" s="9">
        <f>INT(ER465)</f>
        <v>0</v>
      </c>
      <c r="ET465" s="23">
        <f>INT((ER465-ES465)*10)/10</f>
        <v>0</v>
      </c>
      <c r="EU465" s="17">
        <f>ER465-ES465-ET465</f>
        <v>0</v>
      </c>
      <c r="EV465" s="23">
        <f>IF(OR(EU465=0.05,EU465=0),EU465,IF(AND(EU465&gt;0.051,EU465&lt;0.1),0.1,IF(AND(EU465&gt;0.001,EU465&lt;0.05),0.05,EU465)))</f>
        <v>0</v>
      </c>
      <c r="EW465" s="23">
        <f>ES465+ET465+EV465</f>
        <v>0</v>
      </c>
      <c r="EX465">
        <f>IF(FB464&gt;0,EX464,0)</f>
        <v>0</v>
      </c>
      <c r="EY465" s="7">
        <f>ROUND(ED465+EJ465+EW465+EX465,2)</f>
        <v>0</v>
      </c>
      <c r="EZ465" s="7">
        <f>IF(AND(EY465&gt;0,EY466=0),EY465,0)</f>
        <v>0</v>
      </c>
      <c r="FA465" s="7">
        <f>IF(FB464&gt;0,FA464,0)</f>
        <v>0</v>
      </c>
      <c r="FB465" s="7">
        <f>IF(ROUND(EY465-FA465,2)&gt;0,ROUND(EY465-FA465,2),0)</f>
        <v>0</v>
      </c>
      <c r="GB465">
        <v>463</v>
      </c>
      <c r="GC465" s="7">
        <f>IF(HB464&gt;0,GC464-1000,GC464)</f>
        <v>0</v>
      </c>
      <c r="GD465" s="20">
        <f>IF(HB464&gt;0,ROUND(PMT($F$92/12,$F$96*12,-GC465),5),0)</f>
        <v>0</v>
      </c>
      <c r="GE465" s="15">
        <f>IF(HB464&gt;0,ROUND(GC465*$GE$1/1000,2),0)</f>
        <v>0</v>
      </c>
      <c r="GF465" s="9">
        <f>INT(GE465)</f>
        <v>0</v>
      </c>
      <c r="GG465" s="23">
        <f>INT((GE465-GF465)*10)/10</f>
        <v>0</v>
      </c>
      <c r="GH465" s="17">
        <f>GE465-GF465-GG465</f>
        <v>0</v>
      </c>
      <c r="GI465" s="23">
        <f>IF(OR(GH465=0.05,GH465=0),GH465,IF(AND(GH465&gt;0.051,GH465&lt;0.1),0.1,IF(AND(GH465&gt;0.001,GH465&lt;0.05),0.05,GH465)))</f>
        <v>0</v>
      </c>
      <c r="GJ465" s="23">
        <f>GF465+GG465+GI465</f>
        <v>0</v>
      </c>
      <c r="GK465" s="15">
        <f>IF(HB464&gt;0,ROUND($GD$1*$GK$1,2),0)</f>
        <v>0</v>
      </c>
      <c r="GL465" s="22">
        <v>0</v>
      </c>
      <c r="GM465" s="22">
        <f>IF(HB464&gt;0,ROUND($GD$1*$GM$1,0),0)</f>
        <v>0</v>
      </c>
      <c r="GN465" s="22">
        <f>IF(HB464&gt;0,ROUND($GD$1*$GN$1,2),0)</f>
        <v>0</v>
      </c>
      <c r="GO465" s="22">
        <f>IF(HB464&gt;0,ROUND($GD$1*$GO$1,2),0)</f>
        <v>0</v>
      </c>
      <c r="GP465" s="22">
        <f>IF(HB464&gt;0,ROUND($GD$1*$GP$1,2),0)</f>
        <v>0</v>
      </c>
      <c r="GQ465" s="15">
        <f>IF(HB464&gt;0,GK465+SUM(GM465:GP465),0)</f>
        <v>0</v>
      </c>
      <c r="GR465" s="22">
        <f>IF(HB464&gt;0,ROUND(GQ465/12,2),0)</f>
        <v>0</v>
      </c>
      <c r="GS465" s="9">
        <f>INT(GR465)</f>
        <v>0</v>
      </c>
      <c r="GT465" s="23">
        <f>INT((GR465-GS465)*10)/10</f>
        <v>0</v>
      </c>
      <c r="GU465" s="17">
        <f>GR465-GS465-GT465</f>
        <v>0</v>
      </c>
      <c r="GV465" s="23">
        <f>IF(OR(GU465=0.05,GU465=0),GU465,IF(AND(GU465&gt;0.051,GU465&lt;0.1),0.1,IF(AND(GU465&gt;0.001,GU465&lt;0.05),0.05,GU465)))</f>
        <v>0</v>
      </c>
      <c r="GW465" s="23">
        <f>GS465+GT465+GV465</f>
        <v>0</v>
      </c>
      <c r="GX465">
        <f>IF(HB464&gt;0,GX464,0)</f>
        <v>0</v>
      </c>
      <c r="GY465" s="7">
        <f>ROUND(GD465+GJ465+GW465+GX465,2)</f>
        <v>0</v>
      </c>
      <c r="GZ465" s="7">
        <f>IF(AND(GY465&gt;0,GY466=0),GY465,0)</f>
        <v>0</v>
      </c>
      <c r="HA465" s="7">
        <f>IF(HB464&gt;0,HA464,0)</f>
        <v>0</v>
      </c>
      <c r="HB465" s="7">
        <f>IF(ROUND(GY465-HA465,2)&gt;0,ROUND(GY465-HA465,2),0)</f>
        <v>0</v>
      </c>
    </row>
    <row r="466" spans="1:235">
      <c r="BB466">
        <v>464</v>
      </c>
      <c r="BC466" s="7">
        <f>IF(BW465&gt;0,BC465-1000,BC465)</f>
        <v>0</v>
      </c>
      <c r="BD466" s="20">
        <f>IF(BW465&gt;0,ROUND(PMT($F$92/12,$F$96*12,-BC466),5),0)</f>
        <v>0</v>
      </c>
      <c r="BE466" s="15">
        <f>IF(BW465&gt;0,ROUND(BC466*$E$1/1000,2),0)</f>
        <v>0</v>
      </c>
      <c r="BF466" s="15">
        <f>IF(BW465&gt;0,ROUND(MIN(BC466,$F$168)*$BF$1,2),0)</f>
        <v>0</v>
      </c>
      <c r="BG466" s="22">
        <v>0</v>
      </c>
      <c r="BH466" s="22">
        <f>IF(BW465&gt;0,ROUND(MIN(BC466,$F$168)*$BH$1,0),0)</f>
        <v>0</v>
      </c>
      <c r="BI466" s="22">
        <f>IF(BW465&gt;0,ROUND(MIN(BC466,$F$168)*$BI$1,2),0)</f>
        <v>0</v>
      </c>
      <c r="BJ466" s="22">
        <f>IF(BW465&gt;0,ROUND(MIN(BC466,$F$168)*$BJ$1,2),0)</f>
        <v>0</v>
      </c>
      <c r="BK466" s="22">
        <f>IF(BW465&gt;0,ROUND(MIN(BC466,$F$168)*$BK$1,2),0)</f>
        <v>0</v>
      </c>
      <c r="BL466" s="15">
        <f>IF(BW465&gt;0,BF466+SUM(BH466:BK466),0)</f>
        <v>0</v>
      </c>
      <c r="BM466" s="22">
        <f>IF(BW465&gt;0,ROUND(BL466/12,2),0)</f>
        <v>0</v>
      </c>
      <c r="BN466" s="9">
        <f>INT(BM466)</f>
        <v>0</v>
      </c>
      <c r="BO466" s="23">
        <f>INT((BM466-BN466)*10)/10</f>
        <v>0</v>
      </c>
      <c r="BP466" s="17">
        <f>BM466-BN466-BO466</f>
        <v>0</v>
      </c>
      <c r="BQ466" s="23">
        <f>IF(OR(BP466=0.05,BP466=0),BP466,IF(AND(BP466&gt;0.051,BP466&lt;0.1),0.1,IF(AND(BP466&gt;0.001,BP466&lt;0.05),0.05,BP466)))</f>
        <v>0</v>
      </c>
      <c r="BR466" s="23">
        <f>BN466+BO466+BQ466</f>
        <v>0</v>
      </c>
      <c r="BS466">
        <f>IF(BW465&gt;0,BS465,0)</f>
        <v>0</v>
      </c>
      <c r="BT466" s="7">
        <f>SUM(BD466:BE466)+BR466+BS466</f>
        <v>0</v>
      </c>
      <c r="BU466" s="7">
        <f>IF(AND(BT466&gt;0,BT467=0),BT466,0)</f>
        <v>0</v>
      </c>
      <c r="BV466" s="7">
        <f>IF(BW465&gt;0,BV465,0)</f>
        <v>0</v>
      </c>
      <c r="BW466" s="7">
        <f>IF(ROUND(BT466-BV466,2)&gt;0,ROUND(BT466-BV466,2),0)</f>
        <v>0</v>
      </c>
      <c r="CB466">
        <v>464</v>
      </c>
      <c r="CC466" s="7">
        <f>IF(DB465&gt;0,CC465-1000,CC465)</f>
        <v>0</v>
      </c>
      <c r="CD466" s="20">
        <f>IF(DB465&gt;0,ROUND(PMT($F$92/12,$F$96*12,-CC466),5),0)</f>
        <v>0</v>
      </c>
      <c r="CE466" s="15">
        <f>IF(DB465&gt;0,ROUND(CC466*$CE$1/1000,2),0)</f>
        <v>0</v>
      </c>
      <c r="CF466" s="9">
        <f>INT(CE466)</f>
        <v>0</v>
      </c>
      <c r="CG466" s="23">
        <f>INT((CE466-CF466)*10)/10</f>
        <v>0</v>
      </c>
      <c r="CH466" s="17">
        <f>CE466-CF466-CG466</f>
        <v>0</v>
      </c>
      <c r="CI466" s="23">
        <f>IF(OR(CH466=0.05,CH466=0),CH466,IF(AND(CH466&gt;0.051,CH466&lt;0.1),0.1,IF(AND(CH466&gt;0.001,CH466&lt;0.05),0.05,CH466)))</f>
        <v>0</v>
      </c>
      <c r="CJ466" s="23">
        <f>CF466+CG466+CI466</f>
        <v>0</v>
      </c>
      <c r="CK466" s="15">
        <f>IF(DB465&gt;0,ROUND($CD$1*$CK$1,2),0)</f>
        <v>0</v>
      </c>
      <c r="CL466" s="22">
        <v>0</v>
      </c>
      <c r="CM466" s="22">
        <f>IF(DB465&gt;0,ROUND($CD$1*$CM$1,2),0)</f>
        <v>0</v>
      </c>
      <c r="CN466" s="22">
        <f>IF(DB465&gt;0,ROUND($CD$1*$CN$1,2),0)</f>
        <v>0</v>
      </c>
      <c r="CO466" s="22">
        <f>IF(DB465&gt;0,ROUND($CD$1*$CO$1,2),0)</f>
        <v>0</v>
      </c>
      <c r="CP466" s="22">
        <f>IF(DB465&gt;0,ROUND($CD$1*$CP$1,2),0)</f>
        <v>0</v>
      </c>
      <c r="CQ466" s="15">
        <f>IF(DB465&gt;0,CK466+SUM(CM466:CP466),0)</f>
        <v>0</v>
      </c>
      <c r="CR466" s="22">
        <f>IF(DB465&gt;0,ROUND(CQ466/12,2),0)</f>
        <v>0</v>
      </c>
      <c r="CS466" s="9">
        <f>INT(CR466)</f>
        <v>0</v>
      </c>
      <c r="CT466" s="23">
        <f>INT((CR466-CS466)*10)/10</f>
        <v>0</v>
      </c>
      <c r="CU466" s="17">
        <f>CR466-CS466-CT466</f>
        <v>0</v>
      </c>
      <c r="CV466" s="23">
        <f>IF(OR(CU466=0.05,CU466=0),CU466,IF(AND(CU466&gt;0.051,CU466&lt;0.1),0.1,IF(AND(CU466&gt;0.001,CU466&lt;0.05),0.05,CU466)))</f>
        <v>0</v>
      </c>
      <c r="CW466" s="23">
        <f>CS466+CT466+CV466</f>
        <v>0</v>
      </c>
      <c r="CX466">
        <f>IF(DB465&gt;0,CX465,0)</f>
        <v>0</v>
      </c>
      <c r="CY466" s="7">
        <f>ROUND(CD466+CJ466+CW466+CX466,2)</f>
        <v>0</v>
      </c>
      <c r="CZ466" s="7">
        <f>IF(AND(CY466&gt;0,CY467=0),CY466,0)</f>
        <v>0</v>
      </c>
      <c r="DA466" s="7">
        <f>IF(DB465&gt;0,DA465,0)</f>
        <v>0</v>
      </c>
      <c r="DB466" s="7">
        <f>IF(ROUND(CY466-DA466,2)&gt;0,ROUND(CY466-DA466,2),0)</f>
        <v>0</v>
      </c>
      <c r="EB466">
        <v>464</v>
      </c>
      <c r="EC466" s="7">
        <f>IF(FB465&gt;0,EC465-1000,EC465)</f>
        <v>0</v>
      </c>
      <c r="ED466" s="20">
        <f>IF(FB465&gt;0,ROUND(PMT($F$92/12,$F$96*12,-EC466),5),0)</f>
        <v>0</v>
      </c>
      <c r="EE466" s="15">
        <f>IF(FB465&gt;0,ROUND(EC466*$EE$1/1000,2),0)</f>
        <v>0</v>
      </c>
      <c r="EF466" s="9">
        <f>INT(EE466)</f>
        <v>0</v>
      </c>
      <c r="EG466" s="23">
        <f>INT((EE466-EF466)*10)/10</f>
        <v>0</v>
      </c>
      <c r="EH466" s="17">
        <f>EE466-EF466-EG466</f>
        <v>0</v>
      </c>
      <c r="EI466" s="23">
        <f>IF(OR(EH466=0.05,EH466=0),EH466,IF(AND(EH466&gt;0.051,EH466&lt;0.1),0.1,IF(AND(EH466&gt;0.001,EH466&lt;0.05),0.05,EH466)))</f>
        <v>0</v>
      </c>
      <c r="EJ466" s="23">
        <f>EF466+EG466+EI466</f>
        <v>0</v>
      </c>
      <c r="EK466" s="15">
        <f>IF(FB465&gt;0,ROUND($ED$1*$EK$1,2),0)</f>
        <v>0</v>
      </c>
      <c r="EL466" s="22">
        <v>0</v>
      </c>
      <c r="EM466" s="22">
        <f>IF(FB465&gt;0,ROUND($ED$1*$EM$1,0),0)</f>
        <v>0</v>
      </c>
      <c r="EN466" s="22">
        <f>IF(FB465&gt;0,ROUND($ED$1*$EN$1,2),0)</f>
        <v>0</v>
      </c>
      <c r="EO466" s="22">
        <f>IF(FB465&gt;0,ROUND($ED$1*$EO$1,2),0)</f>
        <v>0</v>
      </c>
      <c r="EP466" s="22">
        <f>IF(FB465&gt;0,ROUND($ED$1*$EP$1,2),0)</f>
        <v>0</v>
      </c>
      <c r="EQ466" s="15">
        <f>IF(FB465&gt;0,EK466+SUM(EM466:EP466),0)</f>
        <v>0</v>
      </c>
      <c r="ER466" s="22">
        <f>IF(FB465&gt;0,ROUND(EQ466/12,2),0)</f>
        <v>0</v>
      </c>
      <c r="ES466" s="9">
        <f>INT(ER466)</f>
        <v>0</v>
      </c>
      <c r="ET466" s="23">
        <f>INT((ER466-ES466)*10)/10</f>
        <v>0</v>
      </c>
      <c r="EU466" s="17">
        <f>ER466-ES466-ET466</f>
        <v>0</v>
      </c>
      <c r="EV466" s="23">
        <f>IF(OR(EU466=0.05,EU466=0),EU466,IF(AND(EU466&gt;0.051,EU466&lt;0.1),0.1,IF(AND(EU466&gt;0.001,EU466&lt;0.05),0.05,EU466)))</f>
        <v>0</v>
      </c>
      <c r="EW466" s="23">
        <f>ES466+ET466+EV466</f>
        <v>0</v>
      </c>
      <c r="EX466">
        <f>IF(FB465&gt;0,EX465,0)</f>
        <v>0</v>
      </c>
      <c r="EY466" s="7">
        <f>ROUND(ED466+EJ466+EW466+EX466,2)</f>
        <v>0</v>
      </c>
      <c r="EZ466" s="7">
        <f>IF(AND(EY466&gt;0,EY467=0),EY466,0)</f>
        <v>0</v>
      </c>
      <c r="FA466" s="7">
        <f>IF(FB465&gt;0,FA465,0)</f>
        <v>0</v>
      </c>
      <c r="FB466" s="7">
        <f>IF(ROUND(EY466-FA466,2)&gt;0,ROUND(EY466-FA466,2),0)</f>
        <v>0</v>
      </c>
      <c r="GB466">
        <v>464</v>
      </c>
      <c r="GC466" s="7">
        <f>IF(HB465&gt;0,GC465-1000,GC465)</f>
        <v>0</v>
      </c>
      <c r="GD466" s="20">
        <f>IF(HB465&gt;0,ROUND(PMT($F$92/12,$F$96*12,-GC466),5),0)</f>
        <v>0</v>
      </c>
      <c r="GE466" s="15">
        <f>IF(HB465&gt;0,ROUND(GC466*$GE$1/1000,2),0)</f>
        <v>0</v>
      </c>
      <c r="GF466" s="9">
        <f>INT(GE466)</f>
        <v>0</v>
      </c>
      <c r="GG466" s="23">
        <f>INT((GE466-GF466)*10)/10</f>
        <v>0</v>
      </c>
      <c r="GH466" s="17">
        <f>GE466-GF466-GG466</f>
        <v>0</v>
      </c>
      <c r="GI466" s="23">
        <f>IF(OR(GH466=0.05,GH466=0),GH466,IF(AND(GH466&gt;0.051,GH466&lt;0.1),0.1,IF(AND(GH466&gt;0.001,GH466&lt;0.05),0.05,GH466)))</f>
        <v>0</v>
      </c>
      <c r="GJ466" s="23">
        <f>GF466+GG466+GI466</f>
        <v>0</v>
      </c>
      <c r="GK466" s="15">
        <f>IF(HB465&gt;0,ROUND($GD$1*$GK$1,2),0)</f>
        <v>0</v>
      </c>
      <c r="GL466" s="22">
        <v>0</v>
      </c>
      <c r="GM466" s="22">
        <f>IF(HB465&gt;0,ROUND($GD$1*$GM$1,0),0)</f>
        <v>0</v>
      </c>
      <c r="GN466" s="22">
        <f>IF(HB465&gt;0,ROUND($GD$1*$GN$1,2),0)</f>
        <v>0</v>
      </c>
      <c r="GO466" s="22">
        <f>IF(HB465&gt;0,ROUND($GD$1*$GO$1,2),0)</f>
        <v>0</v>
      </c>
      <c r="GP466" s="22">
        <f>IF(HB465&gt;0,ROUND($GD$1*$GP$1,2),0)</f>
        <v>0</v>
      </c>
      <c r="GQ466" s="15">
        <f>IF(HB465&gt;0,GK466+SUM(GM466:GP466),0)</f>
        <v>0</v>
      </c>
      <c r="GR466" s="22">
        <f>IF(HB465&gt;0,ROUND(GQ466/12,2),0)</f>
        <v>0</v>
      </c>
      <c r="GS466" s="9">
        <f>INT(GR466)</f>
        <v>0</v>
      </c>
      <c r="GT466" s="23">
        <f>INT((GR466-GS466)*10)/10</f>
        <v>0</v>
      </c>
      <c r="GU466" s="17">
        <f>GR466-GS466-GT466</f>
        <v>0</v>
      </c>
      <c r="GV466" s="23">
        <f>IF(OR(GU466=0.05,GU466=0),GU466,IF(AND(GU466&gt;0.051,GU466&lt;0.1),0.1,IF(AND(GU466&gt;0.001,GU466&lt;0.05),0.05,GU466)))</f>
        <v>0</v>
      </c>
      <c r="GW466" s="23">
        <f>GS466+GT466+GV466</f>
        <v>0</v>
      </c>
      <c r="GX466">
        <f>IF(HB465&gt;0,GX465,0)</f>
        <v>0</v>
      </c>
      <c r="GY466" s="7">
        <f>ROUND(GD466+GJ466+GW466+GX466,2)</f>
        <v>0</v>
      </c>
      <c r="GZ466" s="7">
        <f>IF(AND(GY466&gt;0,GY467=0),GY466,0)</f>
        <v>0</v>
      </c>
      <c r="HA466" s="7">
        <f>IF(HB465&gt;0,HA465,0)</f>
        <v>0</v>
      </c>
      <c r="HB466" s="7">
        <f>IF(ROUND(GY466-HA466,2)&gt;0,ROUND(GY466-HA466,2),0)</f>
        <v>0</v>
      </c>
    </row>
    <row r="467" spans="1:235">
      <c r="BB467">
        <v>465</v>
      </c>
      <c r="BC467" s="7">
        <f>IF(BW466&gt;0,BC466-1000,BC466)</f>
        <v>0</v>
      </c>
      <c r="BD467" s="20">
        <f>IF(BW466&gt;0,ROUND(PMT($F$92/12,$F$96*12,-BC467),5),0)</f>
        <v>0</v>
      </c>
      <c r="BE467" s="15">
        <f>IF(BW466&gt;0,ROUND(BC467*$E$1/1000,2),0)</f>
        <v>0</v>
      </c>
      <c r="BF467" s="15">
        <f>IF(BW466&gt;0,ROUND(MIN(BC467,$F$168)*$BF$1,2),0)</f>
        <v>0</v>
      </c>
      <c r="BG467" s="22">
        <v>0</v>
      </c>
      <c r="BH467" s="22">
        <f>IF(BW466&gt;0,ROUND(MIN(BC467,$F$168)*$BH$1,0),0)</f>
        <v>0</v>
      </c>
      <c r="BI467" s="22">
        <f>IF(BW466&gt;0,ROUND(MIN(BC467,$F$168)*$BI$1,2),0)</f>
        <v>0</v>
      </c>
      <c r="BJ467" s="22">
        <f>IF(BW466&gt;0,ROUND(MIN(BC467,$F$168)*$BJ$1,2),0)</f>
        <v>0</v>
      </c>
      <c r="BK467" s="22">
        <f>IF(BW466&gt;0,ROUND(MIN(BC467,$F$168)*$BK$1,2),0)</f>
        <v>0</v>
      </c>
      <c r="BL467" s="15">
        <f>IF(BW466&gt;0,BF467+SUM(BH467:BK467),0)</f>
        <v>0</v>
      </c>
      <c r="BM467" s="22">
        <f>IF(BW466&gt;0,ROUND(BL467/12,2),0)</f>
        <v>0</v>
      </c>
      <c r="BN467" s="9">
        <f>INT(BM467)</f>
        <v>0</v>
      </c>
      <c r="BO467" s="23">
        <f>INT((BM467-BN467)*10)/10</f>
        <v>0</v>
      </c>
      <c r="BP467" s="17">
        <f>BM467-BN467-BO467</f>
        <v>0</v>
      </c>
      <c r="BQ467" s="23">
        <f>IF(OR(BP467=0.05,BP467=0),BP467,IF(AND(BP467&gt;0.051,BP467&lt;0.1),0.1,IF(AND(BP467&gt;0.001,BP467&lt;0.05),0.05,BP467)))</f>
        <v>0</v>
      </c>
      <c r="BR467" s="23">
        <f>BN467+BO467+BQ467</f>
        <v>0</v>
      </c>
      <c r="BS467">
        <f>IF(BW466&gt;0,BS466,0)</f>
        <v>0</v>
      </c>
      <c r="BT467" s="7">
        <f>SUM(BD467:BE467)+BR467+BS467</f>
        <v>0</v>
      </c>
      <c r="BU467" s="7">
        <f>IF(AND(BT467&gt;0,BT468=0),BT467,0)</f>
        <v>0</v>
      </c>
      <c r="BV467" s="7">
        <f>IF(BW466&gt;0,BV466,0)</f>
        <v>0</v>
      </c>
      <c r="BW467" s="7">
        <f>IF(ROUND(BT467-BV467,2)&gt;0,ROUND(BT467-BV467,2),0)</f>
        <v>0</v>
      </c>
      <c r="CB467">
        <v>465</v>
      </c>
      <c r="CC467" s="7">
        <f>IF(DB466&gt;0,CC466-1000,CC466)</f>
        <v>0</v>
      </c>
      <c r="CD467" s="20">
        <f>IF(DB466&gt;0,ROUND(PMT($F$92/12,$F$96*12,-CC467),5),0)</f>
        <v>0</v>
      </c>
      <c r="CE467" s="15">
        <f>IF(DB466&gt;0,ROUND(CC467*$CE$1/1000,2),0)</f>
        <v>0</v>
      </c>
      <c r="CF467" s="9">
        <f>INT(CE467)</f>
        <v>0</v>
      </c>
      <c r="CG467" s="23">
        <f>INT((CE467-CF467)*10)/10</f>
        <v>0</v>
      </c>
      <c r="CH467" s="17">
        <f>CE467-CF467-CG467</f>
        <v>0</v>
      </c>
      <c r="CI467" s="23">
        <f>IF(OR(CH467=0.05,CH467=0),CH467,IF(AND(CH467&gt;0.051,CH467&lt;0.1),0.1,IF(AND(CH467&gt;0.001,CH467&lt;0.05),0.05,CH467)))</f>
        <v>0</v>
      </c>
      <c r="CJ467" s="23">
        <f>CF467+CG467+CI467</f>
        <v>0</v>
      </c>
      <c r="CK467" s="15">
        <f>IF(DB466&gt;0,ROUND($CD$1*$CK$1,2),0)</f>
        <v>0</v>
      </c>
      <c r="CL467" s="22">
        <v>0</v>
      </c>
      <c r="CM467" s="22">
        <f>IF(DB466&gt;0,ROUND($CD$1*$CM$1,2),0)</f>
        <v>0</v>
      </c>
      <c r="CN467" s="22">
        <f>IF(DB466&gt;0,ROUND($CD$1*$CN$1,2),0)</f>
        <v>0</v>
      </c>
      <c r="CO467" s="22">
        <f>IF(DB466&gt;0,ROUND($CD$1*$CO$1,2),0)</f>
        <v>0</v>
      </c>
      <c r="CP467" s="22">
        <f>IF(DB466&gt;0,ROUND($CD$1*$CP$1,2),0)</f>
        <v>0</v>
      </c>
      <c r="CQ467" s="15">
        <f>IF(DB466&gt;0,CK467+SUM(CM467:CP467),0)</f>
        <v>0</v>
      </c>
      <c r="CR467" s="22">
        <f>IF(DB466&gt;0,ROUND(CQ467/12,2),0)</f>
        <v>0</v>
      </c>
      <c r="CS467" s="9">
        <f>INT(CR467)</f>
        <v>0</v>
      </c>
      <c r="CT467" s="23">
        <f>INT((CR467-CS467)*10)/10</f>
        <v>0</v>
      </c>
      <c r="CU467" s="17">
        <f>CR467-CS467-CT467</f>
        <v>0</v>
      </c>
      <c r="CV467" s="23">
        <f>IF(OR(CU467=0.05,CU467=0),CU467,IF(AND(CU467&gt;0.051,CU467&lt;0.1),0.1,IF(AND(CU467&gt;0.001,CU467&lt;0.05),0.05,CU467)))</f>
        <v>0</v>
      </c>
      <c r="CW467" s="23">
        <f>CS467+CT467+CV467</f>
        <v>0</v>
      </c>
      <c r="CX467">
        <f>IF(DB466&gt;0,CX466,0)</f>
        <v>0</v>
      </c>
      <c r="CY467" s="7">
        <f>ROUND(CD467+CJ467+CW467+CX467,2)</f>
        <v>0</v>
      </c>
      <c r="CZ467" s="7">
        <f>IF(AND(CY467&gt;0,CY468=0),CY467,0)</f>
        <v>0</v>
      </c>
      <c r="DA467" s="7">
        <f>IF(DB466&gt;0,DA466,0)</f>
        <v>0</v>
      </c>
      <c r="DB467" s="7">
        <f>IF(ROUND(CY467-DA467,2)&gt;0,ROUND(CY467-DA467,2),0)</f>
        <v>0</v>
      </c>
      <c r="EB467">
        <v>465</v>
      </c>
      <c r="EC467" s="7">
        <f>IF(FB466&gt;0,EC466-1000,EC466)</f>
        <v>0</v>
      </c>
      <c r="ED467" s="20">
        <f>IF(FB466&gt;0,ROUND(PMT($F$92/12,$F$96*12,-EC467),5),0)</f>
        <v>0</v>
      </c>
      <c r="EE467" s="15">
        <f>IF(FB466&gt;0,ROUND(EC467*$EE$1/1000,2),0)</f>
        <v>0</v>
      </c>
      <c r="EF467" s="9">
        <f>INT(EE467)</f>
        <v>0</v>
      </c>
      <c r="EG467" s="23">
        <f>INT((EE467-EF467)*10)/10</f>
        <v>0</v>
      </c>
      <c r="EH467" s="17">
        <f>EE467-EF467-EG467</f>
        <v>0</v>
      </c>
      <c r="EI467" s="23">
        <f>IF(OR(EH467=0.05,EH467=0),EH467,IF(AND(EH467&gt;0.051,EH467&lt;0.1),0.1,IF(AND(EH467&gt;0.001,EH467&lt;0.05),0.05,EH467)))</f>
        <v>0</v>
      </c>
      <c r="EJ467" s="23">
        <f>EF467+EG467+EI467</f>
        <v>0</v>
      </c>
      <c r="EK467" s="15">
        <f>IF(FB466&gt;0,ROUND($ED$1*$EK$1,2),0)</f>
        <v>0</v>
      </c>
      <c r="EL467" s="22">
        <v>0</v>
      </c>
      <c r="EM467" s="22">
        <f>IF(FB466&gt;0,ROUND($ED$1*$EM$1,0),0)</f>
        <v>0</v>
      </c>
      <c r="EN467" s="22">
        <f>IF(FB466&gt;0,ROUND($ED$1*$EN$1,2),0)</f>
        <v>0</v>
      </c>
      <c r="EO467" s="22">
        <f>IF(FB466&gt;0,ROUND($ED$1*$EO$1,2),0)</f>
        <v>0</v>
      </c>
      <c r="EP467" s="22">
        <f>IF(FB466&gt;0,ROUND($ED$1*$EP$1,2),0)</f>
        <v>0</v>
      </c>
      <c r="EQ467" s="15">
        <f>IF(FB466&gt;0,EK467+SUM(EM467:EP467),0)</f>
        <v>0</v>
      </c>
      <c r="ER467" s="22">
        <f>IF(FB466&gt;0,ROUND(EQ467/12,2),0)</f>
        <v>0</v>
      </c>
      <c r="ES467" s="9">
        <f>INT(ER467)</f>
        <v>0</v>
      </c>
      <c r="ET467" s="23">
        <f>INT((ER467-ES467)*10)/10</f>
        <v>0</v>
      </c>
      <c r="EU467" s="17">
        <f>ER467-ES467-ET467</f>
        <v>0</v>
      </c>
      <c r="EV467" s="23">
        <f>IF(OR(EU467=0.05,EU467=0),EU467,IF(AND(EU467&gt;0.051,EU467&lt;0.1),0.1,IF(AND(EU467&gt;0.001,EU467&lt;0.05),0.05,EU467)))</f>
        <v>0</v>
      </c>
      <c r="EW467" s="23">
        <f>ES467+ET467+EV467</f>
        <v>0</v>
      </c>
      <c r="EX467">
        <f>IF(FB466&gt;0,EX466,0)</f>
        <v>0</v>
      </c>
      <c r="EY467" s="7">
        <f>ROUND(ED467+EJ467+EW467+EX467,2)</f>
        <v>0</v>
      </c>
      <c r="EZ467" s="7">
        <f>IF(AND(EY467&gt;0,EY468=0),EY467,0)</f>
        <v>0</v>
      </c>
      <c r="FA467" s="7">
        <f>IF(FB466&gt;0,FA466,0)</f>
        <v>0</v>
      </c>
      <c r="FB467" s="7">
        <f>IF(ROUND(EY467-FA467,2)&gt;0,ROUND(EY467-FA467,2),0)</f>
        <v>0</v>
      </c>
      <c r="GB467">
        <v>465</v>
      </c>
      <c r="GC467" s="7">
        <f>IF(HB466&gt;0,GC466-1000,GC466)</f>
        <v>0</v>
      </c>
      <c r="GD467" s="20">
        <f>IF(HB466&gt;0,ROUND(PMT($F$92/12,$F$96*12,-GC467),5),0)</f>
        <v>0</v>
      </c>
      <c r="GE467" s="15">
        <f>IF(HB466&gt;0,ROUND(GC467*$GE$1/1000,2),0)</f>
        <v>0</v>
      </c>
      <c r="GF467" s="9">
        <f>INT(GE467)</f>
        <v>0</v>
      </c>
      <c r="GG467" s="23">
        <f>INT((GE467-GF467)*10)/10</f>
        <v>0</v>
      </c>
      <c r="GH467" s="17">
        <f>GE467-GF467-GG467</f>
        <v>0</v>
      </c>
      <c r="GI467" s="23">
        <f>IF(OR(GH467=0.05,GH467=0),GH467,IF(AND(GH467&gt;0.051,GH467&lt;0.1),0.1,IF(AND(GH467&gt;0.001,GH467&lt;0.05),0.05,GH467)))</f>
        <v>0</v>
      </c>
      <c r="GJ467" s="23">
        <f>GF467+GG467+GI467</f>
        <v>0</v>
      </c>
      <c r="GK467" s="15">
        <f>IF(HB466&gt;0,ROUND($GD$1*$GK$1,2),0)</f>
        <v>0</v>
      </c>
      <c r="GL467" s="22">
        <v>0</v>
      </c>
      <c r="GM467" s="22">
        <f>IF(HB466&gt;0,ROUND($GD$1*$GM$1,0),0)</f>
        <v>0</v>
      </c>
      <c r="GN467" s="22">
        <f>IF(HB466&gt;0,ROUND($GD$1*$GN$1,2),0)</f>
        <v>0</v>
      </c>
      <c r="GO467" s="22">
        <f>IF(HB466&gt;0,ROUND($GD$1*$GO$1,2),0)</f>
        <v>0</v>
      </c>
      <c r="GP467" s="22">
        <f>IF(HB466&gt;0,ROUND($GD$1*$GP$1,2),0)</f>
        <v>0</v>
      </c>
      <c r="GQ467" s="15">
        <f>IF(HB466&gt;0,GK467+SUM(GM467:GP467),0)</f>
        <v>0</v>
      </c>
      <c r="GR467" s="22">
        <f>IF(HB466&gt;0,ROUND(GQ467/12,2),0)</f>
        <v>0</v>
      </c>
      <c r="GS467" s="9">
        <f>INT(GR467)</f>
        <v>0</v>
      </c>
      <c r="GT467" s="23">
        <f>INT((GR467-GS467)*10)/10</f>
        <v>0</v>
      </c>
      <c r="GU467" s="17">
        <f>GR467-GS467-GT467</f>
        <v>0</v>
      </c>
      <c r="GV467" s="23">
        <f>IF(OR(GU467=0.05,GU467=0),GU467,IF(AND(GU467&gt;0.051,GU467&lt;0.1),0.1,IF(AND(GU467&gt;0.001,GU467&lt;0.05),0.05,GU467)))</f>
        <v>0</v>
      </c>
      <c r="GW467" s="23">
        <f>GS467+GT467+GV467</f>
        <v>0</v>
      </c>
      <c r="GX467">
        <f>IF(HB466&gt;0,GX466,0)</f>
        <v>0</v>
      </c>
      <c r="GY467" s="7">
        <f>ROUND(GD467+GJ467+GW467+GX467,2)</f>
        <v>0</v>
      </c>
      <c r="GZ467" s="7">
        <f>IF(AND(GY467&gt;0,GY468=0),GY467,0)</f>
        <v>0</v>
      </c>
      <c r="HA467" s="7">
        <f>IF(HB466&gt;0,HA466,0)</f>
        <v>0</v>
      </c>
      <c r="HB467" s="7">
        <f>IF(ROUND(GY467-HA467,2)&gt;0,ROUND(GY467-HA467,2),0)</f>
        <v>0</v>
      </c>
    </row>
    <row r="468" spans="1:235">
      <c r="BB468">
        <v>466</v>
      </c>
      <c r="BC468" s="7">
        <f>IF(BW467&gt;0,BC467-1000,BC467)</f>
        <v>0</v>
      </c>
      <c r="BD468" s="20">
        <f>IF(BW467&gt;0,ROUND(PMT($F$92/12,$F$96*12,-BC468),5),0)</f>
        <v>0</v>
      </c>
      <c r="BE468" s="15">
        <f>IF(BW467&gt;0,ROUND(BC468*$E$1/1000,2),0)</f>
        <v>0</v>
      </c>
      <c r="BF468" s="15">
        <f>IF(BW467&gt;0,ROUND(MIN(BC468,$F$168)*$BF$1,2),0)</f>
        <v>0</v>
      </c>
      <c r="BG468" s="22">
        <v>0</v>
      </c>
      <c r="BH468" s="22">
        <f>IF(BW467&gt;0,ROUND(MIN(BC468,$F$168)*$BH$1,0),0)</f>
        <v>0</v>
      </c>
      <c r="BI468" s="22">
        <f>IF(BW467&gt;0,ROUND(MIN(BC468,$F$168)*$BI$1,2),0)</f>
        <v>0</v>
      </c>
      <c r="BJ468" s="22">
        <f>IF(BW467&gt;0,ROUND(MIN(BC468,$F$168)*$BJ$1,2),0)</f>
        <v>0</v>
      </c>
      <c r="BK468" s="22">
        <f>IF(BW467&gt;0,ROUND(MIN(BC468,$F$168)*$BK$1,2),0)</f>
        <v>0</v>
      </c>
      <c r="BL468" s="15">
        <f>IF(BW467&gt;0,BF468+SUM(BH468:BK468),0)</f>
        <v>0</v>
      </c>
      <c r="BM468" s="22">
        <f>IF(BW467&gt;0,ROUND(BL468/12,2),0)</f>
        <v>0</v>
      </c>
      <c r="BN468" s="9">
        <f>INT(BM468)</f>
        <v>0</v>
      </c>
      <c r="BO468" s="23">
        <f>INT((BM468-BN468)*10)/10</f>
        <v>0</v>
      </c>
      <c r="BP468" s="17">
        <f>BM468-BN468-BO468</f>
        <v>0</v>
      </c>
      <c r="BQ468" s="23">
        <f>IF(OR(BP468=0.05,BP468=0),BP468,IF(AND(BP468&gt;0.051,BP468&lt;0.1),0.1,IF(AND(BP468&gt;0.001,BP468&lt;0.05),0.05,BP468)))</f>
        <v>0</v>
      </c>
      <c r="BR468" s="23">
        <f>BN468+BO468+BQ468</f>
        <v>0</v>
      </c>
      <c r="BS468">
        <f>IF(BW467&gt;0,BS467,0)</f>
        <v>0</v>
      </c>
      <c r="BT468" s="7">
        <f>SUM(BD468:BE468)+BR468+BS468</f>
        <v>0</v>
      </c>
      <c r="BU468" s="7">
        <f>IF(AND(BT468&gt;0,BT469=0),BT468,0)</f>
        <v>0</v>
      </c>
      <c r="BV468" s="7">
        <f>IF(BW467&gt;0,BV467,0)</f>
        <v>0</v>
      </c>
      <c r="BW468" s="7">
        <f>IF(ROUND(BT468-BV468,2)&gt;0,ROUND(BT468-BV468,2),0)</f>
        <v>0</v>
      </c>
      <c r="CB468">
        <v>466</v>
      </c>
      <c r="CC468" s="7">
        <f>IF(DB467&gt;0,CC467-1000,CC467)</f>
        <v>0</v>
      </c>
      <c r="CD468" s="20">
        <f>IF(DB467&gt;0,ROUND(PMT($F$92/12,$F$96*12,-CC468),5),0)</f>
        <v>0</v>
      </c>
      <c r="CE468" s="15">
        <f>IF(DB467&gt;0,ROUND(CC468*$CE$1/1000,2),0)</f>
        <v>0</v>
      </c>
      <c r="CF468" s="9">
        <f>INT(CE468)</f>
        <v>0</v>
      </c>
      <c r="CG468" s="23">
        <f>INT((CE468-CF468)*10)/10</f>
        <v>0</v>
      </c>
      <c r="CH468" s="17">
        <f>CE468-CF468-CG468</f>
        <v>0</v>
      </c>
      <c r="CI468" s="23">
        <f>IF(OR(CH468=0.05,CH468=0),CH468,IF(AND(CH468&gt;0.051,CH468&lt;0.1),0.1,IF(AND(CH468&gt;0.001,CH468&lt;0.05),0.05,CH468)))</f>
        <v>0</v>
      </c>
      <c r="CJ468" s="23">
        <f>CF468+CG468+CI468</f>
        <v>0</v>
      </c>
      <c r="CK468" s="15">
        <f>IF(DB467&gt;0,ROUND($CD$1*$CK$1,2),0)</f>
        <v>0</v>
      </c>
      <c r="CL468" s="22">
        <v>0</v>
      </c>
      <c r="CM468" s="22">
        <f>IF(DB467&gt;0,ROUND($CD$1*$CM$1,2),0)</f>
        <v>0</v>
      </c>
      <c r="CN468" s="22">
        <f>IF(DB467&gt;0,ROUND($CD$1*$CN$1,2),0)</f>
        <v>0</v>
      </c>
      <c r="CO468" s="22">
        <f>IF(DB467&gt;0,ROUND($CD$1*$CO$1,2),0)</f>
        <v>0</v>
      </c>
      <c r="CP468" s="22">
        <f>IF(DB467&gt;0,ROUND($CD$1*$CP$1,2),0)</f>
        <v>0</v>
      </c>
      <c r="CQ468" s="15">
        <f>IF(DB467&gt;0,CK468+SUM(CM468:CP468),0)</f>
        <v>0</v>
      </c>
      <c r="CR468" s="22">
        <f>IF(DB467&gt;0,ROUND(CQ468/12,2),0)</f>
        <v>0</v>
      </c>
      <c r="CS468" s="9">
        <f>INT(CR468)</f>
        <v>0</v>
      </c>
      <c r="CT468" s="23">
        <f>INT((CR468-CS468)*10)/10</f>
        <v>0</v>
      </c>
      <c r="CU468" s="17">
        <f>CR468-CS468-CT468</f>
        <v>0</v>
      </c>
      <c r="CV468" s="23">
        <f>IF(OR(CU468=0.05,CU468=0),CU468,IF(AND(CU468&gt;0.051,CU468&lt;0.1),0.1,IF(AND(CU468&gt;0.001,CU468&lt;0.05),0.05,CU468)))</f>
        <v>0</v>
      </c>
      <c r="CW468" s="23">
        <f>CS468+CT468+CV468</f>
        <v>0</v>
      </c>
      <c r="CX468">
        <f>IF(DB467&gt;0,CX467,0)</f>
        <v>0</v>
      </c>
      <c r="CY468" s="7">
        <f>ROUND(CD468+CJ468+CW468+CX468,2)</f>
        <v>0</v>
      </c>
      <c r="CZ468" s="7">
        <f>IF(AND(CY468&gt;0,CY469=0),CY468,0)</f>
        <v>0</v>
      </c>
      <c r="DA468" s="7">
        <f>IF(DB467&gt;0,DA467,0)</f>
        <v>0</v>
      </c>
      <c r="DB468" s="7">
        <f>IF(ROUND(CY468-DA468,2)&gt;0,ROUND(CY468-DA468,2),0)</f>
        <v>0</v>
      </c>
      <c r="EB468">
        <v>466</v>
      </c>
      <c r="EC468" s="7">
        <f>IF(FB467&gt;0,EC467-1000,EC467)</f>
        <v>0</v>
      </c>
      <c r="ED468" s="20">
        <f>IF(FB467&gt;0,ROUND(PMT($F$92/12,$F$96*12,-EC468),5),0)</f>
        <v>0</v>
      </c>
      <c r="EE468" s="15">
        <f>IF(FB467&gt;0,ROUND(EC468*$EE$1/1000,2),0)</f>
        <v>0</v>
      </c>
      <c r="EF468" s="9">
        <f>INT(EE468)</f>
        <v>0</v>
      </c>
      <c r="EG468" s="23">
        <f>INT((EE468-EF468)*10)/10</f>
        <v>0</v>
      </c>
      <c r="EH468" s="17">
        <f>EE468-EF468-EG468</f>
        <v>0</v>
      </c>
      <c r="EI468" s="23">
        <f>IF(OR(EH468=0.05,EH468=0),EH468,IF(AND(EH468&gt;0.051,EH468&lt;0.1),0.1,IF(AND(EH468&gt;0.001,EH468&lt;0.05),0.05,EH468)))</f>
        <v>0</v>
      </c>
      <c r="EJ468" s="23">
        <f>EF468+EG468+EI468</f>
        <v>0</v>
      </c>
      <c r="EK468" s="15">
        <f>IF(FB467&gt;0,ROUND($ED$1*$EK$1,2),0)</f>
        <v>0</v>
      </c>
      <c r="EL468" s="22">
        <v>0</v>
      </c>
      <c r="EM468" s="22">
        <f>IF(FB467&gt;0,ROUND($ED$1*$EM$1,0),0)</f>
        <v>0</v>
      </c>
      <c r="EN468" s="22">
        <f>IF(FB467&gt;0,ROUND($ED$1*$EN$1,2),0)</f>
        <v>0</v>
      </c>
      <c r="EO468" s="22">
        <f>IF(FB467&gt;0,ROUND($ED$1*$EO$1,2),0)</f>
        <v>0</v>
      </c>
      <c r="EP468" s="22">
        <f>IF(FB467&gt;0,ROUND($ED$1*$EP$1,2),0)</f>
        <v>0</v>
      </c>
      <c r="EQ468" s="15">
        <f>IF(FB467&gt;0,EK468+SUM(EM468:EP468),0)</f>
        <v>0</v>
      </c>
      <c r="ER468" s="22">
        <f>IF(FB467&gt;0,ROUND(EQ468/12,2),0)</f>
        <v>0</v>
      </c>
      <c r="ES468" s="9">
        <f>INT(ER468)</f>
        <v>0</v>
      </c>
      <c r="ET468" s="23">
        <f>INT((ER468-ES468)*10)/10</f>
        <v>0</v>
      </c>
      <c r="EU468" s="17">
        <f>ER468-ES468-ET468</f>
        <v>0</v>
      </c>
      <c r="EV468" s="23">
        <f>IF(OR(EU468=0.05,EU468=0),EU468,IF(AND(EU468&gt;0.051,EU468&lt;0.1),0.1,IF(AND(EU468&gt;0.001,EU468&lt;0.05),0.05,EU468)))</f>
        <v>0</v>
      </c>
      <c r="EW468" s="23">
        <f>ES468+ET468+EV468</f>
        <v>0</v>
      </c>
      <c r="EX468">
        <f>IF(FB467&gt;0,EX467,0)</f>
        <v>0</v>
      </c>
      <c r="EY468" s="7">
        <f>ROUND(ED468+EJ468+EW468+EX468,2)</f>
        <v>0</v>
      </c>
      <c r="EZ468" s="7">
        <f>IF(AND(EY468&gt;0,EY469=0),EY468,0)</f>
        <v>0</v>
      </c>
      <c r="FA468" s="7">
        <f>IF(FB467&gt;0,FA467,0)</f>
        <v>0</v>
      </c>
      <c r="FB468" s="7">
        <f>IF(ROUND(EY468-FA468,2)&gt;0,ROUND(EY468-FA468,2),0)</f>
        <v>0</v>
      </c>
      <c r="GB468">
        <v>466</v>
      </c>
      <c r="GC468" s="7">
        <f>IF(HB467&gt;0,GC467-1000,GC467)</f>
        <v>0</v>
      </c>
      <c r="GD468" s="20">
        <f>IF(HB467&gt;0,ROUND(PMT($F$92/12,$F$96*12,-GC468),5),0)</f>
        <v>0</v>
      </c>
      <c r="GE468" s="15">
        <f>IF(HB467&gt;0,ROUND(GC468*$GE$1/1000,2),0)</f>
        <v>0</v>
      </c>
      <c r="GF468" s="9">
        <f>INT(GE468)</f>
        <v>0</v>
      </c>
      <c r="GG468" s="23">
        <f>INT((GE468-GF468)*10)/10</f>
        <v>0</v>
      </c>
      <c r="GH468" s="17">
        <f>GE468-GF468-GG468</f>
        <v>0</v>
      </c>
      <c r="GI468" s="23">
        <f>IF(OR(GH468=0.05,GH468=0),GH468,IF(AND(GH468&gt;0.051,GH468&lt;0.1),0.1,IF(AND(GH468&gt;0.001,GH468&lt;0.05),0.05,GH468)))</f>
        <v>0</v>
      </c>
      <c r="GJ468" s="23">
        <f>GF468+GG468+GI468</f>
        <v>0</v>
      </c>
      <c r="GK468" s="15">
        <f>IF(HB467&gt;0,ROUND($GD$1*$GK$1,2),0)</f>
        <v>0</v>
      </c>
      <c r="GL468" s="22">
        <v>0</v>
      </c>
      <c r="GM468" s="22">
        <f>IF(HB467&gt;0,ROUND($GD$1*$GM$1,0),0)</f>
        <v>0</v>
      </c>
      <c r="GN468" s="22">
        <f>IF(HB467&gt;0,ROUND($GD$1*$GN$1,2),0)</f>
        <v>0</v>
      </c>
      <c r="GO468" s="22">
        <f>IF(HB467&gt;0,ROUND($GD$1*$GO$1,2),0)</f>
        <v>0</v>
      </c>
      <c r="GP468" s="22">
        <f>IF(HB467&gt;0,ROUND($GD$1*$GP$1,2),0)</f>
        <v>0</v>
      </c>
      <c r="GQ468" s="15">
        <f>IF(HB467&gt;0,GK468+SUM(GM468:GP468),0)</f>
        <v>0</v>
      </c>
      <c r="GR468" s="22">
        <f>IF(HB467&gt;0,ROUND(GQ468/12,2),0)</f>
        <v>0</v>
      </c>
      <c r="GS468" s="9">
        <f>INT(GR468)</f>
        <v>0</v>
      </c>
      <c r="GT468" s="23">
        <f>INT((GR468-GS468)*10)/10</f>
        <v>0</v>
      </c>
      <c r="GU468" s="17">
        <f>GR468-GS468-GT468</f>
        <v>0</v>
      </c>
      <c r="GV468" s="23">
        <f>IF(OR(GU468=0.05,GU468=0),GU468,IF(AND(GU468&gt;0.051,GU468&lt;0.1),0.1,IF(AND(GU468&gt;0.001,GU468&lt;0.05),0.05,GU468)))</f>
        <v>0</v>
      </c>
      <c r="GW468" s="23">
        <f>GS468+GT468+GV468</f>
        <v>0</v>
      </c>
      <c r="GX468">
        <f>IF(HB467&gt;0,GX467,0)</f>
        <v>0</v>
      </c>
      <c r="GY468" s="7">
        <f>ROUND(GD468+GJ468+GW468+GX468,2)</f>
        <v>0</v>
      </c>
      <c r="GZ468" s="7">
        <f>IF(AND(GY468&gt;0,GY469=0),GY468,0)</f>
        <v>0</v>
      </c>
      <c r="HA468" s="7">
        <f>IF(HB467&gt;0,HA467,0)</f>
        <v>0</v>
      </c>
      <c r="HB468" s="7">
        <f>IF(ROUND(GY468-HA468,2)&gt;0,ROUND(GY468-HA468,2),0)</f>
        <v>0</v>
      </c>
    </row>
    <row r="469" spans="1:235">
      <c r="BB469">
        <v>467</v>
      </c>
      <c r="BC469" s="7">
        <f>IF(BW468&gt;0,BC468-1000,BC468)</f>
        <v>0</v>
      </c>
      <c r="BD469" s="20">
        <f>IF(BW468&gt;0,ROUND(PMT($F$92/12,$F$96*12,-BC469),5),0)</f>
        <v>0</v>
      </c>
      <c r="BE469" s="15">
        <f>IF(BW468&gt;0,ROUND(BC469*$E$1/1000,2),0)</f>
        <v>0</v>
      </c>
      <c r="BF469" s="15">
        <f>IF(BW468&gt;0,ROUND(MIN(BC469,$F$168)*$BF$1,2),0)</f>
        <v>0</v>
      </c>
      <c r="BG469" s="22">
        <v>0</v>
      </c>
      <c r="BH469" s="22">
        <f>IF(BW468&gt;0,ROUND(MIN(BC469,$F$168)*$BH$1,0),0)</f>
        <v>0</v>
      </c>
      <c r="BI469" s="22">
        <f>IF(BW468&gt;0,ROUND(MIN(BC469,$F$168)*$BI$1,2),0)</f>
        <v>0</v>
      </c>
      <c r="BJ469" s="22">
        <f>IF(BW468&gt;0,ROUND(MIN(BC469,$F$168)*$BJ$1,2),0)</f>
        <v>0</v>
      </c>
      <c r="BK469" s="22">
        <f>IF(BW468&gt;0,ROUND(MIN(BC469,$F$168)*$BK$1,2),0)</f>
        <v>0</v>
      </c>
      <c r="BL469" s="15">
        <f>IF(BW468&gt;0,BF469+SUM(BH469:BK469),0)</f>
        <v>0</v>
      </c>
      <c r="BM469" s="22">
        <f>IF(BW468&gt;0,ROUND(BL469/12,2),0)</f>
        <v>0</v>
      </c>
      <c r="BN469" s="9">
        <f>INT(BM469)</f>
        <v>0</v>
      </c>
      <c r="BO469" s="23">
        <f>INT((BM469-BN469)*10)/10</f>
        <v>0</v>
      </c>
      <c r="BP469" s="17">
        <f>BM469-BN469-BO469</f>
        <v>0</v>
      </c>
      <c r="BQ469" s="23">
        <f>IF(OR(BP469=0.05,BP469=0),BP469,IF(AND(BP469&gt;0.051,BP469&lt;0.1),0.1,IF(AND(BP469&gt;0.001,BP469&lt;0.05),0.05,BP469)))</f>
        <v>0</v>
      </c>
      <c r="BR469" s="23">
        <f>BN469+BO469+BQ469</f>
        <v>0</v>
      </c>
      <c r="BS469">
        <f>IF(BW468&gt;0,BS468,0)</f>
        <v>0</v>
      </c>
      <c r="BT469" s="7">
        <f>SUM(BD469:BE469)+BR469+BS469</f>
        <v>0</v>
      </c>
      <c r="BU469" s="7">
        <f>IF(AND(BT469&gt;0,BT470=0),BT469,0)</f>
        <v>0</v>
      </c>
      <c r="BV469" s="7">
        <f>IF(BW468&gt;0,BV468,0)</f>
        <v>0</v>
      </c>
      <c r="BW469" s="7">
        <f>IF(ROUND(BT469-BV469,2)&gt;0,ROUND(BT469-BV469,2),0)</f>
        <v>0</v>
      </c>
      <c r="CB469">
        <v>467</v>
      </c>
      <c r="CC469" s="7">
        <f>IF(DB468&gt;0,CC468-1000,CC468)</f>
        <v>0</v>
      </c>
      <c r="CD469" s="20">
        <f>IF(DB468&gt;0,ROUND(PMT($F$92/12,$F$96*12,-CC469),5),0)</f>
        <v>0</v>
      </c>
      <c r="CE469" s="15">
        <f>IF(DB468&gt;0,ROUND(CC469*$CE$1/1000,2),0)</f>
        <v>0</v>
      </c>
      <c r="CF469" s="9">
        <f>INT(CE469)</f>
        <v>0</v>
      </c>
      <c r="CG469" s="23">
        <f>INT((CE469-CF469)*10)/10</f>
        <v>0</v>
      </c>
      <c r="CH469" s="17">
        <f>CE469-CF469-CG469</f>
        <v>0</v>
      </c>
      <c r="CI469" s="23">
        <f>IF(OR(CH469=0.05,CH469=0),CH469,IF(AND(CH469&gt;0.051,CH469&lt;0.1),0.1,IF(AND(CH469&gt;0.001,CH469&lt;0.05),0.05,CH469)))</f>
        <v>0</v>
      </c>
      <c r="CJ469" s="23">
        <f>CF469+CG469+CI469</f>
        <v>0</v>
      </c>
      <c r="CK469" s="15">
        <f>IF(DB468&gt;0,ROUND($CD$1*$CK$1,2),0)</f>
        <v>0</v>
      </c>
      <c r="CL469" s="22">
        <v>0</v>
      </c>
      <c r="CM469" s="22">
        <f>IF(DB468&gt;0,ROUND($CD$1*$CM$1,2),0)</f>
        <v>0</v>
      </c>
      <c r="CN469" s="22">
        <f>IF(DB468&gt;0,ROUND($CD$1*$CN$1,2),0)</f>
        <v>0</v>
      </c>
      <c r="CO469" s="22">
        <f>IF(DB468&gt;0,ROUND($CD$1*$CO$1,2),0)</f>
        <v>0</v>
      </c>
      <c r="CP469" s="22">
        <f>IF(DB468&gt;0,ROUND($CD$1*$CP$1,2),0)</f>
        <v>0</v>
      </c>
      <c r="CQ469" s="15">
        <f>IF(DB468&gt;0,CK469+SUM(CM469:CP469),0)</f>
        <v>0</v>
      </c>
      <c r="CR469" s="22">
        <f>IF(DB468&gt;0,ROUND(CQ469/12,2),0)</f>
        <v>0</v>
      </c>
      <c r="CS469" s="9">
        <f>INT(CR469)</f>
        <v>0</v>
      </c>
      <c r="CT469" s="23">
        <f>INT((CR469-CS469)*10)/10</f>
        <v>0</v>
      </c>
      <c r="CU469" s="17">
        <f>CR469-CS469-CT469</f>
        <v>0</v>
      </c>
      <c r="CV469" s="23">
        <f>IF(OR(CU469=0.05,CU469=0),CU469,IF(AND(CU469&gt;0.051,CU469&lt;0.1),0.1,IF(AND(CU469&gt;0.001,CU469&lt;0.05),0.05,CU469)))</f>
        <v>0</v>
      </c>
      <c r="CW469" s="23">
        <f>CS469+CT469+CV469</f>
        <v>0</v>
      </c>
      <c r="CX469">
        <f>IF(DB468&gt;0,CX468,0)</f>
        <v>0</v>
      </c>
      <c r="CY469" s="7">
        <f>ROUND(CD469+CJ469+CW469+CX469,2)</f>
        <v>0</v>
      </c>
      <c r="CZ469" s="7">
        <f>IF(AND(CY469&gt;0,CY470=0),CY469,0)</f>
        <v>0</v>
      </c>
      <c r="DA469" s="7">
        <f>IF(DB468&gt;0,DA468,0)</f>
        <v>0</v>
      </c>
      <c r="DB469" s="7">
        <f>IF(ROUND(CY469-DA469,2)&gt;0,ROUND(CY469-DA469,2),0)</f>
        <v>0</v>
      </c>
      <c r="EB469">
        <v>467</v>
      </c>
      <c r="EC469" s="7">
        <f>IF(FB468&gt;0,EC468-1000,EC468)</f>
        <v>0</v>
      </c>
      <c r="ED469" s="20">
        <f>IF(FB468&gt;0,ROUND(PMT($F$92/12,$F$96*12,-EC469),5),0)</f>
        <v>0</v>
      </c>
      <c r="EE469" s="15">
        <f>IF(FB468&gt;0,ROUND(EC469*$EE$1/1000,2),0)</f>
        <v>0</v>
      </c>
      <c r="EF469" s="9">
        <f>INT(EE469)</f>
        <v>0</v>
      </c>
      <c r="EG469" s="23">
        <f>INT((EE469-EF469)*10)/10</f>
        <v>0</v>
      </c>
      <c r="EH469" s="17">
        <f>EE469-EF469-EG469</f>
        <v>0</v>
      </c>
      <c r="EI469" s="23">
        <f>IF(OR(EH469=0.05,EH469=0),EH469,IF(AND(EH469&gt;0.051,EH469&lt;0.1),0.1,IF(AND(EH469&gt;0.001,EH469&lt;0.05),0.05,EH469)))</f>
        <v>0</v>
      </c>
      <c r="EJ469" s="23">
        <f>EF469+EG469+EI469</f>
        <v>0</v>
      </c>
      <c r="EK469" s="15">
        <f>IF(FB468&gt;0,ROUND($ED$1*$EK$1,2),0)</f>
        <v>0</v>
      </c>
      <c r="EL469" s="22">
        <v>0</v>
      </c>
      <c r="EM469" s="22">
        <f>IF(FB468&gt;0,ROUND($ED$1*$EM$1,0),0)</f>
        <v>0</v>
      </c>
      <c r="EN469" s="22">
        <f>IF(FB468&gt;0,ROUND($ED$1*$EN$1,2),0)</f>
        <v>0</v>
      </c>
      <c r="EO469" s="22">
        <f>IF(FB468&gt;0,ROUND($ED$1*$EO$1,2),0)</f>
        <v>0</v>
      </c>
      <c r="EP469" s="22">
        <f>IF(FB468&gt;0,ROUND($ED$1*$EP$1,2),0)</f>
        <v>0</v>
      </c>
      <c r="EQ469" s="15">
        <f>IF(FB468&gt;0,EK469+SUM(EM469:EP469),0)</f>
        <v>0</v>
      </c>
      <c r="ER469" s="22">
        <f>IF(FB468&gt;0,ROUND(EQ469/12,2),0)</f>
        <v>0</v>
      </c>
      <c r="ES469" s="9">
        <f>INT(ER469)</f>
        <v>0</v>
      </c>
      <c r="ET469" s="23">
        <f>INT((ER469-ES469)*10)/10</f>
        <v>0</v>
      </c>
      <c r="EU469" s="17">
        <f>ER469-ES469-ET469</f>
        <v>0</v>
      </c>
      <c r="EV469" s="23">
        <f>IF(OR(EU469=0.05,EU469=0),EU469,IF(AND(EU469&gt;0.051,EU469&lt;0.1),0.1,IF(AND(EU469&gt;0.001,EU469&lt;0.05),0.05,EU469)))</f>
        <v>0</v>
      </c>
      <c r="EW469" s="23">
        <f>ES469+ET469+EV469</f>
        <v>0</v>
      </c>
      <c r="EX469">
        <f>IF(FB468&gt;0,EX468,0)</f>
        <v>0</v>
      </c>
      <c r="EY469" s="7">
        <f>ROUND(ED469+EJ469+EW469+EX469,2)</f>
        <v>0</v>
      </c>
      <c r="EZ469" s="7">
        <f>IF(AND(EY469&gt;0,EY470=0),EY469,0)</f>
        <v>0</v>
      </c>
      <c r="FA469" s="7">
        <f>IF(FB468&gt;0,FA468,0)</f>
        <v>0</v>
      </c>
      <c r="FB469" s="7">
        <f>IF(ROUND(EY469-FA469,2)&gt;0,ROUND(EY469-FA469,2),0)</f>
        <v>0</v>
      </c>
      <c r="GB469">
        <v>467</v>
      </c>
      <c r="GC469" s="7">
        <f>IF(HB468&gt;0,GC468-1000,GC468)</f>
        <v>0</v>
      </c>
      <c r="GD469" s="20">
        <f>IF(HB468&gt;0,ROUND(PMT($F$92/12,$F$96*12,-GC469),5),0)</f>
        <v>0</v>
      </c>
      <c r="GE469" s="15">
        <f>IF(HB468&gt;0,ROUND(GC469*$GE$1/1000,2),0)</f>
        <v>0</v>
      </c>
      <c r="GF469" s="9">
        <f>INT(GE469)</f>
        <v>0</v>
      </c>
      <c r="GG469" s="23">
        <f>INT((GE469-GF469)*10)/10</f>
        <v>0</v>
      </c>
      <c r="GH469" s="17">
        <f>GE469-GF469-GG469</f>
        <v>0</v>
      </c>
      <c r="GI469" s="23">
        <f>IF(OR(GH469=0.05,GH469=0),GH469,IF(AND(GH469&gt;0.051,GH469&lt;0.1),0.1,IF(AND(GH469&gt;0.001,GH469&lt;0.05),0.05,GH469)))</f>
        <v>0</v>
      </c>
      <c r="GJ469" s="23">
        <f>GF469+GG469+GI469</f>
        <v>0</v>
      </c>
      <c r="GK469" s="15">
        <f>IF(HB468&gt;0,ROUND($GD$1*$GK$1,2),0)</f>
        <v>0</v>
      </c>
      <c r="GL469" s="22">
        <v>0</v>
      </c>
      <c r="GM469" s="22">
        <f>IF(HB468&gt;0,ROUND($GD$1*$GM$1,0),0)</f>
        <v>0</v>
      </c>
      <c r="GN469" s="22">
        <f>IF(HB468&gt;0,ROUND($GD$1*$GN$1,2),0)</f>
        <v>0</v>
      </c>
      <c r="GO469" s="22">
        <f>IF(HB468&gt;0,ROUND($GD$1*$GO$1,2),0)</f>
        <v>0</v>
      </c>
      <c r="GP469" s="22">
        <f>IF(HB468&gt;0,ROUND($GD$1*$GP$1,2),0)</f>
        <v>0</v>
      </c>
      <c r="GQ469" s="15">
        <f>IF(HB468&gt;0,GK469+SUM(GM469:GP469),0)</f>
        <v>0</v>
      </c>
      <c r="GR469" s="22">
        <f>IF(HB468&gt;0,ROUND(GQ469/12,2),0)</f>
        <v>0</v>
      </c>
      <c r="GS469" s="9">
        <f>INT(GR469)</f>
        <v>0</v>
      </c>
      <c r="GT469" s="23">
        <f>INT((GR469-GS469)*10)/10</f>
        <v>0</v>
      </c>
      <c r="GU469" s="17">
        <f>GR469-GS469-GT469</f>
        <v>0</v>
      </c>
      <c r="GV469" s="23">
        <f>IF(OR(GU469=0.05,GU469=0),GU469,IF(AND(GU469&gt;0.051,GU469&lt;0.1),0.1,IF(AND(GU469&gt;0.001,GU469&lt;0.05),0.05,GU469)))</f>
        <v>0</v>
      </c>
      <c r="GW469" s="23">
        <f>GS469+GT469+GV469</f>
        <v>0</v>
      </c>
      <c r="GX469">
        <f>IF(HB468&gt;0,GX468,0)</f>
        <v>0</v>
      </c>
      <c r="GY469" s="7">
        <f>ROUND(GD469+GJ469+GW469+GX469,2)</f>
        <v>0</v>
      </c>
      <c r="GZ469" s="7">
        <f>IF(AND(GY469&gt;0,GY470=0),GY469,0)</f>
        <v>0</v>
      </c>
      <c r="HA469" s="7">
        <f>IF(HB468&gt;0,HA468,0)</f>
        <v>0</v>
      </c>
      <c r="HB469" s="7">
        <f>IF(ROUND(GY469-HA469,2)&gt;0,ROUND(GY469-HA469,2),0)</f>
        <v>0</v>
      </c>
    </row>
    <row r="470" spans="1:235">
      <c r="BB470">
        <v>468</v>
      </c>
      <c r="BC470" s="7">
        <f>IF(BW469&gt;0,BC469-1000,BC469)</f>
        <v>0</v>
      </c>
      <c r="BD470" s="20">
        <f>IF(BW469&gt;0,ROUND(PMT($F$92/12,$F$96*12,-BC470),5),0)</f>
        <v>0</v>
      </c>
      <c r="BE470" s="15">
        <f>IF(BW469&gt;0,ROUND(BC470*$E$1/1000,2),0)</f>
        <v>0</v>
      </c>
      <c r="BF470" s="15">
        <f>IF(BW469&gt;0,ROUND(MIN(BC470,$F$168)*$BF$1,2),0)</f>
        <v>0</v>
      </c>
      <c r="BG470" s="22">
        <v>0</v>
      </c>
      <c r="BH470" s="22">
        <f>IF(BW469&gt;0,ROUND(MIN(BC470,$F$168)*$BH$1,0),0)</f>
        <v>0</v>
      </c>
      <c r="BI470" s="22">
        <f>IF(BW469&gt;0,ROUND(MIN(BC470,$F$168)*$BI$1,2),0)</f>
        <v>0</v>
      </c>
      <c r="BJ470" s="22">
        <f>IF(BW469&gt;0,ROUND(MIN(BC470,$F$168)*$BJ$1,2),0)</f>
        <v>0</v>
      </c>
      <c r="BK470" s="22">
        <f>IF(BW469&gt;0,ROUND(MIN(BC470,$F$168)*$BK$1,2),0)</f>
        <v>0</v>
      </c>
      <c r="BL470" s="15">
        <f>IF(BW469&gt;0,BF470+SUM(BH470:BK470),0)</f>
        <v>0</v>
      </c>
      <c r="BM470" s="22">
        <f>IF(BW469&gt;0,ROUND(BL470/12,2),0)</f>
        <v>0</v>
      </c>
      <c r="BN470" s="9">
        <f>INT(BM470)</f>
        <v>0</v>
      </c>
      <c r="BO470" s="23">
        <f>INT((BM470-BN470)*10)/10</f>
        <v>0</v>
      </c>
      <c r="BP470" s="17">
        <f>BM470-BN470-BO470</f>
        <v>0</v>
      </c>
      <c r="BQ470" s="23">
        <f>IF(OR(BP470=0.05,BP470=0),BP470,IF(AND(BP470&gt;0.051,BP470&lt;0.1),0.1,IF(AND(BP470&gt;0.001,BP470&lt;0.05),0.05,BP470)))</f>
        <v>0</v>
      </c>
      <c r="BR470" s="23">
        <f>BN470+BO470+BQ470</f>
        <v>0</v>
      </c>
      <c r="BS470">
        <f>IF(BW469&gt;0,BS469,0)</f>
        <v>0</v>
      </c>
      <c r="BT470" s="7">
        <f>SUM(BD470:BE470)+BR470+BS470</f>
        <v>0</v>
      </c>
      <c r="BU470" s="7">
        <f>IF(AND(BT470&gt;0,BT471=0),BT470,0)</f>
        <v>0</v>
      </c>
      <c r="BV470" s="7">
        <f>IF(BW469&gt;0,BV469,0)</f>
        <v>0</v>
      </c>
      <c r="BW470" s="7">
        <f>IF(ROUND(BT470-BV470,2)&gt;0,ROUND(BT470-BV470,2),0)</f>
        <v>0</v>
      </c>
      <c r="CB470">
        <v>468</v>
      </c>
      <c r="CC470" s="7">
        <f>IF(DB469&gt;0,CC469-1000,CC469)</f>
        <v>0</v>
      </c>
      <c r="CD470" s="20">
        <f>IF(DB469&gt;0,ROUND(PMT($F$92/12,$F$96*12,-CC470),5),0)</f>
        <v>0</v>
      </c>
      <c r="CE470" s="15">
        <f>IF(DB469&gt;0,ROUND(CC470*$CE$1/1000,2),0)</f>
        <v>0</v>
      </c>
      <c r="CF470" s="9">
        <f>INT(CE470)</f>
        <v>0</v>
      </c>
      <c r="CG470" s="23">
        <f>INT((CE470-CF470)*10)/10</f>
        <v>0</v>
      </c>
      <c r="CH470" s="17">
        <f>CE470-CF470-CG470</f>
        <v>0</v>
      </c>
      <c r="CI470" s="23">
        <f>IF(OR(CH470=0.05,CH470=0),CH470,IF(AND(CH470&gt;0.051,CH470&lt;0.1),0.1,IF(AND(CH470&gt;0.001,CH470&lt;0.05),0.05,CH470)))</f>
        <v>0</v>
      </c>
      <c r="CJ470" s="23">
        <f>CF470+CG470+CI470</f>
        <v>0</v>
      </c>
      <c r="CK470" s="15">
        <f>IF(DB469&gt;0,ROUND($CD$1*$CK$1,2),0)</f>
        <v>0</v>
      </c>
      <c r="CL470" s="22">
        <v>0</v>
      </c>
      <c r="CM470" s="22">
        <f>IF(DB469&gt;0,ROUND($CD$1*$CM$1,2),0)</f>
        <v>0</v>
      </c>
      <c r="CN470" s="22">
        <f>IF(DB469&gt;0,ROUND($CD$1*$CN$1,2),0)</f>
        <v>0</v>
      </c>
      <c r="CO470" s="22">
        <f>IF(DB469&gt;0,ROUND($CD$1*$CO$1,2),0)</f>
        <v>0</v>
      </c>
      <c r="CP470" s="22">
        <f>IF(DB469&gt;0,ROUND($CD$1*$CP$1,2),0)</f>
        <v>0</v>
      </c>
      <c r="CQ470" s="15">
        <f>IF(DB469&gt;0,CK470+SUM(CM470:CP470),0)</f>
        <v>0</v>
      </c>
      <c r="CR470" s="22">
        <f>IF(DB469&gt;0,ROUND(CQ470/12,2),0)</f>
        <v>0</v>
      </c>
      <c r="CS470" s="9">
        <f>INT(CR470)</f>
        <v>0</v>
      </c>
      <c r="CT470" s="23">
        <f>INT((CR470-CS470)*10)/10</f>
        <v>0</v>
      </c>
      <c r="CU470" s="17">
        <f>CR470-CS470-CT470</f>
        <v>0</v>
      </c>
      <c r="CV470" s="23">
        <f>IF(OR(CU470=0.05,CU470=0),CU470,IF(AND(CU470&gt;0.051,CU470&lt;0.1),0.1,IF(AND(CU470&gt;0.001,CU470&lt;0.05),0.05,CU470)))</f>
        <v>0</v>
      </c>
      <c r="CW470" s="23">
        <f>CS470+CT470+CV470</f>
        <v>0</v>
      </c>
      <c r="CX470">
        <f>IF(DB469&gt;0,CX469,0)</f>
        <v>0</v>
      </c>
      <c r="CY470" s="7">
        <f>ROUND(CD470+CJ470+CW470+CX470,2)</f>
        <v>0</v>
      </c>
      <c r="CZ470" s="7">
        <f>IF(AND(CY470&gt;0,CY471=0),CY470,0)</f>
        <v>0</v>
      </c>
      <c r="DA470" s="7">
        <f>IF(DB469&gt;0,DA469,0)</f>
        <v>0</v>
      </c>
      <c r="DB470" s="7">
        <f>IF(ROUND(CY470-DA470,2)&gt;0,ROUND(CY470-DA470,2),0)</f>
        <v>0</v>
      </c>
      <c r="EB470">
        <v>468</v>
      </c>
      <c r="EC470" s="7">
        <f>IF(FB469&gt;0,EC469-1000,EC469)</f>
        <v>0</v>
      </c>
      <c r="ED470" s="20">
        <f>IF(FB469&gt;0,ROUND(PMT($F$92/12,$F$96*12,-EC470),5),0)</f>
        <v>0</v>
      </c>
      <c r="EE470" s="15">
        <f>IF(FB469&gt;0,ROUND(EC470*$EE$1/1000,2),0)</f>
        <v>0</v>
      </c>
      <c r="EF470" s="9">
        <f>INT(EE470)</f>
        <v>0</v>
      </c>
      <c r="EG470" s="23">
        <f>INT((EE470-EF470)*10)/10</f>
        <v>0</v>
      </c>
      <c r="EH470" s="17">
        <f>EE470-EF470-EG470</f>
        <v>0</v>
      </c>
      <c r="EI470" s="23">
        <f>IF(OR(EH470=0.05,EH470=0),EH470,IF(AND(EH470&gt;0.051,EH470&lt;0.1),0.1,IF(AND(EH470&gt;0.001,EH470&lt;0.05),0.05,EH470)))</f>
        <v>0</v>
      </c>
      <c r="EJ470" s="23">
        <f>EF470+EG470+EI470</f>
        <v>0</v>
      </c>
      <c r="EK470" s="15">
        <f>IF(FB469&gt;0,ROUND($ED$1*$EK$1,2),0)</f>
        <v>0</v>
      </c>
      <c r="EL470" s="22">
        <v>0</v>
      </c>
      <c r="EM470" s="22">
        <f>IF(FB469&gt;0,ROUND($ED$1*$EM$1,0),0)</f>
        <v>0</v>
      </c>
      <c r="EN470" s="22">
        <f>IF(FB469&gt;0,ROUND($ED$1*$EN$1,2),0)</f>
        <v>0</v>
      </c>
      <c r="EO470" s="22">
        <f>IF(FB469&gt;0,ROUND($ED$1*$EO$1,2),0)</f>
        <v>0</v>
      </c>
      <c r="EP470" s="22">
        <f>IF(FB469&gt;0,ROUND($ED$1*$EP$1,2),0)</f>
        <v>0</v>
      </c>
      <c r="EQ470" s="15">
        <f>IF(FB469&gt;0,EK470+SUM(EM470:EP470),0)</f>
        <v>0</v>
      </c>
      <c r="ER470" s="22">
        <f>IF(FB469&gt;0,ROUND(EQ470/12,2),0)</f>
        <v>0</v>
      </c>
      <c r="ES470" s="9">
        <f>INT(ER470)</f>
        <v>0</v>
      </c>
      <c r="ET470" s="23">
        <f>INT((ER470-ES470)*10)/10</f>
        <v>0</v>
      </c>
      <c r="EU470" s="17">
        <f>ER470-ES470-ET470</f>
        <v>0</v>
      </c>
      <c r="EV470" s="23">
        <f>IF(OR(EU470=0.05,EU470=0),EU470,IF(AND(EU470&gt;0.051,EU470&lt;0.1),0.1,IF(AND(EU470&gt;0.001,EU470&lt;0.05),0.05,EU470)))</f>
        <v>0</v>
      </c>
      <c r="EW470" s="23">
        <f>ES470+ET470+EV470</f>
        <v>0</v>
      </c>
      <c r="EX470">
        <f>IF(FB469&gt;0,EX469,0)</f>
        <v>0</v>
      </c>
      <c r="EY470" s="7">
        <f>ROUND(ED470+EJ470+EW470+EX470,2)</f>
        <v>0</v>
      </c>
      <c r="EZ470" s="7">
        <f>IF(AND(EY470&gt;0,EY471=0),EY470,0)</f>
        <v>0</v>
      </c>
      <c r="FA470" s="7">
        <f>IF(FB469&gt;0,FA469,0)</f>
        <v>0</v>
      </c>
      <c r="FB470" s="7">
        <f>IF(ROUND(EY470-FA470,2)&gt;0,ROUND(EY470-FA470,2),0)</f>
        <v>0</v>
      </c>
      <c r="GB470">
        <v>468</v>
      </c>
      <c r="GC470" s="7">
        <f>IF(HB469&gt;0,GC469-1000,GC469)</f>
        <v>0</v>
      </c>
      <c r="GD470" s="20">
        <f>IF(HB469&gt;0,ROUND(PMT($F$92/12,$F$96*12,-GC470),5),0)</f>
        <v>0</v>
      </c>
      <c r="GE470" s="15">
        <f>IF(HB469&gt;0,ROUND(GC470*$GE$1/1000,2),0)</f>
        <v>0</v>
      </c>
      <c r="GF470" s="9">
        <f>INT(GE470)</f>
        <v>0</v>
      </c>
      <c r="GG470" s="23">
        <f>INT((GE470-GF470)*10)/10</f>
        <v>0</v>
      </c>
      <c r="GH470" s="17">
        <f>GE470-GF470-GG470</f>
        <v>0</v>
      </c>
      <c r="GI470" s="23">
        <f>IF(OR(GH470=0.05,GH470=0),GH470,IF(AND(GH470&gt;0.051,GH470&lt;0.1),0.1,IF(AND(GH470&gt;0.001,GH470&lt;0.05),0.05,GH470)))</f>
        <v>0</v>
      </c>
      <c r="GJ470" s="23">
        <f>GF470+GG470+GI470</f>
        <v>0</v>
      </c>
      <c r="GK470" s="15">
        <f>IF(HB469&gt;0,ROUND($GD$1*$GK$1,2),0)</f>
        <v>0</v>
      </c>
      <c r="GL470" s="22">
        <v>0</v>
      </c>
      <c r="GM470" s="22">
        <f>IF(HB469&gt;0,ROUND($GD$1*$GM$1,0),0)</f>
        <v>0</v>
      </c>
      <c r="GN470" s="22">
        <f>IF(HB469&gt;0,ROUND($GD$1*$GN$1,2),0)</f>
        <v>0</v>
      </c>
      <c r="GO470" s="22">
        <f>IF(HB469&gt;0,ROUND($GD$1*$GO$1,2),0)</f>
        <v>0</v>
      </c>
      <c r="GP470" s="22">
        <f>IF(HB469&gt;0,ROUND($GD$1*$GP$1,2),0)</f>
        <v>0</v>
      </c>
      <c r="GQ470" s="15">
        <f>IF(HB469&gt;0,GK470+SUM(GM470:GP470),0)</f>
        <v>0</v>
      </c>
      <c r="GR470" s="22">
        <f>IF(HB469&gt;0,ROUND(GQ470/12,2),0)</f>
        <v>0</v>
      </c>
      <c r="GS470" s="9">
        <f>INT(GR470)</f>
        <v>0</v>
      </c>
      <c r="GT470" s="23">
        <f>INT((GR470-GS470)*10)/10</f>
        <v>0</v>
      </c>
      <c r="GU470" s="17">
        <f>GR470-GS470-GT470</f>
        <v>0</v>
      </c>
      <c r="GV470" s="23">
        <f>IF(OR(GU470=0.05,GU470=0),GU470,IF(AND(GU470&gt;0.051,GU470&lt;0.1),0.1,IF(AND(GU470&gt;0.001,GU470&lt;0.05),0.05,GU470)))</f>
        <v>0</v>
      </c>
      <c r="GW470" s="23">
        <f>GS470+GT470+GV470</f>
        <v>0</v>
      </c>
      <c r="GX470">
        <f>IF(HB469&gt;0,GX469,0)</f>
        <v>0</v>
      </c>
      <c r="GY470" s="7">
        <f>ROUND(GD470+GJ470+GW470+GX470,2)</f>
        <v>0</v>
      </c>
      <c r="GZ470" s="7">
        <f>IF(AND(GY470&gt;0,GY471=0),GY470,0)</f>
        <v>0</v>
      </c>
      <c r="HA470" s="7">
        <f>IF(HB469&gt;0,HA469,0)</f>
        <v>0</v>
      </c>
      <c r="HB470" s="7">
        <f>IF(ROUND(GY470-HA470,2)&gt;0,ROUND(GY470-HA470,2),0)</f>
        <v>0</v>
      </c>
    </row>
    <row r="471" spans="1:235">
      <c r="BB471">
        <v>469</v>
      </c>
      <c r="BC471" s="7">
        <f>IF(BW470&gt;0,BC470-1000,BC470)</f>
        <v>0</v>
      </c>
      <c r="BD471" s="20">
        <f>IF(BW470&gt;0,ROUND(PMT($F$92/12,$F$96*12,-BC471),5),0)</f>
        <v>0</v>
      </c>
      <c r="BE471" s="15">
        <f>IF(BW470&gt;0,ROUND(BC471*$E$1/1000,2),0)</f>
        <v>0</v>
      </c>
      <c r="BF471" s="15">
        <f>IF(BW470&gt;0,ROUND(MIN(BC471,$F$168)*$BF$1,2),0)</f>
        <v>0</v>
      </c>
      <c r="BG471" s="22">
        <v>0</v>
      </c>
      <c r="BH471" s="22">
        <f>IF(BW470&gt;0,ROUND(MIN(BC471,$F$168)*$BH$1,0),0)</f>
        <v>0</v>
      </c>
      <c r="BI471" s="22">
        <f>IF(BW470&gt;0,ROUND(MIN(BC471,$F$168)*$BI$1,2),0)</f>
        <v>0</v>
      </c>
      <c r="BJ471" s="22">
        <f>IF(BW470&gt;0,ROUND(MIN(BC471,$F$168)*$BJ$1,2),0)</f>
        <v>0</v>
      </c>
      <c r="BK471" s="22">
        <f>IF(BW470&gt;0,ROUND(MIN(BC471,$F$168)*$BK$1,2),0)</f>
        <v>0</v>
      </c>
      <c r="BL471" s="15">
        <f>IF(BW470&gt;0,BF471+SUM(BH471:BK471),0)</f>
        <v>0</v>
      </c>
      <c r="BM471" s="22">
        <f>IF(BW470&gt;0,ROUND(BL471/12,2),0)</f>
        <v>0</v>
      </c>
      <c r="BN471" s="9">
        <f>INT(BM471)</f>
        <v>0</v>
      </c>
      <c r="BO471" s="23">
        <f>INT((BM471-BN471)*10)/10</f>
        <v>0</v>
      </c>
      <c r="BP471" s="17">
        <f>BM471-BN471-BO471</f>
        <v>0</v>
      </c>
      <c r="BQ471" s="23">
        <f>IF(OR(BP471=0.05,BP471=0),BP471,IF(AND(BP471&gt;0.051,BP471&lt;0.1),0.1,IF(AND(BP471&gt;0.001,BP471&lt;0.05),0.05,BP471)))</f>
        <v>0</v>
      </c>
      <c r="BR471" s="23">
        <f>BN471+BO471+BQ471</f>
        <v>0</v>
      </c>
      <c r="BS471">
        <f>IF(BW470&gt;0,BS470,0)</f>
        <v>0</v>
      </c>
      <c r="BT471" s="7">
        <f>SUM(BD471:BE471)+BR471+BS471</f>
        <v>0</v>
      </c>
      <c r="BU471" s="7">
        <f>IF(AND(BT471&gt;0,BT472=0),BT471,0)</f>
        <v>0</v>
      </c>
      <c r="BV471" s="7">
        <f>IF(BW470&gt;0,BV470,0)</f>
        <v>0</v>
      </c>
      <c r="BW471" s="7">
        <f>IF(ROUND(BT471-BV471,2)&gt;0,ROUND(BT471-BV471,2),0)</f>
        <v>0</v>
      </c>
      <c r="CB471">
        <v>469</v>
      </c>
      <c r="CC471" s="7">
        <f>IF(DB470&gt;0,CC470-1000,CC470)</f>
        <v>0</v>
      </c>
      <c r="CD471" s="20">
        <f>IF(DB470&gt;0,ROUND(PMT($F$92/12,$F$96*12,-CC471),5),0)</f>
        <v>0</v>
      </c>
      <c r="CE471" s="15">
        <f>IF(DB470&gt;0,ROUND(CC471*$CE$1/1000,2),0)</f>
        <v>0</v>
      </c>
      <c r="CF471" s="9">
        <f>INT(CE471)</f>
        <v>0</v>
      </c>
      <c r="CG471" s="23">
        <f>INT((CE471-CF471)*10)/10</f>
        <v>0</v>
      </c>
      <c r="CH471" s="17">
        <f>CE471-CF471-CG471</f>
        <v>0</v>
      </c>
      <c r="CI471" s="23">
        <f>IF(OR(CH471=0.05,CH471=0),CH471,IF(AND(CH471&gt;0.051,CH471&lt;0.1),0.1,IF(AND(CH471&gt;0.001,CH471&lt;0.05),0.05,CH471)))</f>
        <v>0</v>
      </c>
      <c r="CJ471" s="23">
        <f>CF471+CG471+CI471</f>
        <v>0</v>
      </c>
      <c r="CK471" s="15">
        <f>IF(DB470&gt;0,ROUND($CD$1*$CK$1,2),0)</f>
        <v>0</v>
      </c>
      <c r="CL471" s="22">
        <v>0</v>
      </c>
      <c r="CM471" s="22">
        <f>IF(DB470&gt;0,ROUND($CD$1*$CM$1,2),0)</f>
        <v>0</v>
      </c>
      <c r="CN471" s="22">
        <f>IF(DB470&gt;0,ROUND($CD$1*$CN$1,2),0)</f>
        <v>0</v>
      </c>
      <c r="CO471" s="22">
        <f>IF(DB470&gt;0,ROUND($CD$1*$CO$1,2),0)</f>
        <v>0</v>
      </c>
      <c r="CP471" s="22">
        <f>IF(DB470&gt;0,ROUND($CD$1*$CP$1,2),0)</f>
        <v>0</v>
      </c>
      <c r="CQ471" s="15">
        <f>IF(DB470&gt;0,CK471+SUM(CM471:CP471),0)</f>
        <v>0</v>
      </c>
      <c r="CR471" s="22">
        <f>IF(DB470&gt;0,ROUND(CQ471/12,2),0)</f>
        <v>0</v>
      </c>
      <c r="CS471" s="9">
        <f>INT(CR471)</f>
        <v>0</v>
      </c>
      <c r="CT471" s="23">
        <f>INT((CR471-CS471)*10)/10</f>
        <v>0</v>
      </c>
      <c r="CU471" s="17">
        <f>CR471-CS471-CT471</f>
        <v>0</v>
      </c>
      <c r="CV471" s="23">
        <f>IF(OR(CU471=0.05,CU471=0),CU471,IF(AND(CU471&gt;0.051,CU471&lt;0.1),0.1,IF(AND(CU471&gt;0.001,CU471&lt;0.05),0.05,CU471)))</f>
        <v>0</v>
      </c>
      <c r="CW471" s="23">
        <f>CS471+CT471+CV471</f>
        <v>0</v>
      </c>
      <c r="CX471">
        <f>IF(DB470&gt;0,CX470,0)</f>
        <v>0</v>
      </c>
      <c r="CY471" s="7">
        <f>ROUND(CD471+CJ471+CW471+CX471,2)</f>
        <v>0</v>
      </c>
      <c r="CZ471" s="7">
        <f>IF(AND(CY471&gt;0,CY472=0),CY471,0)</f>
        <v>0</v>
      </c>
      <c r="DA471" s="7">
        <f>IF(DB470&gt;0,DA470,0)</f>
        <v>0</v>
      </c>
      <c r="DB471" s="7">
        <f>IF(ROUND(CY471-DA471,2)&gt;0,ROUND(CY471-DA471,2),0)</f>
        <v>0</v>
      </c>
      <c r="EB471">
        <v>469</v>
      </c>
      <c r="EC471" s="7">
        <f>IF(FB470&gt;0,EC470-1000,EC470)</f>
        <v>0</v>
      </c>
      <c r="ED471" s="20">
        <f>IF(FB470&gt;0,ROUND(PMT($F$92/12,$F$96*12,-EC471),5),0)</f>
        <v>0</v>
      </c>
      <c r="EE471" s="15">
        <f>IF(FB470&gt;0,ROUND(EC471*$EE$1/1000,2),0)</f>
        <v>0</v>
      </c>
      <c r="EF471" s="9">
        <f>INT(EE471)</f>
        <v>0</v>
      </c>
      <c r="EG471" s="23">
        <f>INT((EE471-EF471)*10)/10</f>
        <v>0</v>
      </c>
      <c r="EH471" s="17">
        <f>EE471-EF471-EG471</f>
        <v>0</v>
      </c>
      <c r="EI471" s="23">
        <f>IF(OR(EH471=0.05,EH471=0),EH471,IF(AND(EH471&gt;0.051,EH471&lt;0.1),0.1,IF(AND(EH471&gt;0.001,EH471&lt;0.05),0.05,EH471)))</f>
        <v>0</v>
      </c>
      <c r="EJ471" s="23">
        <f>EF471+EG471+EI471</f>
        <v>0</v>
      </c>
      <c r="EK471" s="15">
        <f>IF(FB470&gt;0,ROUND($ED$1*$EK$1,2),0)</f>
        <v>0</v>
      </c>
      <c r="EL471" s="22">
        <v>0</v>
      </c>
      <c r="EM471" s="22">
        <f>IF(FB470&gt;0,ROUND($ED$1*$EM$1,0),0)</f>
        <v>0</v>
      </c>
      <c r="EN471" s="22">
        <f>IF(FB470&gt;0,ROUND($ED$1*$EN$1,2),0)</f>
        <v>0</v>
      </c>
      <c r="EO471" s="22">
        <f>IF(FB470&gt;0,ROUND($ED$1*$EO$1,2),0)</f>
        <v>0</v>
      </c>
      <c r="EP471" s="22">
        <f>IF(FB470&gt;0,ROUND($ED$1*$EP$1,2),0)</f>
        <v>0</v>
      </c>
      <c r="EQ471" s="15">
        <f>IF(FB470&gt;0,EK471+SUM(EM471:EP471),0)</f>
        <v>0</v>
      </c>
      <c r="ER471" s="22">
        <f>IF(FB470&gt;0,ROUND(EQ471/12,2),0)</f>
        <v>0</v>
      </c>
      <c r="ES471" s="9">
        <f>INT(ER471)</f>
        <v>0</v>
      </c>
      <c r="ET471" s="23">
        <f>INT((ER471-ES471)*10)/10</f>
        <v>0</v>
      </c>
      <c r="EU471" s="17">
        <f>ER471-ES471-ET471</f>
        <v>0</v>
      </c>
      <c r="EV471" s="23">
        <f>IF(OR(EU471=0.05,EU471=0),EU471,IF(AND(EU471&gt;0.051,EU471&lt;0.1),0.1,IF(AND(EU471&gt;0.001,EU471&lt;0.05),0.05,EU471)))</f>
        <v>0</v>
      </c>
      <c r="EW471" s="23">
        <f>ES471+ET471+EV471</f>
        <v>0</v>
      </c>
      <c r="EX471">
        <f>IF(FB470&gt;0,EX470,0)</f>
        <v>0</v>
      </c>
      <c r="EY471" s="7">
        <f>ROUND(ED471+EJ471+EW471+EX471,2)</f>
        <v>0</v>
      </c>
      <c r="EZ471" s="7">
        <f>IF(AND(EY471&gt;0,EY472=0),EY471,0)</f>
        <v>0</v>
      </c>
      <c r="FA471" s="7">
        <f>IF(FB470&gt;0,FA470,0)</f>
        <v>0</v>
      </c>
      <c r="FB471" s="7">
        <f>IF(ROUND(EY471-FA471,2)&gt;0,ROUND(EY471-FA471,2),0)</f>
        <v>0</v>
      </c>
      <c r="GB471">
        <v>469</v>
      </c>
      <c r="GC471" s="7">
        <f>IF(HB470&gt;0,GC470-1000,GC470)</f>
        <v>0</v>
      </c>
      <c r="GD471" s="20">
        <f>IF(HB470&gt;0,ROUND(PMT($F$92/12,$F$96*12,-GC471),5),0)</f>
        <v>0</v>
      </c>
      <c r="GE471" s="15">
        <f>IF(HB470&gt;0,ROUND(GC471*$GE$1/1000,2),0)</f>
        <v>0</v>
      </c>
      <c r="GF471" s="9">
        <f>INT(GE471)</f>
        <v>0</v>
      </c>
      <c r="GG471" s="23">
        <f>INT((GE471-GF471)*10)/10</f>
        <v>0</v>
      </c>
      <c r="GH471" s="17">
        <f>GE471-GF471-GG471</f>
        <v>0</v>
      </c>
      <c r="GI471" s="23">
        <f>IF(OR(GH471=0.05,GH471=0),GH471,IF(AND(GH471&gt;0.051,GH471&lt;0.1),0.1,IF(AND(GH471&gt;0.001,GH471&lt;0.05),0.05,GH471)))</f>
        <v>0</v>
      </c>
      <c r="GJ471" s="23">
        <f>GF471+GG471+GI471</f>
        <v>0</v>
      </c>
      <c r="GK471" s="15">
        <f>IF(HB470&gt;0,ROUND($GD$1*$GK$1,2),0)</f>
        <v>0</v>
      </c>
      <c r="GL471" s="22">
        <v>0</v>
      </c>
      <c r="GM471" s="22">
        <f>IF(HB470&gt;0,ROUND($GD$1*$GM$1,0),0)</f>
        <v>0</v>
      </c>
      <c r="GN471" s="22">
        <f>IF(HB470&gt;0,ROUND($GD$1*$GN$1,2),0)</f>
        <v>0</v>
      </c>
      <c r="GO471" s="22">
        <f>IF(HB470&gt;0,ROUND($GD$1*$GO$1,2),0)</f>
        <v>0</v>
      </c>
      <c r="GP471" s="22">
        <f>IF(HB470&gt;0,ROUND($GD$1*$GP$1,2),0)</f>
        <v>0</v>
      </c>
      <c r="GQ471" s="15">
        <f>IF(HB470&gt;0,GK471+SUM(GM471:GP471),0)</f>
        <v>0</v>
      </c>
      <c r="GR471" s="22">
        <f>IF(HB470&gt;0,ROUND(GQ471/12,2),0)</f>
        <v>0</v>
      </c>
      <c r="GS471" s="9">
        <f>INT(GR471)</f>
        <v>0</v>
      </c>
      <c r="GT471" s="23">
        <f>INT((GR471-GS471)*10)/10</f>
        <v>0</v>
      </c>
      <c r="GU471" s="17">
        <f>GR471-GS471-GT471</f>
        <v>0</v>
      </c>
      <c r="GV471" s="23">
        <f>IF(OR(GU471=0.05,GU471=0),GU471,IF(AND(GU471&gt;0.051,GU471&lt;0.1),0.1,IF(AND(GU471&gt;0.001,GU471&lt;0.05),0.05,GU471)))</f>
        <v>0</v>
      </c>
      <c r="GW471" s="23">
        <f>GS471+GT471+GV471</f>
        <v>0</v>
      </c>
      <c r="GX471">
        <f>IF(HB470&gt;0,GX470,0)</f>
        <v>0</v>
      </c>
      <c r="GY471" s="7">
        <f>ROUND(GD471+GJ471+GW471+GX471,2)</f>
        <v>0</v>
      </c>
      <c r="GZ471" s="7">
        <f>IF(AND(GY471&gt;0,GY472=0),GY471,0)</f>
        <v>0</v>
      </c>
      <c r="HA471" s="7">
        <f>IF(HB470&gt;0,HA470,0)</f>
        <v>0</v>
      </c>
      <c r="HB471" s="7">
        <f>IF(ROUND(GY471-HA471,2)&gt;0,ROUND(GY471-HA471,2),0)</f>
        <v>0</v>
      </c>
    </row>
    <row r="472" spans="1:235">
      <c r="BB472">
        <v>470</v>
      </c>
      <c r="BC472" s="7">
        <f>IF(BW471&gt;0,BC471-1000,BC471)</f>
        <v>0</v>
      </c>
      <c r="BD472" s="20">
        <f>IF(BW471&gt;0,ROUND(PMT($F$92/12,$F$96*12,-BC472),5),0)</f>
        <v>0</v>
      </c>
      <c r="BE472" s="15">
        <f>IF(BW471&gt;0,ROUND(BC472*$E$1/1000,2),0)</f>
        <v>0</v>
      </c>
      <c r="BF472" s="15">
        <f>IF(BW471&gt;0,ROUND(MIN(BC472,$F$168)*$BF$1,2),0)</f>
        <v>0</v>
      </c>
      <c r="BG472" s="22">
        <v>0</v>
      </c>
      <c r="BH472" s="22">
        <f>IF(BW471&gt;0,ROUND(MIN(BC472,$F$168)*$BH$1,0),0)</f>
        <v>0</v>
      </c>
      <c r="BI472" s="22">
        <f>IF(BW471&gt;0,ROUND(MIN(BC472,$F$168)*$BI$1,2),0)</f>
        <v>0</v>
      </c>
      <c r="BJ472" s="22">
        <f>IF(BW471&gt;0,ROUND(MIN(BC472,$F$168)*$BJ$1,2),0)</f>
        <v>0</v>
      </c>
      <c r="BK472" s="22">
        <f>IF(BW471&gt;0,ROUND(MIN(BC472,$F$168)*$BK$1,2),0)</f>
        <v>0</v>
      </c>
      <c r="BL472" s="15">
        <f>IF(BW471&gt;0,BF472+SUM(BH472:BK472),0)</f>
        <v>0</v>
      </c>
      <c r="BM472" s="22">
        <f>IF(BW471&gt;0,ROUND(BL472/12,2),0)</f>
        <v>0</v>
      </c>
      <c r="BN472" s="9">
        <f>INT(BM472)</f>
        <v>0</v>
      </c>
      <c r="BO472" s="23">
        <f>INT((BM472-BN472)*10)/10</f>
        <v>0</v>
      </c>
      <c r="BP472" s="17">
        <f>BM472-BN472-BO472</f>
        <v>0</v>
      </c>
      <c r="BQ472" s="23">
        <f>IF(OR(BP472=0.05,BP472=0),BP472,IF(AND(BP472&gt;0.051,BP472&lt;0.1),0.1,IF(AND(BP472&gt;0.001,BP472&lt;0.05),0.05,BP472)))</f>
        <v>0</v>
      </c>
      <c r="BR472" s="23">
        <f>BN472+BO472+BQ472</f>
        <v>0</v>
      </c>
      <c r="BS472">
        <f>IF(BW471&gt;0,BS471,0)</f>
        <v>0</v>
      </c>
      <c r="BT472" s="7">
        <f>SUM(BD472:BE472)+BR472+BS472</f>
        <v>0</v>
      </c>
      <c r="BU472" s="7">
        <f>IF(AND(BT472&gt;0,BT473=0),BT472,0)</f>
        <v>0</v>
      </c>
      <c r="BV472" s="7">
        <f>IF(BW471&gt;0,BV471,0)</f>
        <v>0</v>
      </c>
      <c r="BW472" s="7">
        <f>IF(ROUND(BT472-BV472,2)&gt;0,ROUND(BT472-BV472,2),0)</f>
        <v>0</v>
      </c>
      <c r="CB472">
        <v>470</v>
      </c>
      <c r="CC472" s="7">
        <f>IF(DB471&gt;0,CC471-1000,CC471)</f>
        <v>0</v>
      </c>
      <c r="CD472" s="20">
        <f>IF(DB471&gt;0,ROUND(PMT($F$92/12,$F$96*12,-CC472),5),0)</f>
        <v>0</v>
      </c>
      <c r="CE472" s="15">
        <f>IF(DB471&gt;0,ROUND(CC472*$CE$1/1000,2),0)</f>
        <v>0</v>
      </c>
      <c r="CF472" s="9">
        <f>INT(CE472)</f>
        <v>0</v>
      </c>
      <c r="CG472" s="23">
        <f>INT((CE472-CF472)*10)/10</f>
        <v>0</v>
      </c>
      <c r="CH472" s="17">
        <f>CE472-CF472-CG472</f>
        <v>0</v>
      </c>
      <c r="CI472" s="23">
        <f>IF(OR(CH472=0.05,CH472=0),CH472,IF(AND(CH472&gt;0.051,CH472&lt;0.1),0.1,IF(AND(CH472&gt;0.001,CH472&lt;0.05),0.05,CH472)))</f>
        <v>0</v>
      </c>
      <c r="CJ472" s="23">
        <f>CF472+CG472+CI472</f>
        <v>0</v>
      </c>
      <c r="CK472" s="15">
        <f>IF(DB471&gt;0,ROUND($CD$1*$CK$1,2),0)</f>
        <v>0</v>
      </c>
      <c r="CL472" s="22">
        <v>0</v>
      </c>
      <c r="CM472" s="22">
        <f>IF(DB471&gt;0,ROUND($CD$1*$CM$1,2),0)</f>
        <v>0</v>
      </c>
      <c r="CN472" s="22">
        <f>IF(DB471&gt;0,ROUND($CD$1*$CN$1,2),0)</f>
        <v>0</v>
      </c>
      <c r="CO472" s="22">
        <f>IF(DB471&gt;0,ROUND($CD$1*$CO$1,2),0)</f>
        <v>0</v>
      </c>
      <c r="CP472" s="22">
        <f>IF(DB471&gt;0,ROUND($CD$1*$CP$1,2),0)</f>
        <v>0</v>
      </c>
      <c r="CQ472" s="15">
        <f>IF(DB471&gt;0,CK472+SUM(CM472:CP472),0)</f>
        <v>0</v>
      </c>
      <c r="CR472" s="22">
        <f>IF(DB471&gt;0,ROUND(CQ472/12,2),0)</f>
        <v>0</v>
      </c>
      <c r="CS472" s="9">
        <f>INT(CR472)</f>
        <v>0</v>
      </c>
      <c r="CT472" s="23">
        <f>INT((CR472-CS472)*10)/10</f>
        <v>0</v>
      </c>
      <c r="CU472" s="17">
        <f>CR472-CS472-CT472</f>
        <v>0</v>
      </c>
      <c r="CV472" s="23">
        <f>IF(OR(CU472=0.05,CU472=0),CU472,IF(AND(CU472&gt;0.051,CU472&lt;0.1),0.1,IF(AND(CU472&gt;0.001,CU472&lt;0.05),0.05,CU472)))</f>
        <v>0</v>
      </c>
      <c r="CW472" s="23">
        <f>CS472+CT472+CV472</f>
        <v>0</v>
      </c>
      <c r="CX472">
        <f>IF(DB471&gt;0,CX471,0)</f>
        <v>0</v>
      </c>
      <c r="CY472" s="7">
        <f>ROUND(CD472+CJ472+CW472+CX472,2)</f>
        <v>0</v>
      </c>
      <c r="CZ472" s="7">
        <f>IF(AND(CY472&gt;0,CY473=0),CY472,0)</f>
        <v>0</v>
      </c>
      <c r="DA472" s="7">
        <f>IF(DB471&gt;0,DA471,0)</f>
        <v>0</v>
      </c>
      <c r="DB472" s="7">
        <f>IF(ROUND(CY472-DA472,2)&gt;0,ROUND(CY472-DA472,2),0)</f>
        <v>0</v>
      </c>
      <c r="EB472">
        <v>470</v>
      </c>
      <c r="EC472" s="7">
        <f>IF(FB471&gt;0,EC471-1000,EC471)</f>
        <v>0</v>
      </c>
      <c r="ED472" s="20">
        <f>IF(FB471&gt;0,ROUND(PMT($F$92/12,$F$96*12,-EC472),5),0)</f>
        <v>0</v>
      </c>
      <c r="EE472" s="15">
        <f>IF(FB471&gt;0,ROUND(EC472*$EE$1/1000,2),0)</f>
        <v>0</v>
      </c>
      <c r="EF472" s="9">
        <f>INT(EE472)</f>
        <v>0</v>
      </c>
      <c r="EG472" s="23">
        <f>INT((EE472-EF472)*10)/10</f>
        <v>0</v>
      </c>
      <c r="EH472" s="17">
        <f>EE472-EF472-EG472</f>
        <v>0</v>
      </c>
      <c r="EI472" s="23">
        <f>IF(OR(EH472=0.05,EH472=0),EH472,IF(AND(EH472&gt;0.051,EH472&lt;0.1),0.1,IF(AND(EH472&gt;0.001,EH472&lt;0.05),0.05,EH472)))</f>
        <v>0</v>
      </c>
      <c r="EJ472" s="23">
        <f>EF472+EG472+EI472</f>
        <v>0</v>
      </c>
      <c r="EK472" s="15">
        <f>IF(FB471&gt;0,ROUND($ED$1*$EK$1,2),0)</f>
        <v>0</v>
      </c>
      <c r="EL472" s="22">
        <v>0</v>
      </c>
      <c r="EM472" s="22">
        <f>IF(FB471&gt;0,ROUND($ED$1*$EM$1,0),0)</f>
        <v>0</v>
      </c>
      <c r="EN472" s="22">
        <f>IF(FB471&gt;0,ROUND($ED$1*$EN$1,2),0)</f>
        <v>0</v>
      </c>
      <c r="EO472" s="22">
        <f>IF(FB471&gt;0,ROUND($ED$1*$EO$1,2),0)</f>
        <v>0</v>
      </c>
      <c r="EP472" s="22">
        <f>IF(FB471&gt;0,ROUND($ED$1*$EP$1,2),0)</f>
        <v>0</v>
      </c>
      <c r="EQ472" s="15">
        <f>IF(FB471&gt;0,EK472+SUM(EM472:EP472),0)</f>
        <v>0</v>
      </c>
      <c r="ER472" s="22">
        <f>IF(FB471&gt;0,ROUND(EQ472/12,2),0)</f>
        <v>0</v>
      </c>
      <c r="ES472" s="9">
        <f>INT(ER472)</f>
        <v>0</v>
      </c>
      <c r="ET472" s="23">
        <f>INT((ER472-ES472)*10)/10</f>
        <v>0</v>
      </c>
      <c r="EU472" s="17">
        <f>ER472-ES472-ET472</f>
        <v>0</v>
      </c>
      <c r="EV472" s="23">
        <f>IF(OR(EU472=0.05,EU472=0),EU472,IF(AND(EU472&gt;0.051,EU472&lt;0.1),0.1,IF(AND(EU472&gt;0.001,EU472&lt;0.05),0.05,EU472)))</f>
        <v>0</v>
      </c>
      <c r="EW472" s="23">
        <f>ES472+ET472+EV472</f>
        <v>0</v>
      </c>
      <c r="EX472">
        <f>IF(FB471&gt;0,EX471,0)</f>
        <v>0</v>
      </c>
      <c r="EY472" s="7">
        <f>ROUND(ED472+EJ472+EW472+EX472,2)</f>
        <v>0</v>
      </c>
      <c r="EZ472" s="7">
        <f>IF(AND(EY472&gt;0,EY473=0),EY472,0)</f>
        <v>0</v>
      </c>
      <c r="FA472" s="7">
        <f>IF(FB471&gt;0,FA471,0)</f>
        <v>0</v>
      </c>
      <c r="FB472" s="7">
        <f>IF(ROUND(EY472-FA472,2)&gt;0,ROUND(EY472-FA472,2),0)</f>
        <v>0</v>
      </c>
      <c r="GB472">
        <v>470</v>
      </c>
      <c r="GC472" s="7">
        <f>IF(HB471&gt;0,GC471-1000,GC471)</f>
        <v>0</v>
      </c>
      <c r="GD472" s="20">
        <f>IF(HB471&gt;0,ROUND(PMT($F$92/12,$F$96*12,-GC472),5),0)</f>
        <v>0</v>
      </c>
      <c r="GE472" s="15">
        <f>IF(HB471&gt;0,ROUND(GC472*$GE$1/1000,2),0)</f>
        <v>0</v>
      </c>
      <c r="GF472" s="9">
        <f>INT(GE472)</f>
        <v>0</v>
      </c>
      <c r="GG472" s="23">
        <f>INT((GE472-GF472)*10)/10</f>
        <v>0</v>
      </c>
      <c r="GH472" s="17">
        <f>GE472-GF472-GG472</f>
        <v>0</v>
      </c>
      <c r="GI472" s="23">
        <f>IF(OR(GH472=0.05,GH472=0),GH472,IF(AND(GH472&gt;0.051,GH472&lt;0.1),0.1,IF(AND(GH472&gt;0.001,GH472&lt;0.05),0.05,GH472)))</f>
        <v>0</v>
      </c>
      <c r="GJ472" s="23">
        <f>GF472+GG472+GI472</f>
        <v>0</v>
      </c>
      <c r="GK472" s="15">
        <f>IF(HB471&gt;0,ROUND($GD$1*$GK$1,2),0)</f>
        <v>0</v>
      </c>
      <c r="GL472" s="22">
        <v>0</v>
      </c>
      <c r="GM472" s="22">
        <f>IF(HB471&gt;0,ROUND($GD$1*$GM$1,0),0)</f>
        <v>0</v>
      </c>
      <c r="GN472" s="22">
        <f>IF(HB471&gt;0,ROUND($GD$1*$GN$1,2),0)</f>
        <v>0</v>
      </c>
      <c r="GO472" s="22">
        <f>IF(HB471&gt;0,ROUND($GD$1*$GO$1,2),0)</f>
        <v>0</v>
      </c>
      <c r="GP472" s="22">
        <f>IF(HB471&gt;0,ROUND($GD$1*$GP$1,2),0)</f>
        <v>0</v>
      </c>
      <c r="GQ472" s="15">
        <f>IF(HB471&gt;0,GK472+SUM(GM472:GP472),0)</f>
        <v>0</v>
      </c>
      <c r="GR472" s="22">
        <f>IF(HB471&gt;0,ROUND(GQ472/12,2),0)</f>
        <v>0</v>
      </c>
      <c r="GS472" s="9">
        <f>INT(GR472)</f>
        <v>0</v>
      </c>
      <c r="GT472" s="23">
        <f>INT((GR472-GS472)*10)/10</f>
        <v>0</v>
      </c>
      <c r="GU472" s="17">
        <f>GR472-GS472-GT472</f>
        <v>0</v>
      </c>
      <c r="GV472" s="23">
        <f>IF(OR(GU472=0.05,GU472=0),GU472,IF(AND(GU472&gt;0.051,GU472&lt;0.1),0.1,IF(AND(GU472&gt;0.001,GU472&lt;0.05),0.05,GU472)))</f>
        <v>0</v>
      </c>
      <c r="GW472" s="23">
        <f>GS472+GT472+GV472</f>
        <v>0</v>
      </c>
      <c r="GX472">
        <f>IF(HB471&gt;0,GX471,0)</f>
        <v>0</v>
      </c>
      <c r="GY472" s="7">
        <f>ROUND(GD472+GJ472+GW472+GX472,2)</f>
        <v>0</v>
      </c>
      <c r="GZ472" s="7">
        <f>IF(AND(GY472&gt;0,GY473=0),GY472,0)</f>
        <v>0</v>
      </c>
      <c r="HA472" s="7">
        <f>IF(HB471&gt;0,HA471,0)</f>
        <v>0</v>
      </c>
      <c r="HB472" s="7">
        <f>IF(ROUND(GY472-HA472,2)&gt;0,ROUND(GY472-HA472,2),0)</f>
        <v>0</v>
      </c>
    </row>
    <row r="473" spans="1:235">
      <c r="BB473">
        <v>471</v>
      </c>
      <c r="BC473" s="7">
        <f>IF(BW472&gt;0,BC472-1000,BC472)</f>
        <v>0</v>
      </c>
      <c r="BD473" s="20">
        <f>IF(BW472&gt;0,ROUND(PMT($F$92/12,$F$96*12,-BC473),5),0)</f>
        <v>0</v>
      </c>
      <c r="BE473" s="15">
        <f>IF(BW472&gt;0,ROUND(BC473*$E$1/1000,2),0)</f>
        <v>0</v>
      </c>
      <c r="BF473" s="15">
        <f>IF(BW472&gt;0,ROUND(MIN(BC473,$F$168)*$BF$1,2),0)</f>
        <v>0</v>
      </c>
      <c r="BG473" s="22">
        <v>0</v>
      </c>
      <c r="BH473" s="22">
        <f>IF(BW472&gt;0,ROUND(MIN(BC473,$F$168)*$BH$1,0),0)</f>
        <v>0</v>
      </c>
      <c r="BI473" s="22">
        <f>IF(BW472&gt;0,ROUND(MIN(BC473,$F$168)*$BI$1,2),0)</f>
        <v>0</v>
      </c>
      <c r="BJ473" s="22">
        <f>IF(BW472&gt;0,ROUND(MIN(BC473,$F$168)*$BJ$1,2),0)</f>
        <v>0</v>
      </c>
      <c r="BK473" s="22">
        <f>IF(BW472&gt;0,ROUND(MIN(BC473,$F$168)*$BK$1,2),0)</f>
        <v>0</v>
      </c>
      <c r="BL473" s="15">
        <f>IF(BW472&gt;0,BF473+SUM(BH473:BK473),0)</f>
        <v>0</v>
      </c>
      <c r="BM473" s="22">
        <f>IF(BW472&gt;0,ROUND(BL473/12,2),0)</f>
        <v>0</v>
      </c>
      <c r="BN473" s="9">
        <f>INT(BM473)</f>
        <v>0</v>
      </c>
      <c r="BO473" s="23">
        <f>INT((BM473-BN473)*10)/10</f>
        <v>0</v>
      </c>
      <c r="BP473" s="17">
        <f>BM473-BN473-BO473</f>
        <v>0</v>
      </c>
      <c r="BQ473" s="23">
        <f>IF(OR(BP473=0.05,BP473=0),BP473,IF(AND(BP473&gt;0.051,BP473&lt;0.1),0.1,IF(AND(BP473&gt;0.001,BP473&lt;0.05),0.05,BP473)))</f>
        <v>0</v>
      </c>
      <c r="BR473" s="23">
        <f>BN473+BO473+BQ473</f>
        <v>0</v>
      </c>
      <c r="BS473">
        <f>IF(BW472&gt;0,BS472,0)</f>
        <v>0</v>
      </c>
      <c r="BT473" s="7">
        <f>SUM(BD473:BE473)+BR473+BS473</f>
        <v>0</v>
      </c>
      <c r="BU473" s="7">
        <f>IF(AND(BT473&gt;0,BT474=0),BT473,0)</f>
        <v>0</v>
      </c>
      <c r="BV473" s="7">
        <f>IF(BW472&gt;0,BV472,0)</f>
        <v>0</v>
      </c>
      <c r="BW473" s="7">
        <f>IF(ROUND(BT473-BV473,2)&gt;0,ROUND(BT473-BV473,2),0)</f>
        <v>0</v>
      </c>
      <c r="CB473">
        <v>471</v>
      </c>
      <c r="CC473" s="7">
        <f>IF(DB472&gt;0,CC472-1000,CC472)</f>
        <v>0</v>
      </c>
      <c r="CD473" s="20">
        <f>IF(DB472&gt;0,ROUND(PMT($F$92/12,$F$96*12,-CC473),5),0)</f>
        <v>0</v>
      </c>
      <c r="CE473" s="15">
        <f>IF(DB472&gt;0,ROUND(CC473*$CE$1/1000,2),0)</f>
        <v>0</v>
      </c>
      <c r="CF473" s="9">
        <f>INT(CE473)</f>
        <v>0</v>
      </c>
      <c r="CG473" s="23">
        <f>INT((CE473-CF473)*10)/10</f>
        <v>0</v>
      </c>
      <c r="CH473" s="17">
        <f>CE473-CF473-CG473</f>
        <v>0</v>
      </c>
      <c r="CI473" s="23">
        <f>IF(OR(CH473=0.05,CH473=0),CH473,IF(AND(CH473&gt;0.051,CH473&lt;0.1),0.1,IF(AND(CH473&gt;0.001,CH473&lt;0.05),0.05,CH473)))</f>
        <v>0</v>
      </c>
      <c r="CJ473" s="23">
        <f>CF473+CG473+CI473</f>
        <v>0</v>
      </c>
      <c r="CK473" s="15">
        <f>IF(DB472&gt;0,ROUND($CD$1*$CK$1,2),0)</f>
        <v>0</v>
      </c>
      <c r="CL473" s="22">
        <v>0</v>
      </c>
      <c r="CM473" s="22">
        <f>IF(DB472&gt;0,ROUND($CD$1*$CM$1,2),0)</f>
        <v>0</v>
      </c>
      <c r="CN473" s="22">
        <f>IF(DB472&gt;0,ROUND($CD$1*$CN$1,2),0)</f>
        <v>0</v>
      </c>
      <c r="CO473" s="22">
        <f>IF(DB472&gt;0,ROUND($CD$1*$CO$1,2),0)</f>
        <v>0</v>
      </c>
      <c r="CP473" s="22">
        <f>IF(DB472&gt;0,ROUND($CD$1*$CP$1,2),0)</f>
        <v>0</v>
      </c>
      <c r="CQ473" s="15">
        <f>IF(DB472&gt;0,CK473+SUM(CM473:CP473),0)</f>
        <v>0</v>
      </c>
      <c r="CR473" s="22">
        <f>IF(DB472&gt;0,ROUND(CQ473/12,2),0)</f>
        <v>0</v>
      </c>
      <c r="CS473" s="9">
        <f>INT(CR473)</f>
        <v>0</v>
      </c>
      <c r="CT473" s="23">
        <f>INT((CR473-CS473)*10)/10</f>
        <v>0</v>
      </c>
      <c r="CU473" s="17">
        <f>CR473-CS473-CT473</f>
        <v>0</v>
      </c>
      <c r="CV473" s="23">
        <f>IF(OR(CU473=0.05,CU473=0),CU473,IF(AND(CU473&gt;0.051,CU473&lt;0.1),0.1,IF(AND(CU473&gt;0.001,CU473&lt;0.05),0.05,CU473)))</f>
        <v>0</v>
      </c>
      <c r="CW473" s="23">
        <f>CS473+CT473+CV473</f>
        <v>0</v>
      </c>
      <c r="CX473">
        <f>IF(DB472&gt;0,CX472,0)</f>
        <v>0</v>
      </c>
      <c r="CY473" s="7">
        <f>ROUND(CD473+CJ473+CW473+CX473,2)</f>
        <v>0</v>
      </c>
      <c r="CZ473" s="7">
        <f>IF(AND(CY473&gt;0,CY474=0),CY473,0)</f>
        <v>0</v>
      </c>
      <c r="DA473" s="7">
        <f>IF(DB472&gt;0,DA472,0)</f>
        <v>0</v>
      </c>
      <c r="DB473" s="7">
        <f>IF(ROUND(CY473-DA473,2)&gt;0,ROUND(CY473-DA473,2),0)</f>
        <v>0</v>
      </c>
      <c r="EB473">
        <v>471</v>
      </c>
      <c r="EC473" s="7">
        <f>IF(FB472&gt;0,EC472-1000,EC472)</f>
        <v>0</v>
      </c>
      <c r="ED473" s="20">
        <f>IF(FB472&gt;0,ROUND(PMT($F$92/12,$F$96*12,-EC473),5),0)</f>
        <v>0</v>
      </c>
      <c r="EE473" s="15">
        <f>IF(FB472&gt;0,ROUND(EC473*$EE$1/1000,2),0)</f>
        <v>0</v>
      </c>
      <c r="EF473" s="9">
        <f>INT(EE473)</f>
        <v>0</v>
      </c>
      <c r="EG473" s="23">
        <f>INT((EE473-EF473)*10)/10</f>
        <v>0</v>
      </c>
      <c r="EH473" s="17">
        <f>EE473-EF473-EG473</f>
        <v>0</v>
      </c>
      <c r="EI473" s="23">
        <f>IF(OR(EH473=0.05,EH473=0),EH473,IF(AND(EH473&gt;0.051,EH473&lt;0.1),0.1,IF(AND(EH473&gt;0.001,EH473&lt;0.05),0.05,EH473)))</f>
        <v>0</v>
      </c>
      <c r="EJ473" s="23">
        <f>EF473+EG473+EI473</f>
        <v>0</v>
      </c>
      <c r="EK473" s="15">
        <f>IF(FB472&gt;0,ROUND($ED$1*$EK$1,2),0)</f>
        <v>0</v>
      </c>
      <c r="EL473" s="22">
        <v>0</v>
      </c>
      <c r="EM473" s="22">
        <f>IF(FB472&gt;0,ROUND($ED$1*$EM$1,0),0)</f>
        <v>0</v>
      </c>
      <c r="EN473" s="22">
        <f>IF(FB472&gt;0,ROUND($ED$1*$EN$1,2),0)</f>
        <v>0</v>
      </c>
      <c r="EO473" s="22">
        <f>IF(FB472&gt;0,ROUND($ED$1*$EO$1,2),0)</f>
        <v>0</v>
      </c>
      <c r="EP473" s="22">
        <f>IF(FB472&gt;0,ROUND($ED$1*$EP$1,2),0)</f>
        <v>0</v>
      </c>
      <c r="EQ473" s="15">
        <f>IF(FB472&gt;0,EK473+SUM(EM473:EP473),0)</f>
        <v>0</v>
      </c>
      <c r="ER473" s="22">
        <f>IF(FB472&gt;0,ROUND(EQ473/12,2),0)</f>
        <v>0</v>
      </c>
      <c r="ES473" s="9">
        <f>INT(ER473)</f>
        <v>0</v>
      </c>
      <c r="ET473" s="23">
        <f>INT((ER473-ES473)*10)/10</f>
        <v>0</v>
      </c>
      <c r="EU473" s="17">
        <f>ER473-ES473-ET473</f>
        <v>0</v>
      </c>
      <c r="EV473" s="23">
        <f>IF(OR(EU473=0.05,EU473=0),EU473,IF(AND(EU473&gt;0.051,EU473&lt;0.1),0.1,IF(AND(EU473&gt;0.001,EU473&lt;0.05),0.05,EU473)))</f>
        <v>0</v>
      </c>
      <c r="EW473" s="23">
        <f>ES473+ET473+EV473</f>
        <v>0</v>
      </c>
      <c r="EX473">
        <f>IF(FB472&gt;0,EX472,0)</f>
        <v>0</v>
      </c>
      <c r="EY473" s="7">
        <f>ROUND(ED473+EJ473+EW473+EX473,2)</f>
        <v>0</v>
      </c>
      <c r="EZ473" s="7">
        <f>IF(AND(EY473&gt;0,EY474=0),EY473,0)</f>
        <v>0</v>
      </c>
      <c r="FA473" s="7">
        <f>IF(FB472&gt;0,FA472,0)</f>
        <v>0</v>
      </c>
      <c r="FB473" s="7">
        <f>IF(ROUND(EY473-FA473,2)&gt;0,ROUND(EY473-FA473,2),0)</f>
        <v>0</v>
      </c>
      <c r="GB473">
        <v>471</v>
      </c>
      <c r="GC473" s="7">
        <f>IF(HB472&gt;0,GC472-1000,GC472)</f>
        <v>0</v>
      </c>
      <c r="GD473" s="20">
        <f>IF(HB472&gt;0,ROUND(PMT($F$92/12,$F$96*12,-GC473),5),0)</f>
        <v>0</v>
      </c>
      <c r="GE473" s="15">
        <f>IF(HB472&gt;0,ROUND(GC473*$GE$1/1000,2),0)</f>
        <v>0</v>
      </c>
      <c r="GF473" s="9">
        <f>INT(GE473)</f>
        <v>0</v>
      </c>
      <c r="GG473" s="23">
        <f>INT((GE473-GF473)*10)/10</f>
        <v>0</v>
      </c>
      <c r="GH473" s="17">
        <f>GE473-GF473-GG473</f>
        <v>0</v>
      </c>
      <c r="GI473" s="23">
        <f>IF(OR(GH473=0.05,GH473=0),GH473,IF(AND(GH473&gt;0.051,GH473&lt;0.1),0.1,IF(AND(GH473&gt;0.001,GH473&lt;0.05),0.05,GH473)))</f>
        <v>0</v>
      </c>
      <c r="GJ473" s="23">
        <f>GF473+GG473+GI473</f>
        <v>0</v>
      </c>
      <c r="GK473" s="15">
        <f>IF(HB472&gt;0,ROUND($GD$1*$GK$1,2),0)</f>
        <v>0</v>
      </c>
      <c r="GL473" s="22">
        <v>0</v>
      </c>
      <c r="GM473" s="22">
        <f>IF(HB472&gt;0,ROUND($GD$1*$GM$1,0),0)</f>
        <v>0</v>
      </c>
      <c r="GN473" s="22">
        <f>IF(HB472&gt;0,ROUND($GD$1*$GN$1,2),0)</f>
        <v>0</v>
      </c>
      <c r="GO473" s="22">
        <f>IF(HB472&gt;0,ROUND($GD$1*$GO$1,2),0)</f>
        <v>0</v>
      </c>
      <c r="GP473" s="22">
        <f>IF(HB472&gt;0,ROUND($GD$1*$GP$1,2),0)</f>
        <v>0</v>
      </c>
      <c r="GQ473" s="15">
        <f>IF(HB472&gt;0,GK473+SUM(GM473:GP473),0)</f>
        <v>0</v>
      </c>
      <c r="GR473" s="22">
        <f>IF(HB472&gt;0,ROUND(GQ473/12,2),0)</f>
        <v>0</v>
      </c>
      <c r="GS473" s="9">
        <f>INT(GR473)</f>
        <v>0</v>
      </c>
      <c r="GT473" s="23">
        <f>INT((GR473-GS473)*10)/10</f>
        <v>0</v>
      </c>
      <c r="GU473" s="17">
        <f>GR473-GS473-GT473</f>
        <v>0</v>
      </c>
      <c r="GV473" s="23">
        <f>IF(OR(GU473=0.05,GU473=0),GU473,IF(AND(GU473&gt;0.051,GU473&lt;0.1),0.1,IF(AND(GU473&gt;0.001,GU473&lt;0.05),0.05,GU473)))</f>
        <v>0</v>
      </c>
      <c r="GW473" s="23">
        <f>GS473+GT473+GV473</f>
        <v>0</v>
      </c>
      <c r="GX473">
        <f>IF(HB472&gt;0,GX472,0)</f>
        <v>0</v>
      </c>
      <c r="GY473" s="7">
        <f>ROUND(GD473+GJ473+GW473+GX473,2)</f>
        <v>0</v>
      </c>
      <c r="GZ473" s="7">
        <f>IF(AND(GY473&gt;0,GY474=0),GY473,0)</f>
        <v>0</v>
      </c>
      <c r="HA473" s="7">
        <f>IF(HB472&gt;0,HA472,0)</f>
        <v>0</v>
      </c>
      <c r="HB473" s="7">
        <f>IF(ROUND(GY473-HA473,2)&gt;0,ROUND(GY473-HA473,2),0)</f>
        <v>0</v>
      </c>
    </row>
    <row r="474" spans="1:235">
      <c r="BB474">
        <v>472</v>
      </c>
      <c r="BC474" s="7">
        <f>IF(BW473&gt;0,BC473-1000,BC473)</f>
        <v>0</v>
      </c>
      <c r="BD474" s="20">
        <f>IF(BW473&gt;0,ROUND(PMT($F$92/12,$F$96*12,-BC474),5),0)</f>
        <v>0</v>
      </c>
      <c r="BE474" s="15">
        <f>IF(BW473&gt;0,ROUND(BC474*$E$1/1000,2),0)</f>
        <v>0</v>
      </c>
      <c r="BF474" s="15">
        <f>IF(BW473&gt;0,ROUND(MIN(BC474,$F$168)*$BF$1,2),0)</f>
        <v>0</v>
      </c>
      <c r="BG474" s="22">
        <v>0</v>
      </c>
      <c r="BH474" s="22">
        <f>IF(BW473&gt;0,ROUND(MIN(BC474,$F$168)*$BH$1,0),0)</f>
        <v>0</v>
      </c>
      <c r="BI474" s="22">
        <f>IF(BW473&gt;0,ROUND(MIN(BC474,$F$168)*$BI$1,2),0)</f>
        <v>0</v>
      </c>
      <c r="BJ474" s="22">
        <f>IF(BW473&gt;0,ROUND(MIN(BC474,$F$168)*$BJ$1,2),0)</f>
        <v>0</v>
      </c>
      <c r="BK474" s="22">
        <f>IF(BW473&gt;0,ROUND(MIN(BC474,$F$168)*$BK$1,2),0)</f>
        <v>0</v>
      </c>
      <c r="BL474" s="15">
        <f>IF(BW473&gt;0,BF474+SUM(BH474:BK474),0)</f>
        <v>0</v>
      </c>
      <c r="BM474" s="22">
        <f>IF(BW473&gt;0,ROUND(BL474/12,2),0)</f>
        <v>0</v>
      </c>
      <c r="BN474" s="9">
        <f>INT(BM474)</f>
        <v>0</v>
      </c>
      <c r="BO474" s="23">
        <f>INT((BM474-BN474)*10)/10</f>
        <v>0</v>
      </c>
      <c r="BP474" s="17">
        <f>BM474-BN474-BO474</f>
        <v>0</v>
      </c>
      <c r="BQ474" s="23">
        <f>IF(OR(BP474=0.05,BP474=0),BP474,IF(AND(BP474&gt;0.051,BP474&lt;0.1),0.1,IF(AND(BP474&gt;0.001,BP474&lt;0.05),0.05,BP474)))</f>
        <v>0</v>
      </c>
      <c r="BR474" s="23">
        <f>BN474+BO474+BQ474</f>
        <v>0</v>
      </c>
      <c r="BS474">
        <f>IF(BW473&gt;0,BS473,0)</f>
        <v>0</v>
      </c>
      <c r="BT474" s="7">
        <f>SUM(BD474:BE474)+BR474+BS474</f>
        <v>0</v>
      </c>
      <c r="BU474" s="7">
        <f>IF(AND(BT474&gt;0,BT475=0),BT474,0)</f>
        <v>0</v>
      </c>
      <c r="BV474" s="7">
        <f>IF(BW473&gt;0,BV473,0)</f>
        <v>0</v>
      </c>
      <c r="BW474" s="7">
        <f>IF(ROUND(BT474-BV474,2)&gt;0,ROUND(BT474-BV474,2),0)</f>
        <v>0</v>
      </c>
      <c r="CB474">
        <v>472</v>
      </c>
      <c r="CC474" s="7">
        <f>IF(DB473&gt;0,CC473-1000,CC473)</f>
        <v>0</v>
      </c>
      <c r="CD474" s="20">
        <f>IF(DB473&gt;0,ROUND(PMT($F$92/12,$F$96*12,-CC474),5),0)</f>
        <v>0</v>
      </c>
      <c r="CE474" s="15">
        <f>IF(DB473&gt;0,ROUND(CC474*$CE$1/1000,2),0)</f>
        <v>0</v>
      </c>
      <c r="CF474" s="9">
        <f>INT(CE474)</f>
        <v>0</v>
      </c>
      <c r="CG474" s="23">
        <f>INT((CE474-CF474)*10)/10</f>
        <v>0</v>
      </c>
      <c r="CH474" s="17">
        <f>CE474-CF474-CG474</f>
        <v>0</v>
      </c>
      <c r="CI474" s="23">
        <f>IF(OR(CH474=0.05,CH474=0),CH474,IF(AND(CH474&gt;0.051,CH474&lt;0.1),0.1,IF(AND(CH474&gt;0.001,CH474&lt;0.05),0.05,CH474)))</f>
        <v>0</v>
      </c>
      <c r="CJ474" s="23">
        <f>CF474+CG474+CI474</f>
        <v>0</v>
      </c>
      <c r="CK474" s="15">
        <f>IF(DB473&gt;0,ROUND($CD$1*$CK$1,2),0)</f>
        <v>0</v>
      </c>
      <c r="CL474" s="22">
        <v>0</v>
      </c>
      <c r="CM474" s="22">
        <f>IF(DB473&gt;0,ROUND($CD$1*$CM$1,2),0)</f>
        <v>0</v>
      </c>
      <c r="CN474" s="22">
        <f>IF(DB473&gt;0,ROUND($CD$1*$CN$1,2),0)</f>
        <v>0</v>
      </c>
      <c r="CO474" s="22">
        <f>IF(DB473&gt;0,ROUND($CD$1*$CO$1,2),0)</f>
        <v>0</v>
      </c>
      <c r="CP474" s="22">
        <f>IF(DB473&gt;0,ROUND($CD$1*$CP$1,2),0)</f>
        <v>0</v>
      </c>
      <c r="CQ474" s="15">
        <f>IF(DB473&gt;0,CK474+SUM(CM474:CP474),0)</f>
        <v>0</v>
      </c>
      <c r="CR474" s="22">
        <f>IF(DB473&gt;0,ROUND(CQ474/12,2),0)</f>
        <v>0</v>
      </c>
      <c r="CS474" s="9">
        <f>INT(CR474)</f>
        <v>0</v>
      </c>
      <c r="CT474" s="23">
        <f>INT((CR474-CS474)*10)/10</f>
        <v>0</v>
      </c>
      <c r="CU474" s="17">
        <f>CR474-CS474-CT474</f>
        <v>0</v>
      </c>
      <c r="CV474" s="23">
        <f>IF(OR(CU474=0.05,CU474=0),CU474,IF(AND(CU474&gt;0.051,CU474&lt;0.1),0.1,IF(AND(CU474&gt;0.001,CU474&lt;0.05),0.05,CU474)))</f>
        <v>0</v>
      </c>
      <c r="CW474" s="23">
        <f>CS474+CT474+CV474</f>
        <v>0</v>
      </c>
      <c r="CX474">
        <f>IF(DB473&gt;0,CX473,0)</f>
        <v>0</v>
      </c>
      <c r="CY474" s="7">
        <f>ROUND(CD474+CJ474+CW474+CX474,2)</f>
        <v>0</v>
      </c>
      <c r="CZ474" s="7">
        <f>IF(AND(CY474&gt;0,CY475=0),CY474,0)</f>
        <v>0</v>
      </c>
      <c r="DA474" s="7">
        <f>IF(DB473&gt;0,DA473,0)</f>
        <v>0</v>
      </c>
      <c r="DB474" s="7">
        <f>IF(ROUND(CY474-DA474,2)&gt;0,ROUND(CY474-DA474,2),0)</f>
        <v>0</v>
      </c>
      <c r="EB474">
        <v>472</v>
      </c>
      <c r="EC474" s="7">
        <f>IF(FB473&gt;0,EC473-1000,EC473)</f>
        <v>0</v>
      </c>
      <c r="ED474" s="20">
        <f>IF(FB473&gt;0,ROUND(PMT($F$92/12,$F$96*12,-EC474),5),0)</f>
        <v>0</v>
      </c>
      <c r="EE474" s="15">
        <f>IF(FB473&gt;0,ROUND(EC474*$EE$1/1000,2),0)</f>
        <v>0</v>
      </c>
      <c r="EF474" s="9">
        <f>INT(EE474)</f>
        <v>0</v>
      </c>
      <c r="EG474" s="23">
        <f>INT((EE474-EF474)*10)/10</f>
        <v>0</v>
      </c>
      <c r="EH474" s="17">
        <f>EE474-EF474-EG474</f>
        <v>0</v>
      </c>
      <c r="EI474" s="23">
        <f>IF(OR(EH474=0.05,EH474=0),EH474,IF(AND(EH474&gt;0.051,EH474&lt;0.1),0.1,IF(AND(EH474&gt;0.001,EH474&lt;0.05),0.05,EH474)))</f>
        <v>0</v>
      </c>
      <c r="EJ474" s="23">
        <f>EF474+EG474+EI474</f>
        <v>0</v>
      </c>
      <c r="EK474" s="15">
        <f>IF(FB473&gt;0,ROUND($ED$1*$EK$1,2),0)</f>
        <v>0</v>
      </c>
      <c r="EL474" s="22">
        <v>0</v>
      </c>
      <c r="EM474" s="22">
        <f>IF(FB473&gt;0,ROUND($ED$1*$EM$1,0),0)</f>
        <v>0</v>
      </c>
      <c r="EN474" s="22">
        <f>IF(FB473&gt;0,ROUND($ED$1*$EN$1,2),0)</f>
        <v>0</v>
      </c>
      <c r="EO474" s="22">
        <f>IF(FB473&gt;0,ROUND($ED$1*$EO$1,2),0)</f>
        <v>0</v>
      </c>
      <c r="EP474" s="22">
        <f>IF(FB473&gt;0,ROUND($ED$1*$EP$1,2),0)</f>
        <v>0</v>
      </c>
      <c r="EQ474" s="15">
        <f>IF(FB473&gt;0,EK474+SUM(EM474:EP474),0)</f>
        <v>0</v>
      </c>
      <c r="ER474" s="22">
        <f>IF(FB473&gt;0,ROUND(EQ474/12,2),0)</f>
        <v>0</v>
      </c>
      <c r="ES474" s="9">
        <f>INT(ER474)</f>
        <v>0</v>
      </c>
      <c r="ET474" s="23">
        <f>INT((ER474-ES474)*10)/10</f>
        <v>0</v>
      </c>
      <c r="EU474" s="17">
        <f>ER474-ES474-ET474</f>
        <v>0</v>
      </c>
      <c r="EV474" s="23">
        <f>IF(OR(EU474=0.05,EU474=0),EU474,IF(AND(EU474&gt;0.051,EU474&lt;0.1),0.1,IF(AND(EU474&gt;0.001,EU474&lt;0.05),0.05,EU474)))</f>
        <v>0</v>
      </c>
      <c r="EW474" s="23">
        <f>ES474+ET474+EV474</f>
        <v>0</v>
      </c>
      <c r="EX474">
        <f>IF(FB473&gt;0,EX473,0)</f>
        <v>0</v>
      </c>
      <c r="EY474" s="7">
        <f>ROUND(ED474+EJ474+EW474+EX474,2)</f>
        <v>0</v>
      </c>
      <c r="EZ474" s="7">
        <f>IF(AND(EY474&gt;0,EY475=0),EY474,0)</f>
        <v>0</v>
      </c>
      <c r="FA474" s="7">
        <f>IF(FB473&gt;0,FA473,0)</f>
        <v>0</v>
      </c>
      <c r="FB474" s="7">
        <f>IF(ROUND(EY474-FA474,2)&gt;0,ROUND(EY474-FA474,2),0)</f>
        <v>0</v>
      </c>
      <c r="GB474">
        <v>472</v>
      </c>
      <c r="GC474" s="7">
        <f>IF(HB473&gt;0,GC473-1000,GC473)</f>
        <v>0</v>
      </c>
      <c r="GD474" s="20">
        <f>IF(HB473&gt;0,ROUND(PMT($F$92/12,$F$96*12,-GC474),5),0)</f>
        <v>0</v>
      </c>
      <c r="GE474" s="15">
        <f>IF(HB473&gt;0,ROUND(GC474*$GE$1/1000,2),0)</f>
        <v>0</v>
      </c>
      <c r="GF474" s="9">
        <f>INT(GE474)</f>
        <v>0</v>
      </c>
      <c r="GG474" s="23">
        <f>INT((GE474-GF474)*10)/10</f>
        <v>0</v>
      </c>
      <c r="GH474" s="17">
        <f>GE474-GF474-GG474</f>
        <v>0</v>
      </c>
      <c r="GI474" s="23">
        <f>IF(OR(GH474=0.05,GH474=0),GH474,IF(AND(GH474&gt;0.051,GH474&lt;0.1),0.1,IF(AND(GH474&gt;0.001,GH474&lt;0.05),0.05,GH474)))</f>
        <v>0</v>
      </c>
      <c r="GJ474" s="23">
        <f>GF474+GG474+GI474</f>
        <v>0</v>
      </c>
      <c r="GK474" s="15">
        <f>IF(HB473&gt;0,ROUND($GD$1*$GK$1,2),0)</f>
        <v>0</v>
      </c>
      <c r="GL474" s="22">
        <v>0</v>
      </c>
      <c r="GM474" s="22">
        <f>IF(HB473&gt;0,ROUND($GD$1*$GM$1,0),0)</f>
        <v>0</v>
      </c>
      <c r="GN474" s="22">
        <f>IF(HB473&gt;0,ROUND($GD$1*$GN$1,2),0)</f>
        <v>0</v>
      </c>
      <c r="GO474" s="22">
        <f>IF(HB473&gt;0,ROUND($GD$1*$GO$1,2),0)</f>
        <v>0</v>
      </c>
      <c r="GP474" s="22">
        <f>IF(HB473&gt;0,ROUND($GD$1*$GP$1,2),0)</f>
        <v>0</v>
      </c>
      <c r="GQ474" s="15">
        <f>IF(HB473&gt;0,GK474+SUM(GM474:GP474),0)</f>
        <v>0</v>
      </c>
      <c r="GR474" s="22">
        <f>IF(HB473&gt;0,ROUND(GQ474/12,2),0)</f>
        <v>0</v>
      </c>
      <c r="GS474" s="9">
        <f>INT(GR474)</f>
        <v>0</v>
      </c>
      <c r="GT474" s="23">
        <f>INT((GR474-GS474)*10)/10</f>
        <v>0</v>
      </c>
      <c r="GU474" s="17">
        <f>GR474-GS474-GT474</f>
        <v>0</v>
      </c>
      <c r="GV474" s="23">
        <f>IF(OR(GU474=0.05,GU474=0),GU474,IF(AND(GU474&gt;0.051,GU474&lt;0.1),0.1,IF(AND(GU474&gt;0.001,GU474&lt;0.05),0.05,GU474)))</f>
        <v>0</v>
      </c>
      <c r="GW474" s="23">
        <f>GS474+GT474+GV474</f>
        <v>0</v>
      </c>
      <c r="GX474">
        <f>IF(HB473&gt;0,GX473,0)</f>
        <v>0</v>
      </c>
      <c r="GY474" s="7">
        <f>ROUND(GD474+GJ474+GW474+GX474,2)</f>
        <v>0</v>
      </c>
      <c r="GZ474" s="7">
        <f>IF(AND(GY474&gt;0,GY475=0),GY474,0)</f>
        <v>0</v>
      </c>
      <c r="HA474" s="7">
        <f>IF(HB473&gt;0,HA473,0)</f>
        <v>0</v>
      </c>
      <c r="HB474" s="7">
        <f>IF(ROUND(GY474-HA474,2)&gt;0,ROUND(GY474-HA474,2),0)</f>
        <v>0</v>
      </c>
    </row>
    <row r="475" spans="1:235">
      <c r="BB475">
        <v>473</v>
      </c>
      <c r="BC475" s="7">
        <f>IF(BW474&gt;0,BC474-1000,BC474)</f>
        <v>0</v>
      </c>
      <c r="BD475" s="20">
        <f>IF(BW474&gt;0,ROUND(PMT($F$92/12,$F$96*12,-BC475),5),0)</f>
        <v>0</v>
      </c>
      <c r="BE475" s="15">
        <f>IF(BW474&gt;0,ROUND(BC475*$E$1/1000,2),0)</f>
        <v>0</v>
      </c>
      <c r="BF475" s="15">
        <f>IF(BW474&gt;0,ROUND(MIN(BC475,$F$168)*$BF$1,2),0)</f>
        <v>0</v>
      </c>
      <c r="BG475" s="22">
        <v>0</v>
      </c>
      <c r="BH475" s="22">
        <f>IF(BW474&gt;0,ROUND(MIN(BC475,$F$168)*$BH$1,0),0)</f>
        <v>0</v>
      </c>
      <c r="BI475" s="22">
        <f>IF(BW474&gt;0,ROUND(MIN(BC475,$F$168)*$BI$1,2),0)</f>
        <v>0</v>
      </c>
      <c r="BJ475" s="22">
        <f>IF(BW474&gt;0,ROUND(MIN(BC475,$F$168)*$BJ$1,2),0)</f>
        <v>0</v>
      </c>
      <c r="BK475" s="22">
        <f>IF(BW474&gt;0,ROUND(MIN(BC475,$F$168)*$BK$1,2),0)</f>
        <v>0</v>
      </c>
      <c r="BL475" s="15">
        <f>IF(BW474&gt;0,BF475+SUM(BH475:BK475),0)</f>
        <v>0</v>
      </c>
      <c r="BM475" s="22">
        <f>IF(BW474&gt;0,ROUND(BL475/12,2),0)</f>
        <v>0</v>
      </c>
      <c r="BN475" s="9">
        <f>INT(BM475)</f>
        <v>0</v>
      </c>
      <c r="BO475" s="23">
        <f>INT((BM475-BN475)*10)/10</f>
        <v>0</v>
      </c>
      <c r="BP475" s="17">
        <f>BM475-BN475-BO475</f>
        <v>0</v>
      </c>
      <c r="BQ475" s="23">
        <f>IF(OR(BP475=0.05,BP475=0),BP475,IF(AND(BP475&gt;0.051,BP475&lt;0.1),0.1,IF(AND(BP475&gt;0.001,BP475&lt;0.05),0.05,BP475)))</f>
        <v>0</v>
      </c>
      <c r="BR475" s="23">
        <f>BN475+BO475+BQ475</f>
        <v>0</v>
      </c>
      <c r="BS475">
        <f>IF(BW474&gt;0,BS474,0)</f>
        <v>0</v>
      </c>
      <c r="BT475" s="7">
        <f>SUM(BD475:BE475)+BR475+BS475</f>
        <v>0</v>
      </c>
      <c r="BU475" s="7">
        <f>IF(AND(BT475&gt;0,BT476=0),BT475,0)</f>
        <v>0</v>
      </c>
      <c r="BV475" s="7">
        <f>IF(BW474&gt;0,BV474,0)</f>
        <v>0</v>
      </c>
      <c r="BW475" s="7">
        <f>IF(ROUND(BT475-BV475,2)&gt;0,ROUND(BT475-BV475,2),0)</f>
        <v>0</v>
      </c>
      <c r="CB475">
        <v>473</v>
      </c>
      <c r="CC475" s="7">
        <f>IF(DB474&gt;0,CC474-1000,CC474)</f>
        <v>0</v>
      </c>
      <c r="CD475" s="20">
        <f>IF(DB474&gt;0,ROUND(PMT($F$92/12,$F$96*12,-CC475),5),0)</f>
        <v>0</v>
      </c>
      <c r="CE475" s="15">
        <f>IF(DB474&gt;0,ROUND(CC475*$CE$1/1000,2),0)</f>
        <v>0</v>
      </c>
      <c r="CF475" s="9">
        <f>INT(CE475)</f>
        <v>0</v>
      </c>
      <c r="CG475" s="23">
        <f>INT((CE475-CF475)*10)/10</f>
        <v>0</v>
      </c>
      <c r="CH475" s="17">
        <f>CE475-CF475-CG475</f>
        <v>0</v>
      </c>
      <c r="CI475" s="23">
        <f>IF(OR(CH475=0.05,CH475=0),CH475,IF(AND(CH475&gt;0.051,CH475&lt;0.1),0.1,IF(AND(CH475&gt;0.001,CH475&lt;0.05),0.05,CH475)))</f>
        <v>0</v>
      </c>
      <c r="CJ475" s="23">
        <f>CF475+CG475+CI475</f>
        <v>0</v>
      </c>
      <c r="CK475" s="15">
        <f>IF(DB474&gt;0,ROUND($CD$1*$CK$1,2),0)</f>
        <v>0</v>
      </c>
      <c r="CL475" s="22">
        <v>0</v>
      </c>
      <c r="CM475" s="22">
        <f>IF(DB474&gt;0,ROUND($CD$1*$CM$1,2),0)</f>
        <v>0</v>
      </c>
      <c r="CN475" s="22">
        <f>IF(DB474&gt;0,ROUND($CD$1*$CN$1,2),0)</f>
        <v>0</v>
      </c>
      <c r="CO475" s="22">
        <f>IF(DB474&gt;0,ROUND($CD$1*$CO$1,2),0)</f>
        <v>0</v>
      </c>
      <c r="CP475" s="22">
        <f>IF(DB474&gt;0,ROUND($CD$1*$CP$1,2),0)</f>
        <v>0</v>
      </c>
      <c r="CQ475" s="15">
        <f>IF(DB474&gt;0,CK475+SUM(CM475:CP475),0)</f>
        <v>0</v>
      </c>
      <c r="CR475" s="22">
        <f>IF(DB474&gt;0,ROUND(CQ475/12,2),0)</f>
        <v>0</v>
      </c>
      <c r="CS475" s="9">
        <f>INT(CR475)</f>
        <v>0</v>
      </c>
      <c r="CT475" s="23">
        <f>INT((CR475-CS475)*10)/10</f>
        <v>0</v>
      </c>
      <c r="CU475" s="17">
        <f>CR475-CS475-CT475</f>
        <v>0</v>
      </c>
      <c r="CV475" s="23">
        <f>IF(OR(CU475=0.05,CU475=0),CU475,IF(AND(CU475&gt;0.051,CU475&lt;0.1),0.1,IF(AND(CU475&gt;0.001,CU475&lt;0.05),0.05,CU475)))</f>
        <v>0</v>
      </c>
      <c r="CW475" s="23">
        <f>CS475+CT475+CV475</f>
        <v>0</v>
      </c>
      <c r="CX475">
        <f>IF(DB474&gt;0,CX474,0)</f>
        <v>0</v>
      </c>
      <c r="CY475" s="7">
        <f>ROUND(CD475+CJ475+CW475+CX475,2)</f>
        <v>0</v>
      </c>
      <c r="CZ475" s="7">
        <f>IF(AND(CY475&gt;0,CY476=0),CY475,0)</f>
        <v>0</v>
      </c>
      <c r="DA475" s="7">
        <f>IF(DB474&gt;0,DA474,0)</f>
        <v>0</v>
      </c>
      <c r="DB475" s="7">
        <f>IF(ROUND(CY475-DA475,2)&gt;0,ROUND(CY475-DA475,2),0)</f>
        <v>0</v>
      </c>
      <c r="EB475">
        <v>473</v>
      </c>
      <c r="EC475" s="7">
        <f>IF(FB474&gt;0,EC474-1000,EC474)</f>
        <v>0</v>
      </c>
      <c r="ED475" s="20">
        <f>IF(FB474&gt;0,ROUND(PMT($F$92/12,$F$96*12,-EC475),5),0)</f>
        <v>0</v>
      </c>
      <c r="EE475" s="15">
        <f>IF(FB474&gt;0,ROUND(EC475*$EE$1/1000,2),0)</f>
        <v>0</v>
      </c>
      <c r="EF475" s="9">
        <f>INT(EE475)</f>
        <v>0</v>
      </c>
      <c r="EG475" s="23">
        <f>INT((EE475-EF475)*10)/10</f>
        <v>0</v>
      </c>
      <c r="EH475" s="17">
        <f>EE475-EF475-EG475</f>
        <v>0</v>
      </c>
      <c r="EI475" s="23">
        <f>IF(OR(EH475=0.05,EH475=0),EH475,IF(AND(EH475&gt;0.051,EH475&lt;0.1),0.1,IF(AND(EH475&gt;0.001,EH475&lt;0.05),0.05,EH475)))</f>
        <v>0</v>
      </c>
      <c r="EJ475" s="23">
        <f>EF475+EG475+EI475</f>
        <v>0</v>
      </c>
      <c r="EK475" s="15">
        <f>IF(FB474&gt;0,ROUND($ED$1*$EK$1,2),0)</f>
        <v>0</v>
      </c>
      <c r="EL475" s="22">
        <v>0</v>
      </c>
      <c r="EM475" s="22">
        <f>IF(FB474&gt;0,ROUND($ED$1*$EM$1,0),0)</f>
        <v>0</v>
      </c>
      <c r="EN475" s="22">
        <f>IF(FB474&gt;0,ROUND($ED$1*$EN$1,2),0)</f>
        <v>0</v>
      </c>
      <c r="EO475" s="22">
        <f>IF(FB474&gt;0,ROUND($ED$1*$EO$1,2),0)</f>
        <v>0</v>
      </c>
      <c r="EP475" s="22">
        <f>IF(FB474&gt;0,ROUND($ED$1*$EP$1,2),0)</f>
        <v>0</v>
      </c>
      <c r="EQ475" s="15">
        <f>IF(FB474&gt;0,EK475+SUM(EM475:EP475),0)</f>
        <v>0</v>
      </c>
      <c r="ER475" s="22">
        <f>IF(FB474&gt;0,ROUND(EQ475/12,2),0)</f>
        <v>0</v>
      </c>
      <c r="ES475" s="9">
        <f>INT(ER475)</f>
        <v>0</v>
      </c>
      <c r="ET475" s="23">
        <f>INT((ER475-ES475)*10)/10</f>
        <v>0</v>
      </c>
      <c r="EU475" s="17">
        <f>ER475-ES475-ET475</f>
        <v>0</v>
      </c>
      <c r="EV475" s="23">
        <f>IF(OR(EU475=0.05,EU475=0),EU475,IF(AND(EU475&gt;0.051,EU475&lt;0.1),0.1,IF(AND(EU475&gt;0.001,EU475&lt;0.05),0.05,EU475)))</f>
        <v>0</v>
      </c>
      <c r="EW475" s="23">
        <f>ES475+ET475+EV475</f>
        <v>0</v>
      </c>
      <c r="EX475">
        <f>IF(FB474&gt;0,EX474,0)</f>
        <v>0</v>
      </c>
      <c r="EY475" s="7">
        <f>ROUND(ED475+EJ475+EW475+EX475,2)</f>
        <v>0</v>
      </c>
      <c r="EZ475" s="7">
        <f>IF(AND(EY475&gt;0,EY476=0),EY475,0)</f>
        <v>0</v>
      </c>
      <c r="FA475" s="7">
        <f>IF(FB474&gt;0,FA474,0)</f>
        <v>0</v>
      </c>
      <c r="FB475" s="7">
        <f>IF(ROUND(EY475-FA475,2)&gt;0,ROUND(EY475-FA475,2),0)</f>
        <v>0</v>
      </c>
      <c r="GB475">
        <v>473</v>
      </c>
      <c r="GC475" s="7">
        <f>IF(HB474&gt;0,GC474-1000,GC474)</f>
        <v>0</v>
      </c>
      <c r="GD475" s="20">
        <f>IF(HB474&gt;0,ROUND(PMT($F$92/12,$F$96*12,-GC475),5),0)</f>
        <v>0</v>
      </c>
      <c r="GE475" s="15">
        <f>IF(HB474&gt;0,ROUND(GC475*$GE$1/1000,2),0)</f>
        <v>0</v>
      </c>
      <c r="GF475" s="9">
        <f>INT(GE475)</f>
        <v>0</v>
      </c>
      <c r="GG475" s="23">
        <f>INT((GE475-GF475)*10)/10</f>
        <v>0</v>
      </c>
      <c r="GH475" s="17">
        <f>GE475-GF475-GG475</f>
        <v>0</v>
      </c>
      <c r="GI475" s="23">
        <f>IF(OR(GH475=0.05,GH475=0),GH475,IF(AND(GH475&gt;0.051,GH475&lt;0.1),0.1,IF(AND(GH475&gt;0.001,GH475&lt;0.05),0.05,GH475)))</f>
        <v>0</v>
      </c>
      <c r="GJ475" s="23">
        <f>GF475+GG475+GI475</f>
        <v>0</v>
      </c>
      <c r="GK475" s="15">
        <f>IF(HB474&gt;0,ROUND($GD$1*$GK$1,2),0)</f>
        <v>0</v>
      </c>
      <c r="GL475" s="22">
        <v>0</v>
      </c>
      <c r="GM475" s="22">
        <f>IF(HB474&gt;0,ROUND($GD$1*$GM$1,0),0)</f>
        <v>0</v>
      </c>
      <c r="GN475" s="22">
        <f>IF(HB474&gt;0,ROUND($GD$1*$GN$1,2),0)</f>
        <v>0</v>
      </c>
      <c r="GO475" s="22">
        <f>IF(HB474&gt;0,ROUND($GD$1*$GO$1,2),0)</f>
        <v>0</v>
      </c>
      <c r="GP475" s="22">
        <f>IF(HB474&gt;0,ROUND($GD$1*$GP$1,2),0)</f>
        <v>0</v>
      </c>
      <c r="GQ475" s="15">
        <f>IF(HB474&gt;0,GK475+SUM(GM475:GP475),0)</f>
        <v>0</v>
      </c>
      <c r="GR475" s="22">
        <f>IF(HB474&gt;0,ROUND(GQ475/12,2),0)</f>
        <v>0</v>
      </c>
      <c r="GS475" s="9">
        <f>INT(GR475)</f>
        <v>0</v>
      </c>
      <c r="GT475" s="23">
        <f>INT((GR475-GS475)*10)/10</f>
        <v>0</v>
      </c>
      <c r="GU475" s="17">
        <f>GR475-GS475-GT475</f>
        <v>0</v>
      </c>
      <c r="GV475" s="23">
        <f>IF(OR(GU475=0.05,GU475=0),GU475,IF(AND(GU475&gt;0.051,GU475&lt;0.1),0.1,IF(AND(GU475&gt;0.001,GU475&lt;0.05),0.05,GU475)))</f>
        <v>0</v>
      </c>
      <c r="GW475" s="23">
        <f>GS475+GT475+GV475</f>
        <v>0</v>
      </c>
      <c r="GX475">
        <f>IF(HB474&gt;0,GX474,0)</f>
        <v>0</v>
      </c>
      <c r="GY475" s="7">
        <f>ROUND(GD475+GJ475+GW475+GX475,2)</f>
        <v>0</v>
      </c>
      <c r="GZ475" s="7">
        <f>IF(AND(GY475&gt;0,GY476=0),GY475,0)</f>
        <v>0</v>
      </c>
      <c r="HA475" s="7">
        <f>IF(HB474&gt;0,HA474,0)</f>
        <v>0</v>
      </c>
      <c r="HB475" s="7">
        <f>IF(ROUND(GY475-HA475,2)&gt;0,ROUND(GY475-HA475,2),0)</f>
        <v>0</v>
      </c>
    </row>
    <row r="476" spans="1:235">
      <c r="BB476">
        <v>474</v>
      </c>
      <c r="BC476" s="7">
        <f>IF(BW475&gt;0,BC475-1000,BC475)</f>
        <v>0</v>
      </c>
      <c r="BD476" s="20">
        <f>IF(BW475&gt;0,ROUND(PMT($F$92/12,$F$96*12,-BC476),5),0)</f>
        <v>0</v>
      </c>
      <c r="BE476" s="15">
        <f>IF(BW475&gt;0,ROUND(BC476*$E$1/1000,2),0)</f>
        <v>0</v>
      </c>
      <c r="BF476" s="15">
        <f>IF(BW475&gt;0,ROUND(MIN(BC476,$F$168)*$BF$1,2),0)</f>
        <v>0</v>
      </c>
      <c r="BG476" s="22">
        <v>0</v>
      </c>
      <c r="BH476" s="22">
        <f>IF(BW475&gt;0,ROUND(MIN(BC476,$F$168)*$BH$1,0),0)</f>
        <v>0</v>
      </c>
      <c r="BI476" s="22">
        <f>IF(BW475&gt;0,ROUND(MIN(BC476,$F$168)*$BI$1,2),0)</f>
        <v>0</v>
      </c>
      <c r="BJ476" s="22">
        <f>IF(BW475&gt;0,ROUND(MIN(BC476,$F$168)*$BJ$1,2),0)</f>
        <v>0</v>
      </c>
      <c r="BK476" s="22">
        <f>IF(BW475&gt;0,ROUND(MIN(BC476,$F$168)*$BK$1,2),0)</f>
        <v>0</v>
      </c>
      <c r="BL476" s="15">
        <f>IF(BW475&gt;0,BF476+SUM(BH476:BK476),0)</f>
        <v>0</v>
      </c>
      <c r="BM476" s="22">
        <f>IF(BW475&gt;0,ROUND(BL476/12,2),0)</f>
        <v>0</v>
      </c>
      <c r="BN476" s="9">
        <f>INT(BM476)</f>
        <v>0</v>
      </c>
      <c r="BO476" s="23">
        <f>INT((BM476-BN476)*10)/10</f>
        <v>0</v>
      </c>
      <c r="BP476" s="17">
        <f>BM476-BN476-BO476</f>
        <v>0</v>
      </c>
      <c r="BQ476" s="23">
        <f>IF(OR(BP476=0.05,BP476=0),BP476,IF(AND(BP476&gt;0.051,BP476&lt;0.1),0.1,IF(AND(BP476&gt;0.001,BP476&lt;0.05),0.05,BP476)))</f>
        <v>0</v>
      </c>
      <c r="BR476" s="23">
        <f>BN476+BO476+BQ476</f>
        <v>0</v>
      </c>
      <c r="BS476">
        <f>IF(BW475&gt;0,BS475,0)</f>
        <v>0</v>
      </c>
      <c r="BT476" s="7">
        <f>SUM(BD476:BE476)+BR476+BS476</f>
        <v>0</v>
      </c>
      <c r="BU476" s="7">
        <f>IF(AND(BT476&gt;0,BT477=0),BT476,0)</f>
        <v>0</v>
      </c>
      <c r="BV476" s="7">
        <f>IF(BW475&gt;0,BV475,0)</f>
        <v>0</v>
      </c>
      <c r="BW476" s="7">
        <f>IF(ROUND(BT476-BV476,2)&gt;0,ROUND(BT476-BV476,2),0)</f>
        <v>0</v>
      </c>
      <c r="CB476">
        <v>474</v>
      </c>
      <c r="CC476" s="7">
        <f>IF(DB475&gt;0,CC475-1000,CC475)</f>
        <v>0</v>
      </c>
      <c r="CD476" s="20">
        <f>IF(DB475&gt;0,ROUND(PMT($F$92/12,$F$96*12,-CC476),5),0)</f>
        <v>0</v>
      </c>
      <c r="CE476" s="15">
        <f>IF(DB475&gt;0,ROUND(CC476*$CE$1/1000,2),0)</f>
        <v>0</v>
      </c>
      <c r="CF476" s="9">
        <f>INT(CE476)</f>
        <v>0</v>
      </c>
      <c r="CG476" s="23">
        <f>INT((CE476-CF476)*10)/10</f>
        <v>0</v>
      </c>
      <c r="CH476" s="17">
        <f>CE476-CF476-CG476</f>
        <v>0</v>
      </c>
      <c r="CI476" s="23">
        <f>IF(OR(CH476=0.05,CH476=0),CH476,IF(AND(CH476&gt;0.051,CH476&lt;0.1),0.1,IF(AND(CH476&gt;0.001,CH476&lt;0.05),0.05,CH476)))</f>
        <v>0</v>
      </c>
      <c r="CJ476" s="23">
        <f>CF476+CG476+CI476</f>
        <v>0</v>
      </c>
      <c r="CK476" s="15">
        <f>IF(DB475&gt;0,ROUND($CD$1*$CK$1,2),0)</f>
        <v>0</v>
      </c>
      <c r="CL476" s="22">
        <v>0</v>
      </c>
      <c r="CM476" s="22">
        <f>IF(DB475&gt;0,ROUND($CD$1*$CM$1,2),0)</f>
        <v>0</v>
      </c>
      <c r="CN476" s="22">
        <f>IF(DB475&gt;0,ROUND($CD$1*$CN$1,2),0)</f>
        <v>0</v>
      </c>
      <c r="CO476" s="22">
        <f>IF(DB475&gt;0,ROUND($CD$1*$CO$1,2),0)</f>
        <v>0</v>
      </c>
      <c r="CP476" s="22">
        <f>IF(DB475&gt;0,ROUND($CD$1*$CP$1,2),0)</f>
        <v>0</v>
      </c>
      <c r="CQ476" s="15">
        <f>IF(DB475&gt;0,CK476+SUM(CM476:CP476),0)</f>
        <v>0</v>
      </c>
      <c r="CR476" s="22">
        <f>IF(DB475&gt;0,ROUND(CQ476/12,2),0)</f>
        <v>0</v>
      </c>
      <c r="CS476" s="9">
        <f>INT(CR476)</f>
        <v>0</v>
      </c>
      <c r="CT476" s="23">
        <f>INT((CR476-CS476)*10)/10</f>
        <v>0</v>
      </c>
      <c r="CU476" s="17">
        <f>CR476-CS476-CT476</f>
        <v>0</v>
      </c>
      <c r="CV476" s="23">
        <f>IF(OR(CU476=0.05,CU476=0),CU476,IF(AND(CU476&gt;0.051,CU476&lt;0.1),0.1,IF(AND(CU476&gt;0.001,CU476&lt;0.05),0.05,CU476)))</f>
        <v>0</v>
      </c>
      <c r="CW476" s="23">
        <f>CS476+CT476+CV476</f>
        <v>0</v>
      </c>
      <c r="CX476">
        <f>IF(DB475&gt;0,CX475,0)</f>
        <v>0</v>
      </c>
      <c r="CY476" s="7">
        <f>ROUND(CD476+CJ476+CW476+CX476,2)</f>
        <v>0</v>
      </c>
      <c r="CZ476" s="7">
        <f>IF(AND(CY476&gt;0,CY477=0),CY476,0)</f>
        <v>0</v>
      </c>
      <c r="DA476" s="7">
        <f>IF(DB475&gt;0,DA475,0)</f>
        <v>0</v>
      </c>
      <c r="DB476" s="7">
        <f>IF(ROUND(CY476-DA476,2)&gt;0,ROUND(CY476-DA476,2),0)</f>
        <v>0</v>
      </c>
      <c r="EB476">
        <v>474</v>
      </c>
      <c r="EC476" s="7">
        <f>IF(FB475&gt;0,EC475-1000,EC475)</f>
        <v>0</v>
      </c>
      <c r="ED476" s="20">
        <f>IF(FB475&gt;0,ROUND(PMT($F$92/12,$F$96*12,-EC476),5),0)</f>
        <v>0</v>
      </c>
      <c r="EE476" s="15">
        <f>IF(FB475&gt;0,ROUND(EC476*$EE$1/1000,2),0)</f>
        <v>0</v>
      </c>
      <c r="EF476" s="9">
        <f>INT(EE476)</f>
        <v>0</v>
      </c>
      <c r="EG476" s="23">
        <f>INT((EE476-EF476)*10)/10</f>
        <v>0</v>
      </c>
      <c r="EH476" s="17">
        <f>EE476-EF476-EG476</f>
        <v>0</v>
      </c>
      <c r="EI476" s="23">
        <f>IF(OR(EH476=0.05,EH476=0),EH476,IF(AND(EH476&gt;0.051,EH476&lt;0.1),0.1,IF(AND(EH476&gt;0.001,EH476&lt;0.05),0.05,EH476)))</f>
        <v>0</v>
      </c>
      <c r="EJ476" s="23">
        <f>EF476+EG476+EI476</f>
        <v>0</v>
      </c>
      <c r="EK476" s="15">
        <f>IF(FB475&gt;0,ROUND($ED$1*$EK$1,2),0)</f>
        <v>0</v>
      </c>
      <c r="EL476" s="22">
        <v>0</v>
      </c>
      <c r="EM476" s="22">
        <f>IF(FB475&gt;0,ROUND($ED$1*$EM$1,0),0)</f>
        <v>0</v>
      </c>
      <c r="EN476" s="22">
        <f>IF(FB475&gt;0,ROUND($ED$1*$EN$1,2),0)</f>
        <v>0</v>
      </c>
      <c r="EO476" s="22">
        <f>IF(FB475&gt;0,ROUND($ED$1*$EO$1,2),0)</f>
        <v>0</v>
      </c>
      <c r="EP476" s="22">
        <f>IF(FB475&gt;0,ROUND($ED$1*$EP$1,2),0)</f>
        <v>0</v>
      </c>
      <c r="EQ476" s="15">
        <f>IF(FB475&gt;0,EK476+SUM(EM476:EP476),0)</f>
        <v>0</v>
      </c>
      <c r="ER476" s="22">
        <f>IF(FB475&gt;0,ROUND(EQ476/12,2),0)</f>
        <v>0</v>
      </c>
      <c r="ES476" s="9">
        <f>INT(ER476)</f>
        <v>0</v>
      </c>
      <c r="ET476" s="23">
        <f>INT((ER476-ES476)*10)/10</f>
        <v>0</v>
      </c>
      <c r="EU476" s="17">
        <f>ER476-ES476-ET476</f>
        <v>0</v>
      </c>
      <c r="EV476" s="23">
        <f>IF(OR(EU476=0.05,EU476=0),EU476,IF(AND(EU476&gt;0.051,EU476&lt;0.1),0.1,IF(AND(EU476&gt;0.001,EU476&lt;0.05),0.05,EU476)))</f>
        <v>0</v>
      </c>
      <c r="EW476" s="23">
        <f>ES476+ET476+EV476</f>
        <v>0</v>
      </c>
      <c r="EX476">
        <f>IF(FB475&gt;0,EX475,0)</f>
        <v>0</v>
      </c>
      <c r="EY476" s="7">
        <f>ROUND(ED476+EJ476+EW476+EX476,2)</f>
        <v>0</v>
      </c>
      <c r="EZ476" s="7">
        <f>IF(AND(EY476&gt;0,EY477=0),EY476,0)</f>
        <v>0</v>
      </c>
      <c r="FA476" s="7">
        <f>IF(FB475&gt;0,FA475,0)</f>
        <v>0</v>
      </c>
      <c r="FB476" s="7">
        <f>IF(ROUND(EY476-FA476,2)&gt;0,ROUND(EY476-FA476,2),0)</f>
        <v>0</v>
      </c>
      <c r="GB476">
        <v>474</v>
      </c>
      <c r="GC476" s="7">
        <f>IF(HB475&gt;0,GC475-1000,GC475)</f>
        <v>0</v>
      </c>
      <c r="GD476" s="20">
        <f>IF(HB475&gt;0,ROUND(PMT($F$92/12,$F$96*12,-GC476),5),0)</f>
        <v>0</v>
      </c>
      <c r="GE476" s="15">
        <f>IF(HB475&gt;0,ROUND(GC476*$GE$1/1000,2),0)</f>
        <v>0</v>
      </c>
      <c r="GF476" s="9">
        <f>INT(GE476)</f>
        <v>0</v>
      </c>
      <c r="GG476" s="23">
        <f>INT((GE476-GF476)*10)/10</f>
        <v>0</v>
      </c>
      <c r="GH476" s="17">
        <f>GE476-GF476-GG476</f>
        <v>0</v>
      </c>
      <c r="GI476" s="23">
        <f>IF(OR(GH476=0.05,GH476=0),GH476,IF(AND(GH476&gt;0.051,GH476&lt;0.1),0.1,IF(AND(GH476&gt;0.001,GH476&lt;0.05),0.05,GH476)))</f>
        <v>0</v>
      </c>
      <c r="GJ476" s="23">
        <f>GF476+GG476+GI476</f>
        <v>0</v>
      </c>
      <c r="GK476" s="15">
        <f>IF(HB475&gt;0,ROUND($GD$1*$GK$1,2),0)</f>
        <v>0</v>
      </c>
      <c r="GL476" s="22">
        <v>0</v>
      </c>
      <c r="GM476" s="22">
        <f>IF(HB475&gt;0,ROUND($GD$1*$GM$1,0),0)</f>
        <v>0</v>
      </c>
      <c r="GN476" s="22">
        <f>IF(HB475&gt;0,ROUND($GD$1*$GN$1,2),0)</f>
        <v>0</v>
      </c>
      <c r="GO476" s="22">
        <f>IF(HB475&gt;0,ROUND($GD$1*$GO$1,2),0)</f>
        <v>0</v>
      </c>
      <c r="GP476" s="22">
        <f>IF(HB475&gt;0,ROUND($GD$1*$GP$1,2),0)</f>
        <v>0</v>
      </c>
      <c r="GQ476" s="15">
        <f>IF(HB475&gt;0,GK476+SUM(GM476:GP476),0)</f>
        <v>0</v>
      </c>
      <c r="GR476" s="22">
        <f>IF(HB475&gt;0,ROUND(GQ476/12,2),0)</f>
        <v>0</v>
      </c>
      <c r="GS476" s="9">
        <f>INT(GR476)</f>
        <v>0</v>
      </c>
      <c r="GT476" s="23">
        <f>INT((GR476-GS476)*10)/10</f>
        <v>0</v>
      </c>
      <c r="GU476" s="17">
        <f>GR476-GS476-GT476</f>
        <v>0</v>
      </c>
      <c r="GV476" s="23">
        <f>IF(OR(GU476=0.05,GU476=0),GU476,IF(AND(GU476&gt;0.051,GU476&lt;0.1),0.1,IF(AND(GU476&gt;0.001,GU476&lt;0.05),0.05,GU476)))</f>
        <v>0</v>
      </c>
      <c r="GW476" s="23">
        <f>GS476+GT476+GV476</f>
        <v>0</v>
      </c>
      <c r="GX476">
        <f>IF(HB475&gt;0,GX475,0)</f>
        <v>0</v>
      </c>
      <c r="GY476" s="7">
        <f>ROUND(GD476+GJ476+GW476+GX476,2)</f>
        <v>0</v>
      </c>
      <c r="GZ476" s="7">
        <f>IF(AND(GY476&gt;0,GY477=0),GY476,0)</f>
        <v>0</v>
      </c>
      <c r="HA476" s="7">
        <f>IF(HB475&gt;0,HA475,0)</f>
        <v>0</v>
      </c>
      <c r="HB476" s="7">
        <f>IF(ROUND(GY476-HA476,2)&gt;0,ROUND(GY476-HA476,2),0)</f>
        <v>0</v>
      </c>
    </row>
    <row r="477" spans="1:235">
      <c r="BB477">
        <v>475</v>
      </c>
      <c r="BC477" s="7">
        <f>IF(BW476&gt;0,BC476-1000,BC476)</f>
        <v>0</v>
      </c>
      <c r="BD477" s="20">
        <f>IF(BW476&gt;0,ROUND(PMT($F$92/12,$F$96*12,-BC477),5),0)</f>
        <v>0</v>
      </c>
      <c r="BE477" s="15">
        <f>IF(BW476&gt;0,ROUND(BC477*$E$1/1000,2),0)</f>
        <v>0</v>
      </c>
      <c r="BF477" s="15">
        <f>IF(BW476&gt;0,ROUND(MIN(BC477,$F$168)*$BF$1,2),0)</f>
        <v>0</v>
      </c>
      <c r="BG477" s="22">
        <v>0</v>
      </c>
      <c r="BH477" s="22">
        <f>IF(BW476&gt;0,ROUND(MIN(BC477,$F$168)*$BH$1,0),0)</f>
        <v>0</v>
      </c>
      <c r="BI477" s="22">
        <f>IF(BW476&gt;0,ROUND(MIN(BC477,$F$168)*$BI$1,2),0)</f>
        <v>0</v>
      </c>
      <c r="BJ477" s="22">
        <f>IF(BW476&gt;0,ROUND(MIN(BC477,$F$168)*$BJ$1,2),0)</f>
        <v>0</v>
      </c>
      <c r="BK477" s="22">
        <f>IF(BW476&gt;0,ROUND(MIN(BC477,$F$168)*$BK$1,2),0)</f>
        <v>0</v>
      </c>
      <c r="BL477" s="15">
        <f>IF(BW476&gt;0,BF477+SUM(BH477:BK477),0)</f>
        <v>0</v>
      </c>
      <c r="BM477" s="22">
        <f>IF(BW476&gt;0,ROUND(BL477/12,2),0)</f>
        <v>0</v>
      </c>
      <c r="BN477" s="9">
        <f>INT(BM477)</f>
        <v>0</v>
      </c>
      <c r="BO477" s="23">
        <f>INT((BM477-BN477)*10)/10</f>
        <v>0</v>
      </c>
      <c r="BP477" s="17">
        <f>BM477-BN477-BO477</f>
        <v>0</v>
      </c>
      <c r="BQ477" s="23">
        <f>IF(OR(BP477=0.05,BP477=0),BP477,IF(AND(BP477&gt;0.051,BP477&lt;0.1),0.1,IF(AND(BP477&gt;0.001,BP477&lt;0.05),0.05,BP477)))</f>
        <v>0</v>
      </c>
      <c r="BR477" s="23">
        <f>BN477+BO477+BQ477</f>
        <v>0</v>
      </c>
      <c r="BS477">
        <f>IF(BW476&gt;0,BS476,0)</f>
        <v>0</v>
      </c>
      <c r="BT477" s="7">
        <f>SUM(BD477:BE477)+BR477+BS477</f>
        <v>0</v>
      </c>
      <c r="BU477" s="7">
        <f>IF(AND(BT477&gt;0,BT478=0),BT477,0)</f>
        <v>0</v>
      </c>
      <c r="BV477" s="7">
        <f>IF(BW476&gt;0,BV476,0)</f>
        <v>0</v>
      </c>
      <c r="BW477" s="7">
        <f>IF(ROUND(BT477-BV477,2)&gt;0,ROUND(BT477-BV477,2),0)</f>
        <v>0</v>
      </c>
      <c r="CB477">
        <v>475</v>
      </c>
      <c r="CC477" s="7">
        <f>IF(DB476&gt;0,CC476-1000,CC476)</f>
        <v>0</v>
      </c>
      <c r="CD477" s="20">
        <f>IF(DB476&gt;0,ROUND(PMT($F$92/12,$F$96*12,-CC477),5),0)</f>
        <v>0</v>
      </c>
      <c r="CE477" s="15">
        <f>IF(DB476&gt;0,ROUND(CC477*$CE$1/1000,2),0)</f>
        <v>0</v>
      </c>
      <c r="CF477" s="9">
        <f>INT(CE477)</f>
        <v>0</v>
      </c>
      <c r="CG477" s="23">
        <f>INT((CE477-CF477)*10)/10</f>
        <v>0</v>
      </c>
      <c r="CH477" s="17">
        <f>CE477-CF477-CG477</f>
        <v>0</v>
      </c>
      <c r="CI477" s="23">
        <f>IF(OR(CH477=0.05,CH477=0),CH477,IF(AND(CH477&gt;0.051,CH477&lt;0.1),0.1,IF(AND(CH477&gt;0.001,CH477&lt;0.05),0.05,CH477)))</f>
        <v>0</v>
      </c>
      <c r="CJ477" s="23">
        <f>CF477+CG477+CI477</f>
        <v>0</v>
      </c>
      <c r="CK477" s="15">
        <f>IF(DB476&gt;0,ROUND($CD$1*$CK$1,2),0)</f>
        <v>0</v>
      </c>
      <c r="CL477" s="22">
        <v>0</v>
      </c>
      <c r="CM477" s="22">
        <f>IF(DB476&gt;0,ROUND($CD$1*$CM$1,2),0)</f>
        <v>0</v>
      </c>
      <c r="CN477" s="22">
        <f>IF(DB476&gt;0,ROUND($CD$1*$CN$1,2),0)</f>
        <v>0</v>
      </c>
      <c r="CO477" s="22">
        <f>IF(DB476&gt;0,ROUND($CD$1*$CO$1,2),0)</f>
        <v>0</v>
      </c>
      <c r="CP477" s="22">
        <f>IF(DB476&gt;0,ROUND($CD$1*$CP$1,2),0)</f>
        <v>0</v>
      </c>
      <c r="CQ477" s="15">
        <f>IF(DB476&gt;0,CK477+SUM(CM477:CP477),0)</f>
        <v>0</v>
      </c>
      <c r="CR477" s="22">
        <f>IF(DB476&gt;0,ROUND(CQ477/12,2),0)</f>
        <v>0</v>
      </c>
      <c r="CS477" s="9">
        <f>INT(CR477)</f>
        <v>0</v>
      </c>
      <c r="CT477" s="23">
        <f>INT((CR477-CS477)*10)/10</f>
        <v>0</v>
      </c>
      <c r="CU477" s="17">
        <f>CR477-CS477-CT477</f>
        <v>0</v>
      </c>
      <c r="CV477" s="23">
        <f>IF(OR(CU477=0.05,CU477=0),CU477,IF(AND(CU477&gt;0.051,CU477&lt;0.1),0.1,IF(AND(CU477&gt;0.001,CU477&lt;0.05),0.05,CU477)))</f>
        <v>0</v>
      </c>
      <c r="CW477" s="23">
        <f>CS477+CT477+CV477</f>
        <v>0</v>
      </c>
      <c r="CX477">
        <f>IF(DB476&gt;0,CX476,0)</f>
        <v>0</v>
      </c>
      <c r="CY477" s="7">
        <f>ROUND(CD477+CJ477+CW477+CX477,2)</f>
        <v>0</v>
      </c>
      <c r="CZ477" s="7">
        <f>IF(AND(CY477&gt;0,CY478=0),CY477,0)</f>
        <v>0</v>
      </c>
      <c r="DA477" s="7">
        <f>IF(DB476&gt;0,DA476,0)</f>
        <v>0</v>
      </c>
      <c r="DB477" s="7">
        <f>IF(ROUND(CY477-DA477,2)&gt;0,ROUND(CY477-DA477,2),0)</f>
        <v>0</v>
      </c>
      <c r="EB477">
        <v>475</v>
      </c>
      <c r="EC477" s="7">
        <f>IF(FB476&gt;0,EC476-1000,EC476)</f>
        <v>0</v>
      </c>
      <c r="ED477" s="20">
        <f>IF(FB476&gt;0,ROUND(PMT($F$92/12,$F$96*12,-EC477),5),0)</f>
        <v>0</v>
      </c>
      <c r="EE477" s="15">
        <f>IF(FB476&gt;0,ROUND(EC477*$EE$1/1000,2),0)</f>
        <v>0</v>
      </c>
      <c r="EF477" s="9">
        <f>INT(EE477)</f>
        <v>0</v>
      </c>
      <c r="EG477" s="23">
        <f>INT((EE477-EF477)*10)/10</f>
        <v>0</v>
      </c>
      <c r="EH477" s="17">
        <f>EE477-EF477-EG477</f>
        <v>0</v>
      </c>
      <c r="EI477" s="23">
        <f>IF(OR(EH477=0.05,EH477=0),EH477,IF(AND(EH477&gt;0.051,EH477&lt;0.1),0.1,IF(AND(EH477&gt;0.001,EH477&lt;0.05),0.05,EH477)))</f>
        <v>0</v>
      </c>
      <c r="EJ477" s="23">
        <f>EF477+EG477+EI477</f>
        <v>0</v>
      </c>
      <c r="EK477" s="15">
        <f>IF(FB476&gt;0,ROUND($ED$1*$EK$1,2),0)</f>
        <v>0</v>
      </c>
      <c r="EL477" s="22">
        <v>0</v>
      </c>
      <c r="EM477" s="22">
        <f>IF(FB476&gt;0,ROUND($ED$1*$EM$1,0),0)</f>
        <v>0</v>
      </c>
      <c r="EN477" s="22">
        <f>IF(FB476&gt;0,ROUND($ED$1*$EN$1,2),0)</f>
        <v>0</v>
      </c>
      <c r="EO477" s="22">
        <f>IF(FB476&gt;0,ROUND($ED$1*$EO$1,2),0)</f>
        <v>0</v>
      </c>
      <c r="EP477" s="22">
        <f>IF(FB476&gt;0,ROUND($ED$1*$EP$1,2),0)</f>
        <v>0</v>
      </c>
      <c r="EQ477" s="15">
        <f>IF(FB476&gt;0,EK477+SUM(EM477:EP477),0)</f>
        <v>0</v>
      </c>
      <c r="ER477" s="22">
        <f>IF(FB476&gt;0,ROUND(EQ477/12,2),0)</f>
        <v>0</v>
      </c>
      <c r="ES477" s="9">
        <f>INT(ER477)</f>
        <v>0</v>
      </c>
      <c r="ET477" s="23">
        <f>INT((ER477-ES477)*10)/10</f>
        <v>0</v>
      </c>
      <c r="EU477" s="17">
        <f>ER477-ES477-ET477</f>
        <v>0</v>
      </c>
      <c r="EV477" s="23">
        <f>IF(OR(EU477=0.05,EU477=0),EU477,IF(AND(EU477&gt;0.051,EU477&lt;0.1),0.1,IF(AND(EU477&gt;0.001,EU477&lt;0.05),0.05,EU477)))</f>
        <v>0</v>
      </c>
      <c r="EW477" s="23">
        <f>ES477+ET477+EV477</f>
        <v>0</v>
      </c>
      <c r="EX477">
        <f>IF(FB476&gt;0,EX476,0)</f>
        <v>0</v>
      </c>
      <c r="EY477" s="7">
        <f>ROUND(ED477+EJ477+EW477+EX477,2)</f>
        <v>0</v>
      </c>
      <c r="EZ477" s="7">
        <f>IF(AND(EY477&gt;0,EY478=0),EY477,0)</f>
        <v>0</v>
      </c>
      <c r="FA477" s="7">
        <f>IF(FB476&gt;0,FA476,0)</f>
        <v>0</v>
      </c>
      <c r="FB477" s="7">
        <f>IF(ROUND(EY477-FA477,2)&gt;0,ROUND(EY477-FA477,2),0)</f>
        <v>0</v>
      </c>
      <c r="GB477">
        <v>475</v>
      </c>
      <c r="GC477" s="7">
        <f>IF(HB476&gt;0,GC476-1000,GC476)</f>
        <v>0</v>
      </c>
      <c r="GD477" s="20">
        <f>IF(HB476&gt;0,ROUND(PMT($F$92/12,$F$96*12,-GC477),5),0)</f>
        <v>0</v>
      </c>
      <c r="GE477" s="15">
        <f>IF(HB476&gt;0,ROUND(GC477*$GE$1/1000,2),0)</f>
        <v>0</v>
      </c>
      <c r="GF477" s="9">
        <f>INT(GE477)</f>
        <v>0</v>
      </c>
      <c r="GG477" s="23">
        <f>INT((GE477-GF477)*10)/10</f>
        <v>0</v>
      </c>
      <c r="GH477" s="17">
        <f>GE477-GF477-GG477</f>
        <v>0</v>
      </c>
      <c r="GI477" s="23">
        <f>IF(OR(GH477=0.05,GH477=0),GH477,IF(AND(GH477&gt;0.051,GH477&lt;0.1),0.1,IF(AND(GH477&gt;0.001,GH477&lt;0.05),0.05,GH477)))</f>
        <v>0</v>
      </c>
      <c r="GJ477" s="23">
        <f>GF477+GG477+GI477</f>
        <v>0</v>
      </c>
      <c r="GK477" s="15">
        <f>IF(HB476&gt;0,ROUND($GD$1*$GK$1,2),0)</f>
        <v>0</v>
      </c>
      <c r="GL477" s="22">
        <v>0</v>
      </c>
      <c r="GM477" s="22">
        <f>IF(HB476&gt;0,ROUND($GD$1*$GM$1,0),0)</f>
        <v>0</v>
      </c>
      <c r="GN477" s="22">
        <f>IF(HB476&gt;0,ROUND($GD$1*$GN$1,2),0)</f>
        <v>0</v>
      </c>
      <c r="GO477" s="22">
        <f>IF(HB476&gt;0,ROUND($GD$1*$GO$1,2),0)</f>
        <v>0</v>
      </c>
      <c r="GP477" s="22">
        <f>IF(HB476&gt;0,ROUND($GD$1*$GP$1,2),0)</f>
        <v>0</v>
      </c>
      <c r="GQ477" s="15">
        <f>IF(HB476&gt;0,GK477+SUM(GM477:GP477),0)</f>
        <v>0</v>
      </c>
      <c r="GR477" s="22">
        <f>IF(HB476&gt;0,ROUND(GQ477/12,2),0)</f>
        <v>0</v>
      </c>
      <c r="GS477" s="9">
        <f>INT(GR477)</f>
        <v>0</v>
      </c>
      <c r="GT477" s="23">
        <f>INT((GR477-GS477)*10)/10</f>
        <v>0</v>
      </c>
      <c r="GU477" s="17">
        <f>GR477-GS477-GT477</f>
        <v>0</v>
      </c>
      <c r="GV477" s="23">
        <f>IF(OR(GU477=0.05,GU477=0),GU477,IF(AND(GU477&gt;0.051,GU477&lt;0.1),0.1,IF(AND(GU477&gt;0.001,GU477&lt;0.05),0.05,GU477)))</f>
        <v>0</v>
      </c>
      <c r="GW477" s="23">
        <f>GS477+GT477+GV477</f>
        <v>0</v>
      </c>
      <c r="GX477">
        <f>IF(HB476&gt;0,GX476,0)</f>
        <v>0</v>
      </c>
      <c r="GY477" s="7">
        <f>ROUND(GD477+GJ477+GW477+GX477,2)</f>
        <v>0</v>
      </c>
      <c r="GZ477" s="7">
        <f>IF(AND(GY477&gt;0,GY478=0),GY477,0)</f>
        <v>0</v>
      </c>
      <c r="HA477" s="7">
        <f>IF(HB476&gt;0,HA476,0)</f>
        <v>0</v>
      </c>
      <c r="HB477" s="7">
        <f>IF(ROUND(GY477-HA477,2)&gt;0,ROUND(GY477-HA477,2),0)</f>
        <v>0</v>
      </c>
    </row>
    <row r="478" spans="1:235">
      <c r="BB478">
        <v>476</v>
      </c>
      <c r="BC478" s="7">
        <f>IF(BW477&gt;0,BC477-1000,BC477)</f>
        <v>0</v>
      </c>
      <c r="BD478" s="20">
        <f>IF(BW477&gt;0,ROUND(PMT($F$92/12,$F$96*12,-BC478),5),0)</f>
        <v>0</v>
      </c>
      <c r="BE478" s="15">
        <f>IF(BW477&gt;0,ROUND(BC478*$E$1/1000,2),0)</f>
        <v>0</v>
      </c>
      <c r="BF478" s="15">
        <f>IF(BW477&gt;0,ROUND(MIN(BC478,$F$168)*$BF$1,2),0)</f>
        <v>0</v>
      </c>
      <c r="BG478" s="22">
        <v>0</v>
      </c>
      <c r="BH478" s="22">
        <f>IF(BW477&gt;0,ROUND(MIN(BC478,$F$168)*$BH$1,0),0)</f>
        <v>0</v>
      </c>
      <c r="BI478" s="22">
        <f>IF(BW477&gt;0,ROUND(MIN(BC478,$F$168)*$BI$1,2),0)</f>
        <v>0</v>
      </c>
      <c r="BJ478" s="22">
        <f>IF(BW477&gt;0,ROUND(MIN(BC478,$F$168)*$BJ$1,2),0)</f>
        <v>0</v>
      </c>
      <c r="BK478" s="22">
        <f>IF(BW477&gt;0,ROUND(MIN(BC478,$F$168)*$BK$1,2),0)</f>
        <v>0</v>
      </c>
      <c r="BL478" s="15">
        <f>IF(BW477&gt;0,BF478+SUM(BH478:BK478),0)</f>
        <v>0</v>
      </c>
      <c r="BM478" s="22">
        <f>IF(BW477&gt;0,ROUND(BL478/12,2),0)</f>
        <v>0</v>
      </c>
      <c r="BN478" s="9">
        <f>INT(BM478)</f>
        <v>0</v>
      </c>
      <c r="BO478" s="23">
        <f>INT((BM478-BN478)*10)/10</f>
        <v>0</v>
      </c>
      <c r="BP478" s="17">
        <f>BM478-BN478-BO478</f>
        <v>0</v>
      </c>
      <c r="BQ478" s="23">
        <f>IF(OR(BP478=0.05,BP478=0),BP478,IF(AND(BP478&gt;0.051,BP478&lt;0.1),0.1,IF(AND(BP478&gt;0.001,BP478&lt;0.05),0.05,BP478)))</f>
        <v>0</v>
      </c>
      <c r="BR478" s="23">
        <f>BN478+BO478+BQ478</f>
        <v>0</v>
      </c>
      <c r="BS478">
        <f>IF(BW477&gt;0,BS477,0)</f>
        <v>0</v>
      </c>
      <c r="BT478" s="7">
        <f>SUM(BD478:BE478)+BR478+BS478</f>
        <v>0</v>
      </c>
      <c r="BU478" s="7">
        <f>IF(AND(BT478&gt;0,BT479=0),BT478,0)</f>
        <v>0</v>
      </c>
      <c r="BV478" s="7">
        <f>IF(BW477&gt;0,BV477,0)</f>
        <v>0</v>
      </c>
      <c r="BW478" s="7">
        <f>IF(ROUND(BT478-BV478,2)&gt;0,ROUND(BT478-BV478,2),0)</f>
        <v>0</v>
      </c>
      <c r="CB478">
        <v>476</v>
      </c>
      <c r="CC478" s="7">
        <f>IF(DB477&gt;0,CC477-1000,CC477)</f>
        <v>0</v>
      </c>
      <c r="CD478" s="20">
        <f>IF(DB477&gt;0,ROUND(PMT($F$92/12,$F$96*12,-CC478),5),0)</f>
        <v>0</v>
      </c>
      <c r="CE478" s="15">
        <f>IF(DB477&gt;0,ROUND(CC478*$CE$1/1000,2),0)</f>
        <v>0</v>
      </c>
      <c r="CF478" s="9">
        <f>INT(CE478)</f>
        <v>0</v>
      </c>
      <c r="CG478" s="23">
        <f>INT((CE478-CF478)*10)/10</f>
        <v>0</v>
      </c>
      <c r="CH478" s="17">
        <f>CE478-CF478-CG478</f>
        <v>0</v>
      </c>
      <c r="CI478" s="23">
        <f>IF(OR(CH478=0.05,CH478=0),CH478,IF(AND(CH478&gt;0.051,CH478&lt;0.1),0.1,IF(AND(CH478&gt;0.001,CH478&lt;0.05),0.05,CH478)))</f>
        <v>0</v>
      </c>
      <c r="CJ478" s="23">
        <f>CF478+CG478+CI478</f>
        <v>0</v>
      </c>
      <c r="CK478" s="15">
        <f>IF(DB477&gt;0,ROUND($CD$1*$CK$1,2),0)</f>
        <v>0</v>
      </c>
      <c r="CL478" s="22">
        <v>0</v>
      </c>
      <c r="CM478" s="22">
        <f>IF(DB477&gt;0,ROUND($CD$1*$CM$1,2),0)</f>
        <v>0</v>
      </c>
      <c r="CN478" s="22">
        <f>IF(DB477&gt;0,ROUND($CD$1*$CN$1,2),0)</f>
        <v>0</v>
      </c>
      <c r="CO478" s="22">
        <f>IF(DB477&gt;0,ROUND($CD$1*$CO$1,2),0)</f>
        <v>0</v>
      </c>
      <c r="CP478" s="22">
        <f>IF(DB477&gt;0,ROUND($CD$1*$CP$1,2),0)</f>
        <v>0</v>
      </c>
      <c r="CQ478" s="15">
        <f>IF(DB477&gt;0,CK478+SUM(CM478:CP478),0)</f>
        <v>0</v>
      </c>
      <c r="CR478" s="22">
        <f>IF(DB477&gt;0,ROUND(CQ478/12,2),0)</f>
        <v>0</v>
      </c>
      <c r="CS478" s="9">
        <f>INT(CR478)</f>
        <v>0</v>
      </c>
      <c r="CT478" s="23">
        <f>INT((CR478-CS478)*10)/10</f>
        <v>0</v>
      </c>
      <c r="CU478" s="17">
        <f>CR478-CS478-CT478</f>
        <v>0</v>
      </c>
      <c r="CV478" s="23">
        <f>IF(OR(CU478=0.05,CU478=0),CU478,IF(AND(CU478&gt;0.051,CU478&lt;0.1),0.1,IF(AND(CU478&gt;0.001,CU478&lt;0.05),0.05,CU478)))</f>
        <v>0</v>
      </c>
      <c r="CW478" s="23">
        <f>CS478+CT478+CV478</f>
        <v>0</v>
      </c>
      <c r="CX478">
        <f>IF(DB477&gt;0,CX477,0)</f>
        <v>0</v>
      </c>
      <c r="CY478" s="7">
        <f>ROUND(CD478+CJ478+CW478+CX478,2)</f>
        <v>0</v>
      </c>
      <c r="CZ478" s="7">
        <f>IF(AND(CY478&gt;0,CY479=0),CY478,0)</f>
        <v>0</v>
      </c>
      <c r="DA478" s="7">
        <f>IF(DB477&gt;0,DA477,0)</f>
        <v>0</v>
      </c>
      <c r="DB478" s="7">
        <f>IF(ROUND(CY478-DA478,2)&gt;0,ROUND(CY478-DA478,2),0)</f>
        <v>0</v>
      </c>
      <c r="EB478">
        <v>476</v>
      </c>
      <c r="EC478" s="7">
        <f>IF(FB477&gt;0,EC477-1000,EC477)</f>
        <v>0</v>
      </c>
      <c r="ED478" s="20">
        <f>IF(FB477&gt;0,ROUND(PMT($F$92/12,$F$96*12,-EC478),5),0)</f>
        <v>0</v>
      </c>
      <c r="EE478" s="15">
        <f>IF(FB477&gt;0,ROUND(EC478*$EE$1/1000,2),0)</f>
        <v>0</v>
      </c>
      <c r="EF478" s="9">
        <f>INT(EE478)</f>
        <v>0</v>
      </c>
      <c r="EG478" s="23">
        <f>INT((EE478-EF478)*10)/10</f>
        <v>0</v>
      </c>
      <c r="EH478" s="17">
        <f>EE478-EF478-EG478</f>
        <v>0</v>
      </c>
      <c r="EI478" s="23">
        <f>IF(OR(EH478=0.05,EH478=0),EH478,IF(AND(EH478&gt;0.051,EH478&lt;0.1),0.1,IF(AND(EH478&gt;0.001,EH478&lt;0.05),0.05,EH478)))</f>
        <v>0</v>
      </c>
      <c r="EJ478" s="23">
        <f>EF478+EG478+EI478</f>
        <v>0</v>
      </c>
      <c r="EK478" s="15">
        <f>IF(FB477&gt;0,ROUND($ED$1*$EK$1,2),0)</f>
        <v>0</v>
      </c>
      <c r="EL478" s="22">
        <v>0</v>
      </c>
      <c r="EM478" s="22">
        <f>IF(FB477&gt;0,ROUND($ED$1*$EM$1,0),0)</f>
        <v>0</v>
      </c>
      <c r="EN478" s="22">
        <f>IF(FB477&gt;0,ROUND($ED$1*$EN$1,2),0)</f>
        <v>0</v>
      </c>
      <c r="EO478" s="22">
        <f>IF(FB477&gt;0,ROUND($ED$1*$EO$1,2),0)</f>
        <v>0</v>
      </c>
      <c r="EP478" s="22">
        <f>IF(FB477&gt;0,ROUND($ED$1*$EP$1,2),0)</f>
        <v>0</v>
      </c>
      <c r="EQ478" s="15">
        <f>IF(FB477&gt;0,EK478+SUM(EM478:EP478),0)</f>
        <v>0</v>
      </c>
      <c r="ER478" s="22">
        <f>IF(FB477&gt;0,ROUND(EQ478/12,2),0)</f>
        <v>0</v>
      </c>
      <c r="ES478" s="9">
        <f>INT(ER478)</f>
        <v>0</v>
      </c>
      <c r="ET478" s="23">
        <f>INT((ER478-ES478)*10)/10</f>
        <v>0</v>
      </c>
      <c r="EU478" s="17">
        <f>ER478-ES478-ET478</f>
        <v>0</v>
      </c>
      <c r="EV478" s="23">
        <f>IF(OR(EU478=0.05,EU478=0),EU478,IF(AND(EU478&gt;0.051,EU478&lt;0.1),0.1,IF(AND(EU478&gt;0.001,EU478&lt;0.05),0.05,EU478)))</f>
        <v>0</v>
      </c>
      <c r="EW478" s="23">
        <f>ES478+ET478+EV478</f>
        <v>0</v>
      </c>
      <c r="EX478">
        <f>IF(FB477&gt;0,EX477,0)</f>
        <v>0</v>
      </c>
      <c r="EY478" s="7">
        <f>ROUND(ED478+EJ478+EW478+EX478,2)</f>
        <v>0</v>
      </c>
      <c r="EZ478" s="7">
        <f>IF(AND(EY478&gt;0,EY479=0),EY478,0)</f>
        <v>0</v>
      </c>
      <c r="FA478" s="7">
        <f>IF(FB477&gt;0,FA477,0)</f>
        <v>0</v>
      </c>
      <c r="FB478" s="7">
        <f>IF(ROUND(EY478-FA478,2)&gt;0,ROUND(EY478-FA478,2),0)</f>
        <v>0</v>
      </c>
      <c r="GB478">
        <v>476</v>
      </c>
      <c r="GC478" s="7">
        <f>IF(HB477&gt;0,GC477-1000,GC477)</f>
        <v>0</v>
      </c>
      <c r="GD478" s="20">
        <f>IF(HB477&gt;0,ROUND(PMT($F$92/12,$F$96*12,-GC478),5),0)</f>
        <v>0</v>
      </c>
      <c r="GE478" s="15">
        <f>IF(HB477&gt;0,ROUND(GC478*$GE$1/1000,2),0)</f>
        <v>0</v>
      </c>
      <c r="GF478" s="9">
        <f>INT(GE478)</f>
        <v>0</v>
      </c>
      <c r="GG478" s="23">
        <f>INT((GE478-GF478)*10)/10</f>
        <v>0</v>
      </c>
      <c r="GH478" s="17">
        <f>GE478-GF478-GG478</f>
        <v>0</v>
      </c>
      <c r="GI478" s="23">
        <f>IF(OR(GH478=0.05,GH478=0),GH478,IF(AND(GH478&gt;0.051,GH478&lt;0.1),0.1,IF(AND(GH478&gt;0.001,GH478&lt;0.05),0.05,GH478)))</f>
        <v>0</v>
      </c>
      <c r="GJ478" s="23">
        <f>GF478+GG478+GI478</f>
        <v>0</v>
      </c>
      <c r="GK478" s="15">
        <f>IF(HB477&gt;0,ROUND($GD$1*$GK$1,2),0)</f>
        <v>0</v>
      </c>
      <c r="GL478" s="22">
        <v>0</v>
      </c>
      <c r="GM478" s="22">
        <f>IF(HB477&gt;0,ROUND($GD$1*$GM$1,0),0)</f>
        <v>0</v>
      </c>
      <c r="GN478" s="22">
        <f>IF(HB477&gt;0,ROUND($GD$1*$GN$1,2),0)</f>
        <v>0</v>
      </c>
      <c r="GO478" s="22">
        <f>IF(HB477&gt;0,ROUND($GD$1*$GO$1,2),0)</f>
        <v>0</v>
      </c>
      <c r="GP478" s="22">
        <f>IF(HB477&gt;0,ROUND($GD$1*$GP$1,2),0)</f>
        <v>0</v>
      </c>
      <c r="GQ478" s="15">
        <f>IF(HB477&gt;0,GK478+SUM(GM478:GP478),0)</f>
        <v>0</v>
      </c>
      <c r="GR478" s="22">
        <f>IF(HB477&gt;0,ROUND(GQ478/12,2),0)</f>
        <v>0</v>
      </c>
      <c r="GS478" s="9">
        <f>INT(GR478)</f>
        <v>0</v>
      </c>
      <c r="GT478" s="23">
        <f>INT((GR478-GS478)*10)/10</f>
        <v>0</v>
      </c>
      <c r="GU478" s="17">
        <f>GR478-GS478-GT478</f>
        <v>0</v>
      </c>
      <c r="GV478" s="23">
        <f>IF(OR(GU478=0.05,GU478=0),GU478,IF(AND(GU478&gt;0.051,GU478&lt;0.1),0.1,IF(AND(GU478&gt;0.001,GU478&lt;0.05),0.05,GU478)))</f>
        <v>0</v>
      </c>
      <c r="GW478" s="23">
        <f>GS478+GT478+GV478</f>
        <v>0</v>
      </c>
      <c r="GX478">
        <f>IF(HB477&gt;0,GX477,0)</f>
        <v>0</v>
      </c>
      <c r="GY478" s="7">
        <f>ROUND(GD478+GJ478+GW478+GX478,2)</f>
        <v>0</v>
      </c>
      <c r="GZ478" s="7">
        <f>IF(AND(GY478&gt;0,GY479=0),GY478,0)</f>
        <v>0</v>
      </c>
      <c r="HA478" s="7">
        <f>IF(HB477&gt;0,HA477,0)</f>
        <v>0</v>
      </c>
      <c r="HB478" s="7">
        <f>IF(ROUND(GY478-HA478,2)&gt;0,ROUND(GY478-HA478,2),0)</f>
        <v>0</v>
      </c>
    </row>
    <row r="479" spans="1:235">
      <c r="BB479">
        <v>477</v>
      </c>
      <c r="BC479" s="7">
        <f>IF(BW478&gt;0,BC478-1000,BC478)</f>
        <v>0</v>
      </c>
      <c r="BD479" s="20">
        <f>IF(BW478&gt;0,ROUND(PMT($F$92/12,$F$96*12,-BC479),5),0)</f>
        <v>0</v>
      </c>
      <c r="BE479" s="15">
        <f>IF(BW478&gt;0,ROUND(BC479*$E$1/1000,2),0)</f>
        <v>0</v>
      </c>
      <c r="BF479" s="15">
        <f>IF(BW478&gt;0,ROUND(MIN(BC479,$F$168)*$BF$1,2),0)</f>
        <v>0</v>
      </c>
      <c r="BG479" s="22">
        <v>0</v>
      </c>
      <c r="BH479" s="22">
        <f>IF(BW478&gt;0,ROUND(MIN(BC479,$F$168)*$BH$1,0),0)</f>
        <v>0</v>
      </c>
      <c r="BI479" s="22">
        <f>IF(BW478&gt;0,ROUND(MIN(BC479,$F$168)*$BI$1,2),0)</f>
        <v>0</v>
      </c>
      <c r="BJ479" s="22">
        <f>IF(BW478&gt;0,ROUND(MIN(BC479,$F$168)*$BJ$1,2),0)</f>
        <v>0</v>
      </c>
      <c r="BK479" s="22">
        <f>IF(BW478&gt;0,ROUND(MIN(BC479,$F$168)*$BK$1,2),0)</f>
        <v>0</v>
      </c>
      <c r="BL479" s="15">
        <f>IF(BW478&gt;0,BF479+SUM(BH479:BK479),0)</f>
        <v>0</v>
      </c>
      <c r="BM479" s="22">
        <f>IF(BW478&gt;0,ROUND(BL479/12,2),0)</f>
        <v>0</v>
      </c>
      <c r="BN479" s="9">
        <f>INT(BM479)</f>
        <v>0</v>
      </c>
      <c r="BO479" s="23">
        <f>INT((BM479-BN479)*10)/10</f>
        <v>0</v>
      </c>
      <c r="BP479" s="17">
        <f>BM479-BN479-BO479</f>
        <v>0</v>
      </c>
      <c r="BQ479" s="23">
        <f>IF(OR(BP479=0.05,BP479=0),BP479,IF(AND(BP479&gt;0.051,BP479&lt;0.1),0.1,IF(AND(BP479&gt;0.001,BP479&lt;0.05),0.05,BP479)))</f>
        <v>0</v>
      </c>
      <c r="BR479" s="23">
        <f>BN479+BO479+BQ479</f>
        <v>0</v>
      </c>
      <c r="BS479">
        <f>IF(BW478&gt;0,BS478,0)</f>
        <v>0</v>
      </c>
      <c r="BT479" s="7">
        <f>SUM(BD479:BE479)+BR479+BS479</f>
        <v>0</v>
      </c>
      <c r="BU479" s="7">
        <f>IF(AND(BT479&gt;0,BT480=0),BT479,0)</f>
        <v>0</v>
      </c>
      <c r="BV479" s="7">
        <f>IF(BW478&gt;0,BV478,0)</f>
        <v>0</v>
      </c>
      <c r="BW479" s="7">
        <f>IF(ROUND(BT479-BV479,2)&gt;0,ROUND(BT479-BV479,2),0)</f>
        <v>0</v>
      </c>
      <c r="CB479">
        <v>477</v>
      </c>
      <c r="CC479" s="7">
        <f>IF(DB478&gt;0,CC478-1000,CC478)</f>
        <v>0</v>
      </c>
      <c r="CD479" s="20">
        <f>IF(DB478&gt;0,ROUND(PMT($F$92/12,$F$96*12,-CC479),5),0)</f>
        <v>0</v>
      </c>
      <c r="CE479" s="15">
        <f>IF(DB478&gt;0,ROUND(CC479*$CE$1/1000,2),0)</f>
        <v>0</v>
      </c>
      <c r="CF479" s="9">
        <f>INT(CE479)</f>
        <v>0</v>
      </c>
      <c r="CG479" s="23">
        <f>INT((CE479-CF479)*10)/10</f>
        <v>0</v>
      </c>
      <c r="CH479" s="17">
        <f>CE479-CF479-CG479</f>
        <v>0</v>
      </c>
      <c r="CI479" s="23">
        <f>IF(OR(CH479=0.05,CH479=0),CH479,IF(AND(CH479&gt;0.051,CH479&lt;0.1),0.1,IF(AND(CH479&gt;0.001,CH479&lt;0.05),0.05,CH479)))</f>
        <v>0</v>
      </c>
      <c r="CJ479" s="23">
        <f>CF479+CG479+CI479</f>
        <v>0</v>
      </c>
      <c r="CK479" s="15">
        <f>IF(DB478&gt;0,ROUND($CD$1*$CK$1,2),0)</f>
        <v>0</v>
      </c>
      <c r="CL479" s="22">
        <v>0</v>
      </c>
      <c r="CM479" s="22">
        <f>IF(DB478&gt;0,ROUND($CD$1*$CM$1,2),0)</f>
        <v>0</v>
      </c>
      <c r="CN479" s="22">
        <f>IF(DB478&gt;0,ROUND($CD$1*$CN$1,2),0)</f>
        <v>0</v>
      </c>
      <c r="CO479" s="22">
        <f>IF(DB478&gt;0,ROUND($CD$1*$CO$1,2),0)</f>
        <v>0</v>
      </c>
      <c r="CP479" s="22">
        <f>IF(DB478&gt;0,ROUND($CD$1*$CP$1,2),0)</f>
        <v>0</v>
      </c>
      <c r="CQ479" s="15">
        <f>IF(DB478&gt;0,CK479+SUM(CM479:CP479),0)</f>
        <v>0</v>
      </c>
      <c r="CR479" s="22">
        <f>IF(DB478&gt;0,ROUND(CQ479/12,2),0)</f>
        <v>0</v>
      </c>
      <c r="CS479" s="9">
        <f>INT(CR479)</f>
        <v>0</v>
      </c>
      <c r="CT479" s="23">
        <f>INT((CR479-CS479)*10)/10</f>
        <v>0</v>
      </c>
      <c r="CU479" s="17">
        <f>CR479-CS479-CT479</f>
        <v>0</v>
      </c>
      <c r="CV479" s="23">
        <f>IF(OR(CU479=0.05,CU479=0),CU479,IF(AND(CU479&gt;0.051,CU479&lt;0.1),0.1,IF(AND(CU479&gt;0.001,CU479&lt;0.05),0.05,CU479)))</f>
        <v>0</v>
      </c>
      <c r="CW479" s="23">
        <f>CS479+CT479+CV479</f>
        <v>0</v>
      </c>
      <c r="CX479">
        <f>IF(DB478&gt;0,CX478,0)</f>
        <v>0</v>
      </c>
      <c r="CY479" s="7">
        <f>ROUND(CD479+CJ479+CW479+CX479,2)</f>
        <v>0</v>
      </c>
      <c r="CZ479" s="7">
        <f>IF(AND(CY479&gt;0,CY480=0),CY479,0)</f>
        <v>0</v>
      </c>
      <c r="DA479" s="7">
        <f>IF(DB478&gt;0,DA478,0)</f>
        <v>0</v>
      </c>
      <c r="DB479" s="7">
        <f>IF(ROUND(CY479-DA479,2)&gt;0,ROUND(CY479-DA479,2),0)</f>
        <v>0</v>
      </c>
      <c r="EB479">
        <v>477</v>
      </c>
      <c r="EC479" s="7">
        <f>IF(FB478&gt;0,EC478-1000,EC478)</f>
        <v>0</v>
      </c>
      <c r="ED479" s="20">
        <f>IF(FB478&gt;0,ROUND(PMT($F$92/12,$F$96*12,-EC479),5),0)</f>
        <v>0</v>
      </c>
      <c r="EE479" s="15">
        <f>IF(FB478&gt;0,ROUND(EC479*$EE$1/1000,2),0)</f>
        <v>0</v>
      </c>
      <c r="EF479" s="9">
        <f>INT(EE479)</f>
        <v>0</v>
      </c>
      <c r="EG479" s="23">
        <f>INT((EE479-EF479)*10)/10</f>
        <v>0</v>
      </c>
      <c r="EH479" s="17">
        <f>EE479-EF479-EG479</f>
        <v>0</v>
      </c>
      <c r="EI479" s="23">
        <f>IF(OR(EH479=0.05,EH479=0),EH479,IF(AND(EH479&gt;0.051,EH479&lt;0.1),0.1,IF(AND(EH479&gt;0.001,EH479&lt;0.05),0.05,EH479)))</f>
        <v>0</v>
      </c>
      <c r="EJ479" s="23">
        <f>EF479+EG479+EI479</f>
        <v>0</v>
      </c>
      <c r="EK479" s="15">
        <f>IF(FB478&gt;0,ROUND($ED$1*$EK$1,2),0)</f>
        <v>0</v>
      </c>
      <c r="EL479" s="22">
        <v>0</v>
      </c>
      <c r="EM479" s="22">
        <f>IF(FB478&gt;0,ROUND($ED$1*$EM$1,0),0)</f>
        <v>0</v>
      </c>
      <c r="EN479" s="22">
        <f>IF(FB478&gt;0,ROUND($ED$1*$EN$1,2),0)</f>
        <v>0</v>
      </c>
      <c r="EO479" s="22">
        <f>IF(FB478&gt;0,ROUND($ED$1*$EO$1,2),0)</f>
        <v>0</v>
      </c>
      <c r="EP479" s="22">
        <f>IF(FB478&gt;0,ROUND($ED$1*$EP$1,2),0)</f>
        <v>0</v>
      </c>
      <c r="EQ479" s="15">
        <f>IF(FB478&gt;0,EK479+SUM(EM479:EP479),0)</f>
        <v>0</v>
      </c>
      <c r="ER479" s="22">
        <f>IF(FB478&gt;0,ROUND(EQ479/12,2),0)</f>
        <v>0</v>
      </c>
      <c r="ES479" s="9">
        <f>INT(ER479)</f>
        <v>0</v>
      </c>
      <c r="ET479" s="23">
        <f>INT((ER479-ES479)*10)/10</f>
        <v>0</v>
      </c>
      <c r="EU479" s="17">
        <f>ER479-ES479-ET479</f>
        <v>0</v>
      </c>
      <c r="EV479" s="23">
        <f>IF(OR(EU479=0.05,EU479=0),EU479,IF(AND(EU479&gt;0.051,EU479&lt;0.1),0.1,IF(AND(EU479&gt;0.001,EU479&lt;0.05),0.05,EU479)))</f>
        <v>0</v>
      </c>
      <c r="EW479" s="23">
        <f>ES479+ET479+EV479</f>
        <v>0</v>
      </c>
      <c r="EX479">
        <f>IF(FB478&gt;0,EX478,0)</f>
        <v>0</v>
      </c>
      <c r="EY479" s="7">
        <f>ROUND(ED479+EJ479+EW479+EX479,2)</f>
        <v>0</v>
      </c>
      <c r="EZ479" s="7">
        <f>IF(AND(EY479&gt;0,EY480=0),EY479,0)</f>
        <v>0</v>
      </c>
      <c r="FA479" s="7">
        <f>IF(FB478&gt;0,FA478,0)</f>
        <v>0</v>
      </c>
      <c r="FB479" s="7">
        <f>IF(ROUND(EY479-FA479,2)&gt;0,ROUND(EY479-FA479,2),0)</f>
        <v>0</v>
      </c>
      <c r="GB479">
        <v>477</v>
      </c>
      <c r="GC479" s="7">
        <f>IF(HB478&gt;0,GC478-1000,GC478)</f>
        <v>0</v>
      </c>
      <c r="GD479" s="20">
        <f>IF(HB478&gt;0,ROUND(PMT($F$92/12,$F$96*12,-GC479),5),0)</f>
        <v>0</v>
      </c>
      <c r="GE479" s="15">
        <f>IF(HB478&gt;0,ROUND(GC479*$GE$1/1000,2),0)</f>
        <v>0</v>
      </c>
      <c r="GF479" s="9">
        <f>INT(GE479)</f>
        <v>0</v>
      </c>
      <c r="GG479" s="23">
        <f>INT((GE479-GF479)*10)/10</f>
        <v>0</v>
      </c>
      <c r="GH479" s="17">
        <f>GE479-GF479-GG479</f>
        <v>0</v>
      </c>
      <c r="GI479" s="23">
        <f>IF(OR(GH479=0.05,GH479=0),GH479,IF(AND(GH479&gt;0.051,GH479&lt;0.1),0.1,IF(AND(GH479&gt;0.001,GH479&lt;0.05),0.05,GH479)))</f>
        <v>0</v>
      </c>
      <c r="GJ479" s="23">
        <f>GF479+GG479+GI479</f>
        <v>0</v>
      </c>
      <c r="GK479" s="15">
        <f>IF(HB478&gt;0,ROUND($GD$1*$GK$1,2),0)</f>
        <v>0</v>
      </c>
      <c r="GL479" s="22">
        <v>0</v>
      </c>
      <c r="GM479" s="22">
        <f>IF(HB478&gt;0,ROUND($GD$1*$GM$1,0),0)</f>
        <v>0</v>
      </c>
      <c r="GN479" s="22">
        <f>IF(HB478&gt;0,ROUND($GD$1*$GN$1,2),0)</f>
        <v>0</v>
      </c>
      <c r="GO479" s="22">
        <f>IF(HB478&gt;0,ROUND($GD$1*$GO$1,2),0)</f>
        <v>0</v>
      </c>
      <c r="GP479" s="22">
        <f>IF(HB478&gt;0,ROUND($GD$1*$GP$1,2),0)</f>
        <v>0</v>
      </c>
      <c r="GQ479" s="15">
        <f>IF(HB478&gt;0,GK479+SUM(GM479:GP479),0)</f>
        <v>0</v>
      </c>
      <c r="GR479" s="22">
        <f>IF(HB478&gt;0,ROUND(GQ479/12,2),0)</f>
        <v>0</v>
      </c>
      <c r="GS479" s="9">
        <f>INT(GR479)</f>
        <v>0</v>
      </c>
      <c r="GT479" s="23">
        <f>INT((GR479-GS479)*10)/10</f>
        <v>0</v>
      </c>
      <c r="GU479" s="17">
        <f>GR479-GS479-GT479</f>
        <v>0</v>
      </c>
      <c r="GV479" s="23">
        <f>IF(OR(GU479=0.05,GU479=0),GU479,IF(AND(GU479&gt;0.051,GU479&lt;0.1),0.1,IF(AND(GU479&gt;0.001,GU479&lt;0.05),0.05,GU479)))</f>
        <v>0</v>
      </c>
      <c r="GW479" s="23">
        <f>GS479+GT479+GV479</f>
        <v>0</v>
      </c>
      <c r="GX479">
        <f>IF(HB478&gt;0,GX478,0)</f>
        <v>0</v>
      </c>
      <c r="GY479" s="7">
        <f>ROUND(GD479+GJ479+GW479+GX479,2)</f>
        <v>0</v>
      </c>
      <c r="GZ479" s="7">
        <f>IF(AND(GY479&gt;0,GY480=0),GY479,0)</f>
        <v>0</v>
      </c>
      <c r="HA479" s="7">
        <f>IF(HB478&gt;0,HA478,0)</f>
        <v>0</v>
      </c>
      <c r="HB479" s="7">
        <f>IF(ROUND(GY479-HA479,2)&gt;0,ROUND(GY479-HA479,2),0)</f>
        <v>0</v>
      </c>
    </row>
    <row r="480" spans="1:235">
      <c r="BB480">
        <v>478</v>
      </c>
      <c r="BC480" s="7">
        <f>IF(BW479&gt;0,BC479-1000,BC479)</f>
        <v>0</v>
      </c>
      <c r="BD480" s="20">
        <f>IF(BW479&gt;0,ROUND(PMT($F$92/12,$F$96*12,-BC480),5),0)</f>
        <v>0</v>
      </c>
      <c r="BE480" s="15">
        <f>IF(BW479&gt;0,ROUND(BC480*$E$1/1000,2),0)</f>
        <v>0</v>
      </c>
      <c r="BF480" s="15">
        <f>IF(BW479&gt;0,ROUND(MIN(BC480,$F$168)*$BF$1,2),0)</f>
        <v>0</v>
      </c>
      <c r="BG480" s="22">
        <v>0</v>
      </c>
      <c r="BH480" s="22">
        <f>IF(BW479&gt;0,ROUND(MIN(BC480,$F$168)*$BH$1,0),0)</f>
        <v>0</v>
      </c>
      <c r="BI480" s="22">
        <f>IF(BW479&gt;0,ROUND(MIN(BC480,$F$168)*$BI$1,2),0)</f>
        <v>0</v>
      </c>
      <c r="BJ480" s="22">
        <f>IF(BW479&gt;0,ROUND(MIN(BC480,$F$168)*$BJ$1,2),0)</f>
        <v>0</v>
      </c>
      <c r="BK480" s="22">
        <f>IF(BW479&gt;0,ROUND(MIN(BC480,$F$168)*$BK$1,2),0)</f>
        <v>0</v>
      </c>
      <c r="BL480" s="15">
        <f>IF(BW479&gt;0,BF480+SUM(BH480:BK480),0)</f>
        <v>0</v>
      </c>
      <c r="BM480" s="22">
        <f>IF(BW479&gt;0,ROUND(BL480/12,2),0)</f>
        <v>0</v>
      </c>
      <c r="BN480" s="9">
        <f>INT(BM480)</f>
        <v>0</v>
      </c>
      <c r="BO480" s="23">
        <f>INT((BM480-BN480)*10)/10</f>
        <v>0</v>
      </c>
      <c r="BP480" s="17">
        <f>BM480-BN480-BO480</f>
        <v>0</v>
      </c>
      <c r="BQ480" s="23">
        <f>IF(OR(BP480=0.05,BP480=0),BP480,IF(AND(BP480&gt;0.051,BP480&lt;0.1),0.1,IF(AND(BP480&gt;0.001,BP480&lt;0.05),0.05,BP480)))</f>
        <v>0</v>
      </c>
      <c r="BR480" s="23">
        <f>BN480+BO480+BQ480</f>
        <v>0</v>
      </c>
      <c r="BS480">
        <f>IF(BW479&gt;0,BS479,0)</f>
        <v>0</v>
      </c>
      <c r="BT480" s="7">
        <f>SUM(BD480:BE480)+BR480+BS480</f>
        <v>0</v>
      </c>
      <c r="BU480" s="7">
        <f>IF(AND(BT480&gt;0,BT481=0),BT480,0)</f>
        <v>0</v>
      </c>
      <c r="BV480" s="7">
        <f>IF(BW479&gt;0,BV479,0)</f>
        <v>0</v>
      </c>
      <c r="BW480" s="7">
        <f>IF(ROUND(BT480-BV480,2)&gt;0,ROUND(BT480-BV480,2),0)</f>
        <v>0</v>
      </c>
      <c r="CB480">
        <v>478</v>
      </c>
      <c r="CC480" s="7">
        <f>IF(DB479&gt;0,CC479-1000,CC479)</f>
        <v>0</v>
      </c>
      <c r="CD480" s="20">
        <f>IF(DB479&gt;0,ROUND(PMT($F$92/12,$F$96*12,-CC480),5),0)</f>
        <v>0</v>
      </c>
      <c r="CE480" s="15">
        <f>IF(DB479&gt;0,ROUND(CC480*$CE$1/1000,2),0)</f>
        <v>0</v>
      </c>
      <c r="CF480" s="9">
        <f>INT(CE480)</f>
        <v>0</v>
      </c>
      <c r="CG480" s="23">
        <f>INT((CE480-CF480)*10)/10</f>
        <v>0</v>
      </c>
      <c r="CH480" s="17">
        <f>CE480-CF480-CG480</f>
        <v>0</v>
      </c>
      <c r="CI480" s="23">
        <f>IF(OR(CH480=0.05,CH480=0),CH480,IF(AND(CH480&gt;0.051,CH480&lt;0.1),0.1,IF(AND(CH480&gt;0.001,CH480&lt;0.05),0.05,CH480)))</f>
        <v>0</v>
      </c>
      <c r="CJ480" s="23">
        <f>CF480+CG480+CI480</f>
        <v>0</v>
      </c>
      <c r="CK480" s="15">
        <f>IF(DB479&gt;0,ROUND($CD$1*$CK$1,2),0)</f>
        <v>0</v>
      </c>
      <c r="CL480" s="22">
        <v>0</v>
      </c>
      <c r="CM480" s="22">
        <f>IF(DB479&gt;0,ROUND($CD$1*$CM$1,2),0)</f>
        <v>0</v>
      </c>
      <c r="CN480" s="22">
        <f>IF(DB479&gt;0,ROUND($CD$1*$CN$1,2),0)</f>
        <v>0</v>
      </c>
      <c r="CO480" s="22">
        <f>IF(DB479&gt;0,ROUND($CD$1*$CO$1,2),0)</f>
        <v>0</v>
      </c>
      <c r="CP480" s="22">
        <f>IF(DB479&gt;0,ROUND($CD$1*$CP$1,2),0)</f>
        <v>0</v>
      </c>
      <c r="CQ480" s="15">
        <f>IF(DB479&gt;0,CK480+SUM(CM480:CP480),0)</f>
        <v>0</v>
      </c>
      <c r="CR480" s="22">
        <f>IF(DB479&gt;0,ROUND(CQ480/12,2),0)</f>
        <v>0</v>
      </c>
      <c r="CS480" s="9">
        <f>INT(CR480)</f>
        <v>0</v>
      </c>
      <c r="CT480" s="23">
        <f>INT((CR480-CS480)*10)/10</f>
        <v>0</v>
      </c>
      <c r="CU480" s="17">
        <f>CR480-CS480-CT480</f>
        <v>0</v>
      </c>
      <c r="CV480" s="23">
        <f>IF(OR(CU480=0.05,CU480=0),CU480,IF(AND(CU480&gt;0.051,CU480&lt;0.1),0.1,IF(AND(CU480&gt;0.001,CU480&lt;0.05),0.05,CU480)))</f>
        <v>0</v>
      </c>
      <c r="CW480" s="23">
        <f>CS480+CT480+CV480</f>
        <v>0</v>
      </c>
      <c r="CX480">
        <f>IF(DB479&gt;0,CX479,0)</f>
        <v>0</v>
      </c>
      <c r="CY480" s="7">
        <f>ROUND(CD480+CJ480+CW480+CX480,2)</f>
        <v>0</v>
      </c>
      <c r="CZ480" s="7">
        <f>IF(AND(CY480&gt;0,CY481=0),CY480,0)</f>
        <v>0</v>
      </c>
      <c r="DA480" s="7">
        <f>IF(DB479&gt;0,DA479,0)</f>
        <v>0</v>
      </c>
      <c r="DB480" s="7">
        <f>IF(ROUND(CY480-DA480,2)&gt;0,ROUND(CY480-DA480,2),0)</f>
        <v>0</v>
      </c>
      <c r="EB480">
        <v>478</v>
      </c>
      <c r="EC480" s="7">
        <f>IF(FB479&gt;0,EC479-1000,EC479)</f>
        <v>0</v>
      </c>
      <c r="ED480" s="20">
        <f>IF(FB479&gt;0,ROUND(PMT($F$92/12,$F$96*12,-EC480),5),0)</f>
        <v>0</v>
      </c>
      <c r="EE480" s="15">
        <f>IF(FB479&gt;0,ROUND(EC480*$EE$1/1000,2),0)</f>
        <v>0</v>
      </c>
      <c r="EF480" s="9">
        <f>INT(EE480)</f>
        <v>0</v>
      </c>
      <c r="EG480" s="23">
        <f>INT((EE480-EF480)*10)/10</f>
        <v>0</v>
      </c>
      <c r="EH480" s="17">
        <f>EE480-EF480-EG480</f>
        <v>0</v>
      </c>
      <c r="EI480" s="23">
        <f>IF(OR(EH480=0.05,EH480=0),EH480,IF(AND(EH480&gt;0.051,EH480&lt;0.1),0.1,IF(AND(EH480&gt;0.001,EH480&lt;0.05),0.05,EH480)))</f>
        <v>0</v>
      </c>
      <c r="EJ480" s="23">
        <f>EF480+EG480+EI480</f>
        <v>0</v>
      </c>
      <c r="EK480" s="15">
        <f>IF(FB479&gt;0,ROUND($ED$1*$EK$1,2),0)</f>
        <v>0</v>
      </c>
      <c r="EL480" s="22">
        <v>0</v>
      </c>
      <c r="EM480" s="22">
        <f>IF(FB479&gt;0,ROUND($ED$1*$EM$1,0),0)</f>
        <v>0</v>
      </c>
      <c r="EN480" s="22">
        <f>IF(FB479&gt;0,ROUND($ED$1*$EN$1,2),0)</f>
        <v>0</v>
      </c>
      <c r="EO480" s="22">
        <f>IF(FB479&gt;0,ROUND($ED$1*$EO$1,2),0)</f>
        <v>0</v>
      </c>
      <c r="EP480" s="22">
        <f>IF(FB479&gt;0,ROUND($ED$1*$EP$1,2),0)</f>
        <v>0</v>
      </c>
      <c r="EQ480" s="15">
        <f>IF(FB479&gt;0,EK480+SUM(EM480:EP480),0)</f>
        <v>0</v>
      </c>
      <c r="ER480" s="22">
        <f>IF(FB479&gt;0,ROUND(EQ480/12,2),0)</f>
        <v>0</v>
      </c>
      <c r="ES480" s="9">
        <f>INT(ER480)</f>
        <v>0</v>
      </c>
      <c r="ET480" s="23">
        <f>INT((ER480-ES480)*10)/10</f>
        <v>0</v>
      </c>
      <c r="EU480" s="17">
        <f>ER480-ES480-ET480</f>
        <v>0</v>
      </c>
      <c r="EV480" s="23">
        <f>IF(OR(EU480=0.05,EU480=0),EU480,IF(AND(EU480&gt;0.051,EU480&lt;0.1),0.1,IF(AND(EU480&gt;0.001,EU480&lt;0.05),0.05,EU480)))</f>
        <v>0</v>
      </c>
      <c r="EW480" s="23">
        <f>ES480+ET480+EV480</f>
        <v>0</v>
      </c>
      <c r="EX480">
        <f>IF(FB479&gt;0,EX479,0)</f>
        <v>0</v>
      </c>
      <c r="EY480" s="7">
        <f>ROUND(ED480+EJ480+EW480+EX480,2)</f>
        <v>0</v>
      </c>
      <c r="EZ480" s="7">
        <f>IF(AND(EY480&gt;0,EY481=0),EY480,0)</f>
        <v>0</v>
      </c>
      <c r="FA480" s="7">
        <f>IF(FB479&gt;0,FA479,0)</f>
        <v>0</v>
      </c>
      <c r="FB480" s="7">
        <f>IF(ROUND(EY480-FA480,2)&gt;0,ROUND(EY480-FA480,2),0)</f>
        <v>0</v>
      </c>
      <c r="GB480">
        <v>478</v>
      </c>
      <c r="GC480" s="7">
        <f>IF(HB479&gt;0,GC479-1000,GC479)</f>
        <v>0</v>
      </c>
      <c r="GD480" s="20">
        <f>IF(HB479&gt;0,ROUND(PMT($F$92/12,$F$96*12,-GC480),5),0)</f>
        <v>0</v>
      </c>
      <c r="GE480" s="15">
        <f>IF(HB479&gt;0,ROUND(GC480*$GE$1/1000,2),0)</f>
        <v>0</v>
      </c>
      <c r="GF480" s="9">
        <f>INT(GE480)</f>
        <v>0</v>
      </c>
      <c r="GG480" s="23">
        <f>INT((GE480-GF480)*10)/10</f>
        <v>0</v>
      </c>
      <c r="GH480" s="17">
        <f>GE480-GF480-GG480</f>
        <v>0</v>
      </c>
      <c r="GI480" s="23">
        <f>IF(OR(GH480=0.05,GH480=0),GH480,IF(AND(GH480&gt;0.051,GH480&lt;0.1),0.1,IF(AND(GH480&gt;0.001,GH480&lt;0.05),0.05,GH480)))</f>
        <v>0</v>
      </c>
      <c r="GJ480" s="23">
        <f>GF480+GG480+GI480</f>
        <v>0</v>
      </c>
      <c r="GK480" s="15">
        <f>IF(HB479&gt;0,ROUND($GD$1*$GK$1,2),0)</f>
        <v>0</v>
      </c>
      <c r="GL480" s="22">
        <v>0</v>
      </c>
      <c r="GM480" s="22">
        <f>IF(HB479&gt;0,ROUND($GD$1*$GM$1,0),0)</f>
        <v>0</v>
      </c>
      <c r="GN480" s="22">
        <f>IF(HB479&gt;0,ROUND($GD$1*$GN$1,2),0)</f>
        <v>0</v>
      </c>
      <c r="GO480" s="22">
        <f>IF(HB479&gt;0,ROUND($GD$1*$GO$1,2),0)</f>
        <v>0</v>
      </c>
      <c r="GP480" s="22">
        <f>IF(HB479&gt;0,ROUND($GD$1*$GP$1,2),0)</f>
        <v>0</v>
      </c>
      <c r="GQ480" s="15">
        <f>IF(HB479&gt;0,GK480+SUM(GM480:GP480),0)</f>
        <v>0</v>
      </c>
      <c r="GR480" s="22">
        <f>IF(HB479&gt;0,ROUND(GQ480/12,2),0)</f>
        <v>0</v>
      </c>
      <c r="GS480" s="9">
        <f>INT(GR480)</f>
        <v>0</v>
      </c>
      <c r="GT480" s="23">
        <f>INT((GR480-GS480)*10)/10</f>
        <v>0</v>
      </c>
      <c r="GU480" s="17">
        <f>GR480-GS480-GT480</f>
        <v>0</v>
      </c>
      <c r="GV480" s="23">
        <f>IF(OR(GU480=0.05,GU480=0),GU480,IF(AND(GU480&gt;0.051,GU480&lt;0.1),0.1,IF(AND(GU480&gt;0.001,GU480&lt;0.05),0.05,GU480)))</f>
        <v>0</v>
      </c>
      <c r="GW480" s="23">
        <f>GS480+GT480+GV480</f>
        <v>0</v>
      </c>
      <c r="GX480">
        <f>IF(HB479&gt;0,GX479,0)</f>
        <v>0</v>
      </c>
      <c r="GY480" s="7">
        <f>ROUND(GD480+GJ480+GW480+GX480,2)</f>
        <v>0</v>
      </c>
      <c r="GZ480" s="7">
        <f>IF(AND(GY480&gt;0,GY481=0),GY480,0)</f>
        <v>0</v>
      </c>
      <c r="HA480" s="7">
        <f>IF(HB479&gt;0,HA479,0)</f>
        <v>0</v>
      </c>
      <c r="HB480" s="7">
        <f>IF(ROUND(GY480-HA480,2)&gt;0,ROUND(GY480-HA480,2),0)</f>
        <v>0</v>
      </c>
    </row>
    <row r="481" spans="1:235">
      <c r="BB481">
        <v>479</v>
      </c>
      <c r="BC481" s="7">
        <f>IF(BW480&gt;0,BC480-1000,BC480)</f>
        <v>0</v>
      </c>
      <c r="BD481" s="20">
        <f>IF(BW480&gt;0,ROUND(PMT($F$92/12,$F$96*12,-BC481),5),0)</f>
        <v>0</v>
      </c>
      <c r="BE481" s="15">
        <f>IF(BW480&gt;0,ROUND(BC481*$E$1/1000,2),0)</f>
        <v>0</v>
      </c>
      <c r="BF481" s="15">
        <f>IF(BW480&gt;0,ROUND(MIN(BC481,$F$168)*$BF$1,2),0)</f>
        <v>0</v>
      </c>
      <c r="BG481" s="22">
        <v>0</v>
      </c>
      <c r="BH481" s="22">
        <f>IF(BW480&gt;0,ROUND(MIN(BC481,$F$168)*$BH$1,0),0)</f>
        <v>0</v>
      </c>
      <c r="BI481" s="22">
        <f>IF(BW480&gt;0,ROUND(MIN(BC481,$F$168)*$BI$1,2),0)</f>
        <v>0</v>
      </c>
      <c r="BJ481" s="22">
        <f>IF(BW480&gt;0,ROUND(MIN(BC481,$F$168)*$BJ$1,2),0)</f>
        <v>0</v>
      </c>
      <c r="BK481" s="22">
        <f>IF(BW480&gt;0,ROUND(MIN(BC481,$F$168)*$BK$1,2),0)</f>
        <v>0</v>
      </c>
      <c r="BL481" s="15">
        <f>IF(BW480&gt;0,BF481+SUM(BH481:BK481),0)</f>
        <v>0</v>
      </c>
      <c r="BM481" s="22">
        <f>IF(BW480&gt;0,ROUND(BL481/12,2),0)</f>
        <v>0</v>
      </c>
      <c r="BN481" s="9">
        <f>INT(BM481)</f>
        <v>0</v>
      </c>
      <c r="BO481" s="23">
        <f>INT((BM481-BN481)*10)/10</f>
        <v>0</v>
      </c>
      <c r="BP481" s="17">
        <f>BM481-BN481-BO481</f>
        <v>0</v>
      </c>
      <c r="BQ481" s="23">
        <f>IF(OR(BP481=0.05,BP481=0),BP481,IF(AND(BP481&gt;0.051,BP481&lt;0.1),0.1,IF(AND(BP481&gt;0.001,BP481&lt;0.05),0.05,BP481)))</f>
        <v>0</v>
      </c>
      <c r="BR481" s="23">
        <f>BN481+BO481+BQ481</f>
        <v>0</v>
      </c>
      <c r="BS481">
        <f>IF(BW480&gt;0,BS480,0)</f>
        <v>0</v>
      </c>
      <c r="BT481" s="7">
        <f>SUM(BD481:BE481)+BR481+BS481</f>
        <v>0</v>
      </c>
      <c r="BU481" s="7">
        <f>IF(AND(BT481&gt;0,BT482=0),BT481,0)</f>
        <v>0</v>
      </c>
      <c r="BV481" s="7">
        <f>IF(BW480&gt;0,BV480,0)</f>
        <v>0</v>
      </c>
      <c r="BW481" s="7">
        <f>IF(ROUND(BT481-BV481,2)&gt;0,ROUND(BT481-BV481,2),0)</f>
        <v>0</v>
      </c>
      <c r="CB481">
        <v>479</v>
      </c>
      <c r="CC481" s="7">
        <f>IF(DB480&gt;0,CC480-1000,CC480)</f>
        <v>0</v>
      </c>
      <c r="CD481" s="20">
        <f>IF(DB480&gt;0,ROUND(PMT($F$92/12,$F$96*12,-CC481),5),0)</f>
        <v>0</v>
      </c>
      <c r="CE481" s="15">
        <f>IF(DB480&gt;0,ROUND(CC481*$CE$1/1000,2),0)</f>
        <v>0</v>
      </c>
      <c r="CF481" s="9">
        <f>INT(CE481)</f>
        <v>0</v>
      </c>
      <c r="CG481" s="23">
        <f>INT((CE481-CF481)*10)/10</f>
        <v>0</v>
      </c>
      <c r="CH481" s="17">
        <f>CE481-CF481-CG481</f>
        <v>0</v>
      </c>
      <c r="CI481" s="23">
        <f>IF(OR(CH481=0.05,CH481=0),CH481,IF(AND(CH481&gt;0.051,CH481&lt;0.1),0.1,IF(AND(CH481&gt;0.001,CH481&lt;0.05),0.05,CH481)))</f>
        <v>0</v>
      </c>
      <c r="CJ481" s="23">
        <f>CF481+CG481+CI481</f>
        <v>0</v>
      </c>
      <c r="CK481" s="15">
        <f>IF(DB480&gt;0,ROUND($CD$1*$CK$1,2),0)</f>
        <v>0</v>
      </c>
      <c r="CL481" s="22">
        <v>0</v>
      </c>
      <c r="CM481" s="22">
        <f>IF(DB480&gt;0,ROUND($CD$1*$CM$1,2),0)</f>
        <v>0</v>
      </c>
      <c r="CN481" s="22">
        <f>IF(DB480&gt;0,ROUND($CD$1*$CN$1,2),0)</f>
        <v>0</v>
      </c>
      <c r="CO481" s="22">
        <f>IF(DB480&gt;0,ROUND($CD$1*$CO$1,2),0)</f>
        <v>0</v>
      </c>
      <c r="CP481" s="22">
        <f>IF(DB480&gt;0,ROUND($CD$1*$CP$1,2),0)</f>
        <v>0</v>
      </c>
      <c r="CQ481" s="15">
        <f>IF(DB480&gt;0,CK481+SUM(CM481:CP481),0)</f>
        <v>0</v>
      </c>
      <c r="CR481" s="22">
        <f>IF(DB480&gt;0,ROUND(CQ481/12,2),0)</f>
        <v>0</v>
      </c>
      <c r="CS481" s="9">
        <f>INT(CR481)</f>
        <v>0</v>
      </c>
      <c r="CT481" s="23">
        <f>INT((CR481-CS481)*10)/10</f>
        <v>0</v>
      </c>
      <c r="CU481" s="17">
        <f>CR481-CS481-CT481</f>
        <v>0</v>
      </c>
      <c r="CV481" s="23">
        <f>IF(OR(CU481=0.05,CU481=0),CU481,IF(AND(CU481&gt;0.051,CU481&lt;0.1),0.1,IF(AND(CU481&gt;0.001,CU481&lt;0.05),0.05,CU481)))</f>
        <v>0</v>
      </c>
      <c r="CW481" s="23">
        <f>CS481+CT481+CV481</f>
        <v>0</v>
      </c>
      <c r="CX481">
        <f>IF(DB480&gt;0,CX480,0)</f>
        <v>0</v>
      </c>
      <c r="CY481" s="7">
        <f>ROUND(CD481+CJ481+CW481+CX481,2)</f>
        <v>0</v>
      </c>
      <c r="CZ481" s="7">
        <f>IF(AND(CY481&gt;0,CY482=0),CY481,0)</f>
        <v>0</v>
      </c>
      <c r="DA481" s="7">
        <f>IF(DB480&gt;0,DA480,0)</f>
        <v>0</v>
      </c>
      <c r="DB481" s="7">
        <f>IF(ROUND(CY481-DA481,2)&gt;0,ROUND(CY481-DA481,2),0)</f>
        <v>0</v>
      </c>
      <c r="EB481">
        <v>479</v>
      </c>
      <c r="EC481" s="7">
        <f>IF(FB480&gt;0,EC480-1000,EC480)</f>
        <v>0</v>
      </c>
      <c r="ED481" s="20">
        <f>IF(FB480&gt;0,ROUND(PMT($F$92/12,$F$96*12,-EC481),5),0)</f>
        <v>0</v>
      </c>
      <c r="EE481" s="15">
        <f>IF(FB480&gt;0,ROUND(EC481*$EE$1/1000,2),0)</f>
        <v>0</v>
      </c>
      <c r="EF481" s="9">
        <f>INT(EE481)</f>
        <v>0</v>
      </c>
      <c r="EG481" s="23">
        <f>INT((EE481-EF481)*10)/10</f>
        <v>0</v>
      </c>
      <c r="EH481" s="17">
        <f>EE481-EF481-EG481</f>
        <v>0</v>
      </c>
      <c r="EI481" s="23">
        <f>IF(OR(EH481=0.05,EH481=0),EH481,IF(AND(EH481&gt;0.051,EH481&lt;0.1),0.1,IF(AND(EH481&gt;0.001,EH481&lt;0.05),0.05,EH481)))</f>
        <v>0</v>
      </c>
      <c r="EJ481" s="23">
        <f>EF481+EG481+EI481</f>
        <v>0</v>
      </c>
      <c r="EK481" s="15">
        <f>IF(FB480&gt;0,ROUND($ED$1*$EK$1,2),0)</f>
        <v>0</v>
      </c>
      <c r="EL481" s="22">
        <v>0</v>
      </c>
      <c r="EM481" s="22">
        <f>IF(FB480&gt;0,ROUND($ED$1*$EM$1,0),0)</f>
        <v>0</v>
      </c>
      <c r="EN481" s="22">
        <f>IF(FB480&gt;0,ROUND($ED$1*$EN$1,2),0)</f>
        <v>0</v>
      </c>
      <c r="EO481" s="22">
        <f>IF(FB480&gt;0,ROUND($ED$1*$EO$1,2),0)</f>
        <v>0</v>
      </c>
      <c r="EP481" s="22">
        <f>IF(FB480&gt;0,ROUND($ED$1*$EP$1,2),0)</f>
        <v>0</v>
      </c>
      <c r="EQ481" s="15">
        <f>IF(FB480&gt;0,EK481+SUM(EM481:EP481),0)</f>
        <v>0</v>
      </c>
      <c r="ER481" s="22">
        <f>IF(FB480&gt;0,ROUND(EQ481/12,2),0)</f>
        <v>0</v>
      </c>
      <c r="ES481" s="9">
        <f>INT(ER481)</f>
        <v>0</v>
      </c>
      <c r="ET481" s="23">
        <f>INT((ER481-ES481)*10)/10</f>
        <v>0</v>
      </c>
      <c r="EU481" s="17">
        <f>ER481-ES481-ET481</f>
        <v>0</v>
      </c>
      <c r="EV481" s="23">
        <f>IF(OR(EU481=0.05,EU481=0),EU481,IF(AND(EU481&gt;0.051,EU481&lt;0.1),0.1,IF(AND(EU481&gt;0.001,EU481&lt;0.05),0.05,EU481)))</f>
        <v>0</v>
      </c>
      <c r="EW481" s="23">
        <f>ES481+ET481+EV481</f>
        <v>0</v>
      </c>
      <c r="EX481">
        <f>IF(FB480&gt;0,EX480,0)</f>
        <v>0</v>
      </c>
      <c r="EY481" s="7">
        <f>ROUND(ED481+EJ481+EW481+EX481,2)</f>
        <v>0</v>
      </c>
      <c r="EZ481" s="7">
        <f>IF(AND(EY481&gt;0,EY482=0),EY481,0)</f>
        <v>0</v>
      </c>
      <c r="FA481" s="7">
        <f>IF(FB480&gt;0,FA480,0)</f>
        <v>0</v>
      </c>
      <c r="FB481" s="7">
        <f>IF(ROUND(EY481-FA481,2)&gt;0,ROUND(EY481-FA481,2),0)</f>
        <v>0</v>
      </c>
      <c r="GB481">
        <v>479</v>
      </c>
      <c r="GC481" s="7">
        <f>IF(HB480&gt;0,GC480-1000,GC480)</f>
        <v>0</v>
      </c>
      <c r="GD481" s="20">
        <f>IF(HB480&gt;0,ROUND(PMT($F$92/12,$F$96*12,-GC481),5),0)</f>
        <v>0</v>
      </c>
      <c r="GE481" s="15">
        <f>IF(HB480&gt;0,ROUND(GC481*$GE$1/1000,2),0)</f>
        <v>0</v>
      </c>
      <c r="GF481" s="9">
        <f>INT(GE481)</f>
        <v>0</v>
      </c>
      <c r="GG481" s="23">
        <f>INT((GE481-GF481)*10)/10</f>
        <v>0</v>
      </c>
      <c r="GH481" s="17">
        <f>GE481-GF481-GG481</f>
        <v>0</v>
      </c>
      <c r="GI481" s="23">
        <f>IF(OR(GH481=0.05,GH481=0),GH481,IF(AND(GH481&gt;0.051,GH481&lt;0.1),0.1,IF(AND(GH481&gt;0.001,GH481&lt;0.05),0.05,GH481)))</f>
        <v>0</v>
      </c>
      <c r="GJ481" s="23">
        <f>GF481+GG481+GI481</f>
        <v>0</v>
      </c>
      <c r="GK481" s="15">
        <f>IF(HB480&gt;0,ROUND($GD$1*$GK$1,2),0)</f>
        <v>0</v>
      </c>
      <c r="GL481" s="22">
        <v>0</v>
      </c>
      <c r="GM481" s="22">
        <f>IF(HB480&gt;0,ROUND($GD$1*$GM$1,0),0)</f>
        <v>0</v>
      </c>
      <c r="GN481" s="22">
        <f>IF(HB480&gt;0,ROUND($GD$1*$GN$1,2),0)</f>
        <v>0</v>
      </c>
      <c r="GO481" s="22">
        <f>IF(HB480&gt;0,ROUND($GD$1*$GO$1,2),0)</f>
        <v>0</v>
      </c>
      <c r="GP481" s="22">
        <f>IF(HB480&gt;0,ROUND($GD$1*$GP$1,2),0)</f>
        <v>0</v>
      </c>
      <c r="GQ481" s="15">
        <f>IF(HB480&gt;0,GK481+SUM(GM481:GP481),0)</f>
        <v>0</v>
      </c>
      <c r="GR481" s="22">
        <f>IF(HB480&gt;0,ROUND(GQ481/12,2),0)</f>
        <v>0</v>
      </c>
      <c r="GS481" s="9">
        <f>INT(GR481)</f>
        <v>0</v>
      </c>
      <c r="GT481" s="23">
        <f>INT((GR481-GS481)*10)/10</f>
        <v>0</v>
      </c>
      <c r="GU481" s="17">
        <f>GR481-GS481-GT481</f>
        <v>0</v>
      </c>
      <c r="GV481" s="23">
        <f>IF(OR(GU481=0.05,GU481=0),GU481,IF(AND(GU481&gt;0.051,GU481&lt;0.1),0.1,IF(AND(GU481&gt;0.001,GU481&lt;0.05),0.05,GU481)))</f>
        <v>0</v>
      </c>
      <c r="GW481" s="23">
        <f>GS481+GT481+GV481</f>
        <v>0</v>
      </c>
      <c r="GX481">
        <f>IF(HB480&gt;0,GX480,0)</f>
        <v>0</v>
      </c>
      <c r="GY481" s="7">
        <f>ROUND(GD481+GJ481+GW481+GX481,2)</f>
        <v>0</v>
      </c>
      <c r="GZ481" s="7">
        <f>IF(AND(GY481&gt;0,GY482=0),GY481,0)</f>
        <v>0</v>
      </c>
      <c r="HA481" s="7">
        <f>IF(HB480&gt;0,HA480,0)</f>
        <v>0</v>
      </c>
      <c r="HB481" s="7">
        <f>IF(ROUND(GY481-HA481,2)&gt;0,ROUND(GY481-HA481,2),0)</f>
        <v>0</v>
      </c>
    </row>
    <row r="482" spans="1:235">
      <c r="BB482">
        <v>480</v>
      </c>
      <c r="BC482" s="7">
        <f>IF(BW481&gt;0,BC481-1000,BC481)</f>
        <v>0</v>
      </c>
      <c r="BD482" s="20">
        <f>IF(BW481&gt;0,ROUND(PMT($F$92/12,$F$96*12,-BC482),5),0)</f>
        <v>0</v>
      </c>
      <c r="BE482" s="15">
        <f>IF(BW481&gt;0,ROUND(BC482*$E$1/1000,2),0)</f>
        <v>0</v>
      </c>
      <c r="BF482" s="15">
        <f>IF(BW481&gt;0,ROUND(MIN(BC482,$F$168)*$BF$1,2),0)</f>
        <v>0</v>
      </c>
      <c r="BG482" s="22">
        <v>0</v>
      </c>
      <c r="BH482" s="22">
        <f>IF(BW481&gt;0,ROUND(MIN(BC482,$F$168)*$BH$1,0),0)</f>
        <v>0</v>
      </c>
      <c r="BI482" s="22">
        <f>IF(BW481&gt;0,ROUND(MIN(BC482,$F$168)*$BI$1,2),0)</f>
        <v>0</v>
      </c>
      <c r="BJ482" s="22">
        <f>IF(BW481&gt;0,ROUND(MIN(BC482,$F$168)*$BJ$1,2),0)</f>
        <v>0</v>
      </c>
      <c r="BK482" s="22">
        <f>IF(BW481&gt;0,ROUND(MIN(BC482,$F$168)*$BK$1,2),0)</f>
        <v>0</v>
      </c>
      <c r="BL482" s="15">
        <f>IF(BW481&gt;0,BF482+SUM(BH482:BK482),0)</f>
        <v>0</v>
      </c>
      <c r="BM482" s="22">
        <f>IF(BW481&gt;0,ROUND(BL482/12,2),0)</f>
        <v>0</v>
      </c>
      <c r="BN482" s="9">
        <f>INT(BM482)</f>
        <v>0</v>
      </c>
      <c r="BO482" s="23">
        <f>INT((BM482-BN482)*10)/10</f>
        <v>0</v>
      </c>
      <c r="BP482" s="17">
        <f>BM482-BN482-BO482</f>
        <v>0</v>
      </c>
      <c r="BQ482" s="23">
        <f>IF(OR(BP482=0.05,BP482=0),BP482,IF(AND(BP482&gt;0.051,BP482&lt;0.1),0.1,IF(AND(BP482&gt;0.001,BP482&lt;0.05),0.05,BP482)))</f>
        <v>0</v>
      </c>
      <c r="BR482" s="23">
        <f>BN482+BO482+BQ482</f>
        <v>0</v>
      </c>
      <c r="BS482">
        <f>IF(BW481&gt;0,BS481,0)</f>
        <v>0</v>
      </c>
      <c r="BT482" s="7">
        <f>SUM(BD482:BE482)+BR482+BS482</f>
        <v>0</v>
      </c>
      <c r="BU482" s="7">
        <f>IF(AND(BT482&gt;0,BT483=0),BT482,0)</f>
        <v>0</v>
      </c>
      <c r="BV482" s="7">
        <f>IF(BW481&gt;0,BV481,0)</f>
        <v>0</v>
      </c>
      <c r="BW482" s="7">
        <f>IF(ROUND(BT482-BV482,2)&gt;0,ROUND(BT482-BV482,2),0)</f>
        <v>0</v>
      </c>
      <c r="CB482">
        <v>480</v>
      </c>
      <c r="CC482" s="7">
        <f>IF(DB481&gt;0,CC481-1000,CC481)</f>
        <v>0</v>
      </c>
      <c r="CD482" s="20">
        <f>IF(DB481&gt;0,ROUND(PMT($F$92/12,$F$96*12,-CC482),5),0)</f>
        <v>0</v>
      </c>
      <c r="CE482" s="15">
        <f>IF(DB481&gt;0,ROUND(CC482*$CE$1/1000,2),0)</f>
        <v>0</v>
      </c>
      <c r="CF482" s="9">
        <f>INT(CE482)</f>
        <v>0</v>
      </c>
      <c r="CG482" s="23">
        <f>INT((CE482-CF482)*10)/10</f>
        <v>0</v>
      </c>
      <c r="CH482" s="17">
        <f>CE482-CF482-CG482</f>
        <v>0</v>
      </c>
      <c r="CI482" s="23">
        <f>IF(OR(CH482=0.05,CH482=0),CH482,IF(AND(CH482&gt;0.051,CH482&lt;0.1),0.1,IF(AND(CH482&gt;0.001,CH482&lt;0.05),0.05,CH482)))</f>
        <v>0</v>
      </c>
      <c r="CJ482" s="23">
        <f>CF482+CG482+CI482</f>
        <v>0</v>
      </c>
      <c r="CK482" s="15">
        <f>IF(DB481&gt;0,ROUND($CD$1*$CK$1,2),0)</f>
        <v>0</v>
      </c>
      <c r="CL482" s="22">
        <v>0</v>
      </c>
      <c r="CM482" s="22">
        <f>IF(DB481&gt;0,ROUND($CD$1*$CM$1,2),0)</f>
        <v>0</v>
      </c>
      <c r="CN482" s="22">
        <f>IF(DB481&gt;0,ROUND($CD$1*$CN$1,2),0)</f>
        <v>0</v>
      </c>
      <c r="CO482" s="22">
        <f>IF(DB481&gt;0,ROUND($CD$1*$CO$1,2),0)</f>
        <v>0</v>
      </c>
      <c r="CP482" s="22">
        <f>IF(DB481&gt;0,ROUND($CD$1*$CP$1,2),0)</f>
        <v>0</v>
      </c>
      <c r="CQ482" s="15">
        <f>IF(DB481&gt;0,CK482+SUM(CM482:CP482),0)</f>
        <v>0</v>
      </c>
      <c r="CR482" s="22">
        <f>IF(DB481&gt;0,ROUND(CQ482/12,2),0)</f>
        <v>0</v>
      </c>
      <c r="CS482" s="9">
        <f>INT(CR482)</f>
        <v>0</v>
      </c>
      <c r="CT482" s="23">
        <f>INT((CR482-CS482)*10)/10</f>
        <v>0</v>
      </c>
      <c r="CU482" s="17">
        <f>CR482-CS482-CT482</f>
        <v>0</v>
      </c>
      <c r="CV482" s="23">
        <f>IF(OR(CU482=0.05,CU482=0),CU482,IF(AND(CU482&gt;0.051,CU482&lt;0.1),0.1,IF(AND(CU482&gt;0.001,CU482&lt;0.05),0.05,CU482)))</f>
        <v>0</v>
      </c>
      <c r="CW482" s="23">
        <f>CS482+CT482+CV482</f>
        <v>0</v>
      </c>
      <c r="CX482">
        <f>IF(DB481&gt;0,CX481,0)</f>
        <v>0</v>
      </c>
      <c r="CY482" s="7">
        <f>ROUND(CD482+CJ482+CW482+CX482,2)</f>
        <v>0</v>
      </c>
      <c r="CZ482" s="7">
        <f>IF(AND(CY482&gt;0,CY483=0),CY482,0)</f>
        <v>0</v>
      </c>
      <c r="DA482" s="7">
        <f>IF(DB481&gt;0,DA481,0)</f>
        <v>0</v>
      </c>
      <c r="DB482" s="7">
        <f>IF(ROUND(CY482-DA482,2)&gt;0,ROUND(CY482-DA482,2),0)</f>
        <v>0</v>
      </c>
      <c r="EB482">
        <v>480</v>
      </c>
      <c r="EC482" s="7">
        <f>IF(FB481&gt;0,EC481-1000,EC481)</f>
        <v>0</v>
      </c>
      <c r="ED482" s="20">
        <f>IF(FB481&gt;0,ROUND(PMT($F$92/12,$F$96*12,-EC482),5),0)</f>
        <v>0</v>
      </c>
      <c r="EE482" s="15">
        <f>IF(FB481&gt;0,ROUND(EC482*$EE$1/1000,2),0)</f>
        <v>0</v>
      </c>
      <c r="EF482" s="9">
        <f>INT(EE482)</f>
        <v>0</v>
      </c>
      <c r="EG482" s="23">
        <f>INT((EE482-EF482)*10)/10</f>
        <v>0</v>
      </c>
      <c r="EH482" s="17">
        <f>EE482-EF482-EG482</f>
        <v>0</v>
      </c>
      <c r="EI482" s="23">
        <f>IF(OR(EH482=0.05,EH482=0),EH482,IF(AND(EH482&gt;0.051,EH482&lt;0.1),0.1,IF(AND(EH482&gt;0.001,EH482&lt;0.05),0.05,EH482)))</f>
        <v>0</v>
      </c>
      <c r="EJ482" s="23">
        <f>EF482+EG482+EI482</f>
        <v>0</v>
      </c>
      <c r="EK482" s="15">
        <f>IF(FB481&gt;0,ROUND($ED$1*$EK$1,2),0)</f>
        <v>0</v>
      </c>
      <c r="EL482" s="22">
        <v>0</v>
      </c>
      <c r="EM482" s="22">
        <f>IF(FB481&gt;0,ROUND($ED$1*$EM$1,0),0)</f>
        <v>0</v>
      </c>
      <c r="EN482" s="22">
        <f>IF(FB481&gt;0,ROUND($ED$1*$EN$1,2),0)</f>
        <v>0</v>
      </c>
      <c r="EO482" s="22">
        <f>IF(FB481&gt;0,ROUND($ED$1*$EO$1,2),0)</f>
        <v>0</v>
      </c>
      <c r="EP482" s="22">
        <f>IF(FB481&gt;0,ROUND($ED$1*$EP$1,2),0)</f>
        <v>0</v>
      </c>
      <c r="EQ482" s="15">
        <f>IF(FB481&gt;0,EK482+SUM(EM482:EP482),0)</f>
        <v>0</v>
      </c>
      <c r="ER482" s="22">
        <f>IF(FB481&gt;0,ROUND(EQ482/12,2),0)</f>
        <v>0</v>
      </c>
      <c r="ES482" s="9">
        <f>INT(ER482)</f>
        <v>0</v>
      </c>
      <c r="ET482" s="23">
        <f>INT((ER482-ES482)*10)/10</f>
        <v>0</v>
      </c>
      <c r="EU482" s="17">
        <f>ER482-ES482-ET482</f>
        <v>0</v>
      </c>
      <c r="EV482" s="23">
        <f>IF(OR(EU482=0.05,EU482=0),EU482,IF(AND(EU482&gt;0.051,EU482&lt;0.1),0.1,IF(AND(EU482&gt;0.001,EU482&lt;0.05),0.05,EU482)))</f>
        <v>0</v>
      </c>
      <c r="EW482" s="23">
        <f>ES482+ET482+EV482</f>
        <v>0</v>
      </c>
      <c r="EX482">
        <f>IF(FB481&gt;0,EX481,0)</f>
        <v>0</v>
      </c>
      <c r="EY482" s="7">
        <f>ROUND(ED482+EJ482+EW482+EX482,2)</f>
        <v>0</v>
      </c>
      <c r="EZ482" s="7">
        <f>IF(AND(EY482&gt;0,EY483=0),EY482,0)</f>
        <v>0</v>
      </c>
      <c r="FA482" s="7">
        <f>IF(FB481&gt;0,FA481,0)</f>
        <v>0</v>
      </c>
      <c r="FB482" s="7">
        <f>IF(ROUND(EY482-FA482,2)&gt;0,ROUND(EY482-FA482,2),0)</f>
        <v>0</v>
      </c>
      <c r="GB482">
        <v>480</v>
      </c>
      <c r="GC482" s="7">
        <f>IF(HB481&gt;0,GC481-1000,GC481)</f>
        <v>0</v>
      </c>
      <c r="GD482" s="20">
        <f>IF(HB481&gt;0,ROUND(PMT($F$92/12,$F$96*12,-GC482),5),0)</f>
        <v>0</v>
      </c>
      <c r="GE482" s="15">
        <f>IF(HB481&gt;0,ROUND(GC482*$GE$1/1000,2),0)</f>
        <v>0</v>
      </c>
      <c r="GF482" s="9">
        <f>INT(GE482)</f>
        <v>0</v>
      </c>
      <c r="GG482" s="23">
        <f>INT((GE482-GF482)*10)/10</f>
        <v>0</v>
      </c>
      <c r="GH482" s="17">
        <f>GE482-GF482-GG482</f>
        <v>0</v>
      </c>
      <c r="GI482" s="23">
        <f>IF(OR(GH482=0.05,GH482=0),GH482,IF(AND(GH482&gt;0.051,GH482&lt;0.1),0.1,IF(AND(GH482&gt;0.001,GH482&lt;0.05),0.05,GH482)))</f>
        <v>0</v>
      </c>
      <c r="GJ482" s="23">
        <f>GF482+GG482+GI482</f>
        <v>0</v>
      </c>
      <c r="GK482" s="15">
        <f>IF(HB481&gt;0,ROUND($GD$1*$GK$1,2),0)</f>
        <v>0</v>
      </c>
      <c r="GL482" s="22">
        <v>0</v>
      </c>
      <c r="GM482" s="22">
        <f>IF(HB481&gt;0,ROUND($GD$1*$GM$1,0),0)</f>
        <v>0</v>
      </c>
      <c r="GN482" s="22">
        <f>IF(HB481&gt;0,ROUND($GD$1*$GN$1,2),0)</f>
        <v>0</v>
      </c>
      <c r="GO482" s="22">
        <f>IF(HB481&gt;0,ROUND($GD$1*$GO$1,2),0)</f>
        <v>0</v>
      </c>
      <c r="GP482" s="22">
        <f>IF(HB481&gt;0,ROUND($GD$1*$GP$1,2),0)</f>
        <v>0</v>
      </c>
      <c r="GQ482" s="15">
        <f>IF(HB481&gt;0,GK482+SUM(GM482:GP482),0)</f>
        <v>0</v>
      </c>
      <c r="GR482" s="22">
        <f>IF(HB481&gt;0,ROUND(GQ482/12,2),0)</f>
        <v>0</v>
      </c>
      <c r="GS482" s="9">
        <f>INT(GR482)</f>
        <v>0</v>
      </c>
      <c r="GT482" s="23">
        <f>INT((GR482-GS482)*10)/10</f>
        <v>0</v>
      </c>
      <c r="GU482" s="17">
        <f>GR482-GS482-GT482</f>
        <v>0</v>
      </c>
      <c r="GV482" s="23">
        <f>IF(OR(GU482=0.05,GU482=0),GU482,IF(AND(GU482&gt;0.051,GU482&lt;0.1),0.1,IF(AND(GU482&gt;0.001,GU482&lt;0.05),0.05,GU482)))</f>
        <v>0</v>
      </c>
      <c r="GW482" s="23">
        <f>GS482+GT482+GV482</f>
        <v>0</v>
      </c>
      <c r="GX482">
        <f>IF(HB481&gt;0,GX481,0)</f>
        <v>0</v>
      </c>
      <c r="GY482" s="7">
        <f>ROUND(GD482+GJ482+GW482+GX482,2)</f>
        <v>0</v>
      </c>
      <c r="GZ482" s="7">
        <f>IF(AND(GY482&gt;0,GY483=0),GY482,0)</f>
        <v>0</v>
      </c>
      <c r="HA482" s="7">
        <f>IF(HB481&gt;0,HA481,0)</f>
        <v>0</v>
      </c>
      <c r="HB482" s="7">
        <f>IF(ROUND(GY482-HA482,2)&gt;0,ROUND(GY482-HA482,2),0)</f>
        <v>0</v>
      </c>
    </row>
    <row r="483" spans="1:235">
      <c r="BB483">
        <v>481</v>
      </c>
      <c r="BC483" s="7">
        <f>IF(BW482&gt;0,BC482-1000,BC482)</f>
        <v>0</v>
      </c>
      <c r="BD483" s="20">
        <f>IF(BW482&gt;0,ROUND(PMT($F$92/12,$F$96*12,-BC483),5),0)</f>
        <v>0</v>
      </c>
      <c r="BE483" s="15">
        <f>IF(BW482&gt;0,ROUND(BC483*$E$1/1000,2),0)</f>
        <v>0</v>
      </c>
      <c r="BF483" s="15">
        <f>IF(BW482&gt;0,ROUND(MIN(BC483,$F$168)*$BF$1,2),0)</f>
        <v>0</v>
      </c>
      <c r="BG483" s="22">
        <v>0</v>
      </c>
      <c r="BH483" s="22">
        <f>IF(BW482&gt;0,ROUND(MIN(BC483,$F$168)*$BH$1,0),0)</f>
        <v>0</v>
      </c>
      <c r="BI483" s="22">
        <f>IF(BW482&gt;0,ROUND(MIN(BC483,$F$168)*$BI$1,2),0)</f>
        <v>0</v>
      </c>
      <c r="BJ483" s="22">
        <f>IF(BW482&gt;0,ROUND(MIN(BC483,$F$168)*$BJ$1,2),0)</f>
        <v>0</v>
      </c>
      <c r="BK483" s="22">
        <f>IF(BW482&gt;0,ROUND(MIN(BC483,$F$168)*$BK$1,2),0)</f>
        <v>0</v>
      </c>
      <c r="BL483" s="15">
        <f>IF(BW482&gt;0,BF483+SUM(BH483:BK483),0)</f>
        <v>0</v>
      </c>
      <c r="BM483" s="22">
        <f>IF(BW482&gt;0,ROUND(BL483/12,2),0)</f>
        <v>0</v>
      </c>
      <c r="BN483" s="9">
        <f>INT(BM483)</f>
        <v>0</v>
      </c>
      <c r="BO483" s="23">
        <f>INT((BM483-BN483)*10)/10</f>
        <v>0</v>
      </c>
      <c r="BP483" s="17">
        <f>BM483-BN483-BO483</f>
        <v>0</v>
      </c>
      <c r="BQ483" s="23">
        <f>IF(OR(BP483=0.05,BP483=0),BP483,IF(AND(BP483&gt;0.051,BP483&lt;0.1),0.1,IF(AND(BP483&gt;0.001,BP483&lt;0.05),0.05,BP483)))</f>
        <v>0</v>
      </c>
      <c r="BR483" s="23">
        <f>BN483+BO483+BQ483</f>
        <v>0</v>
      </c>
      <c r="BS483">
        <f>IF(BW482&gt;0,BS482,0)</f>
        <v>0</v>
      </c>
      <c r="BT483" s="7">
        <f>SUM(BD483:BE483)+BR483+BS483</f>
        <v>0</v>
      </c>
      <c r="BU483" s="7">
        <f>IF(AND(BT483&gt;0,BT484=0),BT483,0)</f>
        <v>0</v>
      </c>
      <c r="BV483" s="7">
        <f>IF(BW482&gt;0,BV482,0)</f>
        <v>0</v>
      </c>
      <c r="BW483" s="7">
        <f>IF(ROUND(BT483-BV483,2)&gt;0,ROUND(BT483-BV483,2),0)</f>
        <v>0</v>
      </c>
      <c r="CB483">
        <v>481</v>
      </c>
      <c r="CC483" s="7">
        <f>IF(DB482&gt;0,CC482-1000,CC482)</f>
        <v>0</v>
      </c>
      <c r="CD483" s="20">
        <f>IF(DB482&gt;0,ROUND(PMT($F$92/12,$F$96*12,-CC483),5),0)</f>
        <v>0</v>
      </c>
      <c r="CE483" s="15">
        <f>IF(DB482&gt;0,ROUND(CC483*$CE$1/1000,2),0)</f>
        <v>0</v>
      </c>
      <c r="CF483" s="9">
        <f>INT(CE483)</f>
        <v>0</v>
      </c>
      <c r="CG483" s="23">
        <f>INT((CE483-CF483)*10)/10</f>
        <v>0</v>
      </c>
      <c r="CH483" s="17">
        <f>CE483-CF483-CG483</f>
        <v>0</v>
      </c>
      <c r="CI483" s="23">
        <f>IF(OR(CH483=0.05,CH483=0),CH483,IF(AND(CH483&gt;0.051,CH483&lt;0.1),0.1,IF(AND(CH483&gt;0.001,CH483&lt;0.05),0.05,CH483)))</f>
        <v>0</v>
      </c>
      <c r="CJ483" s="23">
        <f>CF483+CG483+CI483</f>
        <v>0</v>
      </c>
      <c r="CK483" s="15">
        <f>IF(DB482&gt;0,ROUND($CD$1*$CK$1,2),0)</f>
        <v>0</v>
      </c>
      <c r="CL483" s="22">
        <v>0</v>
      </c>
      <c r="CM483" s="22">
        <f>IF(DB482&gt;0,ROUND($CD$1*$CM$1,2),0)</f>
        <v>0</v>
      </c>
      <c r="CN483" s="22">
        <f>IF(DB482&gt;0,ROUND($CD$1*$CN$1,2),0)</f>
        <v>0</v>
      </c>
      <c r="CO483" s="22">
        <f>IF(DB482&gt;0,ROUND($CD$1*$CO$1,2),0)</f>
        <v>0</v>
      </c>
      <c r="CP483" s="22">
        <f>IF(DB482&gt;0,ROUND($CD$1*$CP$1,2),0)</f>
        <v>0</v>
      </c>
      <c r="CQ483" s="15">
        <f>IF(DB482&gt;0,CK483+SUM(CM483:CP483),0)</f>
        <v>0</v>
      </c>
      <c r="CR483" s="22">
        <f>IF(DB482&gt;0,ROUND(CQ483/12,2),0)</f>
        <v>0</v>
      </c>
      <c r="CS483" s="9">
        <f>INT(CR483)</f>
        <v>0</v>
      </c>
      <c r="CT483" s="23">
        <f>INT((CR483-CS483)*10)/10</f>
        <v>0</v>
      </c>
      <c r="CU483" s="17">
        <f>CR483-CS483-CT483</f>
        <v>0</v>
      </c>
      <c r="CV483" s="23">
        <f>IF(OR(CU483=0.05,CU483=0),CU483,IF(AND(CU483&gt;0.051,CU483&lt;0.1),0.1,IF(AND(CU483&gt;0.001,CU483&lt;0.05),0.05,CU483)))</f>
        <v>0</v>
      </c>
      <c r="CW483" s="23">
        <f>CS483+CT483+CV483</f>
        <v>0</v>
      </c>
      <c r="CX483">
        <f>IF(DB482&gt;0,CX482,0)</f>
        <v>0</v>
      </c>
      <c r="CY483" s="7">
        <f>ROUND(CD483+CJ483+CW483+CX483,2)</f>
        <v>0</v>
      </c>
      <c r="CZ483" s="7">
        <f>IF(AND(CY483&gt;0,CY484=0),CY483,0)</f>
        <v>0</v>
      </c>
      <c r="DA483" s="7">
        <f>IF(DB482&gt;0,DA482,0)</f>
        <v>0</v>
      </c>
      <c r="DB483" s="7">
        <f>IF(ROUND(CY483-DA483,2)&gt;0,ROUND(CY483-DA483,2),0)</f>
        <v>0</v>
      </c>
      <c r="EB483">
        <v>481</v>
      </c>
      <c r="EC483" s="7">
        <f>IF(FB482&gt;0,EC482-1000,EC482)</f>
        <v>0</v>
      </c>
      <c r="ED483" s="20">
        <f>IF(FB482&gt;0,ROUND(PMT($F$92/12,$F$96*12,-EC483),5),0)</f>
        <v>0</v>
      </c>
      <c r="EE483" s="15">
        <f>IF(FB482&gt;0,ROUND(EC483*$EE$1/1000,2),0)</f>
        <v>0</v>
      </c>
      <c r="EF483" s="9">
        <f>INT(EE483)</f>
        <v>0</v>
      </c>
      <c r="EG483" s="23">
        <f>INT((EE483-EF483)*10)/10</f>
        <v>0</v>
      </c>
      <c r="EH483" s="17">
        <f>EE483-EF483-EG483</f>
        <v>0</v>
      </c>
      <c r="EI483" s="23">
        <f>IF(OR(EH483=0.05,EH483=0),EH483,IF(AND(EH483&gt;0.051,EH483&lt;0.1),0.1,IF(AND(EH483&gt;0.001,EH483&lt;0.05),0.05,EH483)))</f>
        <v>0</v>
      </c>
      <c r="EJ483" s="23">
        <f>EF483+EG483+EI483</f>
        <v>0</v>
      </c>
      <c r="EK483" s="15">
        <f>IF(FB482&gt;0,ROUND($ED$1*$EK$1,2),0)</f>
        <v>0</v>
      </c>
      <c r="EL483" s="22">
        <v>0</v>
      </c>
      <c r="EM483" s="22">
        <f>IF(FB482&gt;0,ROUND($ED$1*$EM$1,0),0)</f>
        <v>0</v>
      </c>
      <c r="EN483" s="22">
        <f>IF(FB482&gt;0,ROUND($ED$1*$EN$1,2),0)</f>
        <v>0</v>
      </c>
      <c r="EO483" s="22">
        <f>IF(FB482&gt;0,ROUND($ED$1*$EO$1,2),0)</f>
        <v>0</v>
      </c>
      <c r="EP483" s="22">
        <f>IF(FB482&gt;0,ROUND($ED$1*$EP$1,2),0)</f>
        <v>0</v>
      </c>
      <c r="EQ483" s="15">
        <f>IF(FB482&gt;0,EK483+SUM(EM483:EP483),0)</f>
        <v>0</v>
      </c>
      <c r="ER483" s="22">
        <f>IF(FB482&gt;0,ROUND(EQ483/12,2),0)</f>
        <v>0</v>
      </c>
      <c r="ES483" s="9">
        <f>INT(ER483)</f>
        <v>0</v>
      </c>
      <c r="ET483" s="23">
        <f>INT((ER483-ES483)*10)/10</f>
        <v>0</v>
      </c>
      <c r="EU483" s="17">
        <f>ER483-ES483-ET483</f>
        <v>0</v>
      </c>
      <c r="EV483" s="23">
        <f>IF(OR(EU483=0.05,EU483=0),EU483,IF(AND(EU483&gt;0.051,EU483&lt;0.1),0.1,IF(AND(EU483&gt;0.001,EU483&lt;0.05),0.05,EU483)))</f>
        <v>0</v>
      </c>
      <c r="EW483" s="23">
        <f>ES483+ET483+EV483</f>
        <v>0</v>
      </c>
      <c r="EX483">
        <f>IF(FB482&gt;0,EX482,0)</f>
        <v>0</v>
      </c>
      <c r="EY483" s="7">
        <f>ROUND(ED483+EJ483+EW483+EX483,2)</f>
        <v>0</v>
      </c>
      <c r="EZ483" s="7">
        <f>IF(AND(EY483&gt;0,EY484=0),EY483,0)</f>
        <v>0</v>
      </c>
      <c r="FA483" s="7">
        <f>IF(FB482&gt;0,FA482,0)</f>
        <v>0</v>
      </c>
      <c r="FB483" s="7">
        <f>IF(ROUND(EY483-FA483,2)&gt;0,ROUND(EY483-FA483,2),0)</f>
        <v>0</v>
      </c>
      <c r="GB483">
        <v>481</v>
      </c>
      <c r="GC483" s="7">
        <f>IF(HB482&gt;0,GC482-1000,GC482)</f>
        <v>0</v>
      </c>
      <c r="GD483" s="20">
        <f>IF(HB482&gt;0,ROUND(PMT($F$92/12,$F$96*12,-GC483),5),0)</f>
        <v>0</v>
      </c>
      <c r="GE483" s="15">
        <f>IF(HB482&gt;0,ROUND(GC483*$GE$1/1000,2),0)</f>
        <v>0</v>
      </c>
      <c r="GF483" s="9">
        <f>INT(GE483)</f>
        <v>0</v>
      </c>
      <c r="GG483" s="23">
        <f>INT((GE483-GF483)*10)/10</f>
        <v>0</v>
      </c>
      <c r="GH483" s="17">
        <f>GE483-GF483-GG483</f>
        <v>0</v>
      </c>
      <c r="GI483" s="23">
        <f>IF(OR(GH483=0.05,GH483=0),GH483,IF(AND(GH483&gt;0.051,GH483&lt;0.1),0.1,IF(AND(GH483&gt;0.001,GH483&lt;0.05),0.05,GH483)))</f>
        <v>0</v>
      </c>
      <c r="GJ483" s="23">
        <f>GF483+GG483+GI483</f>
        <v>0</v>
      </c>
      <c r="GK483" s="15">
        <f>IF(HB482&gt;0,ROUND($GD$1*$GK$1,2),0)</f>
        <v>0</v>
      </c>
      <c r="GL483" s="22">
        <v>0</v>
      </c>
      <c r="GM483" s="22">
        <f>IF(HB482&gt;0,ROUND($GD$1*$GM$1,0),0)</f>
        <v>0</v>
      </c>
      <c r="GN483" s="22">
        <f>IF(HB482&gt;0,ROUND($GD$1*$GN$1,2),0)</f>
        <v>0</v>
      </c>
      <c r="GO483" s="22">
        <f>IF(HB482&gt;0,ROUND($GD$1*$GO$1,2),0)</f>
        <v>0</v>
      </c>
      <c r="GP483" s="22">
        <f>IF(HB482&gt;0,ROUND($GD$1*$GP$1,2),0)</f>
        <v>0</v>
      </c>
      <c r="GQ483" s="15">
        <f>IF(HB482&gt;0,GK483+SUM(GM483:GP483),0)</f>
        <v>0</v>
      </c>
      <c r="GR483" s="22">
        <f>IF(HB482&gt;0,ROUND(GQ483/12,2),0)</f>
        <v>0</v>
      </c>
      <c r="GS483" s="9">
        <f>INT(GR483)</f>
        <v>0</v>
      </c>
      <c r="GT483" s="23">
        <f>INT((GR483-GS483)*10)/10</f>
        <v>0</v>
      </c>
      <c r="GU483" s="17">
        <f>GR483-GS483-GT483</f>
        <v>0</v>
      </c>
      <c r="GV483" s="23">
        <f>IF(OR(GU483=0.05,GU483=0),GU483,IF(AND(GU483&gt;0.051,GU483&lt;0.1),0.1,IF(AND(GU483&gt;0.001,GU483&lt;0.05),0.05,GU483)))</f>
        <v>0</v>
      </c>
      <c r="GW483" s="23">
        <f>GS483+GT483+GV483</f>
        <v>0</v>
      </c>
      <c r="GX483">
        <f>IF(HB482&gt;0,GX482,0)</f>
        <v>0</v>
      </c>
      <c r="GY483" s="7">
        <f>ROUND(GD483+GJ483+GW483+GX483,2)</f>
        <v>0</v>
      </c>
      <c r="GZ483" s="7">
        <f>IF(AND(GY483&gt;0,GY484=0),GY483,0)</f>
        <v>0</v>
      </c>
      <c r="HA483" s="7">
        <f>IF(HB482&gt;0,HA482,0)</f>
        <v>0</v>
      </c>
      <c r="HB483" s="7">
        <f>IF(ROUND(GY483-HA483,2)&gt;0,ROUND(GY483-HA483,2),0)</f>
        <v>0</v>
      </c>
    </row>
    <row r="484" spans="1:235">
      <c r="BB484">
        <v>482</v>
      </c>
      <c r="BC484" s="7">
        <f>IF(BW483&gt;0,BC483-1000,BC483)</f>
        <v>0</v>
      </c>
      <c r="BD484" s="20">
        <f>IF(BW483&gt;0,ROUND(PMT($F$92/12,$F$96*12,-BC484),5),0)</f>
        <v>0</v>
      </c>
      <c r="BE484" s="15">
        <f>IF(BW483&gt;0,ROUND(BC484*$E$1/1000,2),0)</f>
        <v>0</v>
      </c>
      <c r="BF484" s="15">
        <f>IF(BW483&gt;0,ROUND(MIN(BC484,$F$168)*$BF$1,2),0)</f>
        <v>0</v>
      </c>
      <c r="BG484" s="22">
        <v>0</v>
      </c>
      <c r="BH484" s="22">
        <f>IF(BW483&gt;0,ROUND(MIN(BC484,$F$168)*$BH$1,0),0)</f>
        <v>0</v>
      </c>
      <c r="BI484" s="22">
        <f>IF(BW483&gt;0,ROUND(MIN(BC484,$F$168)*$BI$1,2),0)</f>
        <v>0</v>
      </c>
      <c r="BJ484" s="22">
        <f>IF(BW483&gt;0,ROUND(MIN(BC484,$F$168)*$BJ$1,2),0)</f>
        <v>0</v>
      </c>
      <c r="BK484" s="22">
        <f>IF(BW483&gt;0,ROUND(MIN(BC484,$F$168)*$BK$1,2),0)</f>
        <v>0</v>
      </c>
      <c r="BL484" s="15">
        <f>IF(BW483&gt;0,BF484+SUM(BH484:BK484),0)</f>
        <v>0</v>
      </c>
      <c r="BM484" s="22">
        <f>IF(BW483&gt;0,ROUND(BL484/12,2),0)</f>
        <v>0</v>
      </c>
      <c r="BN484" s="9">
        <f>INT(BM484)</f>
        <v>0</v>
      </c>
      <c r="BO484" s="23">
        <f>INT((BM484-BN484)*10)/10</f>
        <v>0</v>
      </c>
      <c r="BP484" s="17">
        <f>BM484-BN484-BO484</f>
        <v>0</v>
      </c>
      <c r="BQ484" s="23">
        <f>IF(OR(BP484=0.05,BP484=0),BP484,IF(AND(BP484&gt;0.051,BP484&lt;0.1),0.1,IF(AND(BP484&gt;0.001,BP484&lt;0.05),0.05,BP484)))</f>
        <v>0</v>
      </c>
      <c r="BR484" s="23">
        <f>BN484+BO484+BQ484</f>
        <v>0</v>
      </c>
      <c r="BS484">
        <f>IF(BW483&gt;0,BS483,0)</f>
        <v>0</v>
      </c>
      <c r="BT484" s="7">
        <f>SUM(BD484:BE484)+BR484+BS484</f>
        <v>0</v>
      </c>
      <c r="BU484" s="7">
        <f>IF(AND(BT484&gt;0,BT485=0),BT484,0)</f>
        <v>0</v>
      </c>
      <c r="BV484" s="7">
        <f>IF(BW483&gt;0,BV483,0)</f>
        <v>0</v>
      </c>
      <c r="BW484" s="7">
        <f>IF(ROUND(BT484-BV484,2)&gt;0,ROUND(BT484-BV484,2),0)</f>
        <v>0</v>
      </c>
      <c r="CB484">
        <v>482</v>
      </c>
      <c r="CC484" s="7">
        <f>IF(DB483&gt;0,CC483-1000,CC483)</f>
        <v>0</v>
      </c>
      <c r="CD484" s="20">
        <f>IF(DB483&gt;0,ROUND(PMT($F$92/12,$F$96*12,-CC484),5),0)</f>
        <v>0</v>
      </c>
      <c r="CE484" s="15">
        <f>IF(DB483&gt;0,ROUND(CC484*$CE$1/1000,2),0)</f>
        <v>0</v>
      </c>
      <c r="CF484" s="9">
        <f>INT(CE484)</f>
        <v>0</v>
      </c>
      <c r="CG484" s="23">
        <f>INT((CE484-CF484)*10)/10</f>
        <v>0</v>
      </c>
      <c r="CH484" s="17">
        <f>CE484-CF484-CG484</f>
        <v>0</v>
      </c>
      <c r="CI484" s="23">
        <f>IF(OR(CH484=0.05,CH484=0),CH484,IF(AND(CH484&gt;0.051,CH484&lt;0.1),0.1,IF(AND(CH484&gt;0.001,CH484&lt;0.05),0.05,CH484)))</f>
        <v>0</v>
      </c>
      <c r="CJ484" s="23">
        <f>CF484+CG484+CI484</f>
        <v>0</v>
      </c>
      <c r="CK484" s="15">
        <f>IF(DB483&gt;0,ROUND($CD$1*$CK$1,2),0)</f>
        <v>0</v>
      </c>
      <c r="CL484" s="22">
        <v>0</v>
      </c>
      <c r="CM484" s="22">
        <f>IF(DB483&gt;0,ROUND($CD$1*$CM$1,2),0)</f>
        <v>0</v>
      </c>
      <c r="CN484" s="22">
        <f>IF(DB483&gt;0,ROUND($CD$1*$CN$1,2),0)</f>
        <v>0</v>
      </c>
      <c r="CO484" s="22">
        <f>IF(DB483&gt;0,ROUND($CD$1*$CO$1,2),0)</f>
        <v>0</v>
      </c>
      <c r="CP484" s="22">
        <f>IF(DB483&gt;0,ROUND($CD$1*$CP$1,2),0)</f>
        <v>0</v>
      </c>
      <c r="CQ484" s="15">
        <f>IF(DB483&gt;0,CK484+SUM(CM484:CP484),0)</f>
        <v>0</v>
      </c>
      <c r="CR484" s="22">
        <f>IF(DB483&gt;0,ROUND(CQ484/12,2),0)</f>
        <v>0</v>
      </c>
      <c r="CS484" s="9">
        <f>INT(CR484)</f>
        <v>0</v>
      </c>
      <c r="CT484" s="23">
        <f>INT((CR484-CS484)*10)/10</f>
        <v>0</v>
      </c>
      <c r="CU484" s="17">
        <f>CR484-CS484-CT484</f>
        <v>0</v>
      </c>
      <c r="CV484" s="23">
        <f>IF(OR(CU484=0.05,CU484=0),CU484,IF(AND(CU484&gt;0.051,CU484&lt;0.1),0.1,IF(AND(CU484&gt;0.001,CU484&lt;0.05),0.05,CU484)))</f>
        <v>0</v>
      </c>
      <c r="CW484" s="23">
        <f>CS484+CT484+CV484</f>
        <v>0</v>
      </c>
      <c r="CX484">
        <f>IF(DB483&gt;0,CX483,0)</f>
        <v>0</v>
      </c>
      <c r="CY484" s="7">
        <f>ROUND(CD484+CJ484+CW484+CX484,2)</f>
        <v>0</v>
      </c>
      <c r="CZ484" s="7">
        <f>IF(AND(CY484&gt;0,CY485=0),CY484,0)</f>
        <v>0</v>
      </c>
      <c r="DA484" s="7">
        <f>IF(DB483&gt;0,DA483,0)</f>
        <v>0</v>
      </c>
      <c r="DB484" s="7">
        <f>IF(ROUND(CY484-DA484,2)&gt;0,ROUND(CY484-DA484,2),0)</f>
        <v>0</v>
      </c>
      <c r="EB484">
        <v>482</v>
      </c>
      <c r="EC484" s="7">
        <f>IF(FB483&gt;0,EC483-1000,EC483)</f>
        <v>0</v>
      </c>
      <c r="ED484" s="20">
        <f>IF(FB483&gt;0,ROUND(PMT($F$92/12,$F$96*12,-EC484),5),0)</f>
        <v>0</v>
      </c>
      <c r="EE484" s="15">
        <f>IF(FB483&gt;0,ROUND(EC484*$EE$1/1000,2),0)</f>
        <v>0</v>
      </c>
      <c r="EF484" s="9">
        <f>INT(EE484)</f>
        <v>0</v>
      </c>
      <c r="EG484" s="23">
        <f>INT((EE484-EF484)*10)/10</f>
        <v>0</v>
      </c>
      <c r="EH484" s="17">
        <f>EE484-EF484-EG484</f>
        <v>0</v>
      </c>
      <c r="EI484" s="23">
        <f>IF(OR(EH484=0.05,EH484=0),EH484,IF(AND(EH484&gt;0.051,EH484&lt;0.1),0.1,IF(AND(EH484&gt;0.001,EH484&lt;0.05),0.05,EH484)))</f>
        <v>0</v>
      </c>
      <c r="EJ484" s="23">
        <f>EF484+EG484+EI484</f>
        <v>0</v>
      </c>
      <c r="EK484" s="15">
        <f>IF(FB483&gt;0,ROUND($ED$1*$EK$1,2),0)</f>
        <v>0</v>
      </c>
      <c r="EL484" s="22">
        <v>0</v>
      </c>
      <c r="EM484" s="22">
        <f>IF(FB483&gt;0,ROUND($ED$1*$EM$1,0),0)</f>
        <v>0</v>
      </c>
      <c r="EN484" s="22">
        <f>IF(FB483&gt;0,ROUND($ED$1*$EN$1,2),0)</f>
        <v>0</v>
      </c>
      <c r="EO484" s="22">
        <f>IF(FB483&gt;0,ROUND($ED$1*$EO$1,2),0)</f>
        <v>0</v>
      </c>
      <c r="EP484" s="22">
        <f>IF(FB483&gt;0,ROUND($ED$1*$EP$1,2),0)</f>
        <v>0</v>
      </c>
      <c r="EQ484" s="15">
        <f>IF(FB483&gt;0,EK484+SUM(EM484:EP484),0)</f>
        <v>0</v>
      </c>
      <c r="ER484" s="22">
        <f>IF(FB483&gt;0,ROUND(EQ484/12,2),0)</f>
        <v>0</v>
      </c>
      <c r="ES484" s="9">
        <f>INT(ER484)</f>
        <v>0</v>
      </c>
      <c r="ET484" s="23">
        <f>INT((ER484-ES484)*10)/10</f>
        <v>0</v>
      </c>
      <c r="EU484" s="17">
        <f>ER484-ES484-ET484</f>
        <v>0</v>
      </c>
      <c r="EV484" s="23">
        <f>IF(OR(EU484=0.05,EU484=0),EU484,IF(AND(EU484&gt;0.051,EU484&lt;0.1),0.1,IF(AND(EU484&gt;0.001,EU484&lt;0.05),0.05,EU484)))</f>
        <v>0</v>
      </c>
      <c r="EW484" s="23">
        <f>ES484+ET484+EV484</f>
        <v>0</v>
      </c>
      <c r="EX484">
        <f>IF(FB483&gt;0,EX483,0)</f>
        <v>0</v>
      </c>
      <c r="EY484" s="7">
        <f>ROUND(ED484+EJ484+EW484+EX484,2)</f>
        <v>0</v>
      </c>
      <c r="EZ484" s="7">
        <f>IF(AND(EY484&gt;0,EY485=0),EY484,0)</f>
        <v>0</v>
      </c>
      <c r="FA484" s="7">
        <f>IF(FB483&gt;0,FA483,0)</f>
        <v>0</v>
      </c>
      <c r="FB484" s="7">
        <f>IF(ROUND(EY484-FA484,2)&gt;0,ROUND(EY484-FA484,2),0)</f>
        <v>0</v>
      </c>
      <c r="GB484">
        <v>482</v>
      </c>
      <c r="GC484" s="7">
        <f>IF(HB483&gt;0,GC483-1000,GC483)</f>
        <v>0</v>
      </c>
      <c r="GD484" s="20">
        <f>IF(HB483&gt;0,ROUND(PMT($F$92/12,$F$96*12,-GC484),5),0)</f>
        <v>0</v>
      </c>
      <c r="GE484" s="15">
        <f>IF(HB483&gt;0,ROUND(GC484*$GE$1/1000,2),0)</f>
        <v>0</v>
      </c>
      <c r="GF484" s="9">
        <f>INT(GE484)</f>
        <v>0</v>
      </c>
      <c r="GG484" s="23">
        <f>INT((GE484-GF484)*10)/10</f>
        <v>0</v>
      </c>
      <c r="GH484" s="17">
        <f>GE484-GF484-GG484</f>
        <v>0</v>
      </c>
      <c r="GI484" s="23">
        <f>IF(OR(GH484=0.05,GH484=0),GH484,IF(AND(GH484&gt;0.051,GH484&lt;0.1),0.1,IF(AND(GH484&gt;0.001,GH484&lt;0.05),0.05,GH484)))</f>
        <v>0</v>
      </c>
      <c r="GJ484" s="23">
        <f>GF484+GG484+GI484</f>
        <v>0</v>
      </c>
      <c r="GK484" s="15">
        <f>IF(HB483&gt;0,ROUND($GD$1*$GK$1,2),0)</f>
        <v>0</v>
      </c>
      <c r="GL484" s="22">
        <v>0</v>
      </c>
      <c r="GM484" s="22">
        <f>IF(HB483&gt;0,ROUND($GD$1*$GM$1,0),0)</f>
        <v>0</v>
      </c>
      <c r="GN484" s="22">
        <f>IF(HB483&gt;0,ROUND($GD$1*$GN$1,2),0)</f>
        <v>0</v>
      </c>
      <c r="GO484" s="22">
        <f>IF(HB483&gt;0,ROUND($GD$1*$GO$1,2),0)</f>
        <v>0</v>
      </c>
      <c r="GP484" s="22">
        <f>IF(HB483&gt;0,ROUND($GD$1*$GP$1,2),0)</f>
        <v>0</v>
      </c>
      <c r="GQ484" s="15">
        <f>IF(HB483&gt;0,GK484+SUM(GM484:GP484),0)</f>
        <v>0</v>
      </c>
      <c r="GR484" s="22">
        <f>IF(HB483&gt;0,ROUND(GQ484/12,2),0)</f>
        <v>0</v>
      </c>
      <c r="GS484" s="9">
        <f>INT(GR484)</f>
        <v>0</v>
      </c>
      <c r="GT484" s="23">
        <f>INT((GR484-GS484)*10)/10</f>
        <v>0</v>
      </c>
      <c r="GU484" s="17">
        <f>GR484-GS484-GT484</f>
        <v>0</v>
      </c>
      <c r="GV484" s="23">
        <f>IF(OR(GU484=0.05,GU484=0),GU484,IF(AND(GU484&gt;0.051,GU484&lt;0.1),0.1,IF(AND(GU484&gt;0.001,GU484&lt;0.05),0.05,GU484)))</f>
        <v>0</v>
      </c>
      <c r="GW484" s="23">
        <f>GS484+GT484+GV484</f>
        <v>0</v>
      </c>
      <c r="GX484">
        <f>IF(HB483&gt;0,GX483,0)</f>
        <v>0</v>
      </c>
      <c r="GY484" s="7">
        <f>ROUND(GD484+GJ484+GW484+GX484,2)</f>
        <v>0</v>
      </c>
      <c r="GZ484" s="7">
        <f>IF(AND(GY484&gt;0,GY485=0),GY484,0)</f>
        <v>0</v>
      </c>
      <c r="HA484" s="7">
        <f>IF(HB483&gt;0,HA483,0)</f>
        <v>0</v>
      </c>
      <c r="HB484" s="7">
        <f>IF(ROUND(GY484-HA484,2)&gt;0,ROUND(GY484-HA484,2),0)</f>
        <v>0</v>
      </c>
    </row>
    <row r="485" spans="1:235">
      <c r="BB485">
        <v>483</v>
      </c>
      <c r="BC485" s="7">
        <f>IF(BW484&gt;0,BC484-1000,BC484)</f>
        <v>0</v>
      </c>
      <c r="BD485" s="20">
        <f>IF(BW484&gt;0,ROUND(PMT($F$92/12,$F$96*12,-BC485),5),0)</f>
        <v>0</v>
      </c>
      <c r="BE485" s="15">
        <f>IF(BW484&gt;0,ROUND(BC485*$E$1/1000,2),0)</f>
        <v>0</v>
      </c>
      <c r="BF485" s="15">
        <f>IF(BW484&gt;0,ROUND(MIN(BC485,$F$168)*$BF$1,2),0)</f>
        <v>0</v>
      </c>
      <c r="BG485" s="22">
        <v>0</v>
      </c>
      <c r="BH485" s="22">
        <f>IF(BW484&gt;0,ROUND(MIN(BC485,$F$168)*$BH$1,0),0)</f>
        <v>0</v>
      </c>
      <c r="BI485" s="22">
        <f>IF(BW484&gt;0,ROUND(MIN(BC485,$F$168)*$BI$1,2),0)</f>
        <v>0</v>
      </c>
      <c r="BJ485" s="22">
        <f>IF(BW484&gt;0,ROUND(MIN(BC485,$F$168)*$BJ$1,2),0)</f>
        <v>0</v>
      </c>
      <c r="BK485" s="22">
        <f>IF(BW484&gt;0,ROUND(MIN(BC485,$F$168)*$BK$1,2),0)</f>
        <v>0</v>
      </c>
      <c r="BL485" s="15">
        <f>IF(BW484&gt;0,BF485+SUM(BH485:BK485),0)</f>
        <v>0</v>
      </c>
      <c r="BM485" s="22">
        <f>IF(BW484&gt;0,ROUND(BL485/12,2),0)</f>
        <v>0</v>
      </c>
      <c r="BN485" s="9">
        <f>INT(BM485)</f>
        <v>0</v>
      </c>
      <c r="BO485" s="23">
        <f>INT((BM485-BN485)*10)/10</f>
        <v>0</v>
      </c>
      <c r="BP485" s="17">
        <f>BM485-BN485-BO485</f>
        <v>0</v>
      </c>
      <c r="BQ485" s="23">
        <f>IF(OR(BP485=0.05,BP485=0),BP485,IF(AND(BP485&gt;0.051,BP485&lt;0.1),0.1,IF(AND(BP485&gt;0.001,BP485&lt;0.05),0.05,BP485)))</f>
        <v>0</v>
      </c>
      <c r="BR485" s="23">
        <f>BN485+BO485+BQ485</f>
        <v>0</v>
      </c>
      <c r="BS485">
        <f>IF(BW484&gt;0,BS484,0)</f>
        <v>0</v>
      </c>
      <c r="BT485" s="7">
        <f>SUM(BD485:BE485)+BR485+BS485</f>
        <v>0</v>
      </c>
      <c r="BU485" s="7">
        <f>IF(AND(BT485&gt;0,BT486=0),BT485,0)</f>
        <v>0</v>
      </c>
      <c r="BV485" s="7">
        <f>IF(BW484&gt;0,BV484,0)</f>
        <v>0</v>
      </c>
      <c r="BW485" s="7">
        <f>IF(ROUND(BT485-BV485,2)&gt;0,ROUND(BT485-BV485,2),0)</f>
        <v>0</v>
      </c>
      <c r="CB485">
        <v>483</v>
      </c>
      <c r="CC485" s="7">
        <f>IF(DB484&gt;0,CC484-1000,CC484)</f>
        <v>0</v>
      </c>
      <c r="CD485" s="20">
        <f>IF(DB484&gt;0,ROUND(PMT($F$92/12,$F$96*12,-CC485),5),0)</f>
        <v>0</v>
      </c>
      <c r="CE485" s="15">
        <f>IF(DB484&gt;0,ROUND(CC485*$CE$1/1000,2),0)</f>
        <v>0</v>
      </c>
      <c r="CF485" s="9">
        <f>INT(CE485)</f>
        <v>0</v>
      </c>
      <c r="CG485" s="23">
        <f>INT((CE485-CF485)*10)/10</f>
        <v>0</v>
      </c>
      <c r="CH485" s="17">
        <f>CE485-CF485-CG485</f>
        <v>0</v>
      </c>
      <c r="CI485" s="23">
        <f>IF(OR(CH485=0.05,CH485=0),CH485,IF(AND(CH485&gt;0.051,CH485&lt;0.1),0.1,IF(AND(CH485&gt;0.001,CH485&lt;0.05),0.05,CH485)))</f>
        <v>0</v>
      </c>
      <c r="CJ485" s="23">
        <f>CF485+CG485+CI485</f>
        <v>0</v>
      </c>
      <c r="CK485" s="15">
        <f>IF(DB484&gt;0,ROUND($CD$1*$CK$1,2),0)</f>
        <v>0</v>
      </c>
      <c r="CL485" s="22">
        <v>0</v>
      </c>
      <c r="CM485" s="22">
        <f>IF(DB484&gt;0,ROUND($CD$1*$CM$1,2),0)</f>
        <v>0</v>
      </c>
      <c r="CN485" s="22">
        <f>IF(DB484&gt;0,ROUND($CD$1*$CN$1,2),0)</f>
        <v>0</v>
      </c>
      <c r="CO485" s="22">
        <f>IF(DB484&gt;0,ROUND($CD$1*$CO$1,2),0)</f>
        <v>0</v>
      </c>
      <c r="CP485" s="22">
        <f>IF(DB484&gt;0,ROUND($CD$1*$CP$1,2),0)</f>
        <v>0</v>
      </c>
      <c r="CQ485" s="15">
        <f>IF(DB484&gt;0,CK485+SUM(CM485:CP485),0)</f>
        <v>0</v>
      </c>
      <c r="CR485" s="22">
        <f>IF(DB484&gt;0,ROUND(CQ485/12,2),0)</f>
        <v>0</v>
      </c>
      <c r="CS485" s="9">
        <f>INT(CR485)</f>
        <v>0</v>
      </c>
      <c r="CT485" s="23">
        <f>INT((CR485-CS485)*10)/10</f>
        <v>0</v>
      </c>
      <c r="CU485" s="17">
        <f>CR485-CS485-CT485</f>
        <v>0</v>
      </c>
      <c r="CV485" s="23">
        <f>IF(OR(CU485=0.05,CU485=0),CU485,IF(AND(CU485&gt;0.051,CU485&lt;0.1),0.1,IF(AND(CU485&gt;0.001,CU485&lt;0.05),0.05,CU485)))</f>
        <v>0</v>
      </c>
      <c r="CW485" s="23">
        <f>CS485+CT485+CV485</f>
        <v>0</v>
      </c>
      <c r="CX485">
        <f>IF(DB484&gt;0,CX484,0)</f>
        <v>0</v>
      </c>
      <c r="CY485" s="7">
        <f>ROUND(CD485+CJ485+CW485+CX485,2)</f>
        <v>0</v>
      </c>
      <c r="CZ485" s="7">
        <f>IF(AND(CY485&gt;0,CY486=0),CY485,0)</f>
        <v>0</v>
      </c>
      <c r="DA485" s="7">
        <f>IF(DB484&gt;0,DA484,0)</f>
        <v>0</v>
      </c>
      <c r="DB485" s="7">
        <f>IF(ROUND(CY485-DA485,2)&gt;0,ROUND(CY485-DA485,2),0)</f>
        <v>0</v>
      </c>
      <c r="EB485">
        <v>483</v>
      </c>
      <c r="EC485" s="7">
        <f>IF(FB484&gt;0,EC484-1000,EC484)</f>
        <v>0</v>
      </c>
      <c r="ED485" s="20">
        <f>IF(FB484&gt;0,ROUND(PMT($F$92/12,$F$96*12,-EC485),5),0)</f>
        <v>0</v>
      </c>
      <c r="EE485" s="15">
        <f>IF(FB484&gt;0,ROUND(EC485*$EE$1/1000,2),0)</f>
        <v>0</v>
      </c>
      <c r="EF485" s="9">
        <f>INT(EE485)</f>
        <v>0</v>
      </c>
      <c r="EG485" s="23">
        <f>INT((EE485-EF485)*10)/10</f>
        <v>0</v>
      </c>
      <c r="EH485" s="17">
        <f>EE485-EF485-EG485</f>
        <v>0</v>
      </c>
      <c r="EI485" s="23">
        <f>IF(OR(EH485=0.05,EH485=0),EH485,IF(AND(EH485&gt;0.051,EH485&lt;0.1),0.1,IF(AND(EH485&gt;0.001,EH485&lt;0.05),0.05,EH485)))</f>
        <v>0</v>
      </c>
      <c r="EJ485" s="23">
        <f>EF485+EG485+EI485</f>
        <v>0</v>
      </c>
      <c r="EK485" s="15">
        <f>IF(FB484&gt;0,ROUND($ED$1*$EK$1,2),0)</f>
        <v>0</v>
      </c>
      <c r="EL485" s="22">
        <v>0</v>
      </c>
      <c r="EM485" s="22">
        <f>IF(FB484&gt;0,ROUND($ED$1*$EM$1,0),0)</f>
        <v>0</v>
      </c>
      <c r="EN485" s="22">
        <f>IF(FB484&gt;0,ROUND($ED$1*$EN$1,2),0)</f>
        <v>0</v>
      </c>
      <c r="EO485" s="22">
        <f>IF(FB484&gt;0,ROUND($ED$1*$EO$1,2),0)</f>
        <v>0</v>
      </c>
      <c r="EP485" s="22">
        <f>IF(FB484&gt;0,ROUND($ED$1*$EP$1,2),0)</f>
        <v>0</v>
      </c>
      <c r="EQ485" s="15">
        <f>IF(FB484&gt;0,EK485+SUM(EM485:EP485),0)</f>
        <v>0</v>
      </c>
      <c r="ER485" s="22">
        <f>IF(FB484&gt;0,ROUND(EQ485/12,2),0)</f>
        <v>0</v>
      </c>
      <c r="ES485" s="9">
        <f>INT(ER485)</f>
        <v>0</v>
      </c>
      <c r="ET485" s="23">
        <f>INT((ER485-ES485)*10)/10</f>
        <v>0</v>
      </c>
      <c r="EU485" s="17">
        <f>ER485-ES485-ET485</f>
        <v>0</v>
      </c>
      <c r="EV485" s="23">
        <f>IF(OR(EU485=0.05,EU485=0),EU485,IF(AND(EU485&gt;0.051,EU485&lt;0.1),0.1,IF(AND(EU485&gt;0.001,EU485&lt;0.05),0.05,EU485)))</f>
        <v>0</v>
      </c>
      <c r="EW485" s="23">
        <f>ES485+ET485+EV485</f>
        <v>0</v>
      </c>
      <c r="EX485">
        <f>IF(FB484&gt;0,EX484,0)</f>
        <v>0</v>
      </c>
      <c r="EY485" s="7">
        <f>ROUND(ED485+EJ485+EW485+EX485,2)</f>
        <v>0</v>
      </c>
      <c r="EZ485" s="7">
        <f>IF(AND(EY485&gt;0,EY486=0),EY485,0)</f>
        <v>0</v>
      </c>
      <c r="FA485" s="7">
        <f>IF(FB484&gt;0,FA484,0)</f>
        <v>0</v>
      </c>
      <c r="FB485" s="7">
        <f>IF(ROUND(EY485-FA485,2)&gt;0,ROUND(EY485-FA485,2),0)</f>
        <v>0</v>
      </c>
      <c r="GB485">
        <v>483</v>
      </c>
      <c r="GC485" s="7">
        <f>IF(HB484&gt;0,GC484-1000,GC484)</f>
        <v>0</v>
      </c>
      <c r="GD485" s="20">
        <f>IF(HB484&gt;0,ROUND(PMT($F$92/12,$F$96*12,-GC485),5),0)</f>
        <v>0</v>
      </c>
      <c r="GE485" s="15">
        <f>IF(HB484&gt;0,ROUND(GC485*$GE$1/1000,2),0)</f>
        <v>0</v>
      </c>
      <c r="GF485" s="9">
        <f>INT(GE485)</f>
        <v>0</v>
      </c>
      <c r="GG485" s="23">
        <f>INT((GE485-GF485)*10)/10</f>
        <v>0</v>
      </c>
      <c r="GH485" s="17">
        <f>GE485-GF485-GG485</f>
        <v>0</v>
      </c>
      <c r="GI485" s="23">
        <f>IF(OR(GH485=0.05,GH485=0),GH485,IF(AND(GH485&gt;0.051,GH485&lt;0.1),0.1,IF(AND(GH485&gt;0.001,GH485&lt;0.05),0.05,GH485)))</f>
        <v>0</v>
      </c>
      <c r="GJ485" s="23">
        <f>GF485+GG485+GI485</f>
        <v>0</v>
      </c>
      <c r="GK485" s="15">
        <f>IF(HB484&gt;0,ROUND($GD$1*$GK$1,2),0)</f>
        <v>0</v>
      </c>
      <c r="GL485" s="22">
        <v>0</v>
      </c>
      <c r="GM485" s="22">
        <f>IF(HB484&gt;0,ROUND($GD$1*$GM$1,0),0)</f>
        <v>0</v>
      </c>
      <c r="GN485" s="22">
        <f>IF(HB484&gt;0,ROUND($GD$1*$GN$1,2),0)</f>
        <v>0</v>
      </c>
      <c r="GO485" s="22">
        <f>IF(HB484&gt;0,ROUND($GD$1*$GO$1,2),0)</f>
        <v>0</v>
      </c>
      <c r="GP485" s="22">
        <f>IF(HB484&gt;0,ROUND($GD$1*$GP$1,2),0)</f>
        <v>0</v>
      </c>
      <c r="GQ485" s="15">
        <f>IF(HB484&gt;0,GK485+SUM(GM485:GP485),0)</f>
        <v>0</v>
      </c>
      <c r="GR485" s="22">
        <f>IF(HB484&gt;0,ROUND(GQ485/12,2),0)</f>
        <v>0</v>
      </c>
      <c r="GS485" s="9">
        <f>INT(GR485)</f>
        <v>0</v>
      </c>
      <c r="GT485" s="23">
        <f>INT((GR485-GS485)*10)/10</f>
        <v>0</v>
      </c>
      <c r="GU485" s="17">
        <f>GR485-GS485-GT485</f>
        <v>0</v>
      </c>
      <c r="GV485" s="23">
        <f>IF(OR(GU485=0.05,GU485=0),GU485,IF(AND(GU485&gt;0.051,GU485&lt;0.1),0.1,IF(AND(GU485&gt;0.001,GU485&lt;0.05),0.05,GU485)))</f>
        <v>0</v>
      </c>
      <c r="GW485" s="23">
        <f>GS485+GT485+GV485</f>
        <v>0</v>
      </c>
      <c r="GX485">
        <f>IF(HB484&gt;0,GX484,0)</f>
        <v>0</v>
      </c>
      <c r="GY485" s="7">
        <f>ROUND(GD485+GJ485+GW485+GX485,2)</f>
        <v>0</v>
      </c>
      <c r="GZ485" s="7">
        <f>IF(AND(GY485&gt;0,GY486=0),GY485,0)</f>
        <v>0</v>
      </c>
      <c r="HA485" s="7">
        <f>IF(HB484&gt;0,HA484,0)</f>
        <v>0</v>
      </c>
      <c r="HB485" s="7">
        <f>IF(ROUND(GY485-HA485,2)&gt;0,ROUND(GY485-HA485,2),0)</f>
        <v>0</v>
      </c>
    </row>
    <row r="486" spans="1:235">
      <c r="BB486">
        <v>484</v>
      </c>
      <c r="BC486" s="7">
        <f>IF(BW485&gt;0,BC485-1000,BC485)</f>
        <v>0</v>
      </c>
      <c r="BD486" s="20">
        <f>IF(BW485&gt;0,ROUND(PMT($F$92/12,$F$96*12,-BC486),5),0)</f>
        <v>0</v>
      </c>
      <c r="BE486" s="15">
        <f>IF(BW485&gt;0,ROUND(BC486*$E$1/1000,2),0)</f>
        <v>0</v>
      </c>
      <c r="BF486" s="15">
        <f>IF(BW485&gt;0,ROUND(MIN(BC486,$F$168)*$BF$1,2),0)</f>
        <v>0</v>
      </c>
      <c r="BG486" s="22">
        <v>0</v>
      </c>
      <c r="BH486" s="22">
        <f>IF(BW485&gt;0,ROUND(MIN(BC486,$F$168)*$BH$1,0),0)</f>
        <v>0</v>
      </c>
      <c r="BI486" s="22">
        <f>IF(BW485&gt;0,ROUND(MIN(BC486,$F$168)*$BI$1,2),0)</f>
        <v>0</v>
      </c>
      <c r="BJ486" s="22">
        <f>IF(BW485&gt;0,ROUND(MIN(BC486,$F$168)*$BJ$1,2),0)</f>
        <v>0</v>
      </c>
      <c r="BK486" s="22">
        <f>IF(BW485&gt;0,ROUND(MIN(BC486,$F$168)*$BK$1,2),0)</f>
        <v>0</v>
      </c>
      <c r="BL486" s="15">
        <f>IF(BW485&gt;0,BF486+SUM(BH486:BK486),0)</f>
        <v>0</v>
      </c>
      <c r="BM486" s="22">
        <f>IF(BW485&gt;0,ROUND(BL486/12,2),0)</f>
        <v>0</v>
      </c>
      <c r="BN486" s="9">
        <f>INT(BM486)</f>
        <v>0</v>
      </c>
      <c r="BO486" s="23">
        <f>INT((BM486-BN486)*10)/10</f>
        <v>0</v>
      </c>
      <c r="BP486" s="17">
        <f>BM486-BN486-BO486</f>
        <v>0</v>
      </c>
      <c r="BQ486" s="23">
        <f>IF(OR(BP486=0.05,BP486=0),BP486,IF(AND(BP486&gt;0.051,BP486&lt;0.1),0.1,IF(AND(BP486&gt;0.001,BP486&lt;0.05),0.05,BP486)))</f>
        <v>0</v>
      </c>
      <c r="BR486" s="23">
        <f>BN486+BO486+BQ486</f>
        <v>0</v>
      </c>
      <c r="BS486">
        <f>IF(BW485&gt;0,BS485,0)</f>
        <v>0</v>
      </c>
      <c r="BT486" s="7">
        <f>SUM(BD486:BE486)+BR486+BS486</f>
        <v>0</v>
      </c>
      <c r="BU486" s="7">
        <f>IF(AND(BT486&gt;0,BT487=0),BT486,0)</f>
        <v>0</v>
      </c>
      <c r="BV486" s="7">
        <f>IF(BW485&gt;0,BV485,0)</f>
        <v>0</v>
      </c>
      <c r="BW486" s="7">
        <f>IF(ROUND(BT486-BV486,2)&gt;0,ROUND(BT486-BV486,2),0)</f>
        <v>0</v>
      </c>
      <c r="CB486">
        <v>484</v>
      </c>
      <c r="CC486" s="7">
        <f>IF(DB485&gt;0,CC485-1000,CC485)</f>
        <v>0</v>
      </c>
      <c r="CD486" s="20">
        <f>IF(DB485&gt;0,ROUND(PMT($F$92/12,$F$96*12,-CC486),5),0)</f>
        <v>0</v>
      </c>
      <c r="CE486" s="15">
        <f>IF(DB485&gt;0,ROUND(CC486*$CE$1/1000,2),0)</f>
        <v>0</v>
      </c>
      <c r="CF486" s="9">
        <f>INT(CE486)</f>
        <v>0</v>
      </c>
      <c r="CG486" s="23">
        <f>INT((CE486-CF486)*10)/10</f>
        <v>0</v>
      </c>
      <c r="CH486" s="17">
        <f>CE486-CF486-CG486</f>
        <v>0</v>
      </c>
      <c r="CI486" s="23">
        <f>IF(OR(CH486=0.05,CH486=0),CH486,IF(AND(CH486&gt;0.051,CH486&lt;0.1),0.1,IF(AND(CH486&gt;0.001,CH486&lt;0.05),0.05,CH486)))</f>
        <v>0</v>
      </c>
      <c r="CJ486" s="23">
        <f>CF486+CG486+CI486</f>
        <v>0</v>
      </c>
      <c r="CK486" s="15">
        <f>IF(DB485&gt;0,ROUND($CD$1*$CK$1,2),0)</f>
        <v>0</v>
      </c>
      <c r="CL486" s="22">
        <v>0</v>
      </c>
      <c r="CM486" s="22">
        <f>IF(DB485&gt;0,ROUND($CD$1*$CM$1,2),0)</f>
        <v>0</v>
      </c>
      <c r="CN486" s="22">
        <f>IF(DB485&gt;0,ROUND($CD$1*$CN$1,2),0)</f>
        <v>0</v>
      </c>
      <c r="CO486" s="22">
        <f>IF(DB485&gt;0,ROUND($CD$1*$CO$1,2),0)</f>
        <v>0</v>
      </c>
      <c r="CP486" s="22">
        <f>IF(DB485&gt;0,ROUND($CD$1*$CP$1,2),0)</f>
        <v>0</v>
      </c>
      <c r="CQ486" s="15">
        <f>IF(DB485&gt;0,CK486+SUM(CM486:CP486),0)</f>
        <v>0</v>
      </c>
      <c r="CR486" s="22">
        <f>IF(DB485&gt;0,ROUND(CQ486/12,2),0)</f>
        <v>0</v>
      </c>
      <c r="CS486" s="9">
        <f>INT(CR486)</f>
        <v>0</v>
      </c>
      <c r="CT486" s="23">
        <f>INT((CR486-CS486)*10)/10</f>
        <v>0</v>
      </c>
      <c r="CU486" s="17">
        <f>CR486-CS486-CT486</f>
        <v>0</v>
      </c>
      <c r="CV486" s="23">
        <f>IF(OR(CU486=0.05,CU486=0),CU486,IF(AND(CU486&gt;0.051,CU486&lt;0.1),0.1,IF(AND(CU486&gt;0.001,CU486&lt;0.05),0.05,CU486)))</f>
        <v>0</v>
      </c>
      <c r="CW486" s="23">
        <f>CS486+CT486+CV486</f>
        <v>0</v>
      </c>
      <c r="CX486">
        <f>IF(DB485&gt;0,CX485,0)</f>
        <v>0</v>
      </c>
      <c r="CY486" s="7">
        <f>ROUND(CD486+CJ486+CW486+CX486,2)</f>
        <v>0</v>
      </c>
      <c r="CZ486" s="7">
        <f>IF(AND(CY486&gt;0,CY487=0),CY486,0)</f>
        <v>0</v>
      </c>
      <c r="DA486" s="7">
        <f>IF(DB485&gt;0,DA485,0)</f>
        <v>0</v>
      </c>
      <c r="DB486" s="7">
        <f>IF(ROUND(CY486-DA486,2)&gt;0,ROUND(CY486-DA486,2),0)</f>
        <v>0</v>
      </c>
      <c r="EB486">
        <v>484</v>
      </c>
      <c r="EC486" s="7">
        <f>IF(FB485&gt;0,EC485-1000,EC485)</f>
        <v>0</v>
      </c>
      <c r="ED486" s="20">
        <f>IF(FB485&gt;0,ROUND(PMT($F$92/12,$F$96*12,-EC486),5),0)</f>
        <v>0</v>
      </c>
      <c r="EE486" s="15">
        <f>IF(FB485&gt;0,ROUND(EC486*$EE$1/1000,2),0)</f>
        <v>0</v>
      </c>
      <c r="EF486" s="9">
        <f>INT(EE486)</f>
        <v>0</v>
      </c>
      <c r="EG486" s="23">
        <f>INT((EE486-EF486)*10)/10</f>
        <v>0</v>
      </c>
      <c r="EH486" s="17">
        <f>EE486-EF486-EG486</f>
        <v>0</v>
      </c>
      <c r="EI486" s="23">
        <f>IF(OR(EH486=0.05,EH486=0),EH486,IF(AND(EH486&gt;0.051,EH486&lt;0.1),0.1,IF(AND(EH486&gt;0.001,EH486&lt;0.05),0.05,EH486)))</f>
        <v>0</v>
      </c>
      <c r="EJ486" s="23">
        <f>EF486+EG486+EI486</f>
        <v>0</v>
      </c>
      <c r="EK486" s="15">
        <f>IF(FB485&gt;0,ROUND($ED$1*$EK$1,2),0)</f>
        <v>0</v>
      </c>
      <c r="EL486" s="22">
        <v>0</v>
      </c>
      <c r="EM486" s="22">
        <f>IF(FB485&gt;0,ROUND($ED$1*$EM$1,0),0)</f>
        <v>0</v>
      </c>
      <c r="EN486" s="22">
        <f>IF(FB485&gt;0,ROUND($ED$1*$EN$1,2),0)</f>
        <v>0</v>
      </c>
      <c r="EO486" s="22">
        <f>IF(FB485&gt;0,ROUND($ED$1*$EO$1,2),0)</f>
        <v>0</v>
      </c>
      <c r="EP486" s="22">
        <f>IF(FB485&gt;0,ROUND($ED$1*$EP$1,2),0)</f>
        <v>0</v>
      </c>
      <c r="EQ486" s="15">
        <f>IF(FB485&gt;0,EK486+SUM(EM486:EP486),0)</f>
        <v>0</v>
      </c>
      <c r="ER486" s="22">
        <f>IF(FB485&gt;0,ROUND(EQ486/12,2),0)</f>
        <v>0</v>
      </c>
      <c r="ES486" s="9">
        <f>INT(ER486)</f>
        <v>0</v>
      </c>
      <c r="ET486" s="23">
        <f>INT((ER486-ES486)*10)/10</f>
        <v>0</v>
      </c>
      <c r="EU486" s="17">
        <f>ER486-ES486-ET486</f>
        <v>0</v>
      </c>
      <c r="EV486" s="23">
        <f>IF(OR(EU486=0.05,EU486=0),EU486,IF(AND(EU486&gt;0.051,EU486&lt;0.1),0.1,IF(AND(EU486&gt;0.001,EU486&lt;0.05),0.05,EU486)))</f>
        <v>0</v>
      </c>
      <c r="EW486" s="23">
        <f>ES486+ET486+EV486</f>
        <v>0</v>
      </c>
      <c r="EX486">
        <f>IF(FB485&gt;0,EX485,0)</f>
        <v>0</v>
      </c>
      <c r="EY486" s="7">
        <f>ROUND(ED486+EJ486+EW486+EX486,2)</f>
        <v>0</v>
      </c>
      <c r="EZ486" s="7">
        <f>IF(AND(EY486&gt;0,EY487=0),EY486,0)</f>
        <v>0</v>
      </c>
      <c r="FA486" s="7">
        <f>IF(FB485&gt;0,FA485,0)</f>
        <v>0</v>
      </c>
      <c r="FB486" s="7">
        <f>IF(ROUND(EY486-FA486,2)&gt;0,ROUND(EY486-FA486,2),0)</f>
        <v>0</v>
      </c>
      <c r="GB486">
        <v>484</v>
      </c>
      <c r="GC486" s="7">
        <f>IF(HB485&gt;0,GC485-1000,GC485)</f>
        <v>0</v>
      </c>
      <c r="GD486" s="20">
        <f>IF(HB485&gt;0,ROUND(PMT($F$92/12,$F$96*12,-GC486),5),0)</f>
        <v>0</v>
      </c>
      <c r="GE486" s="15">
        <f>IF(HB485&gt;0,ROUND(GC486*$GE$1/1000,2),0)</f>
        <v>0</v>
      </c>
      <c r="GF486" s="9">
        <f>INT(GE486)</f>
        <v>0</v>
      </c>
      <c r="GG486" s="23">
        <f>INT((GE486-GF486)*10)/10</f>
        <v>0</v>
      </c>
      <c r="GH486" s="17">
        <f>GE486-GF486-GG486</f>
        <v>0</v>
      </c>
      <c r="GI486" s="23">
        <f>IF(OR(GH486=0.05,GH486=0),GH486,IF(AND(GH486&gt;0.051,GH486&lt;0.1),0.1,IF(AND(GH486&gt;0.001,GH486&lt;0.05),0.05,GH486)))</f>
        <v>0</v>
      </c>
      <c r="GJ486" s="23">
        <f>GF486+GG486+GI486</f>
        <v>0</v>
      </c>
      <c r="GK486" s="15">
        <f>IF(HB485&gt;0,ROUND($GD$1*$GK$1,2),0)</f>
        <v>0</v>
      </c>
      <c r="GL486" s="22">
        <v>0</v>
      </c>
      <c r="GM486" s="22">
        <f>IF(HB485&gt;0,ROUND($GD$1*$GM$1,0),0)</f>
        <v>0</v>
      </c>
      <c r="GN486" s="22">
        <f>IF(HB485&gt;0,ROUND($GD$1*$GN$1,2),0)</f>
        <v>0</v>
      </c>
      <c r="GO486" s="22">
        <f>IF(HB485&gt;0,ROUND($GD$1*$GO$1,2),0)</f>
        <v>0</v>
      </c>
      <c r="GP486" s="22">
        <f>IF(HB485&gt;0,ROUND($GD$1*$GP$1,2),0)</f>
        <v>0</v>
      </c>
      <c r="GQ486" s="15">
        <f>IF(HB485&gt;0,GK486+SUM(GM486:GP486),0)</f>
        <v>0</v>
      </c>
      <c r="GR486" s="22">
        <f>IF(HB485&gt;0,ROUND(GQ486/12,2),0)</f>
        <v>0</v>
      </c>
      <c r="GS486" s="9">
        <f>INT(GR486)</f>
        <v>0</v>
      </c>
      <c r="GT486" s="23">
        <f>INT((GR486-GS486)*10)/10</f>
        <v>0</v>
      </c>
      <c r="GU486" s="17">
        <f>GR486-GS486-GT486</f>
        <v>0</v>
      </c>
      <c r="GV486" s="23">
        <f>IF(OR(GU486=0.05,GU486=0),GU486,IF(AND(GU486&gt;0.051,GU486&lt;0.1),0.1,IF(AND(GU486&gt;0.001,GU486&lt;0.05),0.05,GU486)))</f>
        <v>0</v>
      </c>
      <c r="GW486" s="23">
        <f>GS486+GT486+GV486</f>
        <v>0</v>
      </c>
      <c r="GX486">
        <f>IF(HB485&gt;0,GX485,0)</f>
        <v>0</v>
      </c>
      <c r="GY486" s="7">
        <f>ROUND(GD486+GJ486+GW486+GX486,2)</f>
        <v>0</v>
      </c>
      <c r="GZ486" s="7">
        <f>IF(AND(GY486&gt;0,GY487=0),GY486,0)</f>
        <v>0</v>
      </c>
      <c r="HA486" s="7">
        <f>IF(HB485&gt;0,HA485,0)</f>
        <v>0</v>
      </c>
      <c r="HB486" s="7">
        <f>IF(ROUND(GY486-HA486,2)&gt;0,ROUND(GY486-HA486,2),0)</f>
        <v>0</v>
      </c>
    </row>
    <row r="487" spans="1:235">
      <c r="BB487">
        <v>485</v>
      </c>
      <c r="BC487" s="7">
        <f>IF(BW486&gt;0,BC486-1000,BC486)</f>
        <v>0</v>
      </c>
      <c r="BD487" s="20">
        <f>IF(BW486&gt;0,ROUND(PMT($F$92/12,$F$96*12,-BC487),5),0)</f>
        <v>0</v>
      </c>
      <c r="BE487" s="15">
        <f>IF(BW486&gt;0,ROUND(BC487*$E$1/1000,2),0)</f>
        <v>0</v>
      </c>
      <c r="BF487" s="15">
        <f>IF(BW486&gt;0,ROUND(MIN(BC487,$F$168)*$BF$1,2),0)</f>
        <v>0</v>
      </c>
      <c r="BG487" s="22">
        <v>0</v>
      </c>
      <c r="BH487" s="22">
        <f>IF(BW486&gt;0,ROUND(MIN(BC487,$F$168)*$BH$1,0),0)</f>
        <v>0</v>
      </c>
      <c r="BI487" s="22">
        <f>IF(BW486&gt;0,ROUND(MIN(BC487,$F$168)*$BI$1,2),0)</f>
        <v>0</v>
      </c>
      <c r="BJ487" s="22">
        <f>IF(BW486&gt;0,ROUND(MIN(BC487,$F$168)*$BJ$1,2),0)</f>
        <v>0</v>
      </c>
      <c r="BK487" s="22">
        <f>IF(BW486&gt;0,ROUND(MIN(BC487,$F$168)*$BK$1,2),0)</f>
        <v>0</v>
      </c>
      <c r="BL487" s="15">
        <f>IF(BW486&gt;0,BF487+SUM(BH487:BK487),0)</f>
        <v>0</v>
      </c>
      <c r="BM487" s="22">
        <f>IF(BW486&gt;0,ROUND(BL487/12,2),0)</f>
        <v>0</v>
      </c>
      <c r="BN487" s="9">
        <f>INT(BM487)</f>
        <v>0</v>
      </c>
      <c r="BO487" s="23">
        <f>INT((BM487-BN487)*10)/10</f>
        <v>0</v>
      </c>
      <c r="BP487" s="17">
        <f>BM487-BN487-BO487</f>
        <v>0</v>
      </c>
      <c r="BQ487" s="23">
        <f>IF(OR(BP487=0.05,BP487=0),BP487,IF(AND(BP487&gt;0.051,BP487&lt;0.1),0.1,IF(AND(BP487&gt;0.001,BP487&lt;0.05),0.05,BP487)))</f>
        <v>0</v>
      </c>
      <c r="BR487" s="23">
        <f>BN487+BO487+BQ487</f>
        <v>0</v>
      </c>
      <c r="BS487">
        <f>IF(BW486&gt;0,BS486,0)</f>
        <v>0</v>
      </c>
      <c r="BT487" s="7">
        <f>SUM(BD487:BE487)+BR487+BS487</f>
        <v>0</v>
      </c>
      <c r="BU487" s="7">
        <f>IF(AND(BT487&gt;0,BT488=0),BT487,0)</f>
        <v>0</v>
      </c>
      <c r="BV487" s="7">
        <f>IF(BW486&gt;0,BV486,0)</f>
        <v>0</v>
      </c>
      <c r="BW487" s="7">
        <f>IF(ROUND(BT487-BV487,2)&gt;0,ROUND(BT487-BV487,2),0)</f>
        <v>0</v>
      </c>
      <c r="CB487">
        <v>485</v>
      </c>
      <c r="CC487" s="7">
        <f>IF(DB486&gt;0,CC486-1000,CC486)</f>
        <v>0</v>
      </c>
      <c r="CD487" s="20">
        <f>IF(DB486&gt;0,ROUND(PMT($F$92/12,$F$96*12,-CC487),5),0)</f>
        <v>0</v>
      </c>
      <c r="CE487" s="15">
        <f>IF(DB486&gt;0,ROUND(CC487*$CE$1/1000,2),0)</f>
        <v>0</v>
      </c>
      <c r="CF487" s="9">
        <f>INT(CE487)</f>
        <v>0</v>
      </c>
      <c r="CG487" s="23">
        <f>INT((CE487-CF487)*10)/10</f>
        <v>0</v>
      </c>
      <c r="CH487" s="17">
        <f>CE487-CF487-CG487</f>
        <v>0</v>
      </c>
      <c r="CI487" s="23">
        <f>IF(OR(CH487=0.05,CH487=0),CH487,IF(AND(CH487&gt;0.051,CH487&lt;0.1),0.1,IF(AND(CH487&gt;0.001,CH487&lt;0.05),0.05,CH487)))</f>
        <v>0</v>
      </c>
      <c r="CJ487" s="23">
        <f>CF487+CG487+CI487</f>
        <v>0</v>
      </c>
      <c r="CK487" s="15">
        <f>IF(DB486&gt;0,ROUND($CD$1*$CK$1,2),0)</f>
        <v>0</v>
      </c>
      <c r="CL487" s="22">
        <v>0</v>
      </c>
      <c r="CM487" s="22">
        <f>IF(DB486&gt;0,ROUND($CD$1*$CM$1,2),0)</f>
        <v>0</v>
      </c>
      <c r="CN487" s="22">
        <f>IF(DB486&gt;0,ROUND($CD$1*$CN$1,2),0)</f>
        <v>0</v>
      </c>
      <c r="CO487" s="22">
        <f>IF(DB486&gt;0,ROUND($CD$1*$CO$1,2),0)</f>
        <v>0</v>
      </c>
      <c r="CP487" s="22">
        <f>IF(DB486&gt;0,ROUND($CD$1*$CP$1,2),0)</f>
        <v>0</v>
      </c>
      <c r="CQ487" s="15">
        <f>IF(DB486&gt;0,CK487+SUM(CM487:CP487),0)</f>
        <v>0</v>
      </c>
      <c r="CR487" s="22">
        <f>IF(DB486&gt;0,ROUND(CQ487/12,2),0)</f>
        <v>0</v>
      </c>
      <c r="CS487" s="9">
        <f>INT(CR487)</f>
        <v>0</v>
      </c>
      <c r="CT487" s="23">
        <f>INT((CR487-CS487)*10)/10</f>
        <v>0</v>
      </c>
      <c r="CU487" s="17">
        <f>CR487-CS487-CT487</f>
        <v>0</v>
      </c>
      <c r="CV487" s="23">
        <f>IF(OR(CU487=0.05,CU487=0),CU487,IF(AND(CU487&gt;0.051,CU487&lt;0.1),0.1,IF(AND(CU487&gt;0.001,CU487&lt;0.05),0.05,CU487)))</f>
        <v>0</v>
      </c>
      <c r="CW487" s="23">
        <f>CS487+CT487+CV487</f>
        <v>0</v>
      </c>
      <c r="CX487">
        <f>IF(DB486&gt;0,CX486,0)</f>
        <v>0</v>
      </c>
      <c r="CY487" s="7">
        <f>ROUND(CD487+CJ487+CW487+CX487,2)</f>
        <v>0</v>
      </c>
      <c r="CZ487" s="7">
        <f>IF(AND(CY487&gt;0,CY488=0),CY487,0)</f>
        <v>0</v>
      </c>
      <c r="DA487" s="7">
        <f>IF(DB486&gt;0,DA486,0)</f>
        <v>0</v>
      </c>
      <c r="DB487" s="7">
        <f>IF(ROUND(CY487-DA487,2)&gt;0,ROUND(CY487-DA487,2),0)</f>
        <v>0</v>
      </c>
      <c r="EB487">
        <v>485</v>
      </c>
      <c r="EC487" s="7">
        <f>IF(FB486&gt;0,EC486-1000,EC486)</f>
        <v>0</v>
      </c>
      <c r="ED487" s="20">
        <f>IF(FB486&gt;0,ROUND(PMT($F$92/12,$F$96*12,-EC487),5),0)</f>
        <v>0</v>
      </c>
      <c r="EE487" s="15">
        <f>IF(FB486&gt;0,ROUND(EC487*$EE$1/1000,2),0)</f>
        <v>0</v>
      </c>
      <c r="EF487" s="9">
        <f>INT(EE487)</f>
        <v>0</v>
      </c>
      <c r="EG487" s="23">
        <f>INT((EE487-EF487)*10)/10</f>
        <v>0</v>
      </c>
      <c r="EH487" s="17">
        <f>EE487-EF487-EG487</f>
        <v>0</v>
      </c>
      <c r="EI487" s="23">
        <f>IF(OR(EH487=0.05,EH487=0),EH487,IF(AND(EH487&gt;0.051,EH487&lt;0.1),0.1,IF(AND(EH487&gt;0.001,EH487&lt;0.05),0.05,EH487)))</f>
        <v>0</v>
      </c>
      <c r="EJ487" s="23">
        <f>EF487+EG487+EI487</f>
        <v>0</v>
      </c>
      <c r="EK487" s="15">
        <f>IF(FB486&gt;0,ROUND($ED$1*$EK$1,2),0)</f>
        <v>0</v>
      </c>
      <c r="EL487" s="22">
        <v>0</v>
      </c>
      <c r="EM487" s="22">
        <f>IF(FB486&gt;0,ROUND($ED$1*$EM$1,0),0)</f>
        <v>0</v>
      </c>
      <c r="EN487" s="22">
        <f>IF(FB486&gt;0,ROUND($ED$1*$EN$1,2),0)</f>
        <v>0</v>
      </c>
      <c r="EO487" s="22">
        <f>IF(FB486&gt;0,ROUND($ED$1*$EO$1,2),0)</f>
        <v>0</v>
      </c>
      <c r="EP487" s="22">
        <f>IF(FB486&gt;0,ROUND($ED$1*$EP$1,2),0)</f>
        <v>0</v>
      </c>
      <c r="EQ487" s="15">
        <f>IF(FB486&gt;0,EK487+SUM(EM487:EP487),0)</f>
        <v>0</v>
      </c>
      <c r="ER487" s="22">
        <f>IF(FB486&gt;0,ROUND(EQ487/12,2),0)</f>
        <v>0</v>
      </c>
      <c r="ES487" s="9">
        <f>INT(ER487)</f>
        <v>0</v>
      </c>
      <c r="ET487" s="23">
        <f>INT((ER487-ES487)*10)/10</f>
        <v>0</v>
      </c>
      <c r="EU487" s="17">
        <f>ER487-ES487-ET487</f>
        <v>0</v>
      </c>
      <c r="EV487" s="23">
        <f>IF(OR(EU487=0.05,EU487=0),EU487,IF(AND(EU487&gt;0.051,EU487&lt;0.1),0.1,IF(AND(EU487&gt;0.001,EU487&lt;0.05),0.05,EU487)))</f>
        <v>0</v>
      </c>
      <c r="EW487" s="23">
        <f>ES487+ET487+EV487</f>
        <v>0</v>
      </c>
      <c r="EX487">
        <f>IF(FB486&gt;0,EX486,0)</f>
        <v>0</v>
      </c>
      <c r="EY487" s="7">
        <f>ROUND(ED487+EJ487+EW487+EX487,2)</f>
        <v>0</v>
      </c>
      <c r="EZ487" s="7">
        <f>IF(AND(EY487&gt;0,EY488=0),EY487,0)</f>
        <v>0</v>
      </c>
      <c r="FA487" s="7">
        <f>IF(FB486&gt;0,FA486,0)</f>
        <v>0</v>
      </c>
      <c r="FB487" s="7">
        <f>IF(ROUND(EY487-FA487,2)&gt;0,ROUND(EY487-FA487,2),0)</f>
        <v>0</v>
      </c>
      <c r="GB487">
        <v>485</v>
      </c>
      <c r="GC487" s="7">
        <f>IF(HB486&gt;0,GC486-1000,GC486)</f>
        <v>0</v>
      </c>
      <c r="GD487" s="20">
        <f>IF(HB486&gt;0,ROUND(PMT($F$92/12,$F$96*12,-GC487),5),0)</f>
        <v>0</v>
      </c>
      <c r="GE487" s="15">
        <f>IF(HB486&gt;0,ROUND(GC487*$GE$1/1000,2),0)</f>
        <v>0</v>
      </c>
      <c r="GF487" s="9">
        <f>INT(GE487)</f>
        <v>0</v>
      </c>
      <c r="GG487" s="23">
        <f>INT((GE487-GF487)*10)/10</f>
        <v>0</v>
      </c>
      <c r="GH487" s="17">
        <f>GE487-GF487-GG487</f>
        <v>0</v>
      </c>
      <c r="GI487" s="23">
        <f>IF(OR(GH487=0.05,GH487=0),GH487,IF(AND(GH487&gt;0.051,GH487&lt;0.1),0.1,IF(AND(GH487&gt;0.001,GH487&lt;0.05),0.05,GH487)))</f>
        <v>0</v>
      </c>
      <c r="GJ487" s="23">
        <f>GF487+GG487+GI487</f>
        <v>0</v>
      </c>
      <c r="GK487" s="15">
        <f>IF(HB486&gt;0,ROUND($GD$1*$GK$1,2),0)</f>
        <v>0</v>
      </c>
      <c r="GL487" s="22">
        <v>0</v>
      </c>
      <c r="GM487" s="22">
        <f>IF(HB486&gt;0,ROUND($GD$1*$GM$1,0),0)</f>
        <v>0</v>
      </c>
      <c r="GN487" s="22">
        <f>IF(HB486&gt;0,ROUND($GD$1*$GN$1,2),0)</f>
        <v>0</v>
      </c>
      <c r="GO487" s="22">
        <f>IF(HB486&gt;0,ROUND($GD$1*$GO$1,2),0)</f>
        <v>0</v>
      </c>
      <c r="GP487" s="22">
        <f>IF(HB486&gt;0,ROUND($GD$1*$GP$1,2),0)</f>
        <v>0</v>
      </c>
      <c r="GQ487" s="15">
        <f>IF(HB486&gt;0,GK487+SUM(GM487:GP487),0)</f>
        <v>0</v>
      </c>
      <c r="GR487" s="22">
        <f>IF(HB486&gt;0,ROUND(GQ487/12,2),0)</f>
        <v>0</v>
      </c>
      <c r="GS487" s="9">
        <f>INT(GR487)</f>
        <v>0</v>
      </c>
      <c r="GT487" s="23">
        <f>INT((GR487-GS487)*10)/10</f>
        <v>0</v>
      </c>
      <c r="GU487" s="17">
        <f>GR487-GS487-GT487</f>
        <v>0</v>
      </c>
      <c r="GV487" s="23">
        <f>IF(OR(GU487=0.05,GU487=0),GU487,IF(AND(GU487&gt;0.051,GU487&lt;0.1),0.1,IF(AND(GU487&gt;0.001,GU487&lt;0.05),0.05,GU487)))</f>
        <v>0</v>
      </c>
      <c r="GW487" s="23">
        <f>GS487+GT487+GV487</f>
        <v>0</v>
      </c>
      <c r="GX487">
        <f>IF(HB486&gt;0,GX486,0)</f>
        <v>0</v>
      </c>
      <c r="GY487" s="7">
        <f>ROUND(GD487+GJ487+GW487+GX487,2)</f>
        <v>0</v>
      </c>
      <c r="GZ487" s="7">
        <f>IF(AND(GY487&gt;0,GY488=0),GY487,0)</f>
        <v>0</v>
      </c>
      <c r="HA487" s="7">
        <f>IF(HB486&gt;0,HA486,0)</f>
        <v>0</v>
      </c>
      <c r="HB487" s="7">
        <f>IF(ROUND(GY487-HA487,2)&gt;0,ROUND(GY487-HA487,2),0)</f>
        <v>0</v>
      </c>
    </row>
    <row r="488" spans="1:235">
      <c r="BB488">
        <v>486</v>
      </c>
      <c r="BC488" s="7">
        <f>IF(BW487&gt;0,BC487-1000,BC487)</f>
        <v>0</v>
      </c>
      <c r="BD488" s="20">
        <f>IF(BW487&gt;0,ROUND(PMT($F$92/12,$F$96*12,-BC488),5),0)</f>
        <v>0</v>
      </c>
      <c r="BE488" s="15">
        <f>IF(BW487&gt;0,ROUND(BC488*$E$1/1000,2),0)</f>
        <v>0</v>
      </c>
      <c r="BF488" s="15">
        <f>IF(BW487&gt;0,ROUND(MIN(BC488,$F$168)*$BF$1,2),0)</f>
        <v>0</v>
      </c>
      <c r="BG488" s="22">
        <v>0</v>
      </c>
      <c r="BH488" s="22">
        <f>IF(BW487&gt;0,ROUND(MIN(BC488,$F$168)*$BH$1,0),0)</f>
        <v>0</v>
      </c>
      <c r="BI488" s="22">
        <f>IF(BW487&gt;0,ROUND(MIN(BC488,$F$168)*$BI$1,2),0)</f>
        <v>0</v>
      </c>
      <c r="BJ488" s="22">
        <f>IF(BW487&gt;0,ROUND(MIN(BC488,$F$168)*$BJ$1,2),0)</f>
        <v>0</v>
      </c>
      <c r="BK488" s="22">
        <f>IF(BW487&gt;0,ROUND(MIN(BC488,$F$168)*$BK$1,2),0)</f>
        <v>0</v>
      </c>
      <c r="BL488" s="15">
        <f>IF(BW487&gt;0,BF488+SUM(BH488:BK488),0)</f>
        <v>0</v>
      </c>
      <c r="BM488" s="22">
        <f>IF(BW487&gt;0,ROUND(BL488/12,2),0)</f>
        <v>0</v>
      </c>
      <c r="BN488" s="9">
        <f>INT(BM488)</f>
        <v>0</v>
      </c>
      <c r="BO488" s="23">
        <f>INT((BM488-BN488)*10)/10</f>
        <v>0</v>
      </c>
      <c r="BP488" s="17">
        <f>BM488-BN488-BO488</f>
        <v>0</v>
      </c>
      <c r="BQ488" s="23">
        <f>IF(OR(BP488=0.05,BP488=0),BP488,IF(AND(BP488&gt;0.051,BP488&lt;0.1),0.1,IF(AND(BP488&gt;0.001,BP488&lt;0.05),0.05,BP488)))</f>
        <v>0</v>
      </c>
      <c r="BR488" s="23">
        <f>BN488+BO488+BQ488</f>
        <v>0</v>
      </c>
      <c r="BS488">
        <f>IF(BW487&gt;0,BS487,0)</f>
        <v>0</v>
      </c>
      <c r="BT488" s="7">
        <f>SUM(BD488:BE488)+BR488+BS488</f>
        <v>0</v>
      </c>
      <c r="BU488" s="7">
        <f>IF(AND(BT488&gt;0,BT489=0),BT488,0)</f>
        <v>0</v>
      </c>
      <c r="BV488" s="7">
        <f>IF(BW487&gt;0,BV487,0)</f>
        <v>0</v>
      </c>
      <c r="BW488" s="7">
        <f>IF(ROUND(BT488-BV488,2)&gt;0,ROUND(BT488-BV488,2),0)</f>
        <v>0</v>
      </c>
      <c r="CB488">
        <v>486</v>
      </c>
      <c r="CC488" s="7">
        <f>IF(DB487&gt;0,CC487-1000,CC487)</f>
        <v>0</v>
      </c>
      <c r="CD488" s="20">
        <f>IF(DB487&gt;0,ROUND(PMT($F$92/12,$F$96*12,-CC488),5),0)</f>
        <v>0</v>
      </c>
      <c r="CE488" s="15">
        <f>IF(DB487&gt;0,ROUND(CC488*$CE$1/1000,2),0)</f>
        <v>0</v>
      </c>
      <c r="CF488" s="9">
        <f>INT(CE488)</f>
        <v>0</v>
      </c>
      <c r="CG488" s="23">
        <f>INT((CE488-CF488)*10)/10</f>
        <v>0</v>
      </c>
      <c r="CH488" s="17">
        <f>CE488-CF488-CG488</f>
        <v>0</v>
      </c>
      <c r="CI488" s="23">
        <f>IF(OR(CH488=0.05,CH488=0),CH488,IF(AND(CH488&gt;0.051,CH488&lt;0.1),0.1,IF(AND(CH488&gt;0.001,CH488&lt;0.05),0.05,CH488)))</f>
        <v>0</v>
      </c>
      <c r="CJ488" s="23">
        <f>CF488+CG488+CI488</f>
        <v>0</v>
      </c>
      <c r="CK488" s="15">
        <f>IF(DB487&gt;0,ROUND($CD$1*$CK$1,2),0)</f>
        <v>0</v>
      </c>
      <c r="CL488" s="22">
        <v>0</v>
      </c>
      <c r="CM488" s="22">
        <f>IF(DB487&gt;0,ROUND($CD$1*$CM$1,2),0)</f>
        <v>0</v>
      </c>
      <c r="CN488" s="22">
        <f>IF(DB487&gt;0,ROUND($CD$1*$CN$1,2),0)</f>
        <v>0</v>
      </c>
      <c r="CO488" s="22">
        <f>IF(DB487&gt;0,ROUND($CD$1*$CO$1,2),0)</f>
        <v>0</v>
      </c>
      <c r="CP488" s="22">
        <f>IF(DB487&gt;0,ROUND($CD$1*$CP$1,2),0)</f>
        <v>0</v>
      </c>
      <c r="CQ488" s="15">
        <f>IF(DB487&gt;0,CK488+SUM(CM488:CP488),0)</f>
        <v>0</v>
      </c>
      <c r="CR488" s="22">
        <f>IF(DB487&gt;0,ROUND(CQ488/12,2),0)</f>
        <v>0</v>
      </c>
      <c r="CS488" s="9">
        <f>INT(CR488)</f>
        <v>0</v>
      </c>
      <c r="CT488" s="23">
        <f>INT((CR488-CS488)*10)/10</f>
        <v>0</v>
      </c>
      <c r="CU488" s="17">
        <f>CR488-CS488-CT488</f>
        <v>0</v>
      </c>
      <c r="CV488" s="23">
        <f>IF(OR(CU488=0.05,CU488=0),CU488,IF(AND(CU488&gt;0.051,CU488&lt;0.1),0.1,IF(AND(CU488&gt;0.001,CU488&lt;0.05),0.05,CU488)))</f>
        <v>0</v>
      </c>
      <c r="CW488" s="23">
        <f>CS488+CT488+CV488</f>
        <v>0</v>
      </c>
      <c r="CX488">
        <f>IF(DB487&gt;0,CX487,0)</f>
        <v>0</v>
      </c>
      <c r="CY488" s="7">
        <f>ROUND(CD488+CJ488+CW488+CX488,2)</f>
        <v>0</v>
      </c>
      <c r="CZ488" s="7">
        <f>IF(AND(CY488&gt;0,CY489=0),CY488,0)</f>
        <v>0</v>
      </c>
      <c r="DA488" s="7">
        <f>IF(DB487&gt;0,DA487,0)</f>
        <v>0</v>
      </c>
      <c r="DB488" s="7">
        <f>IF(ROUND(CY488-DA488,2)&gt;0,ROUND(CY488-DA488,2),0)</f>
        <v>0</v>
      </c>
      <c r="EB488">
        <v>486</v>
      </c>
      <c r="EC488" s="7">
        <f>IF(FB487&gt;0,EC487-1000,EC487)</f>
        <v>0</v>
      </c>
      <c r="ED488" s="20">
        <f>IF(FB487&gt;0,ROUND(PMT($F$92/12,$F$96*12,-EC488),5),0)</f>
        <v>0</v>
      </c>
      <c r="EE488" s="15">
        <f>IF(FB487&gt;0,ROUND(EC488*$EE$1/1000,2),0)</f>
        <v>0</v>
      </c>
      <c r="EF488" s="9">
        <f>INT(EE488)</f>
        <v>0</v>
      </c>
      <c r="EG488" s="23">
        <f>INT((EE488-EF488)*10)/10</f>
        <v>0</v>
      </c>
      <c r="EH488" s="17">
        <f>EE488-EF488-EG488</f>
        <v>0</v>
      </c>
      <c r="EI488" s="23">
        <f>IF(OR(EH488=0.05,EH488=0),EH488,IF(AND(EH488&gt;0.051,EH488&lt;0.1),0.1,IF(AND(EH488&gt;0.001,EH488&lt;0.05),0.05,EH488)))</f>
        <v>0</v>
      </c>
      <c r="EJ488" s="23">
        <f>EF488+EG488+EI488</f>
        <v>0</v>
      </c>
      <c r="EK488" s="15">
        <f>IF(FB487&gt;0,ROUND($ED$1*$EK$1,2),0)</f>
        <v>0</v>
      </c>
      <c r="EL488" s="22">
        <v>0</v>
      </c>
      <c r="EM488" s="22">
        <f>IF(FB487&gt;0,ROUND($ED$1*$EM$1,0),0)</f>
        <v>0</v>
      </c>
      <c r="EN488" s="22">
        <f>IF(FB487&gt;0,ROUND($ED$1*$EN$1,2),0)</f>
        <v>0</v>
      </c>
      <c r="EO488" s="22">
        <f>IF(FB487&gt;0,ROUND($ED$1*$EO$1,2),0)</f>
        <v>0</v>
      </c>
      <c r="EP488" s="22">
        <f>IF(FB487&gt;0,ROUND($ED$1*$EP$1,2),0)</f>
        <v>0</v>
      </c>
      <c r="EQ488" s="15">
        <f>IF(FB487&gt;0,EK488+SUM(EM488:EP488),0)</f>
        <v>0</v>
      </c>
      <c r="ER488" s="22">
        <f>IF(FB487&gt;0,ROUND(EQ488/12,2),0)</f>
        <v>0</v>
      </c>
      <c r="ES488" s="9">
        <f>INT(ER488)</f>
        <v>0</v>
      </c>
      <c r="ET488" s="23">
        <f>INT((ER488-ES488)*10)/10</f>
        <v>0</v>
      </c>
      <c r="EU488" s="17">
        <f>ER488-ES488-ET488</f>
        <v>0</v>
      </c>
      <c r="EV488" s="23">
        <f>IF(OR(EU488=0.05,EU488=0),EU488,IF(AND(EU488&gt;0.051,EU488&lt;0.1),0.1,IF(AND(EU488&gt;0.001,EU488&lt;0.05),0.05,EU488)))</f>
        <v>0</v>
      </c>
      <c r="EW488" s="23">
        <f>ES488+ET488+EV488</f>
        <v>0</v>
      </c>
      <c r="EX488">
        <f>IF(FB487&gt;0,EX487,0)</f>
        <v>0</v>
      </c>
      <c r="EY488" s="7">
        <f>ROUND(ED488+EJ488+EW488+EX488,2)</f>
        <v>0</v>
      </c>
      <c r="EZ488" s="7">
        <f>IF(AND(EY488&gt;0,EY489=0),EY488,0)</f>
        <v>0</v>
      </c>
      <c r="FA488" s="7">
        <f>IF(FB487&gt;0,FA487,0)</f>
        <v>0</v>
      </c>
      <c r="FB488" s="7">
        <f>IF(ROUND(EY488-FA488,2)&gt;0,ROUND(EY488-FA488,2),0)</f>
        <v>0</v>
      </c>
      <c r="GB488">
        <v>486</v>
      </c>
      <c r="GC488" s="7">
        <f>IF(HB487&gt;0,GC487-1000,GC487)</f>
        <v>0</v>
      </c>
      <c r="GD488" s="20">
        <f>IF(HB487&gt;0,ROUND(PMT($F$92/12,$F$96*12,-GC488),5),0)</f>
        <v>0</v>
      </c>
      <c r="GE488" s="15">
        <f>IF(HB487&gt;0,ROUND(GC488*$GE$1/1000,2),0)</f>
        <v>0</v>
      </c>
      <c r="GF488" s="9">
        <f>INT(GE488)</f>
        <v>0</v>
      </c>
      <c r="GG488" s="23">
        <f>INT((GE488-GF488)*10)/10</f>
        <v>0</v>
      </c>
      <c r="GH488" s="17">
        <f>GE488-GF488-GG488</f>
        <v>0</v>
      </c>
      <c r="GI488" s="23">
        <f>IF(OR(GH488=0.05,GH488=0),GH488,IF(AND(GH488&gt;0.051,GH488&lt;0.1),0.1,IF(AND(GH488&gt;0.001,GH488&lt;0.05),0.05,GH488)))</f>
        <v>0</v>
      </c>
      <c r="GJ488" s="23">
        <f>GF488+GG488+GI488</f>
        <v>0</v>
      </c>
      <c r="GK488" s="15">
        <f>IF(HB487&gt;0,ROUND($GD$1*$GK$1,2),0)</f>
        <v>0</v>
      </c>
      <c r="GL488" s="22">
        <v>0</v>
      </c>
      <c r="GM488" s="22">
        <f>IF(HB487&gt;0,ROUND($GD$1*$GM$1,0),0)</f>
        <v>0</v>
      </c>
      <c r="GN488" s="22">
        <f>IF(HB487&gt;0,ROUND($GD$1*$GN$1,2),0)</f>
        <v>0</v>
      </c>
      <c r="GO488" s="22">
        <f>IF(HB487&gt;0,ROUND($GD$1*$GO$1,2),0)</f>
        <v>0</v>
      </c>
      <c r="GP488" s="22">
        <f>IF(HB487&gt;0,ROUND($GD$1*$GP$1,2),0)</f>
        <v>0</v>
      </c>
      <c r="GQ488" s="15">
        <f>IF(HB487&gt;0,GK488+SUM(GM488:GP488),0)</f>
        <v>0</v>
      </c>
      <c r="GR488" s="22">
        <f>IF(HB487&gt;0,ROUND(GQ488/12,2),0)</f>
        <v>0</v>
      </c>
      <c r="GS488" s="9">
        <f>INT(GR488)</f>
        <v>0</v>
      </c>
      <c r="GT488" s="23">
        <f>INT((GR488-GS488)*10)/10</f>
        <v>0</v>
      </c>
      <c r="GU488" s="17">
        <f>GR488-GS488-GT488</f>
        <v>0</v>
      </c>
      <c r="GV488" s="23">
        <f>IF(OR(GU488=0.05,GU488=0),GU488,IF(AND(GU488&gt;0.051,GU488&lt;0.1),0.1,IF(AND(GU488&gt;0.001,GU488&lt;0.05),0.05,GU488)))</f>
        <v>0</v>
      </c>
      <c r="GW488" s="23">
        <f>GS488+GT488+GV488</f>
        <v>0</v>
      </c>
      <c r="GX488">
        <f>IF(HB487&gt;0,GX487,0)</f>
        <v>0</v>
      </c>
      <c r="GY488" s="7">
        <f>ROUND(GD488+GJ488+GW488+GX488,2)</f>
        <v>0</v>
      </c>
      <c r="GZ488" s="7">
        <f>IF(AND(GY488&gt;0,GY489=0),GY488,0)</f>
        <v>0</v>
      </c>
      <c r="HA488" s="7">
        <f>IF(HB487&gt;0,HA487,0)</f>
        <v>0</v>
      </c>
      <c r="HB488" s="7">
        <f>IF(ROUND(GY488-HA488,2)&gt;0,ROUND(GY488-HA488,2),0)</f>
        <v>0</v>
      </c>
    </row>
    <row r="489" spans="1:235">
      <c r="BB489">
        <v>487</v>
      </c>
      <c r="BC489" s="7">
        <f>IF(BW488&gt;0,BC488-1000,BC488)</f>
        <v>0</v>
      </c>
      <c r="BD489" s="20">
        <f>IF(BW488&gt;0,ROUND(PMT($F$92/12,$F$96*12,-BC489),5),0)</f>
        <v>0</v>
      </c>
      <c r="BE489" s="15">
        <f>IF(BW488&gt;0,ROUND(BC489*$E$1/1000,2),0)</f>
        <v>0</v>
      </c>
      <c r="BF489" s="15">
        <f>IF(BW488&gt;0,ROUND(MIN(BC489,$F$168)*$BF$1,2),0)</f>
        <v>0</v>
      </c>
      <c r="BG489" s="22">
        <v>0</v>
      </c>
      <c r="BH489" s="22">
        <f>IF(BW488&gt;0,ROUND(MIN(BC489,$F$168)*$BH$1,0),0)</f>
        <v>0</v>
      </c>
      <c r="BI489" s="22">
        <f>IF(BW488&gt;0,ROUND(MIN(BC489,$F$168)*$BI$1,2),0)</f>
        <v>0</v>
      </c>
      <c r="BJ489" s="22">
        <f>IF(BW488&gt;0,ROUND(MIN(BC489,$F$168)*$BJ$1,2),0)</f>
        <v>0</v>
      </c>
      <c r="BK489" s="22">
        <f>IF(BW488&gt;0,ROUND(MIN(BC489,$F$168)*$BK$1,2),0)</f>
        <v>0</v>
      </c>
      <c r="BL489" s="15">
        <f>IF(BW488&gt;0,BF489+SUM(BH489:BK489),0)</f>
        <v>0</v>
      </c>
      <c r="BM489" s="22">
        <f>IF(BW488&gt;0,ROUND(BL489/12,2),0)</f>
        <v>0</v>
      </c>
      <c r="BN489" s="9">
        <f>INT(BM489)</f>
        <v>0</v>
      </c>
      <c r="BO489" s="23">
        <f>INT((BM489-BN489)*10)/10</f>
        <v>0</v>
      </c>
      <c r="BP489" s="17">
        <f>BM489-BN489-BO489</f>
        <v>0</v>
      </c>
      <c r="BQ489" s="23">
        <f>IF(OR(BP489=0.05,BP489=0),BP489,IF(AND(BP489&gt;0.051,BP489&lt;0.1),0.1,IF(AND(BP489&gt;0.001,BP489&lt;0.05),0.05,BP489)))</f>
        <v>0</v>
      </c>
      <c r="BR489" s="23">
        <f>BN489+BO489+BQ489</f>
        <v>0</v>
      </c>
      <c r="BS489">
        <f>IF(BW488&gt;0,BS488,0)</f>
        <v>0</v>
      </c>
      <c r="BT489" s="7">
        <f>SUM(BD489:BE489)+BR489+BS489</f>
        <v>0</v>
      </c>
      <c r="BU489" s="7">
        <f>IF(AND(BT489&gt;0,BT490=0),BT489,0)</f>
        <v>0</v>
      </c>
      <c r="BV489" s="7">
        <f>IF(BW488&gt;0,BV488,0)</f>
        <v>0</v>
      </c>
      <c r="BW489" s="7">
        <f>IF(ROUND(BT489-BV489,2)&gt;0,ROUND(BT489-BV489,2),0)</f>
        <v>0</v>
      </c>
      <c r="CB489">
        <v>487</v>
      </c>
      <c r="CC489" s="7">
        <f>IF(DB488&gt;0,CC488-1000,CC488)</f>
        <v>0</v>
      </c>
      <c r="CD489" s="20">
        <f>IF(DB488&gt;0,ROUND(PMT($F$92/12,$F$96*12,-CC489),5),0)</f>
        <v>0</v>
      </c>
      <c r="CE489" s="15">
        <f>IF(DB488&gt;0,ROUND(CC489*$CE$1/1000,2),0)</f>
        <v>0</v>
      </c>
      <c r="CF489" s="9">
        <f>INT(CE489)</f>
        <v>0</v>
      </c>
      <c r="CG489" s="23">
        <f>INT((CE489-CF489)*10)/10</f>
        <v>0</v>
      </c>
      <c r="CH489" s="17">
        <f>CE489-CF489-CG489</f>
        <v>0</v>
      </c>
      <c r="CI489" s="23">
        <f>IF(OR(CH489=0.05,CH489=0),CH489,IF(AND(CH489&gt;0.051,CH489&lt;0.1),0.1,IF(AND(CH489&gt;0.001,CH489&lt;0.05),0.05,CH489)))</f>
        <v>0</v>
      </c>
      <c r="CJ489" s="23">
        <f>CF489+CG489+CI489</f>
        <v>0</v>
      </c>
      <c r="CK489" s="15">
        <f>IF(DB488&gt;0,ROUND($CD$1*$CK$1,2),0)</f>
        <v>0</v>
      </c>
      <c r="CL489" s="22">
        <v>0</v>
      </c>
      <c r="CM489" s="22">
        <f>IF(DB488&gt;0,ROUND($CD$1*$CM$1,2),0)</f>
        <v>0</v>
      </c>
      <c r="CN489" s="22">
        <f>IF(DB488&gt;0,ROUND($CD$1*$CN$1,2),0)</f>
        <v>0</v>
      </c>
      <c r="CO489" s="22">
        <f>IF(DB488&gt;0,ROUND($CD$1*$CO$1,2),0)</f>
        <v>0</v>
      </c>
      <c r="CP489" s="22">
        <f>IF(DB488&gt;0,ROUND($CD$1*$CP$1,2),0)</f>
        <v>0</v>
      </c>
      <c r="CQ489" s="15">
        <f>IF(DB488&gt;0,CK489+SUM(CM489:CP489),0)</f>
        <v>0</v>
      </c>
      <c r="CR489" s="22">
        <f>IF(DB488&gt;0,ROUND(CQ489/12,2),0)</f>
        <v>0</v>
      </c>
      <c r="CS489" s="9">
        <f>INT(CR489)</f>
        <v>0</v>
      </c>
      <c r="CT489" s="23">
        <f>INT((CR489-CS489)*10)/10</f>
        <v>0</v>
      </c>
      <c r="CU489" s="17">
        <f>CR489-CS489-CT489</f>
        <v>0</v>
      </c>
      <c r="CV489" s="23">
        <f>IF(OR(CU489=0.05,CU489=0),CU489,IF(AND(CU489&gt;0.051,CU489&lt;0.1),0.1,IF(AND(CU489&gt;0.001,CU489&lt;0.05),0.05,CU489)))</f>
        <v>0</v>
      </c>
      <c r="CW489" s="23">
        <f>CS489+CT489+CV489</f>
        <v>0</v>
      </c>
      <c r="CX489">
        <f>IF(DB488&gt;0,CX488,0)</f>
        <v>0</v>
      </c>
      <c r="CY489" s="7">
        <f>ROUND(CD489+CJ489+CW489+CX489,2)</f>
        <v>0</v>
      </c>
      <c r="CZ489" s="7">
        <f>IF(AND(CY489&gt;0,CY490=0),CY489,0)</f>
        <v>0</v>
      </c>
      <c r="DA489" s="7">
        <f>IF(DB488&gt;0,DA488,0)</f>
        <v>0</v>
      </c>
      <c r="DB489" s="7">
        <f>IF(ROUND(CY489-DA489,2)&gt;0,ROUND(CY489-DA489,2),0)</f>
        <v>0</v>
      </c>
      <c r="EB489">
        <v>487</v>
      </c>
      <c r="EC489" s="7">
        <f>IF(FB488&gt;0,EC488-1000,EC488)</f>
        <v>0</v>
      </c>
      <c r="ED489" s="20">
        <f>IF(FB488&gt;0,ROUND(PMT($F$92/12,$F$96*12,-EC489),5),0)</f>
        <v>0</v>
      </c>
      <c r="EE489" s="15">
        <f>IF(FB488&gt;0,ROUND(EC489*$EE$1/1000,2),0)</f>
        <v>0</v>
      </c>
      <c r="EF489" s="9">
        <f>INT(EE489)</f>
        <v>0</v>
      </c>
      <c r="EG489" s="23">
        <f>INT((EE489-EF489)*10)/10</f>
        <v>0</v>
      </c>
      <c r="EH489" s="17">
        <f>EE489-EF489-EG489</f>
        <v>0</v>
      </c>
      <c r="EI489" s="23">
        <f>IF(OR(EH489=0.05,EH489=0),EH489,IF(AND(EH489&gt;0.051,EH489&lt;0.1),0.1,IF(AND(EH489&gt;0.001,EH489&lt;0.05),0.05,EH489)))</f>
        <v>0</v>
      </c>
      <c r="EJ489" s="23">
        <f>EF489+EG489+EI489</f>
        <v>0</v>
      </c>
      <c r="EK489" s="15">
        <f>IF(FB488&gt;0,ROUND($ED$1*$EK$1,2),0)</f>
        <v>0</v>
      </c>
      <c r="EL489" s="22">
        <v>0</v>
      </c>
      <c r="EM489" s="22">
        <f>IF(FB488&gt;0,ROUND($ED$1*$EM$1,0),0)</f>
        <v>0</v>
      </c>
      <c r="EN489" s="22">
        <f>IF(FB488&gt;0,ROUND($ED$1*$EN$1,2),0)</f>
        <v>0</v>
      </c>
      <c r="EO489" s="22">
        <f>IF(FB488&gt;0,ROUND($ED$1*$EO$1,2),0)</f>
        <v>0</v>
      </c>
      <c r="EP489" s="22">
        <f>IF(FB488&gt;0,ROUND($ED$1*$EP$1,2),0)</f>
        <v>0</v>
      </c>
      <c r="EQ489" s="15">
        <f>IF(FB488&gt;0,EK489+SUM(EM489:EP489),0)</f>
        <v>0</v>
      </c>
      <c r="ER489" s="22">
        <f>IF(FB488&gt;0,ROUND(EQ489/12,2),0)</f>
        <v>0</v>
      </c>
      <c r="ES489" s="9">
        <f>INT(ER489)</f>
        <v>0</v>
      </c>
      <c r="ET489" s="23">
        <f>INT((ER489-ES489)*10)/10</f>
        <v>0</v>
      </c>
      <c r="EU489" s="17">
        <f>ER489-ES489-ET489</f>
        <v>0</v>
      </c>
      <c r="EV489" s="23">
        <f>IF(OR(EU489=0.05,EU489=0),EU489,IF(AND(EU489&gt;0.051,EU489&lt;0.1),0.1,IF(AND(EU489&gt;0.001,EU489&lt;0.05),0.05,EU489)))</f>
        <v>0</v>
      </c>
      <c r="EW489" s="23">
        <f>ES489+ET489+EV489</f>
        <v>0</v>
      </c>
      <c r="EX489">
        <f>IF(FB488&gt;0,EX488,0)</f>
        <v>0</v>
      </c>
      <c r="EY489" s="7">
        <f>ROUND(ED489+EJ489+EW489+EX489,2)</f>
        <v>0</v>
      </c>
      <c r="EZ489" s="7">
        <f>IF(AND(EY489&gt;0,EY490=0),EY489,0)</f>
        <v>0</v>
      </c>
      <c r="FA489" s="7">
        <f>IF(FB488&gt;0,FA488,0)</f>
        <v>0</v>
      </c>
      <c r="FB489" s="7">
        <f>IF(ROUND(EY489-FA489,2)&gt;0,ROUND(EY489-FA489,2),0)</f>
        <v>0</v>
      </c>
      <c r="GB489">
        <v>487</v>
      </c>
      <c r="GC489" s="7">
        <f>IF(HB488&gt;0,GC488-1000,GC488)</f>
        <v>0</v>
      </c>
      <c r="GD489" s="20">
        <f>IF(HB488&gt;0,ROUND(PMT($F$92/12,$F$96*12,-GC489),5),0)</f>
        <v>0</v>
      </c>
      <c r="GE489" s="15">
        <f>IF(HB488&gt;0,ROUND(GC489*$GE$1/1000,2),0)</f>
        <v>0</v>
      </c>
      <c r="GF489" s="9">
        <f>INT(GE489)</f>
        <v>0</v>
      </c>
      <c r="GG489" s="23">
        <f>INT((GE489-GF489)*10)/10</f>
        <v>0</v>
      </c>
      <c r="GH489" s="17">
        <f>GE489-GF489-GG489</f>
        <v>0</v>
      </c>
      <c r="GI489" s="23">
        <f>IF(OR(GH489=0.05,GH489=0),GH489,IF(AND(GH489&gt;0.051,GH489&lt;0.1),0.1,IF(AND(GH489&gt;0.001,GH489&lt;0.05),0.05,GH489)))</f>
        <v>0</v>
      </c>
      <c r="GJ489" s="23">
        <f>GF489+GG489+GI489</f>
        <v>0</v>
      </c>
      <c r="GK489" s="15">
        <f>IF(HB488&gt;0,ROUND($GD$1*$GK$1,2),0)</f>
        <v>0</v>
      </c>
      <c r="GL489" s="22">
        <v>0</v>
      </c>
      <c r="GM489" s="22">
        <f>IF(HB488&gt;0,ROUND($GD$1*$GM$1,0),0)</f>
        <v>0</v>
      </c>
      <c r="GN489" s="22">
        <f>IF(HB488&gt;0,ROUND($GD$1*$GN$1,2),0)</f>
        <v>0</v>
      </c>
      <c r="GO489" s="22">
        <f>IF(HB488&gt;0,ROUND($GD$1*$GO$1,2),0)</f>
        <v>0</v>
      </c>
      <c r="GP489" s="22">
        <f>IF(HB488&gt;0,ROUND($GD$1*$GP$1,2),0)</f>
        <v>0</v>
      </c>
      <c r="GQ489" s="15">
        <f>IF(HB488&gt;0,GK489+SUM(GM489:GP489),0)</f>
        <v>0</v>
      </c>
      <c r="GR489" s="22">
        <f>IF(HB488&gt;0,ROUND(GQ489/12,2),0)</f>
        <v>0</v>
      </c>
      <c r="GS489" s="9">
        <f>INT(GR489)</f>
        <v>0</v>
      </c>
      <c r="GT489" s="23">
        <f>INT((GR489-GS489)*10)/10</f>
        <v>0</v>
      </c>
      <c r="GU489" s="17">
        <f>GR489-GS489-GT489</f>
        <v>0</v>
      </c>
      <c r="GV489" s="23">
        <f>IF(OR(GU489=0.05,GU489=0),GU489,IF(AND(GU489&gt;0.051,GU489&lt;0.1),0.1,IF(AND(GU489&gt;0.001,GU489&lt;0.05),0.05,GU489)))</f>
        <v>0</v>
      </c>
      <c r="GW489" s="23">
        <f>GS489+GT489+GV489</f>
        <v>0</v>
      </c>
      <c r="GX489">
        <f>IF(HB488&gt;0,GX488,0)</f>
        <v>0</v>
      </c>
      <c r="GY489" s="7">
        <f>ROUND(GD489+GJ489+GW489+GX489,2)</f>
        <v>0</v>
      </c>
      <c r="GZ489" s="7">
        <f>IF(AND(GY489&gt;0,GY490=0),GY489,0)</f>
        <v>0</v>
      </c>
      <c r="HA489" s="7">
        <f>IF(HB488&gt;0,HA488,0)</f>
        <v>0</v>
      </c>
      <c r="HB489" s="7">
        <f>IF(ROUND(GY489-HA489,2)&gt;0,ROUND(GY489-HA489,2),0)</f>
        <v>0</v>
      </c>
    </row>
    <row r="490" spans="1:235">
      <c r="BB490">
        <v>488</v>
      </c>
      <c r="BC490" s="7">
        <f>IF(BW489&gt;0,BC489-1000,BC489)</f>
        <v>0</v>
      </c>
      <c r="BD490" s="20">
        <f>IF(BW489&gt;0,ROUND(PMT($F$92/12,$F$96*12,-BC490),5),0)</f>
        <v>0</v>
      </c>
      <c r="BE490" s="15">
        <f>IF(BW489&gt;0,ROUND(BC490*$E$1/1000,2),0)</f>
        <v>0</v>
      </c>
      <c r="BF490" s="15">
        <f>IF(BW489&gt;0,ROUND(MIN(BC490,$F$168)*$BF$1,2),0)</f>
        <v>0</v>
      </c>
      <c r="BG490" s="22">
        <v>0</v>
      </c>
      <c r="BH490" s="22">
        <f>IF(BW489&gt;0,ROUND(MIN(BC490,$F$168)*$BH$1,0),0)</f>
        <v>0</v>
      </c>
      <c r="BI490" s="22">
        <f>IF(BW489&gt;0,ROUND(MIN(BC490,$F$168)*$BI$1,2),0)</f>
        <v>0</v>
      </c>
      <c r="BJ490" s="22">
        <f>IF(BW489&gt;0,ROUND(MIN(BC490,$F$168)*$BJ$1,2),0)</f>
        <v>0</v>
      </c>
      <c r="BK490" s="22">
        <f>IF(BW489&gt;0,ROUND(MIN(BC490,$F$168)*$BK$1,2),0)</f>
        <v>0</v>
      </c>
      <c r="BL490" s="15">
        <f>IF(BW489&gt;0,BF490+SUM(BH490:BK490),0)</f>
        <v>0</v>
      </c>
      <c r="BM490" s="22">
        <f>IF(BW489&gt;0,ROUND(BL490/12,2),0)</f>
        <v>0</v>
      </c>
      <c r="BN490" s="9">
        <f>INT(BM490)</f>
        <v>0</v>
      </c>
      <c r="BO490" s="23">
        <f>INT((BM490-BN490)*10)/10</f>
        <v>0</v>
      </c>
      <c r="BP490" s="17">
        <f>BM490-BN490-BO490</f>
        <v>0</v>
      </c>
      <c r="BQ490" s="23">
        <f>IF(OR(BP490=0.05,BP490=0),BP490,IF(AND(BP490&gt;0.051,BP490&lt;0.1),0.1,IF(AND(BP490&gt;0.001,BP490&lt;0.05),0.05,BP490)))</f>
        <v>0</v>
      </c>
      <c r="BR490" s="23">
        <f>BN490+BO490+BQ490</f>
        <v>0</v>
      </c>
      <c r="BS490">
        <f>IF(BW489&gt;0,BS489,0)</f>
        <v>0</v>
      </c>
      <c r="BT490" s="7">
        <f>SUM(BD490:BE490)+BR490+BS490</f>
        <v>0</v>
      </c>
      <c r="BU490" s="7">
        <f>IF(AND(BT490&gt;0,BT491=0),BT490,0)</f>
        <v>0</v>
      </c>
      <c r="BV490" s="7">
        <f>IF(BW489&gt;0,BV489,0)</f>
        <v>0</v>
      </c>
      <c r="BW490" s="7">
        <f>IF(ROUND(BT490-BV490,2)&gt;0,ROUND(BT490-BV490,2),0)</f>
        <v>0</v>
      </c>
      <c r="CB490">
        <v>488</v>
      </c>
      <c r="CC490" s="7">
        <f>IF(DB489&gt;0,CC489-1000,CC489)</f>
        <v>0</v>
      </c>
      <c r="CD490" s="20">
        <f>IF(DB489&gt;0,ROUND(PMT($F$92/12,$F$96*12,-CC490),5),0)</f>
        <v>0</v>
      </c>
      <c r="CE490" s="15">
        <f>IF(DB489&gt;0,ROUND(CC490*$CE$1/1000,2),0)</f>
        <v>0</v>
      </c>
      <c r="CF490" s="9">
        <f>INT(CE490)</f>
        <v>0</v>
      </c>
      <c r="CG490" s="23">
        <f>INT((CE490-CF490)*10)/10</f>
        <v>0</v>
      </c>
      <c r="CH490" s="17">
        <f>CE490-CF490-CG490</f>
        <v>0</v>
      </c>
      <c r="CI490" s="23">
        <f>IF(OR(CH490=0.05,CH490=0),CH490,IF(AND(CH490&gt;0.051,CH490&lt;0.1),0.1,IF(AND(CH490&gt;0.001,CH490&lt;0.05),0.05,CH490)))</f>
        <v>0</v>
      </c>
      <c r="CJ490" s="23">
        <f>CF490+CG490+CI490</f>
        <v>0</v>
      </c>
      <c r="CK490" s="15">
        <f>IF(DB489&gt;0,ROUND($CD$1*$CK$1,2),0)</f>
        <v>0</v>
      </c>
      <c r="CL490" s="22">
        <v>0</v>
      </c>
      <c r="CM490" s="22">
        <f>IF(DB489&gt;0,ROUND($CD$1*$CM$1,2),0)</f>
        <v>0</v>
      </c>
      <c r="CN490" s="22">
        <f>IF(DB489&gt;0,ROUND($CD$1*$CN$1,2),0)</f>
        <v>0</v>
      </c>
      <c r="CO490" s="22">
        <f>IF(DB489&gt;0,ROUND($CD$1*$CO$1,2),0)</f>
        <v>0</v>
      </c>
      <c r="CP490" s="22">
        <f>IF(DB489&gt;0,ROUND($CD$1*$CP$1,2),0)</f>
        <v>0</v>
      </c>
      <c r="CQ490" s="15">
        <f>IF(DB489&gt;0,CK490+SUM(CM490:CP490),0)</f>
        <v>0</v>
      </c>
      <c r="CR490" s="22">
        <f>IF(DB489&gt;0,ROUND(CQ490/12,2),0)</f>
        <v>0</v>
      </c>
      <c r="CS490" s="9">
        <f>INT(CR490)</f>
        <v>0</v>
      </c>
      <c r="CT490" s="23">
        <f>INT((CR490-CS490)*10)/10</f>
        <v>0</v>
      </c>
      <c r="CU490" s="17">
        <f>CR490-CS490-CT490</f>
        <v>0</v>
      </c>
      <c r="CV490" s="23">
        <f>IF(OR(CU490=0.05,CU490=0),CU490,IF(AND(CU490&gt;0.051,CU490&lt;0.1),0.1,IF(AND(CU490&gt;0.001,CU490&lt;0.05),0.05,CU490)))</f>
        <v>0</v>
      </c>
      <c r="CW490" s="23">
        <f>CS490+CT490+CV490</f>
        <v>0</v>
      </c>
      <c r="CX490">
        <f>IF(DB489&gt;0,CX489,0)</f>
        <v>0</v>
      </c>
      <c r="CY490" s="7">
        <f>ROUND(CD490+CJ490+CW490+CX490,2)</f>
        <v>0</v>
      </c>
      <c r="CZ490" s="7">
        <f>IF(AND(CY490&gt;0,CY491=0),CY490,0)</f>
        <v>0</v>
      </c>
      <c r="DA490" s="7">
        <f>IF(DB489&gt;0,DA489,0)</f>
        <v>0</v>
      </c>
      <c r="DB490" s="7">
        <f>IF(ROUND(CY490-DA490,2)&gt;0,ROUND(CY490-DA490,2),0)</f>
        <v>0</v>
      </c>
      <c r="EB490">
        <v>488</v>
      </c>
      <c r="EC490" s="7">
        <f>IF(FB489&gt;0,EC489-1000,EC489)</f>
        <v>0</v>
      </c>
      <c r="ED490" s="20">
        <f>IF(FB489&gt;0,ROUND(PMT($F$92/12,$F$96*12,-EC490),5),0)</f>
        <v>0</v>
      </c>
      <c r="EE490" s="15">
        <f>IF(FB489&gt;0,ROUND(EC490*$EE$1/1000,2),0)</f>
        <v>0</v>
      </c>
      <c r="EF490" s="9">
        <f>INT(EE490)</f>
        <v>0</v>
      </c>
      <c r="EG490" s="23">
        <f>INT((EE490-EF490)*10)/10</f>
        <v>0</v>
      </c>
      <c r="EH490" s="17">
        <f>EE490-EF490-EG490</f>
        <v>0</v>
      </c>
      <c r="EI490" s="23">
        <f>IF(OR(EH490=0.05,EH490=0),EH490,IF(AND(EH490&gt;0.051,EH490&lt;0.1),0.1,IF(AND(EH490&gt;0.001,EH490&lt;0.05),0.05,EH490)))</f>
        <v>0</v>
      </c>
      <c r="EJ490" s="23">
        <f>EF490+EG490+EI490</f>
        <v>0</v>
      </c>
      <c r="EK490" s="15">
        <f>IF(FB489&gt;0,ROUND($ED$1*$EK$1,2),0)</f>
        <v>0</v>
      </c>
      <c r="EL490" s="22">
        <v>0</v>
      </c>
      <c r="EM490" s="22">
        <f>IF(FB489&gt;0,ROUND($ED$1*$EM$1,0),0)</f>
        <v>0</v>
      </c>
      <c r="EN490" s="22">
        <f>IF(FB489&gt;0,ROUND($ED$1*$EN$1,2),0)</f>
        <v>0</v>
      </c>
      <c r="EO490" s="22">
        <f>IF(FB489&gt;0,ROUND($ED$1*$EO$1,2),0)</f>
        <v>0</v>
      </c>
      <c r="EP490" s="22">
        <f>IF(FB489&gt;0,ROUND($ED$1*$EP$1,2),0)</f>
        <v>0</v>
      </c>
      <c r="EQ490" s="15">
        <f>IF(FB489&gt;0,EK490+SUM(EM490:EP490),0)</f>
        <v>0</v>
      </c>
      <c r="ER490" s="22">
        <f>IF(FB489&gt;0,ROUND(EQ490/12,2),0)</f>
        <v>0</v>
      </c>
      <c r="ES490" s="9">
        <f>INT(ER490)</f>
        <v>0</v>
      </c>
      <c r="ET490" s="23">
        <f>INT((ER490-ES490)*10)/10</f>
        <v>0</v>
      </c>
      <c r="EU490" s="17">
        <f>ER490-ES490-ET490</f>
        <v>0</v>
      </c>
      <c r="EV490" s="23">
        <f>IF(OR(EU490=0.05,EU490=0),EU490,IF(AND(EU490&gt;0.051,EU490&lt;0.1),0.1,IF(AND(EU490&gt;0.001,EU490&lt;0.05),0.05,EU490)))</f>
        <v>0</v>
      </c>
      <c r="EW490" s="23">
        <f>ES490+ET490+EV490</f>
        <v>0</v>
      </c>
      <c r="EX490">
        <f>IF(FB489&gt;0,EX489,0)</f>
        <v>0</v>
      </c>
      <c r="EY490" s="7">
        <f>ROUND(ED490+EJ490+EW490+EX490,2)</f>
        <v>0</v>
      </c>
      <c r="EZ490" s="7">
        <f>IF(AND(EY490&gt;0,EY491=0),EY490,0)</f>
        <v>0</v>
      </c>
      <c r="FA490" s="7">
        <f>IF(FB489&gt;0,FA489,0)</f>
        <v>0</v>
      </c>
      <c r="FB490" s="7">
        <f>IF(ROUND(EY490-FA490,2)&gt;0,ROUND(EY490-FA490,2),0)</f>
        <v>0</v>
      </c>
      <c r="GB490">
        <v>488</v>
      </c>
      <c r="GC490" s="7">
        <f>IF(HB489&gt;0,GC489-1000,GC489)</f>
        <v>0</v>
      </c>
      <c r="GD490" s="20">
        <f>IF(HB489&gt;0,ROUND(PMT($F$92/12,$F$96*12,-GC490),5),0)</f>
        <v>0</v>
      </c>
      <c r="GE490" s="15">
        <f>IF(HB489&gt;0,ROUND(GC490*$GE$1/1000,2),0)</f>
        <v>0</v>
      </c>
      <c r="GF490" s="9">
        <f>INT(GE490)</f>
        <v>0</v>
      </c>
      <c r="GG490" s="23">
        <f>INT((GE490-GF490)*10)/10</f>
        <v>0</v>
      </c>
      <c r="GH490" s="17">
        <f>GE490-GF490-GG490</f>
        <v>0</v>
      </c>
      <c r="GI490" s="23">
        <f>IF(OR(GH490=0.05,GH490=0),GH490,IF(AND(GH490&gt;0.051,GH490&lt;0.1),0.1,IF(AND(GH490&gt;0.001,GH490&lt;0.05),0.05,GH490)))</f>
        <v>0</v>
      </c>
      <c r="GJ490" s="23">
        <f>GF490+GG490+GI490</f>
        <v>0</v>
      </c>
      <c r="GK490" s="15">
        <f>IF(HB489&gt;0,ROUND($GD$1*$GK$1,2),0)</f>
        <v>0</v>
      </c>
      <c r="GL490" s="22">
        <v>0</v>
      </c>
      <c r="GM490" s="22">
        <f>IF(HB489&gt;0,ROUND($GD$1*$GM$1,0),0)</f>
        <v>0</v>
      </c>
      <c r="GN490" s="22">
        <f>IF(HB489&gt;0,ROUND($GD$1*$GN$1,2),0)</f>
        <v>0</v>
      </c>
      <c r="GO490" s="22">
        <f>IF(HB489&gt;0,ROUND($GD$1*$GO$1,2),0)</f>
        <v>0</v>
      </c>
      <c r="GP490" s="22">
        <f>IF(HB489&gt;0,ROUND($GD$1*$GP$1,2),0)</f>
        <v>0</v>
      </c>
      <c r="GQ490" s="15">
        <f>IF(HB489&gt;0,GK490+SUM(GM490:GP490),0)</f>
        <v>0</v>
      </c>
      <c r="GR490" s="22">
        <f>IF(HB489&gt;0,ROUND(GQ490/12,2),0)</f>
        <v>0</v>
      </c>
      <c r="GS490" s="9">
        <f>INT(GR490)</f>
        <v>0</v>
      </c>
      <c r="GT490" s="23">
        <f>INT((GR490-GS490)*10)/10</f>
        <v>0</v>
      </c>
      <c r="GU490" s="17">
        <f>GR490-GS490-GT490</f>
        <v>0</v>
      </c>
      <c r="GV490" s="23">
        <f>IF(OR(GU490=0.05,GU490=0),GU490,IF(AND(GU490&gt;0.051,GU490&lt;0.1),0.1,IF(AND(GU490&gt;0.001,GU490&lt;0.05),0.05,GU490)))</f>
        <v>0</v>
      </c>
      <c r="GW490" s="23">
        <f>GS490+GT490+GV490</f>
        <v>0</v>
      </c>
      <c r="GX490">
        <f>IF(HB489&gt;0,GX489,0)</f>
        <v>0</v>
      </c>
      <c r="GY490" s="7">
        <f>ROUND(GD490+GJ490+GW490+GX490,2)</f>
        <v>0</v>
      </c>
      <c r="GZ490" s="7">
        <f>IF(AND(GY490&gt;0,GY491=0),GY490,0)</f>
        <v>0</v>
      </c>
      <c r="HA490" s="7">
        <f>IF(HB489&gt;0,HA489,0)</f>
        <v>0</v>
      </c>
      <c r="HB490" s="7">
        <f>IF(ROUND(GY490-HA490,2)&gt;0,ROUND(GY490-HA490,2),0)</f>
        <v>0</v>
      </c>
    </row>
    <row r="491" spans="1:235">
      <c r="BB491">
        <v>489</v>
      </c>
      <c r="BC491" s="7">
        <f>IF(BW490&gt;0,BC490-1000,BC490)</f>
        <v>0</v>
      </c>
      <c r="BD491" s="20">
        <f>IF(BW490&gt;0,ROUND(PMT($F$92/12,$F$96*12,-BC491),5),0)</f>
        <v>0</v>
      </c>
      <c r="BE491" s="15">
        <f>IF(BW490&gt;0,ROUND(BC491*$E$1/1000,2),0)</f>
        <v>0</v>
      </c>
      <c r="BF491" s="15">
        <f>IF(BW490&gt;0,ROUND(MIN(BC491,$F$168)*$BF$1,2),0)</f>
        <v>0</v>
      </c>
      <c r="BG491" s="22">
        <v>0</v>
      </c>
      <c r="BH491" s="22">
        <f>IF(BW490&gt;0,ROUND(MIN(BC491,$F$168)*$BH$1,0),0)</f>
        <v>0</v>
      </c>
      <c r="BI491" s="22">
        <f>IF(BW490&gt;0,ROUND(MIN(BC491,$F$168)*$BI$1,2),0)</f>
        <v>0</v>
      </c>
      <c r="BJ491" s="22">
        <f>IF(BW490&gt;0,ROUND(MIN(BC491,$F$168)*$BJ$1,2),0)</f>
        <v>0</v>
      </c>
      <c r="BK491" s="22">
        <f>IF(BW490&gt;0,ROUND(MIN(BC491,$F$168)*$BK$1,2),0)</f>
        <v>0</v>
      </c>
      <c r="BL491" s="15">
        <f>IF(BW490&gt;0,BF491+SUM(BH491:BK491),0)</f>
        <v>0</v>
      </c>
      <c r="BM491" s="22">
        <f>IF(BW490&gt;0,ROUND(BL491/12,2),0)</f>
        <v>0</v>
      </c>
      <c r="BN491" s="9">
        <f>INT(BM491)</f>
        <v>0</v>
      </c>
      <c r="BO491" s="23">
        <f>INT((BM491-BN491)*10)/10</f>
        <v>0</v>
      </c>
      <c r="BP491" s="17">
        <f>BM491-BN491-BO491</f>
        <v>0</v>
      </c>
      <c r="BQ491" s="23">
        <f>IF(OR(BP491=0.05,BP491=0),BP491,IF(AND(BP491&gt;0.051,BP491&lt;0.1),0.1,IF(AND(BP491&gt;0.001,BP491&lt;0.05),0.05,BP491)))</f>
        <v>0</v>
      </c>
      <c r="BR491" s="23">
        <f>BN491+BO491+BQ491</f>
        <v>0</v>
      </c>
      <c r="BS491">
        <f>IF(BW490&gt;0,BS490,0)</f>
        <v>0</v>
      </c>
      <c r="BT491" s="7">
        <f>SUM(BD491:BE491)+BR491+BS491</f>
        <v>0</v>
      </c>
      <c r="BU491" s="7">
        <f>IF(AND(BT491&gt;0,BT492=0),BT491,0)</f>
        <v>0</v>
      </c>
      <c r="BV491" s="7">
        <f>IF(BW490&gt;0,BV490,0)</f>
        <v>0</v>
      </c>
      <c r="BW491" s="7">
        <f>IF(ROUND(BT491-BV491,2)&gt;0,ROUND(BT491-BV491,2),0)</f>
        <v>0</v>
      </c>
      <c r="CB491">
        <v>489</v>
      </c>
      <c r="CC491" s="7">
        <f>IF(DB490&gt;0,CC490-1000,CC490)</f>
        <v>0</v>
      </c>
      <c r="CD491" s="20">
        <f>IF(DB490&gt;0,ROUND(PMT($F$92/12,$F$96*12,-CC491),5),0)</f>
        <v>0</v>
      </c>
      <c r="CE491" s="15">
        <f>IF(DB490&gt;0,ROUND(CC491*$CE$1/1000,2),0)</f>
        <v>0</v>
      </c>
      <c r="CF491" s="9">
        <f>INT(CE491)</f>
        <v>0</v>
      </c>
      <c r="CG491" s="23">
        <f>INT((CE491-CF491)*10)/10</f>
        <v>0</v>
      </c>
      <c r="CH491" s="17">
        <f>CE491-CF491-CG491</f>
        <v>0</v>
      </c>
      <c r="CI491" s="23">
        <f>IF(OR(CH491=0.05,CH491=0),CH491,IF(AND(CH491&gt;0.051,CH491&lt;0.1),0.1,IF(AND(CH491&gt;0.001,CH491&lt;0.05),0.05,CH491)))</f>
        <v>0</v>
      </c>
      <c r="CJ491" s="23">
        <f>CF491+CG491+CI491</f>
        <v>0</v>
      </c>
      <c r="CK491" s="15">
        <f>IF(DB490&gt;0,ROUND($CD$1*$CK$1,2),0)</f>
        <v>0</v>
      </c>
      <c r="CL491" s="22">
        <v>0</v>
      </c>
      <c r="CM491" s="22">
        <f>IF(DB490&gt;0,ROUND($CD$1*$CM$1,2),0)</f>
        <v>0</v>
      </c>
      <c r="CN491" s="22">
        <f>IF(DB490&gt;0,ROUND($CD$1*$CN$1,2),0)</f>
        <v>0</v>
      </c>
      <c r="CO491" s="22">
        <f>IF(DB490&gt;0,ROUND($CD$1*$CO$1,2),0)</f>
        <v>0</v>
      </c>
      <c r="CP491" s="22">
        <f>IF(DB490&gt;0,ROUND($CD$1*$CP$1,2),0)</f>
        <v>0</v>
      </c>
      <c r="CQ491" s="15">
        <f>IF(DB490&gt;0,CK491+SUM(CM491:CP491),0)</f>
        <v>0</v>
      </c>
      <c r="CR491" s="22">
        <f>IF(DB490&gt;0,ROUND(CQ491/12,2),0)</f>
        <v>0</v>
      </c>
      <c r="CS491" s="9">
        <f>INT(CR491)</f>
        <v>0</v>
      </c>
      <c r="CT491" s="23">
        <f>INT((CR491-CS491)*10)/10</f>
        <v>0</v>
      </c>
      <c r="CU491" s="17">
        <f>CR491-CS491-CT491</f>
        <v>0</v>
      </c>
      <c r="CV491" s="23">
        <f>IF(OR(CU491=0.05,CU491=0),CU491,IF(AND(CU491&gt;0.051,CU491&lt;0.1),0.1,IF(AND(CU491&gt;0.001,CU491&lt;0.05),0.05,CU491)))</f>
        <v>0</v>
      </c>
      <c r="CW491" s="23">
        <f>CS491+CT491+CV491</f>
        <v>0</v>
      </c>
      <c r="CX491">
        <f>IF(DB490&gt;0,CX490,0)</f>
        <v>0</v>
      </c>
      <c r="CY491" s="7">
        <f>ROUND(CD491+CJ491+CW491+CX491,2)</f>
        <v>0</v>
      </c>
      <c r="CZ491" s="7">
        <f>IF(AND(CY491&gt;0,CY492=0),CY491,0)</f>
        <v>0</v>
      </c>
      <c r="DA491" s="7">
        <f>IF(DB490&gt;0,DA490,0)</f>
        <v>0</v>
      </c>
      <c r="DB491" s="7">
        <f>IF(ROUND(CY491-DA491,2)&gt;0,ROUND(CY491-DA491,2),0)</f>
        <v>0</v>
      </c>
      <c r="EB491">
        <v>489</v>
      </c>
      <c r="EC491" s="7">
        <f>IF(FB490&gt;0,EC490-1000,EC490)</f>
        <v>0</v>
      </c>
      <c r="ED491" s="20">
        <f>IF(FB490&gt;0,ROUND(PMT($F$92/12,$F$96*12,-EC491),5),0)</f>
        <v>0</v>
      </c>
      <c r="EE491" s="15">
        <f>IF(FB490&gt;0,ROUND(EC491*$EE$1/1000,2),0)</f>
        <v>0</v>
      </c>
      <c r="EF491" s="9">
        <f>INT(EE491)</f>
        <v>0</v>
      </c>
      <c r="EG491" s="23">
        <f>INT((EE491-EF491)*10)/10</f>
        <v>0</v>
      </c>
      <c r="EH491" s="17">
        <f>EE491-EF491-EG491</f>
        <v>0</v>
      </c>
      <c r="EI491" s="23">
        <f>IF(OR(EH491=0.05,EH491=0),EH491,IF(AND(EH491&gt;0.051,EH491&lt;0.1),0.1,IF(AND(EH491&gt;0.001,EH491&lt;0.05),0.05,EH491)))</f>
        <v>0</v>
      </c>
      <c r="EJ491" s="23">
        <f>EF491+EG491+EI491</f>
        <v>0</v>
      </c>
      <c r="EK491" s="15">
        <f>IF(FB490&gt;0,ROUND($ED$1*$EK$1,2),0)</f>
        <v>0</v>
      </c>
      <c r="EL491" s="22">
        <v>0</v>
      </c>
      <c r="EM491" s="22">
        <f>IF(FB490&gt;0,ROUND($ED$1*$EM$1,0),0)</f>
        <v>0</v>
      </c>
      <c r="EN491" s="22">
        <f>IF(FB490&gt;0,ROUND($ED$1*$EN$1,2),0)</f>
        <v>0</v>
      </c>
      <c r="EO491" s="22">
        <f>IF(FB490&gt;0,ROUND($ED$1*$EO$1,2),0)</f>
        <v>0</v>
      </c>
      <c r="EP491" s="22">
        <f>IF(FB490&gt;0,ROUND($ED$1*$EP$1,2),0)</f>
        <v>0</v>
      </c>
      <c r="EQ491" s="15">
        <f>IF(FB490&gt;0,EK491+SUM(EM491:EP491),0)</f>
        <v>0</v>
      </c>
      <c r="ER491" s="22">
        <f>IF(FB490&gt;0,ROUND(EQ491/12,2),0)</f>
        <v>0</v>
      </c>
      <c r="ES491" s="9">
        <f>INT(ER491)</f>
        <v>0</v>
      </c>
      <c r="ET491" s="23">
        <f>INT((ER491-ES491)*10)/10</f>
        <v>0</v>
      </c>
      <c r="EU491" s="17">
        <f>ER491-ES491-ET491</f>
        <v>0</v>
      </c>
      <c r="EV491" s="23">
        <f>IF(OR(EU491=0.05,EU491=0),EU491,IF(AND(EU491&gt;0.051,EU491&lt;0.1),0.1,IF(AND(EU491&gt;0.001,EU491&lt;0.05),0.05,EU491)))</f>
        <v>0</v>
      </c>
      <c r="EW491" s="23">
        <f>ES491+ET491+EV491</f>
        <v>0</v>
      </c>
      <c r="EX491">
        <f>IF(FB490&gt;0,EX490,0)</f>
        <v>0</v>
      </c>
      <c r="EY491" s="7">
        <f>ROUND(ED491+EJ491+EW491+EX491,2)</f>
        <v>0</v>
      </c>
      <c r="EZ491" s="7">
        <f>IF(AND(EY491&gt;0,EY492=0),EY491,0)</f>
        <v>0</v>
      </c>
      <c r="FA491" s="7">
        <f>IF(FB490&gt;0,FA490,0)</f>
        <v>0</v>
      </c>
      <c r="FB491" s="7">
        <f>IF(ROUND(EY491-FA491,2)&gt;0,ROUND(EY491-FA491,2),0)</f>
        <v>0</v>
      </c>
      <c r="GB491">
        <v>489</v>
      </c>
      <c r="GC491" s="7">
        <f>IF(HB490&gt;0,GC490-1000,GC490)</f>
        <v>0</v>
      </c>
      <c r="GD491" s="20">
        <f>IF(HB490&gt;0,ROUND(PMT($F$92/12,$F$96*12,-GC491),5),0)</f>
        <v>0</v>
      </c>
      <c r="GE491" s="15">
        <f>IF(HB490&gt;0,ROUND(GC491*$GE$1/1000,2),0)</f>
        <v>0</v>
      </c>
      <c r="GF491" s="9">
        <f>INT(GE491)</f>
        <v>0</v>
      </c>
      <c r="GG491" s="23">
        <f>INT((GE491-GF491)*10)/10</f>
        <v>0</v>
      </c>
      <c r="GH491" s="17">
        <f>GE491-GF491-GG491</f>
        <v>0</v>
      </c>
      <c r="GI491" s="23">
        <f>IF(OR(GH491=0.05,GH491=0),GH491,IF(AND(GH491&gt;0.051,GH491&lt;0.1),0.1,IF(AND(GH491&gt;0.001,GH491&lt;0.05),0.05,GH491)))</f>
        <v>0</v>
      </c>
      <c r="GJ491" s="23">
        <f>GF491+GG491+GI491</f>
        <v>0</v>
      </c>
      <c r="GK491" s="15">
        <f>IF(HB490&gt;0,ROUND($GD$1*$GK$1,2),0)</f>
        <v>0</v>
      </c>
      <c r="GL491" s="22">
        <v>0</v>
      </c>
      <c r="GM491" s="22">
        <f>IF(HB490&gt;0,ROUND($GD$1*$GM$1,0),0)</f>
        <v>0</v>
      </c>
      <c r="GN491" s="22">
        <f>IF(HB490&gt;0,ROUND($GD$1*$GN$1,2),0)</f>
        <v>0</v>
      </c>
      <c r="GO491" s="22">
        <f>IF(HB490&gt;0,ROUND($GD$1*$GO$1,2),0)</f>
        <v>0</v>
      </c>
      <c r="GP491" s="22">
        <f>IF(HB490&gt;0,ROUND($GD$1*$GP$1,2),0)</f>
        <v>0</v>
      </c>
      <c r="GQ491" s="15">
        <f>IF(HB490&gt;0,GK491+SUM(GM491:GP491),0)</f>
        <v>0</v>
      </c>
      <c r="GR491" s="22">
        <f>IF(HB490&gt;0,ROUND(GQ491/12,2),0)</f>
        <v>0</v>
      </c>
      <c r="GS491" s="9">
        <f>INT(GR491)</f>
        <v>0</v>
      </c>
      <c r="GT491" s="23">
        <f>INT((GR491-GS491)*10)/10</f>
        <v>0</v>
      </c>
      <c r="GU491" s="17">
        <f>GR491-GS491-GT491</f>
        <v>0</v>
      </c>
      <c r="GV491" s="23">
        <f>IF(OR(GU491=0.05,GU491=0),GU491,IF(AND(GU491&gt;0.051,GU491&lt;0.1),0.1,IF(AND(GU491&gt;0.001,GU491&lt;0.05),0.05,GU491)))</f>
        <v>0</v>
      </c>
      <c r="GW491" s="23">
        <f>GS491+GT491+GV491</f>
        <v>0</v>
      </c>
      <c r="GX491">
        <f>IF(HB490&gt;0,GX490,0)</f>
        <v>0</v>
      </c>
      <c r="GY491" s="7">
        <f>ROUND(GD491+GJ491+GW491+GX491,2)</f>
        <v>0</v>
      </c>
      <c r="GZ491" s="7">
        <f>IF(AND(GY491&gt;0,GY492=0),GY491,0)</f>
        <v>0</v>
      </c>
      <c r="HA491" s="7">
        <f>IF(HB490&gt;0,HA490,0)</f>
        <v>0</v>
      </c>
      <c r="HB491" s="7">
        <f>IF(ROUND(GY491-HA491,2)&gt;0,ROUND(GY491-HA491,2),0)</f>
        <v>0</v>
      </c>
    </row>
    <row r="492" spans="1:235">
      <c r="BB492">
        <v>490</v>
      </c>
      <c r="BC492" s="7">
        <f>IF(BW491&gt;0,BC491-1000,BC491)</f>
        <v>0</v>
      </c>
      <c r="BD492" s="20">
        <f>IF(BW491&gt;0,ROUND(PMT($F$92/12,$F$96*12,-BC492),5),0)</f>
        <v>0</v>
      </c>
      <c r="BE492" s="15">
        <f>IF(BW491&gt;0,ROUND(BC492*$E$1/1000,2),0)</f>
        <v>0</v>
      </c>
      <c r="BF492" s="15">
        <f>IF(BW491&gt;0,ROUND(MIN(BC492,$F$168)*$BF$1,2),0)</f>
        <v>0</v>
      </c>
      <c r="BG492" s="22">
        <v>0</v>
      </c>
      <c r="BH492" s="22">
        <f>IF(BW491&gt;0,ROUND(MIN(BC492,$F$168)*$BH$1,0),0)</f>
        <v>0</v>
      </c>
      <c r="BI492" s="22">
        <f>IF(BW491&gt;0,ROUND(MIN(BC492,$F$168)*$BI$1,2),0)</f>
        <v>0</v>
      </c>
      <c r="BJ492" s="22">
        <f>IF(BW491&gt;0,ROUND(MIN(BC492,$F$168)*$BJ$1,2),0)</f>
        <v>0</v>
      </c>
      <c r="BK492" s="22">
        <f>IF(BW491&gt;0,ROUND(MIN(BC492,$F$168)*$BK$1,2),0)</f>
        <v>0</v>
      </c>
      <c r="BL492" s="15">
        <f>IF(BW491&gt;0,BF492+SUM(BH492:BK492),0)</f>
        <v>0</v>
      </c>
      <c r="BM492" s="22">
        <f>IF(BW491&gt;0,ROUND(BL492/12,2),0)</f>
        <v>0</v>
      </c>
      <c r="BN492" s="9">
        <f>INT(BM492)</f>
        <v>0</v>
      </c>
      <c r="BO492" s="23">
        <f>INT((BM492-BN492)*10)/10</f>
        <v>0</v>
      </c>
      <c r="BP492" s="17">
        <f>BM492-BN492-BO492</f>
        <v>0</v>
      </c>
      <c r="BQ492" s="23">
        <f>IF(OR(BP492=0.05,BP492=0),BP492,IF(AND(BP492&gt;0.051,BP492&lt;0.1),0.1,IF(AND(BP492&gt;0.001,BP492&lt;0.05),0.05,BP492)))</f>
        <v>0</v>
      </c>
      <c r="BR492" s="23">
        <f>BN492+BO492+BQ492</f>
        <v>0</v>
      </c>
      <c r="BS492">
        <f>IF(BW491&gt;0,BS491,0)</f>
        <v>0</v>
      </c>
      <c r="BT492" s="7">
        <f>SUM(BD492:BE492)+BR492+BS492</f>
        <v>0</v>
      </c>
      <c r="BU492" s="7">
        <f>IF(AND(BT492&gt;0,BT493=0),BT492,0)</f>
        <v>0</v>
      </c>
      <c r="BV492" s="7">
        <f>IF(BW491&gt;0,BV491,0)</f>
        <v>0</v>
      </c>
      <c r="BW492" s="7">
        <f>IF(ROUND(BT492-BV492,2)&gt;0,ROUND(BT492-BV492,2),0)</f>
        <v>0</v>
      </c>
      <c r="CB492">
        <v>490</v>
      </c>
      <c r="CC492" s="7">
        <f>IF(DB491&gt;0,CC491-1000,CC491)</f>
        <v>0</v>
      </c>
      <c r="CD492" s="20">
        <f>IF(DB491&gt;0,ROUND(PMT($F$92/12,$F$96*12,-CC492),5),0)</f>
        <v>0</v>
      </c>
      <c r="CE492" s="15">
        <f>IF(DB491&gt;0,ROUND(CC492*$CE$1/1000,2),0)</f>
        <v>0</v>
      </c>
      <c r="CF492" s="9">
        <f>INT(CE492)</f>
        <v>0</v>
      </c>
      <c r="CG492" s="23">
        <f>INT((CE492-CF492)*10)/10</f>
        <v>0</v>
      </c>
      <c r="CH492" s="17">
        <f>CE492-CF492-CG492</f>
        <v>0</v>
      </c>
      <c r="CI492" s="23">
        <f>IF(OR(CH492=0.05,CH492=0),CH492,IF(AND(CH492&gt;0.051,CH492&lt;0.1),0.1,IF(AND(CH492&gt;0.001,CH492&lt;0.05),0.05,CH492)))</f>
        <v>0</v>
      </c>
      <c r="CJ492" s="23">
        <f>CF492+CG492+CI492</f>
        <v>0</v>
      </c>
      <c r="CK492" s="15">
        <f>IF(DB491&gt;0,ROUND($CD$1*$CK$1,2),0)</f>
        <v>0</v>
      </c>
      <c r="CL492" s="22">
        <v>0</v>
      </c>
      <c r="CM492" s="22">
        <f>IF(DB491&gt;0,ROUND($CD$1*$CM$1,2),0)</f>
        <v>0</v>
      </c>
      <c r="CN492" s="22">
        <f>IF(DB491&gt;0,ROUND($CD$1*$CN$1,2),0)</f>
        <v>0</v>
      </c>
      <c r="CO492" s="22">
        <f>IF(DB491&gt;0,ROUND($CD$1*$CO$1,2),0)</f>
        <v>0</v>
      </c>
      <c r="CP492" s="22">
        <f>IF(DB491&gt;0,ROUND($CD$1*$CP$1,2),0)</f>
        <v>0</v>
      </c>
      <c r="CQ492" s="15">
        <f>IF(DB491&gt;0,CK492+SUM(CM492:CP492),0)</f>
        <v>0</v>
      </c>
      <c r="CR492" s="22">
        <f>IF(DB491&gt;0,ROUND(CQ492/12,2),0)</f>
        <v>0</v>
      </c>
      <c r="CS492" s="9">
        <f>INT(CR492)</f>
        <v>0</v>
      </c>
      <c r="CT492" s="23">
        <f>INT((CR492-CS492)*10)/10</f>
        <v>0</v>
      </c>
      <c r="CU492" s="17">
        <f>CR492-CS492-CT492</f>
        <v>0</v>
      </c>
      <c r="CV492" s="23">
        <f>IF(OR(CU492=0.05,CU492=0),CU492,IF(AND(CU492&gt;0.051,CU492&lt;0.1),0.1,IF(AND(CU492&gt;0.001,CU492&lt;0.05),0.05,CU492)))</f>
        <v>0</v>
      </c>
      <c r="CW492" s="23">
        <f>CS492+CT492+CV492</f>
        <v>0</v>
      </c>
      <c r="CX492">
        <f>IF(DB491&gt;0,CX491,0)</f>
        <v>0</v>
      </c>
      <c r="CY492" s="7">
        <f>ROUND(CD492+CJ492+CW492+CX492,2)</f>
        <v>0</v>
      </c>
      <c r="CZ492" s="7">
        <f>IF(AND(CY492&gt;0,CY493=0),CY492,0)</f>
        <v>0</v>
      </c>
      <c r="DA492" s="7">
        <f>IF(DB491&gt;0,DA491,0)</f>
        <v>0</v>
      </c>
      <c r="DB492" s="7">
        <f>IF(ROUND(CY492-DA492,2)&gt;0,ROUND(CY492-DA492,2),0)</f>
        <v>0</v>
      </c>
      <c r="EB492">
        <v>490</v>
      </c>
      <c r="EC492" s="7">
        <f>IF(FB491&gt;0,EC491-1000,EC491)</f>
        <v>0</v>
      </c>
      <c r="ED492" s="20">
        <f>IF(FB491&gt;0,ROUND(PMT($F$92/12,$F$96*12,-EC492),5),0)</f>
        <v>0</v>
      </c>
      <c r="EE492" s="15">
        <f>IF(FB491&gt;0,ROUND(EC492*$EE$1/1000,2),0)</f>
        <v>0</v>
      </c>
      <c r="EF492" s="9">
        <f>INT(EE492)</f>
        <v>0</v>
      </c>
      <c r="EG492" s="23">
        <f>INT((EE492-EF492)*10)/10</f>
        <v>0</v>
      </c>
      <c r="EH492" s="17">
        <f>EE492-EF492-EG492</f>
        <v>0</v>
      </c>
      <c r="EI492" s="23">
        <f>IF(OR(EH492=0.05,EH492=0),EH492,IF(AND(EH492&gt;0.051,EH492&lt;0.1),0.1,IF(AND(EH492&gt;0.001,EH492&lt;0.05),0.05,EH492)))</f>
        <v>0</v>
      </c>
      <c r="EJ492" s="23">
        <f>EF492+EG492+EI492</f>
        <v>0</v>
      </c>
      <c r="EK492" s="15">
        <f>IF(FB491&gt;0,ROUND($ED$1*$EK$1,2),0)</f>
        <v>0</v>
      </c>
      <c r="EL492" s="22">
        <v>0</v>
      </c>
      <c r="EM492" s="22">
        <f>IF(FB491&gt;0,ROUND($ED$1*$EM$1,0),0)</f>
        <v>0</v>
      </c>
      <c r="EN492" s="22">
        <f>IF(FB491&gt;0,ROUND($ED$1*$EN$1,2),0)</f>
        <v>0</v>
      </c>
      <c r="EO492" s="22">
        <f>IF(FB491&gt;0,ROUND($ED$1*$EO$1,2),0)</f>
        <v>0</v>
      </c>
      <c r="EP492" s="22">
        <f>IF(FB491&gt;0,ROUND($ED$1*$EP$1,2),0)</f>
        <v>0</v>
      </c>
      <c r="EQ492" s="15">
        <f>IF(FB491&gt;0,EK492+SUM(EM492:EP492),0)</f>
        <v>0</v>
      </c>
      <c r="ER492" s="22">
        <f>IF(FB491&gt;0,ROUND(EQ492/12,2),0)</f>
        <v>0</v>
      </c>
      <c r="ES492" s="9">
        <f>INT(ER492)</f>
        <v>0</v>
      </c>
      <c r="ET492" s="23">
        <f>INT((ER492-ES492)*10)/10</f>
        <v>0</v>
      </c>
      <c r="EU492" s="17">
        <f>ER492-ES492-ET492</f>
        <v>0</v>
      </c>
      <c r="EV492" s="23">
        <f>IF(OR(EU492=0.05,EU492=0),EU492,IF(AND(EU492&gt;0.051,EU492&lt;0.1),0.1,IF(AND(EU492&gt;0.001,EU492&lt;0.05),0.05,EU492)))</f>
        <v>0</v>
      </c>
      <c r="EW492" s="23">
        <f>ES492+ET492+EV492</f>
        <v>0</v>
      </c>
      <c r="EX492">
        <f>IF(FB491&gt;0,EX491,0)</f>
        <v>0</v>
      </c>
      <c r="EY492" s="7">
        <f>ROUND(ED492+EJ492+EW492+EX492,2)</f>
        <v>0</v>
      </c>
      <c r="EZ492" s="7">
        <f>IF(AND(EY492&gt;0,EY493=0),EY492,0)</f>
        <v>0</v>
      </c>
      <c r="FA492" s="7">
        <f>IF(FB491&gt;0,FA491,0)</f>
        <v>0</v>
      </c>
      <c r="FB492" s="7">
        <f>IF(ROUND(EY492-FA492,2)&gt;0,ROUND(EY492-FA492,2),0)</f>
        <v>0</v>
      </c>
      <c r="GB492">
        <v>490</v>
      </c>
      <c r="GC492" s="7">
        <f>IF(HB491&gt;0,GC491-1000,GC491)</f>
        <v>0</v>
      </c>
      <c r="GD492" s="20">
        <f>IF(HB491&gt;0,ROUND(PMT($F$92/12,$F$96*12,-GC492),5),0)</f>
        <v>0</v>
      </c>
      <c r="GE492" s="15">
        <f>IF(HB491&gt;0,ROUND(GC492*$GE$1/1000,2),0)</f>
        <v>0</v>
      </c>
      <c r="GF492" s="9">
        <f>INT(GE492)</f>
        <v>0</v>
      </c>
      <c r="GG492" s="23">
        <f>INT((GE492-GF492)*10)/10</f>
        <v>0</v>
      </c>
      <c r="GH492" s="17">
        <f>GE492-GF492-GG492</f>
        <v>0</v>
      </c>
      <c r="GI492" s="23">
        <f>IF(OR(GH492=0.05,GH492=0),GH492,IF(AND(GH492&gt;0.051,GH492&lt;0.1),0.1,IF(AND(GH492&gt;0.001,GH492&lt;0.05),0.05,GH492)))</f>
        <v>0</v>
      </c>
      <c r="GJ492" s="23">
        <f>GF492+GG492+GI492</f>
        <v>0</v>
      </c>
      <c r="GK492" s="15">
        <f>IF(HB491&gt;0,ROUND($GD$1*$GK$1,2),0)</f>
        <v>0</v>
      </c>
      <c r="GL492" s="22">
        <v>0</v>
      </c>
      <c r="GM492" s="22">
        <f>IF(HB491&gt;0,ROUND($GD$1*$GM$1,0),0)</f>
        <v>0</v>
      </c>
      <c r="GN492" s="22">
        <f>IF(HB491&gt;0,ROUND($GD$1*$GN$1,2),0)</f>
        <v>0</v>
      </c>
      <c r="GO492" s="22">
        <f>IF(HB491&gt;0,ROUND($GD$1*$GO$1,2),0)</f>
        <v>0</v>
      </c>
      <c r="GP492" s="22">
        <f>IF(HB491&gt;0,ROUND($GD$1*$GP$1,2),0)</f>
        <v>0</v>
      </c>
      <c r="GQ492" s="15">
        <f>IF(HB491&gt;0,GK492+SUM(GM492:GP492),0)</f>
        <v>0</v>
      </c>
      <c r="GR492" s="22">
        <f>IF(HB491&gt;0,ROUND(GQ492/12,2),0)</f>
        <v>0</v>
      </c>
      <c r="GS492" s="9">
        <f>INT(GR492)</f>
        <v>0</v>
      </c>
      <c r="GT492" s="23">
        <f>INT((GR492-GS492)*10)/10</f>
        <v>0</v>
      </c>
      <c r="GU492" s="17">
        <f>GR492-GS492-GT492</f>
        <v>0</v>
      </c>
      <c r="GV492" s="23">
        <f>IF(OR(GU492=0.05,GU492=0),GU492,IF(AND(GU492&gt;0.051,GU492&lt;0.1),0.1,IF(AND(GU492&gt;0.001,GU492&lt;0.05),0.05,GU492)))</f>
        <v>0</v>
      </c>
      <c r="GW492" s="23">
        <f>GS492+GT492+GV492</f>
        <v>0</v>
      </c>
      <c r="GX492">
        <f>IF(HB491&gt;0,GX491,0)</f>
        <v>0</v>
      </c>
      <c r="GY492" s="7">
        <f>ROUND(GD492+GJ492+GW492+GX492,2)</f>
        <v>0</v>
      </c>
      <c r="GZ492" s="7">
        <f>IF(AND(GY492&gt;0,GY493=0),GY492,0)</f>
        <v>0</v>
      </c>
      <c r="HA492" s="7">
        <f>IF(HB491&gt;0,HA491,0)</f>
        <v>0</v>
      </c>
      <c r="HB492" s="7">
        <f>IF(ROUND(GY492-HA492,2)&gt;0,ROUND(GY492-HA492,2),0)</f>
        <v>0</v>
      </c>
    </row>
    <row r="493" spans="1:235">
      <c r="BB493">
        <v>491</v>
      </c>
      <c r="BC493" s="7">
        <f>IF(BW492&gt;0,BC492-1000,BC492)</f>
        <v>0</v>
      </c>
      <c r="BD493" s="20">
        <f>IF(BW492&gt;0,ROUND(PMT($F$92/12,$F$96*12,-BC493),5),0)</f>
        <v>0</v>
      </c>
      <c r="BE493" s="15">
        <f>IF(BW492&gt;0,ROUND(BC493*$E$1/1000,2),0)</f>
        <v>0</v>
      </c>
      <c r="BF493" s="15">
        <f>IF(BW492&gt;0,ROUND(MIN(BC493,$F$168)*$BF$1,2),0)</f>
        <v>0</v>
      </c>
      <c r="BG493" s="22">
        <v>0</v>
      </c>
      <c r="BH493" s="22">
        <f>IF(BW492&gt;0,ROUND(MIN(BC493,$F$168)*$BH$1,0),0)</f>
        <v>0</v>
      </c>
      <c r="BI493" s="22">
        <f>IF(BW492&gt;0,ROUND(MIN(BC493,$F$168)*$BI$1,2),0)</f>
        <v>0</v>
      </c>
      <c r="BJ493" s="22">
        <f>IF(BW492&gt;0,ROUND(MIN(BC493,$F$168)*$BJ$1,2),0)</f>
        <v>0</v>
      </c>
      <c r="BK493" s="22">
        <f>IF(BW492&gt;0,ROUND(MIN(BC493,$F$168)*$BK$1,2),0)</f>
        <v>0</v>
      </c>
      <c r="BL493" s="15">
        <f>IF(BW492&gt;0,BF493+SUM(BH493:BK493),0)</f>
        <v>0</v>
      </c>
      <c r="BM493" s="22">
        <f>IF(BW492&gt;0,ROUND(BL493/12,2),0)</f>
        <v>0</v>
      </c>
      <c r="BN493" s="9">
        <f>INT(BM493)</f>
        <v>0</v>
      </c>
      <c r="BO493" s="23">
        <f>INT((BM493-BN493)*10)/10</f>
        <v>0</v>
      </c>
      <c r="BP493" s="17">
        <f>BM493-BN493-BO493</f>
        <v>0</v>
      </c>
      <c r="BQ493" s="23">
        <f>IF(OR(BP493=0.05,BP493=0),BP493,IF(AND(BP493&gt;0.051,BP493&lt;0.1),0.1,IF(AND(BP493&gt;0.001,BP493&lt;0.05),0.05,BP493)))</f>
        <v>0</v>
      </c>
      <c r="BR493" s="23">
        <f>BN493+BO493+BQ493</f>
        <v>0</v>
      </c>
      <c r="BS493">
        <f>IF(BW492&gt;0,BS492,0)</f>
        <v>0</v>
      </c>
      <c r="BT493" s="7">
        <f>SUM(BD493:BE493)+BR493+BS493</f>
        <v>0</v>
      </c>
      <c r="BU493" s="7">
        <f>IF(AND(BT493&gt;0,BT494=0),BT493,0)</f>
        <v>0</v>
      </c>
      <c r="BV493" s="7">
        <f>IF(BW492&gt;0,BV492,0)</f>
        <v>0</v>
      </c>
      <c r="BW493" s="7">
        <f>IF(ROUND(BT493-BV493,2)&gt;0,ROUND(BT493-BV493,2),0)</f>
        <v>0</v>
      </c>
      <c r="CB493">
        <v>491</v>
      </c>
      <c r="CC493" s="7">
        <f>IF(DB492&gt;0,CC492-1000,CC492)</f>
        <v>0</v>
      </c>
      <c r="CD493" s="20">
        <f>IF(DB492&gt;0,ROUND(PMT($F$92/12,$F$96*12,-CC493),5),0)</f>
        <v>0</v>
      </c>
      <c r="CE493" s="15">
        <f>IF(DB492&gt;0,ROUND(CC493*$CE$1/1000,2),0)</f>
        <v>0</v>
      </c>
      <c r="CF493" s="9">
        <f>INT(CE493)</f>
        <v>0</v>
      </c>
      <c r="CG493" s="23">
        <f>INT((CE493-CF493)*10)/10</f>
        <v>0</v>
      </c>
      <c r="CH493" s="17">
        <f>CE493-CF493-CG493</f>
        <v>0</v>
      </c>
      <c r="CI493" s="23">
        <f>IF(OR(CH493=0.05,CH493=0),CH493,IF(AND(CH493&gt;0.051,CH493&lt;0.1),0.1,IF(AND(CH493&gt;0.001,CH493&lt;0.05),0.05,CH493)))</f>
        <v>0</v>
      </c>
      <c r="CJ493" s="23">
        <f>CF493+CG493+CI493</f>
        <v>0</v>
      </c>
      <c r="CK493" s="15">
        <f>IF(DB492&gt;0,ROUND($CD$1*$CK$1,2),0)</f>
        <v>0</v>
      </c>
      <c r="CL493" s="22">
        <v>0</v>
      </c>
      <c r="CM493" s="22">
        <f>IF(DB492&gt;0,ROUND($CD$1*$CM$1,2),0)</f>
        <v>0</v>
      </c>
      <c r="CN493" s="22">
        <f>IF(DB492&gt;0,ROUND($CD$1*$CN$1,2),0)</f>
        <v>0</v>
      </c>
      <c r="CO493" s="22">
        <f>IF(DB492&gt;0,ROUND($CD$1*$CO$1,2),0)</f>
        <v>0</v>
      </c>
      <c r="CP493" s="22">
        <f>IF(DB492&gt;0,ROUND($CD$1*$CP$1,2),0)</f>
        <v>0</v>
      </c>
      <c r="CQ493" s="15">
        <f>IF(DB492&gt;0,CK493+SUM(CM493:CP493),0)</f>
        <v>0</v>
      </c>
      <c r="CR493" s="22">
        <f>IF(DB492&gt;0,ROUND(CQ493/12,2),0)</f>
        <v>0</v>
      </c>
      <c r="CS493" s="9">
        <f>INT(CR493)</f>
        <v>0</v>
      </c>
      <c r="CT493" s="23">
        <f>INT((CR493-CS493)*10)/10</f>
        <v>0</v>
      </c>
      <c r="CU493" s="17">
        <f>CR493-CS493-CT493</f>
        <v>0</v>
      </c>
      <c r="CV493" s="23">
        <f>IF(OR(CU493=0.05,CU493=0),CU493,IF(AND(CU493&gt;0.051,CU493&lt;0.1),0.1,IF(AND(CU493&gt;0.001,CU493&lt;0.05),0.05,CU493)))</f>
        <v>0</v>
      </c>
      <c r="CW493" s="23">
        <f>CS493+CT493+CV493</f>
        <v>0</v>
      </c>
      <c r="CX493">
        <f>IF(DB492&gt;0,CX492,0)</f>
        <v>0</v>
      </c>
      <c r="CY493" s="7">
        <f>ROUND(CD493+CJ493+CW493+CX493,2)</f>
        <v>0</v>
      </c>
      <c r="CZ493" s="7">
        <f>IF(AND(CY493&gt;0,CY494=0),CY493,0)</f>
        <v>0</v>
      </c>
      <c r="DA493" s="7">
        <f>IF(DB492&gt;0,DA492,0)</f>
        <v>0</v>
      </c>
      <c r="DB493" s="7">
        <f>IF(ROUND(CY493-DA493,2)&gt;0,ROUND(CY493-DA493,2),0)</f>
        <v>0</v>
      </c>
      <c r="EB493">
        <v>491</v>
      </c>
      <c r="EC493" s="7">
        <f>IF(FB492&gt;0,EC492-1000,EC492)</f>
        <v>0</v>
      </c>
      <c r="ED493" s="20">
        <f>IF(FB492&gt;0,ROUND(PMT($F$92/12,$F$96*12,-EC493),5),0)</f>
        <v>0</v>
      </c>
      <c r="EE493" s="15">
        <f>IF(FB492&gt;0,ROUND(EC493*$EE$1/1000,2),0)</f>
        <v>0</v>
      </c>
      <c r="EF493" s="9">
        <f>INT(EE493)</f>
        <v>0</v>
      </c>
      <c r="EG493" s="23">
        <f>INT((EE493-EF493)*10)/10</f>
        <v>0</v>
      </c>
      <c r="EH493" s="17">
        <f>EE493-EF493-EG493</f>
        <v>0</v>
      </c>
      <c r="EI493" s="23">
        <f>IF(OR(EH493=0.05,EH493=0),EH493,IF(AND(EH493&gt;0.051,EH493&lt;0.1),0.1,IF(AND(EH493&gt;0.001,EH493&lt;0.05),0.05,EH493)))</f>
        <v>0</v>
      </c>
      <c r="EJ493" s="23">
        <f>EF493+EG493+EI493</f>
        <v>0</v>
      </c>
      <c r="EK493" s="15">
        <f>IF(FB492&gt;0,ROUND($ED$1*$EK$1,2),0)</f>
        <v>0</v>
      </c>
      <c r="EL493" s="22">
        <v>0</v>
      </c>
      <c r="EM493" s="22">
        <f>IF(FB492&gt;0,ROUND($ED$1*$EM$1,0),0)</f>
        <v>0</v>
      </c>
      <c r="EN493" s="22">
        <f>IF(FB492&gt;0,ROUND($ED$1*$EN$1,2),0)</f>
        <v>0</v>
      </c>
      <c r="EO493" s="22">
        <f>IF(FB492&gt;0,ROUND($ED$1*$EO$1,2),0)</f>
        <v>0</v>
      </c>
      <c r="EP493" s="22">
        <f>IF(FB492&gt;0,ROUND($ED$1*$EP$1,2),0)</f>
        <v>0</v>
      </c>
      <c r="EQ493" s="15">
        <f>IF(FB492&gt;0,EK493+SUM(EM493:EP493),0)</f>
        <v>0</v>
      </c>
      <c r="ER493" s="22">
        <f>IF(FB492&gt;0,ROUND(EQ493/12,2),0)</f>
        <v>0</v>
      </c>
      <c r="ES493" s="9">
        <f>INT(ER493)</f>
        <v>0</v>
      </c>
      <c r="ET493" s="23">
        <f>INT((ER493-ES493)*10)/10</f>
        <v>0</v>
      </c>
      <c r="EU493" s="17">
        <f>ER493-ES493-ET493</f>
        <v>0</v>
      </c>
      <c r="EV493" s="23">
        <f>IF(OR(EU493=0.05,EU493=0),EU493,IF(AND(EU493&gt;0.051,EU493&lt;0.1),0.1,IF(AND(EU493&gt;0.001,EU493&lt;0.05),0.05,EU493)))</f>
        <v>0</v>
      </c>
      <c r="EW493" s="23">
        <f>ES493+ET493+EV493</f>
        <v>0</v>
      </c>
      <c r="EX493">
        <f>IF(FB492&gt;0,EX492,0)</f>
        <v>0</v>
      </c>
      <c r="EY493" s="7">
        <f>ROUND(ED493+EJ493+EW493+EX493,2)</f>
        <v>0</v>
      </c>
      <c r="EZ493" s="7">
        <f>IF(AND(EY493&gt;0,EY494=0),EY493,0)</f>
        <v>0</v>
      </c>
      <c r="FA493" s="7">
        <f>IF(FB492&gt;0,FA492,0)</f>
        <v>0</v>
      </c>
      <c r="FB493" s="7">
        <f>IF(ROUND(EY493-FA493,2)&gt;0,ROUND(EY493-FA493,2),0)</f>
        <v>0</v>
      </c>
      <c r="GB493">
        <v>491</v>
      </c>
      <c r="GC493" s="7">
        <f>IF(HB492&gt;0,GC492-1000,GC492)</f>
        <v>0</v>
      </c>
      <c r="GD493" s="20">
        <f>IF(HB492&gt;0,ROUND(PMT($F$92/12,$F$96*12,-GC493),5),0)</f>
        <v>0</v>
      </c>
      <c r="GE493" s="15">
        <f>IF(HB492&gt;0,ROUND(GC493*$GE$1/1000,2),0)</f>
        <v>0</v>
      </c>
      <c r="GF493" s="9">
        <f>INT(GE493)</f>
        <v>0</v>
      </c>
      <c r="GG493" s="23">
        <f>INT((GE493-GF493)*10)/10</f>
        <v>0</v>
      </c>
      <c r="GH493" s="17">
        <f>GE493-GF493-GG493</f>
        <v>0</v>
      </c>
      <c r="GI493" s="23">
        <f>IF(OR(GH493=0.05,GH493=0),GH493,IF(AND(GH493&gt;0.051,GH493&lt;0.1),0.1,IF(AND(GH493&gt;0.001,GH493&lt;0.05),0.05,GH493)))</f>
        <v>0</v>
      </c>
      <c r="GJ493" s="23">
        <f>GF493+GG493+GI493</f>
        <v>0</v>
      </c>
      <c r="GK493" s="15">
        <f>IF(HB492&gt;0,ROUND($GD$1*$GK$1,2),0)</f>
        <v>0</v>
      </c>
      <c r="GL493" s="22">
        <v>0</v>
      </c>
      <c r="GM493" s="22">
        <f>IF(HB492&gt;0,ROUND($GD$1*$GM$1,0),0)</f>
        <v>0</v>
      </c>
      <c r="GN493" s="22">
        <f>IF(HB492&gt;0,ROUND($GD$1*$GN$1,2),0)</f>
        <v>0</v>
      </c>
      <c r="GO493" s="22">
        <f>IF(HB492&gt;0,ROUND($GD$1*$GO$1,2),0)</f>
        <v>0</v>
      </c>
      <c r="GP493" s="22">
        <f>IF(HB492&gt;0,ROUND($GD$1*$GP$1,2),0)</f>
        <v>0</v>
      </c>
      <c r="GQ493" s="15">
        <f>IF(HB492&gt;0,GK493+SUM(GM493:GP493),0)</f>
        <v>0</v>
      </c>
      <c r="GR493" s="22">
        <f>IF(HB492&gt;0,ROUND(GQ493/12,2),0)</f>
        <v>0</v>
      </c>
      <c r="GS493" s="9">
        <f>INT(GR493)</f>
        <v>0</v>
      </c>
      <c r="GT493" s="23">
        <f>INT((GR493-GS493)*10)/10</f>
        <v>0</v>
      </c>
      <c r="GU493" s="17">
        <f>GR493-GS493-GT493</f>
        <v>0</v>
      </c>
      <c r="GV493" s="23">
        <f>IF(OR(GU493=0.05,GU493=0),GU493,IF(AND(GU493&gt;0.051,GU493&lt;0.1),0.1,IF(AND(GU493&gt;0.001,GU493&lt;0.05),0.05,GU493)))</f>
        <v>0</v>
      </c>
      <c r="GW493" s="23">
        <f>GS493+GT493+GV493</f>
        <v>0</v>
      </c>
      <c r="GX493">
        <f>IF(HB492&gt;0,GX492,0)</f>
        <v>0</v>
      </c>
      <c r="GY493" s="7">
        <f>ROUND(GD493+GJ493+GW493+GX493,2)</f>
        <v>0</v>
      </c>
      <c r="GZ493" s="7">
        <f>IF(AND(GY493&gt;0,GY494=0),GY493,0)</f>
        <v>0</v>
      </c>
      <c r="HA493" s="7">
        <f>IF(HB492&gt;0,HA492,0)</f>
        <v>0</v>
      </c>
      <c r="HB493" s="7">
        <f>IF(ROUND(GY493-HA493,2)&gt;0,ROUND(GY493-HA493,2),0)</f>
        <v>0</v>
      </c>
    </row>
    <row r="494" spans="1:235">
      <c r="BB494">
        <v>492</v>
      </c>
      <c r="BC494" s="7">
        <f>IF(BW493&gt;0,BC493-1000,BC493)</f>
        <v>0</v>
      </c>
      <c r="BD494" s="20">
        <f>IF(BW493&gt;0,ROUND(PMT($F$92/12,$F$96*12,-BC494),5),0)</f>
        <v>0</v>
      </c>
      <c r="BE494" s="15">
        <f>IF(BW493&gt;0,ROUND(BC494*$E$1/1000,2),0)</f>
        <v>0</v>
      </c>
      <c r="BF494" s="15">
        <f>IF(BW493&gt;0,ROUND(MIN(BC494,$F$168)*$BF$1,2),0)</f>
        <v>0</v>
      </c>
      <c r="BG494" s="22">
        <v>0</v>
      </c>
      <c r="BH494" s="22">
        <f>IF(BW493&gt;0,ROUND(MIN(BC494,$F$168)*$BH$1,0),0)</f>
        <v>0</v>
      </c>
      <c r="BI494" s="22">
        <f>IF(BW493&gt;0,ROUND(MIN(BC494,$F$168)*$BI$1,2),0)</f>
        <v>0</v>
      </c>
      <c r="BJ494" s="22">
        <f>IF(BW493&gt;0,ROUND(MIN(BC494,$F$168)*$BJ$1,2),0)</f>
        <v>0</v>
      </c>
      <c r="BK494" s="22">
        <f>IF(BW493&gt;0,ROUND(MIN(BC494,$F$168)*$BK$1,2),0)</f>
        <v>0</v>
      </c>
      <c r="BL494" s="15">
        <f>IF(BW493&gt;0,BF494+SUM(BH494:BK494),0)</f>
        <v>0</v>
      </c>
      <c r="BM494" s="22">
        <f>IF(BW493&gt;0,ROUND(BL494/12,2),0)</f>
        <v>0</v>
      </c>
      <c r="BN494" s="9">
        <f>INT(BM494)</f>
        <v>0</v>
      </c>
      <c r="BO494" s="23">
        <f>INT((BM494-BN494)*10)/10</f>
        <v>0</v>
      </c>
      <c r="BP494" s="17">
        <f>BM494-BN494-BO494</f>
        <v>0</v>
      </c>
      <c r="BQ494" s="23">
        <f>IF(OR(BP494=0.05,BP494=0),BP494,IF(AND(BP494&gt;0.051,BP494&lt;0.1),0.1,IF(AND(BP494&gt;0.001,BP494&lt;0.05),0.05,BP494)))</f>
        <v>0</v>
      </c>
      <c r="BR494" s="23">
        <f>BN494+BO494+BQ494</f>
        <v>0</v>
      </c>
      <c r="BS494">
        <f>IF(BW493&gt;0,BS493,0)</f>
        <v>0</v>
      </c>
      <c r="BT494" s="7">
        <f>SUM(BD494:BE494)+BR494+BS494</f>
        <v>0</v>
      </c>
      <c r="BU494" s="7">
        <f>IF(AND(BT494&gt;0,BT495=0),BT494,0)</f>
        <v>0</v>
      </c>
      <c r="BV494" s="7">
        <f>IF(BW493&gt;0,BV493,0)</f>
        <v>0</v>
      </c>
      <c r="BW494" s="7">
        <f>IF(ROUND(BT494-BV494,2)&gt;0,ROUND(BT494-BV494,2),0)</f>
        <v>0</v>
      </c>
      <c r="CB494">
        <v>492</v>
      </c>
      <c r="CC494" s="7">
        <f>IF(DB493&gt;0,CC493-1000,CC493)</f>
        <v>0</v>
      </c>
      <c r="CD494" s="20">
        <f>IF(DB493&gt;0,ROUND(PMT($F$92/12,$F$96*12,-CC494),5),0)</f>
        <v>0</v>
      </c>
      <c r="CE494" s="15">
        <f>IF(DB493&gt;0,ROUND(CC494*$CE$1/1000,2),0)</f>
        <v>0</v>
      </c>
      <c r="CF494" s="9">
        <f>INT(CE494)</f>
        <v>0</v>
      </c>
      <c r="CG494" s="23">
        <f>INT((CE494-CF494)*10)/10</f>
        <v>0</v>
      </c>
      <c r="CH494" s="17">
        <f>CE494-CF494-CG494</f>
        <v>0</v>
      </c>
      <c r="CI494" s="23">
        <f>IF(OR(CH494=0.05,CH494=0),CH494,IF(AND(CH494&gt;0.051,CH494&lt;0.1),0.1,IF(AND(CH494&gt;0.001,CH494&lt;0.05),0.05,CH494)))</f>
        <v>0</v>
      </c>
      <c r="CJ494" s="23">
        <f>CF494+CG494+CI494</f>
        <v>0</v>
      </c>
      <c r="CK494" s="15">
        <f>IF(DB493&gt;0,ROUND($CD$1*$CK$1,2),0)</f>
        <v>0</v>
      </c>
      <c r="CL494" s="22">
        <v>0</v>
      </c>
      <c r="CM494" s="22">
        <f>IF(DB493&gt;0,ROUND($CD$1*$CM$1,2),0)</f>
        <v>0</v>
      </c>
      <c r="CN494" s="22">
        <f>IF(DB493&gt;0,ROUND($CD$1*$CN$1,2),0)</f>
        <v>0</v>
      </c>
      <c r="CO494" s="22">
        <f>IF(DB493&gt;0,ROUND($CD$1*$CO$1,2),0)</f>
        <v>0</v>
      </c>
      <c r="CP494" s="22">
        <f>IF(DB493&gt;0,ROUND($CD$1*$CP$1,2),0)</f>
        <v>0</v>
      </c>
      <c r="CQ494" s="15">
        <f>IF(DB493&gt;0,CK494+SUM(CM494:CP494),0)</f>
        <v>0</v>
      </c>
      <c r="CR494" s="22">
        <f>IF(DB493&gt;0,ROUND(CQ494/12,2),0)</f>
        <v>0</v>
      </c>
      <c r="CS494" s="9">
        <f>INT(CR494)</f>
        <v>0</v>
      </c>
      <c r="CT494" s="23">
        <f>INT((CR494-CS494)*10)/10</f>
        <v>0</v>
      </c>
      <c r="CU494" s="17">
        <f>CR494-CS494-CT494</f>
        <v>0</v>
      </c>
      <c r="CV494" s="23">
        <f>IF(OR(CU494=0.05,CU494=0),CU494,IF(AND(CU494&gt;0.051,CU494&lt;0.1),0.1,IF(AND(CU494&gt;0.001,CU494&lt;0.05),0.05,CU494)))</f>
        <v>0</v>
      </c>
      <c r="CW494" s="23">
        <f>CS494+CT494+CV494</f>
        <v>0</v>
      </c>
      <c r="CX494">
        <f>IF(DB493&gt;0,CX493,0)</f>
        <v>0</v>
      </c>
      <c r="CY494" s="7">
        <f>ROUND(CD494+CJ494+CW494+CX494,2)</f>
        <v>0</v>
      </c>
      <c r="CZ494" s="7">
        <f>IF(AND(CY494&gt;0,CY495=0),CY494,0)</f>
        <v>0</v>
      </c>
      <c r="DA494" s="7">
        <f>IF(DB493&gt;0,DA493,0)</f>
        <v>0</v>
      </c>
      <c r="DB494" s="7">
        <f>IF(ROUND(CY494-DA494,2)&gt;0,ROUND(CY494-DA494,2),0)</f>
        <v>0</v>
      </c>
      <c r="EB494">
        <v>492</v>
      </c>
      <c r="EC494" s="7">
        <f>IF(FB493&gt;0,EC493-1000,EC493)</f>
        <v>0</v>
      </c>
      <c r="ED494" s="20">
        <f>IF(FB493&gt;0,ROUND(PMT($F$92/12,$F$96*12,-EC494),5),0)</f>
        <v>0</v>
      </c>
      <c r="EE494" s="15">
        <f>IF(FB493&gt;0,ROUND(EC494*$EE$1/1000,2),0)</f>
        <v>0</v>
      </c>
      <c r="EF494" s="9">
        <f>INT(EE494)</f>
        <v>0</v>
      </c>
      <c r="EG494" s="23">
        <f>INT((EE494-EF494)*10)/10</f>
        <v>0</v>
      </c>
      <c r="EH494" s="17">
        <f>EE494-EF494-EG494</f>
        <v>0</v>
      </c>
      <c r="EI494" s="23">
        <f>IF(OR(EH494=0.05,EH494=0),EH494,IF(AND(EH494&gt;0.051,EH494&lt;0.1),0.1,IF(AND(EH494&gt;0.001,EH494&lt;0.05),0.05,EH494)))</f>
        <v>0</v>
      </c>
      <c r="EJ494" s="23">
        <f>EF494+EG494+EI494</f>
        <v>0</v>
      </c>
      <c r="EK494" s="15">
        <f>IF(FB493&gt;0,ROUND($ED$1*$EK$1,2),0)</f>
        <v>0</v>
      </c>
      <c r="EL494" s="22">
        <v>0</v>
      </c>
      <c r="EM494" s="22">
        <f>IF(FB493&gt;0,ROUND($ED$1*$EM$1,0),0)</f>
        <v>0</v>
      </c>
      <c r="EN494" s="22">
        <f>IF(FB493&gt;0,ROUND($ED$1*$EN$1,2),0)</f>
        <v>0</v>
      </c>
      <c r="EO494" s="22">
        <f>IF(FB493&gt;0,ROUND($ED$1*$EO$1,2),0)</f>
        <v>0</v>
      </c>
      <c r="EP494" s="22">
        <f>IF(FB493&gt;0,ROUND($ED$1*$EP$1,2),0)</f>
        <v>0</v>
      </c>
      <c r="EQ494" s="15">
        <f>IF(FB493&gt;0,EK494+SUM(EM494:EP494),0)</f>
        <v>0</v>
      </c>
      <c r="ER494" s="22">
        <f>IF(FB493&gt;0,ROUND(EQ494/12,2),0)</f>
        <v>0</v>
      </c>
      <c r="ES494" s="9">
        <f>INT(ER494)</f>
        <v>0</v>
      </c>
      <c r="ET494" s="23">
        <f>INT((ER494-ES494)*10)/10</f>
        <v>0</v>
      </c>
      <c r="EU494" s="17">
        <f>ER494-ES494-ET494</f>
        <v>0</v>
      </c>
      <c r="EV494" s="23">
        <f>IF(OR(EU494=0.05,EU494=0),EU494,IF(AND(EU494&gt;0.051,EU494&lt;0.1),0.1,IF(AND(EU494&gt;0.001,EU494&lt;0.05),0.05,EU494)))</f>
        <v>0</v>
      </c>
      <c r="EW494" s="23">
        <f>ES494+ET494+EV494</f>
        <v>0</v>
      </c>
      <c r="EX494">
        <f>IF(FB493&gt;0,EX493,0)</f>
        <v>0</v>
      </c>
      <c r="EY494" s="7">
        <f>ROUND(ED494+EJ494+EW494+EX494,2)</f>
        <v>0</v>
      </c>
      <c r="EZ494" s="7">
        <f>IF(AND(EY494&gt;0,EY495=0),EY494,0)</f>
        <v>0</v>
      </c>
      <c r="FA494" s="7">
        <f>IF(FB493&gt;0,FA493,0)</f>
        <v>0</v>
      </c>
      <c r="FB494" s="7">
        <f>IF(ROUND(EY494-FA494,2)&gt;0,ROUND(EY494-FA494,2),0)</f>
        <v>0</v>
      </c>
      <c r="GB494">
        <v>492</v>
      </c>
      <c r="GC494" s="7">
        <f>IF(HB493&gt;0,GC493-1000,GC493)</f>
        <v>0</v>
      </c>
      <c r="GD494" s="20">
        <f>IF(HB493&gt;0,ROUND(PMT($F$92/12,$F$96*12,-GC494),5),0)</f>
        <v>0</v>
      </c>
      <c r="GE494" s="15">
        <f>IF(HB493&gt;0,ROUND(GC494*$GE$1/1000,2),0)</f>
        <v>0</v>
      </c>
      <c r="GF494" s="9">
        <f>INT(GE494)</f>
        <v>0</v>
      </c>
      <c r="GG494" s="23">
        <f>INT((GE494-GF494)*10)/10</f>
        <v>0</v>
      </c>
      <c r="GH494" s="17">
        <f>GE494-GF494-GG494</f>
        <v>0</v>
      </c>
      <c r="GI494" s="23">
        <f>IF(OR(GH494=0.05,GH494=0),GH494,IF(AND(GH494&gt;0.051,GH494&lt;0.1),0.1,IF(AND(GH494&gt;0.001,GH494&lt;0.05),0.05,GH494)))</f>
        <v>0</v>
      </c>
      <c r="GJ494" s="23">
        <f>GF494+GG494+GI494</f>
        <v>0</v>
      </c>
      <c r="GK494" s="15">
        <f>IF(HB493&gt;0,ROUND($GD$1*$GK$1,2),0)</f>
        <v>0</v>
      </c>
      <c r="GL494" s="22">
        <v>0</v>
      </c>
      <c r="GM494" s="22">
        <f>IF(HB493&gt;0,ROUND($GD$1*$GM$1,0),0)</f>
        <v>0</v>
      </c>
      <c r="GN494" s="22">
        <f>IF(HB493&gt;0,ROUND($GD$1*$GN$1,2),0)</f>
        <v>0</v>
      </c>
      <c r="GO494" s="22">
        <f>IF(HB493&gt;0,ROUND($GD$1*$GO$1,2),0)</f>
        <v>0</v>
      </c>
      <c r="GP494" s="22">
        <f>IF(HB493&gt;0,ROUND($GD$1*$GP$1,2),0)</f>
        <v>0</v>
      </c>
      <c r="GQ494" s="15">
        <f>IF(HB493&gt;0,GK494+SUM(GM494:GP494),0)</f>
        <v>0</v>
      </c>
      <c r="GR494" s="22">
        <f>IF(HB493&gt;0,ROUND(GQ494/12,2),0)</f>
        <v>0</v>
      </c>
      <c r="GS494" s="9">
        <f>INT(GR494)</f>
        <v>0</v>
      </c>
      <c r="GT494" s="23">
        <f>INT((GR494-GS494)*10)/10</f>
        <v>0</v>
      </c>
      <c r="GU494" s="17">
        <f>GR494-GS494-GT494</f>
        <v>0</v>
      </c>
      <c r="GV494" s="23">
        <f>IF(OR(GU494=0.05,GU494=0),GU494,IF(AND(GU494&gt;0.051,GU494&lt;0.1),0.1,IF(AND(GU494&gt;0.001,GU494&lt;0.05),0.05,GU494)))</f>
        <v>0</v>
      </c>
      <c r="GW494" s="23">
        <f>GS494+GT494+GV494</f>
        <v>0</v>
      </c>
      <c r="GX494">
        <f>IF(HB493&gt;0,GX493,0)</f>
        <v>0</v>
      </c>
      <c r="GY494" s="7">
        <f>ROUND(GD494+GJ494+GW494+GX494,2)</f>
        <v>0</v>
      </c>
      <c r="GZ494" s="7">
        <f>IF(AND(GY494&gt;0,GY495=0),GY494,0)</f>
        <v>0</v>
      </c>
      <c r="HA494" s="7">
        <f>IF(HB493&gt;0,HA493,0)</f>
        <v>0</v>
      </c>
      <c r="HB494" s="7">
        <f>IF(ROUND(GY494-HA494,2)&gt;0,ROUND(GY494-HA494,2),0)</f>
        <v>0</v>
      </c>
    </row>
    <row r="495" spans="1:235">
      <c r="BB495">
        <v>493</v>
      </c>
      <c r="BC495" s="7">
        <f>IF(BW494&gt;0,BC494-1000,BC494)</f>
        <v>0</v>
      </c>
      <c r="BD495" s="20">
        <f>IF(BW494&gt;0,ROUND(PMT($F$92/12,$F$96*12,-BC495),5),0)</f>
        <v>0</v>
      </c>
      <c r="BE495" s="15">
        <f>IF(BW494&gt;0,ROUND(BC495*$E$1/1000,2),0)</f>
        <v>0</v>
      </c>
      <c r="BF495" s="15">
        <f>IF(BW494&gt;0,ROUND(MIN(BC495,$F$168)*$BF$1,2),0)</f>
        <v>0</v>
      </c>
      <c r="BG495" s="22">
        <v>0</v>
      </c>
      <c r="BH495" s="22">
        <f>IF(BW494&gt;0,ROUND(MIN(BC495,$F$168)*$BH$1,0),0)</f>
        <v>0</v>
      </c>
      <c r="BI495" s="22">
        <f>IF(BW494&gt;0,ROUND(MIN(BC495,$F$168)*$BI$1,2),0)</f>
        <v>0</v>
      </c>
      <c r="BJ495" s="22">
        <f>IF(BW494&gt;0,ROUND(MIN(BC495,$F$168)*$BJ$1,2),0)</f>
        <v>0</v>
      </c>
      <c r="BK495" s="22">
        <f>IF(BW494&gt;0,ROUND(MIN(BC495,$F$168)*$BK$1,2),0)</f>
        <v>0</v>
      </c>
      <c r="BL495" s="15">
        <f>IF(BW494&gt;0,BF495+SUM(BH495:BK495),0)</f>
        <v>0</v>
      </c>
      <c r="BM495" s="22">
        <f>IF(BW494&gt;0,ROUND(BL495/12,2),0)</f>
        <v>0</v>
      </c>
      <c r="BN495" s="9">
        <f>INT(BM495)</f>
        <v>0</v>
      </c>
      <c r="BO495" s="23">
        <f>INT((BM495-BN495)*10)/10</f>
        <v>0</v>
      </c>
      <c r="BP495" s="17">
        <f>BM495-BN495-BO495</f>
        <v>0</v>
      </c>
      <c r="BQ495" s="23">
        <f>IF(OR(BP495=0.05,BP495=0),BP495,IF(AND(BP495&gt;0.051,BP495&lt;0.1),0.1,IF(AND(BP495&gt;0.001,BP495&lt;0.05),0.05,BP495)))</f>
        <v>0</v>
      </c>
      <c r="BR495" s="23">
        <f>BN495+BO495+BQ495</f>
        <v>0</v>
      </c>
      <c r="BS495">
        <f>IF(BW494&gt;0,BS494,0)</f>
        <v>0</v>
      </c>
      <c r="BT495" s="7">
        <f>SUM(BD495:BE495)+BR495+BS495</f>
        <v>0</v>
      </c>
      <c r="BU495" s="7">
        <f>IF(AND(BT495&gt;0,BT496=0),BT495,0)</f>
        <v>0</v>
      </c>
      <c r="BV495" s="7">
        <f>IF(BW494&gt;0,BV494,0)</f>
        <v>0</v>
      </c>
      <c r="BW495" s="7">
        <f>IF(ROUND(BT495-BV495,2)&gt;0,ROUND(BT495-BV495,2),0)</f>
        <v>0</v>
      </c>
      <c r="CB495">
        <v>493</v>
      </c>
      <c r="CC495" s="7">
        <f>IF(DB494&gt;0,CC494-1000,CC494)</f>
        <v>0</v>
      </c>
      <c r="CD495" s="20">
        <f>IF(DB494&gt;0,ROUND(PMT($F$92/12,$F$96*12,-CC495),5),0)</f>
        <v>0</v>
      </c>
      <c r="CE495" s="15">
        <f>IF(DB494&gt;0,ROUND(CC495*$CE$1/1000,2),0)</f>
        <v>0</v>
      </c>
      <c r="CF495" s="9">
        <f>INT(CE495)</f>
        <v>0</v>
      </c>
      <c r="CG495" s="23">
        <f>INT((CE495-CF495)*10)/10</f>
        <v>0</v>
      </c>
      <c r="CH495" s="17">
        <f>CE495-CF495-CG495</f>
        <v>0</v>
      </c>
      <c r="CI495" s="23">
        <f>IF(OR(CH495=0.05,CH495=0),CH495,IF(AND(CH495&gt;0.051,CH495&lt;0.1),0.1,IF(AND(CH495&gt;0.001,CH495&lt;0.05),0.05,CH495)))</f>
        <v>0</v>
      </c>
      <c r="CJ495" s="23">
        <f>CF495+CG495+CI495</f>
        <v>0</v>
      </c>
      <c r="CK495" s="15">
        <f>IF(DB494&gt;0,ROUND($CD$1*$CK$1,2),0)</f>
        <v>0</v>
      </c>
      <c r="CL495" s="22">
        <v>0</v>
      </c>
      <c r="CM495" s="22">
        <f>IF(DB494&gt;0,ROUND($CD$1*$CM$1,2),0)</f>
        <v>0</v>
      </c>
      <c r="CN495" s="22">
        <f>IF(DB494&gt;0,ROUND($CD$1*$CN$1,2),0)</f>
        <v>0</v>
      </c>
      <c r="CO495" s="22">
        <f>IF(DB494&gt;0,ROUND($CD$1*$CO$1,2),0)</f>
        <v>0</v>
      </c>
      <c r="CP495" s="22">
        <f>IF(DB494&gt;0,ROUND($CD$1*$CP$1,2),0)</f>
        <v>0</v>
      </c>
      <c r="CQ495" s="15">
        <f>IF(DB494&gt;0,CK495+SUM(CM495:CP495),0)</f>
        <v>0</v>
      </c>
      <c r="CR495" s="22">
        <f>IF(DB494&gt;0,ROUND(CQ495/12,2),0)</f>
        <v>0</v>
      </c>
      <c r="CS495" s="9">
        <f>INT(CR495)</f>
        <v>0</v>
      </c>
      <c r="CT495" s="23">
        <f>INT((CR495-CS495)*10)/10</f>
        <v>0</v>
      </c>
      <c r="CU495" s="17">
        <f>CR495-CS495-CT495</f>
        <v>0</v>
      </c>
      <c r="CV495" s="23">
        <f>IF(OR(CU495=0.05,CU495=0),CU495,IF(AND(CU495&gt;0.051,CU495&lt;0.1),0.1,IF(AND(CU495&gt;0.001,CU495&lt;0.05),0.05,CU495)))</f>
        <v>0</v>
      </c>
      <c r="CW495" s="23">
        <f>CS495+CT495+CV495</f>
        <v>0</v>
      </c>
      <c r="CX495">
        <f>IF(DB494&gt;0,CX494,0)</f>
        <v>0</v>
      </c>
      <c r="CY495" s="7">
        <f>ROUND(CD495+CJ495+CW495+CX495,2)</f>
        <v>0</v>
      </c>
      <c r="CZ495" s="7">
        <f>IF(AND(CY495&gt;0,CY496=0),CY495,0)</f>
        <v>0</v>
      </c>
      <c r="DA495" s="7">
        <f>IF(DB494&gt;0,DA494,0)</f>
        <v>0</v>
      </c>
      <c r="DB495" s="7">
        <f>IF(ROUND(CY495-DA495,2)&gt;0,ROUND(CY495-DA495,2),0)</f>
        <v>0</v>
      </c>
      <c r="EB495">
        <v>493</v>
      </c>
      <c r="EC495" s="7">
        <f>IF(FB494&gt;0,EC494-1000,EC494)</f>
        <v>0</v>
      </c>
      <c r="ED495" s="20">
        <f>IF(FB494&gt;0,ROUND(PMT($F$92/12,$F$96*12,-EC495),5),0)</f>
        <v>0</v>
      </c>
      <c r="EE495" s="15">
        <f>IF(FB494&gt;0,ROUND(EC495*$EE$1/1000,2),0)</f>
        <v>0</v>
      </c>
      <c r="EF495" s="9">
        <f>INT(EE495)</f>
        <v>0</v>
      </c>
      <c r="EG495" s="23">
        <f>INT((EE495-EF495)*10)/10</f>
        <v>0</v>
      </c>
      <c r="EH495" s="17">
        <f>EE495-EF495-EG495</f>
        <v>0</v>
      </c>
      <c r="EI495" s="23">
        <f>IF(OR(EH495=0.05,EH495=0),EH495,IF(AND(EH495&gt;0.051,EH495&lt;0.1),0.1,IF(AND(EH495&gt;0.001,EH495&lt;0.05),0.05,EH495)))</f>
        <v>0</v>
      </c>
      <c r="EJ495" s="23">
        <f>EF495+EG495+EI495</f>
        <v>0</v>
      </c>
      <c r="EK495" s="15">
        <f>IF(FB494&gt;0,ROUND($ED$1*$EK$1,2),0)</f>
        <v>0</v>
      </c>
      <c r="EL495" s="22">
        <v>0</v>
      </c>
      <c r="EM495" s="22">
        <f>IF(FB494&gt;0,ROUND($ED$1*$EM$1,0),0)</f>
        <v>0</v>
      </c>
      <c r="EN495" s="22">
        <f>IF(FB494&gt;0,ROUND($ED$1*$EN$1,2),0)</f>
        <v>0</v>
      </c>
      <c r="EO495" s="22">
        <f>IF(FB494&gt;0,ROUND($ED$1*$EO$1,2),0)</f>
        <v>0</v>
      </c>
      <c r="EP495" s="22">
        <f>IF(FB494&gt;0,ROUND($ED$1*$EP$1,2),0)</f>
        <v>0</v>
      </c>
      <c r="EQ495" s="15">
        <f>IF(FB494&gt;0,EK495+SUM(EM495:EP495),0)</f>
        <v>0</v>
      </c>
      <c r="ER495" s="22">
        <f>IF(FB494&gt;0,ROUND(EQ495/12,2),0)</f>
        <v>0</v>
      </c>
      <c r="ES495" s="9">
        <f>INT(ER495)</f>
        <v>0</v>
      </c>
      <c r="ET495" s="23">
        <f>INT((ER495-ES495)*10)/10</f>
        <v>0</v>
      </c>
      <c r="EU495" s="17">
        <f>ER495-ES495-ET495</f>
        <v>0</v>
      </c>
      <c r="EV495" s="23">
        <f>IF(OR(EU495=0.05,EU495=0),EU495,IF(AND(EU495&gt;0.051,EU495&lt;0.1),0.1,IF(AND(EU495&gt;0.001,EU495&lt;0.05),0.05,EU495)))</f>
        <v>0</v>
      </c>
      <c r="EW495" s="23">
        <f>ES495+ET495+EV495</f>
        <v>0</v>
      </c>
      <c r="EX495">
        <f>IF(FB494&gt;0,EX494,0)</f>
        <v>0</v>
      </c>
      <c r="EY495" s="7">
        <f>ROUND(ED495+EJ495+EW495+EX495,2)</f>
        <v>0</v>
      </c>
      <c r="EZ495" s="7">
        <f>IF(AND(EY495&gt;0,EY496=0),EY495,0)</f>
        <v>0</v>
      </c>
      <c r="FA495" s="7">
        <f>IF(FB494&gt;0,FA494,0)</f>
        <v>0</v>
      </c>
      <c r="FB495" s="7">
        <f>IF(ROUND(EY495-FA495,2)&gt;0,ROUND(EY495-FA495,2),0)</f>
        <v>0</v>
      </c>
      <c r="GB495">
        <v>493</v>
      </c>
      <c r="GC495" s="7">
        <f>IF(HB494&gt;0,GC494-1000,GC494)</f>
        <v>0</v>
      </c>
      <c r="GD495" s="20">
        <f>IF(HB494&gt;0,ROUND(PMT($F$92/12,$F$96*12,-GC495),5),0)</f>
        <v>0</v>
      </c>
      <c r="GE495" s="15">
        <f>IF(HB494&gt;0,ROUND(GC495*$GE$1/1000,2),0)</f>
        <v>0</v>
      </c>
      <c r="GF495" s="9">
        <f>INT(GE495)</f>
        <v>0</v>
      </c>
      <c r="GG495" s="23">
        <f>INT((GE495-GF495)*10)/10</f>
        <v>0</v>
      </c>
      <c r="GH495" s="17">
        <f>GE495-GF495-GG495</f>
        <v>0</v>
      </c>
      <c r="GI495" s="23">
        <f>IF(OR(GH495=0.05,GH495=0),GH495,IF(AND(GH495&gt;0.051,GH495&lt;0.1),0.1,IF(AND(GH495&gt;0.001,GH495&lt;0.05),0.05,GH495)))</f>
        <v>0</v>
      </c>
      <c r="GJ495" s="23">
        <f>GF495+GG495+GI495</f>
        <v>0</v>
      </c>
      <c r="GK495" s="15">
        <f>IF(HB494&gt;0,ROUND($GD$1*$GK$1,2),0)</f>
        <v>0</v>
      </c>
      <c r="GL495" s="22">
        <v>0</v>
      </c>
      <c r="GM495" s="22">
        <f>IF(HB494&gt;0,ROUND($GD$1*$GM$1,0),0)</f>
        <v>0</v>
      </c>
      <c r="GN495" s="22">
        <f>IF(HB494&gt;0,ROUND($GD$1*$GN$1,2),0)</f>
        <v>0</v>
      </c>
      <c r="GO495" s="22">
        <f>IF(HB494&gt;0,ROUND($GD$1*$GO$1,2),0)</f>
        <v>0</v>
      </c>
      <c r="GP495" s="22">
        <f>IF(HB494&gt;0,ROUND($GD$1*$GP$1,2),0)</f>
        <v>0</v>
      </c>
      <c r="GQ495" s="15">
        <f>IF(HB494&gt;0,GK495+SUM(GM495:GP495),0)</f>
        <v>0</v>
      </c>
      <c r="GR495" s="22">
        <f>IF(HB494&gt;0,ROUND(GQ495/12,2),0)</f>
        <v>0</v>
      </c>
      <c r="GS495" s="9">
        <f>INT(GR495)</f>
        <v>0</v>
      </c>
      <c r="GT495" s="23">
        <f>INT((GR495-GS495)*10)/10</f>
        <v>0</v>
      </c>
      <c r="GU495" s="17">
        <f>GR495-GS495-GT495</f>
        <v>0</v>
      </c>
      <c r="GV495" s="23">
        <f>IF(OR(GU495=0.05,GU495=0),GU495,IF(AND(GU495&gt;0.051,GU495&lt;0.1),0.1,IF(AND(GU495&gt;0.001,GU495&lt;0.05),0.05,GU495)))</f>
        <v>0</v>
      </c>
      <c r="GW495" s="23">
        <f>GS495+GT495+GV495</f>
        <v>0</v>
      </c>
      <c r="GX495">
        <f>IF(HB494&gt;0,GX494,0)</f>
        <v>0</v>
      </c>
      <c r="GY495" s="7">
        <f>ROUND(GD495+GJ495+GW495+GX495,2)</f>
        <v>0</v>
      </c>
      <c r="GZ495" s="7">
        <f>IF(AND(GY495&gt;0,GY496=0),GY495,0)</f>
        <v>0</v>
      </c>
      <c r="HA495" s="7">
        <f>IF(HB494&gt;0,HA494,0)</f>
        <v>0</v>
      </c>
      <c r="HB495" s="7">
        <f>IF(ROUND(GY495-HA495,2)&gt;0,ROUND(GY495-HA495,2),0)</f>
        <v>0</v>
      </c>
    </row>
    <row r="496" spans="1:235">
      <c r="BB496">
        <v>494</v>
      </c>
      <c r="BC496" s="7">
        <f>IF(BW495&gt;0,BC495-1000,BC495)</f>
        <v>0</v>
      </c>
      <c r="BD496" s="20">
        <f>IF(BW495&gt;0,ROUND(PMT($F$92/12,$F$96*12,-BC496),5),0)</f>
        <v>0</v>
      </c>
      <c r="BE496" s="15">
        <f>IF(BW495&gt;0,ROUND(BC496*$E$1/1000,2),0)</f>
        <v>0</v>
      </c>
      <c r="BF496" s="15">
        <f>IF(BW495&gt;0,ROUND(MIN(BC496,$F$168)*$BF$1,2),0)</f>
        <v>0</v>
      </c>
      <c r="BG496" s="22">
        <v>0</v>
      </c>
      <c r="BH496" s="22">
        <f>IF(BW495&gt;0,ROUND(MIN(BC496,$F$168)*$BH$1,0),0)</f>
        <v>0</v>
      </c>
      <c r="BI496" s="22">
        <f>IF(BW495&gt;0,ROUND(MIN(BC496,$F$168)*$BI$1,2),0)</f>
        <v>0</v>
      </c>
      <c r="BJ496" s="22">
        <f>IF(BW495&gt;0,ROUND(MIN(BC496,$F$168)*$BJ$1,2),0)</f>
        <v>0</v>
      </c>
      <c r="BK496" s="22">
        <f>IF(BW495&gt;0,ROUND(MIN(BC496,$F$168)*$BK$1,2),0)</f>
        <v>0</v>
      </c>
      <c r="BL496" s="15">
        <f>IF(BW495&gt;0,BF496+SUM(BH496:BK496),0)</f>
        <v>0</v>
      </c>
      <c r="BM496" s="22">
        <f>IF(BW495&gt;0,ROUND(BL496/12,2),0)</f>
        <v>0</v>
      </c>
      <c r="BN496" s="9">
        <f>INT(BM496)</f>
        <v>0</v>
      </c>
      <c r="BO496" s="23">
        <f>INT((BM496-BN496)*10)/10</f>
        <v>0</v>
      </c>
      <c r="BP496" s="17">
        <f>BM496-BN496-BO496</f>
        <v>0</v>
      </c>
      <c r="BQ496" s="23">
        <f>IF(OR(BP496=0.05,BP496=0),BP496,IF(AND(BP496&gt;0.051,BP496&lt;0.1),0.1,IF(AND(BP496&gt;0.001,BP496&lt;0.05),0.05,BP496)))</f>
        <v>0</v>
      </c>
      <c r="BR496" s="23">
        <f>BN496+BO496+BQ496</f>
        <v>0</v>
      </c>
      <c r="BS496">
        <f>IF(BW495&gt;0,BS495,0)</f>
        <v>0</v>
      </c>
      <c r="BT496" s="7">
        <f>SUM(BD496:BE496)+BR496+BS496</f>
        <v>0</v>
      </c>
      <c r="BU496" s="7">
        <f>IF(AND(BT496&gt;0,BT497=0),BT496,0)</f>
        <v>0</v>
      </c>
      <c r="BV496" s="7">
        <f>IF(BW495&gt;0,BV495,0)</f>
        <v>0</v>
      </c>
      <c r="BW496" s="7">
        <f>IF(ROUND(BT496-BV496,2)&gt;0,ROUND(BT496-BV496,2),0)</f>
        <v>0</v>
      </c>
      <c r="CB496">
        <v>494</v>
      </c>
      <c r="CC496" s="7">
        <f>IF(DB495&gt;0,CC495-1000,CC495)</f>
        <v>0</v>
      </c>
      <c r="CD496" s="20">
        <f>IF(DB495&gt;0,ROUND(PMT($F$92/12,$F$96*12,-CC496),5),0)</f>
        <v>0</v>
      </c>
      <c r="CE496" s="15">
        <f>IF(DB495&gt;0,ROUND(CC496*$CE$1/1000,2),0)</f>
        <v>0</v>
      </c>
      <c r="CF496" s="9">
        <f>INT(CE496)</f>
        <v>0</v>
      </c>
      <c r="CG496" s="23">
        <f>INT((CE496-CF496)*10)/10</f>
        <v>0</v>
      </c>
      <c r="CH496" s="17">
        <f>CE496-CF496-CG496</f>
        <v>0</v>
      </c>
      <c r="CI496" s="23">
        <f>IF(OR(CH496=0.05,CH496=0),CH496,IF(AND(CH496&gt;0.051,CH496&lt;0.1),0.1,IF(AND(CH496&gt;0.001,CH496&lt;0.05),0.05,CH496)))</f>
        <v>0</v>
      </c>
      <c r="CJ496" s="23">
        <f>CF496+CG496+CI496</f>
        <v>0</v>
      </c>
      <c r="CK496" s="15">
        <f>IF(DB495&gt;0,ROUND($CD$1*$CK$1,2),0)</f>
        <v>0</v>
      </c>
      <c r="CL496" s="22">
        <v>0</v>
      </c>
      <c r="CM496" s="22">
        <f>IF(DB495&gt;0,ROUND($CD$1*$CM$1,2),0)</f>
        <v>0</v>
      </c>
      <c r="CN496" s="22">
        <f>IF(DB495&gt;0,ROUND($CD$1*$CN$1,2),0)</f>
        <v>0</v>
      </c>
      <c r="CO496" s="22">
        <f>IF(DB495&gt;0,ROUND($CD$1*$CO$1,2),0)</f>
        <v>0</v>
      </c>
      <c r="CP496" s="22">
        <f>IF(DB495&gt;0,ROUND($CD$1*$CP$1,2),0)</f>
        <v>0</v>
      </c>
      <c r="CQ496" s="15">
        <f>IF(DB495&gt;0,CK496+SUM(CM496:CP496),0)</f>
        <v>0</v>
      </c>
      <c r="CR496" s="22">
        <f>IF(DB495&gt;0,ROUND(CQ496/12,2),0)</f>
        <v>0</v>
      </c>
      <c r="CS496" s="9">
        <f>INT(CR496)</f>
        <v>0</v>
      </c>
      <c r="CT496" s="23">
        <f>INT((CR496-CS496)*10)/10</f>
        <v>0</v>
      </c>
      <c r="CU496" s="17">
        <f>CR496-CS496-CT496</f>
        <v>0</v>
      </c>
      <c r="CV496" s="23">
        <f>IF(OR(CU496=0.05,CU496=0),CU496,IF(AND(CU496&gt;0.051,CU496&lt;0.1),0.1,IF(AND(CU496&gt;0.001,CU496&lt;0.05),0.05,CU496)))</f>
        <v>0</v>
      </c>
      <c r="CW496" s="23">
        <f>CS496+CT496+CV496</f>
        <v>0</v>
      </c>
      <c r="CX496">
        <f>IF(DB495&gt;0,CX495,0)</f>
        <v>0</v>
      </c>
      <c r="CY496" s="7">
        <f>ROUND(CD496+CJ496+CW496+CX496,2)</f>
        <v>0</v>
      </c>
      <c r="CZ496" s="7">
        <f>IF(AND(CY496&gt;0,CY497=0),CY496,0)</f>
        <v>0</v>
      </c>
      <c r="DA496" s="7">
        <f>IF(DB495&gt;0,DA495,0)</f>
        <v>0</v>
      </c>
      <c r="DB496" s="7">
        <f>IF(ROUND(CY496-DA496,2)&gt;0,ROUND(CY496-DA496,2),0)</f>
        <v>0</v>
      </c>
      <c r="EB496">
        <v>494</v>
      </c>
      <c r="EC496" s="7">
        <f>IF(FB495&gt;0,EC495-1000,EC495)</f>
        <v>0</v>
      </c>
      <c r="ED496" s="20">
        <f>IF(FB495&gt;0,ROUND(PMT($F$92/12,$F$96*12,-EC496),5),0)</f>
        <v>0</v>
      </c>
      <c r="EE496" s="15">
        <f>IF(FB495&gt;0,ROUND(EC496*$EE$1/1000,2),0)</f>
        <v>0</v>
      </c>
      <c r="EF496" s="9">
        <f>INT(EE496)</f>
        <v>0</v>
      </c>
      <c r="EG496" s="23">
        <f>INT((EE496-EF496)*10)/10</f>
        <v>0</v>
      </c>
      <c r="EH496" s="17">
        <f>EE496-EF496-EG496</f>
        <v>0</v>
      </c>
      <c r="EI496" s="23">
        <f>IF(OR(EH496=0.05,EH496=0),EH496,IF(AND(EH496&gt;0.051,EH496&lt;0.1),0.1,IF(AND(EH496&gt;0.001,EH496&lt;0.05),0.05,EH496)))</f>
        <v>0</v>
      </c>
      <c r="EJ496" s="23">
        <f>EF496+EG496+EI496</f>
        <v>0</v>
      </c>
      <c r="EK496" s="15">
        <f>IF(FB495&gt;0,ROUND($ED$1*$EK$1,2),0)</f>
        <v>0</v>
      </c>
      <c r="EL496" s="22">
        <v>0</v>
      </c>
      <c r="EM496" s="22">
        <f>IF(FB495&gt;0,ROUND($ED$1*$EM$1,0),0)</f>
        <v>0</v>
      </c>
      <c r="EN496" s="22">
        <f>IF(FB495&gt;0,ROUND($ED$1*$EN$1,2),0)</f>
        <v>0</v>
      </c>
      <c r="EO496" s="22">
        <f>IF(FB495&gt;0,ROUND($ED$1*$EO$1,2),0)</f>
        <v>0</v>
      </c>
      <c r="EP496" s="22">
        <f>IF(FB495&gt;0,ROUND($ED$1*$EP$1,2),0)</f>
        <v>0</v>
      </c>
      <c r="EQ496" s="15">
        <f>IF(FB495&gt;0,EK496+SUM(EM496:EP496),0)</f>
        <v>0</v>
      </c>
      <c r="ER496" s="22">
        <f>IF(FB495&gt;0,ROUND(EQ496/12,2),0)</f>
        <v>0</v>
      </c>
      <c r="ES496" s="9">
        <f>INT(ER496)</f>
        <v>0</v>
      </c>
      <c r="ET496" s="23">
        <f>INT((ER496-ES496)*10)/10</f>
        <v>0</v>
      </c>
      <c r="EU496" s="17">
        <f>ER496-ES496-ET496</f>
        <v>0</v>
      </c>
      <c r="EV496" s="23">
        <f>IF(OR(EU496=0.05,EU496=0),EU496,IF(AND(EU496&gt;0.051,EU496&lt;0.1),0.1,IF(AND(EU496&gt;0.001,EU496&lt;0.05),0.05,EU496)))</f>
        <v>0</v>
      </c>
      <c r="EW496" s="23">
        <f>ES496+ET496+EV496</f>
        <v>0</v>
      </c>
      <c r="EX496">
        <f>IF(FB495&gt;0,EX495,0)</f>
        <v>0</v>
      </c>
      <c r="EY496" s="7">
        <f>ROUND(ED496+EJ496+EW496+EX496,2)</f>
        <v>0</v>
      </c>
      <c r="EZ496" s="7">
        <f>IF(AND(EY496&gt;0,EY497=0),EY496,0)</f>
        <v>0</v>
      </c>
      <c r="FA496" s="7">
        <f>IF(FB495&gt;0,FA495,0)</f>
        <v>0</v>
      </c>
      <c r="FB496" s="7">
        <f>IF(ROUND(EY496-FA496,2)&gt;0,ROUND(EY496-FA496,2),0)</f>
        <v>0</v>
      </c>
      <c r="GB496">
        <v>494</v>
      </c>
      <c r="GC496" s="7">
        <f>IF(HB495&gt;0,GC495-1000,GC495)</f>
        <v>0</v>
      </c>
      <c r="GD496" s="20">
        <f>IF(HB495&gt;0,ROUND(PMT($F$92/12,$F$96*12,-GC496),5),0)</f>
        <v>0</v>
      </c>
      <c r="GE496" s="15">
        <f>IF(HB495&gt;0,ROUND(GC496*$GE$1/1000,2),0)</f>
        <v>0</v>
      </c>
      <c r="GF496" s="9">
        <f>INT(GE496)</f>
        <v>0</v>
      </c>
      <c r="GG496" s="23">
        <f>INT((GE496-GF496)*10)/10</f>
        <v>0</v>
      </c>
      <c r="GH496" s="17">
        <f>GE496-GF496-GG496</f>
        <v>0</v>
      </c>
      <c r="GI496" s="23">
        <f>IF(OR(GH496=0.05,GH496=0),GH496,IF(AND(GH496&gt;0.051,GH496&lt;0.1),0.1,IF(AND(GH496&gt;0.001,GH496&lt;0.05),0.05,GH496)))</f>
        <v>0</v>
      </c>
      <c r="GJ496" s="23">
        <f>GF496+GG496+GI496</f>
        <v>0</v>
      </c>
      <c r="GK496" s="15">
        <f>IF(HB495&gt;0,ROUND($GD$1*$GK$1,2),0)</f>
        <v>0</v>
      </c>
      <c r="GL496" s="22">
        <v>0</v>
      </c>
      <c r="GM496" s="22">
        <f>IF(HB495&gt;0,ROUND($GD$1*$GM$1,0),0)</f>
        <v>0</v>
      </c>
      <c r="GN496" s="22">
        <f>IF(HB495&gt;0,ROUND($GD$1*$GN$1,2),0)</f>
        <v>0</v>
      </c>
      <c r="GO496" s="22">
        <f>IF(HB495&gt;0,ROUND($GD$1*$GO$1,2),0)</f>
        <v>0</v>
      </c>
      <c r="GP496" s="22">
        <f>IF(HB495&gt;0,ROUND($GD$1*$GP$1,2),0)</f>
        <v>0</v>
      </c>
      <c r="GQ496" s="15">
        <f>IF(HB495&gt;0,GK496+SUM(GM496:GP496),0)</f>
        <v>0</v>
      </c>
      <c r="GR496" s="22">
        <f>IF(HB495&gt;0,ROUND(GQ496/12,2),0)</f>
        <v>0</v>
      </c>
      <c r="GS496" s="9">
        <f>INT(GR496)</f>
        <v>0</v>
      </c>
      <c r="GT496" s="23">
        <f>INT((GR496-GS496)*10)/10</f>
        <v>0</v>
      </c>
      <c r="GU496" s="17">
        <f>GR496-GS496-GT496</f>
        <v>0</v>
      </c>
      <c r="GV496" s="23">
        <f>IF(OR(GU496=0.05,GU496=0),GU496,IF(AND(GU496&gt;0.051,GU496&lt;0.1),0.1,IF(AND(GU496&gt;0.001,GU496&lt;0.05),0.05,GU496)))</f>
        <v>0</v>
      </c>
      <c r="GW496" s="23">
        <f>GS496+GT496+GV496</f>
        <v>0</v>
      </c>
      <c r="GX496">
        <f>IF(HB495&gt;0,GX495,0)</f>
        <v>0</v>
      </c>
      <c r="GY496" s="7">
        <f>ROUND(GD496+GJ496+GW496+GX496,2)</f>
        <v>0</v>
      </c>
      <c r="GZ496" s="7">
        <f>IF(AND(GY496&gt;0,GY497=0),GY496,0)</f>
        <v>0</v>
      </c>
      <c r="HA496" s="7">
        <f>IF(HB495&gt;0,HA495,0)</f>
        <v>0</v>
      </c>
      <c r="HB496" s="7">
        <f>IF(ROUND(GY496-HA496,2)&gt;0,ROUND(GY496-HA496,2),0)</f>
        <v>0</v>
      </c>
    </row>
    <row r="497" spans="1:235">
      <c r="BB497">
        <v>495</v>
      </c>
      <c r="BC497" s="7">
        <f>IF(BW496&gt;0,BC496-1000,BC496)</f>
        <v>0</v>
      </c>
      <c r="BD497" s="20">
        <f>IF(BW496&gt;0,ROUND(PMT($F$92/12,$F$96*12,-BC497),5),0)</f>
        <v>0</v>
      </c>
      <c r="BE497" s="15">
        <f>IF(BW496&gt;0,ROUND(BC497*$E$1/1000,2),0)</f>
        <v>0</v>
      </c>
      <c r="BF497" s="15">
        <f>IF(BW496&gt;0,ROUND(MIN(BC497,$F$168)*$BF$1,2),0)</f>
        <v>0</v>
      </c>
      <c r="BG497" s="22">
        <v>0</v>
      </c>
      <c r="BH497" s="22">
        <f>IF(BW496&gt;0,ROUND(MIN(BC497,$F$168)*$BH$1,0),0)</f>
        <v>0</v>
      </c>
      <c r="BI497" s="22">
        <f>IF(BW496&gt;0,ROUND(MIN(BC497,$F$168)*$BI$1,2),0)</f>
        <v>0</v>
      </c>
      <c r="BJ497" s="22">
        <f>IF(BW496&gt;0,ROUND(MIN(BC497,$F$168)*$BJ$1,2),0)</f>
        <v>0</v>
      </c>
      <c r="BK497" s="22">
        <f>IF(BW496&gt;0,ROUND(MIN(BC497,$F$168)*$BK$1,2),0)</f>
        <v>0</v>
      </c>
      <c r="BL497" s="15">
        <f>IF(BW496&gt;0,BF497+SUM(BH497:BK497),0)</f>
        <v>0</v>
      </c>
      <c r="BM497" s="22">
        <f>IF(BW496&gt;0,ROUND(BL497/12,2),0)</f>
        <v>0</v>
      </c>
      <c r="BN497" s="9">
        <f>INT(BM497)</f>
        <v>0</v>
      </c>
      <c r="BO497" s="23">
        <f>INT((BM497-BN497)*10)/10</f>
        <v>0</v>
      </c>
      <c r="BP497" s="17">
        <f>BM497-BN497-BO497</f>
        <v>0</v>
      </c>
      <c r="BQ497" s="23">
        <f>IF(OR(BP497=0.05,BP497=0),BP497,IF(AND(BP497&gt;0.051,BP497&lt;0.1),0.1,IF(AND(BP497&gt;0.001,BP497&lt;0.05),0.05,BP497)))</f>
        <v>0</v>
      </c>
      <c r="BR497" s="23">
        <f>BN497+BO497+BQ497</f>
        <v>0</v>
      </c>
      <c r="BS497">
        <f>IF(BW496&gt;0,BS496,0)</f>
        <v>0</v>
      </c>
      <c r="BT497" s="7">
        <f>SUM(BD497:BE497)+BR497+BS497</f>
        <v>0</v>
      </c>
      <c r="BU497" s="7">
        <f>IF(AND(BT497&gt;0,BT498=0),BT497,0)</f>
        <v>0</v>
      </c>
      <c r="BV497" s="7">
        <f>IF(BW496&gt;0,BV496,0)</f>
        <v>0</v>
      </c>
      <c r="BW497" s="7">
        <f>IF(ROUND(BT497-BV497,2)&gt;0,ROUND(BT497-BV497,2),0)</f>
        <v>0</v>
      </c>
      <c r="CB497">
        <v>495</v>
      </c>
      <c r="CC497" s="7">
        <f>IF(DB496&gt;0,CC496-1000,CC496)</f>
        <v>0</v>
      </c>
      <c r="CD497" s="20">
        <f>IF(DB496&gt;0,ROUND(PMT($F$92/12,$F$96*12,-CC497),5),0)</f>
        <v>0</v>
      </c>
      <c r="CE497" s="15">
        <f>IF(DB496&gt;0,ROUND(CC497*$CE$1/1000,2),0)</f>
        <v>0</v>
      </c>
      <c r="CF497" s="9">
        <f>INT(CE497)</f>
        <v>0</v>
      </c>
      <c r="CG497" s="23">
        <f>INT((CE497-CF497)*10)/10</f>
        <v>0</v>
      </c>
      <c r="CH497" s="17">
        <f>CE497-CF497-CG497</f>
        <v>0</v>
      </c>
      <c r="CI497" s="23">
        <f>IF(OR(CH497=0.05,CH497=0),CH497,IF(AND(CH497&gt;0.051,CH497&lt;0.1),0.1,IF(AND(CH497&gt;0.001,CH497&lt;0.05),0.05,CH497)))</f>
        <v>0</v>
      </c>
      <c r="CJ497" s="23">
        <f>CF497+CG497+CI497</f>
        <v>0</v>
      </c>
      <c r="CK497" s="15">
        <f>IF(DB496&gt;0,ROUND($CD$1*$CK$1,2),0)</f>
        <v>0</v>
      </c>
      <c r="CL497" s="22">
        <v>0</v>
      </c>
      <c r="CM497" s="22">
        <f>IF(DB496&gt;0,ROUND($CD$1*$CM$1,2),0)</f>
        <v>0</v>
      </c>
      <c r="CN497" s="22">
        <f>IF(DB496&gt;0,ROUND($CD$1*$CN$1,2),0)</f>
        <v>0</v>
      </c>
      <c r="CO497" s="22">
        <f>IF(DB496&gt;0,ROUND($CD$1*$CO$1,2),0)</f>
        <v>0</v>
      </c>
      <c r="CP497" s="22">
        <f>IF(DB496&gt;0,ROUND($CD$1*$CP$1,2),0)</f>
        <v>0</v>
      </c>
      <c r="CQ497" s="15">
        <f>IF(DB496&gt;0,CK497+SUM(CM497:CP497),0)</f>
        <v>0</v>
      </c>
      <c r="CR497" s="22">
        <f>IF(DB496&gt;0,ROUND(CQ497/12,2),0)</f>
        <v>0</v>
      </c>
      <c r="CS497" s="9">
        <f>INT(CR497)</f>
        <v>0</v>
      </c>
      <c r="CT497" s="23">
        <f>INT((CR497-CS497)*10)/10</f>
        <v>0</v>
      </c>
      <c r="CU497" s="17">
        <f>CR497-CS497-CT497</f>
        <v>0</v>
      </c>
      <c r="CV497" s="23">
        <f>IF(OR(CU497=0.05,CU497=0),CU497,IF(AND(CU497&gt;0.051,CU497&lt;0.1),0.1,IF(AND(CU497&gt;0.001,CU497&lt;0.05),0.05,CU497)))</f>
        <v>0</v>
      </c>
      <c r="CW497" s="23">
        <f>CS497+CT497+CV497</f>
        <v>0</v>
      </c>
      <c r="CX497">
        <f>IF(DB496&gt;0,CX496,0)</f>
        <v>0</v>
      </c>
      <c r="CY497" s="7">
        <f>ROUND(CD497+CJ497+CW497+CX497,2)</f>
        <v>0</v>
      </c>
      <c r="CZ497" s="7">
        <f>IF(AND(CY497&gt;0,CY498=0),CY497,0)</f>
        <v>0</v>
      </c>
      <c r="DA497" s="7">
        <f>IF(DB496&gt;0,DA496,0)</f>
        <v>0</v>
      </c>
      <c r="DB497" s="7">
        <f>IF(ROUND(CY497-DA497,2)&gt;0,ROUND(CY497-DA497,2),0)</f>
        <v>0</v>
      </c>
      <c r="EB497">
        <v>495</v>
      </c>
      <c r="EC497" s="7">
        <f>IF(FB496&gt;0,EC496-1000,EC496)</f>
        <v>0</v>
      </c>
      <c r="ED497" s="20">
        <f>IF(FB496&gt;0,ROUND(PMT($F$92/12,$F$96*12,-EC497),5),0)</f>
        <v>0</v>
      </c>
      <c r="EE497" s="15">
        <f>IF(FB496&gt;0,ROUND(EC497*$EE$1/1000,2),0)</f>
        <v>0</v>
      </c>
      <c r="EF497" s="9">
        <f>INT(EE497)</f>
        <v>0</v>
      </c>
      <c r="EG497" s="23">
        <f>INT((EE497-EF497)*10)/10</f>
        <v>0</v>
      </c>
      <c r="EH497" s="17">
        <f>EE497-EF497-EG497</f>
        <v>0</v>
      </c>
      <c r="EI497" s="23">
        <f>IF(OR(EH497=0.05,EH497=0),EH497,IF(AND(EH497&gt;0.051,EH497&lt;0.1),0.1,IF(AND(EH497&gt;0.001,EH497&lt;0.05),0.05,EH497)))</f>
        <v>0</v>
      </c>
      <c r="EJ497" s="23">
        <f>EF497+EG497+EI497</f>
        <v>0</v>
      </c>
      <c r="EK497" s="15">
        <f>IF(FB496&gt;0,ROUND($ED$1*$EK$1,2),0)</f>
        <v>0</v>
      </c>
      <c r="EL497" s="22">
        <v>0</v>
      </c>
      <c r="EM497" s="22">
        <f>IF(FB496&gt;0,ROUND($ED$1*$EM$1,0),0)</f>
        <v>0</v>
      </c>
      <c r="EN497" s="22">
        <f>IF(FB496&gt;0,ROUND($ED$1*$EN$1,2),0)</f>
        <v>0</v>
      </c>
      <c r="EO497" s="22">
        <f>IF(FB496&gt;0,ROUND($ED$1*$EO$1,2),0)</f>
        <v>0</v>
      </c>
      <c r="EP497" s="22">
        <f>IF(FB496&gt;0,ROUND($ED$1*$EP$1,2),0)</f>
        <v>0</v>
      </c>
      <c r="EQ497" s="15">
        <f>IF(FB496&gt;0,EK497+SUM(EM497:EP497),0)</f>
        <v>0</v>
      </c>
      <c r="ER497" s="22">
        <f>IF(FB496&gt;0,ROUND(EQ497/12,2),0)</f>
        <v>0</v>
      </c>
      <c r="ES497" s="9">
        <f>INT(ER497)</f>
        <v>0</v>
      </c>
      <c r="ET497" s="23">
        <f>INT((ER497-ES497)*10)/10</f>
        <v>0</v>
      </c>
      <c r="EU497" s="17">
        <f>ER497-ES497-ET497</f>
        <v>0</v>
      </c>
      <c r="EV497" s="23">
        <f>IF(OR(EU497=0.05,EU497=0),EU497,IF(AND(EU497&gt;0.051,EU497&lt;0.1),0.1,IF(AND(EU497&gt;0.001,EU497&lt;0.05),0.05,EU497)))</f>
        <v>0</v>
      </c>
      <c r="EW497" s="23">
        <f>ES497+ET497+EV497</f>
        <v>0</v>
      </c>
      <c r="EX497">
        <f>IF(FB496&gt;0,EX496,0)</f>
        <v>0</v>
      </c>
      <c r="EY497" s="7">
        <f>ROUND(ED497+EJ497+EW497+EX497,2)</f>
        <v>0</v>
      </c>
      <c r="EZ497" s="7">
        <f>IF(AND(EY497&gt;0,EY498=0),EY497,0)</f>
        <v>0</v>
      </c>
      <c r="FA497" s="7">
        <f>IF(FB496&gt;0,FA496,0)</f>
        <v>0</v>
      </c>
      <c r="FB497" s="7">
        <f>IF(ROUND(EY497-FA497,2)&gt;0,ROUND(EY497-FA497,2),0)</f>
        <v>0</v>
      </c>
      <c r="GB497">
        <v>495</v>
      </c>
      <c r="GC497" s="7">
        <f>IF(HB496&gt;0,GC496-1000,GC496)</f>
        <v>0</v>
      </c>
      <c r="GD497" s="20">
        <f>IF(HB496&gt;0,ROUND(PMT($F$92/12,$F$96*12,-GC497),5),0)</f>
        <v>0</v>
      </c>
      <c r="GE497" s="15">
        <f>IF(HB496&gt;0,ROUND(GC497*$GE$1/1000,2),0)</f>
        <v>0</v>
      </c>
      <c r="GF497" s="9">
        <f>INT(GE497)</f>
        <v>0</v>
      </c>
      <c r="GG497" s="23">
        <f>INT((GE497-GF497)*10)/10</f>
        <v>0</v>
      </c>
      <c r="GH497" s="17">
        <f>GE497-GF497-GG497</f>
        <v>0</v>
      </c>
      <c r="GI497" s="23">
        <f>IF(OR(GH497=0.05,GH497=0),GH497,IF(AND(GH497&gt;0.051,GH497&lt;0.1),0.1,IF(AND(GH497&gt;0.001,GH497&lt;0.05),0.05,GH497)))</f>
        <v>0</v>
      </c>
      <c r="GJ497" s="23">
        <f>GF497+GG497+GI497</f>
        <v>0</v>
      </c>
      <c r="GK497" s="15">
        <f>IF(HB496&gt;0,ROUND($GD$1*$GK$1,2),0)</f>
        <v>0</v>
      </c>
      <c r="GL497" s="22">
        <v>0</v>
      </c>
      <c r="GM497" s="22">
        <f>IF(HB496&gt;0,ROUND($GD$1*$GM$1,0),0)</f>
        <v>0</v>
      </c>
      <c r="GN497" s="22">
        <f>IF(HB496&gt;0,ROUND($GD$1*$GN$1,2),0)</f>
        <v>0</v>
      </c>
      <c r="GO497" s="22">
        <f>IF(HB496&gt;0,ROUND($GD$1*$GO$1,2),0)</f>
        <v>0</v>
      </c>
      <c r="GP497" s="22">
        <f>IF(HB496&gt;0,ROUND($GD$1*$GP$1,2),0)</f>
        <v>0</v>
      </c>
      <c r="GQ497" s="15">
        <f>IF(HB496&gt;0,GK497+SUM(GM497:GP497),0)</f>
        <v>0</v>
      </c>
      <c r="GR497" s="22">
        <f>IF(HB496&gt;0,ROUND(GQ497/12,2),0)</f>
        <v>0</v>
      </c>
      <c r="GS497" s="9">
        <f>INT(GR497)</f>
        <v>0</v>
      </c>
      <c r="GT497" s="23">
        <f>INT((GR497-GS497)*10)/10</f>
        <v>0</v>
      </c>
      <c r="GU497" s="17">
        <f>GR497-GS497-GT497</f>
        <v>0</v>
      </c>
      <c r="GV497" s="23">
        <f>IF(OR(GU497=0.05,GU497=0),GU497,IF(AND(GU497&gt;0.051,GU497&lt;0.1),0.1,IF(AND(GU497&gt;0.001,GU497&lt;0.05),0.05,GU497)))</f>
        <v>0</v>
      </c>
      <c r="GW497" s="23">
        <f>GS497+GT497+GV497</f>
        <v>0</v>
      </c>
      <c r="GX497">
        <f>IF(HB496&gt;0,GX496,0)</f>
        <v>0</v>
      </c>
      <c r="GY497" s="7">
        <f>ROUND(GD497+GJ497+GW497+GX497,2)</f>
        <v>0</v>
      </c>
      <c r="GZ497" s="7">
        <f>IF(AND(GY497&gt;0,GY498=0),GY497,0)</f>
        <v>0</v>
      </c>
      <c r="HA497" s="7">
        <f>IF(HB496&gt;0,HA496,0)</f>
        <v>0</v>
      </c>
      <c r="HB497" s="7">
        <f>IF(ROUND(GY497-HA497,2)&gt;0,ROUND(GY497-HA497,2),0)</f>
        <v>0</v>
      </c>
    </row>
    <row r="498" spans="1:235">
      <c r="BB498">
        <v>496</v>
      </c>
      <c r="BC498" s="7">
        <f>IF(BW497&gt;0,BC497-1000,BC497)</f>
        <v>0</v>
      </c>
      <c r="BD498" s="20">
        <f>IF(BW497&gt;0,ROUND(PMT($F$92/12,$F$96*12,-BC498),5),0)</f>
        <v>0</v>
      </c>
      <c r="BE498" s="15">
        <f>IF(BW497&gt;0,ROUND(BC498*$E$1/1000,2),0)</f>
        <v>0</v>
      </c>
      <c r="BF498" s="15">
        <f>IF(BW497&gt;0,ROUND(MIN(BC498,$F$168)*$BF$1,2),0)</f>
        <v>0</v>
      </c>
      <c r="BG498" s="22">
        <v>0</v>
      </c>
      <c r="BH498" s="22">
        <f>IF(BW497&gt;0,ROUND(MIN(BC498,$F$168)*$BH$1,0),0)</f>
        <v>0</v>
      </c>
      <c r="BI498" s="22">
        <f>IF(BW497&gt;0,ROUND(MIN(BC498,$F$168)*$BI$1,2),0)</f>
        <v>0</v>
      </c>
      <c r="BJ498" s="22">
        <f>IF(BW497&gt;0,ROUND(MIN(BC498,$F$168)*$BJ$1,2),0)</f>
        <v>0</v>
      </c>
      <c r="BK498" s="22">
        <f>IF(BW497&gt;0,ROUND(MIN(BC498,$F$168)*$BK$1,2),0)</f>
        <v>0</v>
      </c>
      <c r="BL498" s="15">
        <f>IF(BW497&gt;0,BF498+SUM(BH498:BK498),0)</f>
        <v>0</v>
      </c>
      <c r="BM498" s="22">
        <f>IF(BW497&gt;0,ROUND(BL498/12,2),0)</f>
        <v>0</v>
      </c>
      <c r="BN498" s="9">
        <f>INT(BM498)</f>
        <v>0</v>
      </c>
      <c r="BO498" s="23">
        <f>INT((BM498-BN498)*10)/10</f>
        <v>0</v>
      </c>
      <c r="BP498" s="17">
        <f>BM498-BN498-BO498</f>
        <v>0</v>
      </c>
      <c r="BQ498" s="23">
        <f>IF(OR(BP498=0.05,BP498=0),BP498,IF(AND(BP498&gt;0.051,BP498&lt;0.1),0.1,IF(AND(BP498&gt;0.001,BP498&lt;0.05),0.05,BP498)))</f>
        <v>0</v>
      </c>
      <c r="BR498" s="23">
        <f>BN498+BO498+BQ498</f>
        <v>0</v>
      </c>
      <c r="BS498">
        <f>IF(BW497&gt;0,BS497,0)</f>
        <v>0</v>
      </c>
      <c r="BT498" s="7">
        <f>SUM(BD498:BE498)+BR498+BS498</f>
        <v>0</v>
      </c>
      <c r="BU498" s="7">
        <f>IF(AND(BT498&gt;0,BT499=0),BT498,0)</f>
        <v>0</v>
      </c>
      <c r="BV498" s="7">
        <f>IF(BW497&gt;0,BV497,0)</f>
        <v>0</v>
      </c>
      <c r="BW498" s="7">
        <f>IF(ROUND(BT498-BV498,2)&gt;0,ROUND(BT498-BV498,2),0)</f>
        <v>0</v>
      </c>
      <c r="CB498">
        <v>496</v>
      </c>
      <c r="CC498" s="7">
        <f>IF(DB497&gt;0,CC497-1000,CC497)</f>
        <v>0</v>
      </c>
      <c r="CD498" s="20">
        <f>IF(DB497&gt;0,ROUND(PMT($F$92/12,$F$96*12,-CC498),5),0)</f>
        <v>0</v>
      </c>
      <c r="CE498" s="15">
        <f>IF(DB497&gt;0,ROUND(CC498*$CE$1/1000,2),0)</f>
        <v>0</v>
      </c>
      <c r="CF498" s="9">
        <f>INT(CE498)</f>
        <v>0</v>
      </c>
      <c r="CG498" s="23">
        <f>INT((CE498-CF498)*10)/10</f>
        <v>0</v>
      </c>
      <c r="CH498" s="17">
        <f>CE498-CF498-CG498</f>
        <v>0</v>
      </c>
      <c r="CI498" s="23">
        <f>IF(OR(CH498=0.05,CH498=0),CH498,IF(AND(CH498&gt;0.051,CH498&lt;0.1),0.1,IF(AND(CH498&gt;0.001,CH498&lt;0.05),0.05,CH498)))</f>
        <v>0</v>
      </c>
      <c r="CJ498" s="23">
        <f>CF498+CG498+CI498</f>
        <v>0</v>
      </c>
      <c r="CK498" s="15">
        <f>IF(DB497&gt;0,ROUND($CD$1*$CK$1,2),0)</f>
        <v>0</v>
      </c>
      <c r="CL498" s="22">
        <v>0</v>
      </c>
      <c r="CM498" s="22">
        <f>IF(DB497&gt;0,ROUND($CD$1*$CM$1,2),0)</f>
        <v>0</v>
      </c>
      <c r="CN498" s="22">
        <f>IF(DB497&gt;0,ROUND($CD$1*$CN$1,2),0)</f>
        <v>0</v>
      </c>
      <c r="CO498" s="22">
        <f>IF(DB497&gt;0,ROUND($CD$1*$CO$1,2),0)</f>
        <v>0</v>
      </c>
      <c r="CP498" s="22">
        <f>IF(DB497&gt;0,ROUND($CD$1*$CP$1,2),0)</f>
        <v>0</v>
      </c>
      <c r="CQ498" s="15">
        <f>IF(DB497&gt;0,CK498+SUM(CM498:CP498),0)</f>
        <v>0</v>
      </c>
      <c r="CR498" s="22">
        <f>IF(DB497&gt;0,ROUND(CQ498/12,2),0)</f>
        <v>0</v>
      </c>
      <c r="CS498" s="9">
        <f>INT(CR498)</f>
        <v>0</v>
      </c>
      <c r="CT498" s="23">
        <f>INT((CR498-CS498)*10)/10</f>
        <v>0</v>
      </c>
      <c r="CU498" s="17">
        <f>CR498-CS498-CT498</f>
        <v>0</v>
      </c>
      <c r="CV498" s="23">
        <f>IF(OR(CU498=0.05,CU498=0),CU498,IF(AND(CU498&gt;0.051,CU498&lt;0.1),0.1,IF(AND(CU498&gt;0.001,CU498&lt;0.05),0.05,CU498)))</f>
        <v>0</v>
      </c>
      <c r="CW498" s="23">
        <f>CS498+CT498+CV498</f>
        <v>0</v>
      </c>
      <c r="CX498">
        <f>IF(DB497&gt;0,CX497,0)</f>
        <v>0</v>
      </c>
      <c r="CY498" s="7">
        <f>ROUND(CD498+CJ498+CW498+CX498,2)</f>
        <v>0</v>
      </c>
      <c r="CZ498" s="7">
        <f>IF(AND(CY498&gt;0,CY499=0),CY498,0)</f>
        <v>0</v>
      </c>
      <c r="DA498" s="7">
        <f>IF(DB497&gt;0,DA497,0)</f>
        <v>0</v>
      </c>
      <c r="DB498" s="7">
        <f>IF(ROUND(CY498-DA498,2)&gt;0,ROUND(CY498-DA498,2),0)</f>
        <v>0</v>
      </c>
      <c r="EB498">
        <v>496</v>
      </c>
      <c r="EC498" s="7">
        <f>IF(FB497&gt;0,EC497-1000,EC497)</f>
        <v>0</v>
      </c>
      <c r="ED498" s="20">
        <f>IF(FB497&gt;0,ROUND(PMT($F$92/12,$F$96*12,-EC498),5),0)</f>
        <v>0</v>
      </c>
      <c r="EE498" s="15">
        <f>IF(FB497&gt;0,ROUND(EC498*$EE$1/1000,2),0)</f>
        <v>0</v>
      </c>
      <c r="EF498" s="9">
        <f>INT(EE498)</f>
        <v>0</v>
      </c>
      <c r="EG498" s="23">
        <f>INT((EE498-EF498)*10)/10</f>
        <v>0</v>
      </c>
      <c r="EH498" s="17">
        <f>EE498-EF498-EG498</f>
        <v>0</v>
      </c>
      <c r="EI498" s="23">
        <f>IF(OR(EH498=0.05,EH498=0),EH498,IF(AND(EH498&gt;0.051,EH498&lt;0.1),0.1,IF(AND(EH498&gt;0.001,EH498&lt;0.05),0.05,EH498)))</f>
        <v>0</v>
      </c>
      <c r="EJ498" s="23">
        <f>EF498+EG498+EI498</f>
        <v>0</v>
      </c>
      <c r="EK498" s="15">
        <f>IF(FB497&gt;0,ROUND($ED$1*$EK$1,2),0)</f>
        <v>0</v>
      </c>
      <c r="EL498" s="22">
        <v>0</v>
      </c>
      <c r="EM498" s="22">
        <f>IF(FB497&gt;0,ROUND($ED$1*$EM$1,0),0)</f>
        <v>0</v>
      </c>
      <c r="EN498" s="22">
        <f>IF(FB497&gt;0,ROUND($ED$1*$EN$1,2),0)</f>
        <v>0</v>
      </c>
      <c r="EO498" s="22">
        <f>IF(FB497&gt;0,ROUND($ED$1*$EO$1,2),0)</f>
        <v>0</v>
      </c>
      <c r="EP498" s="22">
        <f>IF(FB497&gt;0,ROUND($ED$1*$EP$1,2),0)</f>
        <v>0</v>
      </c>
      <c r="EQ498" s="15">
        <f>IF(FB497&gt;0,EK498+SUM(EM498:EP498),0)</f>
        <v>0</v>
      </c>
      <c r="ER498" s="22">
        <f>IF(FB497&gt;0,ROUND(EQ498/12,2),0)</f>
        <v>0</v>
      </c>
      <c r="ES498" s="9">
        <f>INT(ER498)</f>
        <v>0</v>
      </c>
      <c r="ET498" s="23">
        <f>INT((ER498-ES498)*10)/10</f>
        <v>0</v>
      </c>
      <c r="EU498" s="17">
        <f>ER498-ES498-ET498</f>
        <v>0</v>
      </c>
      <c r="EV498" s="23">
        <f>IF(OR(EU498=0.05,EU498=0),EU498,IF(AND(EU498&gt;0.051,EU498&lt;0.1),0.1,IF(AND(EU498&gt;0.001,EU498&lt;0.05),0.05,EU498)))</f>
        <v>0</v>
      </c>
      <c r="EW498" s="23">
        <f>ES498+ET498+EV498</f>
        <v>0</v>
      </c>
      <c r="EX498">
        <f>IF(FB497&gt;0,EX497,0)</f>
        <v>0</v>
      </c>
      <c r="EY498" s="7">
        <f>ROUND(ED498+EJ498+EW498+EX498,2)</f>
        <v>0</v>
      </c>
      <c r="EZ498" s="7">
        <f>IF(AND(EY498&gt;0,EY499=0),EY498,0)</f>
        <v>0</v>
      </c>
      <c r="FA498" s="7">
        <f>IF(FB497&gt;0,FA497,0)</f>
        <v>0</v>
      </c>
      <c r="FB498" s="7">
        <f>IF(ROUND(EY498-FA498,2)&gt;0,ROUND(EY498-FA498,2),0)</f>
        <v>0</v>
      </c>
      <c r="GB498">
        <v>496</v>
      </c>
      <c r="GC498" s="7">
        <f>IF(HB497&gt;0,GC497-1000,GC497)</f>
        <v>0</v>
      </c>
      <c r="GD498" s="20">
        <f>IF(HB497&gt;0,ROUND(PMT($F$92/12,$F$96*12,-GC498),5),0)</f>
        <v>0</v>
      </c>
      <c r="GE498" s="15">
        <f>IF(HB497&gt;0,ROUND(GC498*$GE$1/1000,2),0)</f>
        <v>0</v>
      </c>
      <c r="GF498" s="9">
        <f>INT(GE498)</f>
        <v>0</v>
      </c>
      <c r="GG498" s="23">
        <f>INT((GE498-GF498)*10)/10</f>
        <v>0</v>
      </c>
      <c r="GH498" s="17">
        <f>GE498-GF498-GG498</f>
        <v>0</v>
      </c>
      <c r="GI498" s="23">
        <f>IF(OR(GH498=0.05,GH498=0),GH498,IF(AND(GH498&gt;0.051,GH498&lt;0.1),0.1,IF(AND(GH498&gt;0.001,GH498&lt;0.05),0.05,GH498)))</f>
        <v>0</v>
      </c>
      <c r="GJ498" s="23">
        <f>GF498+GG498+GI498</f>
        <v>0</v>
      </c>
      <c r="GK498" s="15">
        <f>IF(HB497&gt;0,ROUND($GD$1*$GK$1,2),0)</f>
        <v>0</v>
      </c>
      <c r="GL498" s="22">
        <v>0</v>
      </c>
      <c r="GM498" s="22">
        <f>IF(HB497&gt;0,ROUND($GD$1*$GM$1,0),0)</f>
        <v>0</v>
      </c>
      <c r="GN498" s="22">
        <f>IF(HB497&gt;0,ROUND($GD$1*$GN$1,2),0)</f>
        <v>0</v>
      </c>
      <c r="GO498" s="22">
        <f>IF(HB497&gt;0,ROUND($GD$1*$GO$1,2),0)</f>
        <v>0</v>
      </c>
      <c r="GP498" s="22">
        <f>IF(HB497&gt;0,ROUND($GD$1*$GP$1,2),0)</f>
        <v>0</v>
      </c>
      <c r="GQ498" s="15">
        <f>IF(HB497&gt;0,GK498+SUM(GM498:GP498),0)</f>
        <v>0</v>
      </c>
      <c r="GR498" s="22">
        <f>IF(HB497&gt;0,ROUND(GQ498/12,2),0)</f>
        <v>0</v>
      </c>
      <c r="GS498" s="9">
        <f>INT(GR498)</f>
        <v>0</v>
      </c>
      <c r="GT498" s="23">
        <f>INT((GR498-GS498)*10)/10</f>
        <v>0</v>
      </c>
      <c r="GU498" s="17">
        <f>GR498-GS498-GT498</f>
        <v>0</v>
      </c>
      <c r="GV498" s="23">
        <f>IF(OR(GU498=0.05,GU498=0),GU498,IF(AND(GU498&gt;0.051,GU498&lt;0.1),0.1,IF(AND(GU498&gt;0.001,GU498&lt;0.05),0.05,GU498)))</f>
        <v>0</v>
      </c>
      <c r="GW498" s="23">
        <f>GS498+GT498+GV498</f>
        <v>0</v>
      </c>
      <c r="GX498">
        <f>IF(HB497&gt;0,GX497,0)</f>
        <v>0</v>
      </c>
      <c r="GY498" s="7">
        <f>ROUND(GD498+GJ498+GW498+GX498,2)</f>
        <v>0</v>
      </c>
      <c r="GZ498" s="7">
        <f>IF(AND(GY498&gt;0,GY499=0),GY498,0)</f>
        <v>0</v>
      </c>
      <c r="HA498" s="7">
        <f>IF(HB497&gt;0,HA497,0)</f>
        <v>0</v>
      </c>
      <c r="HB498" s="7">
        <f>IF(ROUND(GY498-HA498,2)&gt;0,ROUND(GY498-HA498,2),0)</f>
        <v>0</v>
      </c>
    </row>
    <row r="499" spans="1:235">
      <c r="BB499">
        <v>497</v>
      </c>
      <c r="BC499" s="7">
        <f>IF(BW498&gt;0,BC498-1000,BC498)</f>
        <v>0</v>
      </c>
      <c r="BD499" s="20">
        <f>IF(BW498&gt;0,ROUND(PMT($F$92/12,$F$96*12,-BC499),5),0)</f>
        <v>0</v>
      </c>
      <c r="BE499" s="15">
        <f>IF(BW498&gt;0,ROUND(BC499*$E$1/1000,2),0)</f>
        <v>0</v>
      </c>
      <c r="BF499" s="15">
        <f>IF(BW498&gt;0,ROUND(MIN(BC499,$F$168)*$BF$1,2),0)</f>
        <v>0</v>
      </c>
      <c r="BG499" s="22">
        <v>0</v>
      </c>
      <c r="BH499" s="22">
        <f>IF(BW498&gt;0,ROUND(MIN(BC499,$F$168)*$BH$1,0),0)</f>
        <v>0</v>
      </c>
      <c r="BI499" s="22">
        <f>IF(BW498&gt;0,ROUND(MIN(BC499,$F$168)*$BI$1,2),0)</f>
        <v>0</v>
      </c>
      <c r="BJ499" s="22">
        <f>IF(BW498&gt;0,ROUND(MIN(BC499,$F$168)*$BJ$1,2),0)</f>
        <v>0</v>
      </c>
      <c r="BK499" s="22">
        <f>IF(BW498&gt;0,ROUND(MIN(BC499,$F$168)*$BK$1,2),0)</f>
        <v>0</v>
      </c>
      <c r="BL499" s="15">
        <f>IF(BW498&gt;0,BF499+SUM(BH499:BK499),0)</f>
        <v>0</v>
      </c>
      <c r="BM499" s="22">
        <f>IF(BW498&gt;0,ROUND(BL499/12,2),0)</f>
        <v>0</v>
      </c>
      <c r="BN499" s="9">
        <f>INT(BM499)</f>
        <v>0</v>
      </c>
      <c r="BO499" s="23">
        <f>INT((BM499-BN499)*10)/10</f>
        <v>0</v>
      </c>
      <c r="BP499" s="17">
        <f>BM499-BN499-BO499</f>
        <v>0</v>
      </c>
      <c r="BQ499" s="23">
        <f>IF(OR(BP499=0.05,BP499=0),BP499,IF(AND(BP499&gt;0.051,BP499&lt;0.1),0.1,IF(AND(BP499&gt;0.001,BP499&lt;0.05),0.05,BP499)))</f>
        <v>0</v>
      </c>
      <c r="BR499" s="23">
        <f>BN499+BO499+BQ499</f>
        <v>0</v>
      </c>
      <c r="BS499">
        <f>IF(BW498&gt;0,BS498,0)</f>
        <v>0</v>
      </c>
      <c r="BT499" s="7">
        <f>SUM(BD499:BE499)+BR499+BS499</f>
        <v>0</v>
      </c>
      <c r="BU499" s="7">
        <f>IF(AND(BT499&gt;0,BT500=0),BT499,0)</f>
        <v>0</v>
      </c>
      <c r="BV499" s="7">
        <f>IF(BW498&gt;0,BV498,0)</f>
        <v>0</v>
      </c>
      <c r="BW499" s="7">
        <f>IF(ROUND(BT499-BV499,2)&gt;0,ROUND(BT499-BV499,2),0)</f>
        <v>0</v>
      </c>
      <c r="CB499">
        <v>497</v>
      </c>
      <c r="CC499" s="7">
        <f>IF(DB498&gt;0,CC498-1000,CC498)</f>
        <v>0</v>
      </c>
      <c r="CD499" s="20">
        <f>IF(DB498&gt;0,ROUND(PMT($F$92/12,$F$96*12,-CC499),5),0)</f>
        <v>0</v>
      </c>
      <c r="CE499" s="15">
        <f>IF(DB498&gt;0,ROUND(CC499*$CE$1/1000,2),0)</f>
        <v>0</v>
      </c>
      <c r="CF499" s="9">
        <f>INT(CE499)</f>
        <v>0</v>
      </c>
      <c r="CG499" s="23">
        <f>INT((CE499-CF499)*10)/10</f>
        <v>0</v>
      </c>
      <c r="CH499" s="17">
        <f>CE499-CF499-CG499</f>
        <v>0</v>
      </c>
      <c r="CI499" s="23">
        <f>IF(OR(CH499=0.05,CH499=0),CH499,IF(AND(CH499&gt;0.051,CH499&lt;0.1),0.1,IF(AND(CH499&gt;0.001,CH499&lt;0.05),0.05,CH499)))</f>
        <v>0</v>
      </c>
      <c r="CJ499" s="23">
        <f>CF499+CG499+CI499</f>
        <v>0</v>
      </c>
      <c r="CK499" s="15">
        <f>IF(DB498&gt;0,ROUND($CD$1*$CK$1,2),0)</f>
        <v>0</v>
      </c>
      <c r="CL499" s="22">
        <v>0</v>
      </c>
      <c r="CM499" s="22">
        <f>IF(DB498&gt;0,ROUND($CD$1*$CM$1,2),0)</f>
        <v>0</v>
      </c>
      <c r="CN499" s="22">
        <f>IF(DB498&gt;0,ROUND($CD$1*$CN$1,2),0)</f>
        <v>0</v>
      </c>
      <c r="CO499" s="22">
        <f>IF(DB498&gt;0,ROUND($CD$1*$CO$1,2),0)</f>
        <v>0</v>
      </c>
      <c r="CP499" s="22">
        <f>IF(DB498&gt;0,ROUND($CD$1*$CP$1,2),0)</f>
        <v>0</v>
      </c>
      <c r="CQ499" s="15">
        <f>IF(DB498&gt;0,CK499+SUM(CM499:CP499),0)</f>
        <v>0</v>
      </c>
      <c r="CR499" s="22">
        <f>IF(DB498&gt;0,ROUND(CQ499/12,2),0)</f>
        <v>0</v>
      </c>
      <c r="CS499" s="9">
        <f>INT(CR499)</f>
        <v>0</v>
      </c>
      <c r="CT499" s="23">
        <f>INT((CR499-CS499)*10)/10</f>
        <v>0</v>
      </c>
      <c r="CU499" s="17">
        <f>CR499-CS499-CT499</f>
        <v>0</v>
      </c>
      <c r="CV499" s="23">
        <f>IF(OR(CU499=0.05,CU499=0),CU499,IF(AND(CU499&gt;0.051,CU499&lt;0.1),0.1,IF(AND(CU499&gt;0.001,CU499&lt;0.05),0.05,CU499)))</f>
        <v>0</v>
      </c>
      <c r="CW499" s="23">
        <f>CS499+CT499+CV499</f>
        <v>0</v>
      </c>
      <c r="CX499">
        <f>IF(DB498&gt;0,CX498,0)</f>
        <v>0</v>
      </c>
      <c r="CY499" s="7">
        <f>ROUND(CD499+CJ499+CW499+CX499,2)</f>
        <v>0</v>
      </c>
      <c r="CZ499" s="7">
        <f>IF(AND(CY499&gt;0,CY500=0),CY499,0)</f>
        <v>0</v>
      </c>
      <c r="DA499" s="7">
        <f>IF(DB498&gt;0,DA498,0)</f>
        <v>0</v>
      </c>
      <c r="DB499" s="7">
        <f>IF(ROUND(CY499-DA499,2)&gt;0,ROUND(CY499-DA499,2),0)</f>
        <v>0</v>
      </c>
      <c r="EB499">
        <v>497</v>
      </c>
      <c r="EC499" s="7">
        <f>IF(FB498&gt;0,EC498-1000,EC498)</f>
        <v>0</v>
      </c>
      <c r="ED499" s="20">
        <f>IF(FB498&gt;0,ROUND(PMT($F$92/12,$F$96*12,-EC499),5),0)</f>
        <v>0</v>
      </c>
      <c r="EE499" s="15">
        <f>IF(FB498&gt;0,ROUND(EC499*$EE$1/1000,2),0)</f>
        <v>0</v>
      </c>
      <c r="EF499" s="9">
        <f>INT(EE499)</f>
        <v>0</v>
      </c>
      <c r="EG499" s="23">
        <f>INT((EE499-EF499)*10)/10</f>
        <v>0</v>
      </c>
      <c r="EH499" s="17">
        <f>EE499-EF499-EG499</f>
        <v>0</v>
      </c>
      <c r="EI499" s="23">
        <f>IF(OR(EH499=0.05,EH499=0),EH499,IF(AND(EH499&gt;0.051,EH499&lt;0.1),0.1,IF(AND(EH499&gt;0.001,EH499&lt;0.05),0.05,EH499)))</f>
        <v>0</v>
      </c>
      <c r="EJ499" s="23">
        <f>EF499+EG499+EI499</f>
        <v>0</v>
      </c>
      <c r="EK499" s="15">
        <f>IF(FB498&gt;0,ROUND($ED$1*$EK$1,2),0)</f>
        <v>0</v>
      </c>
      <c r="EL499" s="22">
        <v>0</v>
      </c>
      <c r="EM499" s="22">
        <f>IF(FB498&gt;0,ROUND($ED$1*$EM$1,0),0)</f>
        <v>0</v>
      </c>
      <c r="EN499" s="22">
        <f>IF(FB498&gt;0,ROUND($ED$1*$EN$1,2),0)</f>
        <v>0</v>
      </c>
      <c r="EO499" s="22">
        <f>IF(FB498&gt;0,ROUND($ED$1*$EO$1,2),0)</f>
        <v>0</v>
      </c>
      <c r="EP499" s="22">
        <f>IF(FB498&gt;0,ROUND($ED$1*$EP$1,2),0)</f>
        <v>0</v>
      </c>
      <c r="EQ499" s="15">
        <f>IF(FB498&gt;0,EK499+SUM(EM499:EP499),0)</f>
        <v>0</v>
      </c>
      <c r="ER499" s="22">
        <f>IF(FB498&gt;0,ROUND(EQ499/12,2),0)</f>
        <v>0</v>
      </c>
      <c r="ES499" s="9">
        <f>INT(ER499)</f>
        <v>0</v>
      </c>
      <c r="ET499" s="23">
        <f>INT((ER499-ES499)*10)/10</f>
        <v>0</v>
      </c>
      <c r="EU499" s="17">
        <f>ER499-ES499-ET499</f>
        <v>0</v>
      </c>
      <c r="EV499" s="23">
        <f>IF(OR(EU499=0.05,EU499=0),EU499,IF(AND(EU499&gt;0.051,EU499&lt;0.1),0.1,IF(AND(EU499&gt;0.001,EU499&lt;0.05),0.05,EU499)))</f>
        <v>0</v>
      </c>
      <c r="EW499" s="23">
        <f>ES499+ET499+EV499</f>
        <v>0</v>
      </c>
      <c r="EX499">
        <f>IF(FB498&gt;0,EX498,0)</f>
        <v>0</v>
      </c>
      <c r="EY499" s="7">
        <f>ROUND(ED499+EJ499+EW499+EX499,2)</f>
        <v>0</v>
      </c>
      <c r="EZ499" s="7">
        <f>IF(AND(EY499&gt;0,EY500=0),EY499,0)</f>
        <v>0</v>
      </c>
      <c r="FA499" s="7">
        <f>IF(FB498&gt;0,FA498,0)</f>
        <v>0</v>
      </c>
      <c r="FB499" s="7">
        <f>IF(ROUND(EY499-FA499,2)&gt;0,ROUND(EY499-FA499,2),0)</f>
        <v>0</v>
      </c>
      <c r="GB499">
        <v>497</v>
      </c>
      <c r="GC499" s="7">
        <f>IF(HB498&gt;0,GC498-1000,GC498)</f>
        <v>0</v>
      </c>
      <c r="GD499" s="20">
        <f>IF(HB498&gt;0,ROUND(PMT($F$92/12,$F$96*12,-GC499),5),0)</f>
        <v>0</v>
      </c>
      <c r="GE499" s="15">
        <f>IF(HB498&gt;0,ROUND(GC499*$GE$1/1000,2),0)</f>
        <v>0</v>
      </c>
      <c r="GF499" s="9">
        <f>INT(GE499)</f>
        <v>0</v>
      </c>
      <c r="GG499" s="23">
        <f>INT((GE499-GF499)*10)/10</f>
        <v>0</v>
      </c>
      <c r="GH499" s="17">
        <f>GE499-GF499-GG499</f>
        <v>0</v>
      </c>
      <c r="GI499" s="23">
        <f>IF(OR(GH499=0.05,GH499=0),GH499,IF(AND(GH499&gt;0.051,GH499&lt;0.1),0.1,IF(AND(GH499&gt;0.001,GH499&lt;0.05),0.05,GH499)))</f>
        <v>0</v>
      </c>
      <c r="GJ499" s="23">
        <f>GF499+GG499+GI499</f>
        <v>0</v>
      </c>
      <c r="GK499" s="15">
        <f>IF(HB498&gt;0,ROUND($GD$1*$GK$1,2),0)</f>
        <v>0</v>
      </c>
      <c r="GL499" s="22">
        <v>0</v>
      </c>
      <c r="GM499" s="22">
        <f>IF(HB498&gt;0,ROUND($GD$1*$GM$1,0),0)</f>
        <v>0</v>
      </c>
      <c r="GN499" s="22">
        <f>IF(HB498&gt;0,ROUND($GD$1*$GN$1,2),0)</f>
        <v>0</v>
      </c>
      <c r="GO499" s="22">
        <f>IF(HB498&gt;0,ROUND($GD$1*$GO$1,2),0)</f>
        <v>0</v>
      </c>
      <c r="GP499" s="22">
        <f>IF(HB498&gt;0,ROUND($GD$1*$GP$1,2),0)</f>
        <v>0</v>
      </c>
      <c r="GQ499" s="15">
        <f>IF(HB498&gt;0,GK499+SUM(GM499:GP499),0)</f>
        <v>0</v>
      </c>
      <c r="GR499" s="22">
        <f>IF(HB498&gt;0,ROUND(GQ499/12,2),0)</f>
        <v>0</v>
      </c>
      <c r="GS499" s="9">
        <f>INT(GR499)</f>
        <v>0</v>
      </c>
      <c r="GT499" s="23">
        <f>INT((GR499-GS499)*10)/10</f>
        <v>0</v>
      </c>
      <c r="GU499" s="17">
        <f>GR499-GS499-GT499</f>
        <v>0</v>
      </c>
      <c r="GV499" s="23">
        <f>IF(OR(GU499=0.05,GU499=0),GU499,IF(AND(GU499&gt;0.051,GU499&lt;0.1),0.1,IF(AND(GU499&gt;0.001,GU499&lt;0.05),0.05,GU499)))</f>
        <v>0</v>
      </c>
      <c r="GW499" s="23">
        <f>GS499+GT499+GV499</f>
        <v>0</v>
      </c>
      <c r="GX499">
        <f>IF(HB498&gt;0,GX498,0)</f>
        <v>0</v>
      </c>
      <c r="GY499" s="7">
        <f>ROUND(GD499+GJ499+GW499+GX499,2)</f>
        <v>0</v>
      </c>
      <c r="GZ499" s="7">
        <f>IF(AND(GY499&gt;0,GY500=0),GY499,0)</f>
        <v>0</v>
      </c>
      <c r="HA499" s="7">
        <f>IF(HB498&gt;0,HA498,0)</f>
        <v>0</v>
      </c>
      <c r="HB499" s="7">
        <f>IF(ROUND(GY499-HA499,2)&gt;0,ROUND(GY499-HA499,2),0)</f>
        <v>0</v>
      </c>
    </row>
    <row r="500" spans="1:235">
      <c r="BB500">
        <v>498</v>
      </c>
      <c r="BC500" s="7">
        <f>IF(BW499&gt;0,BC499-1000,BC499)</f>
        <v>0</v>
      </c>
      <c r="BD500" s="20">
        <f>IF(BW499&gt;0,ROUND(PMT($F$92/12,$F$96*12,-BC500),5),0)</f>
        <v>0</v>
      </c>
      <c r="BE500" s="15">
        <f>IF(BW499&gt;0,ROUND(BC500*$E$1/1000,2),0)</f>
        <v>0</v>
      </c>
      <c r="BF500" s="15">
        <f>IF(BW499&gt;0,ROUND(MIN(BC500,$F$168)*$BF$1,2),0)</f>
        <v>0</v>
      </c>
      <c r="BG500" s="22">
        <v>0</v>
      </c>
      <c r="BH500" s="22">
        <f>IF(BW499&gt;0,ROUND(MIN(BC500,$F$168)*$BH$1,0),0)</f>
        <v>0</v>
      </c>
      <c r="BI500" s="22">
        <f>IF(BW499&gt;0,ROUND(MIN(BC500,$F$168)*$BI$1,2),0)</f>
        <v>0</v>
      </c>
      <c r="BJ500" s="22">
        <f>IF(BW499&gt;0,ROUND(MIN(BC500,$F$168)*$BJ$1,2),0)</f>
        <v>0</v>
      </c>
      <c r="BK500" s="22">
        <f>IF(BW499&gt;0,ROUND(MIN(BC500,$F$168)*$BK$1,2),0)</f>
        <v>0</v>
      </c>
      <c r="BL500" s="15">
        <f>IF(BW499&gt;0,BF500+SUM(BH500:BK500),0)</f>
        <v>0</v>
      </c>
      <c r="BM500" s="22">
        <f>IF(BW499&gt;0,ROUND(BL500/12,2),0)</f>
        <v>0</v>
      </c>
      <c r="BN500" s="9">
        <f>INT(BM500)</f>
        <v>0</v>
      </c>
      <c r="BO500" s="23">
        <f>INT((BM500-BN500)*10)/10</f>
        <v>0</v>
      </c>
      <c r="BP500" s="17">
        <f>BM500-BN500-BO500</f>
        <v>0</v>
      </c>
      <c r="BQ500" s="23">
        <f>IF(OR(BP500=0.05,BP500=0),BP500,IF(AND(BP500&gt;0.051,BP500&lt;0.1),0.1,IF(AND(BP500&gt;0.001,BP500&lt;0.05),0.05,BP500)))</f>
        <v>0</v>
      </c>
      <c r="BR500" s="23">
        <f>BN500+BO500+BQ500</f>
        <v>0</v>
      </c>
      <c r="BS500">
        <f>IF(BW499&gt;0,BS499,0)</f>
        <v>0</v>
      </c>
      <c r="BT500" s="7">
        <f>SUM(BD500:BE500)+BR500+BS500</f>
        <v>0</v>
      </c>
      <c r="BU500" s="7">
        <f>IF(AND(BT500&gt;0,BT501=0),BT500,0)</f>
        <v>0</v>
      </c>
      <c r="BV500" s="7">
        <f>IF(BW499&gt;0,BV499,0)</f>
        <v>0</v>
      </c>
      <c r="BW500" s="7">
        <f>IF(ROUND(BT500-BV500,2)&gt;0,ROUND(BT500-BV500,2),0)</f>
        <v>0</v>
      </c>
      <c r="CB500">
        <v>498</v>
      </c>
      <c r="CC500" s="7">
        <f>IF(DB499&gt;0,CC499-1000,CC499)</f>
        <v>0</v>
      </c>
      <c r="CD500" s="20">
        <f>IF(DB499&gt;0,ROUND(PMT($F$92/12,$F$96*12,-CC500),5),0)</f>
        <v>0</v>
      </c>
      <c r="CE500" s="15">
        <f>IF(DB499&gt;0,ROUND(CC500*$CE$1/1000,2),0)</f>
        <v>0</v>
      </c>
      <c r="CF500" s="9">
        <f>INT(CE500)</f>
        <v>0</v>
      </c>
      <c r="CG500" s="23">
        <f>INT((CE500-CF500)*10)/10</f>
        <v>0</v>
      </c>
      <c r="CH500" s="17">
        <f>CE500-CF500-CG500</f>
        <v>0</v>
      </c>
      <c r="CI500" s="23">
        <f>IF(OR(CH500=0.05,CH500=0),CH500,IF(AND(CH500&gt;0.051,CH500&lt;0.1),0.1,IF(AND(CH500&gt;0.001,CH500&lt;0.05),0.05,CH500)))</f>
        <v>0</v>
      </c>
      <c r="CJ500" s="23">
        <f>CF500+CG500+CI500</f>
        <v>0</v>
      </c>
      <c r="CK500" s="15">
        <f>IF(DB499&gt;0,ROUND($CD$1*$CK$1,2),0)</f>
        <v>0</v>
      </c>
      <c r="CL500" s="22">
        <v>0</v>
      </c>
      <c r="CM500" s="22">
        <f>IF(DB499&gt;0,ROUND($CD$1*$CM$1,2),0)</f>
        <v>0</v>
      </c>
      <c r="CN500" s="22">
        <f>IF(DB499&gt;0,ROUND($CD$1*$CN$1,2),0)</f>
        <v>0</v>
      </c>
      <c r="CO500" s="22">
        <f>IF(DB499&gt;0,ROUND($CD$1*$CO$1,2),0)</f>
        <v>0</v>
      </c>
      <c r="CP500" s="22">
        <f>IF(DB499&gt;0,ROUND($CD$1*$CP$1,2),0)</f>
        <v>0</v>
      </c>
      <c r="CQ500" s="15">
        <f>IF(DB499&gt;0,CK500+SUM(CM500:CP500),0)</f>
        <v>0</v>
      </c>
      <c r="CR500" s="22">
        <f>IF(DB499&gt;0,ROUND(CQ500/12,2),0)</f>
        <v>0</v>
      </c>
      <c r="CS500" s="9">
        <f>INT(CR500)</f>
        <v>0</v>
      </c>
      <c r="CT500" s="23">
        <f>INT((CR500-CS500)*10)/10</f>
        <v>0</v>
      </c>
      <c r="CU500" s="17">
        <f>CR500-CS500-CT500</f>
        <v>0</v>
      </c>
      <c r="CV500" s="23">
        <f>IF(OR(CU500=0.05,CU500=0),CU500,IF(AND(CU500&gt;0.051,CU500&lt;0.1),0.1,IF(AND(CU500&gt;0.001,CU500&lt;0.05),0.05,CU500)))</f>
        <v>0</v>
      </c>
      <c r="CW500" s="23">
        <f>CS500+CT500+CV500</f>
        <v>0</v>
      </c>
      <c r="CX500">
        <f>IF(DB499&gt;0,CX499,0)</f>
        <v>0</v>
      </c>
      <c r="CY500" s="7">
        <f>ROUND(CD500+CJ500+CW500+CX500,2)</f>
        <v>0</v>
      </c>
      <c r="CZ500" s="7">
        <f>IF(AND(CY500&gt;0,CY501=0),CY500,0)</f>
        <v>0</v>
      </c>
      <c r="DA500" s="7">
        <f>IF(DB499&gt;0,DA499,0)</f>
        <v>0</v>
      </c>
      <c r="DB500" s="7">
        <f>IF(ROUND(CY500-DA500,2)&gt;0,ROUND(CY500-DA500,2),0)</f>
        <v>0</v>
      </c>
      <c r="EB500">
        <v>498</v>
      </c>
      <c r="EC500" s="7">
        <f>IF(FB499&gt;0,EC499-1000,EC499)</f>
        <v>0</v>
      </c>
      <c r="ED500" s="20">
        <f>IF(FB499&gt;0,ROUND(PMT($F$92/12,$F$96*12,-EC500),5),0)</f>
        <v>0</v>
      </c>
      <c r="EE500" s="15">
        <f>IF(FB499&gt;0,ROUND(EC500*$EE$1/1000,2),0)</f>
        <v>0</v>
      </c>
      <c r="EF500" s="9">
        <f>INT(EE500)</f>
        <v>0</v>
      </c>
      <c r="EG500" s="23">
        <f>INT((EE500-EF500)*10)/10</f>
        <v>0</v>
      </c>
      <c r="EH500" s="17">
        <f>EE500-EF500-EG500</f>
        <v>0</v>
      </c>
      <c r="EI500" s="23">
        <f>IF(OR(EH500=0.05,EH500=0),EH500,IF(AND(EH500&gt;0.051,EH500&lt;0.1),0.1,IF(AND(EH500&gt;0.001,EH500&lt;0.05),0.05,EH500)))</f>
        <v>0</v>
      </c>
      <c r="EJ500" s="23">
        <f>EF500+EG500+EI500</f>
        <v>0</v>
      </c>
      <c r="EK500" s="15">
        <f>IF(FB499&gt;0,ROUND($ED$1*$EK$1,2),0)</f>
        <v>0</v>
      </c>
      <c r="EL500" s="22">
        <v>0</v>
      </c>
      <c r="EM500" s="22">
        <f>IF(FB499&gt;0,ROUND($ED$1*$EM$1,0),0)</f>
        <v>0</v>
      </c>
      <c r="EN500" s="22">
        <f>IF(FB499&gt;0,ROUND($ED$1*$EN$1,2),0)</f>
        <v>0</v>
      </c>
      <c r="EO500" s="22">
        <f>IF(FB499&gt;0,ROUND($ED$1*$EO$1,2),0)</f>
        <v>0</v>
      </c>
      <c r="EP500" s="22">
        <f>IF(FB499&gt;0,ROUND($ED$1*$EP$1,2),0)</f>
        <v>0</v>
      </c>
      <c r="EQ500" s="15">
        <f>IF(FB499&gt;0,EK500+SUM(EM500:EP500),0)</f>
        <v>0</v>
      </c>
      <c r="ER500" s="22">
        <f>IF(FB499&gt;0,ROUND(EQ500/12,2),0)</f>
        <v>0</v>
      </c>
      <c r="ES500" s="9">
        <f>INT(ER500)</f>
        <v>0</v>
      </c>
      <c r="ET500" s="23">
        <f>INT((ER500-ES500)*10)/10</f>
        <v>0</v>
      </c>
      <c r="EU500" s="17">
        <f>ER500-ES500-ET500</f>
        <v>0</v>
      </c>
      <c r="EV500" s="23">
        <f>IF(OR(EU500=0.05,EU500=0),EU500,IF(AND(EU500&gt;0.051,EU500&lt;0.1),0.1,IF(AND(EU500&gt;0.001,EU500&lt;0.05),0.05,EU500)))</f>
        <v>0</v>
      </c>
      <c r="EW500" s="23">
        <f>ES500+ET500+EV500</f>
        <v>0</v>
      </c>
      <c r="EX500">
        <f>IF(FB499&gt;0,EX499,0)</f>
        <v>0</v>
      </c>
      <c r="EY500" s="7">
        <f>ROUND(ED500+EJ500+EW500+EX500,2)</f>
        <v>0</v>
      </c>
      <c r="EZ500" s="7">
        <f>IF(AND(EY500&gt;0,EY501=0),EY500,0)</f>
        <v>0</v>
      </c>
      <c r="FA500" s="7">
        <f>IF(FB499&gt;0,FA499,0)</f>
        <v>0</v>
      </c>
      <c r="FB500" s="7">
        <f>IF(ROUND(EY500-FA500,2)&gt;0,ROUND(EY500-FA500,2),0)</f>
        <v>0</v>
      </c>
      <c r="GB500">
        <v>498</v>
      </c>
      <c r="GC500" s="7">
        <f>IF(HB499&gt;0,GC499-1000,GC499)</f>
        <v>0</v>
      </c>
      <c r="GD500" s="20">
        <f>IF(HB499&gt;0,ROUND(PMT($F$92/12,$F$96*12,-GC500),5),0)</f>
        <v>0</v>
      </c>
      <c r="GE500" s="15">
        <f>IF(HB499&gt;0,ROUND(GC500*$GE$1/1000,2),0)</f>
        <v>0</v>
      </c>
      <c r="GF500" s="9">
        <f>INT(GE500)</f>
        <v>0</v>
      </c>
      <c r="GG500" s="23">
        <f>INT((GE500-GF500)*10)/10</f>
        <v>0</v>
      </c>
      <c r="GH500" s="17">
        <f>GE500-GF500-GG500</f>
        <v>0</v>
      </c>
      <c r="GI500" s="23">
        <f>IF(OR(GH500=0.05,GH500=0),GH500,IF(AND(GH500&gt;0.051,GH500&lt;0.1),0.1,IF(AND(GH500&gt;0.001,GH500&lt;0.05),0.05,GH500)))</f>
        <v>0</v>
      </c>
      <c r="GJ500" s="23">
        <f>GF500+GG500+GI500</f>
        <v>0</v>
      </c>
      <c r="GK500" s="15">
        <f>IF(HB499&gt;0,ROUND($GD$1*$GK$1,2),0)</f>
        <v>0</v>
      </c>
      <c r="GL500" s="22">
        <v>0</v>
      </c>
      <c r="GM500" s="22">
        <f>IF(HB499&gt;0,ROUND($GD$1*$GM$1,0),0)</f>
        <v>0</v>
      </c>
      <c r="GN500" s="22">
        <f>IF(HB499&gt;0,ROUND($GD$1*$GN$1,2),0)</f>
        <v>0</v>
      </c>
      <c r="GO500" s="22">
        <f>IF(HB499&gt;0,ROUND($GD$1*$GO$1,2),0)</f>
        <v>0</v>
      </c>
      <c r="GP500" s="22">
        <f>IF(HB499&gt;0,ROUND($GD$1*$GP$1,2),0)</f>
        <v>0</v>
      </c>
      <c r="GQ500" s="15">
        <f>IF(HB499&gt;0,GK500+SUM(GM500:GP500),0)</f>
        <v>0</v>
      </c>
      <c r="GR500" s="22">
        <f>IF(HB499&gt;0,ROUND(GQ500/12,2),0)</f>
        <v>0</v>
      </c>
      <c r="GS500" s="9">
        <f>INT(GR500)</f>
        <v>0</v>
      </c>
      <c r="GT500" s="23">
        <f>INT((GR500-GS500)*10)/10</f>
        <v>0</v>
      </c>
      <c r="GU500" s="17">
        <f>GR500-GS500-GT500</f>
        <v>0</v>
      </c>
      <c r="GV500" s="23">
        <f>IF(OR(GU500=0.05,GU500=0),GU500,IF(AND(GU500&gt;0.051,GU500&lt;0.1),0.1,IF(AND(GU500&gt;0.001,GU500&lt;0.05),0.05,GU500)))</f>
        <v>0</v>
      </c>
      <c r="GW500" s="23">
        <f>GS500+GT500+GV500</f>
        <v>0</v>
      </c>
      <c r="GX500">
        <f>IF(HB499&gt;0,GX499,0)</f>
        <v>0</v>
      </c>
      <c r="GY500" s="7">
        <f>ROUND(GD500+GJ500+GW500+GX500,2)</f>
        <v>0</v>
      </c>
      <c r="GZ500" s="7">
        <f>IF(AND(GY500&gt;0,GY501=0),GY500,0)</f>
        <v>0</v>
      </c>
      <c r="HA500" s="7">
        <f>IF(HB499&gt;0,HA499,0)</f>
        <v>0</v>
      </c>
      <c r="HB500" s="7">
        <f>IF(ROUND(GY500-HA500,2)&gt;0,ROUND(GY500-HA500,2),0)</f>
        <v>0</v>
      </c>
    </row>
    <row r="501" spans="1:235">
      <c r="BB501">
        <v>499</v>
      </c>
      <c r="BC501" s="7">
        <f>IF(BW500&gt;0,BC500-1000,BC500)</f>
        <v>0</v>
      </c>
      <c r="BD501" s="20">
        <f>IF(BW500&gt;0,ROUND(PMT($F$92/12,$F$96*12,-BC501),5),0)</f>
        <v>0</v>
      </c>
      <c r="BE501" s="15">
        <f>IF(BW500&gt;0,ROUND(BC501*$E$1/1000,2),0)</f>
        <v>0</v>
      </c>
      <c r="BF501" s="15">
        <f>IF(BW500&gt;0,ROUND(MIN(BC501,$F$168)*$BF$1,2),0)</f>
        <v>0</v>
      </c>
      <c r="BG501" s="22">
        <v>0</v>
      </c>
      <c r="BH501" s="22">
        <f>IF(BW500&gt;0,ROUND(MIN(BC501,$F$168)*$BH$1,0),0)</f>
        <v>0</v>
      </c>
      <c r="BI501" s="22">
        <f>IF(BW500&gt;0,ROUND(MIN(BC501,$F$168)*$BI$1,2),0)</f>
        <v>0</v>
      </c>
      <c r="BJ501" s="22">
        <f>IF(BW500&gt;0,ROUND(MIN(BC501,$F$168)*$BJ$1,2),0)</f>
        <v>0</v>
      </c>
      <c r="BK501" s="22">
        <f>IF(BW500&gt;0,ROUND(MIN(BC501,$F$168)*$BK$1,2),0)</f>
        <v>0</v>
      </c>
      <c r="BL501" s="15">
        <f>IF(BW500&gt;0,BF501+SUM(BH501:BK501),0)</f>
        <v>0</v>
      </c>
      <c r="BM501" s="22">
        <f>IF(BW500&gt;0,ROUND(BL501/12,2),0)</f>
        <v>0</v>
      </c>
      <c r="BN501" s="9">
        <f>INT(BM501)</f>
        <v>0</v>
      </c>
      <c r="BO501" s="23">
        <f>INT((BM501-BN501)*10)/10</f>
        <v>0</v>
      </c>
      <c r="BP501" s="17">
        <f>BM501-BN501-BO501</f>
        <v>0</v>
      </c>
      <c r="BQ501" s="23">
        <f>IF(OR(BP501=0.05,BP501=0),BP501,IF(AND(BP501&gt;0.051,BP501&lt;0.1),0.1,IF(AND(BP501&gt;0.001,BP501&lt;0.05),0.05,BP501)))</f>
        <v>0</v>
      </c>
      <c r="BR501" s="23">
        <f>BN501+BO501+BQ501</f>
        <v>0</v>
      </c>
      <c r="BS501">
        <f>IF(BW500&gt;0,BS500,0)</f>
        <v>0</v>
      </c>
      <c r="BT501" s="7">
        <f>SUM(BD501:BE501)+BR501+BS501</f>
        <v>0</v>
      </c>
      <c r="BU501" s="7">
        <f>IF(AND(BT501&gt;0,BT502=0),BT501,0)</f>
        <v>0</v>
      </c>
      <c r="BV501" s="7">
        <f>IF(BW500&gt;0,BV500,0)</f>
        <v>0</v>
      </c>
      <c r="BW501" s="7">
        <f>IF(ROUND(BT501-BV501,2)&gt;0,ROUND(BT501-BV501,2),0)</f>
        <v>0</v>
      </c>
      <c r="CB501">
        <v>499</v>
      </c>
      <c r="CC501" s="7">
        <f>IF(DB500&gt;0,CC500-1000,CC500)</f>
        <v>0</v>
      </c>
      <c r="CD501" s="20">
        <f>IF(DB500&gt;0,ROUND(PMT($F$92/12,$F$96*12,-CC501),5),0)</f>
        <v>0</v>
      </c>
      <c r="CE501" s="15">
        <f>IF(DB500&gt;0,ROUND(CC501*$CE$1/1000,2),0)</f>
        <v>0</v>
      </c>
      <c r="CF501" s="9">
        <f>INT(CE501)</f>
        <v>0</v>
      </c>
      <c r="CG501" s="23">
        <f>INT((CE501-CF501)*10)/10</f>
        <v>0</v>
      </c>
      <c r="CH501" s="17">
        <f>CE501-CF501-CG501</f>
        <v>0</v>
      </c>
      <c r="CI501" s="23">
        <f>IF(OR(CH501=0.05,CH501=0),CH501,IF(AND(CH501&gt;0.051,CH501&lt;0.1),0.1,IF(AND(CH501&gt;0.001,CH501&lt;0.05),0.05,CH501)))</f>
        <v>0</v>
      </c>
      <c r="CJ501" s="23">
        <f>CF501+CG501+CI501</f>
        <v>0</v>
      </c>
      <c r="CK501" s="15">
        <f>IF(DB500&gt;0,ROUND($CD$1*$CK$1,2),0)</f>
        <v>0</v>
      </c>
      <c r="CL501" s="22">
        <v>0</v>
      </c>
      <c r="CM501" s="22">
        <f>IF(DB500&gt;0,ROUND($CD$1*$CM$1,2),0)</f>
        <v>0</v>
      </c>
      <c r="CN501" s="22">
        <f>IF(DB500&gt;0,ROUND($CD$1*$CN$1,2),0)</f>
        <v>0</v>
      </c>
      <c r="CO501" s="22">
        <f>IF(DB500&gt;0,ROUND($CD$1*$CO$1,2),0)</f>
        <v>0</v>
      </c>
      <c r="CP501" s="22">
        <f>IF(DB500&gt;0,ROUND($CD$1*$CP$1,2),0)</f>
        <v>0</v>
      </c>
      <c r="CQ501" s="15">
        <f>IF(DB500&gt;0,CK501+SUM(CM501:CP501),0)</f>
        <v>0</v>
      </c>
      <c r="CR501" s="22">
        <f>IF(DB500&gt;0,ROUND(CQ501/12,2),0)</f>
        <v>0</v>
      </c>
      <c r="CS501" s="9">
        <f>INT(CR501)</f>
        <v>0</v>
      </c>
      <c r="CT501" s="23">
        <f>INT((CR501-CS501)*10)/10</f>
        <v>0</v>
      </c>
      <c r="CU501" s="17">
        <f>CR501-CS501-CT501</f>
        <v>0</v>
      </c>
      <c r="CV501" s="23">
        <f>IF(OR(CU501=0.05,CU501=0),CU501,IF(AND(CU501&gt;0.051,CU501&lt;0.1),0.1,IF(AND(CU501&gt;0.001,CU501&lt;0.05),0.05,CU501)))</f>
        <v>0</v>
      </c>
      <c r="CW501" s="23">
        <f>CS501+CT501+CV501</f>
        <v>0</v>
      </c>
      <c r="CX501">
        <f>IF(DB500&gt;0,CX500,0)</f>
        <v>0</v>
      </c>
      <c r="CY501" s="7">
        <f>ROUND(CD501+CJ501+CW501+CX501,2)</f>
        <v>0</v>
      </c>
      <c r="CZ501" s="7">
        <f>IF(AND(CY501&gt;0,CY502=0),CY501,0)</f>
        <v>0</v>
      </c>
      <c r="DA501" s="7">
        <f>IF(DB500&gt;0,DA500,0)</f>
        <v>0</v>
      </c>
      <c r="DB501" s="7">
        <f>IF(ROUND(CY501-DA501,2)&gt;0,ROUND(CY501-DA501,2),0)</f>
        <v>0</v>
      </c>
      <c r="EB501">
        <v>499</v>
      </c>
      <c r="EC501" s="7">
        <f>IF(FB500&gt;0,EC500-1000,EC500)</f>
        <v>0</v>
      </c>
      <c r="ED501" s="20">
        <f>IF(FB500&gt;0,ROUND(PMT($F$92/12,$F$96*12,-EC501),5),0)</f>
        <v>0</v>
      </c>
      <c r="EE501" s="15">
        <f>IF(FB500&gt;0,ROUND(EC501*$EE$1/1000,2),0)</f>
        <v>0</v>
      </c>
      <c r="EF501" s="9">
        <f>INT(EE501)</f>
        <v>0</v>
      </c>
      <c r="EG501" s="23">
        <f>INT((EE501-EF501)*10)/10</f>
        <v>0</v>
      </c>
      <c r="EH501" s="17">
        <f>EE501-EF501-EG501</f>
        <v>0</v>
      </c>
      <c r="EI501" s="23">
        <f>IF(OR(EH501=0.05,EH501=0),EH501,IF(AND(EH501&gt;0.051,EH501&lt;0.1),0.1,IF(AND(EH501&gt;0.001,EH501&lt;0.05),0.05,EH501)))</f>
        <v>0</v>
      </c>
      <c r="EJ501" s="23">
        <f>EF501+EG501+EI501</f>
        <v>0</v>
      </c>
      <c r="EK501" s="15">
        <f>IF(FB500&gt;0,ROUND($ED$1*$EK$1,2),0)</f>
        <v>0</v>
      </c>
      <c r="EL501" s="22">
        <v>0</v>
      </c>
      <c r="EM501" s="22">
        <f>IF(FB500&gt;0,ROUND($ED$1*$EM$1,0),0)</f>
        <v>0</v>
      </c>
      <c r="EN501" s="22">
        <f>IF(FB500&gt;0,ROUND($ED$1*$EN$1,2),0)</f>
        <v>0</v>
      </c>
      <c r="EO501" s="22">
        <f>IF(FB500&gt;0,ROUND($ED$1*$EO$1,2),0)</f>
        <v>0</v>
      </c>
      <c r="EP501" s="22">
        <f>IF(FB500&gt;0,ROUND($ED$1*$EP$1,2),0)</f>
        <v>0</v>
      </c>
      <c r="EQ501" s="15">
        <f>IF(FB500&gt;0,EK501+SUM(EM501:EP501),0)</f>
        <v>0</v>
      </c>
      <c r="ER501" s="22">
        <f>IF(FB500&gt;0,ROUND(EQ501/12,2),0)</f>
        <v>0</v>
      </c>
      <c r="ES501" s="9">
        <f>INT(ER501)</f>
        <v>0</v>
      </c>
      <c r="ET501" s="23">
        <f>INT((ER501-ES501)*10)/10</f>
        <v>0</v>
      </c>
      <c r="EU501" s="17">
        <f>ER501-ES501-ET501</f>
        <v>0</v>
      </c>
      <c r="EV501" s="23">
        <f>IF(OR(EU501=0.05,EU501=0),EU501,IF(AND(EU501&gt;0.051,EU501&lt;0.1),0.1,IF(AND(EU501&gt;0.001,EU501&lt;0.05),0.05,EU501)))</f>
        <v>0</v>
      </c>
      <c r="EW501" s="23">
        <f>ES501+ET501+EV501</f>
        <v>0</v>
      </c>
      <c r="EX501">
        <f>IF(FB500&gt;0,EX500,0)</f>
        <v>0</v>
      </c>
      <c r="EY501" s="7">
        <f>ROUND(ED501+EJ501+EW501+EX501,2)</f>
        <v>0</v>
      </c>
      <c r="EZ501" s="7">
        <f>IF(AND(EY501&gt;0,EY502=0),EY501,0)</f>
        <v>0</v>
      </c>
      <c r="FA501" s="7">
        <f>IF(FB500&gt;0,FA500,0)</f>
        <v>0</v>
      </c>
      <c r="FB501" s="7">
        <f>IF(ROUND(EY501-FA501,2)&gt;0,ROUND(EY501-FA501,2),0)</f>
        <v>0</v>
      </c>
      <c r="GB501">
        <v>499</v>
      </c>
      <c r="GC501" s="7">
        <f>IF(HB500&gt;0,GC500-1000,GC500)</f>
        <v>0</v>
      </c>
      <c r="GD501" s="20">
        <f>IF(HB500&gt;0,ROUND(PMT($F$92/12,$F$96*12,-GC501),5),0)</f>
        <v>0</v>
      </c>
      <c r="GE501" s="15">
        <f>IF(HB500&gt;0,ROUND(GC501*$GE$1/1000,2),0)</f>
        <v>0</v>
      </c>
      <c r="GF501" s="9">
        <f>INT(GE501)</f>
        <v>0</v>
      </c>
      <c r="GG501" s="23">
        <f>INT((GE501-GF501)*10)/10</f>
        <v>0</v>
      </c>
      <c r="GH501" s="17">
        <f>GE501-GF501-GG501</f>
        <v>0</v>
      </c>
      <c r="GI501" s="23">
        <f>IF(OR(GH501=0.05,GH501=0),GH501,IF(AND(GH501&gt;0.051,GH501&lt;0.1),0.1,IF(AND(GH501&gt;0.001,GH501&lt;0.05),0.05,GH501)))</f>
        <v>0</v>
      </c>
      <c r="GJ501" s="23">
        <f>GF501+GG501+GI501</f>
        <v>0</v>
      </c>
      <c r="GK501" s="15">
        <f>IF(HB500&gt;0,ROUND($GD$1*$GK$1,2),0)</f>
        <v>0</v>
      </c>
      <c r="GL501" s="22">
        <v>0</v>
      </c>
      <c r="GM501" s="22">
        <f>IF(HB500&gt;0,ROUND($GD$1*$GM$1,0),0)</f>
        <v>0</v>
      </c>
      <c r="GN501" s="22">
        <f>IF(HB500&gt;0,ROUND($GD$1*$GN$1,2),0)</f>
        <v>0</v>
      </c>
      <c r="GO501" s="22">
        <f>IF(HB500&gt;0,ROUND($GD$1*$GO$1,2),0)</f>
        <v>0</v>
      </c>
      <c r="GP501" s="22">
        <f>IF(HB500&gt;0,ROUND($GD$1*$GP$1,2),0)</f>
        <v>0</v>
      </c>
      <c r="GQ501" s="15">
        <f>IF(HB500&gt;0,GK501+SUM(GM501:GP501),0)</f>
        <v>0</v>
      </c>
      <c r="GR501" s="22">
        <f>IF(HB500&gt;0,ROUND(GQ501/12,2),0)</f>
        <v>0</v>
      </c>
      <c r="GS501" s="9">
        <f>INT(GR501)</f>
        <v>0</v>
      </c>
      <c r="GT501" s="23">
        <f>INT((GR501-GS501)*10)/10</f>
        <v>0</v>
      </c>
      <c r="GU501" s="17">
        <f>GR501-GS501-GT501</f>
        <v>0</v>
      </c>
      <c r="GV501" s="23">
        <f>IF(OR(GU501=0.05,GU501=0),GU501,IF(AND(GU501&gt;0.051,GU501&lt;0.1),0.1,IF(AND(GU501&gt;0.001,GU501&lt;0.05),0.05,GU501)))</f>
        <v>0</v>
      </c>
      <c r="GW501" s="23">
        <f>GS501+GT501+GV501</f>
        <v>0</v>
      </c>
      <c r="GX501">
        <f>IF(HB500&gt;0,GX500,0)</f>
        <v>0</v>
      </c>
      <c r="GY501" s="7">
        <f>ROUND(GD501+GJ501+GW501+GX501,2)</f>
        <v>0</v>
      </c>
      <c r="GZ501" s="7">
        <f>IF(AND(GY501&gt;0,GY502=0),GY501,0)</f>
        <v>0</v>
      </c>
      <c r="HA501" s="7">
        <f>IF(HB500&gt;0,HA500,0)</f>
        <v>0</v>
      </c>
      <c r="HB501" s="7">
        <f>IF(ROUND(GY501-HA501,2)&gt;0,ROUND(GY501-HA501,2),0)</f>
        <v>0</v>
      </c>
    </row>
    <row r="502" spans="1:235">
      <c r="BB502">
        <v>500</v>
      </c>
      <c r="BC502" s="7">
        <f>IF(BW501&gt;0,BC501-1000,BC501)</f>
        <v>0</v>
      </c>
      <c r="BD502" s="20">
        <f>IF(BW501&gt;0,ROUND(PMT($F$92/12,$F$96*12,-BC502),5),0)</f>
        <v>0</v>
      </c>
      <c r="BE502" s="15">
        <f>IF(BW501&gt;0,ROUND(BC502*$E$1/1000,2),0)</f>
        <v>0</v>
      </c>
      <c r="BF502" s="15">
        <f>IF(BW501&gt;0,ROUND(MIN(BC502,$F$168)*$BF$1,2),0)</f>
        <v>0</v>
      </c>
      <c r="BG502" s="22">
        <v>0</v>
      </c>
      <c r="BH502" s="22">
        <f>IF(BW501&gt;0,ROUND(MIN(BC502,$F$168)*$BH$1,0),0)</f>
        <v>0</v>
      </c>
      <c r="BI502" s="22">
        <f>IF(BW501&gt;0,ROUND(MIN(BC502,$F$168)*$BI$1,2),0)</f>
        <v>0</v>
      </c>
      <c r="BJ502" s="22">
        <f>IF(BW501&gt;0,ROUND(MIN(BC502,$F$168)*$BJ$1,2),0)</f>
        <v>0</v>
      </c>
      <c r="BK502" s="22">
        <f>IF(BW501&gt;0,ROUND(MIN(BC502,$F$168)*$BK$1,2),0)</f>
        <v>0</v>
      </c>
      <c r="BL502" s="15">
        <f>IF(BW501&gt;0,BF502+SUM(BH502:BK502),0)</f>
        <v>0</v>
      </c>
      <c r="BM502" s="22">
        <f>IF(BW501&gt;0,ROUND(BL502/12,2),0)</f>
        <v>0</v>
      </c>
      <c r="BN502" s="9">
        <f>INT(BM502)</f>
        <v>0</v>
      </c>
      <c r="BO502" s="23">
        <f>INT((BM502-BN502)*10)/10</f>
        <v>0</v>
      </c>
      <c r="BP502" s="17">
        <f>BM502-BN502-BO502</f>
        <v>0</v>
      </c>
      <c r="BQ502" s="23">
        <f>IF(OR(BP502=0.05,BP502=0),BP502,IF(AND(BP502&gt;0.051,BP502&lt;0.1),0.1,IF(AND(BP502&gt;0.001,BP502&lt;0.05),0.05,BP502)))</f>
        <v>0</v>
      </c>
      <c r="BR502" s="23">
        <f>BN502+BO502+BQ502</f>
        <v>0</v>
      </c>
      <c r="BS502">
        <f>IF(BW501&gt;0,BS501,0)</f>
        <v>0</v>
      </c>
      <c r="BT502" s="7">
        <f>SUM(BD502:BE502)+BR502+BS502</f>
        <v>0</v>
      </c>
      <c r="BU502" s="7">
        <f>IF(AND(BT502&gt;0,BT503=0),BT502,0)</f>
        <v>0</v>
      </c>
      <c r="BV502" s="7">
        <f>IF(BW501&gt;0,BV501,0)</f>
        <v>0</v>
      </c>
      <c r="BW502" s="7">
        <f>IF(ROUND(BT502-BV502,2)&gt;0,ROUND(BT502-BV502,2),0)</f>
        <v>0</v>
      </c>
      <c r="CB502">
        <v>500</v>
      </c>
      <c r="CC502" s="7">
        <f>IF(DB501&gt;0,CC501-1000,CC501)</f>
        <v>0</v>
      </c>
      <c r="CD502" s="20">
        <f>IF(DB501&gt;0,ROUND(PMT($F$92/12,$F$96*12,-CC502),5),0)</f>
        <v>0</v>
      </c>
      <c r="CE502" s="15">
        <f>IF(DB501&gt;0,ROUND(CC502*$CE$1/1000,2),0)</f>
        <v>0</v>
      </c>
      <c r="CF502" s="9">
        <f>INT(CE502)</f>
        <v>0</v>
      </c>
      <c r="CG502" s="23">
        <f>INT((CE502-CF502)*10)/10</f>
        <v>0</v>
      </c>
      <c r="CH502" s="17">
        <f>CE502-CF502-CG502</f>
        <v>0</v>
      </c>
      <c r="CI502" s="23">
        <f>IF(OR(CH502=0.05,CH502=0),CH502,IF(AND(CH502&gt;0.051,CH502&lt;0.1),0.1,IF(AND(CH502&gt;0.001,CH502&lt;0.05),0.05,CH502)))</f>
        <v>0</v>
      </c>
      <c r="CJ502" s="23">
        <f>CF502+CG502+CI502</f>
        <v>0</v>
      </c>
      <c r="CK502" s="15">
        <f>IF(DB501&gt;0,ROUND($CD$1*$CK$1,2),0)</f>
        <v>0</v>
      </c>
      <c r="CL502" s="22">
        <v>0</v>
      </c>
      <c r="CM502" s="22">
        <f>IF(DB501&gt;0,ROUND($CD$1*$CM$1,2),0)</f>
        <v>0</v>
      </c>
      <c r="CN502" s="22">
        <f>IF(DB501&gt;0,ROUND($CD$1*$CN$1,2),0)</f>
        <v>0</v>
      </c>
      <c r="CO502" s="22">
        <f>IF(DB501&gt;0,ROUND($CD$1*$CO$1,2),0)</f>
        <v>0</v>
      </c>
      <c r="CP502" s="22">
        <f>IF(DB501&gt;0,ROUND($CD$1*$CP$1,2),0)</f>
        <v>0</v>
      </c>
      <c r="CQ502" s="15">
        <f>IF(DB501&gt;0,CK502+SUM(CM502:CP502),0)</f>
        <v>0</v>
      </c>
      <c r="CR502" s="22">
        <f>IF(DB501&gt;0,ROUND(CQ502/12,2),0)</f>
        <v>0</v>
      </c>
      <c r="CS502" s="9">
        <f>INT(CR502)</f>
        <v>0</v>
      </c>
      <c r="CT502" s="23">
        <f>INT((CR502-CS502)*10)/10</f>
        <v>0</v>
      </c>
      <c r="CU502" s="17">
        <f>CR502-CS502-CT502</f>
        <v>0</v>
      </c>
      <c r="CV502" s="23">
        <f>IF(OR(CU502=0.05,CU502=0),CU502,IF(AND(CU502&gt;0.051,CU502&lt;0.1),0.1,IF(AND(CU502&gt;0.001,CU502&lt;0.05),0.05,CU502)))</f>
        <v>0</v>
      </c>
      <c r="CW502" s="23">
        <f>CS502+CT502+CV502</f>
        <v>0</v>
      </c>
      <c r="CX502">
        <f>IF(DB501&gt;0,CX501,0)</f>
        <v>0</v>
      </c>
      <c r="CY502" s="7">
        <f>ROUND(CD502+CJ502+CW502+CX502,2)</f>
        <v>0</v>
      </c>
      <c r="CZ502" s="7">
        <f>IF(AND(CY502&gt;0,CY503=0),CY502,0)</f>
        <v>0</v>
      </c>
      <c r="DA502" s="7">
        <f>IF(DB501&gt;0,DA501,0)</f>
        <v>0</v>
      </c>
      <c r="DB502" s="7">
        <f>IF(ROUND(CY502-DA502,2)&gt;0,ROUND(CY502-DA502,2),0)</f>
        <v>0</v>
      </c>
      <c r="EB502">
        <v>500</v>
      </c>
      <c r="EC502" s="7">
        <f>IF(FB501&gt;0,EC501-1000,EC501)</f>
        <v>0</v>
      </c>
      <c r="ED502" s="20">
        <f>IF(FB501&gt;0,ROUND(PMT($F$92/12,$F$96*12,-EC502),5),0)</f>
        <v>0</v>
      </c>
      <c r="EE502" s="15">
        <f>IF(FB501&gt;0,ROUND(EC502*$EE$1/1000,2),0)</f>
        <v>0</v>
      </c>
      <c r="EF502" s="9">
        <f>INT(EE502)</f>
        <v>0</v>
      </c>
      <c r="EG502" s="23">
        <f>INT((EE502-EF502)*10)/10</f>
        <v>0</v>
      </c>
      <c r="EH502" s="17">
        <f>EE502-EF502-EG502</f>
        <v>0</v>
      </c>
      <c r="EI502" s="23">
        <f>IF(OR(EH502=0.05,EH502=0),EH502,IF(AND(EH502&gt;0.051,EH502&lt;0.1),0.1,IF(AND(EH502&gt;0.001,EH502&lt;0.05),0.05,EH502)))</f>
        <v>0</v>
      </c>
      <c r="EJ502" s="23">
        <f>EF502+EG502+EI502</f>
        <v>0</v>
      </c>
      <c r="EK502" s="15">
        <f>IF(FB501&gt;0,ROUND($ED$1*$EK$1,2),0)</f>
        <v>0</v>
      </c>
      <c r="EL502" s="22">
        <v>0</v>
      </c>
      <c r="EM502" s="22">
        <f>IF(FB501&gt;0,ROUND($ED$1*$EM$1,0),0)</f>
        <v>0</v>
      </c>
      <c r="EN502" s="22">
        <f>IF(FB501&gt;0,ROUND($ED$1*$EN$1,2),0)</f>
        <v>0</v>
      </c>
      <c r="EO502" s="22">
        <f>IF(FB501&gt;0,ROUND($ED$1*$EO$1,2),0)</f>
        <v>0</v>
      </c>
      <c r="EP502" s="22">
        <f>IF(FB501&gt;0,ROUND($ED$1*$EP$1,2),0)</f>
        <v>0</v>
      </c>
      <c r="EQ502" s="15">
        <f>IF(FB501&gt;0,EK502+SUM(EM502:EP502),0)</f>
        <v>0</v>
      </c>
      <c r="ER502" s="22">
        <f>IF(FB501&gt;0,ROUND(EQ502/12,2),0)</f>
        <v>0</v>
      </c>
      <c r="ES502" s="9">
        <f>INT(ER502)</f>
        <v>0</v>
      </c>
      <c r="ET502" s="23">
        <f>INT((ER502-ES502)*10)/10</f>
        <v>0</v>
      </c>
      <c r="EU502" s="17">
        <f>ER502-ES502-ET502</f>
        <v>0</v>
      </c>
      <c r="EV502" s="23">
        <f>IF(OR(EU502=0.05,EU502=0),EU502,IF(AND(EU502&gt;0.051,EU502&lt;0.1),0.1,IF(AND(EU502&gt;0.001,EU502&lt;0.05),0.05,EU502)))</f>
        <v>0</v>
      </c>
      <c r="EW502" s="23">
        <f>ES502+ET502+EV502</f>
        <v>0</v>
      </c>
      <c r="EX502">
        <f>IF(FB501&gt;0,EX501,0)</f>
        <v>0</v>
      </c>
      <c r="EY502" s="7">
        <f>ROUND(ED502+EJ502+EW502+EX502,2)</f>
        <v>0</v>
      </c>
      <c r="EZ502" s="7">
        <f>IF(AND(EY502&gt;0,EY503=0),EY502,0)</f>
        <v>0</v>
      </c>
      <c r="FA502" s="7">
        <f>IF(FB501&gt;0,FA501,0)</f>
        <v>0</v>
      </c>
      <c r="FB502" s="7">
        <f>IF(ROUND(EY502-FA502,2)&gt;0,ROUND(EY502-FA502,2),0)</f>
        <v>0</v>
      </c>
      <c r="GB502">
        <v>500</v>
      </c>
      <c r="GC502" s="7">
        <f>IF(HB501&gt;0,GC501-1000,GC501)</f>
        <v>0</v>
      </c>
      <c r="GD502" s="20">
        <f>IF(HB501&gt;0,ROUND(PMT($F$92/12,$F$96*12,-GC502),5),0)</f>
        <v>0</v>
      </c>
      <c r="GE502" s="15">
        <f>IF(HB501&gt;0,ROUND(GC502*$GE$1/1000,2),0)</f>
        <v>0</v>
      </c>
      <c r="GF502" s="9">
        <f>INT(GE502)</f>
        <v>0</v>
      </c>
      <c r="GG502" s="23">
        <f>INT((GE502-GF502)*10)/10</f>
        <v>0</v>
      </c>
      <c r="GH502" s="17">
        <f>GE502-GF502-GG502</f>
        <v>0</v>
      </c>
      <c r="GI502" s="23">
        <f>IF(OR(GH502=0.05,GH502=0),GH502,IF(AND(GH502&gt;0.051,GH502&lt;0.1),0.1,IF(AND(GH502&gt;0.001,GH502&lt;0.05),0.05,GH502)))</f>
        <v>0</v>
      </c>
      <c r="GJ502" s="23">
        <f>GF502+GG502+GI502</f>
        <v>0</v>
      </c>
      <c r="GK502" s="15">
        <f>IF(HB501&gt;0,ROUND($GD$1*$GK$1,2),0)</f>
        <v>0</v>
      </c>
      <c r="GL502" s="22">
        <v>0</v>
      </c>
      <c r="GM502" s="22">
        <f>IF(HB501&gt;0,ROUND($GD$1*$GM$1,0),0)</f>
        <v>0</v>
      </c>
      <c r="GN502" s="22">
        <f>IF(HB501&gt;0,ROUND($GD$1*$GN$1,2),0)</f>
        <v>0</v>
      </c>
      <c r="GO502" s="22">
        <f>IF(HB501&gt;0,ROUND($GD$1*$GO$1,2),0)</f>
        <v>0</v>
      </c>
      <c r="GP502" s="22">
        <f>IF(HB501&gt;0,ROUND($GD$1*$GP$1,2),0)</f>
        <v>0</v>
      </c>
      <c r="GQ502" s="15">
        <f>IF(HB501&gt;0,GK502+SUM(GM502:GP502),0)</f>
        <v>0</v>
      </c>
      <c r="GR502" s="22">
        <f>IF(HB501&gt;0,ROUND(GQ502/12,2),0)</f>
        <v>0</v>
      </c>
      <c r="GS502" s="9">
        <f>INT(GR502)</f>
        <v>0</v>
      </c>
      <c r="GT502" s="23">
        <f>INT((GR502-GS502)*10)/10</f>
        <v>0</v>
      </c>
      <c r="GU502" s="17">
        <f>GR502-GS502-GT502</f>
        <v>0</v>
      </c>
      <c r="GV502" s="23">
        <f>IF(OR(GU502=0.05,GU502=0),GU502,IF(AND(GU502&gt;0.051,GU502&lt;0.1),0.1,IF(AND(GU502&gt;0.001,GU502&lt;0.05),0.05,GU502)))</f>
        <v>0</v>
      </c>
      <c r="GW502" s="23">
        <f>GS502+GT502+GV502</f>
        <v>0</v>
      </c>
      <c r="GX502">
        <f>IF(HB501&gt;0,GX501,0)</f>
        <v>0</v>
      </c>
      <c r="GY502" s="7">
        <f>ROUND(GD502+GJ502+GW502+GX502,2)</f>
        <v>0</v>
      </c>
      <c r="GZ502" s="7">
        <f>IF(AND(GY502&gt;0,GY503=0),GY502,0)</f>
        <v>0</v>
      </c>
      <c r="HA502" s="7">
        <f>IF(HB501&gt;0,HA501,0)</f>
        <v>0</v>
      </c>
      <c r="HB502" s="7">
        <f>IF(ROUND(GY502-HA502,2)&gt;0,ROUND(GY502-HA502,2),0)</f>
        <v>0</v>
      </c>
    </row>
    <row r="503" spans="1:235">
      <c r="BB503">
        <v>501</v>
      </c>
      <c r="BC503" s="7">
        <f>IF(BW502&gt;0,BC502-1000,BC502)</f>
        <v>0</v>
      </c>
      <c r="BD503" s="20">
        <f>IF(BW502&gt;0,ROUND(PMT($F$92/12,$F$96*12,-BC503),5),0)</f>
        <v>0</v>
      </c>
      <c r="BE503" s="15">
        <f>IF(BW502&gt;0,ROUND(BC503*$E$1/1000,2),0)</f>
        <v>0</v>
      </c>
      <c r="BF503" s="15">
        <f>IF(BW502&gt;0,ROUND(MIN(BC503,$F$168)*$BF$1,2),0)</f>
        <v>0</v>
      </c>
      <c r="BG503" s="22">
        <v>0</v>
      </c>
      <c r="BH503" s="22">
        <f>IF(BW502&gt;0,ROUND(MIN(BC503,$F$168)*$BH$1,0),0)</f>
        <v>0</v>
      </c>
      <c r="BI503" s="22">
        <f>IF(BW502&gt;0,ROUND(MIN(BC503,$F$168)*$BI$1,2),0)</f>
        <v>0</v>
      </c>
      <c r="BJ503" s="22">
        <f>IF(BW502&gt;0,ROUND(MIN(BC503,$F$168)*$BJ$1,2),0)</f>
        <v>0</v>
      </c>
      <c r="BK503" s="22">
        <f>IF(BW502&gt;0,ROUND(MIN(BC503,$F$168)*$BK$1,2),0)</f>
        <v>0</v>
      </c>
      <c r="BL503" s="15">
        <f>IF(BW502&gt;0,BF503+SUM(BH503:BK503),0)</f>
        <v>0</v>
      </c>
      <c r="BM503" s="22">
        <f>IF(BW502&gt;0,ROUND(BL503/12,2),0)</f>
        <v>0</v>
      </c>
      <c r="BN503" s="9">
        <f>INT(BM503)</f>
        <v>0</v>
      </c>
      <c r="BO503" s="23">
        <f>INT((BM503-BN503)*10)/10</f>
        <v>0</v>
      </c>
      <c r="BP503" s="17">
        <f>BM503-BN503-BO503</f>
        <v>0</v>
      </c>
      <c r="BQ503" s="23">
        <f>IF(OR(BP503=0.05,BP503=0),BP503,IF(AND(BP503&gt;0.051,BP503&lt;0.1),0.1,IF(AND(BP503&gt;0.001,BP503&lt;0.05),0.05,BP503)))</f>
        <v>0</v>
      </c>
      <c r="BR503" s="23">
        <f>BN503+BO503+BQ503</f>
        <v>0</v>
      </c>
      <c r="BS503">
        <f>IF(BW502&gt;0,BS502,0)</f>
        <v>0</v>
      </c>
      <c r="BT503" s="7">
        <f>SUM(BD503:BE503)+BR503+BS503</f>
        <v>0</v>
      </c>
      <c r="BU503" s="7">
        <f>IF(AND(BT503&gt;0,BT504=0),BT503,0)</f>
        <v>0</v>
      </c>
      <c r="BV503" s="7">
        <f>IF(BW502&gt;0,BV502,0)</f>
        <v>0</v>
      </c>
      <c r="BW503" s="7">
        <f>IF(ROUND(BT503-BV503,2)&gt;0,ROUND(BT503-BV503,2),0)</f>
        <v>0</v>
      </c>
      <c r="CB503">
        <v>501</v>
      </c>
      <c r="CC503" s="7">
        <f>IF(DB502&gt;0,CC502-1000,CC502)</f>
        <v>0</v>
      </c>
      <c r="CD503" s="20">
        <f>IF(DB502&gt;0,ROUND(PMT($F$92/12,$F$96*12,-CC503),5),0)</f>
        <v>0</v>
      </c>
      <c r="CE503" s="15">
        <f>IF(DB502&gt;0,ROUND(CC503*$CE$1/1000,2),0)</f>
        <v>0</v>
      </c>
      <c r="CF503" s="9">
        <f>INT(CE503)</f>
        <v>0</v>
      </c>
      <c r="CG503" s="23">
        <f>INT((CE503-CF503)*10)/10</f>
        <v>0</v>
      </c>
      <c r="CH503" s="17">
        <f>CE503-CF503-CG503</f>
        <v>0</v>
      </c>
      <c r="CI503" s="23">
        <f>IF(OR(CH503=0.05,CH503=0),CH503,IF(AND(CH503&gt;0.051,CH503&lt;0.1),0.1,IF(AND(CH503&gt;0.001,CH503&lt;0.05),0.05,CH503)))</f>
        <v>0</v>
      </c>
      <c r="CJ503" s="23">
        <f>CF503+CG503+CI503</f>
        <v>0</v>
      </c>
      <c r="CK503" s="15">
        <f>IF(DB502&gt;0,ROUND($CD$1*$CK$1,2),0)</f>
        <v>0</v>
      </c>
      <c r="CL503" s="22">
        <v>0</v>
      </c>
      <c r="CM503" s="22">
        <f>IF(DB502&gt;0,ROUND($CD$1*$CM$1,2),0)</f>
        <v>0</v>
      </c>
      <c r="CN503" s="22">
        <f>IF(DB502&gt;0,ROUND($CD$1*$CN$1,2),0)</f>
        <v>0</v>
      </c>
      <c r="CO503" s="22">
        <f>IF(DB502&gt;0,ROUND($CD$1*$CO$1,2),0)</f>
        <v>0</v>
      </c>
      <c r="CP503" s="22">
        <f>IF(DB502&gt;0,ROUND($CD$1*$CP$1,2),0)</f>
        <v>0</v>
      </c>
      <c r="CQ503" s="15">
        <f>IF(DB502&gt;0,CK503+SUM(CM503:CP503),0)</f>
        <v>0</v>
      </c>
      <c r="CR503" s="22">
        <f>IF(DB502&gt;0,ROUND(CQ503/12,2),0)</f>
        <v>0</v>
      </c>
      <c r="CS503" s="9">
        <f>INT(CR503)</f>
        <v>0</v>
      </c>
      <c r="CT503" s="23">
        <f>INT((CR503-CS503)*10)/10</f>
        <v>0</v>
      </c>
      <c r="CU503" s="17">
        <f>CR503-CS503-CT503</f>
        <v>0</v>
      </c>
      <c r="CV503" s="23">
        <f>IF(OR(CU503=0.05,CU503=0),CU503,IF(AND(CU503&gt;0.051,CU503&lt;0.1),0.1,IF(AND(CU503&gt;0.001,CU503&lt;0.05),0.05,CU503)))</f>
        <v>0</v>
      </c>
      <c r="CW503" s="23">
        <f>CS503+CT503+CV503</f>
        <v>0</v>
      </c>
      <c r="CX503">
        <f>IF(DB502&gt;0,CX502,0)</f>
        <v>0</v>
      </c>
      <c r="CY503" s="7">
        <f>ROUND(CD503+CJ503+CW503+CX503,2)</f>
        <v>0</v>
      </c>
      <c r="CZ503" s="7">
        <f>IF(AND(CY503&gt;0,CY504=0),CY503,0)</f>
        <v>0</v>
      </c>
      <c r="DA503" s="7">
        <f>IF(DB502&gt;0,DA502,0)</f>
        <v>0</v>
      </c>
      <c r="DB503" s="7">
        <f>IF(ROUND(CY503-DA503,2)&gt;0,ROUND(CY503-DA503,2),0)</f>
        <v>0</v>
      </c>
      <c r="EB503">
        <v>501</v>
      </c>
      <c r="EC503" s="7">
        <f>IF(FB502&gt;0,EC502-1000,EC502)</f>
        <v>0</v>
      </c>
      <c r="ED503" s="20">
        <f>IF(FB502&gt;0,ROUND(PMT($F$92/12,$F$96*12,-EC503),5),0)</f>
        <v>0</v>
      </c>
      <c r="EE503" s="15">
        <f>IF(FB502&gt;0,ROUND(EC503*$EE$1/1000,2),0)</f>
        <v>0</v>
      </c>
      <c r="EF503" s="9">
        <f>INT(EE503)</f>
        <v>0</v>
      </c>
      <c r="EG503" s="23">
        <f>INT((EE503-EF503)*10)/10</f>
        <v>0</v>
      </c>
      <c r="EH503" s="17">
        <f>EE503-EF503-EG503</f>
        <v>0</v>
      </c>
      <c r="EI503" s="23">
        <f>IF(OR(EH503=0.05,EH503=0),EH503,IF(AND(EH503&gt;0.051,EH503&lt;0.1),0.1,IF(AND(EH503&gt;0.001,EH503&lt;0.05),0.05,EH503)))</f>
        <v>0</v>
      </c>
      <c r="EJ503" s="23">
        <f>EF503+EG503+EI503</f>
        <v>0</v>
      </c>
      <c r="EK503" s="15">
        <f>IF(FB502&gt;0,ROUND($ED$1*$EK$1,2),0)</f>
        <v>0</v>
      </c>
      <c r="EL503" s="22">
        <v>0</v>
      </c>
      <c r="EM503" s="22">
        <f>IF(FB502&gt;0,ROUND($ED$1*$EM$1,0),0)</f>
        <v>0</v>
      </c>
      <c r="EN503" s="22">
        <f>IF(FB502&gt;0,ROUND($ED$1*$EN$1,2),0)</f>
        <v>0</v>
      </c>
      <c r="EO503" s="22">
        <f>IF(FB502&gt;0,ROUND($ED$1*$EO$1,2),0)</f>
        <v>0</v>
      </c>
      <c r="EP503" s="22">
        <f>IF(FB502&gt;0,ROUND($ED$1*$EP$1,2),0)</f>
        <v>0</v>
      </c>
      <c r="EQ503" s="15">
        <f>IF(FB502&gt;0,EK503+SUM(EM503:EP503),0)</f>
        <v>0</v>
      </c>
      <c r="ER503" s="22">
        <f>IF(FB502&gt;0,ROUND(EQ503/12,2),0)</f>
        <v>0</v>
      </c>
      <c r="ES503" s="9">
        <f>INT(ER503)</f>
        <v>0</v>
      </c>
      <c r="ET503" s="23">
        <f>INT((ER503-ES503)*10)/10</f>
        <v>0</v>
      </c>
      <c r="EU503" s="17">
        <f>ER503-ES503-ET503</f>
        <v>0</v>
      </c>
      <c r="EV503" s="23">
        <f>IF(OR(EU503=0.05,EU503=0),EU503,IF(AND(EU503&gt;0.051,EU503&lt;0.1),0.1,IF(AND(EU503&gt;0.001,EU503&lt;0.05),0.05,EU503)))</f>
        <v>0</v>
      </c>
      <c r="EW503" s="23">
        <f>ES503+ET503+EV503</f>
        <v>0</v>
      </c>
      <c r="EX503">
        <f>IF(FB502&gt;0,EX502,0)</f>
        <v>0</v>
      </c>
      <c r="EY503" s="7">
        <f>ROUND(ED503+EJ503+EW503+EX503,2)</f>
        <v>0</v>
      </c>
      <c r="EZ503" s="7">
        <f>IF(AND(EY503&gt;0,EY504=0),EY503,0)</f>
        <v>0</v>
      </c>
      <c r="FA503" s="7">
        <f>IF(FB502&gt;0,FA502,0)</f>
        <v>0</v>
      </c>
      <c r="FB503" s="7">
        <f>IF(ROUND(EY503-FA503,2)&gt;0,ROUND(EY503-FA503,2),0)</f>
        <v>0</v>
      </c>
      <c r="GB503">
        <v>501</v>
      </c>
      <c r="GC503" s="7">
        <f>IF(HB502&gt;0,GC502-1000,GC502)</f>
        <v>0</v>
      </c>
      <c r="GD503" s="20">
        <f>IF(HB502&gt;0,ROUND(PMT($F$92/12,$F$96*12,-GC503),5),0)</f>
        <v>0</v>
      </c>
      <c r="GE503" s="15">
        <f>IF(HB502&gt;0,ROUND(GC503*$GE$1/1000,2),0)</f>
        <v>0</v>
      </c>
      <c r="GF503" s="9">
        <f>INT(GE503)</f>
        <v>0</v>
      </c>
      <c r="GG503" s="23">
        <f>INT((GE503-GF503)*10)/10</f>
        <v>0</v>
      </c>
      <c r="GH503" s="17">
        <f>GE503-GF503-GG503</f>
        <v>0</v>
      </c>
      <c r="GI503" s="23">
        <f>IF(OR(GH503=0.05,GH503=0),GH503,IF(AND(GH503&gt;0.051,GH503&lt;0.1),0.1,IF(AND(GH503&gt;0.001,GH503&lt;0.05),0.05,GH503)))</f>
        <v>0</v>
      </c>
      <c r="GJ503" s="23">
        <f>GF503+GG503+GI503</f>
        <v>0</v>
      </c>
      <c r="GK503" s="15">
        <f>IF(HB502&gt;0,ROUND($GD$1*$GK$1,2),0)</f>
        <v>0</v>
      </c>
      <c r="GL503" s="22">
        <v>0</v>
      </c>
      <c r="GM503" s="22">
        <f>IF(HB502&gt;0,ROUND($GD$1*$GM$1,0),0)</f>
        <v>0</v>
      </c>
      <c r="GN503" s="22">
        <f>IF(HB502&gt;0,ROUND($GD$1*$GN$1,2),0)</f>
        <v>0</v>
      </c>
      <c r="GO503" s="22">
        <f>IF(HB502&gt;0,ROUND($GD$1*$GO$1,2),0)</f>
        <v>0</v>
      </c>
      <c r="GP503" s="22">
        <f>IF(HB502&gt;0,ROUND($GD$1*$GP$1,2),0)</f>
        <v>0</v>
      </c>
      <c r="GQ503" s="15">
        <f>IF(HB502&gt;0,GK503+SUM(GM503:GP503),0)</f>
        <v>0</v>
      </c>
      <c r="GR503" s="22">
        <f>IF(HB502&gt;0,ROUND(GQ503/12,2),0)</f>
        <v>0</v>
      </c>
      <c r="GS503" s="9">
        <f>INT(GR503)</f>
        <v>0</v>
      </c>
      <c r="GT503" s="23">
        <f>INT((GR503-GS503)*10)/10</f>
        <v>0</v>
      </c>
      <c r="GU503" s="17">
        <f>GR503-GS503-GT503</f>
        <v>0</v>
      </c>
      <c r="GV503" s="23">
        <f>IF(OR(GU503=0.05,GU503=0),GU503,IF(AND(GU503&gt;0.051,GU503&lt;0.1),0.1,IF(AND(GU503&gt;0.001,GU503&lt;0.05),0.05,GU503)))</f>
        <v>0</v>
      </c>
      <c r="GW503" s="23">
        <f>GS503+GT503+GV503</f>
        <v>0</v>
      </c>
      <c r="GX503">
        <f>IF(HB502&gt;0,GX502,0)</f>
        <v>0</v>
      </c>
      <c r="GY503" s="7">
        <f>ROUND(GD503+GJ503+GW503+GX503,2)</f>
        <v>0</v>
      </c>
      <c r="GZ503" s="7">
        <f>IF(AND(GY503&gt;0,GY504=0),GY503,0)</f>
        <v>0</v>
      </c>
      <c r="HA503" s="7">
        <f>IF(HB502&gt;0,HA502,0)</f>
        <v>0</v>
      </c>
      <c r="HB503" s="7">
        <f>IF(ROUND(GY503-HA503,2)&gt;0,ROUND(GY503-HA503,2),0)</f>
        <v>0</v>
      </c>
    </row>
    <row r="504" spans="1:235">
      <c r="BB504">
        <v>502</v>
      </c>
      <c r="BC504" s="7">
        <f>IF(BW503&gt;0,BC503-1000,BC503)</f>
        <v>0</v>
      </c>
      <c r="BD504" s="20">
        <f>IF(BW503&gt;0,ROUND(PMT($F$92/12,$F$96*12,-BC504),5),0)</f>
        <v>0</v>
      </c>
      <c r="BE504" s="15">
        <f>IF(BW503&gt;0,ROUND(BC504*$E$1/1000,2),0)</f>
        <v>0</v>
      </c>
      <c r="BF504" s="15">
        <f>IF(BW503&gt;0,ROUND(MIN(BC504,$F$168)*$BF$1,2),0)</f>
        <v>0</v>
      </c>
      <c r="BG504" s="22">
        <v>0</v>
      </c>
      <c r="BH504" s="22">
        <f>IF(BW503&gt;0,ROUND(MIN(BC504,$F$168)*$BH$1,0),0)</f>
        <v>0</v>
      </c>
      <c r="BI504" s="22">
        <f>IF(BW503&gt;0,ROUND(MIN(BC504,$F$168)*$BI$1,2),0)</f>
        <v>0</v>
      </c>
      <c r="BJ504" s="22">
        <f>IF(BW503&gt;0,ROUND(MIN(BC504,$F$168)*$BJ$1,2),0)</f>
        <v>0</v>
      </c>
      <c r="BK504" s="22">
        <f>IF(BW503&gt;0,ROUND(MIN(BC504,$F$168)*$BK$1,2),0)</f>
        <v>0</v>
      </c>
      <c r="BL504" s="15">
        <f>IF(BW503&gt;0,BF504+SUM(BH504:BK504),0)</f>
        <v>0</v>
      </c>
      <c r="BM504" s="22">
        <f>IF(BW503&gt;0,ROUND(BL504/12,2),0)</f>
        <v>0</v>
      </c>
      <c r="BN504" s="9">
        <f>INT(BM504)</f>
        <v>0</v>
      </c>
      <c r="BO504" s="23">
        <f>INT((BM504-BN504)*10)/10</f>
        <v>0</v>
      </c>
      <c r="BP504" s="17">
        <f>BM504-BN504-BO504</f>
        <v>0</v>
      </c>
      <c r="BQ504" s="23">
        <f>IF(OR(BP504=0.05,BP504=0),BP504,IF(AND(BP504&gt;0.051,BP504&lt;0.1),0.1,IF(AND(BP504&gt;0.001,BP504&lt;0.05),0.05,BP504)))</f>
        <v>0</v>
      </c>
      <c r="BR504" s="23">
        <f>BN504+BO504+BQ504</f>
        <v>0</v>
      </c>
      <c r="BS504">
        <f>IF(BW503&gt;0,BS503,0)</f>
        <v>0</v>
      </c>
      <c r="BT504" s="7">
        <f>SUM(BD504:BE504)+BR504+BS504</f>
        <v>0</v>
      </c>
      <c r="BU504" s="7">
        <f>IF(AND(BT504&gt;0,BT505=0),BT504,0)</f>
        <v>0</v>
      </c>
      <c r="BV504" s="7">
        <f>IF(BW503&gt;0,BV503,0)</f>
        <v>0</v>
      </c>
      <c r="BW504" s="7">
        <f>IF(ROUND(BT504-BV504,2)&gt;0,ROUND(BT504-BV504,2),0)</f>
        <v>0</v>
      </c>
      <c r="CB504">
        <v>502</v>
      </c>
      <c r="CC504" s="7">
        <f>IF(DB503&gt;0,CC503-1000,CC503)</f>
        <v>0</v>
      </c>
      <c r="CD504" s="20">
        <f>IF(DB503&gt;0,ROUND(PMT($F$92/12,$F$96*12,-CC504),5),0)</f>
        <v>0</v>
      </c>
      <c r="CE504" s="15">
        <f>IF(DB503&gt;0,ROUND(CC504*$CE$1/1000,2),0)</f>
        <v>0</v>
      </c>
      <c r="CF504" s="9">
        <f>INT(CE504)</f>
        <v>0</v>
      </c>
      <c r="CG504" s="23">
        <f>INT((CE504-CF504)*10)/10</f>
        <v>0</v>
      </c>
      <c r="CH504" s="17">
        <f>CE504-CF504-CG504</f>
        <v>0</v>
      </c>
      <c r="CI504" s="23">
        <f>IF(OR(CH504=0.05,CH504=0),CH504,IF(AND(CH504&gt;0.051,CH504&lt;0.1),0.1,IF(AND(CH504&gt;0.001,CH504&lt;0.05),0.05,CH504)))</f>
        <v>0</v>
      </c>
      <c r="CJ504" s="23">
        <f>CF504+CG504+CI504</f>
        <v>0</v>
      </c>
      <c r="CK504" s="15">
        <f>IF(DB503&gt;0,ROUND($CD$1*$CK$1,2),0)</f>
        <v>0</v>
      </c>
      <c r="CL504" s="22">
        <v>0</v>
      </c>
      <c r="CM504" s="22">
        <f>IF(DB503&gt;0,ROUND($CD$1*$CM$1,2),0)</f>
        <v>0</v>
      </c>
      <c r="CN504" s="22">
        <f>IF(DB503&gt;0,ROUND($CD$1*$CN$1,2),0)</f>
        <v>0</v>
      </c>
      <c r="CO504" s="22">
        <f>IF(DB503&gt;0,ROUND($CD$1*$CO$1,2),0)</f>
        <v>0</v>
      </c>
      <c r="CP504" s="22">
        <f>IF(DB503&gt;0,ROUND($CD$1*$CP$1,2),0)</f>
        <v>0</v>
      </c>
      <c r="CQ504" s="15">
        <f>IF(DB503&gt;0,CK504+SUM(CM504:CP504),0)</f>
        <v>0</v>
      </c>
      <c r="CR504" s="22">
        <f>IF(DB503&gt;0,ROUND(CQ504/12,2),0)</f>
        <v>0</v>
      </c>
      <c r="CS504" s="9">
        <f>INT(CR504)</f>
        <v>0</v>
      </c>
      <c r="CT504" s="23">
        <f>INT((CR504-CS504)*10)/10</f>
        <v>0</v>
      </c>
      <c r="CU504" s="17">
        <f>CR504-CS504-CT504</f>
        <v>0</v>
      </c>
      <c r="CV504" s="23">
        <f>IF(OR(CU504=0.05,CU504=0),CU504,IF(AND(CU504&gt;0.051,CU504&lt;0.1),0.1,IF(AND(CU504&gt;0.001,CU504&lt;0.05),0.05,CU504)))</f>
        <v>0</v>
      </c>
      <c r="CW504" s="23">
        <f>CS504+CT504+CV504</f>
        <v>0</v>
      </c>
      <c r="CX504">
        <f>IF(DB503&gt;0,CX503,0)</f>
        <v>0</v>
      </c>
      <c r="CY504" s="7">
        <f>ROUND(CD504+CJ504+CW504+CX504,2)</f>
        <v>0</v>
      </c>
      <c r="CZ504" s="7">
        <f>IF(AND(CY504&gt;0,CY505=0),CY504,0)</f>
        <v>0</v>
      </c>
      <c r="DA504" s="7">
        <f>IF(DB503&gt;0,DA503,0)</f>
        <v>0</v>
      </c>
      <c r="DB504" s="7">
        <f>IF(ROUND(CY504-DA504,2)&gt;0,ROUND(CY504-DA504,2),0)</f>
        <v>0</v>
      </c>
      <c r="EB504">
        <v>502</v>
      </c>
      <c r="EC504" s="7">
        <f>IF(FB503&gt;0,EC503-1000,EC503)</f>
        <v>0</v>
      </c>
      <c r="ED504" s="20">
        <f>IF(FB503&gt;0,ROUND(PMT($F$92/12,$F$96*12,-EC504),5),0)</f>
        <v>0</v>
      </c>
      <c r="EE504" s="15">
        <f>IF(FB503&gt;0,ROUND(EC504*$EE$1/1000,2),0)</f>
        <v>0</v>
      </c>
      <c r="EF504" s="9">
        <f>INT(EE504)</f>
        <v>0</v>
      </c>
      <c r="EG504" s="23">
        <f>INT((EE504-EF504)*10)/10</f>
        <v>0</v>
      </c>
      <c r="EH504" s="17">
        <f>EE504-EF504-EG504</f>
        <v>0</v>
      </c>
      <c r="EI504" s="23">
        <f>IF(OR(EH504=0.05,EH504=0),EH504,IF(AND(EH504&gt;0.051,EH504&lt;0.1),0.1,IF(AND(EH504&gt;0.001,EH504&lt;0.05),0.05,EH504)))</f>
        <v>0</v>
      </c>
      <c r="EJ504" s="23">
        <f>EF504+EG504+EI504</f>
        <v>0</v>
      </c>
      <c r="EK504" s="15">
        <f>IF(FB503&gt;0,ROUND($ED$1*$EK$1,2),0)</f>
        <v>0</v>
      </c>
      <c r="EL504" s="22">
        <v>0</v>
      </c>
      <c r="EM504" s="22">
        <f>IF(FB503&gt;0,ROUND($ED$1*$EM$1,0),0)</f>
        <v>0</v>
      </c>
      <c r="EN504" s="22">
        <f>IF(FB503&gt;0,ROUND($ED$1*$EN$1,2),0)</f>
        <v>0</v>
      </c>
      <c r="EO504" s="22">
        <f>IF(FB503&gt;0,ROUND($ED$1*$EO$1,2),0)</f>
        <v>0</v>
      </c>
      <c r="EP504" s="22">
        <f>IF(FB503&gt;0,ROUND($ED$1*$EP$1,2),0)</f>
        <v>0</v>
      </c>
      <c r="EQ504" s="15">
        <f>IF(FB503&gt;0,EK504+SUM(EM504:EP504),0)</f>
        <v>0</v>
      </c>
      <c r="ER504" s="22">
        <f>IF(FB503&gt;0,ROUND(EQ504/12,2),0)</f>
        <v>0</v>
      </c>
      <c r="ES504" s="9">
        <f>INT(ER504)</f>
        <v>0</v>
      </c>
      <c r="ET504" s="23">
        <f>INT((ER504-ES504)*10)/10</f>
        <v>0</v>
      </c>
      <c r="EU504" s="17">
        <f>ER504-ES504-ET504</f>
        <v>0</v>
      </c>
      <c r="EV504" s="23">
        <f>IF(OR(EU504=0.05,EU504=0),EU504,IF(AND(EU504&gt;0.051,EU504&lt;0.1),0.1,IF(AND(EU504&gt;0.001,EU504&lt;0.05),0.05,EU504)))</f>
        <v>0</v>
      </c>
      <c r="EW504" s="23">
        <f>ES504+ET504+EV504</f>
        <v>0</v>
      </c>
      <c r="EX504">
        <f>IF(FB503&gt;0,EX503,0)</f>
        <v>0</v>
      </c>
      <c r="EY504" s="7">
        <f>ROUND(ED504+EJ504+EW504+EX504,2)</f>
        <v>0</v>
      </c>
      <c r="EZ504" s="7">
        <f>IF(AND(EY504&gt;0,EY505=0),EY504,0)</f>
        <v>0</v>
      </c>
      <c r="FA504" s="7">
        <f>IF(FB503&gt;0,FA503,0)</f>
        <v>0</v>
      </c>
      <c r="FB504" s="7">
        <f>IF(ROUND(EY504-FA504,2)&gt;0,ROUND(EY504-FA504,2),0)</f>
        <v>0</v>
      </c>
      <c r="GB504">
        <v>502</v>
      </c>
      <c r="GC504" s="7">
        <f>IF(HB503&gt;0,GC503-1000,GC503)</f>
        <v>0</v>
      </c>
      <c r="GD504" s="20">
        <f>IF(HB503&gt;0,ROUND(PMT($F$92/12,$F$96*12,-GC504),5),0)</f>
        <v>0</v>
      </c>
      <c r="GE504" s="15">
        <f>IF(HB503&gt;0,ROUND(GC504*$GE$1/1000,2),0)</f>
        <v>0</v>
      </c>
      <c r="GF504" s="9">
        <f>INT(GE504)</f>
        <v>0</v>
      </c>
      <c r="GG504" s="23">
        <f>INT((GE504-GF504)*10)/10</f>
        <v>0</v>
      </c>
      <c r="GH504" s="17">
        <f>GE504-GF504-GG504</f>
        <v>0</v>
      </c>
      <c r="GI504" s="23">
        <f>IF(OR(GH504=0.05,GH504=0),GH504,IF(AND(GH504&gt;0.051,GH504&lt;0.1),0.1,IF(AND(GH504&gt;0.001,GH504&lt;0.05),0.05,GH504)))</f>
        <v>0</v>
      </c>
      <c r="GJ504" s="23">
        <f>GF504+GG504+GI504</f>
        <v>0</v>
      </c>
      <c r="GK504" s="15">
        <f>IF(HB503&gt;0,ROUND($GD$1*$GK$1,2),0)</f>
        <v>0</v>
      </c>
      <c r="GL504" s="22">
        <v>0</v>
      </c>
      <c r="GM504" s="22">
        <f>IF(HB503&gt;0,ROUND($GD$1*$GM$1,0),0)</f>
        <v>0</v>
      </c>
      <c r="GN504" s="22">
        <f>IF(HB503&gt;0,ROUND($GD$1*$GN$1,2),0)</f>
        <v>0</v>
      </c>
      <c r="GO504" s="22">
        <f>IF(HB503&gt;0,ROUND($GD$1*$GO$1,2),0)</f>
        <v>0</v>
      </c>
      <c r="GP504" s="22">
        <f>IF(HB503&gt;0,ROUND($GD$1*$GP$1,2),0)</f>
        <v>0</v>
      </c>
      <c r="GQ504" s="15">
        <f>IF(HB503&gt;0,GK504+SUM(GM504:GP504),0)</f>
        <v>0</v>
      </c>
      <c r="GR504" s="22">
        <f>IF(HB503&gt;0,ROUND(GQ504/12,2),0)</f>
        <v>0</v>
      </c>
      <c r="GS504" s="9">
        <f>INT(GR504)</f>
        <v>0</v>
      </c>
      <c r="GT504" s="23">
        <f>INT((GR504-GS504)*10)/10</f>
        <v>0</v>
      </c>
      <c r="GU504" s="17">
        <f>GR504-GS504-GT504</f>
        <v>0</v>
      </c>
      <c r="GV504" s="23">
        <f>IF(OR(GU504=0.05,GU504=0),GU504,IF(AND(GU504&gt;0.051,GU504&lt;0.1),0.1,IF(AND(GU504&gt;0.001,GU504&lt;0.05),0.05,GU504)))</f>
        <v>0</v>
      </c>
      <c r="GW504" s="23">
        <f>GS504+GT504+GV504</f>
        <v>0</v>
      </c>
      <c r="GX504">
        <f>IF(HB503&gt;0,GX503,0)</f>
        <v>0</v>
      </c>
      <c r="GY504" s="7">
        <f>ROUND(GD504+GJ504+GW504+GX504,2)</f>
        <v>0</v>
      </c>
      <c r="GZ504" s="7">
        <f>IF(AND(GY504&gt;0,GY505=0),GY504,0)</f>
        <v>0</v>
      </c>
      <c r="HA504" s="7">
        <f>IF(HB503&gt;0,HA503,0)</f>
        <v>0</v>
      </c>
      <c r="HB504" s="7">
        <f>IF(ROUND(GY504-HA504,2)&gt;0,ROUND(GY504-HA504,2),0)</f>
        <v>0</v>
      </c>
    </row>
    <row r="505" spans="1:235">
      <c r="BB505">
        <v>503</v>
      </c>
      <c r="BC505" s="7">
        <f>IF(BW504&gt;0,BC504-1000,BC504)</f>
        <v>0</v>
      </c>
      <c r="BD505" s="20">
        <f>IF(BW504&gt;0,ROUND(PMT($F$92/12,$F$96*12,-BC505),5),0)</f>
        <v>0</v>
      </c>
      <c r="BE505" s="15">
        <f>IF(BW504&gt;0,ROUND(BC505*$E$1/1000,2),0)</f>
        <v>0</v>
      </c>
      <c r="BF505" s="15">
        <f>IF(BW504&gt;0,ROUND(MIN(BC505,$F$168)*$BF$1,2),0)</f>
        <v>0</v>
      </c>
      <c r="BG505" s="22">
        <v>0</v>
      </c>
      <c r="BH505" s="22">
        <f>IF(BW504&gt;0,ROUND(MIN(BC505,$F$168)*$BH$1,0),0)</f>
        <v>0</v>
      </c>
      <c r="BI505" s="22">
        <f>IF(BW504&gt;0,ROUND(MIN(BC505,$F$168)*$BI$1,2),0)</f>
        <v>0</v>
      </c>
      <c r="BJ505" s="22">
        <f>IF(BW504&gt;0,ROUND(MIN(BC505,$F$168)*$BJ$1,2),0)</f>
        <v>0</v>
      </c>
      <c r="BK505" s="22">
        <f>IF(BW504&gt;0,ROUND(MIN(BC505,$F$168)*$BK$1,2),0)</f>
        <v>0</v>
      </c>
      <c r="BL505" s="15">
        <f>IF(BW504&gt;0,BF505+SUM(BH505:BK505),0)</f>
        <v>0</v>
      </c>
      <c r="BM505" s="22">
        <f>IF(BW504&gt;0,ROUND(BL505/12,2),0)</f>
        <v>0</v>
      </c>
      <c r="BN505" s="9">
        <f>INT(BM505)</f>
        <v>0</v>
      </c>
      <c r="BO505" s="23">
        <f>INT((BM505-BN505)*10)/10</f>
        <v>0</v>
      </c>
      <c r="BP505" s="17">
        <f>BM505-BN505-BO505</f>
        <v>0</v>
      </c>
      <c r="BQ505" s="23">
        <f>IF(OR(BP505=0.05,BP505=0),BP505,IF(AND(BP505&gt;0.051,BP505&lt;0.1),0.1,IF(AND(BP505&gt;0.001,BP505&lt;0.05),0.05,BP505)))</f>
        <v>0</v>
      </c>
      <c r="BR505" s="23">
        <f>BN505+BO505+BQ505</f>
        <v>0</v>
      </c>
      <c r="BS505">
        <f>IF(BW504&gt;0,BS504,0)</f>
        <v>0</v>
      </c>
      <c r="BT505" s="7">
        <f>SUM(BD505:BE505)+BR505+BS505</f>
        <v>0</v>
      </c>
      <c r="BU505" s="7">
        <f>IF(AND(BT505&gt;0,BT506=0),BT505,0)</f>
        <v>0</v>
      </c>
      <c r="BV505" s="7">
        <f>IF(BW504&gt;0,BV504,0)</f>
        <v>0</v>
      </c>
      <c r="BW505" s="7">
        <f>IF(ROUND(BT505-BV505,2)&gt;0,ROUND(BT505-BV505,2),0)</f>
        <v>0</v>
      </c>
      <c r="CB505">
        <v>503</v>
      </c>
      <c r="CC505" s="7">
        <f>IF(DB504&gt;0,CC504-1000,CC504)</f>
        <v>0</v>
      </c>
      <c r="CD505" s="20">
        <f>IF(DB504&gt;0,ROUND(PMT($F$92/12,$F$96*12,-CC505),5),0)</f>
        <v>0</v>
      </c>
      <c r="CE505" s="15">
        <f>IF(DB504&gt;0,ROUND(CC505*$CE$1/1000,2),0)</f>
        <v>0</v>
      </c>
      <c r="CF505" s="9">
        <f>INT(CE505)</f>
        <v>0</v>
      </c>
      <c r="CG505" s="23">
        <f>INT((CE505-CF505)*10)/10</f>
        <v>0</v>
      </c>
      <c r="CH505" s="17">
        <f>CE505-CF505-CG505</f>
        <v>0</v>
      </c>
      <c r="CI505" s="23">
        <f>IF(OR(CH505=0.05,CH505=0),CH505,IF(AND(CH505&gt;0.051,CH505&lt;0.1),0.1,IF(AND(CH505&gt;0.001,CH505&lt;0.05),0.05,CH505)))</f>
        <v>0</v>
      </c>
      <c r="CJ505" s="23">
        <f>CF505+CG505+CI505</f>
        <v>0</v>
      </c>
      <c r="CK505" s="15">
        <f>IF(DB504&gt;0,ROUND($CD$1*$CK$1,2),0)</f>
        <v>0</v>
      </c>
      <c r="CL505" s="22">
        <v>0</v>
      </c>
      <c r="CM505" s="22">
        <f>IF(DB504&gt;0,ROUND($CD$1*$CM$1,2),0)</f>
        <v>0</v>
      </c>
      <c r="CN505" s="22">
        <f>IF(DB504&gt;0,ROUND($CD$1*$CN$1,2),0)</f>
        <v>0</v>
      </c>
      <c r="CO505" s="22">
        <f>IF(DB504&gt;0,ROUND($CD$1*$CO$1,2),0)</f>
        <v>0</v>
      </c>
      <c r="CP505" s="22">
        <f>IF(DB504&gt;0,ROUND($CD$1*$CP$1,2),0)</f>
        <v>0</v>
      </c>
      <c r="CQ505" s="15">
        <f>IF(DB504&gt;0,CK505+SUM(CM505:CP505),0)</f>
        <v>0</v>
      </c>
      <c r="CR505" s="22">
        <f>IF(DB504&gt;0,ROUND(CQ505/12,2),0)</f>
        <v>0</v>
      </c>
      <c r="CS505" s="9">
        <f>INT(CR505)</f>
        <v>0</v>
      </c>
      <c r="CT505" s="23">
        <f>INT((CR505-CS505)*10)/10</f>
        <v>0</v>
      </c>
      <c r="CU505" s="17">
        <f>CR505-CS505-CT505</f>
        <v>0</v>
      </c>
      <c r="CV505" s="23">
        <f>IF(OR(CU505=0.05,CU505=0),CU505,IF(AND(CU505&gt;0.051,CU505&lt;0.1),0.1,IF(AND(CU505&gt;0.001,CU505&lt;0.05),0.05,CU505)))</f>
        <v>0</v>
      </c>
      <c r="CW505" s="23">
        <f>CS505+CT505+CV505</f>
        <v>0</v>
      </c>
      <c r="CX505">
        <f>IF(DB504&gt;0,CX504,0)</f>
        <v>0</v>
      </c>
      <c r="CY505" s="7">
        <f>ROUND(CD505+CJ505+CW505+CX505,2)</f>
        <v>0</v>
      </c>
      <c r="CZ505" s="7">
        <f>IF(AND(CY505&gt;0,CY506=0),CY505,0)</f>
        <v>0</v>
      </c>
      <c r="DA505" s="7">
        <f>IF(DB504&gt;0,DA504,0)</f>
        <v>0</v>
      </c>
      <c r="DB505" s="7">
        <f>IF(ROUND(CY505-DA505,2)&gt;0,ROUND(CY505-DA505,2),0)</f>
        <v>0</v>
      </c>
      <c r="EB505">
        <v>503</v>
      </c>
      <c r="EC505" s="7">
        <f>IF(FB504&gt;0,EC504-1000,EC504)</f>
        <v>0</v>
      </c>
      <c r="ED505" s="20">
        <f>IF(FB504&gt;0,ROUND(PMT($F$92/12,$F$96*12,-EC505),5),0)</f>
        <v>0</v>
      </c>
      <c r="EE505" s="15">
        <f>IF(FB504&gt;0,ROUND(EC505*$EE$1/1000,2),0)</f>
        <v>0</v>
      </c>
      <c r="EF505" s="9">
        <f>INT(EE505)</f>
        <v>0</v>
      </c>
      <c r="EG505" s="23">
        <f>INT((EE505-EF505)*10)/10</f>
        <v>0</v>
      </c>
      <c r="EH505" s="17">
        <f>EE505-EF505-EG505</f>
        <v>0</v>
      </c>
      <c r="EI505" s="23">
        <f>IF(OR(EH505=0.05,EH505=0),EH505,IF(AND(EH505&gt;0.051,EH505&lt;0.1),0.1,IF(AND(EH505&gt;0.001,EH505&lt;0.05),0.05,EH505)))</f>
        <v>0</v>
      </c>
      <c r="EJ505" s="23">
        <f>EF505+EG505+EI505</f>
        <v>0</v>
      </c>
      <c r="EK505" s="15">
        <f>IF(FB504&gt;0,ROUND($ED$1*$EK$1,2),0)</f>
        <v>0</v>
      </c>
      <c r="EL505" s="22">
        <v>0</v>
      </c>
      <c r="EM505" s="22">
        <f>IF(FB504&gt;0,ROUND($ED$1*$EM$1,0),0)</f>
        <v>0</v>
      </c>
      <c r="EN505" s="22">
        <f>IF(FB504&gt;0,ROUND($ED$1*$EN$1,2),0)</f>
        <v>0</v>
      </c>
      <c r="EO505" s="22">
        <f>IF(FB504&gt;0,ROUND($ED$1*$EO$1,2),0)</f>
        <v>0</v>
      </c>
      <c r="EP505" s="22">
        <f>IF(FB504&gt;0,ROUND($ED$1*$EP$1,2),0)</f>
        <v>0</v>
      </c>
      <c r="EQ505" s="15">
        <f>IF(FB504&gt;0,EK505+SUM(EM505:EP505),0)</f>
        <v>0</v>
      </c>
      <c r="ER505" s="22">
        <f>IF(FB504&gt;0,ROUND(EQ505/12,2),0)</f>
        <v>0</v>
      </c>
      <c r="ES505" s="9">
        <f>INT(ER505)</f>
        <v>0</v>
      </c>
      <c r="ET505" s="23">
        <f>INT((ER505-ES505)*10)/10</f>
        <v>0</v>
      </c>
      <c r="EU505" s="17">
        <f>ER505-ES505-ET505</f>
        <v>0</v>
      </c>
      <c r="EV505" s="23">
        <f>IF(OR(EU505=0.05,EU505=0),EU505,IF(AND(EU505&gt;0.051,EU505&lt;0.1),0.1,IF(AND(EU505&gt;0.001,EU505&lt;0.05),0.05,EU505)))</f>
        <v>0</v>
      </c>
      <c r="EW505" s="23">
        <f>ES505+ET505+EV505</f>
        <v>0</v>
      </c>
      <c r="EX505">
        <f>IF(FB504&gt;0,EX504,0)</f>
        <v>0</v>
      </c>
      <c r="EY505" s="7">
        <f>ROUND(ED505+EJ505+EW505+EX505,2)</f>
        <v>0</v>
      </c>
      <c r="EZ505" s="7">
        <f>IF(AND(EY505&gt;0,EY506=0),EY505,0)</f>
        <v>0</v>
      </c>
      <c r="FA505" s="7">
        <f>IF(FB504&gt;0,FA504,0)</f>
        <v>0</v>
      </c>
      <c r="FB505" s="7">
        <f>IF(ROUND(EY505-FA505,2)&gt;0,ROUND(EY505-FA505,2),0)</f>
        <v>0</v>
      </c>
      <c r="GB505">
        <v>503</v>
      </c>
      <c r="GC505" s="7">
        <f>IF(HB504&gt;0,GC504-1000,GC504)</f>
        <v>0</v>
      </c>
      <c r="GD505" s="20">
        <f>IF(HB504&gt;0,ROUND(PMT($F$92/12,$F$96*12,-GC505),5),0)</f>
        <v>0</v>
      </c>
      <c r="GE505" s="15">
        <f>IF(HB504&gt;0,ROUND(GC505*$GE$1/1000,2),0)</f>
        <v>0</v>
      </c>
      <c r="GF505" s="9">
        <f>INT(GE505)</f>
        <v>0</v>
      </c>
      <c r="GG505" s="23">
        <f>INT((GE505-GF505)*10)/10</f>
        <v>0</v>
      </c>
      <c r="GH505" s="17">
        <f>GE505-GF505-GG505</f>
        <v>0</v>
      </c>
      <c r="GI505" s="23">
        <f>IF(OR(GH505=0.05,GH505=0),GH505,IF(AND(GH505&gt;0.051,GH505&lt;0.1),0.1,IF(AND(GH505&gt;0.001,GH505&lt;0.05),0.05,GH505)))</f>
        <v>0</v>
      </c>
      <c r="GJ505" s="23">
        <f>GF505+GG505+GI505</f>
        <v>0</v>
      </c>
      <c r="GK505" s="15">
        <f>IF(HB504&gt;0,ROUND($GD$1*$GK$1,2),0)</f>
        <v>0</v>
      </c>
      <c r="GL505" s="22">
        <v>0</v>
      </c>
      <c r="GM505" s="22">
        <f>IF(HB504&gt;0,ROUND($GD$1*$GM$1,0),0)</f>
        <v>0</v>
      </c>
      <c r="GN505" s="22">
        <f>IF(HB504&gt;0,ROUND($GD$1*$GN$1,2),0)</f>
        <v>0</v>
      </c>
      <c r="GO505" s="22">
        <f>IF(HB504&gt;0,ROUND($GD$1*$GO$1,2),0)</f>
        <v>0</v>
      </c>
      <c r="GP505" s="22">
        <f>IF(HB504&gt;0,ROUND($GD$1*$GP$1,2),0)</f>
        <v>0</v>
      </c>
      <c r="GQ505" s="15">
        <f>IF(HB504&gt;0,GK505+SUM(GM505:GP505),0)</f>
        <v>0</v>
      </c>
      <c r="GR505" s="22">
        <f>IF(HB504&gt;0,ROUND(GQ505/12,2),0)</f>
        <v>0</v>
      </c>
      <c r="GS505" s="9">
        <f>INT(GR505)</f>
        <v>0</v>
      </c>
      <c r="GT505" s="23">
        <f>INT((GR505-GS505)*10)/10</f>
        <v>0</v>
      </c>
      <c r="GU505" s="17">
        <f>GR505-GS505-GT505</f>
        <v>0</v>
      </c>
      <c r="GV505" s="23">
        <f>IF(OR(GU505=0.05,GU505=0),GU505,IF(AND(GU505&gt;0.051,GU505&lt;0.1),0.1,IF(AND(GU505&gt;0.001,GU505&lt;0.05),0.05,GU505)))</f>
        <v>0</v>
      </c>
      <c r="GW505" s="23">
        <f>GS505+GT505+GV505</f>
        <v>0</v>
      </c>
      <c r="GX505">
        <f>IF(HB504&gt;0,GX504,0)</f>
        <v>0</v>
      </c>
      <c r="GY505" s="7">
        <f>ROUND(GD505+GJ505+GW505+GX505,2)</f>
        <v>0</v>
      </c>
      <c r="GZ505" s="7">
        <f>IF(AND(GY505&gt;0,GY506=0),GY505,0)</f>
        <v>0</v>
      </c>
      <c r="HA505" s="7">
        <f>IF(HB504&gt;0,HA504,0)</f>
        <v>0</v>
      </c>
      <c r="HB505" s="7">
        <f>IF(ROUND(GY505-HA505,2)&gt;0,ROUND(GY505-HA505,2),0)</f>
        <v>0</v>
      </c>
    </row>
    <row r="506" spans="1:235">
      <c r="BB506">
        <v>504</v>
      </c>
      <c r="BC506" s="7">
        <f>IF(BW505&gt;0,BC505-1000,BC505)</f>
        <v>0</v>
      </c>
      <c r="BD506" s="20">
        <f>IF(BW505&gt;0,ROUND(PMT($F$92/12,$F$96*12,-BC506),5),0)</f>
        <v>0</v>
      </c>
      <c r="BE506" s="15">
        <f>IF(BW505&gt;0,ROUND(BC506*$E$1/1000,2),0)</f>
        <v>0</v>
      </c>
      <c r="BF506" s="15">
        <f>IF(BW505&gt;0,ROUND(MIN(BC506,$F$168)*$BF$1,2),0)</f>
        <v>0</v>
      </c>
      <c r="BG506" s="22">
        <v>0</v>
      </c>
      <c r="BH506" s="22">
        <f>IF(BW505&gt;0,ROUND(MIN(BC506,$F$168)*$BH$1,0),0)</f>
        <v>0</v>
      </c>
      <c r="BI506" s="22">
        <f>IF(BW505&gt;0,ROUND(MIN(BC506,$F$168)*$BI$1,2),0)</f>
        <v>0</v>
      </c>
      <c r="BJ506" s="22">
        <f>IF(BW505&gt;0,ROUND(MIN(BC506,$F$168)*$BJ$1,2),0)</f>
        <v>0</v>
      </c>
      <c r="BK506" s="22">
        <f>IF(BW505&gt;0,ROUND(MIN(BC506,$F$168)*$BK$1,2),0)</f>
        <v>0</v>
      </c>
      <c r="BL506" s="15">
        <f>IF(BW505&gt;0,BF506+SUM(BH506:BK506),0)</f>
        <v>0</v>
      </c>
      <c r="BM506" s="22">
        <f>IF(BW505&gt;0,ROUND(BL506/12,2),0)</f>
        <v>0</v>
      </c>
      <c r="BN506" s="9">
        <f>INT(BM506)</f>
        <v>0</v>
      </c>
      <c r="BO506" s="23">
        <f>INT((BM506-BN506)*10)/10</f>
        <v>0</v>
      </c>
      <c r="BP506" s="17">
        <f>BM506-BN506-BO506</f>
        <v>0</v>
      </c>
      <c r="BQ506" s="23">
        <f>IF(OR(BP506=0.05,BP506=0),BP506,IF(AND(BP506&gt;0.051,BP506&lt;0.1),0.1,IF(AND(BP506&gt;0.001,BP506&lt;0.05),0.05,BP506)))</f>
        <v>0</v>
      </c>
      <c r="BR506" s="23">
        <f>BN506+BO506+BQ506</f>
        <v>0</v>
      </c>
      <c r="BS506">
        <f>IF(BW505&gt;0,BS505,0)</f>
        <v>0</v>
      </c>
      <c r="BT506" s="7">
        <f>SUM(BD506:BE506)+BR506+BS506</f>
        <v>0</v>
      </c>
      <c r="BU506" s="7">
        <f>IF(AND(BT506&gt;0,BT507=0),BT506,0)</f>
        <v>0</v>
      </c>
      <c r="BV506" s="7">
        <f>IF(BW505&gt;0,BV505,0)</f>
        <v>0</v>
      </c>
      <c r="BW506" s="7">
        <f>IF(ROUND(BT506-BV506,2)&gt;0,ROUND(BT506-BV506,2),0)</f>
        <v>0</v>
      </c>
      <c r="CB506">
        <v>504</v>
      </c>
      <c r="CC506" s="7">
        <f>IF(DB505&gt;0,CC505-1000,CC505)</f>
        <v>0</v>
      </c>
      <c r="CD506" s="20">
        <f>IF(DB505&gt;0,ROUND(PMT($F$92/12,$F$96*12,-CC506),5),0)</f>
        <v>0</v>
      </c>
      <c r="CE506" s="15">
        <f>IF(DB505&gt;0,ROUND(CC506*$CE$1/1000,2),0)</f>
        <v>0</v>
      </c>
      <c r="CF506" s="9">
        <f>INT(CE506)</f>
        <v>0</v>
      </c>
      <c r="CG506" s="23">
        <f>INT((CE506-CF506)*10)/10</f>
        <v>0</v>
      </c>
      <c r="CH506" s="17">
        <f>CE506-CF506-CG506</f>
        <v>0</v>
      </c>
      <c r="CI506" s="23">
        <f>IF(OR(CH506=0.05,CH506=0),CH506,IF(AND(CH506&gt;0.051,CH506&lt;0.1),0.1,IF(AND(CH506&gt;0.001,CH506&lt;0.05),0.05,CH506)))</f>
        <v>0</v>
      </c>
      <c r="CJ506" s="23">
        <f>CF506+CG506+CI506</f>
        <v>0</v>
      </c>
      <c r="CK506" s="15">
        <f>IF(DB505&gt;0,ROUND($CD$1*$CK$1,2),0)</f>
        <v>0</v>
      </c>
      <c r="CL506" s="22">
        <v>0</v>
      </c>
      <c r="CM506" s="22">
        <f>IF(DB505&gt;0,ROUND($CD$1*$CM$1,2),0)</f>
        <v>0</v>
      </c>
      <c r="CN506" s="22">
        <f>IF(DB505&gt;0,ROUND($CD$1*$CN$1,2),0)</f>
        <v>0</v>
      </c>
      <c r="CO506" s="22">
        <f>IF(DB505&gt;0,ROUND($CD$1*$CO$1,2),0)</f>
        <v>0</v>
      </c>
      <c r="CP506" s="22">
        <f>IF(DB505&gt;0,ROUND($CD$1*$CP$1,2),0)</f>
        <v>0</v>
      </c>
      <c r="CQ506" s="15">
        <f>IF(DB505&gt;0,CK506+SUM(CM506:CP506),0)</f>
        <v>0</v>
      </c>
      <c r="CR506" s="22">
        <f>IF(DB505&gt;0,ROUND(CQ506/12,2),0)</f>
        <v>0</v>
      </c>
      <c r="CS506" s="9">
        <f>INT(CR506)</f>
        <v>0</v>
      </c>
      <c r="CT506" s="23">
        <f>INT((CR506-CS506)*10)/10</f>
        <v>0</v>
      </c>
      <c r="CU506" s="17">
        <f>CR506-CS506-CT506</f>
        <v>0</v>
      </c>
      <c r="CV506" s="23">
        <f>IF(OR(CU506=0.05,CU506=0),CU506,IF(AND(CU506&gt;0.051,CU506&lt;0.1),0.1,IF(AND(CU506&gt;0.001,CU506&lt;0.05),0.05,CU506)))</f>
        <v>0</v>
      </c>
      <c r="CW506" s="23">
        <f>CS506+CT506+CV506</f>
        <v>0</v>
      </c>
      <c r="CX506">
        <f>IF(DB505&gt;0,CX505,0)</f>
        <v>0</v>
      </c>
      <c r="CY506" s="7">
        <f>ROUND(CD506+CJ506+CW506+CX506,2)</f>
        <v>0</v>
      </c>
      <c r="CZ506" s="7">
        <f>IF(AND(CY506&gt;0,CY507=0),CY506,0)</f>
        <v>0</v>
      </c>
      <c r="DA506" s="7">
        <f>IF(DB505&gt;0,DA505,0)</f>
        <v>0</v>
      </c>
      <c r="DB506" s="7">
        <f>IF(ROUND(CY506-DA506,2)&gt;0,ROUND(CY506-DA506,2),0)</f>
        <v>0</v>
      </c>
      <c r="EB506">
        <v>504</v>
      </c>
      <c r="EC506" s="7">
        <f>IF(FB505&gt;0,EC505-1000,EC505)</f>
        <v>0</v>
      </c>
      <c r="ED506" s="20">
        <f>IF(FB505&gt;0,ROUND(PMT($F$92/12,$F$96*12,-EC506),5),0)</f>
        <v>0</v>
      </c>
      <c r="EE506" s="15">
        <f>IF(FB505&gt;0,ROUND(EC506*$EE$1/1000,2),0)</f>
        <v>0</v>
      </c>
      <c r="EF506" s="9">
        <f>INT(EE506)</f>
        <v>0</v>
      </c>
      <c r="EG506" s="23">
        <f>INT((EE506-EF506)*10)/10</f>
        <v>0</v>
      </c>
      <c r="EH506" s="17">
        <f>EE506-EF506-EG506</f>
        <v>0</v>
      </c>
      <c r="EI506" s="23">
        <f>IF(OR(EH506=0.05,EH506=0),EH506,IF(AND(EH506&gt;0.051,EH506&lt;0.1),0.1,IF(AND(EH506&gt;0.001,EH506&lt;0.05),0.05,EH506)))</f>
        <v>0</v>
      </c>
      <c r="EJ506" s="23">
        <f>EF506+EG506+EI506</f>
        <v>0</v>
      </c>
      <c r="EK506" s="15">
        <f>IF(FB505&gt;0,ROUND($ED$1*$EK$1,2),0)</f>
        <v>0</v>
      </c>
      <c r="EL506" s="22">
        <v>0</v>
      </c>
      <c r="EM506" s="22">
        <f>IF(FB505&gt;0,ROUND($ED$1*$EM$1,0),0)</f>
        <v>0</v>
      </c>
      <c r="EN506" s="22">
        <f>IF(FB505&gt;0,ROUND($ED$1*$EN$1,2),0)</f>
        <v>0</v>
      </c>
      <c r="EO506" s="22">
        <f>IF(FB505&gt;0,ROUND($ED$1*$EO$1,2),0)</f>
        <v>0</v>
      </c>
      <c r="EP506" s="22">
        <f>IF(FB505&gt;0,ROUND($ED$1*$EP$1,2),0)</f>
        <v>0</v>
      </c>
      <c r="EQ506" s="15">
        <f>IF(FB505&gt;0,EK506+SUM(EM506:EP506),0)</f>
        <v>0</v>
      </c>
      <c r="ER506" s="22">
        <f>IF(FB505&gt;0,ROUND(EQ506/12,2),0)</f>
        <v>0</v>
      </c>
      <c r="ES506" s="9">
        <f>INT(ER506)</f>
        <v>0</v>
      </c>
      <c r="ET506" s="23">
        <f>INT((ER506-ES506)*10)/10</f>
        <v>0</v>
      </c>
      <c r="EU506" s="17">
        <f>ER506-ES506-ET506</f>
        <v>0</v>
      </c>
      <c r="EV506" s="23">
        <f>IF(OR(EU506=0.05,EU506=0),EU506,IF(AND(EU506&gt;0.051,EU506&lt;0.1),0.1,IF(AND(EU506&gt;0.001,EU506&lt;0.05),0.05,EU506)))</f>
        <v>0</v>
      </c>
      <c r="EW506" s="23">
        <f>ES506+ET506+EV506</f>
        <v>0</v>
      </c>
      <c r="EX506">
        <f>IF(FB505&gt;0,EX505,0)</f>
        <v>0</v>
      </c>
      <c r="EY506" s="7">
        <f>ROUND(ED506+EJ506+EW506+EX506,2)</f>
        <v>0</v>
      </c>
      <c r="EZ506" s="7">
        <f>IF(AND(EY506&gt;0,EY507=0),EY506,0)</f>
        <v>0</v>
      </c>
      <c r="FA506" s="7">
        <f>IF(FB505&gt;0,FA505,0)</f>
        <v>0</v>
      </c>
      <c r="FB506" s="7">
        <f>IF(ROUND(EY506-FA506,2)&gt;0,ROUND(EY506-FA506,2),0)</f>
        <v>0</v>
      </c>
      <c r="GB506">
        <v>504</v>
      </c>
      <c r="GC506" s="7">
        <f>IF(HB505&gt;0,GC505-1000,GC505)</f>
        <v>0</v>
      </c>
      <c r="GD506" s="20">
        <f>IF(HB505&gt;0,ROUND(PMT($F$92/12,$F$96*12,-GC506),5),0)</f>
        <v>0</v>
      </c>
      <c r="GE506" s="15">
        <f>IF(HB505&gt;0,ROUND(GC506*$GE$1/1000,2),0)</f>
        <v>0</v>
      </c>
      <c r="GF506" s="9">
        <f>INT(GE506)</f>
        <v>0</v>
      </c>
      <c r="GG506" s="23">
        <f>INT((GE506-GF506)*10)/10</f>
        <v>0</v>
      </c>
      <c r="GH506" s="17">
        <f>GE506-GF506-GG506</f>
        <v>0</v>
      </c>
      <c r="GI506" s="23">
        <f>IF(OR(GH506=0.05,GH506=0),GH506,IF(AND(GH506&gt;0.051,GH506&lt;0.1),0.1,IF(AND(GH506&gt;0.001,GH506&lt;0.05),0.05,GH506)))</f>
        <v>0</v>
      </c>
      <c r="GJ506" s="23">
        <f>GF506+GG506+GI506</f>
        <v>0</v>
      </c>
      <c r="GK506" s="15">
        <f>IF(HB505&gt;0,ROUND($GD$1*$GK$1,2),0)</f>
        <v>0</v>
      </c>
      <c r="GL506" s="22">
        <v>0</v>
      </c>
      <c r="GM506" s="22">
        <f>IF(HB505&gt;0,ROUND($GD$1*$GM$1,0),0)</f>
        <v>0</v>
      </c>
      <c r="GN506" s="22">
        <f>IF(HB505&gt;0,ROUND($GD$1*$GN$1,2),0)</f>
        <v>0</v>
      </c>
      <c r="GO506" s="22">
        <f>IF(HB505&gt;0,ROUND($GD$1*$GO$1,2),0)</f>
        <v>0</v>
      </c>
      <c r="GP506" s="22">
        <f>IF(HB505&gt;0,ROUND($GD$1*$GP$1,2),0)</f>
        <v>0</v>
      </c>
      <c r="GQ506" s="15">
        <f>IF(HB505&gt;0,GK506+SUM(GM506:GP506),0)</f>
        <v>0</v>
      </c>
      <c r="GR506" s="22">
        <f>IF(HB505&gt;0,ROUND(GQ506/12,2),0)</f>
        <v>0</v>
      </c>
      <c r="GS506" s="9">
        <f>INT(GR506)</f>
        <v>0</v>
      </c>
      <c r="GT506" s="23">
        <f>INT((GR506-GS506)*10)/10</f>
        <v>0</v>
      </c>
      <c r="GU506" s="17">
        <f>GR506-GS506-GT506</f>
        <v>0</v>
      </c>
      <c r="GV506" s="23">
        <f>IF(OR(GU506=0.05,GU506=0),GU506,IF(AND(GU506&gt;0.051,GU506&lt;0.1),0.1,IF(AND(GU506&gt;0.001,GU506&lt;0.05),0.05,GU506)))</f>
        <v>0</v>
      </c>
      <c r="GW506" s="23">
        <f>GS506+GT506+GV506</f>
        <v>0</v>
      </c>
      <c r="GX506">
        <f>IF(HB505&gt;0,GX505,0)</f>
        <v>0</v>
      </c>
      <c r="GY506" s="7">
        <f>ROUND(GD506+GJ506+GW506+GX506,2)</f>
        <v>0</v>
      </c>
      <c r="GZ506" s="7">
        <f>IF(AND(GY506&gt;0,GY507=0),GY506,0)</f>
        <v>0</v>
      </c>
      <c r="HA506" s="7">
        <f>IF(HB505&gt;0,HA505,0)</f>
        <v>0</v>
      </c>
      <c r="HB506" s="7">
        <f>IF(ROUND(GY506-HA506,2)&gt;0,ROUND(GY506-HA506,2),0)</f>
        <v>0</v>
      </c>
    </row>
    <row r="507" spans="1:235">
      <c r="BB507">
        <v>505</v>
      </c>
      <c r="BC507" s="7">
        <f>IF(BW506&gt;0,BC506-1000,BC506)</f>
        <v>0</v>
      </c>
      <c r="BD507" s="20">
        <f>IF(BW506&gt;0,ROUND(PMT($F$92/12,$F$96*12,-BC507),5),0)</f>
        <v>0</v>
      </c>
      <c r="BE507" s="15">
        <f>IF(BW506&gt;0,ROUND(BC507*$E$1/1000,2),0)</f>
        <v>0</v>
      </c>
      <c r="BF507" s="15">
        <f>IF(BW506&gt;0,ROUND(MIN(BC507,$F$168)*$BF$1,2),0)</f>
        <v>0</v>
      </c>
      <c r="BG507" s="22">
        <v>0</v>
      </c>
      <c r="BH507" s="22">
        <f>IF(BW506&gt;0,ROUND(MIN(BC507,$F$168)*$BH$1,0),0)</f>
        <v>0</v>
      </c>
      <c r="BI507" s="22">
        <f>IF(BW506&gt;0,ROUND(MIN(BC507,$F$168)*$BI$1,2),0)</f>
        <v>0</v>
      </c>
      <c r="BJ507" s="22">
        <f>IF(BW506&gt;0,ROUND(MIN(BC507,$F$168)*$BJ$1,2),0)</f>
        <v>0</v>
      </c>
      <c r="BK507" s="22">
        <f>IF(BW506&gt;0,ROUND(MIN(BC507,$F$168)*$BK$1,2),0)</f>
        <v>0</v>
      </c>
      <c r="BL507" s="15">
        <f>IF(BW506&gt;0,BF507+SUM(BH507:BK507),0)</f>
        <v>0</v>
      </c>
      <c r="BM507" s="22">
        <f>IF(BW506&gt;0,ROUND(BL507/12,2),0)</f>
        <v>0</v>
      </c>
      <c r="BN507" s="9">
        <f>INT(BM507)</f>
        <v>0</v>
      </c>
      <c r="BO507" s="23">
        <f>INT((BM507-BN507)*10)/10</f>
        <v>0</v>
      </c>
      <c r="BP507" s="17">
        <f>BM507-BN507-BO507</f>
        <v>0</v>
      </c>
      <c r="BQ507" s="23">
        <f>IF(OR(BP507=0.05,BP507=0),BP507,IF(AND(BP507&gt;0.051,BP507&lt;0.1),0.1,IF(AND(BP507&gt;0.001,BP507&lt;0.05),0.05,BP507)))</f>
        <v>0</v>
      </c>
      <c r="BR507" s="23">
        <f>BN507+BO507+BQ507</f>
        <v>0</v>
      </c>
      <c r="BS507">
        <f>IF(BW506&gt;0,BS506,0)</f>
        <v>0</v>
      </c>
      <c r="BT507" s="7">
        <f>SUM(BD507:BE507)+BR507+BS507</f>
        <v>0</v>
      </c>
      <c r="BU507" s="7">
        <f>IF(AND(BT507&gt;0,BT508=0),BT507,0)</f>
        <v>0</v>
      </c>
      <c r="BV507" s="7">
        <f>IF(BW506&gt;0,BV506,0)</f>
        <v>0</v>
      </c>
      <c r="BW507" s="7">
        <f>IF(ROUND(BT507-BV507,2)&gt;0,ROUND(BT507-BV507,2),0)</f>
        <v>0</v>
      </c>
      <c r="CB507">
        <v>505</v>
      </c>
      <c r="CC507" s="7">
        <f>IF(DB506&gt;0,CC506-1000,CC506)</f>
        <v>0</v>
      </c>
      <c r="CD507" s="20">
        <f>IF(DB506&gt;0,ROUND(PMT($F$92/12,$F$96*12,-CC507),5),0)</f>
        <v>0</v>
      </c>
      <c r="CE507" s="15">
        <f>IF(DB506&gt;0,ROUND(CC507*$CE$1/1000,2),0)</f>
        <v>0</v>
      </c>
      <c r="CF507" s="9">
        <f>INT(CE507)</f>
        <v>0</v>
      </c>
      <c r="CG507" s="23">
        <f>INT((CE507-CF507)*10)/10</f>
        <v>0</v>
      </c>
      <c r="CH507" s="17">
        <f>CE507-CF507-CG507</f>
        <v>0</v>
      </c>
      <c r="CI507" s="23">
        <f>IF(OR(CH507=0.05,CH507=0),CH507,IF(AND(CH507&gt;0.051,CH507&lt;0.1),0.1,IF(AND(CH507&gt;0.001,CH507&lt;0.05),0.05,CH507)))</f>
        <v>0</v>
      </c>
      <c r="CJ507" s="23">
        <f>CF507+CG507+CI507</f>
        <v>0</v>
      </c>
      <c r="CK507" s="15">
        <f>IF(DB506&gt;0,ROUND($CD$1*$CK$1,2),0)</f>
        <v>0</v>
      </c>
      <c r="CL507" s="22">
        <v>0</v>
      </c>
      <c r="CM507" s="22">
        <f>IF(DB506&gt;0,ROUND($CD$1*$CM$1,2),0)</f>
        <v>0</v>
      </c>
      <c r="CN507" s="22">
        <f>IF(DB506&gt;0,ROUND($CD$1*$CN$1,2),0)</f>
        <v>0</v>
      </c>
      <c r="CO507" s="22">
        <f>IF(DB506&gt;0,ROUND($CD$1*$CO$1,2),0)</f>
        <v>0</v>
      </c>
      <c r="CP507" s="22">
        <f>IF(DB506&gt;0,ROUND($CD$1*$CP$1,2),0)</f>
        <v>0</v>
      </c>
      <c r="CQ507" s="15">
        <f>IF(DB506&gt;0,CK507+SUM(CM507:CP507),0)</f>
        <v>0</v>
      </c>
      <c r="CR507" s="22">
        <f>IF(DB506&gt;0,ROUND(CQ507/12,2),0)</f>
        <v>0</v>
      </c>
      <c r="CS507" s="9">
        <f>INT(CR507)</f>
        <v>0</v>
      </c>
      <c r="CT507" s="23">
        <f>INT((CR507-CS507)*10)/10</f>
        <v>0</v>
      </c>
      <c r="CU507" s="17">
        <f>CR507-CS507-CT507</f>
        <v>0</v>
      </c>
      <c r="CV507" s="23">
        <f>IF(OR(CU507=0.05,CU507=0),CU507,IF(AND(CU507&gt;0.051,CU507&lt;0.1),0.1,IF(AND(CU507&gt;0.001,CU507&lt;0.05),0.05,CU507)))</f>
        <v>0</v>
      </c>
      <c r="CW507" s="23">
        <f>CS507+CT507+CV507</f>
        <v>0</v>
      </c>
      <c r="CX507">
        <f>IF(DB506&gt;0,CX506,0)</f>
        <v>0</v>
      </c>
      <c r="CY507" s="7">
        <f>ROUND(CD507+CJ507+CW507+CX507,2)</f>
        <v>0</v>
      </c>
      <c r="CZ507" s="7">
        <f>IF(AND(CY507&gt;0,CY508=0),CY507,0)</f>
        <v>0</v>
      </c>
      <c r="DA507" s="7">
        <f>IF(DB506&gt;0,DA506,0)</f>
        <v>0</v>
      </c>
      <c r="DB507" s="7">
        <f>IF(ROUND(CY507-DA507,2)&gt;0,ROUND(CY507-DA507,2),0)</f>
        <v>0</v>
      </c>
      <c r="EB507">
        <v>505</v>
      </c>
      <c r="EC507" s="7">
        <f>IF(FB506&gt;0,EC506-1000,EC506)</f>
        <v>0</v>
      </c>
      <c r="ED507" s="20">
        <f>IF(FB506&gt;0,ROUND(PMT($F$92/12,$F$96*12,-EC507),5),0)</f>
        <v>0</v>
      </c>
      <c r="EE507" s="15">
        <f>IF(FB506&gt;0,ROUND(EC507*$EE$1/1000,2),0)</f>
        <v>0</v>
      </c>
      <c r="EF507" s="9">
        <f>INT(EE507)</f>
        <v>0</v>
      </c>
      <c r="EG507" s="23">
        <f>INT((EE507-EF507)*10)/10</f>
        <v>0</v>
      </c>
      <c r="EH507" s="17">
        <f>EE507-EF507-EG507</f>
        <v>0</v>
      </c>
      <c r="EI507" s="23">
        <f>IF(OR(EH507=0.05,EH507=0),EH507,IF(AND(EH507&gt;0.051,EH507&lt;0.1),0.1,IF(AND(EH507&gt;0.001,EH507&lt;0.05),0.05,EH507)))</f>
        <v>0</v>
      </c>
      <c r="EJ507" s="23">
        <f>EF507+EG507+EI507</f>
        <v>0</v>
      </c>
      <c r="EK507" s="15">
        <f>IF(FB506&gt;0,ROUND($ED$1*$EK$1,2),0)</f>
        <v>0</v>
      </c>
      <c r="EL507" s="22">
        <v>0</v>
      </c>
      <c r="EM507" s="22">
        <f>IF(FB506&gt;0,ROUND($ED$1*$EM$1,0),0)</f>
        <v>0</v>
      </c>
      <c r="EN507" s="22">
        <f>IF(FB506&gt;0,ROUND($ED$1*$EN$1,2),0)</f>
        <v>0</v>
      </c>
      <c r="EO507" s="22">
        <f>IF(FB506&gt;0,ROUND($ED$1*$EO$1,2),0)</f>
        <v>0</v>
      </c>
      <c r="EP507" s="22">
        <f>IF(FB506&gt;0,ROUND($ED$1*$EP$1,2),0)</f>
        <v>0</v>
      </c>
      <c r="EQ507" s="15">
        <f>IF(FB506&gt;0,EK507+SUM(EM507:EP507),0)</f>
        <v>0</v>
      </c>
      <c r="ER507" s="22">
        <f>IF(FB506&gt;0,ROUND(EQ507/12,2),0)</f>
        <v>0</v>
      </c>
      <c r="ES507" s="9">
        <f>INT(ER507)</f>
        <v>0</v>
      </c>
      <c r="ET507" s="23">
        <f>INT((ER507-ES507)*10)/10</f>
        <v>0</v>
      </c>
      <c r="EU507" s="17">
        <f>ER507-ES507-ET507</f>
        <v>0</v>
      </c>
      <c r="EV507" s="23">
        <f>IF(OR(EU507=0.05,EU507=0),EU507,IF(AND(EU507&gt;0.051,EU507&lt;0.1),0.1,IF(AND(EU507&gt;0.001,EU507&lt;0.05),0.05,EU507)))</f>
        <v>0</v>
      </c>
      <c r="EW507" s="23">
        <f>ES507+ET507+EV507</f>
        <v>0</v>
      </c>
      <c r="EX507">
        <f>IF(FB506&gt;0,EX506,0)</f>
        <v>0</v>
      </c>
      <c r="EY507" s="7">
        <f>ROUND(ED507+EJ507+EW507+EX507,2)</f>
        <v>0</v>
      </c>
      <c r="EZ507" s="7">
        <f>IF(AND(EY507&gt;0,EY508=0),EY507,0)</f>
        <v>0</v>
      </c>
      <c r="FA507" s="7">
        <f>IF(FB506&gt;0,FA506,0)</f>
        <v>0</v>
      </c>
      <c r="FB507" s="7">
        <f>IF(ROUND(EY507-FA507,2)&gt;0,ROUND(EY507-FA507,2),0)</f>
        <v>0</v>
      </c>
      <c r="GB507">
        <v>505</v>
      </c>
      <c r="GC507" s="7">
        <f>IF(HB506&gt;0,GC506-1000,GC506)</f>
        <v>0</v>
      </c>
      <c r="GD507" s="20">
        <f>IF(HB506&gt;0,ROUND(PMT($F$92/12,$F$96*12,-GC507),5),0)</f>
        <v>0</v>
      </c>
      <c r="GE507" s="15">
        <f>IF(HB506&gt;0,ROUND(GC507*$GE$1/1000,2),0)</f>
        <v>0</v>
      </c>
      <c r="GF507" s="9">
        <f>INT(GE507)</f>
        <v>0</v>
      </c>
      <c r="GG507" s="23">
        <f>INT((GE507-GF507)*10)/10</f>
        <v>0</v>
      </c>
      <c r="GH507" s="17">
        <f>GE507-GF507-GG507</f>
        <v>0</v>
      </c>
      <c r="GI507" s="23">
        <f>IF(OR(GH507=0.05,GH507=0),GH507,IF(AND(GH507&gt;0.051,GH507&lt;0.1),0.1,IF(AND(GH507&gt;0.001,GH507&lt;0.05),0.05,GH507)))</f>
        <v>0</v>
      </c>
      <c r="GJ507" s="23">
        <f>GF507+GG507+GI507</f>
        <v>0</v>
      </c>
      <c r="GK507" s="15">
        <f>IF(HB506&gt;0,ROUND($GD$1*$GK$1,2),0)</f>
        <v>0</v>
      </c>
      <c r="GL507" s="22">
        <v>0</v>
      </c>
      <c r="GM507" s="22">
        <f>IF(HB506&gt;0,ROUND($GD$1*$GM$1,0),0)</f>
        <v>0</v>
      </c>
      <c r="GN507" s="22">
        <f>IF(HB506&gt;0,ROUND($GD$1*$GN$1,2),0)</f>
        <v>0</v>
      </c>
      <c r="GO507" s="22">
        <f>IF(HB506&gt;0,ROUND($GD$1*$GO$1,2),0)</f>
        <v>0</v>
      </c>
      <c r="GP507" s="22">
        <f>IF(HB506&gt;0,ROUND($GD$1*$GP$1,2),0)</f>
        <v>0</v>
      </c>
      <c r="GQ507" s="15">
        <f>IF(HB506&gt;0,GK507+SUM(GM507:GP507),0)</f>
        <v>0</v>
      </c>
      <c r="GR507" s="22">
        <f>IF(HB506&gt;0,ROUND(GQ507/12,2),0)</f>
        <v>0</v>
      </c>
      <c r="GS507" s="9">
        <f>INT(GR507)</f>
        <v>0</v>
      </c>
      <c r="GT507" s="23">
        <f>INT((GR507-GS507)*10)/10</f>
        <v>0</v>
      </c>
      <c r="GU507" s="17">
        <f>GR507-GS507-GT507</f>
        <v>0</v>
      </c>
      <c r="GV507" s="23">
        <f>IF(OR(GU507=0.05,GU507=0),GU507,IF(AND(GU507&gt;0.051,GU507&lt;0.1),0.1,IF(AND(GU507&gt;0.001,GU507&lt;0.05),0.05,GU507)))</f>
        <v>0</v>
      </c>
      <c r="GW507" s="23">
        <f>GS507+GT507+GV507</f>
        <v>0</v>
      </c>
      <c r="GX507">
        <f>IF(HB506&gt;0,GX506,0)</f>
        <v>0</v>
      </c>
      <c r="GY507" s="7">
        <f>ROUND(GD507+GJ507+GW507+GX507,2)</f>
        <v>0</v>
      </c>
      <c r="GZ507" s="7">
        <f>IF(AND(GY507&gt;0,GY508=0),GY507,0)</f>
        <v>0</v>
      </c>
      <c r="HA507" s="7">
        <f>IF(HB506&gt;0,HA506,0)</f>
        <v>0</v>
      </c>
      <c r="HB507" s="7">
        <f>IF(ROUND(GY507-HA507,2)&gt;0,ROUND(GY507-HA507,2),0)</f>
        <v>0</v>
      </c>
    </row>
    <row r="508" spans="1:235">
      <c r="BB508">
        <v>506</v>
      </c>
      <c r="BC508" s="7">
        <f>IF(BW507&gt;0,BC507-1000,BC507)</f>
        <v>0</v>
      </c>
      <c r="BD508" s="20">
        <f>IF(BW507&gt;0,ROUND(PMT($F$92/12,$F$96*12,-BC508),5),0)</f>
        <v>0</v>
      </c>
      <c r="BE508" s="15">
        <f>IF(BW507&gt;0,ROUND(BC508*$E$1/1000,2),0)</f>
        <v>0</v>
      </c>
      <c r="BF508" s="15">
        <f>IF(BW507&gt;0,ROUND(MIN(BC508,$F$168)*$BF$1,2),0)</f>
        <v>0</v>
      </c>
      <c r="BG508" s="22">
        <v>0</v>
      </c>
      <c r="BH508" s="22">
        <f>IF(BW507&gt;0,ROUND(MIN(BC508,$F$168)*$BH$1,0),0)</f>
        <v>0</v>
      </c>
      <c r="BI508" s="22">
        <f>IF(BW507&gt;0,ROUND(MIN(BC508,$F$168)*$BI$1,2),0)</f>
        <v>0</v>
      </c>
      <c r="BJ508" s="22">
        <f>IF(BW507&gt;0,ROUND(MIN(BC508,$F$168)*$BJ$1,2),0)</f>
        <v>0</v>
      </c>
      <c r="BK508" s="22">
        <f>IF(BW507&gt;0,ROUND(MIN(BC508,$F$168)*$BK$1,2),0)</f>
        <v>0</v>
      </c>
      <c r="BL508" s="15">
        <f>IF(BW507&gt;0,BF508+SUM(BH508:BK508),0)</f>
        <v>0</v>
      </c>
      <c r="BM508" s="22">
        <f>IF(BW507&gt;0,ROUND(BL508/12,2),0)</f>
        <v>0</v>
      </c>
      <c r="BN508" s="9">
        <f>INT(BM508)</f>
        <v>0</v>
      </c>
      <c r="BO508" s="23">
        <f>INT((BM508-BN508)*10)/10</f>
        <v>0</v>
      </c>
      <c r="BP508" s="17">
        <f>BM508-BN508-BO508</f>
        <v>0</v>
      </c>
      <c r="BQ508" s="23">
        <f>IF(OR(BP508=0.05,BP508=0),BP508,IF(AND(BP508&gt;0.051,BP508&lt;0.1),0.1,IF(AND(BP508&gt;0.001,BP508&lt;0.05),0.05,BP508)))</f>
        <v>0</v>
      </c>
      <c r="BR508" s="23">
        <f>BN508+BO508+BQ508</f>
        <v>0</v>
      </c>
      <c r="BS508">
        <f>IF(BW507&gt;0,BS507,0)</f>
        <v>0</v>
      </c>
      <c r="BT508" s="7">
        <f>SUM(BD508:BE508)+BR508+BS508</f>
        <v>0</v>
      </c>
      <c r="BU508" s="7">
        <f>IF(AND(BT508&gt;0,BT509=0),BT508,0)</f>
        <v>0</v>
      </c>
      <c r="BV508" s="7">
        <f>IF(BW507&gt;0,BV507,0)</f>
        <v>0</v>
      </c>
      <c r="BW508" s="7">
        <f>IF(ROUND(BT508-BV508,2)&gt;0,ROUND(BT508-BV508,2),0)</f>
        <v>0</v>
      </c>
      <c r="CB508">
        <v>506</v>
      </c>
      <c r="CC508" s="7">
        <f>IF(DB507&gt;0,CC507-1000,CC507)</f>
        <v>0</v>
      </c>
      <c r="CD508" s="20">
        <f>IF(DB507&gt;0,ROUND(PMT($F$92/12,$F$96*12,-CC508),5),0)</f>
        <v>0</v>
      </c>
      <c r="CE508" s="15">
        <f>IF(DB507&gt;0,ROUND(CC508*$CE$1/1000,2),0)</f>
        <v>0</v>
      </c>
      <c r="CF508" s="9">
        <f>INT(CE508)</f>
        <v>0</v>
      </c>
      <c r="CG508" s="23">
        <f>INT((CE508-CF508)*10)/10</f>
        <v>0</v>
      </c>
      <c r="CH508" s="17">
        <f>CE508-CF508-CG508</f>
        <v>0</v>
      </c>
      <c r="CI508" s="23">
        <f>IF(OR(CH508=0.05,CH508=0),CH508,IF(AND(CH508&gt;0.051,CH508&lt;0.1),0.1,IF(AND(CH508&gt;0.001,CH508&lt;0.05),0.05,CH508)))</f>
        <v>0</v>
      </c>
      <c r="CJ508" s="23">
        <f>CF508+CG508+CI508</f>
        <v>0</v>
      </c>
      <c r="CK508" s="15">
        <f>IF(DB507&gt;0,ROUND($CD$1*$CK$1,2),0)</f>
        <v>0</v>
      </c>
      <c r="CL508" s="22">
        <v>0</v>
      </c>
      <c r="CM508" s="22">
        <f>IF(DB507&gt;0,ROUND($CD$1*$CM$1,2),0)</f>
        <v>0</v>
      </c>
      <c r="CN508" s="22">
        <f>IF(DB507&gt;0,ROUND($CD$1*$CN$1,2),0)</f>
        <v>0</v>
      </c>
      <c r="CO508" s="22">
        <f>IF(DB507&gt;0,ROUND($CD$1*$CO$1,2),0)</f>
        <v>0</v>
      </c>
      <c r="CP508" s="22">
        <f>IF(DB507&gt;0,ROUND($CD$1*$CP$1,2),0)</f>
        <v>0</v>
      </c>
      <c r="CQ508" s="15">
        <f>IF(DB507&gt;0,CK508+SUM(CM508:CP508),0)</f>
        <v>0</v>
      </c>
      <c r="CR508" s="22">
        <f>IF(DB507&gt;0,ROUND(CQ508/12,2),0)</f>
        <v>0</v>
      </c>
      <c r="CS508" s="9">
        <f>INT(CR508)</f>
        <v>0</v>
      </c>
      <c r="CT508" s="23">
        <f>INT((CR508-CS508)*10)/10</f>
        <v>0</v>
      </c>
      <c r="CU508" s="17">
        <f>CR508-CS508-CT508</f>
        <v>0</v>
      </c>
      <c r="CV508" s="23">
        <f>IF(OR(CU508=0.05,CU508=0),CU508,IF(AND(CU508&gt;0.051,CU508&lt;0.1),0.1,IF(AND(CU508&gt;0.001,CU508&lt;0.05),0.05,CU508)))</f>
        <v>0</v>
      </c>
      <c r="CW508" s="23">
        <f>CS508+CT508+CV508</f>
        <v>0</v>
      </c>
      <c r="CX508">
        <f>IF(DB507&gt;0,CX507,0)</f>
        <v>0</v>
      </c>
      <c r="CY508" s="7">
        <f>ROUND(CD508+CJ508+CW508+CX508,2)</f>
        <v>0</v>
      </c>
      <c r="CZ508" s="7">
        <f>IF(AND(CY508&gt;0,CY509=0),CY508,0)</f>
        <v>0</v>
      </c>
      <c r="DA508" s="7">
        <f>IF(DB507&gt;0,DA507,0)</f>
        <v>0</v>
      </c>
      <c r="DB508" s="7">
        <f>IF(ROUND(CY508-DA508,2)&gt;0,ROUND(CY508-DA508,2),0)</f>
        <v>0</v>
      </c>
      <c r="EB508">
        <v>506</v>
      </c>
      <c r="EC508" s="7">
        <f>IF(FB507&gt;0,EC507-1000,EC507)</f>
        <v>0</v>
      </c>
      <c r="ED508" s="20">
        <f>IF(FB507&gt;0,ROUND(PMT($F$92/12,$F$96*12,-EC508),5),0)</f>
        <v>0</v>
      </c>
      <c r="EE508" s="15">
        <f>IF(FB507&gt;0,ROUND(EC508*$EE$1/1000,2),0)</f>
        <v>0</v>
      </c>
      <c r="EF508" s="9">
        <f>INT(EE508)</f>
        <v>0</v>
      </c>
      <c r="EG508" s="23">
        <f>INT((EE508-EF508)*10)/10</f>
        <v>0</v>
      </c>
      <c r="EH508" s="17">
        <f>EE508-EF508-EG508</f>
        <v>0</v>
      </c>
      <c r="EI508" s="23">
        <f>IF(OR(EH508=0.05,EH508=0),EH508,IF(AND(EH508&gt;0.051,EH508&lt;0.1),0.1,IF(AND(EH508&gt;0.001,EH508&lt;0.05),0.05,EH508)))</f>
        <v>0</v>
      </c>
      <c r="EJ508" s="23">
        <f>EF508+EG508+EI508</f>
        <v>0</v>
      </c>
      <c r="EK508" s="15">
        <f>IF(FB507&gt;0,ROUND($ED$1*$EK$1,2),0)</f>
        <v>0</v>
      </c>
      <c r="EL508" s="22">
        <v>0</v>
      </c>
      <c r="EM508" s="22">
        <f>IF(FB507&gt;0,ROUND($ED$1*$EM$1,0),0)</f>
        <v>0</v>
      </c>
      <c r="EN508" s="22">
        <f>IF(FB507&gt;0,ROUND($ED$1*$EN$1,2),0)</f>
        <v>0</v>
      </c>
      <c r="EO508" s="22">
        <f>IF(FB507&gt;0,ROUND($ED$1*$EO$1,2),0)</f>
        <v>0</v>
      </c>
      <c r="EP508" s="22">
        <f>IF(FB507&gt;0,ROUND($ED$1*$EP$1,2),0)</f>
        <v>0</v>
      </c>
      <c r="EQ508" s="15">
        <f>IF(FB507&gt;0,EK508+SUM(EM508:EP508),0)</f>
        <v>0</v>
      </c>
      <c r="ER508" s="22">
        <f>IF(FB507&gt;0,ROUND(EQ508/12,2),0)</f>
        <v>0</v>
      </c>
      <c r="ES508" s="9">
        <f>INT(ER508)</f>
        <v>0</v>
      </c>
      <c r="ET508" s="23">
        <f>INT((ER508-ES508)*10)/10</f>
        <v>0</v>
      </c>
      <c r="EU508" s="17">
        <f>ER508-ES508-ET508</f>
        <v>0</v>
      </c>
      <c r="EV508" s="23">
        <f>IF(OR(EU508=0.05,EU508=0),EU508,IF(AND(EU508&gt;0.051,EU508&lt;0.1),0.1,IF(AND(EU508&gt;0.001,EU508&lt;0.05),0.05,EU508)))</f>
        <v>0</v>
      </c>
      <c r="EW508" s="23">
        <f>ES508+ET508+EV508</f>
        <v>0</v>
      </c>
      <c r="EX508">
        <f>IF(FB507&gt;0,EX507,0)</f>
        <v>0</v>
      </c>
      <c r="EY508" s="7">
        <f>ROUND(ED508+EJ508+EW508+EX508,2)</f>
        <v>0</v>
      </c>
      <c r="EZ508" s="7">
        <f>IF(AND(EY508&gt;0,EY509=0),EY508,0)</f>
        <v>0</v>
      </c>
      <c r="FA508" s="7">
        <f>IF(FB507&gt;0,FA507,0)</f>
        <v>0</v>
      </c>
      <c r="FB508" s="7">
        <f>IF(ROUND(EY508-FA508,2)&gt;0,ROUND(EY508-FA508,2),0)</f>
        <v>0</v>
      </c>
      <c r="GB508">
        <v>506</v>
      </c>
      <c r="GC508" s="7">
        <f>IF(HB507&gt;0,GC507-1000,GC507)</f>
        <v>0</v>
      </c>
      <c r="GD508" s="20">
        <f>IF(HB507&gt;0,ROUND(PMT($F$92/12,$F$96*12,-GC508),5),0)</f>
        <v>0</v>
      </c>
      <c r="GE508" s="15">
        <f>IF(HB507&gt;0,ROUND(GC508*$GE$1/1000,2),0)</f>
        <v>0</v>
      </c>
      <c r="GF508" s="9">
        <f>INT(GE508)</f>
        <v>0</v>
      </c>
      <c r="GG508" s="23">
        <f>INT((GE508-GF508)*10)/10</f>
        <v>0</v>
      </c>
      <c r="GH508" s="17">
        <f>GE508-GF508-GG508</f>
        <v>0</v>
      </c>
      <c r="GI508" s="23">
        <f>IF(OR(GH508=0.05,GH508=0),GH508,IF(AND(GH508&gt;0.051,GH508&lt;0.1),0.1,IF(AND(GH508&gt;0.001,GH508&lt;0.05),0.05,GH508)))</f>
        <v>0</v>
      </c>
      <c r="GJ508" s="23">
        <f>GF508+GG508+GI508</f>
        <v>0</v>
      </c>
      <c r="GK508" s="15">
        <f>IF(HB507&gt;0,ROUND($GD$1*$GK$1,2),0)</f>
        <v>0</v>
      </c>
      <c r="GL508" s="22">
        <v>0</v>
      </c>
      <c r="GM508" s="22">
        <f>IF(HB507&gt;0,ROUND($GD$1*$GM$1,0),0)</f>
        <v>0</v>
      </c>
      <c r="GN508" s="22">
        <f>IF(HB507&gt;0,ROUND($GD$1*$GN$1,2),0)</f>
        <v>0</v>
      </c>
      <c r="GO508" s="22">
        <f>IF(HB507&gt;0,ROUND($GD$1*$GO$1,2),0)</f>
        <v>0</v>
      </c>
      <c r="GP508" s="22">
        <f>IF(HB507&gt;0,ROUND($GD$1*$GP$1,2),0)</f>
        <v>0</v>
      </c>
      <c r="GQ508" s="15">
        <f>IF(HB507&gt;0,GK508+SUM(GM508:GP508),0)</f>
        <v>0</v>
      </c>
      <c r="GR508" s="22">
        <f>IF(HB507&gt;0,ROUND(GQ508/12,2),0)</f>
        <v>0</v>
      </c>
      <c r="GS508" s="9">
        <f>INT(GR508)</f>
        <v>0</v>
      </c>
      <c r="GT508" s="23">
        <f>INT((GR508-GS508)*10)/10</f>
        <v>0</v>
      </c>
      <c r="GU508" s="17">
        <f>GR508-GS508-GT508</f>
        <v>0</v>
      </c>
      <c r="GV508" s="23">
        <f>IF(OR(GU508=0.05,GU508=0),GU508,IF(AND(GU508&gt;0.051,GU508&lt;0.1),0.1,IF(AND(GU508&gt;0.001,GU508&lt;0.05),0.05,GU508)))</f>
        <v>0</v>
      </c>
      <c r="GW508" s="23">
        <f>GS508+GT508+GV508</f>
        <v>0</v>
      </c>
      <c r="GX508">
        <f>IF(HB507&gt;0,GX507,0)</f>
        <v>0</v>
      </c>
      <c r="GY508" s="7">
        <f>ROUND(GD508+GJ508+GW508+GX508,2)</f>
        <v>0</v>
      </c>
      <c r="GZ508" s="7">
        <f>IF(AND(GY508&gt;0,GY509=0),GY508,0)</f>
        <v>0</v>
      </c>
      <c r="HA508" s="7">
        <f>IF(HB507&gt;0,HA507,0)</f>
        <v>0</v>
      </c>
      <c r="HB508" s="7">
        <f>IF(ROUND(GY508-HA508,2)&gt;0,ROUND(GY508-HA508,2),0)</f>
        <v>0</v>
      </c>
    </row>
    <row r="509" spans="1:235">
      <c r="BB509">
        <v>507</v>
      </c>
      <c r="BC509" s="7">
        <f>IF(BW508&gt;0,BC508-1000,BC508)</f>
        <v>0</v>
      </c>
      <c r="BD509" s="20">
        <f>IF(BW508&gt;0,ROUND(PMT($F$92/12,$F$96*12,-BC509),5),0)</f>
        <v>0</v>
      </c>
      <c r="BE509" s="15">
        <f>IF(BW508&gt;0,ROUND(BC509*$E$1/1000,2),0)</f>
        <v>0</v>
      </c>
      <c r="BF509" s="15">
        <f>IF(BW508&gt;0,ROUND(MIN(BC509,$F$168)*$BF$1,2),0)</f>
        <v>0</v>
      </c>
      <c r="BG509" s="22">
        <v>0</v>
      </c>
      <c r="BH509" s="22">
        <f>IF(BW508&gt;0,ROUND(MIN(BC509,$F$168)*$BH$1,0),0)</f>
        <v>0</v>
      </c>
      <c r="BI509" s="22">
        <f>IF(BW508&gt;0,ROUND(MIN(BC509,$F$168)*$BI$1,2),0)</f>
        <v>0</v>
      </c>
      <c r="BJ509" s="22">
        <f>IF(BW508&gt;0,ROUND(MIN(BC509,$F$168)*$BJ$1,2),0)</f>
        <v>0</v>
      </c>
      <c r="BK509" s="22">
        <f>IF(BW508&gt;0,ROUND(MIN(BC509,$F$168)*$BK$1,2),0)</f>
        <v>0</v>
      </c>
      <c r="BL509" s="15">
        <f>IF(BW508&gt;0,BF509+SUM(BH509:BK509),0)</f>
        <v>0</v>
      </c>
      <c r="BM509" s="22">
        <f>IF(BW508&gt;0,ROUND(BL509/12,2),0)</f>
        <v>0</v>
      </c>
      <c r="BN509" s="9">
        <f>INT(BM509)</f>
        <v>0</v>
      </c>
      <c r="BO509" s="23">
        <f>INT((BM509-BN509)*10)/10</f>
        <v>0</v>
      </c>
      <c r="BP509" s="17">
        <f>BM509-BN509-BO509</f>
        <v>0</v>
      </c>
      <c r="BQ509" s="23">
        <f>IF(OR(BP509=0.05,BP509=0),BP509,IF(AND(BP509&gt;0.051,BP509&lt;0.1),0.1,IF(AND(BP509&gt;0.001,BP509&lt;0.05),0.05,BP509)))</f>
        <v>0</v>
      </c>
      <c r="BR509" s="23">
        <f>BN509+BO509+BQ509</f>
        <v>0</v>
      </c>
      <c r="BS509">
        <f>IF(BW508&gt;0,BS508,0)</f>
        <v>0</v>
      </c>
      <c r="BT509" s="7">
        <f>SUM(BD509:BE509)+BR509+BS509</f>
        <v>0</v>
      </c>
      <c r="BU509" s="7">
        <f>IF(AND(BT509&gt;0,BT510=0),BT509,0)</f>
        <v>0</v>
      </c>
      <c r="BV509" s="7">
        <f>IF(BW508&gt;0,BV508,0)</f>
        <v>0</v>
      </c>
      <c r="BW509" s="7">
        <f>IF(ROUND(BT509-BV509,2)&gt;0,ROUND(BT509-BV509,2),0)</f>
        <v>0</v>
      </c>
      <c r="CB509">
        <v>507</v>
      </c>
      <c r="CC509" s="7">
        <f>IF(DB508&gt;0,CC508-1000,CC508)</f>
        <v>0</v>
      </c>
      <c r="CD509" s="20">
        <f>IF(DB508&gt;0,ROUND(PMT($F$92/12,$F$96*12,-CC509),5),0)</f>
        <v>0</v>
      </c>
      <c r="CE509" s="15">
        <f>IF(DB508&gt;0,ROUND(CC509*$CE$1/1000,2),0)</f>
        <v>0</v>
      </c>
      <c r="CF509" s="9">
        <f>INT(CE509)</f>
        <v>0</v>
      </c>
      <c r="CG509" s="23">
        <f>INT((CE509-CF509)*10)/10</f>
        <v>0</v>
      </c>
      <c r="CH509" s="17">
        <f>CE509-CF509-CG509</f>
        <v>0</v>
      </c>
      <c r="CI509" s="23">
        <f>IF(OR(CH509=0.05,CH509=0),CH509,IF(AND(CH509&gt;0.051,CH509&lt;0.1),0.1,IF(AND(CH509&gt;0.001,CH509&lt;0.05),0.05,CH509)))</f>
        <v>0</v>
      </c>
      <c r="CJ509" s="23">
        <f>CF509+CG509+CI509</f>
        <v>0</v>
      </c>
      <c r="CK509" s="15">
        <f>IF(DB508&gt;0,ROUND($CD$1*$CK$1,2),0)</f>
        <v>0</v>
      </c>
      <c r="CL509" s="22">
        <v>0</v>
      </c>
      <c r="CM509" s="22">
        <f>IF(DB508&gt;0,ROUND($CD$1*$CM$1,2),0)</f>
        <v>0</v>
      </c>
      <c r="CN509" s="22">
        <f>IF(DB508&gt;0,ROUND($CD$1*$CN$1,2),0)</f>
        <v>0</v>
      </c>
      <c r="CO509" s="22">
        <f>IF(DB508&gt;0,ROUND($CD$1*$CO$1,2),0)</f>
        <v>0</v>
      </c>
      <c r="CP509" s="22">
        <f>IF(DB508&gt;0,ROUND($CD$1*$CP$1,2),0)</f>
        <v>0</v>
      </c>
      <c r="CQ509" s="15">
        <f>IF(DB508&gt;0,CK509+SUM(CM509:CP509),0)</f>
        <v>0</v>
      </c>
      <c r="CR509" s="22">
        <f>IF(DB508&gt;0,ROUND(CQ509/12,2),0)</f>
        <v>0</v>
      </c>
      <c r="CS509" s="9">
        <f>INT(CR509)</f>
        <v>0</v>
      </c>
      <c r="CT509" s="23">
        <f>INT((CR509-CS509)*10)/10</f>
        <v>0</v>
      </c>
      <c r="CU509" s="17">
        <f>CR509-CS509-CT509</f>
        <v>0</v>
      </c>
      <c r="CV509" s="23">
        <f>IF(OR(CU509=0.05,CU509=0),CU509,IF(AND(CU509&gt;0.051,CU509&lt;0.1),0.1,IF(AND(CU509&gt;0.001,CU509&lt;0.05),0.05,CU509)))</f>
        <v>0</v>
      </c>
      <c r="CW509" s="23">
        <f>CS509+CT509+CV509</f>
        <v>0</v>
      </c>
      <c r="CX509">
        <f>IF(DB508&gt;0,CX508,0)</f>
        <v>0</v>
      </c>
      <c r="CY509" s="7">
        <f>ROUND(CD509+CJ509+CW509+CX509,2)</f>
        <v>0</v>
      </c>
      <c r="CZ509" s="7">
        <f>IF(AND(CY509&gt;0,CY510=0),CY509,0)</f>
        <v>0</v>
      </c>
      <c r="DA509" s="7">
        <f>IF(DB508&gt;0,DA508,0)</f>
        <v>0</v>
      </c>
      <c r="DB509" s="7">
        <f>IF(ROUND(CY509-DA509,2)&gt;0,ROUND(CY509-DA509,2),0)</f>
        <v>0</v>
      </c>
      <c r="EB509">
        <v>507</v>
      </c>
      <c r="EC509" s="7">
        <f>IF(FB508&gt;0,EC508-1000,EC508)</f>
        <v>0</v>
      </c>
      <c r="ED509" s="20">
        <f>IF(FB508&gt;0,ROUND(PMT($F$92/12,$F$96*12,-EC509),5),0)</f>
        <v>0</v>
      </c>
      <c r="EE509" s="15">
        <f>IF(FB508&gt;0,ROUND(EC509*$EE$1/1000,2),0)</f>
        <v>0</v>
      </c>
      <c r="EF509" s="9">
        <f>INT(EE509)</f>
        <v>0</v>
      </c>
      <c r="EG509" s="23">
        <f>INT((EE509-EF509)*10)/10</f>
        <v>0</v>
      </c>
      <c r="EH509" s="17">
        <f>EE509-EF509-EG509</f>
        <v>0</v>
      </c>
      <c r="EI509" s="23">
        <f>IF(OR(EH509=0.05,EH509=0),EH509,IF(AND(EH509&gt;0.051,EH509&lt;0.1),0.1,IF(AND(EH509&gt;0.001,EH509&lt;0.05),0.05,EH509)))</f>
        <v>0</v>
      </c>
      <c r="EJ509" s="23">
        <f>EF509+EG509+EI509</f>
        <v>0</v>
      </c>
      <c r="EK509" s="15">
        <f>IF(FB508&gt;0,ROUND($ED$1*$EK$1,2),0)</f>
        <v>0</v>
      </c>
      <c r="EL509" s="22">
        <v>0</v>
      </c>
      <c r="EM509" s="22">
        <f>IF(FB508&gt;0,ROUND($ED$1*$EM$1,0),0)</f>
        <v>0</v>
      </c>
      <c r="EN509" s="22">
        <f>IF(FB508&gt;0,ROUND($ED$1*$EN$1,2),0)</f>
        <v>0</v>
      </c>
      <c r="EO509" s="22">
        <f>IF(FB508&gt;0,ROUND($ED$1*$EO$1,2),0)</f>
        <v>0</v>
      </c>
      <c r="EP509" s="22">
        <f>IF(FB508&gt;0,ROUND($ED$1*$EP$1,2),0)</f>
        <v>0</v>
      </c>
      <c r="EQ509" s="15">
        <f>IF(FB508&gt;0,EK509+SUM(EM509:EP509),0)</f>
        <v>0</v>
      </c>
      <c r="ER509" s="22">
        <f>IF(FB508&gt;0,ROUND(EQ509/12,2),0)</f>
        <v>0</v>
      </c>
      <c r="ES509" s="9">
        <f>INT(ER509)</f>
        <v>0</v>
      </c>
      <c r="ET509" s="23">
        <f>INT((ER509-ES509)*10)/10</f>
        <v>0</v>
      </c>
      <c r="EU509" s="17">
        <f>ER509-ES509-ET509</f>
        <v>0</v>
      </c>
      <c r="EV509" s="23">
        <f>IF(OR(EU509=0.05,EU509=0),EU509,IF(AND(EU509&gt;0.051,EU509&lt;0.1),0.1,IF(AND(EU509&gt;0.001,EU509&lt;0.05),0.05,EU509)))</f>
        <v>0</v>
      </c>
      <c r="EW509" s="23">
        <f>ES509+ET509+EV509</f>
        <v>0</v>
      </c>
      <c r="EX509">
        <f>IF(FB508&gt;0,EX508,0)</f>
        <v>0</v>
      </c>
      <c r="EY509" s="7">
        <f>ROUND(ED509+EJ509+EW509+EX509,2)</f>
        <v>0</v>
      </c>
      <c r="EZ509" s="7">
        <f>IF(AND(EY509&gt;0,EY510=0),EY509,0)</f>
        <v>0</v>
      </c>
      <c r="FA509" s="7">
        <f>IF(FB508&gt;0,FA508,0)</f>
        <v>0</v>
      </c>
      <c r="FB509" s="7">
        <f>IF(ROUND(EY509-FA509,2)&gt;0,ROUND(EY509-FA509,2),0)</f>
        <v>0</v>
      </c>
      <c r="GB509">
        <v>507</v>
      </c>
      <c r="GC509" s="7">
        <f>IF(HB508&gt;0,GC508-1000,GC508)</f>
        <v>0</v>
      </c>
      <c r="GD509" s="20">
        <f>IF(HB508&gt;0,ROUND(PMT($F$92/12,$F$96*12,-GC509),5),0)</f>
        <v>0</v>
      </c>
      <c r="GE509" s="15">
        <f>IF(HB508&gt;0,ROUND(GC509*$GE$1/1000,2),0)</f>
        <v>0</v>
      </c>
      <c r="GF509" s="9">
        <f>INT(GE509)</f>
        <v>0</v>
      </c>
      <c r="GG509" s="23">
        <f>INT((GE509-GF509)*10)/10</f>
        <v>0</v>
      </c>
      <c r="GH509" s="17">
        <f>GE509-GF509-GG509</f>
        <v>0</v>
      </c>
      <c r="GI509" s="23">
        <f>IF(OR(GH509=0.05,GH509=0),GH509,IF(AND(GH509&gt;0.051,GH509&lt;0.1),0.1,IF(AND(GH509&gt;0.001,GH509&lt;0.05),0.05,GH509)))</f>
        <v>0</v>
      </c>
      <c r="GJ509" s="23">
        <f>GF509+GG509+GI509</f>
        <v>0</v>
      </c>
      <c r="GK509" s="15">
        <f>IF(HB508&gt;0,ROUND($GD$1*$GK$1,2),0)</f>
        <v>0</v>
      </c>
      <c r="GL509" s="22">
        <v>0</v>
      </c>
      <c r="GM509" s="22">
        <f>IF(HB508&gt;0,ROUND($GD$1*$GM$1,0),0)</f>
        <v>0</v>
      </c>
      <c r="GN509" s="22">
        <f>IF(HB508&gt;0,ROUND($GD$1*$GN$1,2),0)</f>
        <v>0</v>
      </c>
      <c r="GO509" s="22">
        <f>IF(HB508&gt;0,ROUND($GD$1*$GO$1,2),0)</f>
        <v>0</v>
      </c>
      <c r="GP509" s="22">
        <f>IF(HB508&gt;0,ROUND($GD$1*$GP$1,2),0)</f>
        <v>0</v>
      </c>
      <c r="GQ509" s="15">
        <f>IF(HB508&gt;0,GK509+SUM(GM509:GP509),0)</f>
        <v>0</v>
      </c>
      <c r="GR509" s="22">
        <f>IF(HB508&gt;0,ROUND(GQ509/12,2),0)</f>
        <v>0</v>
      </c>
      <c r="GS509" s="9">
        <f>INT(GR509)</f>
        <v>0</v>
      </c>
      <c r="GT509" s="23">
        <f>INT((GR509-GS509)*10)/10</f>
        <v>0</v>
      </c>
      <c r="GU509" s="17">
        <f>GR509-GS509-GT509</f>
        <v>0</v>
      </c>
      <c r="GV509" s="23">
        <f>IF(OR(GU509=0.05,GU509=0),GU509,IF(AND(GU509&gt;0.051,GU509&lt;0.1),0.1,IF(AND(GU509&gt;0.001,GU509&lt;0.05),0.05,GU509)))</f>
        <v>0</v>
      </c>
      <c r="GW509" s="23">
        <f>GS509+GT509+GV509</f>
        <v>0</v>
      </c>
      <c r="GX509">
        <f>IF(HB508&gt;0,GX508,0)</f>
        <v>0</v>
      </c>
      <c r="GY509" s="7">
        <f>ROUND(GD509+GJ509+GW509+GX509,2)</f>
        <v>0</v>
      </c>
      <c r="GZ509" s="7">
        <f>IF(AND(GY509&gt;0,GY510=0),GY509,0)</f>
        <v>0</v>
      </c>
      <c r="HA509" s="7">
        <f>IF(HB508&gt;0,HA508,0)</f>
        <v>0</v>
      </c>
      <c r="HB509" s="7">
        <f>IF(ROUND(GY509-HA509,2)&gt;0,ROUND(GY509-HA509,2),0)</f>
        <v>0</v>
      </c>
    </row>
    <row r="510" spans="1:235">
      <c r="BB510">
        <v>508</v>
      </c>
      <c r="BC510" s="7">
        <f>IF(BW509&gt;0,BC509-1000,BC509)</f>
        <v>0</v>
      </c>
      <c r="BD510" s="20">
        <f>IF(BW509&gt;0,ROUND(PMT($F$92/12,$F$96*12,-BC510),5),0)</f>
        <v>0</v>
      </c>
      <c r="BE510" s="15">
        <f>IF(BW509&gt;0,ROUND(BC510*$E$1/1000,2),0)</f>
        <v>0</v>
      </c>
      <c r="BF510" s="15">
        <f>IF(BW509&gt;0,ROUND(MIN(BC510,$F$168)*$BF$1,2),0)</f>
        <v>0</v>
      </c>
      <c r="BG510" s="22">
        <v>0</v>
      </c>
      <c r="BH510" s="22">
        <f>IF(BW509&gt;0,ROUND(MIN(BC510,$F$168)*$BH$1,0),0)</f>
        <v>0</v>
      </c>
      <c r="BI510" s="22">
        <f>IF(BW509&gt;0,ROUND(MIN(BC510,$F$168)*$BI$1,2),0)</f>
        <v>0</v>
      </c>
      <c r="BJ510" s="22">
        <f>IF(BW509&gt;0,ROUND(MIN(BC510,$F$168)*$BJ$1,2),0)</f>
        <v>0</v>
      </c>
      <c r="BK510" s="22">
        <f>IF(BW509&gt;0,ROUND(MIN(BC510,$F$168)*$BK$1,2),0)</f>
        <v>0</v>
      </c>
      <c r="BL510" s="15">
        <f>IF(BW509&gt;0,BF510+SUM(BH510:BK510),0)</f>
        <v>0</v>
      </c>
      <c r="BM510" s="22">
        <f>IF(BW509&gt;0,ROUND(BL510/12,2),0)</f>
        <v>0</v>
      </c>
      <c r="BN510" s="9">
        <f>INT(BM510)</f>
        <v>0</v>
      </c>
      <c r="BO510" s="23">
        <f>INT((BM510-BN510)*10)/10</f>
        <v>0</v>
      </c>
      <c r="BP510" s="17">
        <f>BM510-BN510-BO510</f>
        <v>0</v>
      </c>
      <c r="BQ510" s="23">
        <f>IF(OR(BP510=0.05,BP510=0),BP510,IF(AND(BP510&gt;0.051,BP510&lt;0.1),0.1,IF(AND(BP510&gt;0.001,BP510&lt;0.05),0.05,BP510)))</f>
        <v>0</v>
      </c>
      <c r="BR510" s="23">
        <f>BN510+BO510+BQ510</f>
        <v>0</v>
      </c>
      <c r="BS510">
        <f>IF(BW509&gt;0,BS509,0)</f>
        <v>0</v>
      </c>
      <c r="BT510" s="7">
        <f>SUM(BD510:BE510)+BR510+BS510</f>
        <v>0</v>
      </c>
      <c r="BU510" s="7">
        <f>IF(AND(BT510&gt;0,BT511=0),BT510,0)</f>
        <v>0</v>
      </c>
      <c r="BV510" s="7">
        <f>IF(BW509&gt;0,BV509,0)</f>
        <v>0</v>
      </c>
      <c r="BW510" s="7">
        <f>IF(ROUND(BT510-BV510,2)&gt;0,ROUND(BT510-BV510,2),0)</f>
        <v>0</v>
      </c>
      <c r="CB510">
        <v>508</v>
      </c>
      <c r="CC510" s="7">
        <f>IF(DB509&gt;0,CC509-1000,CC509)</f>
        <v>0</v>
      </c>
      <c r="CD510" s="20">
        <f>IF(DB509&gt;0,ROUND(PMT($F$92/12,$F$96*12,-CC510),5),0)</f>
        <v>0</v>
      </c>
      <c r="CE510" s="15">
        <f>IF(DB509&gt;0,ROUND(CC510*$CE$1/1000,2),0)</f>
        <v>0</v>
      </c>
      <c r="CF510" s="9">
        <f>INT(CE510)</f>
        <v>0</v>
      </c>
      <c r="CG510" s="23">
        <f>INT((CE510-CF510)*10)/10</f>
        <v>0</v>
      </c>
      <c r="CH510" s="17">
        <f>CE510-CF510-CG510</f>
        <v>0</v>
      </c>
      <c r="CI510" s="23">
        <f>IF(OR(CH510=0.05,CH510=0),CH510,IF(AND(CH510&gt;0.051,CH510&lt;0.1),0.1,IF(AND(CH510&gt;0.001,CH510&lt;0.05),0.05,CH510)))</f>
        <v>0</v>
      </c>
      <c r="CJ510" s="23">
        <f>CF510+CG510+CI510</f>
        <v>0</v>
      </c>
      <c r="CK510" s="15">
        <f>IF(DB509&gt;0,ROUND($CD$1*$CK$1,2),0)</f>
        <v>0</v>
      </c>
      <c r="CL510" s="22">
        <v>0</v>
      </c>
      <c r="CM510" s="22">
        <f>IF(DB509&gt;0,ROUND($CD$1*$CM$1,2),0)</f>
        <v>0</v>
      </c>
      <c r="CN510" s="22">
        <f>IF(DB509&gt;0,ROUND($CD$1*$CN$1,2),0)</f>
        <v>0</v>
      </c>
      <c r="CO510" s="22">
        <f>IF(DB509&gt;0,ROUND($CD$1*$CO$1,2),0)</f>
        <v>0</v>
      </c>
      <c r="CP510" s="22">
        <f>IF(DB509&gt;0,ROUND($CD$1*$CP$1,2),0)</f>
        <v>0</v>
      </c>
      <c r="CQ510" s="15">
        <f>IF(DB509&gt;0,CK510+SUM(CM510:CP510),0)</f>
        <v>0</v>
      </c>
      <c r="CR510" s="22">
        <f>IF(DB509&gt;0,ROUND(CQ510/12,2),0)</f>
        <v>0</v>
      </c>
      <c r="CS510" s="9">
        <f>INT(CR510)</f>
        <v>0</v>
      </c>
      <c r="CT510" s="23">
        <f>INT((CR510-CS510)*10)/10</f>
        <v>0</v>
      </c>
      <c r="CU510" s="17">
        <f>CR510-CS510-CT510</f>
        <v>0</v>
      </c>
      <c r="CV510" s="23">
        <f>IF(OR(CU510=0.05,CU510=0),CU510,IF(AND(CU510&gt;0.051,CU510&lt;0.1),0.1,IF(AND(CU510&gt;0.001,CU510&lt;0.05),0.05,CU510)))</f>
        <v>0</v>
      </c>
      <c r="CW510" s="23">
        <f>CS510+CT510+CV510</f>
        <v>0</v>
      </c>
      <c r="CX510">
        <f>IF(DB509&gt;0,CX509,0)</f>
        <v>0</v>
      </c>
      <c r="CY510" s="7">
        <f>ROUND(CD510+CJ510+CW510+CX510,2)</f>
        <v>0</v>
      </c>
      <c r="CZ510" s="7">
        <f>IF(AND(CY510&gt;0,CY511=0),CY510,0)</f>
        <v>0</v>
      </c>
      <c r="DA510" s="7">
        <f>IF(DB509&gt;0,DA509,0)</f>
        <v>0</v>
      </c>
      <c r="DB510" s="7">
        <f>IF(ROUND(CY510-DA510,2)&gt;0,ROUND(CY510-DA510,2),0)</f>
        <v>0</v>
      </c>
      <c r="EB510">
        <v>508</v>
      </c>
      <c r="EC510" s="7">
        <f>IF(FB509&gt;0,EC509-1000,EC509)</f>
        <v>0</v>
      </c>
      <c r="ED510" s="20">
        <f>IF(FB509&gt;0,ROUND(PMT($F$92/12,$F$96*12,-EC510),5),0)</f>
        <v>0</v>
      </c>
      <c r="EE510" s="15">
        <f>IF(FB509&gt;0,ROUND(EC510*$EE$1/1000,2),0)</f>
        <v>0</v>
      </c>
      <c r="EF510" s="9">
        <f>INT(EE510)</f>
        <v>0</v>
      </c>
      <c r="EG510" s="23">
        <f>INT((EE510-EF510)*10)/10</f>
        <v>0</v>
      </c>
      <c r="EH510" s="17">
        <f>EE510-EF510-EG510</f>
        <v>0</v>
      </c>
      <c r="EI510" s="23">
        <f>IF(OR(EH510=0.05,EH510=0),EH510,IF(AND(EH510&gt;0.051,EH510&lt;0.1),0.1,IF(AND(EH510&gt;0.001,EH510&lt;0.05),0.05,EH510)))</f>
        <v>0</v>
      </c>
      <c r="EJ510" s="23">
        <f>EF510+EG510+EI510</f>
        <v>0</v>
      </c>
      <c r="EK510" s="15">
        <f>IF(FB509&gt;0,ROUND($ED$1*$EK$1,2),0)</f>
        <v>0</v>
      </c>
      <c r="EL510" s="22">
        <v>0</v>
      </c>
      <c r="EM510" s="22">
        <f>IF(FB509&gt;0,ROUND($ED$1*$EM$1,0),0)</f>
        <v>0</v>
      </c>
      <c r="EN510" s="22">
        <f>IF(FB509&gt;0,ROUND($ED$1*$EN$1,2),0)</f>
        <v>0</v>
      </c>
      <c r="EO510" s="22">
        <f>IF(FB509&gt;0,ROUND($ED$1*$EO$1,2),0)</f>
        <v>0</v>
      </c>
      <c r="EP510" s="22">
        <f>IF(FB509&gt;0,ROUND($ED$1*$EP$1,2),0)</f>
        <v>0</v>
      </c>
      <c r="EQ510" s="15">
        <f>IF(FB509&gt;0,EK510+SUM(EM510:EP510),0)</f>
        <v>0</v>
      </c>
      <c r="ER510" s="22">
        <f>IF(FB509&gt;0,ROUND(EQ510/12,2),0)</f>
        <v>0</v>
      </c>
      <c r="ES510" s="9">
        <f>INT(ER510)</f>
        <v>0</v>
      </c>
      <c r="ET510" s="23">
        <f>INT((ER510-ES510)*10)/10</f>
        <v>0</v>
      </c>
      <c r="EU510" s="17">
        <f>ER510-ES510-ET510</f>
        <v>0</v>
      </c>
      <c r="EV510" s="23">
        <f>IF(OR(EU510=0.05,EU510=0),EU510,IF(AND(EU510&gt;0.051,EU510&lt;0.1),0.1,IF(AND(EU510&gt;0.001,EU510&lt;0.05),0.05,EU510)))</f>
        <v>0</v>
      </c>
      <c r="EW510" s="23">
        <f>ES510+ET510+EV510</f>
        <v>0</v>
      </c>
      <c r="EX510">
        <f>IF(FB509&gt;0,EX509,0)</f>
        <v>0</v>
      </c>
      <c r="EY510" s="7">
        <f>ROUND(ED510+EJ510+EW510+EX510,2)</f>
        <v>0</v>
      </c>
      <c r="EZ510" s="7">
        <f>IF(AND(EY510&gt;0,EY511=0),EY510,0)</f>
        <v>0</v>
      </c>
      <c r="FA510" s="7">
        <f>IF(FB509&gt;0,FA509,0)</f>
        <v>0</v>
      </c>
      <c r="FB510" s="7">
        <f>IF(ROUND(EY510-FA510,2)&gt;0,ROUND(EY510-FA510,2),0)</f>
        <v>0</v>
      </c>
      <c r="GB510">
        <v>508</v>
      </c>
      <c r="GC510" s="7">
        <f>IF(HB509&gt;0,GC509-1000,GC509)</f>
        <v>0</v>
      </c>
      <c r="GD510" s="20">
        <f>IF(HB509&gt;0,ROUND(PMT($F$92/12,$F$96*12,-GC510),5),0)</f>
        <v>0</v>
      </c>
      <c r="GE510" s="15">
        <f>IF(HB509&gt;0,ROUND(GC510*$GE$1/1000,2),0)</f>
        <v>0</v>
      </c>
      <c r="GF510" s="9">
        <f>INT(GE510)</f>
        <v>0</v>
      </c>
      <c r="GG510" s="23">
        <f>INT((GE510-GF510)*10)/10</f>
        <v>0</v>
      </c>
      <c r="GH510" s="17">
        <f>GE510-GF510-GG510</f>
        <v>0</v>
      </c>
      <c r="GI510" s="23">
        <f>IF(OR(GH510=0.05,GH510=0),GH510,IF(AND(GH510&gt;0.051,GH510&lt;0.1),0.1,IF(AND(GH510&gt;0.001,GH510&lt;0.05),0.05,GH510)))</f>
        <v>0</v>
      </c>
      <c r="GJ510" s="23">
        <f>GF510+GG510+GI510</f>
        <v>0</v>
      </c>
      <c r="GK510" s="15">
        <f>IF(HB509&gt;0,ROUND($GD$1*$GK$1,2),0)</f>
        <v>0</v>
      </c>
      <c r="GL510" s="22">
        <v>0</v>
      </c>
      <c r="GM510" s="22">
        <f>IF(HB509&gt;0,ROUND($GD$1*$GM$1,0),0)</f>
        <v>0</v>
      </c>
      <c r="GN510" s="22">
        <f>IF(HB509&gt;0,ROUND($GD$1*$GN$1,2),0)</f>
        <v>0</v>
      </c>
      <c r="GO510" s="22">
        <f>IF(HB509&gt;0,ROUND($GD$1*$GO$1,2),0)</f>
        <v>0</v>
      </c>
      <c r="GP510" s="22">
        <f>IF(HB509&gt;0,ROUND($GD$1*$GP$1,2),0)</f>
        <v>0</v>
      </c>
      <c r="GQ510" s="15">
        <f>IF(HB509&gt;0,GK510+SUM(GM510:GP510),0)</f>
        <v>0</v>
      </c>
      <c r="GR510" s="22">
        <f>IF(HB509&gt;0,ROUND(GQ510/12,2),0)</f>
        <v>0</v>
      </c>
      <c r="GS510" s="9">
        <f>INT(GR510)</f>
        <v>0</v>
      </c>
      <c r="GT510" s="23">
        <f>INT((GR510-GS510)*10)/10</f>
        <v>0</v>
      </c>
      <c r="GU510" s="17">
        <f>GR510-GS510-GT510</f>
        <v>0</v>
      </c>
      <c r="GV510" s="23">
        <f>IF(OR(GU510=0.05,GU510=0),GU510,IF(AND(GU510&gt;0.051,GU510&lt;0.1),0.1,IF(AND(GU510&gt;0.001,GU510&lt;0.05),0.05,GU510)))</f>
        <v>0</v>
      </c>
      <c r="GW510" s="23">
        <f>GS510+GT510+GV510</f>
        <v>0</v>
      </c>
      <c r="GX510">
        <f>IF(HB509&gt;0,GX509,0)</f>
        <v>0</v>
      </c>
      <c r="GY510" s="7">
        <f>ROUND(GD510+GJ510+GW510+GX510,2)</f>
        <v>0</v>
      </c>
      <c r="GZ510" s="7">
        <f>IF(AND(GY510&gt;0,GY511=0),GY510,0)</f>
        <v>0</v>
      </c>
      <c r="HA510" s="7">
        <f>IF(HB509&gt;0,HA509,0)</f>
        <v>0</v>
      </c>
      <c r="HB510" s="7">
        <f>IF(ROUND(GY510-HA510,2)&gt;0,ROUND(GY510-HA510,2),0)</f>
        <v>0</v>
      </c>
    </row>
    <row r="511" spans="1:235">
      <c r="BB511">
        <v>509</v>
      </c>
      <c r="BC511" s="7">
        <f>IF(BW510&gt;0,BC510-1000,BC510)</f>
        <v>0</v>
      </c>
      <c r="BD511" s="20">
        <f>IF(BW510&gt;0,ROUND(PMT($F$92/12,$F$96*12,-BC511),5),0)</f>
        <v>0</v>
      </c>
      <c r="BE511" s="15">
        <f>IF(BW510&gt;0,ROUND(BC511*$E$1/1000,2),0)</f>
        <v>0</v>
      </c>
      <c r="BF511" s="15">
        <f>IF(BW510&gt;0,ROUND(MIN(BC511,$F$168)*$BF$1,2),0)</f>
        <v>0</v>
      </c>
      <c r="BG511" s="22">
        <v>0</v>
      </c>
      <c r="BH511" s="22">
        <f>IF(BW510&gt;0,ROUND(MIN(BC511,$F$168)*$BH$1,0),0)</f>
        <v>0</v>
      </c>
      <c r="BI511" s="22">
        <f>IF(BW510&gt;0,ROUND(MIN(BC511,$F$168)*$BI$1,2),0)</f>
        <v>0</v>
      </c>
      <c r="BJ511" s="22">
        <f>IF(BW510&gt;0,ROUND(MIN(BC511,$F$168)*$BJ$1,2),0)</f>
        <v>0</v>
      </c>
      <c r="BK511" s="22">
        <f>IF(BW510&gt;0,ROUND(MIN(BC511,$F$168)*$BK$1,2),0)</f>
        <v>0</v>
      </c>
      <c r="BL511" s="15">
        <f>IF(BW510&gt;0,BF511+SUM(BH511:BK511),0)</f>
        <v>0</v>
      </c>
      <c r="BM511" s="22">
        <f>IF(BW510&gt;0,ROUND(BL511/12,2),0)</f>
        <v>0</v>
      </c>
      <c r="BN511" s="9">
        <f>INT(BM511)</f>
        <v>0</v>
      </c>
      <c r="BO511" s="23">
        <f>INT((BM511-BN511)*10)/10</f>
        <v>0</v>
      </c>
      <c r="BP511" s="17">
        <f>BM511-BN511-BO511</f>
        <v>0</v>
      </c>
      <c r="BQ511" s="23">
        <f>IF(OR(BP511=0.05,BP511=0),BP511,IF(AND(BP511&gt;0.051,BP511&lt;0.1),0.1,IF(AND(BP511&gt;0.001,BP511&lt;0.05),0.05,BP511)))</f>
        <v>0</v>
      </c>
      <c r="BR511" s="23">
        <f>BN511+BO511+BQ511</f>
        <v>0</v>
      </c>
      <c r="BS511">
        <f>IF(BW510&gt;0,BS510,0)</f>
        <v>0</v>
      </c>
      <c r="BT511" s="7">
        <f>SUM(BD511:BE511)+BR511+BS511</f>
        <v>0</v>
      </c>
      <c r="BU511" s="7">
        <f>IF(AND(BT511&gt;0,BT512=0),BT511,0)</f>
        <v>0</v>
      </c>
      <c r="BV511" s="7">
        <f>IF(BW510&gt;0,BV510,0)</f>
        <v>0</v>
      </c>
      <c r="BW511" s="7">
        <f>IF(ROUND(BT511-BV511,2)&gt;0,ROUND(BT511-BV511,2),0)</f>
        <v>0</v>
      </c>
      <c r="CB511">
        <v>509</v>
      </c>
      <c r="CC511" s="7">
        <f>IF(DB510&gt;0,CC510-1000,CC510)</f>
        <v>0</v>
      </c>
      <c r="CD511" s="20">
        <f>IF(DB510&gt;0,ROUND(PMT($F$92/12,$F$96*12,-CC511),5),0)</f>
        <v>0</v>
      </c>
      <c r="CE511" s="15">
        <f>IF(DB510&gt;0,ROUND(CC511*$CE$1/1000,2),0)</f>
        <v>0</v>
      </c>
      <c r="CF511" s="9">
        <f>INT(CE511)</f>
        <v>0</v>
      </c>
      <c r="CG511" s="23">
        <f>INT((CE511-CF511)*10)/10</f>
        <v>0</v>
      </c>
      <c r="CH511" s="17">
        <f>CE511-CF511-CG511</f>
        <v>0</v>
      </c>
      <c r="CI511" s="23">
        <f>IF(OR(CH511=0.05,CH511=0),CH511,IF(AND(CH511&gt;0.051,CH511&lt;0.1),0.1,IF(AND(CH511&gt;0.001,CH511&lt;0.05),0.05,CH511)))</f>
        <v>0</v>
      </c>
      <c r="CJ511" s="23">
        <f>CF511+CG511+CI511</f>
        <v>0</v>
      </c>
      <c r="CK511" s="15">
        <f>IF(DB510&gt;0,ROUND($CD$1*$CK$1,2),0)</f>
        <v>0</v>
      </c>
      <c r="CL511" s="22">
        <v>0</v>
      </c>
      <c r="CM511" s="22">
        <f>IF(DB510&gt;0,ROUND($CD$1*$CM$1,2),0)</f>
        <v>0</v>
      </c>
      <c r="CN511" s="22">
        <f>IF(DB510&gt;0,ROUND($CD$1*$CN$1,2),0)</f>
        <v>0</v>
      </c>
      <c r="CO511" s="22">
        <f>IF(DB510&gt;0,ROUND($CD$1*$CO$1,2),0)</f>
        <v>0</v>
      </c>
      <c r="CP511" s="22">
        <f>IF(DB510&gt;0,ROUND($CD$1*$CP$1,2),0)</f>
        <v>0</v>
      </c>
      <c r="CQ511" s="15">
        <f>IF(DB510&gt;0,CK511+SUM(CM511:CP511),0)</f>
        <v>0</v>
      </c>
      <c r="CR511" s="22">
        <f>IF(DB510&gt;0,ROUND(CQ511/12,2),0)</f>
        <v>0</v>
      </c>
      <c r="CS511" s="9">
        <f>INT(CR511)</f>
        <v>0</v>
      </c>
      <c r="CT511" s="23">
        <f>INT((CR511-CS511)*10)/10</f>
        <v>0</v>
      </c>
      <c r="CU511" s="17">
        <f>CR511-CS511-CT511</f>
        <v>0</v>
      </c>
      <c r="CV511" s="23">
        <f>IF(OR(CU511=0.05,CU511=0),CU511,IF(AND(CU511&gt;0.051,CU511&lt;0.1),0.1,IF(AND(CU511&gt;0.001,CU511&lt;0.05),0.05,CU511)))</f>
        <v>0</v>
      </c>
      <c r="CW511" s="23">
        <f>CS511+CT511+CV511</f>
        <v>0</v>
      </c>
      <c r="CX511">
        <f>IF(DB510&gt;0,CX510,0)</f>
        <v>0</v>
      </c>
      <c r="CY511" s="7">
        <f>ROUND(CD511+CJ511+CW511+CX511,2)</f>
        <v>0</v>
      </c>
      <c r="CZ511" s="7">
        <f>IF(AND(CY511&gt;0,CY512=0),CY511,0)</f>
        <v>0</v>
      </c>
      <c r="DA511" s="7">
        <f>IF(DB510&gt;0,DA510,0)</f>
        <v>0</v>
      </c>
      <c r="DB511" s="7">
        <f>IF(ROUND(CY511-DA511,2)&gt;0,ROUND(CY511-DA511,2),0)</f>
        <v>0</v>
      </c>
      <c r="EB511">
        <v>509</v>
      </c>
      <c r="EC511" s="7">
        <f>IF(FB510&gt;0,EC510-1000,EC510)</f>
        <v>0</v>
      </c>
      <c r="ED511" s="20">
        <f>IF(FB510&gt;0,ROUND(PMT($F$92/12,$F$96*12,-EC511),5),0)</f>
        <v>0</v>
      </c>
      <c r="EE511" s="15">
        <f>IF(FB510&gt;0,ROUND(EC511*$EE$1/1000,2),0)</f>
        <v>0</v>
      </c>
      <c r="EF511" s="9">
        <f>INT(EE511)</f>
        <v>0</v>
      </c>
      <c r="EG511" s="23">
        <f>INT((EE511-EF511)*10)/10</f>
        <v>0</v>
      </c>
      <c r="EH511" s="17">
        <f>EE511-EF511-EG511</f>
        <v>0</v>
      </c>
      <c r="EI511" s="23">
        <f>IF(OR(EH511=0.05,EH511=0),EH511,IF(AND(EH511&gt;0.051,EH511&lt;0.1),0.1,IF(AND(EH511&gt;0.001,EH511&lt;0.05),0.05,EH511)))</f>
        <v>0</v>
      </c>
      <c r="EJ511" s="23">
        <f>EF511+EG511+EI511</f>
        <v>0</v>
      </c>
      <c r="EK511" s="15">
        <f>IF(FB510&gt;0,ROUND($ED$1*$EK$1,2),0)</f>
        <v>0</v>
      </c>
      <c r="EL511" s="22">
        <v>0</v>
      </c>
      <c r="EM511" s="22">
        <f>IF(FB510&gt;0,ROUND($ED$1*$EM$1,0),0)</f>
        <v>0</v>
      </c>
      <c r="EN511" s="22">
        <f>IF(FB510&gt;0,ROUND($ED$1*$EN$1,2),0)</f>
        <v>0</v>
      </c>
      <c r="EO511" s="22">
        <f>IF(FB510&gt;0,ROUND($ED$1*$EO$1,2),0)</f>
        <v>0</v>
      </c>
      <c r="EP511" s="22">
        <f>IF(FB510&gt;0,ROUND($ED$1*$EP$1,2),0)</f>
        <v>0</v>
      </c>
      <c r="EQ511" s="15">
        <f>IF(FB510&gt;0,EK511+SUM(EM511:EP511),0)</f>
        <v>0</v>
      </c>
      <c r="ER511" s="22">
        <f>IF(FB510&gt;0,ROUND(EQ511/12,2),0)</f>
        <v>0</v>
      </c>
      <c r="ES511" s="9">
        <f>INT(ER511)</f>
        <v>0</v>
      </c>
      <c r="ET511" s="23">
        <f>INT((ER511-ES511)*10)/10</f>
        <v>0</v>
      </c>
      <c r="EU511" s="17">
        <f>ER511-ES511-ET511</f>
        <v>0</v>
      </c>
      <c r="EV511" s="23">
        <f>IF(OR(EU511=0.05,EU511=0),EU511,IF(AND(EU511&gt;0.051,EU511&lt;0.1),0.1,IF(AND(EU511&gt;0.001,EU511&lt;0.05),0.05,EU511)))</f>
        <v>0</v>
      </c>
      <c r="EW511" s="23">
        <f>ES511+ET511+EV511</f>
        <v>0</v>
      </c>
      <c r="EX511">
        <f>IF(FB510&gt;0,EX510,0)</f>
        <v>0</v>
      </c>
      <c r="EY511" s="7">
        <f>ROUND(ED511+EJ511+EW511+EX511,2)</f>
        <v>0</v>
      </c>
      <c r="EZ511" s="7">
        <f>IF(AND(EY511&gt;0,EY512=0),EY511,0)</f>
        <v>0</v>
      </c>
      <c r="FA511" s="7">
        <f>IF(FB510&gt;0,FA510,0)</f>
        <v>0</v>
      </c>
      <c r="FB511" s="7">
        <f>IF(ROUND(EY511-FA511,2)&gt;0,ROUND(EY511-FA511,2),0)</f>
        <v>0</v>
      </c>
      <c r="GB511">
        <v>509</v>
      </c>
      <c r="GC511" s="7">
        <f>IF(HB510&gt;0,GC510-1000,GC510)</f>
        <v>0</v>
      </c>
      <c r="GD511" s="20">
        <f>IF(HB510&gt;0,ROUND(PMT($F$92/12,$F$96*12,-GC511),5),0)</f>
        <v>0</v>
      </c>
      <c r="GE511" s="15">
        <f>IF(HB510&gt;0,ROUND(GC511*$GE$1/1000,2),0)</f>
        <v>0</v>
      </c>
      <c r="GF511" s="9">
        <f>INT(GE511)</f>
        <v>0</v>
      </c>
      <c r="GG511" s="23">
        <f>INT((GE511-GF511)*10)/10</f>
        <v>0</v>
      </c>
      <c r="GH511" s="17">
        <f>GE511-GF511-GG511</f>
        <v>0</v>
      </c>
      <c r="GI511" s="23">
        <f>IF(OR(GH511=0.05,GH511=0),GH511,IF(AND(GH511&gt;0.051,GH511&lt;0.1),0.1,IF(AND(GH511&gt;0.001,GH511&lt;0.05),0.05,GH511)))</f>
        <v>0</v>
      </c>
      <c r="GJ511" s="23">
        <f>GF511+GG511+GI511</f>
        <v>0</v>
      </c>
      <c r="GK511" s="15">
        <f>IF(HB510&gt;0,ROUND($GD$1*$GK$1,2),0)</f>
        <v>0</v>
      </c>
      <c r="GL511" s="22">
        <v>0</v>
      </c>
      <c r="GM511" s="22">
        <f>IF(HB510&gt;0,ROUND($GD$1*$GM$1,0),0)</f>
        <v>0</v>
      </c>
      <c r="GN511" s="22">
        <f>IF(HB510&gt;0,ROUND($GD$1*$GN$1,2),0)</f>
        <v>0</v>
      </c>
      <c r="GO511" s="22">
        <f>IF(HB510&gt;0,ROUND($GD$1*$GO$1,2),0)</f>
        <v>0</v>
      </c>
      <c r="GP511" s="22">
        <f>IF(HB510&gt;0,ROUND($GD$1*$GP$1,2),0)</f>
        <v>0</v>
      </c>
      <c r="GQ511" s="15">
        <f>IF(HB510&gt;0,GK511+SUM(GM511:GP511),0)</f>
        <v>0</v>
      </c>
      <c r="GR511" s="22">
        <f>IF(HB510&gt;0,ROUND(GQ511/12,2),0)</f>
        <v>0</v>
      </c>
      <c r="GS511" s="9">
        <f>INT(GR511)</f>
        <v>0</v>
      </c>
      <c r="GT511" s="23">
        <f>INT((GR511-GS511)*10)/10</f>
        <v>0</v>
      </c>
      <c r="GU511" s="17">
        <f>GR511-GS511-GT511</f>
        <v>0</v>
      </c>
      <c r="GV511" s="23">
        <f>IF(OR(GU511=0.05,GU511=0),GU511,IF(AND(GU511&gt;0.051,GU511&lt;0.1),0.1,IF(AND(GU511&gt;0.001,GU511&lt;0.05),0.05,GU511)))</f>
        <v>0</v>
      </c>
      <c r="GW511" s="23">
        <f>GS511+GT511+GV511</f>
        <v>0</v>
      </c>
      <c r="GX511">
        <f>IF(HB510&gt;0,GX510,0)</f>
        <v>0</v>
      </c>
      <c r="GY511" s="7">
        <f>ROUND(GD511+GJ511+GW511+GX511,2)</f>
        <v>0</v>
      </c>
      <c r="GZ511" s="7">
        <f>IF(AND(GY511&gt;0,GY512=0),GY511,0)</f>
        <v>0</v>
      </c>
      <c r="HA511" s="7">
        <f>IF(HB510&gt;0,HA510,0)</f>
        <v>0</v>
      </c>
      <c r="HB511" s="7">
        <f>IF(ROUND(GY511-HA511,2)&gt;0,ROUND(GY511-HA511,2),0)</f>
        <v>0</v>
      </c>
    </row>
    <row r="512" spans="1:235">
      <c r="BB512">
        <v>510</v>
      </c>
      <c r="BC512" s="7">
        <f>IF(BW511&gt;0,BC511-1000,BC511)</f>
        <v>0</v>
      </c>
      <c r="BD512" s="20">
        <f>IF(BW511&gt;0,ROUND(PMT($F$92/12,$F$96*12,-BC512),5),0)</f>
        <v>0</v>
      </c>
      <c r="BE512" s="15">
        <f>IF(BW511&gt;0,ROUND(BC512*$E$1/1000,2),0)</f>
        <v>0</v>
      </c>
      <c r="BF512" s="15">
        <f>IF(BW511&gt;0,ROUND(MIN(BC512,$F$168)*$BF$1,2),0)</f>
        <v>0</v>
      </c>
      <c r="BG512" s="22">
        <v>0</v>
      </c>
      <c r="BH512" s="22">
        <f>IF(BW511&gt;0,ROUND(MIN(BC512,$F$168)*$BH$1,0),0)</f>
        <v>0</v>
      </c>
      <c r="BI512" s="22">
        <f>IF(BW511&gt;0,ROUND(MIN(BC512,$F$168)*$BI$1,2),0)</f>
        <v>0</v>
      </c>
      <c r="BJ512" s="22">
        <f>IF(BW511&gt;0,ROUND(MIN(BC512,$F$168)*$BJ$1,2),0)</f>
        <v>0</v>
      </c>
      <c r="BK512" s="22">
        <f>IF(BW511&gt;0,ROUND(MIN(BC512,$F$168)*$BK$1,2),0)</f>
        <v>0</v>
      </c>
      <c r="BL512" s="15">
        <f>IF(BW511&gt;0,BF512+SUM(BH512:BK512),0)</f>
        <v>0</v>
      </c>
      <c r="BM512" s="22">
        <f>IF(BW511&gt;0,ROUND(BL512/12,2),0)</f>
        <v>0</v>
      </c>
      <c r="BN512" s="9">
        <f>INT(BM512)</f>
        <v>0</v>
      </c>
      <c r="BO512" s="23">
        <f>INT((BM512-BN512)*10)/10</f>
        <v>0</v>
      </c>
      <c r="BP512" s="17">
        <f>BM512-BN512-BO512</f>
        <v>0</v>
      </c>
      <c r="BQ512" s="23">
        <f>IF(OR(BP512=0.05,BP512=0),BP512,IF(AND(BP512&gt;0.051,BP512&lt;0.1),0.1,IF(AND(BP512&gt;0.001,BP512&lt;0.05),0.05,BP512)))</f>
        <v>0</v>
      </c>
      <c r="BR512" s="23">
        <f>BN512+BO512+BQ512</f>
        <v>0</v>
      </c>
      <c r="BS512">
        <f>IF(BW511&gt;0,BS511,0)</f>
        <v>0</v>
      </c>
      <c r="BT512" s="7">
        <f>SUM(BD512:BE512)+BR512+BS512</f>
        <v>0</v>
      </c>
      <c r="BU512" s="7">
        <f>IF(AND(BT512&gt;0,BT513=0),BT512,0)</f>
        <v>0</v>
      </c>
      <c r="BV512" s="7">
        <f>IF(BW511&gt;0,BV511,0)</f>
        <v>0</v>
      </c>
      <c r="BW512" s="7">
        <f>IF(ROUND(BT512-BV512,2)&gt;0,ROUND(BT512-BV512,2),0)</f>
        <v>0</v>
      </c>
      <c r="CB512">
        <v>510</v>
      </c>
      <c r="CC512" s="7">
        <f>IF(DB511&gt;0,CC511-1000,CC511)</f>
        <v>0</v>
      </c>
      <c r="CD512" s="20">
        <f>IF(DB511&gt;0,ROUND(PMT($F$92/12,$F$96*12,-CC512),5),0)</f>
        <v>0</v>
      </c>
      <c r="CE512" s="15">
        <f>IF(DB511&gt;0,ROUND(CC512*$CE$1/1000,2),0)</f>
        <v>0</v>
      </c>
      <c r="CF512" s="9">
        <f>INT(CE512)</f>
        <v>0</v>
      </c>
      <c r="CG512" s="23">
        <f>INT((CE512-CF512)*10)/10</f>
        <v>0</v>
      </c>
      <c r="CH512" s="17">
        <f>CE512-CF512-CG512</f>
        <v>0</v>
      </c>
      <c r="CI512" s="23">
        <f>IF(OR(CH512=0.05,CH512=0),CH512,IF(AND(CH512&gt;0.051,CH512&lt;0.1),0.1,IF(AND(CH512&gt;0.001,CH512&lt;0.05),0.05,CH512)))</f>
        <v>0</v>
      </c>
      <c r="CJ512" s="23">
        <f>CF512+CG512+CI512</f>
        <v>0</v>
      </c>
      <c r="CK512" s="15">
        <f>IF(DB511&gt;0,ROUND($CD$1*$CK$1,2),0)</f>
        <v>0</v>
      </c>
      <c r="CL512" s="22">
        <v>0</v>
      </c>
      <c r="CM512" s="22">
        <f>IF(DB511&gt;0,ROUND($CD$1*$CM$1,2),0)</f>
        <v>0</v>
      </c>
      <c r="CN512" s="22">
        <f>IF(DB511&gt;0,ROUND($CD$1*$CN$1,2),0)</f>
        <v>0</v>
      </c>
      <c r="CO512" s="22">
        <f>IF(DB511&gt;0,ROUND($CD$1*$CO$1,2),0)</f>
        <v>0</v>
      </c>
      <c r="CP512" s="22">
        <f>IF(DB511&gt;0,ROUND($CD$1*$CP$1,2),0)</f>
        <v>0</v>
      </c>
      <c r="CQ512" s="15">
        <f>IF(DB511&gt;0,CK512+SUM(CM512:CP512),0)</f>
        <v>0</v>
      </c>
      <c r="CR512" s="22">
        <f>IF(DB511&gt;0,ROUND(CQ512/12,2),0)</f>
        <v>0</v>
      </c>
      <c r="CS512" s="9">
        <f>INT(CR512)</f>
        <v>0</v>
      </c>
      <c r="CT512" s="23">
        <f>INT((CR512-CS512)*10)/10</f>
        <v>0</v>
      </c>
      <c r="CU512" s="17">
        <f>CR512-CS512-CT512</f>
        <v>0</v>
      </c>
      <c r="CV512" s="23">
        <f>IF(OR(CU512=0.05,CU512=0),CU512,IF(AND(CU512&gt;0.051,CU512&lt;0.1),0.1,IF(AND(CU512&gt;0.001,CU512&lt;0.05),0.05,CU512)))</f>
        <v>0</v>
      </c>
      <c r="CW512" s="23">
        <f>CS512+CT512+CV512</f>
        <v>0</v>
      </c>
      <c r="CX512">
        <f>IF(DB511&gt;0,CX511,0)</f>
        <v>0</v>
      </c>
      <c r="CY512" s="7">
        <f>ROUND(CD512+CJ512+CW512+CX512,2)</f>
        <v>0</v>
      </c>
      <c r="CZ512" s="7">
        <f>IF(AND(CY512&gt;0,CY513=0),CY512,0)</f>
        <v>0</v>
      </c>
      <c r="DA512" s="7">
        <f>IF(DB511&gt;0,DA511,0)</f>
        <v>0</v>
      </c>
      <c r="DB512" s="7">
        <f>IF(ROUND(CY512-DA512,2)&gt;0,ROUND(CY512-DA512,2),0)</f>
        <v>0</v>
      </c>
      <c r="EB512">
        <v>510</v>
      </c>
      <c r="EC512" s="7">
        <f>IF(FB511&gt;0,EC511-1000,EC511)</f>
        <v>0</v>
      </c>
      <c r="ED512" s="20">
        <f>IF(FB511&gt;0,ROUND(PMT($F$92/12,$F$96*12,-EC512),5),0)</f>
        <v>0</v>
      </c>
      <c r="EE512" s="15">
        <f>IF(FB511&gt;0,ROUND(EC512*$EE$1/1000,2),0)</f>
        <v>0</v>
      </c>
      <c r="EF512" s="9">
        <f>INT(EE512)</f>
        <v>0</v>
      </c>
      <c r="EG512" s="23">
        <f>INT((EE512-EF512)*10)/10</f>
        <v>0</v>
      </c>
      <c r="EH512" s="17">
        <f>EE512-EF512-EG512</f>
        <v>0</v>
      </c>
      <c r="EI512" s="23">
        <f>IF(OR(EH512=0.05,EH512=0),EH512,IF(AND(EH512&gt;0.051,EH512&lt;0.1),0.1,IF(AND(EH512&gt;0.001,EH512&lt;0.05),0.05,EH512)))</f>
        <v>0</v>
      </c>
      <c r="EJ512" s="23">
        <f>EF512+EG512+EI512</f>
        <v>0</v>
      </c>
      <c r="EK512" s="15">
        <f>IF(FB511&gt;0,ROUND($ED$1*$EK$1,2),0)</f>
        <v>0</v>
      </c>
      <c r="EL512" s="22">
        <v>0</v>
      </c>
      <c r="EM512" s="22">
        <f>IF(FB511&gt;0,ROUND($ED$1*$EM$1,0),0)</f>
        <v>0</v>
      </c>
      <c r="EN512" s="22">
        <f>IF(FB511&gt;0,ROUND($ED$1*$EN$1,2),0)</f>
        <v>0</v>
      </c>
      <c r="EO512" s="22">
        <f>IF(FB511&gt;0,ROUND($ED$1*$EO$1,2),0)</f>
        <v>0</v>
      </c>
      <c r="EP512" s="22">
        <f>IF(FB511&gt;0,ROUND($ED$1*$EP$1,2),0)</f>
        <v>0</v>
      </c>
      <c r="EQ512" s="15">
        <f>IF(FB511&gt;0,EK512+SUM(EM512:EP512),0)</f>
        <v>0</v>
      </c>
      <c r="ER512" s="22">
        <f>IF(FB511&gt;0,ROUND(EQ512/12,2),0)</f>
        <v>0</v>
      </c>
      <c r="ES512" s="9">
        <f>INT(ER512)</f>
        <v>0</v>
      </c>
      <c r="ET512" s="23">
        <f>INT((ER512-ES512)*10)/10</f>
        <v>0</v>
      </c>
      <c r="EU512" s="17">
        <f>ER512-ES512-ET512</f>
        <v>0</v>
      </c>
      <c r="EV512" s="23">
        <f>IF(OR(EU512=0.05,EU512=0),EU512,IF(AND(EU512&gt;0.051,EU512&lt;0.1),0.1,IF(AND(EU512&gt;0.001,EU512&lt;0.05),0.05,EU512)))</f>
        <v>0</v>
      </c>
      <c r="EW512" s="23">
        <f>ES512+ET512+EV512</f>
        <v>0</v>
      </c>
      <c r="EX512">
        <f>IF(FB511&gt;0,EX511,0)</f>
        <v>0</v>
      </c>
      <c r="EY512" s="7">
        <f>ROUND(ED512+EJ512+EW512+EX512,2)</f>
        <v>0</v>
      </c>
      <c r="EZ512" s="7">
        <f>IF(AND(EY512&gt;0,EY513=0),EY512,0)</f>
        <v>0</v>
      </c>
      <c r="FA512" s="7">
        <f>IF(FB511&gt;0,FA511,0)</f>
        <v>0</v>
      </c>
      <c r="FB512" s="7">
        <f>IF(ROUND(EY512-FA512,2)&gt;0,ROUND(EY512-FA512,2),0)</f>
        <v>0</v>
      </c>
      <c r="GB512">
        <v>510</v>
      </c>
      <c r="GC512" s="7">
        <f>IF(HB511&gt;0,GC511-1000,GC511)</f>
        <v>0</v>
      </c>
      <c r="GD512" s="20">
        <f>IF(HB511&gt;0,ROUND(PMT($F$92/12,$F$96*12,-GC512),5),0)</f>
        <v>0</v>
      </c>
      <c r="GE512" s="15">
        <f>IF(HB511&gt;0,ROUND(GC512*$GE$1/1000,2),0)</f>
        <v>0</v>
      </c>
      <c r="GF512" s="9">
        <f>INT(GE512)</f>
        <v>0</v>
      </c>
      <c r="GG512" s="23">
        <f>INT((GE512-GF512)*10)/10</f>
        <v>0</v>
      </c>
      <c r="GH512" s="17">
        <f>GE512-GF512-GG512</f>
        <v>0</v>
      </c>
      <c r="GI512" s="23">
        <f>IF(OR(GH512=0.05,GH512=0),GH512,IF(AND(GH512&gt;0.051,GH512&lt;0.1),0.1,IF(AND(GH512&gt;0.001,GH512&lt;0.05),0.05,GH512)))</f>
        <v>0</v>
      </c>
      <c r="GJ512" s="23">
        <f>GF512+GG512+GI512</f>
        <v>0</v>
      </c>
      <c r="GK512" s="15">
        <f>IF(HB511&gt;0,ROUND($GD$1*$GK$1,2),0)</f>
        <v>0</v>
      </c>
      <c r="GL512" s="22">
        <v>0</v>
      </c>
      <c r="GM512" s="22">
        <f>IF(HB511&gt;0,ROUND($GD$1*$GM$1,0),0)</f>
        <v>0</v>
      </c>
      <c r="GN512" s="22">
        <f>IF(HB511&gt;0,ROUND($GD$1*$GN$1,2),0)</f>
        <v>0</v>
      </c>
      <c r="GO512" s="22">
        <f>IF(HB511&gt;0,ROUND($GD$1*$GO$1,2),0)</f>
        <v>0</v>
      </c>
      <c r="GP512" s="22">
        <f>IF(HB511&gt;0,ROUND($GD$1*$GP$1,2),0)</f>
        <v>0</v>
      </c>
      <c r="GQ512" s="15">
        <f>IF(HB511&gt;0,GK512+SUM(GM512:GP512),0)</f>
        <v>0</v>
      </c>
      <c r="GR512" s="22">
        <f>IF(HB511&gt;0,ROUND(GQ512/12,2),0)</f>
        <v>0</v>
      </c>
      <c r="GS512" s="9">
        <f>INT(GR512)</f>
        <v>0</v>
      </c>
      <c r="GT512" s="23">
        <f>INT((GR512-GS512)*10)/10</f>
        <v>0</v>
      </c>
      <c r="GU512" s="17">
        <f>GR512-GS512-GT512</f>
        <v>0</v>
      </c>
      <c r="GV512" s="23">
        <f>IF(OR(GU512=0.05,GU512=0),GU512,IF(AND(GU512&gt;0.051,GU512&lt;0.1),0.1,IF(AND(GU512&gt;0.001,GU512&lt;0.05),0.05,GU512)))</f>
        <v>0</v>
      </c>
      <c r="GW512" s="23">
        <f>GS512+GT512+GV512</f>
        <v>0</v>
      </c>
      <c r="GX512">
        <f>IF(HB511&gt;0,GX511,0)</f>
        <v>0</v>
      </c>
      <c r="GY512" s="7">
        <f>ROUND(GD512+GJ512+GW512+GX512,2)</f>
        <v>0</v>
      </c>
      <c r="GZ512" s="7">
        <f>IF(AND(GY512&gt;0,GY513=0),GY512,0)</f>
        <v>0</v>
      </c>
      <c r="HA512" s="7">
        <f>IF(HB511&gt;0,HA511,0)</f>
        <v>0</v>
      </c>
      <c r="HB512" s="7">
        <f>IF(ROUND(GY512-HA512,2)&gt;0,ROUND(GY512-HA512,2),0)</f>
        <v>0</v>
      </c>
    </row>
    <row r="513" spans="1:235">
      <c r="BB513">
        <v>511</v>
      </c>
      <c r="BC513" s="7">
        <f>IF(BW512&gt;0,BC512-1000,BC512)</f>
        <v>0</v>
      </c>
      <c r="BD513" s="20">
        <f>IF(BW512&gt;0,ROUND(PMT($F$92/12,$F$96*12,-BC513),5),0)</f>
        <v>0</v>
      </c>
      <c r="BE513" s="15">
        <f>IF(BW512&gt;0,ROUND(BC513*$E$1/1000,2),0)</f>
        <v>0</v>
      </c>
      <c r="BF513" s="15">
        <f>IF(BW512&gt;0,ROUND(MIN(BC513,$F$168)*$BF$1,2),0)</f>
        <v>0</v>
      </c>
      <c r="BG513" s="22">
        <v>0</v>
      </c>
      <c r="BH513" s="22">
        <f>IF(BW512&gt;0,ROUND(MIN(BC513,$F$168)*$BH$1,0),0)</f>
        <v>0</v>
      </c>
      <c r="BI513" s="22">
        <f>IF(BW512&gt;0,ROUND(MIN(BC513,$F$168)*$BI$1,2),0)</f>
        <v>0</v>
      </c>
      <c r="BJ513" s="22">
        <f>IF(BW512&gt;0,ROUND(MIN(BC513,$F$168)*$BJ$1,2),0)</f>
        <v>0</v>
      </c>
      <c r="BK513" s="22">
        <f>IF(BW512&gt;0,ROUND(MIN(BC513,$F$168)*$BK$1,2),0)</f>
        <v>0</v>
      </c>
      <c r="BL513" s="15">
        <f>IF(BW512&gt;0,BF513+SUM(BH513:BK513),0)</f>
        <v>0</v>
      </c>
      <c r="BM513" s="22">
        <f>IF(BW512&gt;0,ROUND(BL513/12,2),0)</f>
        <v>0</v>
      </c>
      <c r="BN513" s="9">
        <f>INT(BM513)</f>
        <v>0</v>
      </c>
      <c r="BO513" s="23">
        <f>INT((BM513-BN513)*10)/10</f>
        <v>0</v>
      </c>
      <c r="BP513" s="17">
        <f>BM513-BN513-BO513</f>
        <v>0</v>
      </c>
      <c r="BQ513" s="23">
        <f>IF(OR(BP513=0.05,BP513=0),BP513,IF(AND(BP513&gt;0.051,BP513&lt;0.1),0.1,IF(AND(BP513&gt;0.001,BP513&lt;0.05),0.05,BP513)))</f>
        <v>0</v>
      </c>
      <c r="BR513" s="23">
        <f>BN513+BO513+BQ513</f>
        <v>0</v>
      </c>
      <c r="BS513">
        <f>IF(BW512&gt;0,BS512,0)</f>
        <v>0</v>
      </c>
      <c r="BT513" s="7">
        <f>SUM(BD513:BE513)+BR513+BS513</f>
        <v>0</v>
      </c>
      <c r="BU513" s="7">
        <f>IF(AND(BT513&gt;0,BT514=0),BT513,0)</f>
        <v>0</v>
      </c>
      <c r="BV513" s="7">
        <f>IF(BW512&gt;0,BV512,0)</f>
        <v>0</v>
      </c>
      <c r="BW513" s="7">
        <f>IF(ROUND(BT513-BV513,2)&gt;0,ROUND(BT513-BV513,2),0)</f>
        <v>0</v>
      </c>
      <c r="CB513">
        <v>511</v>
      </c>
      <c r="CC513" s="7">
        <f>IF(DB512&gt;0,CC512-1000,CC512)</f>
        <v>0</v>
      </c>
      <c r="CD513" s="20">
        <f>IF(DB512&gt;0,ROUND(PMT($F$92/12,$F$96*12,-CC513),5),0)</f>
        <v>0</v>
      </c>
      <c r="CE513" s="15">
        <f>IF(DB512&gt;0,ROUND(CC513*$CE$1/1000,2),0)</f>
        <v>0</v>
      </c>
      <c r="CF513" s="9">
        <f>INT(CE513)</f>
        <v>0</v>
      </c>
      <c r="CG513" s="23">
        <f>INT((CE513-CF513)*10)/10</f>
        <v>0</v>
      </c>
      <c r="CH513" s="17">
        <f>CE513-CF513-CG513</f>
        <v>0</v>
      </c>
      <c r="CI513" s="23">
        <f>IF(OR(CH513=0.05,CH513=0),CH513,IF(AND(CH513&gt;0.051,CH513&lt;0.1),0.1,IF(AND(CH513&gt;0.001,CH513&lt;0.05),0.05,CH513)))</f>
        <v>0</v>
      </c>
      <c r="CJ513" s="23">
        <f>CF513+CG513+CI513</f>
        <v>0</v>
      </c>
      <c r="CK513" s="15">
        <f>IF(DB512&gt;0,ROUND($CD$1*$CK$1,2),0)</f>
        <v>0</v>
      </c>
      <c r="CL513" s="22">
        <v>0</v>
      </c>
      <c r="CM513" s="22">
        <f>IF(DB512&gt;0,ROUND($CD$1*$CM$1,2),0)</f>
        <v>0</v>
      </c>
      <c r="CN513" s="22">
        <f>IF(DB512&gt;0,ROUND($CD$1*$CN$1,2),0)</f>
        <v>0</v>
      </c>
      <c r="CO513" s="22">
        <f>IF(DB512&gt;0,ROUND($CD$1*$CO$1,2),0)</f>
        <v>0</v>
      </c>
      <c r="CP513" s="22">
        <f>IF(DB512&gt;0,ROUND($CD$1*$CP$1,2),0)</f>
        <v>0</v>
      </c>
      <c r="CQ513" s="15">
        <f>IF(DB512&gt;0,CK513+SUM(CM513:CP513),0)</f>
        <v>0</v>
      </c>
      <c r="CR513" s="22">
        <f>IF(DB512&gt;0,ROUND(CQ513/12,2),0)</f>
        <v>0</v>
      </c>
      <c r="CS513" s="9">
        <f>INT(CR513)</f>
        <v>0</v>
      </c>
      <c r="CT513" s="23">
        <f>INT((CR513-CS513)*10)/10</f>
        <v>0</v>
      </c>
      <c r="CU513" s="17">
        <f>CR513-CS513-CT513</f>
        <v>0</v>
      </c>
      <c r="CV513" s="23">
        <f>IF(OR(CU513=0.05,CU513=0),CU513,IF(AND(CU513&gt;0.051,CU513&lt;0.1),0.1,IF(AND(CU513&gt;0.001,CU513&lt;0.05),0.05,CU513)))</f>
        <v>0</v>
      </c>
      <c r="CW513" s="23">
        <f>CS513+CT513+CV513</f>
        <v>0</v>
      </c>
      <c r="CX513">
        <f>IF(DB512&gt;0,CX512,0)</f>
        <v>0</v>
      </c>
      <c r="CY513" s="7">
        <f>ROUND(CD513+CJ513+CW513+CX513,2)</f>
        <v>0</v>
      </c>
      <c r="CZ513" s="7">
        <f>IF(AND(CY513&gt;0,CY514=0),CY513,0)</f>
        <v>0</v>
      </c>
      <c r="DA513" s="7">
        <f>IF(DB512&gt;0,DA512,0)</f>
        <v>0</v>
      </c>
      <c r="DB513" s="7">
        <f>IF(ROUND(CY513-DA513,2)&gt;0,ROUND(CY513-DA513,2),0)</f>
        <v>0</v>
      </c>
      <c r="EB513">
        <v>511</v>
      </c>
      <c r="EC513" s="7">
        <f>IF(FB512&gt;0,EC512-1000,EC512)</f>
        <v>0</v>
      </c>
      <c r="ED513" s="20">
        <f>IF(FB512&gt;0,ROUND(PMT($F$92/12,$F$96*12,-EC513),5),0)</f>
        <v>0</v>
      </c>
      <c r="EE513" s="15">
        <f>IF(FB512&gt;0,ROUND(EC513*$EE$1/1000,2),0)</f>
        <v>0</v>
      </c>
      <c r="EF513" s="9">
        <f>INT(EE513)</f>
        <v>0</v>
      </c>
      <c r="EG513" s="23">
        <f>INT((EE513-EF513)*10)/10</f>
        <v>0</v>
      </c>
      <c r="EH513" s="17">
        <f>EE513-EF513-EG513</f>
        <v>0</v>
      </c>
      <c r="EI513" s="23">
        <f>IF(OR(EH513=0.05,EH513=0),EH513,IF(AND(EH513&gt;0.051,EH513&lt;0.1),0.1,IF(AND(EH513&gt;0.001,EH513&lt;0.05),0.05,EH513)))</f>
        <v>0</v>
      </c>
      <c r="EJ513" s="23">
        <f>EF513+EG513+EI513</f>
        <v>0</v>
      </c>
      <c r="EK513" s="15">
        <f>IF(FB512&gt;0,ROUND($ED$1*$EK$1,2),0)</f>
        <v>0</v>
      </c>
      <c r="EL513" s="22">
        <v>0</v>
      </c>
      <c r="EM513" s="22">
        <f>IF(FB512&gt;0,ROUND($ED$1*$EM$1,0),0)</f>
        <v>0</v>
      </c>
      <c r="EN513" s="22">
        <f>IF(FB512&gt;0,ROUND($ED$1*$EN$1,2),0)</f>
        <v>0</v>
      </c>
      <c r="EO513" s="22">
        <f>IF(FB512&gt;0,ROUND($ED$1*$EO$1,2),0)</f>
        <v>0</v>
      </c>
      <c r="EP513" s="22">
        <f>IF(FB512&gt;0,ROUND($ED$1*$EP$1,2),0)</f>
        <v>0</v>
      </c>
      <c r="EQ513" s="15">
        <f>IF(FB512&gt;0,EK513+SUM(EM513:EP513),0)</f>
        <v>0</v>
      </c>
      <c r="ER513" s="22">
        <f>IF(FB512&gt;0,ROUND(EQ513/12,2),0)</f>
        <v>0</v>
      </c>
      <c r="ES513" s="9">
        <f>INT(ER513)</f>
        <v>0</v>
      </c>
      <c r="ET513" s="23">
        <f>INT((ER513-ES513)*10)/10</f>
        <v>0</v>
      </c>
      <c r="EU513" s="17">
        <f>ER513-ES513-ET513</f>
        <v>0</v>
      </c>
      <c r="EV513" s="23">
        <f>IF(OR(EU513=0.05,EU513=0),EU513,IF(AND(EU513&gt;0.051,EU513&lt;0.1),0.1,IF(AND(EU513&gt;0.001,EU513&lt;0.05),0.05,EU513)))</f>
        <v>0</v>
      </c>
      <c r="EW513" s="23">
        <f>ES513+ET513+EV513</f>
        <v>0</v>
      </c>
      <c r="EX513">
        <f>IF(FB512&gt;0,EX512,0)</f>
        <v>0</v>
      </c>
      <c r="EY513" s="7">
        <f>ROUND(ED513+EJ513+EW513+EX513,2)</f>
        <v>0</v>
      </c>
      <c r="EZ513" s="7">
        <f>IF(AND(EY513&gt;0,EY514=0),EY513,0)</f>
        <v>0</v>
      </c>
      <c r="FA513" s="7">
        <f>IF(FB512&gt;0,FA512,0)</f>
        <v>0</v>
      </c>
      <c r="FB513" s="7">
        <f>IF(ROUND(EY513-FA513,2)&gt;0,ROUND(EY513-FA513,2),0)</f>
        <v>0</v>
      </c>
      <c r="GB513">
        <v>511</v>
      </c>
      <c r="GC513" s="7">
        <f>IF(HB512&gt;0,GC512-1000,GC512)</f>
        <v>0</v>
      </c>
      <c r="GD513" s="20">
        <f>IF(HB512&gt;0,ROUND(PMT($F$92/12,$F$96*12,-GC513),5),0)</f>
        <v>0</v>
      </c>
      <c r="GE513" s="15">
        <f>IF(HB512&gt;0,ROUND(GC513*$GE$1/1000,2),0)</f>
        <v>0</v>
      </c>
      <c r="GF513" s="9">
        <f>INT(GE513)</f>
        <v>0</v>
      </c>
      <c r="GG513" s="23">
        <f>INT((GE513-GF513)*10)/10</f>
        <v>0</v>
      </c>
      <c r="GH513" s="17">
        <f>GE513-GF513-GG513</f>
        <v>0</v>
      </c>
      <c r="GI513" s="23">
        <f>IF(OR(GH513=0.05,GH513=0),GH513,IF(AND(GH513&gt;0.051,GH513&lt;0.1),0.1,IF(AND(GH513&gt;0.001,GH513&lt;0.05),0.05,GH513)))</f>
        <v>0</v>
      </c>
      <c r="GJ513" s="23">
        <f>GF513+GG513+GI513</f>
        <v>0</v>
      </c>
      <c r="GK513" s="15">
        <f>IF(HB512&gt;0,ROUND($GD$1*$GK$1,2),0)</f>
        <v>0</v>
      </c>
      <c r="GL513" s="22">
        <v>0</v>
      </c>
      <c r="GM513" s="22">
        <f>IF(HB512&gt;0,ROUND($GD$1*$GM$1,0),0)</f>
        <v>0</v>
      </c>
      <c r="GN513" s="22">
        <f>IF(HB512&gt;0,ROUND($GD$1*$GN$1,2),0)</f>
        <v>0</v>
      </c>
      <c r="GO513" s="22">
        <f>IF(HB512&gt;0,ROUND($GD$1*$GO$1,2),0)</f>
        <v>0</v>
      </c>
      <c r="GP513" s="22">
        <f>IF(HB512&gt;0,ROUND($GD$1*$GP$1,2),0)</f>
        <v>0</v>
      </c>
      <c r="GQ513" s="15">
        <f>IF(HB512&gt;0,GK513+SUM(GM513:GP513),0)</f>
        <v>0</v>
      </c>
      <c r="GR513" s="22">
        <f>IF(HB512&gt;0,ROUND(GQ513/12,2),0)</f>
        <v>0</v>
      </c>
      <c r="GS513" s="9">
        <f>INT(GR513)</f>
        <v>0</v>
      </c>
      <c r="GT513" s="23">
        <f>INT((GR513-GS513)*10)/10</f>
        <v>0</v>
      </c>
      <c r="GU513" s="17">
        <f>GR513-GS513-GT513</f>
        <v>0</v>
      </c>
      <c r="GV513" s="23">
        <f>IF(OR(GU513=0.05,GU513=0),GU513,IF(AND(GU513&gt;0.051,GU513&lt;0.1),0.1,IF(AND(GU513&gt;0.001,GU513&lt;0.05),0.05,GU513)))</f>
        <v>0</v>
      </c>
      <c r="GW513" s="23">
        <f>GS513+GT513+GV513</f>
        <v>0</v>
      </c>
      <c r="GX513">
        <f>IF(HB512&gt;0,GX512,0)</f>
        <v>0</v>
      </c>
      <c r="GY513" s="7">
        <f>ROUND(GD513+GJ513+GW513+GX513,2)</f>
        <v>0</v>
      </c>
      <c r="GZ513" s="7">
        <f>IF(AND(GY513&gt;0,GY514=0),GY513,0)</f>
        <v>0</v>
      </c>
      <c r="HA513" s="7">
        <f>IF(HB512&gt;0,HA512,0)</f>
        <v>0</v>
      </c>
      <c r="HB513" s="7">
        <f>IF(ROUND(GY513-HA513,2)&gt;0,ROUND(GY513-HA513,2),0)</f>
        <v>0</v>
      </c>
    </row>
    <row r="514" spans="1:235">
      <c r="BB514">
        <v>512</v>
      </c>
      <c r="BC514" s="7">
        <f>IF(BW513&gt;0,BC513-1000,BC513)</f>
        <v>0</v>
      </c>
      <c r="BD514" s="20">
        <f>IF(BW513&gt;0,ROUND(PMT($F$92/12,$F$96*12,-BC514),5),0)</f>
        <v>0</v>
      </c>
      <c r="BE514" s="15">
        <f>IF(BW513&gt;0,ROUND(BC514*$E$1/1000,2),0)</f>
        <v>0</v>
      </c>
      <c r="BF514" s="15">
        <f>IF(BW513&gt;0,ROUND(MIN(BC514,$F$168)*$BF$1,2),0)</f>
        <v>0</v>
      </c>
      <c r="BG514" s="22">
        <v>0</v>
      </c>
      <c r="BH514" s="22">
        <f>IF(BW513&gt;0,ROUND(MIN(BC514,$F$168)*$BH$1,0),0)</f>
        <v>0</v>
      </c>
      <c r="BI514" s="22">
        <f>IF(BW513&gt;0,ROUND(MIN(BC514,$F$168)*$BI$1,2),0)</f>
        <v>0</v>
      </c>
      <c r="BJ514" s="22">
        <f>IF(BW513&gt;0,ROUND(MIN(BC514,$F$168)*$BJ$1,2),0)</f>
        <v>0</v>
      </c>
      <c r="BK514" s="22">
        <f>IF(BW513&gt;0,ROUND(MIN(BC514,$F$168)*$BK$1,2),0)</f>
        <v>0</v>
      </c>
      <c r="BL514" s="15">
        <f>IF(BW513&gt;0,BF514+SUM(BH514:BK514),0)</f>
        <v>0</v>
      </c>
      <c r="BM514" s="22">
        <f>IF(BW513&gt;0,ROUND(BL514/12,2),0)</f>
        <v>0</v>
      </c>
      <c r="BN514" s="9">
        <f>INT(BM514)</f>
        <v>0</v>
      </c>
      <c r="BO514" s="23">
        <f>INT((BM514-BN514)*10)/10</f>
        <v>0</v>
      </c>
      <c r="BP514" s="17">
        <f>BM514-BN514-BO514</f>
        <v>0</v>
      </c>
      <c r="BQ514" s="23">
        <f>IF(OR(BP514=0.05,BP514=0),BP514,IF(AND(BP514&gt;0.051,BP514&lt;0.1),0.1,IF(AND(BP514&gt;0.001,BP514&lt;0.05),0.05,BP514)))</f>
        <v>0</v>
      </c>
      <c r="BR514" s="23">
        <f>BN514+BO514+BQ514</f>
        <v>0</v>
      </c>
      <c r="BS514">
        <f>IF(BW513&gt;0,BS513,0)</f>
        <v>0</v>
      </c>
      <c r="BT514" s="7">
        <f>SUM(BD514:BE514)+BR514+BS514</f>
        <v>0</v>
      </c>
      <c r="BU514" s="7">
        <f>IF(AND(BT514&gt;0,BT515=0),BT514,0)</f>
        <v>0</v>
      </c>
      <c r="BV514" s="7">
        <f>IF(BW513&gt;0,BV513,0)</f>
        <v>0</v>
      </c>
      <c r="BW514" s="7">
        <f>IF(ROUND(BT514-BV514,2)&gt;0,ROUND(BT514-BV514,2),0)</f>
        <v>0</v>
      </c>
      <c r="CB514">
        <v>512</v>
      </c>
      <c r="CC514" s="7">
        <f>IF(DB513&gt;0,CC513-1000,CC513)</f>
        <v>0</v>
      </c>
      <c r="CD514" s="20">
        <f>IF(DB513&gt;0,ROUND(PMT($F$92/12,$F$96*12,-CC514),5),0)</f>
        <v>0</v>
      </c>
      <c r="CE514" s="15">
        <f>IF(DB513&gt;0,ROUND(CC514*$CE$1/1000,2),0)</f>
        <v>0</v>
      </c>
      <c r="CF514" s="9">
        <f>INT(CE514)</f>
        <v>0</v>
      </c>
      <c r="CG514" s="23">
        <f>INT((CE514-CF514)*10)/10</f>
        <v>0</v>
      </c>
      <c r="CH514" s="17">
        <f>CE514-CF514-CG514</f>
        <v>0</v>
      </c>
      <c r="CI514" s="23">
        <f>IF(OR(CH514=0.05,CH514=0),CH514,IF(AND(CH514&gt;0.051,CH514&lt;0.1),0.1,IF(AND(CH514&gt;0.001,CH514&lt;0.05),0.05,CH514)))</f>
        <v>0</v>
      </c>
      <c r="CJ514" s="23">
        <f>CF514+CG514+CI514</f>
        <v>0</v>
      </c>
      <c r="CK514" s="15">
        <f>IF(DB513&gt;0,ROUND($CD$1*$CK$1,2),0)</f>
        <v>0</v>
      </c>
      <c r="CL514" s="22">
        <v>0</v>
      </c>
      <c r="CM514" s="22">
        <f>IF(DB513&gt;0,ROUND($CD$1*$CM$1,2),0)</f>
        <v>0</v>
      </c>
      <c r="CN514" s="22">
        <f>IF(DB513&gt;0,ROUND($CD$1*$CN$1,2),0)</f>
        <v>0</v>
      </c>
      <c r="CO514" s="22">
        <f>IF(DB513&gt;0,ROUND($CD$1*$CO$1,2),0)</f>
        <v>0</v>
      </c>
      <c r="CP514" s="22">
        <f>IF(DB513&gt;0,ROUND($CD$1*$CP$1,2),0)</f>
        <v>0</v>
      </c>
      <c r="CQ514" s="15">
        <f>IF(DB513&gt;0,CK514+SUM(CM514:CP514),0)</f>
        <v>0</v>
      </c>
      <c r="CR514" s="22">
        <f>IF(DB513&gt;0,ROUND(CQ514/12,2),0)</f>
        <v>0</v>
      </c>
      <c r="CS514" s="9">
        <f>INT(CR514)</f>
        <v>0</v>
      </c>
      <c r="CT514" s="23">
        <f>INT((CR514-CS514)*10)/10</f>
        <v>0</v>
      </c>
      <c r="CU514" s="17">
        <f>CR514-CS514-CT514</f>
        <v>0</v>
      </c>
      <c r="CV514" s="23">
        <f>IF(OR(CU514=0.05,CU514=0),CU514,IF(AND(CU514&gt;0.051,CU514&lt;0.1),0.1,IF(AND(CU514&gt;0.001,CU514&lt;0.05),0.05,CU514)))</f>
        <v>0</v>
      </c>
      <c r="CW514" s="23">
        <f>CS514+CT514+CV514</f>
        <v>0</v>
      </c>
      <c r="CX514">
        <f>IF(DB513&gt;0,CX513,0)</f>
        <v>0</v>
      </c>
      <c r="CY514" s="7">
        <f>ROUND(CD514+CJ514+CW514+CX514,2)</f>
        <v>0</v>
      </c>
      <c r="CZ514" s="7">
        <f>IF(AND(CY514&gt;0,CY515=0),CY514,0)</f>
        <v>0</v>
      </c>
      <c r="DA514" s="7">
        <f>IF(DB513&gt;0,DA513,0)</f>
        <v>0</v>
      </c>
      <c r="DB514" s="7">
        <f>IF(ROUND(CY514-DA514,2)&gt;0,ROUND(CY514-DA514,2),0)</f>
        <v>0</v>
      </c>
      <c r="EB514">
        <v>512</v>
      </c>
      <c r="EC514" s="7">
        <f>IF(FB513&gt;0,EC513-1000,EC513)</f>
        <v>0</v>
      </c>
      <c r="ED514" s="20">
        <f>IF(FB513&gt;0,ROUND(PMT($F$92/12,$F$96*12,-EC514),5),0)</f>
        <v>0</v>
      </c>
      <c r="EE514" s="15">
        <f>IF(FB513&gt;0,ROUND(EC514*$EE$1/1000,2),0)</f>
        <v>0</v>
      </c>
      <c r="EF514" s="9">
        <f>INT(EE514)</f>
        <v>0</v>
      </c>
      <c r="EG514" s="23">
        <f>INT((EE514-EF514)*10)/10</f>
        <v>0</v>
      </c>
      <c r="EH514" s="17">
        <f>EE514-EF514-EG514</f>
        <v>0</v>
      </c>
      <c r="EI514" s="23">
        <f>IF(OR(EH514=0.05,EH514=0),EH514,IF(AND(EH514&gt;0.051,EH514&lt;0.1),0.1,IF(AND(EH514&gt;0.001,EH514&lt;0.05),0.05,EH514)))</f>
        <v>0</v>
      </c>
      <c r="EJ514" s="23">
        <f>EF514+EG514+EI514</f>
        <v>0</v>
      </c>
      <c r="EK514" s="15">
        <f>IF(FB513&gt;0,ROUND($ED$1*$EK$1,2),0)</f>
        <v>0</v>
      </c>
      <c r="EL514" s="22">
        <v>0</v>
      </c>
      <c r="EM514" s="22">
        <f>IF(FB513&gt;0,ROUND($ED$1*$EM$1,0),0)</f>
        <v>0</v>
      </c>
      <c r="EN514" s="22">
        <f>IF(FB513&gt;0,ROUND($ED$1*$EN$1,2),0)</f>
        <v>0</v>
      </c>
      <c r="EO514" s="22">
        <f>IF(FB513&gt;0,ROUND($ED$1*$EO$1,2),0)</f>
        <v>0</v>
      </c>
      <c r="EP514" s="22">
        <f>IF(FB513&gt;0,ROUND($ED$1*$EP$1,2),0)</f>
        <v>0</v>
      </c>
      <c r="EQ514" s="15">
        <f>IF(FB513&gt;0,EK514+SUM(EM514:EP514),0)</f>
        <v>0</v>
      </c>
      <c r="ER514" s="22">
        <f>IF(FB513&gt;0,ROUND(EQ514/12,2),0)</f>
        <v>0</v>
      </c>
      <c r="ES514" s="9">
        <f>INT(ER514)</f>
        <v>0</v>
      </c>
      <c r="ET514" s="23">
        <f>INT((ER514-ES514)*10)/10</f>
        <v>0</v>
      </c>
      <c r="EU514" s="17">
        <f>ER514-ES514-ET514</f>
        <v>0</v>
      </c>
      <c r="EV514" s="23">
        <f>IF(OR(EU514=0.05,EU514=0),EU514,IF(AND(EU514&gt;0.051,EU514&lt;0.1),0.1,IF(AND(EU514&gt;0.001,EU514&lt;0.05),0.05,EU514)))</f>
        <v>0</v>
      </c>
      <c r="EW514" s="23">
        <f>ES514+ET514+EV514</f>
        <v>0</v>
      </c>
      <c r="EX514">
        <f>IF(FB513&gt;0,EX513,0)</f>
        <v>0</v>
      </c>
      <c r="EY514" s="7">
        <f>ROUND(ED514+EJ514+EW514+EX514,2)</f>
        <v>0</v>
      </c>
      <c r="EZ514" s="7">
        <f>IF(AND(EY514&gt;0,EY515=0),EY514,0)</f>
        <v>0</v>
      </c>
      <c r="FA514" s="7">
        <f>IF(FB513&gt;0,FA513,0)</f>
        <v>0</v>
      </c>
      <c r="FB514" s="7">
        <f>IF(ROUND(EY514-FA514,2)&gt;0,ROUND(EY514-FA514,2),0)</f>
        <v>0</v>
      </c>
      <c r="GB514">
        <v>512</v>
      </c>
      <c r="GC514" s="7">
        <f>IF(HB513&gt;0,GC513-1000,GC513)</f>
        <v>0</v>
      </c>
      <c r="GD514" s="20">
        <f>IF(HB513&gt;0,ROUND(PMT($F$92/12,$F$96*12,-GC514),5),0)</f>
        <v>0</v>
      </c>
      <c r="GE514" s="15">
        <f>IF(HB513&gt;0,ROUND(GC514*$GE$1/1000,2),0)</f>
        <v>0</v>
      </c>
      <c r="GF514" s="9">
        <f>INT(GE514)</f>
        <v>0</v>
      </c>
      <c r="GG514" s="23">
        <f>INT((GE514-GF514)*10)/10</f>
        <v>0</v>
      </c>
      <c r="GH514" s="17">
        <f>GE514-GF514-GG514</f>
        <v>0</v>
      </c>
      <c r="GI514" s="23">
        <f>IF(OR(GH514=0.05,GH514=0),GH514,IF(AND(GH514&gt;0.051,GH514&lt;0.1),0.1,IF(AND(GH514&gt;0.001,GH514&lt;0.05),0.05,GH514)))</f>
        <v>0</v>
      </c>
      <c r="GJ514" s="23">
        <f>GF514+GG514+GI514</f>
        <v>0</v>
      </c>
      <c r="GK514" s="15">
        <f>IF(HB513&gt;0,ROUND($GD$1*$GK$1,2),0)</f>
        <v>0</v>
      </c>
      <c r="GL514" s="22">
        <v>0</v>
      </c>
      <c r="GM514" s="22">
        <f>IF(HB513&gt;0,ROUND($GD$1*$GM$1,0),0)</f>
        <v>0</v>
      </c>
      <c r="GN514" s="22">
        <f>IF(HB513&gt;0,ROUND($GD$1*$GN$1,2),0)</f>
        <v>0</v>
      </c>
      <c r="GO514" s="22">
        <f>IF(HB513&gt;0,ROUND($GD$1*$GO$1,2),0)</f>
        <v>0</v>
      </c>
      <c r="GP514" s="22">
        <f>IF(HB513&gt;0,ROUND($GD$1*$GP$1,2),0)</f>
        <v>0</v>
      </c>
      <c r="GQ514" s="15">
        <f>IF(HB513&gt;0,GK514+SUM(GM514:GP514),0)</f>
        <v>0</v>
      </c>
      <c r="GR514" s="22">
        <f>IF(HB513&gt;0,ROUND(GQ514/12,2),0)</f>
        <v>0</v>
      </c>
      <c r="GS514" s="9">
        <f>INT(GR514)</f>
        <v>0</v>
      </c>
      <c r="GT514" s="23">
        <f>INT((GR514-GS514)*10)/10</f>
        <v>0</v>
      </c>
      <c r="GU514" s="17">
        <f>GR514-GS514-GT514</f>
        <v>0</v>
      </c>
      <c r="GV514" s="23">
        <f>IF(OR(GU514=0.05,GU514=0),GU514,IF(AND(GU514&gt;0.051,GU514&lt;0.1),0.1,IF(AND(GU514&gt;0.001,GU514&lt;0.05),0.05,GU514)))</f>
        <v>0</v>
      </c>
      <c r="GW514" s="23">
        <f>GS514+GT514+GV514</f>
        <v>0</v>
      </c>
      <c r="GX514">
        <f>IF(HB513&gt;0,GX513,0)</f>
        <v>0</v>
      </c>
      <c r="GY514" s="7">
        <f>ROUND(GD514+GJ514+GW514+GX514,2)</f>
        <v>0</v>
      </c>
      <c r="GZ514" s="7">
        <f>IF(AND(GY514&gt;0,GY515=0),GY514,0)</f>
        <v>0</v>
      </c>
      <c r="HA514" s="7">
        <f>IF(HB513&gt;0,HA513,0)</f>
        <v>0</v>
      </c>
      <c r="HB514" s="7">
        <f>IF(ROUND(GY514-HA514,2)&gt;0,ROUND(GY514-HA514,2),0)</f>
        <v>0</v>
      </c>
    </row>
    <row r="515" spans="1:235">
      <c r="BB515">
        <v>513</v>
      </c>
      <c r="BC515" s="7">
        <f>IF(BW514&gt;0,BC514-1000,BC514)</f>
        <v>0</v>
      </c>
      <c r="BD515" s="20">
        <f>IF(BW514&gt;0,ROUND(PMT($F$92/12,$F$96*12,-BC515),5),0)</f>
        <v>0</v>
      </c>
      <c r="BE515" s="15">
        <f>IF(BW514&gt;0,ROUND(BC515*$E$1/1000,2),0)</f>
        <v>0</v>
      </c>
      <c r="BF515" s="15">
        <f>IF(BW514&gt;0,ROUND(MIN(BC515,$F$168)*$BF$1,2),0)</f>
        <v>0</v>
      </c>
      <c r="BG515" s="22">
        <v>0</v>
      </c>
      <c r="BH515" s="22">
        <f>IF(BW514&gt;0,ROUND(MIN(BC515,$F$168)*$BH$1,0),0)</f>
        <v>0</v>
      </c>
      <c r="BI515" s="22">
        <f>IF(BW514&gt;0,ROUND(MIN(BC515,$F$168)*$BI$1,2),0)</f>
        <v>0</v>
      </c>
      <c r="BJ515" s="22">
        <f>IF(BW514&gt;0,ROUND(MIN(BC515,$F$168)*$BJ$1,2),0)</f>
        <v>0</v>
      </c>
      <c r="BK515" s="22">
        <f>IF(BW514&gt;0,ROUND(MIN(BC515,$F$168)*$BK$1,2),0)</f>
        <v>0</v>
      </c>
      <c r="BL515" s="15">
        <f>IF(BW514&gt;0,BF515+SUM(BH515:BK515),0)</f>
        <v>0</v>
      </c>
      <c r="BM515" s="22">
        <f>IF(BW514&gt;0,ROUND(BL515/12,2),0)</f>
        <v>0</v>
      </c>
      <c r="BN515" s="9">
        <f>INT(BM515)</f>
        <v>0</v>
      </c>
      <c r="BO515" s="23">
        <f>INT((BM515-BN515)*10)/10</f>
        <v>0</v>
      </c>
      <c r="BP515" s="17">
        <f>BM515-BN515-BO515</f>
        <v>0</v>
      </c>
      <c r="BQ515" s="23">
        <f>IF(OR(BP515=0.05,BP515=0),BP515,IF(AND(BP515&gt;0.051,BP515&lt;0.1),0.1,IF(AND(BP515&gt;0.001,BP515&lt;0.05),0.05,BP515)))</f>
        <v>0</v>
      </c>
      <c r="BR515" s="23">
        <f>BN515+BO515+BQ515</f>
        <v>0</v>
      </c>
      <c r="BS515">
        <f>IF(BW514&gt;0,BS514,0)</f>
        <v>0</v>
      </c>
      <c r="BT515" s="7">
        <f>SUM(BD515:BE515)+BR515+BS515</f>
        <v>0</v>
      </c>
      <c r="BU515" s="7">
        <f>IF(AND(BT515&gt;0,BT516=0),BT515,0)</f>
        <v>0</v>
      </c>
      <c r="BV515" s="7">
        <f>IF(BW514&gt;0,BV514,0)</f>
        <v>0</v>
      </c>
      <c r="BW515" s="7">
        <f>IF(ROUND(BT515-BV515,2)&gt;0,ROUND(BT515-BV515,2),0)</f>
        <v>0</v>
      </c>
      <c r="CB515">
        <v>513</v>
      </c>
      <c r="CC515" s="7">
        <f>IF(DB514&gt;0,CC514-1000,CC514)</f>
        <v>0</v>
      </c>
      <c r="CD515" s="20">
        <f>IF(DB514&gt;0,ROUND(PMT($F$92/12,$F$96*12,-CC515),5),0)</f>
        <v>0</v>
      </c>
      <c r="CE515" s="15">
        <f>IF(DB514&gt;0,ROUND(CC515*$CE$1/1000,2),0)</f>
        <v>0</v>
      </c>
      <c r="CF515" s="9">
        <f>INT(CE515)</f>
        <v>0</v>
      </c>
      <c r="CG515" s="23">
        <f>INT((CE515-CF515)*10)/10</f>
        <v>0</v>
      </c>
      <c r="CH515" s="17">
        <f>CE515-CF515-CG515</f>
        <v>0</v>
      </c>
      <c r="CI515" s="23">
        <f>IF(OR(CH515=0.05,CH515=0),CH515,IF(AND(CH515&gt;0.051,CH515&lt;0.1),0.1,IF(AND(CH515&gt;0.001,CH515&lt;0.05),0.05,CH515)))</f>
        <v>0</v>
      </c>
      <c r="CJ515" s="23">
        <f>CF515+CG515+CI515</f>
        <v>0</v>
      </c>
      <c r="CK515" s="15">
        <f>IF(DB514&gt;0,ROUND($CD$1*$CK$1,2),0)</f>
        <v>0</v>
      </c>
      <c r="CL515" s="22">
        <v>0</v>
      </c>
      <c r="CM515" s="22">
        <f>IF(DB514&gt;0,ROUND($CD$1*$CM$1,2),0)</f>
        <v>0</v>
      </c>
      <c r="CN515" s="22">
        <f>IF(DB514&gt;0,ROUND($CD$1*$CN$1,2),0)</f>
        <v>0</v>
      </c>
      <c r="CO515" s="22">
        <f>IF(DB514&gt;0,ROUND($CD$1*$CO$1,2),0)</f>
        <v>0</v>
      </c>
      <c r="CP515" s="22">
        <f>IF(DB514&gt;0,ROUND($CD$1*$CP$1,2),0)</f>
        <v>0</v>
      </c>
      <c r="CQ515" s="15">
        <f>IF(DB514&gt;0,CK515+SUM(CM515:CP515),0)</f>
        <v>0</v>
      </c>
      <c r="CR515" s="22">
        <f>IF(DB514&gt;0,ROUND(CQ515/12,2),0)</f>
        <v>0</v>
      </c>
      <c r="CS515" s="9">
        <f>INT(CR515)</f>
        <v>0</v>
      </c>
      <c r="CT515" s="23">
        <f>INT((CR515-CS515)*10)/10</f>
        <v>0</v>
      </c>
      <c r="CU515" s="17">
        <f>CR515-CS515-CT515</f>
        <v>0</v>
      </c>
      <c r="CV515" s="23">
        <f>IF(OR(CU515=0.05,CU515=0),CU515,IF(AND(CU515&gt;0.051,CU515&lt;0.1),0.1,IF(AND(CU515&gt;0.001,CU515&lt;0.05),0.05,CU515)))</f>
        <v>0</v>
      </c>
      <c r="CW515" s="23">
        <f>CS515+CT515+CV515</f>
        <v>0</v>
      </c>
      <c r="CX515">
        <f>IF(DB514&gt;0,CX514,0)</f>
        <v>0</v>
      </c>
      <c r="CY515" s="7">
        <f>ROUND(CD515+CJ515+CW515+CX515,2)</f>
        <v>0</v>
      </c>
      <c r="CZ515" s="7">
        <f>IF(AND(CY515&gt;0,CY516=0),CY515,0)</f>
        <v>0</v>
      </c>
      <c r="DA515" s="7">
        <f>IF(DB514&gt;0,DA514,0)</f>
        <v>0</v>
      </c>
      <c r="DB515" s="7">
        <f>IF(ROUND(CY515-DA515,2)&gt;0,ROUND(CY515-DA515,2),0)</f>
        <v>0</v>
      </c>
      <c r="EB515">
        <v>513</v>
      </c>
      <c r="EC515" s="7">
        <f>IF(FB514&gt;0,EC514-1000,EC514)</f>
        <v>0</v>
      </c>
      <c r="ED515" s="20">
        <f>IF(FB514&gt;0,ROUND(PMT($F$92/12,$F$96*12,-EC515),5),0)</f>
        <v>0</v>
      </c>
      <c r="EE515" s="15">
        <f>IF(FB514&gt;0,ROUND(EC515*$EE$1/1000,2),0)</f>
        <v>0</v>
      </c>
      <c r="EF515" s="9">
        <f>INT(EE515)</f>
        <v>0</v>
      </c>
      <c r="EG515" s="23">
        <f>INT((EE515-EF515)*10)/10</f>
        <v>0</v>
      </c>
      <c r="EH515" s="17">
        <f>EE515-EF515-EG515</f>
        <v>0</v>
      </c>
      <c r="EI515" s="23">
        <f>IF(OR(EH515=0.05,EH515=0),EH515,IF(AND(EH515&gt;0.051,EH515&lt;0.1),0.1,IF(AND(EH515&gt;0.001,EH515&lt;0.05),0.05,EH515)))</f>
        <v>0</v>
      </c>
      <c r="EJ515" s="23">
        <f>EF515+EG515+EI515</f>
        <v>0</v>
      </c>
      <c r="EK515" s="15">
        <f>IF(FB514&gt;0,ROUND($ED$1*$EK$1,2),0)</f>
        <v>0</v>
      </c>
      <c r="EL515" s="22">
        <v>0</v>
      </c>
      <c r="EM515" s="22">
        <f>IF(FB514&gt;0,ROUND($ED$1*$EM$1,0),0)</f>
        <v>0</v>
      </c>
      <c r="EN515" s="22">
        <f>IF(FB514&gt;0,ROUND($ED$1*$EN$1,2),0)</f>
        <v>0</v>
      </c>
      <c r="EO515" s="22">
        <f>IF(FB514&gt;0,ROUND($ED$1*$EO$1,2),0)</f>
        <v>0</v>
      </c>
      <c r="EP515" s="22">
        <f>IF(FB514&gt;0,ROUND($ED$1*$EP$1,2),0)</f>
        <v>0</v>
      </c>
      <c r="EQ515" s="15">
        <f>IF(FB514&gt;0,EK515+SUM(EM515:EP515),0)</f>
        <v>0</v>
      </c>
      <c r="ER515" s="22">
        <f>IF(FB514&gt;0,ROUND(EQ515/12,2),0)</f>
        <v>0</v>
      </c>
      <c r="ES515" s="9">
        <f>INT(ER515)</f>
        <v>0</v>
      </c>
      <c r="ET515" s="23">
        <f>INT((ER515-ES515)*10)/10</f>
        <v>0</v>
      </c>
      <c r="EU515" s="17">
        <f>ER515-ES515-ET515</f>
        <v>0</v>
      </c>
      <c r="EV515" s="23">
        <f>IF(OR(EU515=0.05,EU515=0),EU515,IF(AND(EU515&gt;0.051,EU515&lt;0.1),0.1,IF(AND(EU515&gt;0.001,EU515&lt;0.05),0.05,EU515)))</f>
        <v>0</v>
      </c>
      <c r="EW515" s="23">
        <f>ES515+ET515+EV515</f>
        <v>0</v>
      </c>
      <c r="EX515">
        <f>IF(FB514&gt;0,EX514,0)</f>
        <v>0</v>
      </c>
      <c r="EY515" s="7">
        <f>ROUND(ED515+EJ515+EW515+EX515,2)</f>
        <v>0</v>
      </c>
      <c r="EZ515" s="7">
        <f>IF(AND(EY515&gt;0,EY516=0),EY515,0)</f>
        <v>0</v>
      </c>
      <c r="FA515" s="7">
        <f>IF(FB514&gt;0,FA514,0)</f>
        <v>0</v>
      </c>
      <c r="FB515" s="7">
        <f>IF(ROUND(EY515-FA515,2)&gt;0,ROUND(EY515-FA515,2),0)</f>
        <v>0</v>
      </c>
      <c r="GB515">
        <v>513</v>
      </c>
      <c r="GC515" s="7">
        <f>IF(HB514&gt;0,GC514-1000,GC514)</f>
        <v>0</v>
      </c>
      <c r="GD515" s="20">
        <f>IF(HB514&gt;0,ROUND(PMT($F$92/12,$F$96*12,-GC515),5),0)</f>
        <v>0</v>
      </c>
      <c r="GE515" s="15">
        <f>IF(HB514&gt;0,ROUND(GC515*$GE$1/1000,2),0)</f>
        <v>0</v>
      </c>
      <c r="GF515" s="9">
        <f>INT(GE515)</f>
        <v>0</v>
      </c>
      <c r="GG515" s="23">
        <f>INT((GE515-GF515)*10)/10</f>
        <v>0</v>
      </c>
      <c r="GH515" s="17">
        <f>GE515-GF515-GG515</f>
        <v>0</v>
      </c>
      <c r="GI515" s="23">
        <f>IF(OR(GH515=0.05,GH515=0),GH515,IF(AND(GH515&gt;0.051,GH515&lt;0.1),0.1,IF(AND(GH515&gt;0.001,GH515&lt;0.05),0.05,GH515)))</f>
        <v>0</v>
      </c>
      <c r="GJ515" s="23">
        <f>GF515+GG515+GI515</f>
        <v>0</v>
      </c>
      <c r="GK515" s="15">
        <f>IF(HB514&gt;0,ROUND($GD$1*$GK$1,2),0)</f>
        <v>0</v>
      </c>
      <c r="GL515" s="22">
        <v>0</v>
      </c>
      <c r="GM515" s="22">
        <f>IF(HB514&gt;0,ROUND($GD$1*$GM$1,0),0)</f>
        <v>0</v>
      </c>
      <c r="GN515" s="22">
        <f>IF(HB514&gt;0,ROUND($GD$1*$GN$1,2),0)</f>
        <v>0</v>
      </c>
      <c r="GO515" s="22">
        <f>IF(HB514&gt;0,ROUND($GD$1*$GO$1,2),0)</f>
        <v>0</v>
      </c>
      <c r="GP515" s="22">
        <f>IF(HB514&gt;0,ROUND($GD$1*$GP$1,2),0)</f>
        <v>0</v>
      </c>
      <c r="GQ515" s="15">
        <f>IF(HB514&gt;0,GK515+SUM(GM515:GP515),0)</f>
        <v>0</v>
      </c>
      <c r="GR515" s="22">
        <f>IF(HB514&gt;0,ROUND(GQ515/12,2),0)</f>
        <v>0</v>
      </c>
      <c r="GS515" s="9">
        <f>INT(GR515)</f>
        <v>0</v>
      </c>
      <c r="GT515" s="23">
        <f>INT((GR515-GS515)*10)/10</f>
        <v>0</v>
      </c>
      <c r="GU515" s="17">
        <f>GR515-GS515-GT515</f>
        <v>0</v>
      </c>
      <c r="GV515" s="23">
        <f>IF(OR(GU515=0.05,GU515=0),GU515,IF(AND(GU515&gt;0.051,GU515&lt;0.1),0.1,IF(AND(GU515&gt;0.001,GU515&lt;0.05),0.05,GU515)))</f>
        <v>0</v>
      </c>
      <c r="GW515" s="23">
        <f>GS515+GT515+GV515</f>
        <v>0</v>
      </c>
      <c r="GX515">
        <f>IF(HB514&gt;0,GX514,0)</f>
        <v>0</v>
      </c>
      <c r="GY515" s="7">
        <f>ROUND(GD515+GJ515+GW515+GX515,2)</f>
        <v>0</v>
      </c>
      <c r="GZ515" s="7">
        <f>IF(AND(GY515&gt;0,GY516=0),GY515,0)</f>
        <v>0</v>
      </c>
      <c r="HA515" s="7">
        <f>IF(HB514&gt;0,HA514,0)</f>
        <v>0</v>
      </c>
      <c r="HB515" s="7">
        <f>IF(ROUND(GY515-HA515,2)&gt;0,ROUND(GY515-HA515,2),0)</f>
        <v>0</v>
      </c>
    </row>
    <row r="516" spans="1:235">
      <c r="BB516">
        <v>514</v>
      </c>
      <c r="BC516" s="7">
        <f>IF(BW515&gt;0,BC515-1000,BC515)</f>
        <v>0</v>
      </c>
      <c r="BD516" s="20">
        <f>IF(BW515&gt;0,ROUND(PMT($F$92/12,$F$96*12,-BC516),5),0)</f>
        <v>0</v>
      </c>
      <c r="BE516" s="15">
        <f>IF(BW515&gt;0,ROUND(BC516*$E$1/1000,2),0)</f>
        <v>0</v>
      </c>
      <c r="BF516" s="15">
        <f>IF(BW515&gt;0,ROUND(MIN(BC516,$F$168)*$BF$1,2),0)</f>
        <v>0</v>
      </c>
      <c r="BG516" s="22">
        <v>0</v>
      </c>
      <c r="BH516" s="22">
        <f>IF(BW515&gt;0,ROUND(MIN(BC516,$F$168)*$BH$1,0),0)</f>
        <v>0</v>
      </c>
      <c r="BI516" s="22">
        <f>IF(BW515&gt;0,ROUND(MIN(BC516,$F$168)*$BI$1,2),0)</f>
        <v>0</v>
      </c>
      <c r="BJ516" s="22">
        <f>IF(BW515&gt;0,ROUND(MIN(BC516,$F$168)*$BJ$1,2),0)</f>
        <v>0</v>
      </c>
      <c r="BK516" s="22">
        <f>IF(BW515&gt;0,ROUND(MIN(BC516,$F$168)*$BK$1,2),0)</f>
        <v>0</v>
      </c>
      <c r="BL516" s="15">
        <f>IF(BW515&gt;0,BF516+SUM(BH516:BK516),0)</f>
        <v>0</v>
      </c>
      <c r="BM516" s="22">
        <f>IF(BW515&gt;0,ROUND(BL516/12,2),0)</f>
        <v>0</v>
      </c>
      <c r="BN516" s="9">
        <f>INT(BM516)</f>
        <v>0</v>
      </c>
      <c r="BO516" s="23">
        <f>INT((BM516-BN516)*10)/10</f>
        <v>0</v>
      </c>
      <c r="BP516" s="17">
        <f>BM516-BN516-BO516</f>
        <v>0</v>
      </c>
      <c r="BQ516" s="23">
        <f>IF(OR(BP516=0.05,BP516=0),BP516,IF(AND(BP516&gt;0.051,BP516&lt;0.1),0.1,IF(AND(BP516&gt;0.001,BP516&lt;0.05),0.05,BP516)))</f>
        <v>0</v>
      </c>
      <c r="BR516" s="23">
        <f>BN516+BO516+BQ516</f>
        <v>0</v>
      </c>
      <c r="BS516">
        <f>IF(BW515&gt;0,BS515,0)</f>
        <v>0</v>
      </c>
      <c r="BT516" s="7">
        <f>SUM(BD516:BE516)+BR516+BS516</f>
        <v>0</v>
      </c>
      <c r="BU516" s="7">
        <f>IF(AND(BT516&gt;0,BT517=0),BT516,0)</f>
        <v>0</v>
      </c>
      <c r="BV516" s="7">
        <f>IF(BW515&gt;0,BV515,0)</f>
        <v>0</v>
      </c>
      <c r="BW516" s="7">
        <f>IF(ROUND(BT516-BV516,2)&gt;0,ROUND(BT516-BV516,2),0)</f>
        <v>0</v>
      </c>
      <c r="CB516">
        <v>514</v>
      </c>
      <c r="CC516" s="7">
        <f>IF(DB515&gt;0,CC515-1000,CC515)</f>
        <v>0</v>
      </c>
      <c r="CD516" s="20">
        <f>IF(DB515&gt;0,ROUND(PMT($F$92/12,$F$96*12,-CC516),5),0)</f>
        <v>0</v>
      </c>
      <c r="CE516" s="15">
        <f>IF(DB515&gt;0,ROUND(CC516*$CE$1/1000,2),0)</f>
        <v>0</v>
      </c>
      <c r="CF516" s="9">
        <f>INT(CE516)</f>
        <v>0</v>
      </c>
      <c r="CG516" s="23">
        <f>INT((CE516-CF516)*10)/10</f>
        <v>0</v>
      </c>
      <c r="CH516" s="17">
        <f>CE516-CF516-CG516</f>
        <v>0</v>
      </c>
      <c r="CI516" s="23">
        <f>IF(OR(CH516=0.05,CH516=0),CH516,IF(AND(CH516&gt;0.051,CH516&lt;0.1),0.1,IF(AND(CH516&gt;0.001,CH516&lt;0.05),0.05,CH516)))</f>
        <v>0</v>
      </c>
      <c r="CJ516" s="23">
        <f>CF516+CG516+CI516</f>
        <v>0</v>
      </c>
      <c r="CK516" s="15">
        <f>IF(DB515&gt;0,ROUND($CD$1*$CK$1,2),0)</f>
        <v>0</v>
      </c>
      <c r="CL516" s="22">
        <v>0</v>
      </c>
      <c r="CM516" s="22">
        <f>IF(DB515&gt;0,ROUND($CD$1*$CM$1,2),0)</f>
        <v>0</v>
      </c>
      <c r="CN516" s="22">
        <f>IF(DB515&gt;0,ROUND($CD$1*$CN$1,2),0)</f>
        <v>0</v>
      </c>
      <c r="CO516" s="22">
        <f>IF(DB515&gt;0,ROUND($CD$1*$CO$1,2),0)</f>
        <v>0</v>
      </c>
      <c r="CP516" s="22">
        <f>IF(DB515&gt;0,ROUND($CD$1*$CP$1,2),0)</f>
        <v>0</v>
      </c>
      <c r="CQ516" s="15">
        <f>IF(DB515&gt;0,CK516+SUM(CM516:CP516),0)</f>
        <v>0</v>
      </c>
      <c r="CR516" s="22">
        <f>IF(DB515&gt;0,ROUND(CQ516/12,2),0)</f>
        <v>0</v>
      </c>
      <c r="CS516" s="9">
        <f>INT(CR516)</f>
        <v>0</v>
      </c>
      <c r="CT516" s="23">
        <f>INT((CR516-CS516)*10)/10</f>
        <v>0</v>
      </c>
      <c r="CU516" s="17">
        <f>CR516-CS516-CT516</f>
        <v>0</v>
      </c>
      <c r="CV516" s="23">
        <f>IF(OR(CU516=0.05,CU516=0),CU516,IF(AND(CU516&gt;0.051,CU516&lt;0.1),0.1,IF(AND(CU516&gt;0.001,CU516&lt;0.05),0.05,CU516)))</f>
        <v>0</v>
      </c>
      <c r="CW516" s="23">
        <f>CS516+CT516+CV516</f>
        <v>0</v>
      </c>
      <c r="CX516">
        <f>IF(DB515&gt;0,CX515,0)</f>
        <v>0</v>
      </c>
      <c r="CY516" s="7">
        <f>ROUND(CD516+CJ516+CW516+CX516,2)</f>
        <v>0</v>
      </c>
      <c r="CZ516" s="7">
        <f>IF(AND(CY516&gt;0,CY517=0),CY516,0)</f>
        <v>0</v>
      </c>
      <c r="DA516" s="7">
        <f>IF(DB515&gt;0,DA515,0)</f>
        <v>0</v>
      </c>
      <c r="DB516" s="7">
        <f>IF(ROUND(CY516-DA516,2)&gt;0,ROUND(CY516-DA516,2),0)</f>
        <v>0</v>
      </c>
      <c r="EB516">
        <v>514</v>
      </c>
      <c r="EC516" s="7">
        <f>IF(FB515&gt;0,EC515-1000,EC515)</f>
        <v>0</v>
      </c>
      <c r="ED516" s="20">
        <f>IF(FB515&gt;0,ROUND(PMT($F$92/12,$F$96*12,-EC516),5),0)</f>
        <v>0</v>
      </c>
      <c r="EE516" s="15">
        <f>IF(FB515&gt;0,ROUND(EC516*$EE$1/1000,2),0)</f>
        <v>0</v>
      </c>
      <c r="EF516" s="9">
        <f>INT(EE516)</f>
        <v>0</v>
      </c>
      <c r="EG516" s="23">
        <f>INT((EE516-EF516)*10)/10</f>
        <v>0</v>
      </c>
      <c r="EH516" s="17">
        <f>EE516-EF516-EG516</f>
        <v>0</v>
      </c>
      <c r="EI516" s="23">
        <f>IF(OR(EH516=0.05,EH516=0),EH516,IF(AND(EH516&gt;0.051,EH516&lt;0.1),0.1,IF(AND(EH516&gt;0.001,EH516&lt;0.05),0.05,EH516)))</f>
        <v>0</v>
      </c>
      <c r="EJ516" s="23">
        <f>EF516+EG516+EI516</f>
        <v>0</v>
      </c>
      <c r="EK516" s="15">
        <f>IF(FB515&gt;0,ROUND($ED$1*$EK$1,2),0)</f>
        <v>0</v>
      </c>
      <c r="EL516" s="22">
        <v>0</v>
      </c>
      <c r="EM516" s="22">
        <f>IF(FB515&gt;0,ROUND($ED$1*$EM$1,0),0)</f>
        <v>0</v>
      </c>
      <c r="EN516" s="22">
        <f>IF(FB515&gt;0,ROUND($ED$1*$EN$1,2),0)</f>
        <v>0</v>
      </c>
      <c r="EO516" s="22">
        <f>IF(FB515&gt;0,ROUND($ED$1*$EO$1,2),0)</f>
        <v>0</v>
      </c>
      <c r="EP516" s="22">
        <f>IF(FB515&gt;0,ROUND($ED$1*$EP$1,2),0)</f>
        <v>0</v>
      </c>
      <c r="EQ516" s="15">
        <f>IF(FB515&gt;0,EK516+SUM(EM516:EP516),0)</f>
        <v>0</v>
      </c>
      <c r="ER516" s="22">
        <f>IF(FB515&gt;0,ROUND(EQ516/12,2),0)</f>
        <v>0</v>
      </c>
      <c r="ES516" s="9">
        <f>INT(ER516)</f>
        <v>0</v>
      </c>
      <c r="ET516" s="23">
        <f>INT((ER516-ES516)*10)/10</f>
        <v>0</v>
      </c>
      <c r="EU516" s="17">
        <f>ER516-ES516-ET516</f>
        <v>0</v>
      </c>
      <c r="EV516" s="23">
        <f>IF(OR(EU516=0.05,EU516=0),EU516,IF(AND(EU516&gt;0.051,EU516&lt;0.1),0.1,IF(AND(EU516&gt;0.001,EU516&lt;0.05),0.05,EU516)))</f>
        <v>0</v>
      </c>
      <c r="EW516" s="23">
        <f>ES516+ET516+EV516</f>
        <v>0</v>
      </c>
      <c r="EX516">
        <f>IF(FB515&gt;0,EX515,0)</f>
        <v>0</v>
      </c>
      <c r="EY516" s="7">
        <f>ROUND(ED516+EJ516+EW516+EX516,2)</f>
        <v>0</v>
      </c>
      <c r="EZ516" s="7">
        <f>IF(AND(EY516&gt;0,EY517=0),EY516,0)</f>
        <v>0</v>
      </c>
      <c r="FA516" s="7">
        <f>IF(FB515&gt;0,FA515,0)</f>
        <v>0</v>
      </c>
      <c r="FB516" s="7">
        <f>IF(ROUND(EY516-FA516,2)&gt;0,ROUND(EY516-FA516,2),0)</f>
        <v>0</v>
      </c>
      <c r="GB516">
        <v>514</v>
      </c>
      <c r="GC516" s="7">
        <f>IF(HB515&gt;0,GC515-1000,GC515)</f>
        <v>0</v>
      </c>
      <c r="GD516" s="20">
        <f>IF(HB515&gt;0,ROUND(PMT($F$92/12,$F$96*12,-GC516),5),0)</f>
        <v>0</v>
      </c>
      <c r="GE516" s="15">
        <f>IF(HB515&gt;0,ROUND(GC516*$GE$1/1000,2),0)</f>
        <v>0</v>
      </c>
      <c r="GF516" s="9">
        <f>INT(GE516)</f>
        <v>0</v>
      </c>
      <c r="GG516" s="23">
        <f>INT((GE516-GF516)*10)/10</f>
        <v>0</v>
      </c>
      <c r="GH516" s="17">
        <f>GE516-GF516-GG516</f>
        <v>0</v>
      </c>
      <c r="GI516" s="23">
        <f>IF(OR(GH516=0.05,GH516=0),GH516,IF(AND(GH516&gt;0.051,GH516&lt;0.1),0.1,IF(AND(GH516&gt;0.001,GH516&lt;0.05),0.05,GH516)))</f>
        <v>0</v>
      </c>
      <c r="GJ516" s="23">
        <f>GF516+GG516+GI516</f>
        <v>0</v>
      </c>
      <c r="GK516" s="15">
        <f>IF(HB515&gt;0,ROUND($GD$1*$GK$1,2),0)</f>
        <v>0</v>
      </c>
      <c r="GL516" s="22">
        <v>0</v>
      </c>
      <c r="GM516" s="22">
        <f>IF(HB515&gt;0,ROUND($GD$1*$GM$1,0),0)</f>
        <v>0</v>
      </c>
      <c r="GN516" s="22">
        <f>IF(HB515&gt;0,ROUND($GD$1*$GN$1,2),0)</f>
        <v>0</v>
      </c>
      <c r="GO516" s="22">
        <f>IF(HB515&gt;0,ROUND($GD$1*$GO$1,2),0)</f>
        <v>0</v>
      </c>
      <c r="GP516" s="22">
        <f>IF(HB515&gt;0,ROUND($GD$1*$GP$1,2),0)</f>
        <v>0</v>
      </c>
      <c r="GQ516" s="15">
        <f>IF(HB515&gt;0,GK516+SUM(GM516:GP516),0)</f>
        <v>0</v>
      </c>
      <c r="GR516" s="22">
        <f>IF(HB515&gt;0,ROUND(GQ516/12,2),0)</f>
        <v>0</v>
      </c>
      <c r="GS516" s="9">
        <f>INT(GR516)</f>
        <v>0</v>
      </c>
      <c r="GT516" s="23">
        <f>INT((GR516-GS516)*10)/10</f>
        <v>0</v>
      </c>
      <c r="GU516" s="17">
        <f>GR516-GS516-GT516</f>
        <v>0</v>
      </c>
      <c r="GV516" s="23">
        <f>IF(OR(GU516=0.05,GU516=0),GU516,IF(AND(GU516&gt;0.051,GU516&lt;0.1),0.1,IF(AND(GU516&gt;0.001,GU516&lt;0.05),0.05,GU516)))</f>
        <v>0</v>
      </c>
      <c r="GW516" s="23">
        <f>GS516+GT516+GV516</f>
        <v>0</v>
      </c>
      <c r="GX516">
        <f>IF(HB515&gt;0,GX515,0)</f>
        <v>0</v>
      </c>
      <c r="GY516" s="7">
        <f>ROUND(GD516+GJ516+GW516+GX516,2)</f>
        <v>0</v>
      </c>
      <c r="GZ516" s="7">
        <f>IF(AND(GY516&gt;0,GY517=0),GY516,0)</f>
        <v>0</v>
      </c>
      <c r="HA516" s="7">
        <f>IF(HB515&gt;0,HA515,0)</f>
        <v>0</v>
      </c>
      <c r="HB516" s="7">
        <f>IF(ROUND(GY516-HA516,2)&gt;0,ROUND(GY516-HA516,2),0)</f>
        <v>0</v>
      </c>
    </row>
    <row r="517" spans="1:235">
      <c r="BB517">
        <v>515</v>
      </c>
      <c r="BC517" s="7">
        <f>IF(BW516&gt;0,BC516-1000,BC516)</f>
        <v>0</v>
      </c>
      <c r="BD517" s="20">
        <f>IF(BW516&gt;0,ROUND(PMT($F$92/12,$F$96*12,-BC517),5),0)</f>
        <v>0</v>
      </c>
      <c r="BE517" s="15">
        <f>IF(BW516&gt;0,ROUND(BC517*$E$1/1000,2),0)</f>
        <v>0</v>
      </c>
      <c r="BF517" s="15">
        <f>IF(BW516&gt;0,ROUND(MIN(BC517,$F$168)*$BF$1,2),0)</f>
        <v>0</v>
      </c>
      <c r="BG517" s="22">
        <v>0</v>
      </c>
      <c r="BH517" s="22">
        <f>IF(BW516&gt;0,ROUND(MIN(BC517,$F$168)*$BH$1,0),0)</f>
        <v>0</v>
      </c>
      <c r="BI517" s="22">
        <f>IF(BW516&gt;0,ROUND(MIN(BC517,$F$168)*$BI$1,2),0)</f>
        <v>0</v>
      </c>
      <c r="BJ517" s="22">
        <f>IF(BW516&gt;0,ROUND(MIN(BC517,$F$168)*$BJ$1,2),0)</f>
        <v>0</v>
      </c>
      <c r="BK517" s="22">
        <f>IF(BW516&gt;0,ROUND(MIN(BC517,$F$168)*$BK$1,2),0)</f>
        <v>0</v>
      </c>
      <c r="BL517" s="15">
        <f>IF(BW516&gt;0,BF517+SUM(BH517:BK517),0)</f>
        <v>0</v>
      </c>
      <c r="BM517" s="22">
        <f>IF(BW516&gt;0,ROUND(BL517/12,2),0)</f>
        <v>0</v>
      </c>
      <c r="BN517" s="9">
        <f>INT(BM517)</f>
        <v>0</v>
      </c>
      <c r="BO517" s="23">
        <f>INT((BM517-BN517)*10)/10</f>
        <v>0</v>
      </c>
      <c r="BP517" s="17">
        <f>BM517-BN517-BO517</f>
        <v>0</v>
      </c>
      <c r="BQ517" s="23">
        <f>IF(OR(BP517=0.05,BP517=0),BP517,IF(AND(BP517&gt;0.051,BP517&lt;0.1),0.1,IF(AND(BP517&gt;0.001,BP517&lt;0.05),0.05,BP517)))</f>
        <v>0</v>
      </c>
      <c r="BR517" s="23">
        <f>BN517+BO517+BQ517</f>
        <v>0</v>
      </c>
      <c r="BS517">
        <f>IF(BW516&gt;0,BS516,0)</f>
        <v>0</v>
      </c>
      <c r="BT517" s="7">
        <f>SUM(BD517:BE517)+BR517+BS517</f>
        <v>0</v>
      </c>
      <c r="BU517" s="7">
        <f>IF(AND(BT517&gt;0,BT518=0),BT517,0)</f>
        <v>0</v>
      </c>
      <c r="BV517" s="7">
        <f>IF(BW516&gt;0,BV516,0)</f>
        <v>0</v>
      </c>
      <c r="BW517" s="7">
        <f>IF(ROUND(BT517-BV517,2)&gt;0,ROUND(BT517-BV517,2),0)</f>
        <v>0</v>
      </c>
      <c r="CB517">
        <v>515</v>
      </c>
      <c r="CC517" s="7">
        <f>IF(DB516&gt;0,CC516-1000,CC516)</f>
        <v>0</v>
      </c>
      <c r="CD517" s="20">
        <f>IF(DB516&gt;0,ROUND(PMT($F$92/12,$F$96*12,-CC517),5),0)</f>
        <v>0</v>
      </c>
      <c r="CE517" s="15">
        <f>IF(DB516&gt;0,ROUND(CC517*$CE$1/1000,2),0)</f>
        <v>0</v>
      </c>
      <c r="CF517" s="9">
        <f>INT(CE517)</f>
        <v>0</v>
      </c>
      <c r="CG517" s="23">
        <f>INT((CE517-CF517)*10)/10</f>
        <v>0</v>
      </c>
      <c r="CH517" s="17">
        <f>CE517-CF517-CG517</f>
        <v>0</v>
      </c>
      <c r="CI517" s="23">
        <f>IF(OR(CH517=0.05,CH517=0),CH517,IF(AND(CH517&gt;0.051,CH517&lt;0.1),0.1,IF(AND(CH517&gt;0.001,CH517&lt;0.05),0.05,CH517)))</f>
        <v>0</v>
      </c>
      <c r="CJ517" s="23">
        <f>CF517+CG517+CI517</f>
        <v>0</v>
      </c>
      <c r="CK517" s="15">
        <f>IF(DB516&gt;0,ROUND($CD$1*$CK$1,2),0)</f>
        <v>0</v>
      </c>
      <c r="CL517" s="22">
        <v>0</v>
      </c>
      <c r="CM517" s="22">
        <f>IF(DB516&gt;0,ROUND($CD$1*$CM$1,2),0)</f>
        <v>0</v>
      </c>
      <c r="CN517" s="22">
        <f>IF(DB516&gt;0,ROUND($CD$1*$CN$1,2),0)</f>
        <v>0</v>
      </c>
      <c r="CO517" s="22">
        <f>IF(DB516&gt;0,ROUND($CD$1*$CO$1,2),0)</f>
        <v>0</v>
      </c>
      <c r="CP517" s="22">
        <f>IF(DB516&gt;0,ROUND($CD$1*$CP$1,2),0)</f>
        <v>0</v>
      </c>
      <c r="CQ517" s="15">
        <f>IF(DB516&gt;0,CK517+SUM(CM517:CP517),0)</f>
        <v>0</v>
      </c>
      <c r="CR517" s="22">
        <f>IF(DB516&gt;0,ROUND(CQ517/12,2),0)</f>
        <v>0</v>
      </c>
      <c r="CS517" s="9">
        <f>INT(CR517)</f>
        <v>0</v>
      </c>
      <c r="CT517" s="23">
        <f>INT((CR517-CS517)*10)/10</f>
        <v>0</v>
      </c>
      <c r="CU517" s="17">
        <f>CR517-CS517-CT517</f>
        <v>0</v>
      </c>
      <c r="CV517" s="23">
        <f>IF(OR(CU517=0.05,CU517=0),CU517,IF(AND(CU517&gt;0.051,CU517&lt;0.1),0.1,IF(AND(CU517&gt;0.001,CU517&lt;0.05),0.05,CU517)))</f>
        <v>0</v>
      </c>
      <c r="CW517" s="23">
        <f>CS517+CT517+CV517</f>
        <v>0</v>
      </c>
      <c r="CX517">
        <f>IF(DB516&gt;0,CX516,0)</f>
        <v>0</v>
      </c>
      <c r="CY517" s="7">
        <f>ROUND(CD517+CJ517+CW517+CX517,2)</f>
        <v>0</v>
      </c>
      <c r="CZ517" s="7">
        <f>IF(AND(CY517&gt;0,CY518=0),CY517,0)</f>
        <v>0</v>
      </c>
      <c r="DA517" s="7">
        <f>IF(DB516&gt;0,DA516,0)</f>
        <v>0</v>
      </c>
      <c r="DB517" s="7">
        <f>IF(ROUND(CY517-DA517,2)&gt;0,ROUND(CY517-DA517,2),0)</f>
        <v>0</v>
      </c>
      <c r="EB517">
        <v>515</v>
      </c>
      <c r="EC517" s="7">
        <f>IF(FB516&gt;0,EC516-1000,EC516)</f>
        <v>0</v>
      </c>
      <c r="ED517" s="20">
        <f>IF(FB516&gt;0,ROUND(PMT($F$92/12,$F$96*12,-EC517),5),0)</f>
        <v>0</v>
      </c>
      <c r="EE517" s="15">
        <f>IF(FB516&gt;0,ROUND(EC517*$EE$1/1000,2),0)</f>
        <v>0</v>
      </c>
      <c r="EF517" s="9">
        <f>INT(EE517)</f>
        <v>0</v>
      </c>
      <c r="EG517" s="23">
        <f>INT((EE517-EF517)*10)/10</f>
        <v>0</v>
      </c>
      <c r="EH517" s="17">
        <f>EE517-EF517-EG517</f>
        <v>0</v>
      </c>
      <c r="EI517" s="23">
        <f>IF(OR(EH517=0.05,EH517=0),EH517,IF(AND(EH517&gt;0.051,EH517&lt;0.1),0.1,IF(AND(EH517&gt;0.001,EH517&lt;0.05),0.05,EH517)))</f>
        <v>0</v>
      </c>
      <c r="EJ517" s="23">
        <f>EF517+EG517+EI517</f>
        <v>0</v>
      </c>
      <c r="EK517" s="15">
        <f>IF(FB516&gt;0,ROUND($ED$1*$EK$1,2),0)</f>
        <v>0</v>
      </c>
      <c r="EL517" s="22">
        <v>0</v>
      </c>
      <c r="EM517" s="22">
        <f>IF(FB516&gt;0,ROUND($ED$1*$EM$1,0),0)</f>
        <v>0</v>
      </c>
      <c r="EN517" s="22">
        <f>IF(FB516&gt;0,ROUND($ED$1*$EN$1,2),0)</f>
        <v>0</v>
      </c>
      <c r="EO517" s="22">
        <f>IF(FB516&gt;0,ROUND($ED$1*$EO$1,2),0)</f>
        <v>0</v>
      </c>
      <c r="EP517" s="22">
        <f>IF(FB516&gt;0,ROUND($ED$1*$EP$1,2),0)</f>
        <v>0</v>
      </c>
      <c r="EQ517" s="15">
        <f>IF(FB516&gt;0,EK517+SUM(EM517:EP517),0)</f>
        <v>0</v>
      </c>
      <c r="ER517" s="22">
        <f>IF(FB516&gt;0,ROUND(EQ517/12,2),0)</f>
        <v>0</v>
      </c>
      <c r="ES517" s="9">
        <f>INT(ER517)</f>
        <v>0</v>
      </c>
      <c r="ET517" s="23">
        <f>INT((ER517-ES517)*10)/10</f>
        <v>0</v>
      </c>
      <c r="EU517" s="17">
        <f>ER517-ES517-ET517</f>
        <v>0</v>
      </c>
      <c r="EV517" s="23">
        <f>IF(OR(EU517=0.05,EU517=0),EU517,IF(AND(EU517&gt;0.051,EU517&lt;0.1),0.1,IF(AND(EU517&gt;0.001,EU517&lt;0.05),0.05,EU517)))</f>
        <v>0</v>
      </c>
      <c r="EW517" s="23">
        <f>ES517+ET517+EV517</f>
        <v>0</v>
      </c>
      <c r="EX517">
        <f>IF(FB516&gt;0,EX516,0)</f>
        <v>0</v>
      </c>
      <c r="EY517" s="7">
        <f>ROUND(ED517+EJ517+EW517+EX517,2)</f>
        <v>0</v>
      </c>
      <c r="EZ517" s="7">
        <f>IF(AND(EY517&gt;0,EY518=0),EY517,0)</f>
        <v>0</v>
      </c>
      <c r="FA517" s="7">
        <f>IF(FB516&gt;0,FA516,0)</f>
        <v>0</v>
      </c>
      <c r="FB517" s="7">
        <f>IF(ROUND(EY517-FA517,2)&gt;0,ROUND(EY517-FA517,2),0)</f>
        <v>0</v>
      </c>
      <c r="GB517">
        <v>515</v>
      </c>
      <c r="GC517" s="7">
        <f>IF(HB516&gt;0,GC516-1000,GC516)</f>
        <v>0</v>
      </c>
      <c r="GD517" s="20">
        <f>IF(HB516&gt;0,ROUND(PMT($F$92/12,$F$96*12,-GC517),5),0)</f>
        <v>0</v>
      </c>
      <c r="GE517" s="15">
        <f>IF(HB516&gt;0,ROUND(GC517*$GE$1/1000,2),0)</f>
        <v>0</v>
      </c>
      <c r="GF517" s="9">
        <f>INT(GE517)</f>
        <v>0</v>
      </c>
      <c r="GG517" s="23">
        <f>INT((GE517-GF517)*10)/10</f>
        <v>0</v>
      </c>
      <c r="GH517" s="17">
        <f>GE517-GF517-GG517</f>
        <v>0</v>
      </c>
      <c r="GI517" s="23">
        <f>IF(OR(GH517=0.05,GH517=0),GH517,IF(AND(GH517&gt;0.051,GH517&lt;0.1),0.1,IF(AND(GH517&gt;0.001,GH517&lt;0.05),0.05,GH517)))</f>
        <v>0</v>
      </c>
      <c r="GJ517" s="23">
        <f>GF517+GG517+GI517</f>
        <v>0</v>
      </c>
      <c r="GK517" s="15">
        <f>IF(HB516&gt;0,ROUND($GD$1*$GK$1,2),0)</f>
        <v>0</v>
      </c>
      <c r="GL517" s="22">
        <v>0</v>
      </c>
      <c r="GM517" s="22">
        <f>IF(HB516&gt;0,ROUND($GD$1*$GM$1,0),0)</f>
        <v>0</v>
      </c>
      <c r="GN517" s="22">
        <f>IF(HB516&gt;0,ROUND($GD$1*$GN$1,2),0)</f>
        <v>0</v>
      </c>
      <c r="GO517" s="22">
        <f>IF(HB516&gt;0,ROUND($GD$1*$GO$1,2),0)</f>
        <v>0</v>
      </c>
      <c r="GP517" s="22">
        <f>IF(HB516&gt;0,ROUND($GD$1*$GP$1,2),0)</f>
        <v>0</v>
      </c>
      <c r="GQ517" s="15">
        <f>IF(HB516&gt;0,GK517+SUM(GM517:GP517),0)</f>
        <v>0</v>
      </c>
      <c r="GR517" s="22">
        <f>IF(HB516&gt;0,ROUND(GQ517/12,2),0)</f>
        <v>0</v>
      </c>
      <c r="GS517" s="9">
        <f>INT(GR517)</f>
        <v>0</v>
      </c>
      <c r="GT517" s="23">
        <f>INT((GR517-GS517)*10)/10</f>
        <v>0</v>
      </c>
      <c r="GU517" s="17">
        <f>GR517-GS517-GT517</f>
        <v>0</v>
      </c>
      <c r="GV517" s="23">
        <f>IF(OR(GU517=0.05,GU517=0),GU517,IF(AND(GU517&gt;0.051,GU517&lt;0.1),0.1,IF(AND(GU517&gt;0.001,GU517&lt;0.05),0.05,GU517)))</f>
        <v>0</v>
      </c>
      <c r="GW517" s="23">
        <f>GS517+GT517+GV517</f>
        <v>0</v>
      </c>
      <c r="GX517">
        <f>IF(HB516&gt;0,GX516,0)</f>
        <v>0</v>
      </c>
      <c r="GY517" s="7">
        <f>ROUND(GD517+GJ517+GW517+GX517,2)</f>
        <v>0</v>
      </c>
      <c r="GZ517" s="7">
        <f>IF(AND(GY517&gt;0,GY518=0),GY517,0)</f>
        <v>0</v>
      </c>
      <c r="HA517" s="7">
        <f>IF(HB516&gt;0,HA516,0)</f>
        <v>0</v>
      </c>
      <c r="HB517" s="7">
        <f>IF(ROUND(GY517-HA517,2)&gt;0,ROUND(GY517-HA517,2),0)</f>
        <v>0</v>
      </c>
    </row>
    <row r="518" spans="1:235">
      <c r="BB518">
        <v>516</v>
      </c>
      <c r="BC518" s="7">
        <f>IF(BW517&gt;0,BC517-1000,BC517)</f>
        <v>0</v>
      </c>
      <c r="BD518" s="20">
        <f>IF(BW517&gt;0,ROUND(PMT($F$92/12,$F$96*12,-BC518),5),0)</f>
        <v>0</v>
      </c>
      <c r="BE518" s="15">
        <f>IF(BW517&gt;0,ROUND(BC518*$E$1/1000,2),0)</f>
        <v>0</v>
      </c>
      <c r="BF518" s="15">
        <f>IF(BW517&gt;0,ROUND(MIN(BC518,$F$168)*$BF$1,2),0)</f>
        <v>0</v>
      </c>
      <c r="BG518" s="22">
        <v>0</v>
      </c>
      <c r="BH518" s="22">
        <f>IF(BW517&gt;0,ROUND(MIN(BC518,$F$168)*$BH$1,0),0)</f>
        <v>0</v>
      </c>
      <c r="BI518" s="22">
        <f>IF(BW517&gt;0,ROUND(MIN(BC518,$F$168)*$BI$1,2),0)</f>
        <v>0</v>
      </c>
      <c r="BJ518" s="22">
        <f>IF(BW517&gt;0,ROUND(MIN(BC518,$F$168)*$BJ$1,2),0)</f>
        <v>0</v>
      </c>
      <c r="BK518" s="22">
        <f>IF(BW517&gt;0,ROUND(MIN(BC518,$F$168)*$BK$1,2),0)</f>
        <v>0</v>
      </c>
      <c r="BL518" s="15">
        <f>IF(BW517&gt;0,BF518+SUM(BH518:BK518),0)</f>
        <v>0</v>
      </c>
      <c r="BM518" s="22">
        <f>IF(BW517&gt;0,ROUND(BL518/12,2),0)</f>
        <v>0</v>
      </c>
      <c r="BN518" s="9">
        <f>INT(BM518)</f>
        <v>0</v>
      </c>
      <c r="BO518" s="23">
        <f>INT((BM518-BN518)*10)/10</f>
        <v>0</v>
      </c>
      <c r="BP518" s="17">
        <f>BM518-BN518-BO518</f>
        <v>0</v>
      </c>
      <c r="BQ518" s="23">
        <f>IF(OR(BP518=0.05,BP518=0),BP518,IF(AND(BP518&gt;0.051,BP518&lt;0.1),0.1,IF(AND(BP518&gt;0.001,BP518&lt;0.05),0.05,BP518)))</f>
        <v>0</v>
      </c>
      <c r="BR518" s="23">
        <f>BN518+BO518+BQ518</f>
        <v>0</v>
      </c>
      <c r="BS518">
        <f>IF(BW517&gt;0,BS517,0)</f>
        <v>0</v>
      </c>
      <c r="BT518" s="7">
        <f>SUM(BD518:BE518)+BR518+BS518</f>
        <v>0</v>
      </c>
      <c r="BU518" s="7">
        <f>IF(AND(BT518&gt;0,BT519=0),BT518,0)</f>
        <v>0</v>
      </c>
      <c r="BV518" s="7">
        <f>IF(BW517&gt;0,BV517,0)</f>
        <v>0</v>
      </c>
      <c r="BW518" s="7">
        <f>IF(ROUND(BT518-BV518,2)&gt;0,ROUND(BT518-BV518,2),0)</f>
        <v>0</v>
      </c>
      <c r="CB518">
        <v>516</v>
      </c>
      <c r="CC518" s="7">
        <f>IF(DB517&gt;0,CC517-1000,CC517)</f>
        <v>0</v>
      </c>
      <c r="CD518" s="20">
        <f>IF(DB517&gt;0,ROUND(PMT($F$92/12,$F$96*12,-CC518),5),0)</f>
        <v>0</v>
      </c>
      <c r="CE518" s="15">
        <f>IF(DB517&gt;0,ROUND(CC518*$CE$1/1000,2),0)</f>
        <v>0</v>
      </c>
      <c r="CF518" s="9">
        <f>INT(CE518)</f>
        <v>0</v>
      </c>
      <c r="CG518" s="23">
        <f>INT((CE518-CF518)*10)/10</f>
        <v>0</v>
      </c>
      <c r="CH518" s="17">
        <f>CE518-CF518-CG518</f>
        <v>0</v>
      </c>
      <c r="CI518" s="23">
        <f>IF(OR(CH518=0.05,CH518=0),CH518,IF(AND(CH518&gt;0.051,CH518&lt;0.1),0.1,IF(AND(CH518&gt;0.001,CH518&lt;0.05),0.05,CH518)))</f>
        <v>0</v>
      </c>
      <c r="CJ518" s="23">
        <f>CF518+CG518+CI518</f>
        <v>0</v>
      </c>
      <c r="CK518" s="15">
        <f>IF(DB517&gt;0,ROUND($CD$1*$CK$1,2),0)</f>
        <v>0</v>
      </c>
      <c r="CL518" s="22">
        <v>0</v>
      </c>
      <c r="CM518" s="22">
        <f>IF(DB517&gt;0,ROUND($CD$1*$CM$1,2),0)</f>
        <v>0</v>
      </c>
      <c r="CN518" s="22">
        <f>IF(DB517&gt;0,ROUND($CD$1*$CN$1,2),0)</f>
        <v>0</v>
      </c>
      <c r="CO518" s="22">
        <f>IF(DB517&gt;0,ROUND($CD$1*$CO$1,2),0)</f>
        <v>0</v>
      </c>
      <c r="CP518" s="22">
        <f>IF(DB517&gt;0,ROUND($CD$1*$CP$1,2),0)</f>
        <v>0</v>
      </c>
      <c r="CQ518" s="15">
        <f>IF(DB517&gt;0,CK518+SUM(CM518:CP518),0)</f>
        <v>0</v>
      </c>
      <c r="CR518" s="22">
        <f>IF(DB517&gt;0,ROUND(CQ518/12,2),0)</f>
        <v>0</v>
      </c>
      <c r="CS518" s="9">
        <f>INT(CR518)</f>
        <v>0</v>
      </c>
      <c r="CT518" s="23">
        <f>INT((CR518-CS518)*10)/10</f>
        <v>0</v>
      </c>
      <c r="CU518" s="17">
        <f>CR518-CS518-CT518</f>
        <v>0</v>
      </c>
      <c r="CV518" s="23">
        <f>IF(OR(CU518=0.05,CU518=0),CU518,IF(AND(CU518&gt;0.051,CU518&lt;0.1),0.1,IF(AND(CU518&gt;0.001,CU518&lt;0.05),0.05,CU518)))</f>
        <v>0</v>
      </c>
      <c r="CW518" s="23">
        <f>CS518+CT518+CV518</f>
        <v>0</v>
      </c>
      <c r="CX518">
        <f>IF(DB517&gt;0,CX517,0)</f>
        <v>0</v>
      </c>
      <c r="CY518" s="7">
        <f>ROUND(CD518+CJ518+CW518+CX518,2)</f>
        <v>0</v>
      </c>
      <c r="CZ518" s="7">
        <f>IF(AND(CY518&gt;0,CY519=0),CY518,0)</f>
        <v>0</v>
      </c>
      <c r="DA518" s="7">
        <f>IF(DB517&gt;0,DA517,0)</f>
        <v>0</v>
      </c>
      <c r="DB518" s="7">
        <f>IF(ROUND(CY518-DA518,2)&gt;0,ROUND(CY518-DA518,2),0)</f>
        <v>0</v>
      </c>
      <c r="EB518">
        <v>516</v>
      </c>
      <c r="EC518" s="7">
        <f>IF(FB517&gt;0,EC517-1000,EC517)</f>
        <v>0</v>
      </c>
      <c r="ED518" s="20">
        <f>IF(FB517&gt;0,ROUND(PMT($F$92/12,$F$96*12,-EC518),5),0)</f>
        <v>0</v>
      </c>
      <c r="EE518" s="15">
        <f>IF(FB517&gt;0,ROUND(EC518*$EE$1/1000,2),0)</f>
        <v>0</v>
      </c>
      <c r="EF518" s="9">
        <f>INT(EE518)</f>
        <v>0</v>
      </c>
      <c r="EG518" s="23">
        <f>INT((EE518-EF518)*10)/10</f>
        <v>0</v>
      </c>
      <c r="EH518" s="17">
        <f>EE518-EF518-EG518</f>
        <v>0</v>
      </c>
      <c r="EI518" s="23">
        <f>IF(OR(EH518=0.05,EH518=0),EH518,IF(AND(EH518&gt;0.051,EH518&lt;0.1),0.1,IF(AND(EH518&gt;0.001,EH518&lt;0.05),0.05,EH518)))</f>
        <v>0</v>
      </c>
      <c r="EJ518" s="23">
        <f>EF518+EG518+EI518</f>
        <v>0</v>
      </c>
      <c r="EK518" s="15">
        <f>IF(FB517&gt;0,ROUND($ED$1*$EK$1,2),0)</f>
        <v>0</v>
      </c>
      <c r="EL518" s="22">
        <v>0</v>
      </c>
      <c r="EM518" s="22">
        <f>IF(FB517&gt;0,ROUND($ED$1*$EM$1,0),0)</f>
        <v>0</v>
      </c>
      <c r="EN518" s="22">
        <f>IF(FB517&gt;0,ROUND($ED$1*$EN$1,2),0)</f>
        <v>0</v>
      </c>
      <c r="EO518" s="22">
        <f>IF(FB517&gt;0,ROUND($ED$1*$EO$1,2),0)</f>
        <v>0</v>
      </c>
      <c r="EP518" s="22">
        <f>IF(FB517&gt;0,ROUND($ED$1*$EP$1,2),0)</f>
        <v>0</v>
      </c>
      <c r="EQ518" s="15">
        <f>IF(FB517&gt;0,EK518+SUM(EM518:EP518),0)</f>
        <v>0</v>
      </c>
      <c r="ER518" s="22">
        <f>IF(FB517&gt;0,ROUND(EQ518/12,2),0)</f>
        <v>0</v>
      </c>
      <c r="ES518" s="9">
        <f>INT(ER518)</f>
        <v>0</v>
      </c>
      <c r="ET518" s="23">
        <f>INT((ER518-ES518)*10)/10</f>
        <v>0</v>
      </c>
      <c r="EU518" s="17">
        <f>ER518-ES518-ET518</f>
        <v>0</v>
      </c>
      <c r="EV518" s="23">
        <f>IF(OR(EU518=0.05,EU518=0),EU518,IF(AND(EU518&gt;0.051,EU518&lt;0.1),0.1,IF(AND(EU518&gt;0.001,EU518&lt;0.05),0.05,EU518)))</f>
        <v>0</v>
      </c>
      <c r="EW518" s="23">
        <f>ES518+ET518+EV518</f>
        <v>0</v>
      </c>
      <c r="EX518">
        <f>IF(FB517&gt;0,EX517,0)</f>
        <v>0</v>
      </c>
      <c r="EY518" s="7">
        <f>ROUND(ED518+EJ518+EW518+EX518,2)</f>
        <v>0</v>
      </c>
      <c r="EZ518" s="7">
        <f>IF(AND(EY518&gt;0,EY519=0),EY518,0)</f>
        <v>0</v>
      </c>
      <c r="FA518" s="7">
        <f>IF(FB517&gt;0,FA517,0)</f>
        <v>0</v>
      </c>
      <c r="FB518" s="7">
        <f>IF(ROUND(EY518-FA518,2)&gt;0,ROUND(EY518-FA518,2),0)</f>
        <v>0</v>
      </c>
      <c r="GB518">
        <v>516</v>
      </c>
      <c r="GC518" s="7">
        <f>IF(HB517&gt;0,GC517-1000,GC517)</f>
        <v>0</v>
      </c>
      <c r="GD518" s="20">
        <f>IF(HB517&gt;0,ROUND(PMT($F$92/12,$F$96*12,-GC518),5),0)</f>
        <v>0</v>
      </c>
      <c r="GE518" s="15">
        <f>IF(HB517&gt;0,ROUND(GC518*$GE$1/1000,2),0)</f>
        <v>0</v>
      </c>
      <c r="GF518" s="9">
        <f>INT(GE518)</f>
        <v>0</v>
      </c>
      <c r="GG518" s="23">
        <f>INT((GE518-GF518)*10)/10</f>
        <v>0</v>
      </c>
      <c r="GH518" s="17">
        <f>GE518-GF518-GG518</f>
        <v>0</v>
      </c>
      <c r="GI518" s="23">
        <f>IF(OR(GH518=0.05,GH518=0),GH518,IF(AND(GH518&gt;0.051,GH518&lt;0.1),0.1,IF(AND(GH518&gt;0.001,GH518&lt;0.05),0.05,GH518)))</f>
        <v>0</v>
      </c>
      <c r="GJ518" s="23">
        <f>GF518+GG518+GI518</f>
        <v>0</v>
      </c>
      <c r="GK518" s="15">
        <f>IF(HB517&gt;0,ROUND($GD$1*$GK$1,2),0)</f>
        <v>0</v>
      </c>
      <c r="GL518" s="22">
        <v>0</v>
      </c>
      <c r="GM518" s="22">
        <f>IF(HB517&gt;0,ROUND($GD$1*$GM$1,0),0)</f>
        <v>0</v>
      </c>
      <c r="GN518" s="22">
        <f>IF(HB517&gt;0,ROUND($GD$1*$GN$1,2),0)</f>
        <v>0</v>
      </c>
      <c r="GO518" s="22">
        <f>IF(HB517&gt;0,ROUND($GD$1*$GO$1,2),0)</f>
        <v>0</v>
      </c>
      <c r="GP518" s="22">
        <f>IF(HB517&gt;0,ROUND($GD$1*$GP$1,2),0)</f>
        <v>0</v>
      </c>
      <c r="GQ518" s="15">
        <f>IF(HB517&gt;0,GK518+SUM(GM518:GP518),0)</f>
        <v>0</v>
      </c>
      <c r="GR518" s="22">
        <f>IF(HB517&gt;0,ROUND(GQ518/12,2),0)</f>
        <v>0</v>
      </c>
      <c r="GS518" s="9">
        <f>INT(GR518)</f>
        <v>0</v>
      </c>
      <c r="GT518" s="23">
        <f>INT((GR518-GS518)*10)/10</f>
        <v>0</v>
      </c>
      <c r="GU518" s="17">
        <f>GR518-GS518-GT518</f>
        <v>0</v>
      </c>
      <c r="GV518" s="23">
        <f>IF(OR(GU518=0.05,GU518=0),GU518,IF(AND(GU518&gt;0.051,GU518&lt;0.1),0.1,IF(AND(GU518&gt;0.001,GU518&lt;0.05),0.05,GU518)))</f>
        <v>0</v>
      </c>
      <c r="GW518" s="23">
        <f>GS518+GT518+GV518</f>
        <v>0</v>
      </c>
      <c r="GX518">
        <f>IF(HB517&gt;0,GX517,0)</f>
        <v>0</v>
      </c>
      <c r="GY518" s="7">
        <f>ROUND(GD518+GJ518+GW518+GX518,2)</f>
        <v>0</v>
      </c>
      <c r="GZ518" s="7">
        <f>IF(AND(GY518&gt;0,GY519=0),GY518,0)</f>
        <v>0</v>
      </c>
      <c r="HA518" s="7">
        <f>IF(HB517&gt;0,HA517,0)</f>
        <v>0</v>
      </c>
      <c r="HB518" s="7">
        <f>IF(ROUND(GY518-HA518,2)&gt;0,ROUND(GY518-HA518,2),0)</f>
        <v>0</v>
      </c>
    </row>
    <row r="519" spans="1:235">
      <c r="BB519">
        <v>517</v>
      </c>
      <c r="BC519" s="7">
        <f>IF(BW518&gt;0,BC518-1000,BC518)</f>
        <v>0</v>
      </c>
      <c r="BD519" s="20">
        <f>IF(BW518&gt;0,ROUND(PMT($F$92/12,$F$96*12,-BC519),5),0)</f>
        <v>0</v>
      </c>
      <c r="BE519" s="15">
        <f>IF(BW518&gt;0,ROUND(BC519*$E$1/1000,2),0)</f>
        <v>0</v>
      </c>
      <c r="BF519" s="15">
        <f>IF(BW518&gt;0,ROUND(MIN(BC519,$F$168)*$BF$1,2),0)</f>
        <v>0</v>
      </c>
      <c r="BG519" s="22">
        <v>0</v>
      </c>
      <c r="BH519" s="22">
        <f>IF(BW518&gt;0,ROUND(MIN(BC519,$F$168)*$BH$1,0),0)</f>
        <v>0</v>
      </c>
      <c r="BI519" s="22">
        <f>IF(BW518&gt;0,ROUND(MIN(BC519,$F$168)*$BI$1,2),0)</f>
        <v>0</v>
      </c>
      <c r="BJ519" s="22">
        <f>IF(BW518&gt;0,ROUND(MIN(BC519,$F$168)*$BJ$1,2),0)</f>
        <v>0</v>
      </c>
      <c r="BK519" s="22">
        <f>IF(BW518&gt;0,ROUND(MIN(BC519,$F$168)*$BK$1,2),0)</f>
        <v>0</v>
      </c>
      <c r="BL519" s="15">
        <f>IF(BW518&gt;0,BF519+SUM(BH519:BK519),0)</f>
        <v>0</v>
      </c>
      <c r="BM519" s="22">
        <f>IF(BW518&gt;0,ROUND(BL519/12,2),0)</f>
        <v>0</v>
      </c>
      <c r="BN519" s="9">
        <f>INT(BM519)</f>
        <v>0</v>
      </c>
      <c r="BO519" s="23">
        <f>INT((BM519-BN519)*10)/10</f>
        <v>0</v>
      </c>
      <c r="BP519" s="17">
        <f>BM519-BN519-BO519</f>
        <v>0</v>
      </c>
      <c r="BQ519" s="23">
        <f>IF(OR(BP519=0.05,BP519=0),BP519,IF(AND(BP519&gt;0.051,BP519&lt;0.1),0.1,IF(AND(BP519&gt;0.001,BP519&lt;0.05),0.05,BP519)))</f>
        <v>0</v>
      </c>
      <c r="BR519" s="23">
        <f>BN519+BO519+BQ519</f>
        <v>0</v>
      </c>
      <c r="BS519">
        <f>IF(BW518&gt;0,BS518,0)</f>
        <v>0</v>
      </c>
      <c r="BT519" s="7">
        <f>SUM(BD519:BE519)+BR519+BS519</f>
        <v>0</v>
      </c>
      <c r="BU519" s="7">
        <f>IF(AND(BT519&gt;0,BT520=0),BT519,0)</f>
        <v>0</v>
      </c>
      <c r="BV519" s="7">
        <f>IF(BW518&gt;0,BV518,0)</f>
        <v>0</v>
      </c>
      <c r="BW519" s="7">
        <f>IF(ROUND(BT519-BV519,2)&gt;0,ROUND(BT519-BV519,2),0)</f>
        <v>0</v>
      </c>
      <c r="CB519">
        <v>517</v>
      </c>
      <c r="CC519" s="7">
        <f>IF(DB518&gt;0,CC518-1000,CC518)</f>
        <v>0</v>
      </c>
      <c r="CD519" s="20">
        <f>IF(DB518&gt;0,ROUND(PMT($F$92/12,$F$96*12,-CC519),5),0)</f>
        <v>0</v>
      </c>
      <c r="CE519" s="15">
        <f>IF(DB518&gt;0,ROUND(CC519*$CE$1/1000,2),0)</f>
        <v>0</v>
      </c>
      <c r="CF519" s="9">
        <f>INT(CE519)</f>
        <v>0</v>
      </c>
      <c r="CG519" s="23">
        <f>INT((CE519-CF519)*10)/10</f>
        <v>0</v>
      </c>
      <c r="CH519" s="17">
        <f>CE519-CF519-CG519</f>
        <v>0</v>
      </c>
      <c r="CI519" s="23">
        <f>IF(OR(CH519=0.05,CH519=0),CH519,IF(AND(CH519&gt;0.051,CH519&lt;0.1),0.1,IF(AND(CH519&gt;0.001,CH519&lt;0.05),0.05,CH519)))</f>
        <v>0</v>
      </c>
      <c r="CJ519" s="23">
        <f>CF519+CG519+CI519</f>
        <v>0</v>
      </c>
      <c r="CK519" s="15">
        <f>IF(DB518&gt;0,ROUND($CD$1*$CK$1,2),0)</f>
        <v>0</v>
      </c>
      <c r="CL519" s="22">
        <v>0</v>
      </c>
      <c r="CM519" s="22">
        <f>IF(DB518&gt;0,ROUND($CD$1*$CM$1,2),0)</f>
        <v>0</v>
      </c>
      <c r="CN519" s="22">
        <f>IF(DB518&gt;0,ROUND($CD$1*$CN$1,2),0)</f>
        <v>0</v>
      </c>
      <c r="CO519" s="22">
        <f>IF(DB518&gt;0,ROUND($CD$1*$CO$1,2),0)</f>
        <v>0</v>
      </c>
      <c r="CP519" s="22">
        <f>IF(DB518&gt;0,ROUND($CD$1*$CP$1,2),0)</f>
        <v>0</v>
      </c>
      <c r="CQ519" s="15">
        <f>IF(DB518&gt;0,CK519+SUM(CM519:CP519),0)</f>
        <v>0</v>
      </c>
      <c r="CR519" s="22">
        <f>IF(DB518&gt;0,ROUND(CQ519/12,2),0)</f>
        <v>0</v>
      </c>
      <c r="CS519" s="9">
        <f>INT(CR519)</f>
        <v>0</v>
      </c>
      <c r="CT519" s="23">
        <f>INT((CR519-CS519)*10)/10</f>
        <v>0</v>
      </c>
      <c r="CU519" s="17">
        <f>CR519-CS519-CT519</f>
        <v>0</v>
      </c>
      <c r="CV519" s="23">
        <f>IF(OR(CU519=0.05,CU519=0),CU519,IF(AND(CU519&gt;0.051,CU519&lt;0.1),0.1,IF(AND(CU519&gt;0.001,CU519&lt;0.05),0.05,CU519)))</f>
        <v>0</v>
      </c>
      <c r="CW519" s="23">
        <f>CS519+CT519+CV519</f>
        <v>0</v>
      </c>
      <c r="CX519">
        <f>IF(DB518&gt;0,CX518,0)</f>
        <v>0</v>
      </c>
      <c r="CY519" s="7">
        <f>ROUND(CD519+CJ519+CW519+CX519,2)</f>
        <v>0</v>
      </c>
      <c r="CZ519" s="7">
        <f>IF(AND(CY519&gt;0,CY520=0),CY519,0)</f>
        <v>0</v>
      </c>
      <c r="DA519" s="7">
        <f>IF(DB518&gt;0,DA518,0)</f>
        <v>0</v>
      </c>
      <c r="DB519" s="7">
        <f>IF(ROUND(CY519-DA519,2)&gt;0,ROUND(CY519-DA519,2),0)</f>
        <v>0</v>
      </c>
      <c r="EB519">
        <v>517</v>
      </c>
      <c r="EC519" s="7">
        <f>IF(FB518&gt;0,EC518-1000,EC518)</f>
        <v>0</v>
      </c>
      <c r="ED519" s="20">
        <f>IF(FB518&gt;0,ROUND(PMT($F$92/12,$F$96*12,-EC519),5),0)</f>
        <v>0</v>
      </c>
      <c r="EE519" s="15">
        <f>IF(FB518&gt;0,ROUND(EC519*$EE$1/1000,2),0)</f>
        <v>0</v>
      </c>
      <c r="EF519" s="9">
        <f>INT(EE519)</f>
        <v>0</v>
      </c>
      <c r="EG519" s="23">
        <f>INT((EE519-EF519)*10)/10</f>
        <v>0</v>
      </c>
      <c r="EH519" s="17">
        <f>EE519-EF519-EG519</f>
        <v>0</v>
      </c>
      <c r="EI519" s="23">
        <f>IF(OR(EH519=0.05,EH519=0),EH519,IF(AND(EH519&gt;0.051,EH519&lt;0.1),0.1,IF(AND(EH519&gt;0.001,EH519&lt;0.05),0.05,EH519)))</f>
        <v>0</v>
      </c>
      <c r="EJ519" s="23">
        <f>EF519+EG519+EI519</f>
        <v>0</v>
      </c>
      <c r="EK519" s="15">
        <f>IF(FB518&gt;0,ROUND($ED$1*$EK$1,2),0)</f>
        <v>0</v>
      </c>
      <c r="EL519" s="22">
        <v>0</v>
      </c>
      <c r="EM519" s="22">
        <f>IF(FB518&gt;0,ROUND($ED$1*$EM$1,0),0)</f>
        <v>0</v>
      </c>
      <c r="EN519" s="22">
        <f>IF(FB518&gt;0,ROUND($ED$1*$EN$1,2),0)</f>
        <v>0</v>
      </c>
      <c r="EO519" s="22">
        <f>IF(FB518&gt;0,ROUND($ED$1*$EO$1,2),0)</f>
        <v>0</v>
      </c>
      <c r="EP519" s="22">
        <f>IF(FB518&gt;0,ROUND($ED$1*$EP$1,2),0)</f>
        <v>0</v>
      </c>
      <c r="EQ519" s="15">
        <f>IF(FB518&gt;0,EK519+SUM(EM519:EP519),0)</f>
        <v>0</v>
      </c>
      <c r="ER519" s="22">
        <f>IF(FB518&gt;0,ROUND(EQ519/12,2),0)</f>
        <v>0</v>
      </c>
      <c r="ES519" s="9">
        <f>INT(ER519)</f>
        <v>0</v>
      </c>
      <c r="ET519" s="23">
        <f>INT((ER519-ES519)*10)/10</f>
        <v>0</v>
      </c>
      <c r="EU519" s="17">
        <f>ER519-ES519-ET519</f>
        <v>0</v>
      </c>
      <c r="EV519" s="23">
        <f>IF(OR(EU519=0.05,EU519=0),EU519,IF(AND(EU519&gt;0.051,EU519&lt;0.1),0.1,IF(AND(EU519&gt;0.001,EU519&lt;0.05),0.05,EU519)))</f>
        <v>0</v>
      </c>
      <c r="EW519" s="23">
        <f>ES519+ET519+EV519</f>
        <v>0</v>
      </c>
      <c r="EX519">
        <f>IF(FB518&gt;0,EX518,0)</f>
        <v>0</v>
      </c>
      <c r="EY519" s="7">
        <f>ROUND(ED519+EJ519+EW519+EX519,2)</f>
        <v>0</v>
      </c>
      <c r="EZ519" s="7">
        <f>IF(AND(EY519&gt;0,EY520=0),EY519,0)</f>
        <v>0</v>
      </c>
      <c r="FA519" s="7">
        <f>IF(FB518&gt;0,FA518,0)</f>
        <v>0</v>
      </c>
      <c r="FB519" s="7">
        <f>IF(ROUND(EY519-FA519,2)&gt;0,ROUND(EY519-FA519,2),0)</f>
        <v>0</v>
      </c>
      <c r="GB519">
        <v>517</v>
      </c>
      <c r="GC519" s="7">
        <f>IF(HB518&gt;0,GC518-1000,GC518)</f>
        <v>0</v>
      </c>
      <c r="GD519" s="20">
        <f>IF(HB518&gt;0,ROUND(PMT($F$92/12,$F$96*12,-GC519),5),0)</f>
        <v>0</v>
      </c>
      <c r="GE519" s="15">
        <f>IF(HB518&gt;0,ROUND(GC519*$GE$1/1000,2),0)</f>
        <v>0</v>
      </c>
      <c r="GF519" s="9">
        <f>INT(GE519)</f>
        <v>0</v>
      </c>
      <c r="GG519" s="23">
        <f>INT((GE519-GF519)*10)/10</f>
        <v>0</v>
      </c>
      <c r="GH519" s="17">
        <f>GE519-GF519-GG519</f>
        <v>0</v>
      </c>
      <c r="GI519" s="23">
        <f>IF(OR(GH519=0.05,GH519=0),GH519,IF(AND(GH519&gt;0.051,GH519&lt;0.1),0.1,IF(AND(GH519&gt;0.001,GH519&lt;0.05),0.05,GH519)))</f>
        <v>0</v>
      </c>
      <c r="GJ519" s="23">
        <f>GF519+GG519+GI519</f>
        <v>0</v>
      </c>
      <c r="GK519" s="15">
        <f>IF(HB518&gt;0,ROUND($GD$1*$GK$1,2),0)</f>
        <v>0</v>
      </c>
      <c r="GL519" s="22">
        <v>0</v>
      </c>
      <c r="GM519" s="22">
        <f>IF(HB518&gt;0,ROUND($GD$1*$GM$1,0),0)</f>
        <v>0</v>
      </c>
      <c r="GN519" s="22">
        <f>IF(HB518&gt;0,ROUND($GD$1*$GN$1,2),0)</f>
        <v>0</v>
      </c>
      <c r="GO519" s="22">
        <f>IF(HB518&gt;0,ROUND($GD$1*$GO$1,2),0)</f>
        <v>0</v>
      </c>
      <c r="GP519" s="22">
        <f>IF(HB518&gt;0,ROUND($GD$1*$GP$1,2),0)</f>
        <v>0</v>
      </c>
      <c r="GQ519" s="15">
        <f>IF(HB518&gt;0,GK519+SUM(GM519:GP519),0)</f>
        <v>0</v>
      </c>
      <c r="GR519" s="22">
        <f>IF(HB518&gt;0,ROUND(GQ519/12,2),0)</f>
        <v>0</v>
      </c>
      <c r="GS519" s="9">
        <f>INT(GR519)</f>
        <v>0</v>
      </c>
      <c r="GT519" s="23">
        <f>INT((GR519-GS519)*10)/10</f>
        <v>0</v>
      </c>
      <c r="GU519" s="17">
        <f>GR519-GS519-GT519</f>
        <v>0</v>
      </c>
      <c r="GV519" s="23">
        <f>IF(OR(GU519=0.05,GU519=0),GU519,IF(AND(GU519&gt;0.051,GU519&lt;0.1),0.1,IF(AND(GU519&gt;0.001,GU519&lt;0.05),0.05,GU519)))</f>
        <v>0</v>
      </c>
      <c r="GW519" s="23">
        <f>GS519+GT519+GV519</f>
        <v>0</v>
      </c>
      <c r="GX519">
        <f>IF(HB518&gt;0,GX518,0)</f>
        <v>0</v>
      </c>
      <c r="GY519" s="7">
        <f>ROUND(GD519+GJ519+GW519+GX519,2)</f>
        <v>0</v>
      </c>
      <c r="GZ519" s="7">
        <f>IF(AND(GY519&gt;0,GY520=0),GY519,0)</f>
        <v>0</v>
      </c>
      <c r="HA519" s="7">
        <f>IF(HB518&gt;0,HA518,0)</f>
        <v>0</v>
      </c>
      <c r="HB519" s="7">
        <f>IF(ROUND(GY519-HA519,2)&gt;0,ROUND(GY519-HA519,2),0)</f>
        <v>0</v>
      </c>
    </row>
    <row r="520" spans="1:235">
      <c r="BB520">
        <v>518</v>
      </c>
      <c r="BC520" s="7">
        <f>IF(BW519&gt;0,BC519-1000,BC519)</f>
        <v>0</v>
      </c>
      <c r="BD520" s="20">
        <f>IF(BW519&gt;0,ROUND(PMT($F$92/12,$F$96*12,-BC520),5),0)</f>
        <v>0</v>
      </c>
      <c r="BE520" s="15">
        <f>IF(BW519&gt;0,ROUND(BC520*$E$1/1000,2),0)</f>
        <v>0</v>
      </c>
      <c r="BF520" s="15">
        <f>IF(BW519&gt;0,ROUND(MIN(BC520,$F$168)*$BF$1,2),0)</f>
        <v>0</v>
      </c>
      <c r="BG520" s="22">
        <v>0</v>
      </c>
      <c r="BH520" s="22">
        <f>IF(BW519&gt;0,ROUND(MIN(BC520,$F$168)*$BH$1,0),0)</f>
        <v>0</v>
      </c>
      <c r="BI520" s="22">
        <f>IF(BW519&gt;0,ROUND(MIN(BC520,$F$168)*$BI$1,2),0)</f>
        <v>0</v>
      </c>
      <c r="BJ520" s="22">
        <f>IF(BW519&gt;0,ROUND(MIN(BC520,$F$168)*$BJ$1,2),0)</f>
        <v>0</v>
      </c>
      <c r="BK520" s="22">
        <f>IF(BW519&gt;0,ROUND(MIN(BC520,$F$168)*$BK$1,2),0)</f>
        <v>0</v>
      </c>
      <c r="BL520" s="15">
        <f>IF(BW519&gt;0,BF520+SUM(BH520:BK520),0)</f>
        <v>0</v>
      </c>
      <c r="BM520" s="22">
        <f>IF(BW519&gt;0,ROUND(BL520/12,2),0)</f>
        <v>0</v>
      </c>
      <c r="BN520" s="9">
        <f>INT(BM520)</f>
        <v>0</v>
      </c>
      <c r="BO520" s="23">
        <f>INT((BM520-BN520)*10)/10</f>
        <v>0</v>
      </c>
      <c r="BP520" s="17">
        <f>BM520-BN520-BO520</f>
        <v>0</v>
      </c>
      <c r="BQ520" s="23">
        <f>IF(OR(BP520=0.05,BP520=0),BP520,IF(AND(BP520&gt;0.051,BP520&lt;0.1),0.1,IF(AND(BP520&gt;0.001,BP520&lt;0.05),0.05,BP520)))</f>
        <v>0</v>
      </c>
      <c r="BR520" s="23">
        <f>BN520+BO520+BQ520</f>
        <v>0</v>
      </c>
      <c r="BS520">
        <f>IF(BW519&gt;0,BS519,0)</f>
        <v>0</v>
      </c>
      <c r="BT520" s="7">
        <f>SUM(BD520:BE520)+BR520+BS520</f>
        <v>0</v>
      </c>
      <c r="BU520" s="7">
        <f>IF(AND(BT520&gt;0,BT521=0),BT520,0)</f>
        <v>0</v>
      </c>
      <c r="BV520" s="7">
        <f>IF(BW519&gt;0,BV519,0)</f>
        <v>0</v>
      </c>
      <c r="BW520" s="7">
        <f>IF(ROUND(BT520-BV520,2)&gt;0,ROUND(BT520-BV520,2),0)</f>
        <v>0</v>
      </c>
      <c r="CB520">
        <v>518</v>
      </c>
      <c r="CC520" s="7">
        <f>IF(DB519&gt;0,CC519-1000,CC519)</f>
        <v>0</v>
      </c>
      <c r="CD520" s="20">
        <f>IF(DB519&gt;0,ROUND(PMT($F$92/12,$F$96*12,-CC520),5),0)</f>
        <v>0</v>
      </c>
      <c r="CE520" s="15">
        <f>IF(DB519&gt;0,ROUND(CC520*$CE$1/1000,2),0)</f>
        <v>0</v>
      </c>
      <c r="CF520" s="9">
        <f>INT(CE520)</f>
        <v>0</v>
      </c>
      <c r="CG520" s="23">
        <f>INT((CE520-CF520)*10)/10</f>
        <v>0</v>
      </c>
      <c r="CH520" s="17">
        <f>CE520-CF520-CG520</f>
        <v>0</v>
      </c>
      <c r="CI520" s="23">
        <f>IF(OR(CH520=0.05,CH520=0),CH520,IF(AND(CH520&gt;0.051,CH520&lt;0.1),0.1,IF(AND(CH520&gt;0.001,CH520&lt;0.05),0.05,CH520)))</f>
        <v>0</v>
      </c>
      <c r="CJ520" s="23">
        <f>CF520+CG520+CI520</f>
        <v>0</v>
      </c>
      <c r="CK520" s="15">
        <f>IF(DB519&gt;0,ROUND($CD$1*$CK$1,2),0)</f>
        <v>0</v>
      </c>
      <c r="CL520" s="22">
        <v>0</v>
      </c>
      <c r="CM520" s="22">
        <f>IF(DB519&gt;0,ROUND($CD$1*$CM$1,2),0)</f>
        <v>0</v>
      </c>
      <c r="CN520" s="22">
        <f>IF(DB519&gt;0,ROUND($CD$1*$CN$1,2),0)</f>
        <v>0</v>
      </c>
      <c r="CO520" s="22">
        <f>IF(DB519&gt;0,ROUND($CD$1*$CO$1,2),0)</f>
        <v>0</v>
      </c>
      <c r="CP520" s="22">
        <f>IF(DB519&gt;0,ROUND($CD$1*$CP$1,2),0)</f>
        <v>0</v>
      </c>
      <c r="CQ520" s="15">
        <f>IF(DB519&gt;0,CK520+SUM(CM520:CP520),0)</f>
        <v>0</v>
      </c>
      <c r="CR520" s="22">
        <f>IF(DB519&gt;0,ROUND(CQ520/12,2),0)</f>
        <v>0</v>
      </c>
      <c r="CS520" s="9">
        <f>INT(CR520)</f>
        <v>0</v>
      </c>
      <c r="CT520" s="23">
        <f>INT((CR520-CS520)*10)/10</f>
        <v>0</v>
      </c>
      <c r="CU520" s="17">
        <f>CR520-CS520-CT520</f>
        <v>0</v>
      </c>
      <c r="CV520" s="23">
        <f>IF(OR(CU520=0.05,CU520=0),CU520,IF(AND(CU520&gt;0.051,CU520&lt;0.1),0.1,IF(AND(CU520&gt;0.001,CU520&lt;0.05),0.05,CU520)))</f>
        <v>0</v>
      </c>
      <c r="CW520" s="23">
        <f>CS520+CT520+CV520</f>
        <v>0</v>
      </c>
      <c r="CX520">
        <f>IF(DB519&gt;0,CX519,0)</f>
        <v>0</v>
      </c>
      <c r="CY520" s="7">
        <f>ROUND(CD520+CJ520+CW520+CX520,2)</f>
        <v>0</v>
      </c>
      <c r="CZ520" s="7">
        <f>IF(AND(CY520&gt;0,CY521=0),CY520,0)</f>
        <v>0</v>
      </c>
      <c r="DA520" s="7">
        <f>IF(DB519&gt;0,DA519,0)</f>
        <v>0</v>
      </c>
      <c r="DB520" s="7">
        <f>IF(ROUND(CY520-DA520,2)&gt;0,ROUND(CY520-DA520,2),0)</f>
        <v>0</v>
      </c>
      <c r="EB520">
        <v>518</v>
      </c>
      <c r="EC520" s="7">
        <f>IF(FB519&gt;0,EC519-1000,EC519)</f>
        <v>0</v>
      </c>
      <c r="ED520" s="20">
        <f>IF(FB519&gt;0,ROUND(PMT($F$92/12,$F$96*12,-EC520),5),0)</f>
        <v>0</v>
      </c>
      <c r="EE520" s="15">
        <f>IF(FB519&gt;0,ROUND(EC520*$EE$1/1000,2),0)</f>
        <v>0</v>
      </c>
      <c r="EF520" s="9">
        <f>INT(EE520)</f>
        <v>0</v>
      </c>
      <c r="EG520" s="23">
        <f>INT((EE520-EF520)*10)/10</f>
        <v>0</v>
      </c>
      <c r="EH520" s="17">
        <f>EE520-EF520-EG520</f>
        <v>0</v>
      </c>
      <c r="EI520" s="23">
        <f>IF(OR(EH520=0.05,EH520=0),EH520,IF(AND(EH520&gt;0.051,EH520&lt;0.1),0.1,IF(AND(EH520&gt;0.001,EH520&lt;0.05),0.05,EH520)))</f>
        <v>0</v>
      </c>
      <c r="EJ520" s="23">
        <f>EF520+EG520+EI520</f>
        <v>0</v>
      </c>
      <c r="EK520" s="15">
        <f>IF(FB519&gt;0,ROUND($ED$1*$EK$1,2),0)</f>
        <v>0</v>
      </c>
      <c r="EL520" s="22">
        <v>0</v>
      </c>
      <c r="EM520" s="22">
        <f>IF(FB519&gt;0,ROUND($ED$1*$EM$1,0),0)</f>
        <v>0</v>
      </c>
      <c r="EN520" s="22">
        <f>IF(FB519&gt;0,ROUND($ED$1*$EN$1,2),0)</f>
        <v>0</v>
      </c>
      <c r="EO520" s="22">
        <f>IF(FB519&gt;0,ROUND($ED$1*$EO$1,2),0)</f>
        <v>0</v>
      </c>
      <c r="EP520" s="22">
        <f>IF(FB519&gt;0,ROUND($ED$1*$EP$1,2),0)</f>
        <v>0</v>
      </c>
      <c r="EQ520" s="15">
        <f>IF(FB519&gt;0,EK520+SUM(EM520:EP520),0)</f>
        <v>0</v>
      </c>
      <c r="ER520" s="22">
        <f>IF(FB519&gt;0,ROUND(EQ520/12,2),0)</f>
        <v>0</v>
      </c>
      <c r="ES520" s="9">
        <f>INT(ER520)</f>
        <v>0</v>
      </c>
      <c r="ET520" s="23">
        <f>INT((ER520-ES520)*10)/10</f>
        <v>0</v>
      </c>
      <c r="EU520" s="17">
        <f>ER520-ES520-ET520</f>
        <v>0</v>
      </c>
      <c r="EV520" s="23">
        <f>IF(OR(EU520=0.05,EU520=0),EU520,IF(AND(EU520&gt;0.051,EU520&lt;0.1),0.1,IF(AND(EU520&gt;0.001,EU520&lt;0.05),0.05,EU520)))</f>
        <v>0</v>
      </c>
      <c r="EW520" s="23">
        <f>ES520+ET520+EV520</f>
        <v>0</v>
      </c>
      <c r="EX520">
        <f>IF(FB519&gt;0,EX519,0)</f>
        <v>0</v>
      </c>
      <c r="EY520" s="7">
        <f>ROUND(ED520+EJ520+EW520+EX520,2)</f>
        <v>0</v>
      </c>
      <c r="EZ520" s="7">
        <f>IF(AND(EY520&gt;0,EY521=0),EY520,0)</f>
        <v>0</v>
      </c>
      <c r="FA520" s="7">
        <f>IF(FB519&gt;0,FA519,0)</f>
        <v>0</v>
      </c>
      <c r="FB520" s="7">
        <f>IF(ROUND(EY520-FA520,2)&gt;0,ROUND(EY520-FA520,2),0)</f>
        <v>0</v>
      </c>
      <c r="GB520">
        <v>518</v>
      </c>
      <c r="GC520" s="7">
        <f>IF(HB519&gt;0,GC519-1000,GC519)</f>
        <v>0</v>
      </c>
      <c r="GD520" s="20">
        <f>IF(HB519&gt;0,ROUND(PMT($F$92/12,$F$96*12,-GC520),5),0)</f>
        <v>0</v>
      </c>
      <c r="GE520" s="15">
        <f>IF(HB519&gt;0,ROUND(GC520*$GE$1/1000,2),0)</f>
        <v>0</v>
      </c>
      <c r="GF520" s="9">
        <f>INT(GE520)</f>
        <v>0</v>
      </c>
      <c r="GG520" s="23">
        <f>INT((GE520-GF520)*10)/10</f>
        <v>0</v>
      </c>
      <c r="GH520" s="17">
        <f>GE520-GF520-GG520</f>
        <v>0</v>
      </c>
      <c r="GI520" s="23">
        <f>IF(OR(GH520=0.05,GH520=0),GH520,IF(AND(GH520&gt;0.051,GH520&lt;0.1),0.1,IF(AND(GH520&gt;0.001,GH520&lt;0.05),0.05,GH520)))</f>
        <v>0</v>
      </c>
      <c r="GJ520" s="23">
        <f>GF520+GG520+GI520</f>
        <v>0</v>
      </c>
      <c r="GK520" s="15">
        <f>IF(HB519&gt;0,ROUND($GD$1*$GK$1,2),0)</f>
        <v>0</v>
      </c>
      <c r="GL520" s="22">
        <v>0</v>
      </c>
      <c r="GM520" s="22">
        <f>IF(HB519&gt;0,ROUND($GD$1*$GM$1,0),0)</f>
        <v>0</v>
      </c>
      <c r="GN520" s="22">
        <f>IF(HB519&gt;0,ROUND($GD$1*$GN$1,2),0)</f>
        <v>0</v>
      </c>
      <c r="GO520" s="22">
        <f>IF(HB519&gt;0,ROUND($GD$1*$GO$1,2),0)</f>
        <v>0</v>
      </c>
      <c r="GP520" s="22">
        <f>IF(HB519&gt;0,ROUND($GD$1*$GP$1,2),0)</f>
        <v>0</v>
      </c>
      <c r="GQ520" s="15">
        <f>IF(HB519&gt;0,GK520+SUM(GM520:GP520),0)</f>
        <v>0</v>
      </c>
      <c r="GR520" s="22">
        <f>IF(HB519&gt;0,ROUND(GQ520/12,2),0)</f>
        <v>0</v>
      </c>
      <c r="GS520" s="9">
        <f>INT(GR520)</f>
        <v>0</v>
      </c>
      <c r="GT520" s="23">
        <f>INT((GR520-GS520)*10)/10</f>
        <v>0</v>
      </c>
      <c r="GU520" s="17">
        <f>GR520-GS520-GT520</f>
        <v>0</v>
      </c>
      <c r="GV520" s="23">
        <f>IF(OR(GU520=0.05,GU520=0),GU520,IF(AND(GU520&gt;0.051,GU520&lt;0.1),0.1,IF(AND(GU520&gt;0.001,GU520&lt;0.05),0.05,GU520)))</f>
        <v>0</v>
      </c>
      <c r="GW520" s="23">
        <f>GS520+GT520+GV520</f>
        <v>0</v>
      </c>
      <c r="GX520">
        <f>IF(HB519&gt;0,GX519,0)</f>
        <v>0</v>
      </c>
      <c r="GY520" s="7">
        <f>ROUND(GD520+GJ520+GW520+GX520,2)</f>
        <v>0</v>
      </c>
      <c r="GZ520" s="7">
        <f>IF(AND(GY520&gt;0,GY521=0),GY520,0)</f>
        <v>0</v>
      </c>
      <c r="HA520" s="7">
        <f>IF(HB519&gt;0,HA519,0)</f>
        <v>0</v>
      </c>
      <c r="HB520" s="7">
        <f>IF(ROUND(GY520-HA520,2)&gt;0,ROUND(GY520-HA520,2),0)</f>
        <v>0</v>
      </c>
    </row>
    <row r="521" spans="1:235">
      <c r="BB521">
        <v>519</v>
      </c>
      <c r="BC521" s="7">
        <f>IF(BW520&gt;0,BC520-1000,BC520)</f>
        <v>0</v>
      </c>
      <c r="BD521" s="20">
        <f>IF(BW520&gt;0,ROUND(PMT($F$92/12,$F$96*12,-BC521),5),0)</f>
        <v>0</v>
      </c>
      <c r="BE521" s="15">
        <f>IF(BW520&gt;0,ROUND(BC521*$E$1/1000,2),0)</f>
        <v>0</v>
      </c>
      <c r="BF521" s="15">
        <f>IF(BW520&gt;0,ROUND(MIN(BC521,$F$168)*$BF$1,2),0)</f>
        <v>0</v>
      </c>
      <c r="BG521" s="22">
        <v>0</v>
      </c>
      <c r="BH521" s="22">
        <f>IF(BW520&gt;0,ROUND(MIN(BC521,$F$168)*$BH$1,0),0)</f>
        <v>0</v>
      </c>
      <c r="BI521" s="22">
        <f>IF(BW520&gt;0,ROUND(MIN(BC521,$F$168)*$BI$1,2),0)</f>
        <v>0</v>
      </c>
      <c r="BJ521" s="22">
        <f>IF(BW520&gt;0,ROUND(MIN(BC521,$F$168)*$BJ$1,2),0)</f>
        <v>0</v>
      </c>
      <c r="BK521" s="22">
        <f>IF(BW520&gt;0,ROUND(MIN(BC521,$F$168)*$BK$1,2),0)</f>
        <v>0</v>
      </c>
      <c r="BL521" s="15">
        <f>IF(BW520&gt;0,BF521+SUM(BH521:BK521),0)</f>
        <v>0</v>
      </c>
      <c r="BM521" s="22">
        <f>IF(BW520&gt;0,ROUND(BL521/12,2),0)</f>
        <v>0</v>
      </c>
      <c r="BN521" s="9">
        <f>INT(BM521)</f>
        <v>0</v>
      </c>
      <c r="BO521" s="23">
        <f>INT((BM521-BN521)*10)/10</f>
        <v>0</v>
      </c>
      <c r="BP521" s="17">
        <f>BM521-BN521-BO521</f>
        <v>0</v>
      </c>
      <c r="BQ521" s="23">
        <f>IF(OR(BP521=0.05,BP521=0),BP521,IF(AND(BP521&gt;0.051,BP521&lt;0.1),0.1,IF(AND(BP521&gt;0.001,BP521&lt;0.05),0.05,BP521)))</f>
        <v>0</v>
      </c>
      <c r="BR521" s="23">
        <f>BN521+BO521+BQ521</f>
        <v>0</v>
      </c>
      <c r="BS521">
        <f>IF(BW520&gt;0,BS520,0)</f>
        <v>0</v>
      </c>
      <c r="BT521" s="7">
        <f>SUM(BD521:BE521)+BR521+BS521</f>
        <v>0</v>
      </c>
      <c r="BU521" s="7">
        <f>IF(AND(BT521&gt;0,BT522=0),BT521,0)</f>
        <v>0</v>
      </c>
      <c r="BV521" s="7">
        <f>IF(BW520&gt;0,BV520,0)</f>
        <v>0</v>
      </c>
      <c r="BW521" s="7">
        <f>IF(ROUND(BT521-BV521,2)&gt;0,ROUND(BT521-BV521,2),0)</f>
        <v>0</v>
      </c>
      <c r="CB521">
        <v>519</v>
      </c>
      <c r="CC521" s="7">
        <f>IF(DB520&gt;0,CC520-1000,CC520)</f>
        <v>0</v>
      </c>
      <c r="CD521" s="20">
        <f>IF(DB520&gt;0,ROUND(PMT($F$92/12,$F$96*12,-CC521),5),0)</f>
        <v>0</v>
      </c>
      <c r="CE521" s="15">
        <f>IF(DB520&gt;0,ROUND(CC521*$CE$1/1000,2),0)</f>
        <v>0</v>
      </c>
      <c r="CF521" s="9">
        <f>INT(CE521)</f>
        <v>0</v>
      </c>
      <c r="CG521" s="23">
        <f>INT((CE521-CF521)*10)/10</f>
        <v>0</v>
      </c>
      <c r="CH521" s="17">
        <f>CE521-CF521-CG521</f>
        <v>0</v>
      </c>
      <c r="CI521" s="23">
        <f>IF(OR(CH521=0.05,CH521=0),CH521,IF(AND(CH521&gt;0.051,CH521&lt;0.1),0.1,IF(AND(CH521&gt;0.001,CH521&lt;0.05),0.05,CH521)))</f>
        <v>0</v>
      </c>
      <c r="CJ521" s="23">
        <f>CF521+CG521+CI521</f>
        <v>0</v>
      </c>
      <c r="CK521" s="15">
        <f>IF(DB520&gt;0,ROUND($CD$1*$CK$1,2),0)</f>
        <v>0</v>
      </c>
      <c r="CL521" s="22">
        <v>0</v>
      </c>
      <c r="CM521" s="22">
        <f>IF(DB520&gt;0,ROUND($CD$1*$CM$1,2),0)</f>
        <v>0</v>
      </c>
      <c r="CN521" s="22">
        <f>IF(DB520&gt;0,ROUND($CD$1*$CN$1,2),0)</f>
        <v>0</v>
      </c>
      <c r="CO521" s="22">
        <f>IF(DB520&gt;0,ROUND($CD$1*$CO$1,2),0)</f>
        <v>0</v>
      </c>
      <c r="CP521" s="22">
        <f>IF(DB520&gt;0,ROUND($CD$1*$CP$1,2),0)</f>
        <v>0</v>
      </c>
      <c r="CQ521" s="15">
        <f>IF(DB520&gt;0,CK521+SUM(CM521:CP521),0)</f>
        <v>0</v>
      </c>
      <c r="CR521" s="22">
        <f>IF(DB520&gt;0,ROUND(CQ521/12,2),0)</f>
        <v>0</v>
      </c>
      <c r="CS521" s="9">
        <f>INT(CR521)</f>
        <v>0</v>
      </c>
      <c r="CT521" s="23">
        <f>INT((CR521-CS521)*10)/10</f>
        <v>0</v>
      </c>
      <c r="CU521" s="17">
        <f>CR521-CS521-CT521</f>
        <v>0</v>
      </c>
      <c r="CV521" s="23">
        <f>IF(OR(CU521=0.05,CU521=0),CU521,IF(AND(CU521&gt;0.051,CU521&lt;0.1),0.1,IF(AND(CU521&gt;0.001,CU521&lt;0.05),0.05,CU521)))</f>
        <v>0</v>
      </c>
      <c r="CW521" s="23">
        <f>CS521+CT521+CV521</f>
        <v>0</v>
      </c>
      <c r="CX521">
        <f>IF(DB520&gt;0,CX520,0)</f>
        <v>0</v>
      </c>
      <c r="CY521" s="7">
        <f>ROUND(CD521+CJ521+CW521+CX521,2)</f>
        <v>0</v>
      </c>
      <c r="CZ521" s="7">
        <f>IF(AND(CY521&gt;0,CY522=0),CY521,0)</f>
        <v>0</v>
      </c>
      <c r="DA521" s="7">
        <f>IF(DB520&gt;0,DA520,0)</f>
        <v>0</v>
      </c>
      <c r="DB521" s="7">
        <f>IF(ROUND(CY521-DA521,2)&gt;0,ROUND(CY521-DA521,2),0)</f>
        <v>0</v>
      </c>
      <c r="EB521">
        <v>519</v>
      </c>
      <c r="EC521" s="7">
        <f>IF(FB520&gt;0,EC520-1000,EC520)</f>
        <v>0</v>
      </c>
      <c r="ED521" s="20">
        <f>IF(FB520&gt;0,ROUND(PMT($F$92/12,$F$96*12,-EC521),5),0)</f>
        <v>0</v>
      </c>
      <c r="EE521" s="15">
        <f>IF(FB520&gt;0,ROUND(EC521*$EE$1/1000,2),0)</f>
        <v>0</v>
      </c>
      <c r="EF521" s="9">
        <f>INT(EE521)</f>
        <v>0</v>
      </c>
      <c r="EG521" s="23">
        <f>INT((EE521-EF521)*10)/10</f>
        <v>0</v>
      </c>
      <c r="EH521" s="17">
        <f>EE521-EF521-EG521</f>
        <v>0</v>
      </c>
      <c r="EI521" s="23">
        <f>IF(OR(EH521=0.05,EH521=0),EH521,IF(AND(EH521&gt;0.051,EH521&lt;0.1),0.1,IF(AND(EH521&gt;0.001,EH521&lt;0.05),0.05,EH521)))</f>
        <v>0</v>
      </c>
      <c r="EJ521" s="23">
        <f>EF521+EG521+EI521</f>
        <v>0</v>
      </c>
      <c r="EK521" s="15">
        <f>IF(FB520&gt;0,ROUND($ED$1*$EK$1,2),0)</f>
        <v>0</v>
      </c>
      <c r="EL521" s="22">
        <v>0</v>
      </c>
      <c r="EM521" s="22">
        <f>IF(FB520&gt;0,ROUND($ED$1*$EM$1,0),0)</f>
        <v>0</v>
      </c>
      <c r="EN521" s="22">
        <f>IF(FB520&gt;0,ROUND($ED$1*$EN$1,2),0)</f>
        <v>0</v>
      </c>
      <c r="EO521" s="22">
        <f>IF(FB520&gt;0,ROUND($ED$1*$EO$1,2),0)</f>
        <v>0</v>
      </c>
      <c r="EP521" s="22">
        <f>IF(FB520&gt;0,ROUND($ED$1*$EP$1,2),0)</f>
        <v>0</v>
      </c>
      <c r="EQ521" s="15">
        <f>IF(FB520&gt;0,EK521+SUM(EM521:EP521),0)</f>
        <v>0</v>
      </c>
      <c r="ER521" s="22">
        <f>IF(FB520&gt;0,ROUND(EQ521/12,2),0)</f>
        <v>0</v>
      </c>
      <c r="ES521" s="9">
        <f>INT(ER521)</f>
        <v>0</v>
      </c>
      <c r="ET521" s="23">
        <f>INT((ER521-ES521)*10)/10</f>
        <v>0</v>
      </c>
      <c r="EU521" s="17">
        <f>ER521-ES521-ET521</f>
        <v>0</v>
      </c>
      <c r="EV521" s="23">
        <f>IF(OR(EU521=0.05,EU521=0),EU521,IF(AND(EU521&gt;0.051,EU521&lt;0.1),0.1,IF(AND(EU521&gt;0.001,EU521&lt;0.05),0.05,EU521)))</f>
        <v>0</v>
      </c>
      <c r="EW521" s="23">
        <f>ES521+ET521+EV521</f>
        <v>0</v>
      </c>
      <c r="EX521">
        <f>IF(FB520&gt;0,EX520,0)</f>
        <v>0</v>
      </c>
      <c r="EY521" s="7">
        <f>ROUND(ED521+EJ521+EW521+EX521,2)</f>
        <v>0</v>
      </c>
      <c r="EZ521" s="7">
        <f>IF(AND(EY521&gt;0,EY522=0),EY521,0)</f>
        <v>0</v>
      </c>
      <c r="FA521" s="7">
        <f>IF(FB520&gt;0,FA520,0)</f>
        <v>0</v>
      </c>
      <c r="FB521" s="7">
        <f>IF(ROUND(EY521-FA521,2)&gt;0,ROUND(EY521-FA521,2),0)</f>
        <v>0</v>
      </c>
      <c r="GB521">
        <v>519</v>
      </c>
      <c r="GC521" s="7">
        <f>IF(HB520&gt;0,GC520-1000,GC520)</f>
        <v>0</v>
      </c>
      <c r="GD521" s="20">
        <f>IF(HB520&gt;0,ROUND(PMT($F$92/12,$F$96*12,-GC521),5),0)</f>
        <v>0</v>
      </c>
      <c r="GE521" s="15">
        <f>IF(HB520&gt;0,ROUND(GC521*$GE$1/1000,2),0)</f>
        <v>0</v>
      </c>
      <c r="GF521" s="9">
        <f>INT(GE521)</f>
        <v>0</v>
      </c>
      <c r="GG521" s="23">
        <f>INT((GE521-GF521)*10)/10</f>
        <v>0</v>
      </c>
      <c r="GH521" s="17">
        <f>GE521-GF521-GG521</f>
        <v>0</v>
      </c>
      <c r="GI521" s="23">
        <f>IF(OR(GH521=0.05,GH521=0),GH521,IF(AND(GH521&gt;0.051,GH521&lt;0.1),0.1,IF(AND(GH521&gt;0.001,GH521&lt;0.05),0.05,GH521)))</f>
        <v>0</v>
      </c>
      <c r="GJ521" s="23">
        <f>GF521+GG521+GI521</f>
        <v>0</v>
      </c>
      <c r="GK521" s="15">
        <f>IF(HB520&gt;0,ROUND($GD$1*$GK$1,2),0)</f>
        <v>0</v>
      </c>
      <c r="GL521" s="22">
        <v>0</v>
      </c>
      <c r="GM521" s="22">
        <f>IF(HB520&gt;0,ROUND($GD$1*$GM$1,0),0)</f>
        <v>0</v>
      </c>
      <c r="GN521" s="22">
        <f>IF(HB520&gt;0,ROUND($GD$1*$GN$1,2),0)</f>
        <v>0</v>
      </c>
      <c r="GO521" s="22">
        <f>IF(HB520&gt;0,ROUND($GD$1*$GO$1,2),0)</f>
        <v>0</v>
      </c>
      <c r="GP521" s="22">
        <f>IF(HB520&gt;0,ROUND($GD$1*$GP$1,2),0)</f>
        <v>0</v>
      </c>
      <c r="GQ521" s="15">
        <f>IF(HB520&gt;0,GK521+SUM(GM521:GP521),0)</f>
        <v>0</v>
      </c>
      <c r="GR521" s="22">
        <f>IF(HB520&gt;0,ROUND(GQ521/12,2),0)</f>
        <v>0</v>
      </c>
      <c r="GS521" s="9">
        <f>INT(GR521)</f>
        <v>0</v>
      </c>
      <c r="GT521" s="23">
        <f>INT((GR521-GS521)*10)/10</f>
        <v>0</v>
      </c>
      <c r="GU521" s="17">
        <f>GR521-GS521-GT521</f>
        <v>0</v>
      </c>
      <c r="GV521" s="23">
        <f>IF(OR(GU521=0.05,GU521=0),GU521,IF(AND(GU521&gt;0.051,GU521&lt;0.1),0.1,IF(AND(GU521&gt;0.001,GU521&lt;0.05),0.05,GU521)))</f>
        <v>0</v>
      </c>
      <c r="GW521" s="23">
        <f>GS521+GT521+GV521</f>
        <v>0</v>
      </c>
      <c r="GX521">
        <f>IF(HB520&gt;0,GX520,0)</f>
        <v>0</v>
      </c>
      <c r="GY521" s="7">
        <f>ROUND(GD521+GJ521+GW521+GX521,2)</f>
        <v>0</v>
      </c>
      <c r="GZ521" s="7">
        <f>IF(AND(GY521&gt;0,GY522=0),GY521,0)</f>
        <v>0</v>
      </c>
      <c r="HA521" s="7">
        <f>IF(HB520&gt;0,HA520,0)</f>
        <v>0</v>
      </c>
      <c r="HB521" s="7">
        <f>IF(ROUND(GY521-HA521,2)&gt;0,ROUND(GY521-HA521,2),0)</f>
        <v>0</v>
      </c>
    </row>
    <row r="522" spans="1:235">
      <c r="BB522">
        <v>520</v>
      </c>
      <c r="BC522" s="7">
        <f>IF(BW521&gt;0,BC521-1000,BC521)</f>
        <v>0</v>
      </c>
      <c r="BD522" s="20">
        <f>IF(BW521&gt;0,ROUND(PMT($F$92/12,$F$96*12,-BC522),5),0)</f>
        <v>0</v>
      </c>
      <c r="BE522" s="15">
        <f>IF(BW521&gt;0,ROUND(BC522*$E$1/1000,2),0)</f>
        <v>0</v>
      </c>
      <c r="BF522" s="15">
        <f>IF(BW521&gt;0,ROUND(MIN(BC522,$F$168)*$BF$1,2),0)</f>
        <v>0</v>
      </c>
      <c r="BG522" s="22">
        <v>0</v>
      </c>
      <c r="BH522" s="22">
        <f>IF(BW521&gt;0,ROUND(MIN(BC522,$F$168)*$BH$1,0),0)</f>
        <v>0</v>
      </c>
      <c r="BI522" s="22">
        <f>IF(BW521&gt;0,ROUND(MIN(BC522,$F$168)*$BI$1,2),0)</f>
        <v>0</v>
      </c>
      <c r="BJ522" s="22">
        <f>IF(BW521&gt;0,ROUND(MIN(BC522,$F$168)*$BJ$1,2),0)</f>
        <v>0</v>
      </c>
      <c r="BK522" s="22">
        <f>IF(BW521&gt;0,ROUND(MIN(BC522,$F$168)*$BK$1,2),0)</f>
        <v>0</v>
      </c>
      <c r="BL522" s="15">
        <f>IF(BW521&gt;0,BF522+SUM(BH522:BK522),0)</f>
        <v>0</v>
      </c>
      <c r="BM522" s="22">
        <f>IF(BW521&gt;0,ROUND(BL522/12,2),0)</f>
        <v>0</v>
      </c>
      <c r="BN522" s="9">
        <f>INT(BM522)</f>
        <v>0</v>
      </c>
      <c r="BO522" s="23">
        <f>INT((BM522-BN522)*10)/10</f>
        <v>0</v>
      </c>
      <c r="BP522" s="17">
        <f>BM522-BN522-BO522</f>
        <v>0</v>
      </c>
      <c r="BQ522" s="23">
        <f>IF(OR(BP522=0.05,BP522=0),BP522,IF(AND(BP522&gt;0.051,BP522&lt;0.1),0.1,IF(AND(BP522&gt;0.001,BP522&lt;0.05),0.05,BP522)))</f>
        <v>0</v>
      </c>
      <c r="BR522" s="23">
        <f>BN522+BO522+BQ522</f>
        <v>0</v>
      </c>
      <c r="BS522">
        <f>IF(BW521&gt;0,BS521,0)</f>
        <v>0</v>
      </c>
      <c r="BT522" s="7">
        <f>SUM(BD522:BE522)+BR522+BS522</f>
        <v>0</v>
      </c>
      <c r="BU522" s="7">
        <f>IF(AND(BT522&gt;0,BT523=0),BT522,0)</f>
        <v>0</v>
      </c>
      <c r="BV522" s="7">
        <f>IF(BW521&gt;0,BV521,0)</f>
        <v>0</v>
      </c>
      <c r="BW522" s="7">
        <f>IF(ROUND(BT522-BV522,2)&gt;0,ROUND(BT522-BV522,2),0)</f>
        <v>0</v>
      </c>
      <c r="CB522">
        <v>520</v>
      </c>
      <c r="CC522" s="7">
        <f>IF(DB521&gt;0,CC521-1000,CC521)</f>
        <v>0</v>
      </c>
      <c r="CD522" s="20">
        <f>IF(DB521&gt;0,ROUND(PMT($F$92/12,$F$96*12,-CC522),5),0)</f>
        <v>0</v>
      </c>
      <c r="CE522" s="15">
        <f>IF(DB521&gt;0,ROUND(CC522*$CE$1/1000,2),0)</f>
        <v>0</v>
      </c>
      <c r="CF522" s="9">
        <f>INT(CE522)</f>
        <v>0</v>
      </c>
      <c r="CG522" s="23">
        <f>INT((CE522-CF522)*10)/10</f>
        <v>0</v>
      </c>
      <c r="CH522" s="17">
        <f>CE522-CF522-CG522</f>
        <v>0</v>
      </c>
      <c r="CI522" s="23">
        <f>IF(OR(CH522=0.05,CH522=0),CH522,IF(AND(CH522&gt;0.051,CH522&lt;0.1),0.1,IF(AND(CH522&gt;0.001,CH522&lt;0.05),0.05,CH522)))</f>
        <v>0</v>
      </c>
      <c r="CJ522" s="23">
        <f>CF522+CG522+CI522</f>
        <v>0</v>
      </c>
      <c r="CK522" s="15">
        <f>IF(DB521&gt;0,ROUND($CD$1*$CK$1,2),0)</f>
        <v>0</v>
      </c>
      <c r="CL522" s="22">
        <v>0</v>
      </c>
      <c r="CM522" s="22">
        <f>IF(DB521&gt;0,ROUND($CD$1*$CM$1,2),0)</f>
        <v>0</v>
      </c>
      <c r="CN522" s="22">
        <f>IF(DB521&gt;0,ROUND($CD$1*$CN$1,2),0)</f>
        <v>0</v>
      </c>
      <c r="CO522" s="22">
        <f>IF(DB521&gt;0,ROUND($CD$1*$CO$1,2),0)</f>
        <v>0</v>
      </c>
      <c r="CP522" s="22">
        <f>IF(DB521&gt;0,ROUND($CD$1*$CP$1,2),0)</f>
        <v>0</v>
      </c>
      <c r="CQ522" s="15">
        <f>IF(DB521&gt;0,CK522+SUM(CM522:CP522),0)</f>
        <v>0</v>
      </c>
      <c r="CR522" s="22">
        <f>IF(DB521&gt;0,ROUND(CQ522/12,2),0)</f>
        <v>0</v>
      </c>
      <c r="CS522" s="9">
        <f>INT(CR522)</f>
        <v>0</v>
      </c>
      <c r="CT522" s="23">
        <f>INT((CR522-CS522)*10)/10</f>
        <v>0</v>
      </c>
      <c r="CU522" s="17">
        <f>CR522-CS522-CT522</f>
        <v>0</v>
      </c>
      <c r="CV522" s="23">
        <f>IF(OR(CU522=0.05,CU522=0),CU522,IF(AND(CU522&gt;0.051,CU522&lt;0.1),0.1,IF(AND(CU522&gt;0.001,CU522&lt;0.05),0.05,CU522)))</f>
        <v>0</v>
      </c>
      <c r="CW522" s="23">
        <f>CS522+CT522+CV522</f>
        <v>0</v>
      </c>
      <c r="CX522">
        <f>IF(DB521&gt;0,CX521,0)</f>
        <v>0</v>
      </c>
      <c r="CY522" s="7">
        <f>ROUND(CD522+CJ522+CW522+CX522,2)</f>
        <v>0</v>
      </c>
      <c r="CZ522" s="7">
        <f>IF(AND(CY522&gt;0,CY523=0),CY522,0)</f>
        <v>0</v>
      </c>
      <c r="DA522" s="7">
        <f>IF(DB521&gt;0,DA521,0)</f>
        <v>0</v>
      </c>
      <c r="DB522" s="7">
        <f>IF(ROUND(CY522-DA522,2)&gt;0,ROUND(CY522-DA522,2),0)</f>
        <v>0</v>
      </c>
      <c r="EB522">
        <v>520</v>
      </c>
      <c r="EC522" s="7">
        <f>IF(FB521&gt;0,EC521-1000,EC521)</f>
        <v>0</v>
      </c>
      <c r="ED522" s="20">
        <f>IF(FB521&gt;0,ROUND(PMT($F$92/12,$F$96*12,-EC522),5),0)</f>
        <v>0</v>
      </c>
      <c r="EE522" s="15">
        <f>IF(FB521&gt;0,ROUND(EC522*$EE$1/1000,2),0)</f>
        <v>0</v>
      </c>
      <c r="EF522" s="9">
        <f>INT(EE522)</f>
        <v>0</v>
      </c>
      <c r="EG522" s="23">
        <f>INT((EE522-EF522)*10)/10</f>
        <v>0</v>
      </c>
      <c r="EH522" s="17">
        <f>EE522-EF522-EG522</f>
        <v>0</v>
      </c>
      <c r="EI522" s="23">
        <f>IF(OR(EH522=0.05,EH522=0),EH522,IF(AND(EH522&gt;0.051,EH522&lt;0.1),0.1,IF(AND(EH522&gt;0.001,EH522&lt;0.05),0.05,EH522)))</f>
        <v>0</v>
      </c>
      <c r="EJ522" s="23">
        <f>EF522+EG522+EI522</f>
        <v>0</v>
      </c>
      <c r="EK522" s="15">
        <f>IF(FB521&gt;0,ROUND($ED$1*$EK$1,2),0)</f>
        <v>0</v>
      </c>
      <c r="EL522" s="22">
        <v>0</v>
      </c>
      <c r="EM522" s="22">
        <f>IF(FB521&gt;0,ROUND($ED$1*$EM$1,0),0)</f>
        <v>0</v>
      </c>
      <c r="EN522" s="22">
        <f>IF(FB521&gt;0,ROUND($ED$1*$EN$1,2),0)</f>
        <v>0</v>
      </c>
      <c r="EO522" s="22">
        <f>IF(FB521&gt;0,ROUND($ED$1*$EO$1,2),0)</f>
        <v>0</v>
      </c>
      <c r="EP522" s="22">
        <f>IF(FB521&gt;0,ROUND($ED$1*$EP$1,2),0)</f>
        <v>0</v>
      </c>
      <c r="EQ522" s="15">
        <f>IF(FB521&gt;0,EK522+SUM(EM522:EP522),0)</f>
        <v>0</v>
      </c>
      <c r="ER522" s="22">
        <f>IF(FB521&gt;0,ROUND(EQ522/12,2),0)</f>
        <v>0</v>
      </c>
      <c r="ES522" s="9">
        <f>INT(ER522)</f>
        <v>0</v>
      </c>
      <c r="ET522" s="23">
        <f>INT((ER522-ES522)*10)/10</f>
        <v>0</v>
      </c>
      <c r="EU522" s="17">
        <f>ER522-ES522-ET522</f>
        <v>0</v>
      </c>
      <c r="EV522" s="23">
        <f>IF(OR(EU522=0.05,EU522=0),EU522,IF(AND(EU522&gt;0.051,EU522&lt;0.1),0.1,IF(AND(EU522&gt;0.001,EU522&lt;0.05),0.05,EU522)))</f>
        <v>0</v>
      </c>
      <c r="EW522" s="23">
        <f>ES522+ET522+EV522</f>
        <v>0</v>
      </c>
      <c r="EX522">
        <f>IF(FB521&gt;0,EX521,0)</f>
        <v>0</v>
      </c>
      <c r="EY522" s="7">
        <f>ROUND(ED522+EJ522+EW522+EX522,2)</f>
        <v>0</v>
      </c>
      <c r="EZ522" s="7">
        <f>IF(AND(EY522&gt;0,EY523=0),EY522,0)</f>
        <v>0</v>
      </c>
      <c r="FA522" s="7">
        <f>IF(FB521&gt;0,FA521,0)</f>
        <v>0</v>
      </c>
      <c r="FB522" s="7">
        <f>IF(ROUND(EY522-FA522,2)&gt;0,ROUND(EY522-FA522,2),0)</f>
        <v>0</v>
      </c>
      <c r="GB522">
        <v>520</v>
      </c>
      <c r="GC522" s="7">
        <f>IF(HB521&gt;0,GC521-1000,GC521)</f>
        <v>0</v>
      </c>
      <c r="GD522" s="20">
        <f>IF(HB521&gt;0,ROUND(PMT($F$92/12,$F$96*12,-GC522),5),0)</f>
        <v>0</v>
      </c>
      <c r="GE522" s="15">
        <f>IF(HB521&gt;0,ROUND(GC522*$GE$1/1000,2),0)</f>
        <v>0</v>
      </c>
      <c r="GF522" s="9">
        <f>INT(GE522)</f>
        <v>0</v>
      </c>
      <c r="GG522" s="23">
        <f>INT((GE522-GF522)*10)/10</f>
        <v>0</v>
      </c>
      <c r="GH522" s="17">
        <f>GE522-GF522-GG522</f>
        <v>0</v>
      </c>
      <c r="GI522" s="23">
        <f>IF(OR(GH522=0.05,GH522=0),GH522,IF(AND(GH522&gt;0.051,GH522&lt;0.1),0.1,IF(AND(GH522&gt;0.001,GH522&lt;0.05),0.05,GH522)))</f>
        <v>0</v>
      </c>
      <c r="GJ522" s="23">
        <f>GF522+GG522+GI522</f>
        <v>0</v>
      </c>
      <c r="GK522" s="15">
        <f>IF(HB521&gt;0,ROUND($GD$1*$GK$1,2),0)</f>
        <v>0</v>
      </c>
      <c r="GL522" s="22">
        <v>0</v>
      </c>
      <c r="GM522" s="22">
        <f>IF(HB521&gt;0,ROUND($GD$1*$GM$1,0),0)</f>
        <v>0</v>
      </c>
      <c r="GN522" s="22">
        <f>IF(HB521&gt;0,ROUND($GD$1*$GN$1,2),0)</f>
        <v>0</v>
      </c>
      <c r="GO522" s="22">
        <f>IF(HB521&gt;0,ROUND($GD$1*$GO$1,2),0)</f>
        <v>0</v>
      </c>
      <c r="GP522" s="22">
        <f>IF(HB521&gt;0,ROUND($GD$1*$GP$1,2),0)</f>
        <v>0</v>
      </c>
      <c r="GQ522" s="15">
        <f>IF(HB521&gt;0,GK522+SUM(GM522:GP522),0)</f>
        <v>0</v>
      </c>
      <c r="GR522" s="22">
        <f>IF(HB521&gt;0,ROUND(GQ522/12,2),0)</f>
        <v>0</v>
      </c>
      <c r="GS522" s="9">
        <f>INT(GR522)</f>
        <v>0</v>
      </c>
      <c r="GT522" s="23">
        <f>INT((GR522-GS522)*10)/10</f>
        <v>0</v>
      </c>
      <c r="GU522" s="17">
        <f>GR522-GS522-GT522</f>
        <v>0</v>
      </c>
      <c r="GV522" s="23">
        <f>IF(OR(GU522=0.05,GU522=0),GU522,IF(AND(GU522&gt;0.051,GU522&lt;0.1),0.1,IF(AND(GU522&gt;0.001,GU522&lt;0.05),0.05,GU522)))</f>
        <v>0</v>
      </c>
      <c r="GW522" s="23">
        <f>GS522+GT522+GV522</f>
        <v>0</v>
      </c>
      <c r="GX522">
        <f>IF(HB521&gt;0,GX521,0)</f>
        <v>0</v>
      </c>
      <c r="GY522" s="7">
        <f>ROUND(GD522+GJ522+GW522+GX522,2)</f>
        <v>0</v>
      </c>
      <c r="GZ522" s="7">
        <f>IF(AND(GY522&gt;0,GY523=0),GY522,0)</f>
        <v>0</v>
      </c>
      <c r="HA522" s="7">
        <f>IF(HB521&gt;0,HA521,0)</f>
        <v>0</v>
      </c>
      <c r="HB522" s="7">
        <f>IF(ROUND(GY522-HA522,2)&gt;0,ROUND(GY522-HA522,2),0)</f>
        <v>0</v>
      </c>
    </row>
    <row r="523" spans="1:235">
      <c r="BB523">
        <v>521</v>
      </c>
      <c r="BC523" s="7">
        <f>IF(BW522&gt;0,BC522-1000,BC522)</f>
        <v>0</v>
      </c>
      <c r="BD523" s="20">
        <f>IF(BW522&gt;0,ROUND(PMT($F$92/12,$F$96*12,-BC523),5),0)</f>
        <v>0</v>
      </c>
      <c r="BE523" s="15">
        <f>IF(BW522&gt;0,ROUND(BC523*$E$1/1000,2),0)</f>
        <v>0</v>
      </c>
      <c r="BF523" s="15">
        <f>IF(BW522&gt;0,ROUND(MIN(BC523,$F$168)*$BF$1,2),0)</f>
        <v>0</v>
      </c>
      <c r="BG523" s="22">
        <v>0</v>
      </c>
      <c r="BH523" s="22">
        <f>IF(BW522&gt;0,ROUND(MIN(BC523,$F$168)*$BH$1,0),0)</f>
        <v>0</v>
      </c>
      <c r="BI523" s="22">
        <f>IF(BW522&gt;0,ROUND(MIN(BC523,$F$168)*$BI$1,2),0)</f>
        <v>0</v>
      </c>
      <c r="BJ523" s="22">
        <f>IF(BW522&gt;0,ROUND(MIN(BC523,$F$168)*$BJ$1,2),0)</f>
        <v>0</v>
      </c>
      <c r="BK523" s="22">
        <f>IF(BW522&gt;0,ROUND(MIN(BC523,$F$168)*$BK$1,2),0)</f>
        <v>0</v>
      </c>
      <c r="BL523" s="15">
        <f>IF(BW522&gt;0,BF523+SUM(BH523:BK523),0)</f>
        <v>0</v>
      </c>
      <c r="BM523" s="22">
        <f>IF(BW522&gt;0,ROUND(BL523/12,2),0)</f>
        <v>0</v>
      </c>
      <c r="BN523" s="9">
        <f>INT(BM523)</f>
        <v>0</v>
      </c>
      <c r="BO523" s="23">
        <f>INT((BM523-BN523)*10)/10</f>
        <v>0</v>
      </c>
      <c r="BP523" s="17">
        <f>BM523-BN523-BO523</f>
        <v>0</v>
      </c>
      <c r="BQ523" s="23">
        <f>IF(OR(BP523=0.05,BP523=0),BP523,IF(AND(BP523&gt;0.051,BP523&lt;0.1),0.1,IF(AND(BP523&gt;0.001,BP523&lt;0.05),0.05,BP523)))</f>
        <v>0</v>
      </c>
      <c r="BR523" s="23">
        <f>BN523+BO523+BQ523</f>
        <v>0</v>
      </c>
      <c r="BS523">
        <f>IF(BW522&gt;0,BS522,0)</f>
        <v>0</v>
      </c>
      <c r="BT523" s="7">
        <f>SUM(BD523:BE523)+BR523+BS523</f>
        <v>0</v>
      </c>
      <c r="BU523" s="7">
        <f>IF(AND(BT523&gt;0,BT524=0),BT523,0)</f>
        <v>0</v>
      </c>
      <c r="BV523" s="7">
        <f>IF(BW522&gt;0,BV522,0)</f>
        <v>0</v>
      </c>
      <c r="BW523" s="7">
        <f>IF(ROUND(BT523-BV523,2)&gt;0,ROUND(BT523-BV523,2),0)</f>
        <v>0</v>
      </c>
      <c r="CB523">
        <v>521</v>
      </c>
      <c r="CC523" s="7">
        <f>IF(DB522&gt;0,CC522-1000,CC522)</f>
        <v>0</v>
      </c>
      <c r="CD523" s="20">
        <f>IF(DB522&gt;0,ROUND(PMT($F$92/12,$F$96*12,-CC523),5),0)</f>
        <v>0</v>
      </c>
      <c r="CE523" s="15">
        <f>IF(DB522&gt;0,ROUND(CC523*$CE$1/1000,2),0)</f>
        <v>0</v>
      </c>
      <c r="CF523" s="9">
        <f>INT(CE523)</f>
        <v>0</v>
      </c>
      <c r="CG523" s="23">
        <f>INT((CE523-CF523)*10)/10</f>
        <v>0</v>
      </c>
      <c r="CH523" s="17">
        <f>CE523-CF523-CG523</f>
        <v>0</v>
      </c>
      <c r="CI523" s="23">
        <f>IF(OR(CH523=0.05,CH523=0),CH523,IF(AND(CH523&gt;0.051,CH523&lt;0.1),0.1,IF(AND(CH523&gt;0.001,CH523&lt;0.05),0.05,CH523)))</f>
        <v>0</v>
      </c>
      <c r="CJ523" s="23">
        <f>CF523+CG523+CI523</f>
        <v>0</v>
      </c>
      <c r="CK523" s="15">
        <f>IF(DB522&gt;0,ROUND($CD$1*$CK$1,2),0)</f>
        <v>0</v>
      </c>
      <c r="CL523" s="22">
        <v>0</v>
      </c>
      <c r="CM523" s="22">
        <f>IF(DB522&gt;0,ROUND($CD$1*$CM$1,2),0)</f>
        <v>0</v>
      </c>
      <c r="CN523" s="22">
        <f>IF(DB522&gt;0,ROUND($CD$1*$CN$1,2),0)</f>
        <v>0</v>
      </c>
      <c r="CO523" s="22">
        <f>IF(DB522&gt;0,ROUND($CD$1*$CO$1,2),0)</f>
        <v>0</v>
      </c>
      <c r="CP523" s="22">
        <f>IF(DB522&gt;0,ROUND($CD$1*$CP$1,2),0)</f>
        <v>0</v>
      </c>
      <c r="CQ523" s="15">
        <f>IF(DB522&gt;0,CK523+SUM(CM523:CP523),0)</f>
        <v>0</v>
      </c>
      <c r="CR523" s="22">
        <f>IF(DB522&gt;0,ROUND(CQ523/12,2),0)</f>
        <v>0</v>
      </c>
      <c r="CS523" s="9">
        <f>INT(CR523)</f>
        <v>0</v>
      </c>
      <c r="CT523" s="23">
        <f>INT((CR523-CS523)*10)/10</f>
        <v>0</v>
      </c>
      <c r="CU523" s="17">
        <f>CR523-CS523-CT523</f>
        <v>0</v>
      </c>
      <c r="CV523" s="23">
        <f>IF(OR(CU523=0.05,CU523=0),CU523,IF(AND(CU523&gt;0.051,CU523&lt;0.1),0.1,IF(AND(CU523&gt;0.001,CU523&lt;0.05),0.05,CU523)))</f>
        <v>0</v>
      </c>
      <c r="CW523" s="23">
        <f>CS523+CT523+CV523</f>
        <v>0</v>
      </c>
      <c r="CX523">
        <f>IF(DB522&gt;0,CX522,0)</f>
        <v>0</v>
      </c>
      <c r="CY523" s="7">
        <f>ROUND(CD523+CJ523+CW523+CX523,2)</f>
        <v>0</v>
      </c>
      <c r="CZ523" s="7">
        <f>IF(AND(CY523&gt;0,CY524=0),CY523,0)</f>
        <v>0</v>
      </c>
      <c r="DA523" s="7">
        <f>IF(DB522&gt;0,DA522,0)</f>
        <v>0</v>
      </c>
      <c r="DB523" s="7">
        <f>IF(ROUND(CY523-DA523,2)&gt;0,ROUND(CY523-DA523,2),0)</f>
        <v>0</v>
      </c>
      <c r="EB523">
        <v>521</v>
      </c>
      <c r="EC523" s="7">
        <f>IF(FB522&gt;0,EC522-1000,EC522)</f>
        <v>0</v>
      </c>
      <c r="ED523" s="20">
        <f>IF(FB522&gt;0,ROUND(PMT($F$92/12,$F$96*12,-EC523),5),0)</f>
        <v>0</v>
      </c>
      <c r="EE523" s="15">
        <f>IF(FB522&gt;0,ROUND(EC523*$EE$1/1000,2),0)</f>
        <v>0</v>
      </c>
      <c r="EF523" s="9">
        <f>INT(EE523)</f>
        <v>0</v>
      </c>
      <c r="EG523" s="23">
        <f>INT((EE523-EF523)*10)/10</f>
        <v>0</v>
      </c>
      <c r="EH523" s="17">
        <f>EE523-EF523-EG523</f>
        <v>0</v>
      </c>
      <c r="EI523" s="23">
        <f>IF(OR(EH523=0.05,EH523=0),EH523,IF(AND(EH523&gt;0.051,EH523&lt;0.1),0.1,IF(AND(EH523&gt;0.001,EH523&lt;0.05),0.05,EH523)))</f>
        <v>0</v>
      </c>
      <c r="EJ523" s="23">
        <f>EF523+EG523+EI523</f>
        <v>0</v>
      </c>
      <c r="EK523" s="15">
        <f>IF(FB522&gt;0,ROUND($ED$1*$EK$1,2),0)</f>
        <v>0</v>
      </c>
      <c r="EL523" s="22">
        <v>0</v>
      </c>
      <c r="EM523" s="22">
        <f>IF(FB522&gt;0,ROUND($ED$1*$EM$1,0),0)</f>
        <v>0</v>
      </c>
      <c r="EN523" s="22">
        <f>IF(FB522&gt;0,ROUND($ED$1*$EN$1,2),0)</f>
        <v>0</v>
      </c>
      <c r="EO523" s="22">
        <f>IF(FB522&gt;0,ROUND($ED$1*$EO$1,2),0)</f>
        <v>0</v>
      </c>
      <c r="EP523" s="22">
        <f>IF(FB522&gt;0,ROUND($ED$1*$EP$1,2),0)</f>
        <v>0</v>
      </c>
      <c r="EQ523" s="15">
        <f>IF(FB522&gt;0,EK523+SUM(EM523:EP523),0)</f>
        <v>0</v>
      </c>
      <c r="ER523" s="22">
        <f>IF(FB522&gt;0,ROUND(EQ523/12,2),0)</f>
        <v>0</v>
      </c>
      <c r="ES523" s="9">
        <f>INT(ER523)</f>
        <v>0</v>
      </c>
      <c r="ET523" s="23">
        <f>INT((ER523-ES523)*10)/10</f>
        <v>0</v>
      </c>
      <c r="EU523" s="17">
        <f>ER523-ES523-ET523</f>
        <v>0</v>
      </c>
      <c r="EV523" s="23">
        <f>IF(OR(EU523=0.05,EU523=0),EU523,IF(AND(EU523&gt;0.051,EU523&lt;0.1),0.1,IF(AND(EU523&gt;0.001,EU523&lt;0.05),0.05,EU523)))</f>
        <v>0</v>
      </c>
      <c r="EW523" s="23">
        <f>ES523+ET523+EV523</f>
        <v>0</v>
      </c>
      <c r="EX523">
        <f>IF(FB522&gt;0,EX522,0)</f>
        <v>0</v>
      </c>
      <c r="EY523" s="7">
        <f>ROUND(ED523+EJ523+EW523+EX523,2)</f>
        <v>0</v>
      </c>
      <c r="EZ523" s="7">
        <f>IF(AND(EY523&gt;0,EY524=0),EY523,0)</f>
        <v>0</v>
      </c>
      <c r="FA523" s="7">
        <f>IF(FB522&gt;0,FA522,0)</f>
        <v>0</v>
      </c>
      <c r="FB523" s="7">
        <f>IF(ROUND(EY523-FA523,2)&gt;0,ROUND(EY523-FA523,2),0)</f>
        <v>0</v>
      </c>
      <c r="GB523">
        <v>521</v>
      </c>
      <c r="GC523" s="7">
        <f>IF(HB522&gt;0,GC522-1000,GC522)</f>
        <v>0</v>
      </c>
      <c r="GD523" s="20">
        <f>IF(HB522&gt;0,ROUND(PMT($F$92/12,$F$96*12,-GC523),5),0)</f>
        <v>0</v>
      </c>
      <c r="GE523" s="15">
        <f>IF(HB522&gt;0,ROUND(GC523*$GE$1/1000,2),0)</f>
        <v>0</v>
      </c>
      <c r="GF523" s="9">
        <f>INT(GE523)</f>
        <v>0</v>
      </c>
      <c r="GG523" s="23">
        <f>INT((GE523-GF523)*10)/10</f>
        <v>0</v>
      </c>
      <c r="GH523" s="17">
        <f>GE523-GF523-GG523</f>
        <v>0</v>
      </c>
      <c r="GI523" s="23">
        <f>IF(OR(GH523=0.05,GH523=0),GH523,IF(AND(GH523&gt;0.051,GH523&lt;0.1),0.1,IF(AND(GH523&gt;0.001,GH523&lt;0.05),0.05,GH523)))</f>
        <v>0</v>
      </c>
      <c r="GJ523" s="23">
        <f>GF523+GG523+GI523</f>
        <v>0</v>
      </c>
      <c r="GK523" s="15">
        <f>IF(HB522&gt;0,ROUND($GD$1*$GK$1,2),0)</f>
        <v>0</v>
      </c>
      <c r="GL523" s="22">
        <v>0</v>
      </c>
      <c r="GM523" s="22">
        <f>IF(HB522&gt;0,ROUND($GD$1*$GM$1,0),0)</f>
        <v>0</v>
      </c>
      <c r="GN523" s="22">
        <f>IF(HB522&gt;0,ROUND($GD$1*$GN$1,2),0)</f>
        <v>0</v>
      </c>
      <c r="GO523" s="22">
        <f>IF(HB522&gt;0,ROUND($GD$1*$GO$1,2),0)</f>
        <v>0</v>
      </c>
      <c r="GP523" s="22">
        <f>IF(HB522&gt;0,ROUND($GD$1*$GP$1,2),0)</f>
        <v>0</v>
      </c>
      <c r="GQ523" s="15">
        <f>IF(HB522&gt;0,GK523+SUM(GM523:GP523),0)</f>
        <v>0</v>
      </c>
      <c r="GR523" s="22">
        <f>IF(HB522&gt;0,ROUND(GQ523/12,2),0)</f>
        <v>0</v>
      </c>
      <c r="GS523" s="9">
        <f>INT(GR523)</f>
        <v>0</v>
      </c>
      <c r="GT523" s="23">
        <f>INT((GR523-GS523)*10)/10</f>
        <v>0</v>
      </c>
      <c r="GU523" s="17">
        <f>GR523-GS523-GT523</f>
        <v>0</v>
      </c>
      <c r="GV523" s="23">
        <f>IF(OR(GU523=0.05,GU523=0),GU523,IF(AND(GU523&gt;0.051,GU523&lt;0.1),0.1,IF(AND(GU523&gt;0.001,GU523&lt;0.05),0.05,GU523)))</f>
        <v>0</v>
      </c>
      <c r="GW523" s="23">
        <f>GS523+GT523+GV523</f>
        <v>0</v>
      </c>
      <c r="GX523">
        <f>IF(HB522&gt;0,GX522,0)</f>
        <v>0</v>
      </c>
      <c r="GY523" s="7">
        <f>ROUND(GD523+GJ523+GW523+GX523,2)</f>
        <v>0</v>
      </c>
      <c r="GZ523" s="7">
        <f>IF(AND(GY523&gt;0,GY524=0),GY523,0)</f>
        <v>0</v>
      </c>
      <c r="HA523" s="7">
        <f>IF(HB522&gt;0,HA522,0)</f>
        <v>0</v>
      </c>
      <c r="HB523" s="7">
        <f>IF(ROUND(GY523-HA523,2)&gt;0,ROUND(GY523-HA523,2),0)</f>
        <v>0</v>
      </c>
    </row>
    <row r="524" spans="1:235">
      <c r="BB524">
        <v>522</v>
      </c>
      <c r="BC524" s="7">
        <f>IF(BW523&gt;0,BC523-1000,BC523)</f>
        <v>0</v>
      </c>
      <c r="BD524" s="20">
        <f>IF(BW523&gt;0,ROUND(PMT($F$92/12,$F$96*12,-BC524),5),0)</f>
        <v>0</v>
      </c>
      <c r="BE524" s="15">
        <f>IF(BW523&gt;0,ROUND(BC524*$E$1/1000,2),0)</f>
        <v>0</v>
      </c>
      <c r="BF524" s="15">
        <f>IF(BW523&gt;0,ROUND(MIN(BC524,$F$168)*$BF$1,2),0)</f>
        <v>0</v>
      </c>
      <c r="BG524" s="22">
        <v>0</v>
      </c>
      <c r="BH524" s="22">
        <f>IF(BW523&gt;0,ROUND(MIN(BC524,$F$168)*$BH$1,0),0)</f>
        <v>0</v>
      </c>
      <c r="BI524" s="22">
        <f>IF(BW523&gt;0,ROUND(MIN(BC524,$F$168)*$BI$1,2),0)</f>
        <v>0</v>
      </c>
      <c r="BJ524" s="22">
        <f>IF(BW523&gt;0,ROUND(MIN(BC524,$F$168)*$BJ$1,2),0)</f>
        <v>0</v>
      </c>
      <c r="BK524" s="22">
        <f>IF(BW523&gt;0,ROUND(MIN(BC524,$F$168)*$BK$1,2),0)</f>
        <v>0</v>
      </c>
      <c r="BL524" s="15">
        <f>IF(BW523&gt;0,BF524+SUM(BH524:BK524),0)</f>
        <v>0</v>
      </c>
      <c r="BM524" s="22">
        <f>IF(BW523&gt;0,ROUND(BL524/12,2),0)</f>
        <v>0</v>
      </c>
      <c r="BN524" s="9">
        <f>INT(BM524)</f>
        <v>0</v>
      </c>
      <c r="BO524" s="23">
        <f>INT((BM524-BN524)*10)/10</f>
        <v>0</v>
      </c>
      <c r="BP524" s="17">
        <f>BM524-BN524-BO524</f>
        <v>0</v>
      </c>
      <c r="BQ524" s="23">
        <f>IF(OR(BP524=0.05,BP524=0),BP524,IF(AND(BP524&gt;0.051,BP524&lt;0.1),0.1,IF(AND(BP524&gt;0.001,BP524&lt;0.05),0.05,BP524)))</f>
        <v>0</v>
      </c>
      <c r="BR524" s="23">
        <f>BN524+BO524+BQ524</f>
        <v>0</v>
      </c>
      <c r="BS524">
        <f>IF(BW523&gt;0,BS523,0)</f>
        <v>0</v>
      </c>
      <c r="BT524" s="7">
        <f>SUM(BD524:BE524)+BR524+BS524</f>
        <v>0</v>
      </c>
      <c r="BU524" s="7">
        <f>IF(AND(BT524&gt;0,BT525=0),BT524,0)</f>
        <v>0</v>
      </c>
      <c r="BV524" s="7">
        <f>IF(BW523&gt;0,BV523,0)</f>
        <v>0</v>
      </c>
      <c r="BW524" s="7">
        <f>IF(ROUND(BT524-BV524,2)&gt;0,ROUND(BT524-BV524,2),0)</f>
        <v>0</v>
      </c>
      <c r="CB524">
        <v>522</v>
      </c>
      <c r="CC524" s="7">
        <f>IF(DB523&gt;0,CC523-1000,CC523)</f>
        <v>0</v>
      </c>
      <c r="CD524" s="20">
        <f>IF(DB523&gt;0,ROUND(PMT($F$92/12,$F$96*12,-CC524),5),0)</f>
        <v>0</v>
      </c>
      <c r="CE524" s="15">
        <f>IF(DB523&gt;0,ROUND(CC524*$CE$1/1000,2),0)</f>
        <v>0</v>
      </c>
      <c r="CF524" s="9">
        <f>INT(CE524)</f>
        <v>0</v>
      </c>
      <c r="CG524" s="23">
        <f>INT((CE524-CF524)*10)/10</f>
        <v>0</v>
      </c>
      <c r="CH524" s="17">
        <f>CE524-CF524-CG524</f>
        <v>0</v>
      </c>
      <c r="CI524" s="23">
        <f>IF(OR(CH524=0.05,CH524=0),CH524,IF(AND(CH524&gt;0.051,CH524&lt;0.1),0.1,IF(AND(CH524&gt;0.001,CH524&lt;0.05),0.05,CH524)))</f>
        <v>0</v>
      </c>
      <c r="CJ524" s="23">
        <f>CF524+CG524+CI524</f>
        <v>0</v>
      </c>
      <c r="CK524" s="15">
        <f>IF(DB523&gt;0,ROUND($CD$1*$CK$1,2),0)</f>
        <v>0</v>
      </c>
      <c r="CL524" s="22">
        <v>0</v>
      </c>
      <c r="CM524" s="22">
        <f>IF(DB523&gt;0,ROUND($CD$1*$CM$1,2),0)</f>
        <v>0</v>
      </c>
      <c r="CN524" s="22">
        <f>IF(DB523&gt;0,ROUND($CD$1*$CN$1,2),0)</f>
        <v>0</v>
      </c>
      <c r="CO524" s="22">
        <f>IF(DB523&gt;0,ROUND($CD$1*$CO$1,2),0)</f>
        <v>0</v>
      </c>
      <c r="CP524" s="22">
        <f>IF(DB523&gt;0,ROUND($CD$1*$CP$1,2),0)</f>
        <v>0</v>
      </c>
      <c r="CQ524" s="15">
        <f>IF(DB523&gt;0,CK524+SUM(CM524:CP524),0)</f>
        <v>0</v>
      </c>
      <c r="CR524" s="22">
        <f>IF(DB523&gt;0,ROUND(CQ524/12,2),0)</f>
        <v>0</v>
      </c>
      <c r="CS524" s="9">
        <f>INT(CR524)</f>
        <v>0</v>
      </c>
      <c r="CT524" s="23">
        <f>INT((CR524-CS524)*10)/10</f>
        <v>0</v>
      </c>
      <c r="CU524" s="17">
        <f>CR524-CS524-CT524</f>
        <v>0</v>
      </c>
      <c r="CV524" s="23">
        <f>IF(OR(CU524=0.05,CU524=0),CU524,IF(AND(CU524&gt;0.051,CU524&lt;0.1),0.1,IF(AND(CU524&gt;0.001,CU524&lt;0.05),0.05,CU524)))</f>
        <v>0</v>
      </c>
      <c r="CW524" s="23">
        <f>CS524+CT524+CV524</f>
        <v>0</v>
      </c>
      <c r="CX524">
        <f>IF(DB523&gt;0,CX523,0)</f>
        <v>0</v>
      </c>
      <c r="CY524" s="7">
        <f>ROUND(CD524+CJ524+CW524+CX524,2)</f>
        <v>0</v>
      </c>
      <c r="CZ524" s="7">
        <f>IF(AND(CY524&gt;0,CY525=0),CY524,0)</f>
        <v>0</v>
      </c>
      <c r="DA524" s="7">
        <f>IF(DB523&gt;0,DA523,0)</f>
        <v>0</v>
      </c>
      <c r="DB524" s="7">
        <f>IF(ROUND(CY524-DA524,2)&gt;0,ROUND(CY524-DA524,2),0)</f>
        <v>0</v>
      </c>
      <c r="EB524">
        <v>522</v>
      </c>
      <c r="EC524" s="7">
        <f>IF(FB523&gt;0,EC523-1000,EC523)</f>
        <v>0</v>
      </c>
      <c r="ED524" s="20">
        <f>IF(FB523&gt;0,ROUND(PMT($F$92/12,$F$96*12,-EC524),5),0)</f>
        <v>0</v>
      </c>
      <c r="EE524" s="15">
        <f>IF(FB523&gt;0,ROUND(EC524*$EE$1/1000,2),0)</f>
        <v>0</v>
      </c>
      <c r="EF524" s="9">
        <f>INT(EE524)</f>
        <v>0</v>
      </c>
      <c r="EG524" s="23">
        <f>INT((EE524-EF524)*10)/10</f>
        <v>0</v>
      </c>
      <c r="EH524" s="17">
        <f>EE524-EF524-EG524</f>
        <v>0</v>
      </c>
      <c r="EI524" s="23">
        <f>IF(OR(EH524=0.05,EH524=0),EH524,IF(AND(EH524&gt;0.051,EH524&lt;0.1),0.1,IF(AND(EH524&gt;0.001,EH524&lt;0.05),0.05,EH524)))</f>
        <v>0</v>
      </c>
      <c r="EJ524" s="23">
        <f>EF524+EG524+EI524</f>
        <v>0</v>
      </c>
      <c r="EK524" s="15">
        <f>IF(FB523&gt;0,ROUND($ED$1*$EK$1,2),0)</f>
        <v>0</v>
      </c>
      <c r="EL524" s="22">
        <v>0</v>
      </c>
      <c r="EM524" s="22">
        <f>IF(FB523&gt;0,ROUND($ED$1*$EM$1,0),0)</f>
        <v>0</v>
      </c>
      <c r="EN524" s="22">
        <f>IF(FB523&gt;0,ROUND($ED$1*$EN$1,2),0)</f>
        <v>0</v>
      </c>
      <c r="EO524" s="22">
        <f>IF(FB523&gt;0,ROUND($ED$1*$EO$1,2),0)</f>
        <v>0</v>
      </c>
      <c r="EP524" s="22">
        <f>IF(FB523&gt;0,ROUND($ED$1*$EP$1,2),0)</f>
        <v>0</v>
      </c>
      <c r="EQ524" s="15">
        <f>IF(FB523&gt;0,EK524+SUM(EM524:EP524),0)</f>
        <v>0</v>
      </c>
      <c r="ER524" s="22">
        <f>IF(FB523&gt;0,ROUND(EQ524/12,2),0)</f>
        <v>0</v>
      </c>
      <c r="ES524" s="9">
        <f>INT(ER524)</f>
        <v>0</v>
      </c>
      <c r="ET524" s="23">
        <f>INT((ER524-ES524)*10)/10</f>
        <v>0</v>
      </c>
      <c r="EU524" s="17">
        <f>ER524-ES524-ET524</f>
        <v>0</v>
      </c>
      <c r="EV524" s="23">
        <f>IF(OR(EU524=0.05,EU524=0),EU524,IF(AND(EU524&gt;0.051,EU524&lt;0.1),0.1,IF(AND(EU524&gt;0.001,EU524&lt;0.05),0.05,EU524)))</f>
        <v>0</v>
      </c>
      <c r="EW524" s="23">
        <f>ES524+ET524+EV524</f>
        <v>0</v>
      </c>
      <c r="EX524">
        <f>IF(FB523&gt;0,EX523,0)</f>
        <v>0</v>
      </c>
      <c r="EY524" s="7">
        <f>ROUND(ED524+EJ524+EW524+EX524,2)</f>
        <v>0</v>
      </c>
      <c r="EZ524" s="7">
        <f>IF(AND(EY524&gt;0,EY525=0),EY524,0)</f>
        <v>0</v>
      </c>
      <c r="FA524" s="7">
        <f>IF(FB523&gt;0,FA523,0)</f>
        <v>0</v>
      </c>
      <c r="FB524" s="7">
        <f>IF(ROUND(EY524-FA524,2)&gt;0,ROUND(EY524-FA524,2),0)</f>
        <v>0</v>
      </c>
      <c r="GB524">
        <v>522</v>
      </c>
      <c r="GC524" s="7">
        <f>IF(HB523&gt;0,GC523-1000,GC523)</f>
        <v>0</v>
      </c>
      <c r="GD524" s="20">
        <f>IF(HB523&gt;0,ROUND(PMT($F$92/12,$F$96*12,-GC524),5),0)</f>
        <v>0</v>
      </c>
      <c r="GE524" s="15">
        <f>IF(HB523&gt;0,ROUND(GC524*$GE$1/1000,2),0)</f>
        <v>0</v>
      </c>
      <c r="GF524" s="9">
        <f>INT(GE524)</f>
        <v>0</v>
      </c>
      <c r="GG524" s="23">
        <f>INT((GE524-GF524)*10)/10</f>
        <v>0</v>
      </c>
      <c r="GH524" s="17">
        <f>GE524-GF524-GG524</f>
        <v>0</v>
      </c>
      <c r="GI524" s="23">
        <f>IF(OR(GH524=0.05,GH524=0),GH524,IF(AND(GH524&gt;0.051,GH524&lt;0.1),0.1,IF(AND(GH524&gt;0.001,GH524&lt;0.05),0.05,GH524)))</f>
        <v>0</v>
      </c>
      <c r="GJ524" s="23">
        <f>GF524+GG524+GI524</f>
        <v>0</v>
      </c>
      <c r="GK524" s="15">
        <f>IF(HB523&gt;0,ROUND($GD$1*$GK$1,2),0)</f>
        <v>0</v>
      </c>
      <c r="GL524" s="22">
        <v>0</v>
      </c>
      <c r="GM524" s="22">
        <f>IF(HB523&gt;0,ROUND($GD$1*$GM$1,0),0)</f>
        <v>0</v>
      </c>
      <c r="GN524" s="22">
        <f>IF(HB523&gt;0,ROUND($GD$1*$GN$1,2),0)</f>
        <v>0</v>
      </c>
      <c r="GO524" s="22">
        <f>IF(HB523&gt;0,ROUND($GD$1*$GO$1,2),0)</f>
        <v>0</v>
      </c>
      <c r="GP524" s="22">
        <f>IF(HB523&gt;0,ROUND($GD$1*$GP$1,2),0)</f>
        <v>0</v>
      </c>
      <c r="GQ524" s="15">
        <f>IF(HB523&gt;0,GK524+SUM(GM524:GP524),0)</f>
        <v>0</v>
      </c>
      <c r="GR524" s="22">
        <f>IF(HB523&gt;0,ROUND(GQ524/12,2),0)</f>
        <v>0</v>
      </c>
      <c r="GS524" s="9">
        <f>INT(GR524)</f>
        <v>0</v>
      </c>
      <c r="GT524" s="23">
        <f>INT((GR524-GS524)*10)/10</f>
        <v>0</v>
      </c>
      <c r="GU524" s="17">
        <f>GR524-GS524-GT524</f>
        <v>0</v>
      </c>
      <c r="GV524" s="23">
        <f>IF(OR(GU524=0.05,GU524=0),GU524,IF(AND(GU524&gt;0.051,GU524&lt;0.1),0.1,IF(AND(GU524&gt;0.001,GU524&lt;0.05),0.05,GU524)))</f>
        <v>0</v>
      </c>
      <c r="GW524" s="23">
        <f>GS524+GT524+GV524</f>
        <v>0</v>
      </c>
      <c r="GX524">
        <f>IF(HB523&gt;0,GX523,0)</f>
        <v>0</v>
      </c>
      <c r="GY524" s="7">
        <f>ROUND(GD524+GJ524+GW524+GX524,2)</f>
        <v>0</v>
      </c>
      <c r="GZ524" s="7">
        <f>IF(AND(GY524&gt;0,GY525=0),GY524,0)</f>
        <v>0</v>
      </c>
      <c r="HA524" s="7">
        <f>IF(HB523&gt;0,HA523,0)</f>
        <v>0</v>
      </c>
      <c r="HB524" s="7">
        <f>IF(ROUND(GY524-HA524,2)&gt;0,ROUND(GY524-HA524,2),0)</f>
        <v>0</v>
      </c>
    </row>
    <row r="525" spans="1:235">
      <c r="BB525">
        <v>523</v>
      </c>
      <c r="BC525" s="7">
        <f>IF(BW524&gt;0,BC524-1000,BC524)</f>
        <v>0</v>
      </c>
      <c r="BD525" s="20">
        <f>IF(BW524&gt;0,ROUND(PMT($F$92/12,$F$96*12,-BC525),5),0)</f>
        <v>0</v>
      </c>
      <c r="BE525" s="15">
        <f>IF(BW524&gt;0,ROUND(BC525*$E$1/1000,2),0)</f>
        <v>0</v>
      </c>
      <c r="BF525" s="15">
        <f>IF(BW524&gt;0,ROUND(MIN(BC525,$F$168)*$BF$1,2),0)</f>
        <v>0</v>
      </c>
      <c r="BG525" s="22">
        <v>0</v>
      </c>
      <c r="BH525" s="22">
        <f>IF(BW524&gt;0,ROUND(MIN(BC525,$F$168)*$BH$1,0),0)</f>
        <v>0</v>
      </c>
      <c r="BI525" s="22">
        <f>IF(BW524&gt;0,ROUND(MIN(BC525,$F$168)*$BI$1,2),0)</f>
        <v>0</v>
      </c>
      <c r="BJ525" s="22">
        <f>IF(BW524&gt;0,ROUND(MIN(BC525,$F$168)*$BJ$1,2),0)</f>
        <v>0</v>
      </c>
      <c r="BK525" s="22">
        <f>IF(BW524&gt;0,ROUND(MIN(BC525,$F$168)*$BK$1,2),0)</f>
        <v>0</v>
      </c>
      <c r="BL525" s="15">
        <f>IF(BW524&gt;0,BF525+SUM(BH525:BK525),0)</f>
        <v>0</v>
      </c>
      <c r="BM525" s="22">
        <f>IF(BW524&gt;0,ROUND(BL525/12,2),0)</f>
        <v>0</v>
      </c>
      <c r="BN525" s="9">
        <f>INT(BM525)</f>
        <v>0</v>
      </c>
      <c r="BO525" s="23">
        <f>INT((BM525-BN525)*10)/10</f>
        <v>0</v>
      </c>
      <c r="BP525" s="17">
        <f>BM525-BN525-BO525</f>
        <v>0</v>
      </c>
      <c r="BQ525" s="23">
        <f>IF(OR(BP525=0.05,BP525=0),BP525,IF(AND(BP525&gt;0.051,BP525&lt;0.1),0.1,IF(AND(BP525&gt;0.001,BP525&lt;0.05),0.05,BP525)))</f>
        <v>0</v>
      </c>
      <c r="BR525" s="23">
        <f>BN525+BO525+BQ525</f>
        <v>0</v>
      </c>
      <c r="BS525">
        <f>IF(BW524&gt;0,BS524,0)</f>
        <v>0</v>
      </c>
      <c r="BT525" s="7">
        <f>SUM(BD525:BE525)+BR525+BS525</f>
        <v>0</v>
      </c>
      <c r="BU525" s="7">
        <f>IF(AND(BT525&gt;0,BT526=0),BT525,0)</f>
        <v>0</v>
      </c>
      <c r="BV525" s="7">
        <f>IF(BW524&gt;0,BV524,0)</f>
        <v>0</v>
      </c>
      <c r="BW525" s="7">
        <f>IF(ROUND(BT525-BV525,2)&gt;0,ROUND(BT525-BV525,2),0)</f>
        <v>0</v>
      </c>
      <c r="CB525">
        <v>523</v>
      </c>
      <c r="CC525" s="7">
        <f>IF(DB524&gt;0,CC524-1000,CC524)</f>
        <v>0</v>
      </c>
      <c r="CD525" s="20">
        <f>IF(DB524&gt;0,ROUND(PMT($F$92/12,$F$96*12,-CC525),5),0)</f>
        <v>0</v>
      </c>
      <c r="CE525" s="15">
        <f>IF(DB524&gt;0,ROUND(CC525*$CE$1/1000,2),0)</f>
        <v>0</v>
      </c>
      <c r="CF525" s="9">
        <f>INT(CE525)</f>
        <v>0</v>
      </c>
      <c r="CG525" s="23">
        <f>INT((CE525-CF525)*10)/10</f>
        <v>0</v>
      </c>
      <c r="CH525" s="17">
        <f>CE525-CF525-CG525</f>
        <v>0</v>
      </c>
      <c r="CI525" s="23">
        <f>IF(OR(CH525=0.05,CH525=0),CH525,IF(AND(CH525&gt;0.051,CH525&lt;0.1),0.1,IF(AND(CH525&gt;0.001,CH525&lt;0.05),0.05,CH525)))</f>
        <v>0</v>
      </c>
      <c r="CJ525" s="23">
        <f>CF525+CG525+CI525</f>
        <v>0</v>
      </c>
      <c r="CK525" s="15">
        <f>IF(DB524&gt;0,ROUND($CD$1*$CK$1,2),0)</f>
        <v>0</v>
      </c>
      <c r="CL525" s="22">
        <v>0</v>
      </c>
      <c r="CM525" s="22">
        <f>IF(DB524&gt;0,ROUND($CD$1*$CM$1,2),0)</f>
        <v>0</v>
      </c>
      <c r="CN525" s="22">
        <f>IF(DB524&gt;0,ROUND($CD$1*$CN$1,2),0)</f>
        <v>0</v>
      </c>
      <c r="CO525" s="22">
        <f>IF(DB524&gt;0,ROUND($CD$1*$CO$1,2),0)</f>
        <v>0</v>
      </c>
      <c r="CP525" s="22">
        <f>IF(DB524&gt;0,ROUND($CD$1*$CP$1,2),0)</f>
        <v>0</v>
      </c>
      <c r="CQ525" s="15">
        <f>IF(DB524&gt;0,CK525+SUM(CM525:CP525),0)</f>
        <v>0</v>
      </c>
      <c r="CR525" s="22">
        <f>IF(DB524&gt;0,ROUND(CQ525/12,2),0)</f>
        <v>0</v>
      </c>
      <c r="CS525" s="9">
        <f>INT(CR525)</f>
        <v>0</v>
      </c>
      <c r="CT525" s="23">
        <f>INT((CR525-CS525)*10)/10</f>
        <v>0</v>
      </c>
      <c r="CU525" s="17">
        <f>CR525-CS525-CT525</f>
        <v>0</v>
      </c>
      <c r="CV525" s="23">
        <f>IF(OR(CU525=0.05,CU525=0),CU525,IF(AND(CU525&gt;0.051,CU525&lt;0.1),0.1,IF(AND(CU525&gt;0.001,CU525&lt;0.05),0.05,CU525)))</f>
        <v>0</v>
      </c>
      <c r="CW525" s="23">
        <f>CS525+CT525+CV525</f>
        <v>0</v>
      </c>
      <c r="CX525">
        <f>IF(DB524&gt;0,CX524,0)</f>
        <v>0</v>
      </c>
      <c r="CY525" s="7">
        <f>ROUND(CD525+CJ525+CW525+CX525,2)</f>
        <v>0</v>
      </c>
      <c r="CZ525" s="7">
        <f>IF(AND(CY525&gt;0,CY526=0),CY525,0)</f>
        <v>0</v>
      </c>
      <c r="DA525" s="7">
        <f>IF(DB524&gt;0,DA524,0)</f>
        <v>0</v>
      </c>
      <c r="DB525" s="7">
        <f>IF(ROUND(CY525-DA525,2)&gt;0,ROUND(CY525-DA525,2),0)</f>
        <v>0</v>
      </c>
      <c r="EB525">
        <v>523</v>
      </c>
      <c r="EC525" s="7">
        <f>IF(FB524&gt;0,EC524-1000,EC524)</f>
        <v>0</v>
      </c>
      <c r="ED525" s="20">
        <f>IF(FB524&gt;0,ROUND(PMT($F$92/12,$F$96*12,-EC525),5),0)</f>
        <v>0</v>
      </c>
      <c r="EE525" s="15">
        <f>IF(FB524&gt;0,ROUND(EC525*$EE$1/1000,2),0)</f>
        <v>0</v>
      </c>
      <c r="EF525" s="9">
        <f>INT(EE525)</f>
        <v>0</v>
      </c>
      <c r="EG525" s="23">
        <f>INT((EE525-EF525)*10)/10</f>
        <v>0</v>
      </c>
      <c r="EH525" s="17">
        <f>EE525-EF525-EG525</f>
        <v>0</v>
      </c>
      <c r="EI525" s="23">
        <f>IF(OR(EH525=0.05,EH525=0),EH525,IF(AND(EH525&gt;0.051,EH525&lt;0.1),0.1,IF(AND(EH525&gt;0.001,EH525&lt;0.05),0.05,EH525)))</f>
        <v>0</v>
      </c>
      <c r="EJ525" s="23">
        <f>EF525+EG525+EI525</f>
        <v>0</v>
      </c>
      <c r="EK525" s="15">
        <f>IF(FB524&gt;0,ROUND($ED$1*$EK$1,2),0)</f>
        <v>0</v>
      </c>
      <c r="EL525" s="22">
        <v>0</v>
      </c>
      <c r="EM525" s="22">
        <f>IF(FB524&gt;0,ROUND($ED$1*$EM$1,0),0)</f>
        <v>0</v>
      </c>
      <c r="EN525" s="22">
        <f>IF(FB524&gt;0,ROUND($ED$1*$EN$1,2),0)</f>
        <v>0</v>
      </c>
      <c r="EO525" s="22">
        <f>IF(FB524&gt;0,ROUND($ED$1*$EO$1,2),0)</f>
        <v>0</v>
      </c>
      <c r="EP525" s="22">
        <f>IF(FB524&gt;0,ROUND($ED$1*$EP$1,2),0)</f>
        <v>0</v>
      </c>
      <c r="EQ525" s="15">
        <f>IF(FB524&gt;0,EK525+SUM(EM525:EP525),0)</f>
        <v>0</v>
      </c>
      <c r="ER525" s="22">
        <f>IF(FB524&gt;0,ROUND(EQ525/12,2),0)</f>
        <v>0</v>
      </c>
      <c r="ES525" s="9">
        <f>INT(ER525)</f>
        <v>0</v>
      </c>
      <c r="ET525" s="23">
        <f>INT((ER525-ES525)*10)/10</f>
        <v>0</v>
      </c>
      <c r="EU525" s="17">
        <f>ER525-ES525-ET525</f>
        <v>0</v>
      </c>
      <c r="EV525" s="23">
        <f>IF(OR(EU525=0.05,EU525=0),EU525,IF(AND(EU525&gt;0.051,EU525&lt;0.1),0.1,IF(AND(EU525&gt;0.001,EU525&lt;0.05),0.05,EU525)))</f>
        <v>0</v>
      </c>
      <c r="EW525" s="23">
        <f>ES525+ET525+EV525</f>
        <v>0</v>
      </c>
      <c r="EX525">
        <f>IF(FB524&gt;0,EX524,0)</f>
        <v>0</v>
      </c>
      <c r="EY525" s="7">
        <f>ROUND(ED525+EJ525+EW525+EX525,2)</f>
        <v>0</v>
      </c>
      <c r="EZ525" s="7">
        <f>IF(AND(EY525&gt;0,EY526=0),EY525,0)</f>
        <v>0</v>
      </c>
      <c r="FA525" s="7">
        <f>IF(FB524&gt;0,FA524,0)</f>
        <v>0</v>
      </c>
      <c r="FB525" s="7">
        <f>IF(ROUND(EY525-FA525,2)&gt;0,ROUND(EY525-FA525,2),0)</f>
        <v>0</v>
      </c>
      <c r="GB525">
        <v>523</v>
      </c>
      <c r="GC525" s="7">
        <f>IF(HB524&gt;0,GC524-1000,GC524)</f>
        <v>0</v>
      </c>
      <c r="GD525" s="20">
        <f>IF(HB524&gt;0,ROUND(PMT($F$92/12,$F$96*12,-GC525),5),0)</f>
        <v>0</v>
      </c>
      <c r="GE525" s="15">
        <f>IF(HB524&gt;0,ROUND(GC525*$GE$1/1000,2),0)</f>
        <v>0</v>
      </c>
      <c r="GF525" s="9">
        <f>INT(GE525)</f>
        <v>0</v>
      </c>
      <c r="GG525" s="23">
        <f>INT((GE525-GF525)*10)/10</f>
        <v>0</v>
      </c>
      <c r="GH525" s="17">
        <f>GE525-GF525-GG525</f>
        <v>0</v>
      </c>
      <c r="GI525" s="23">
        <f>IF(OR(GH525=0.05,GH525=0),GH525,IF(AND(GH525&gt;0.051,GH525&lt;0.1),0.1,IF(AND(GH525&gt;0.001,GH525&lt;0.05),0.05,GH525)))</f>
        <v>0</v>
      </c>
      <c r="GJ525" s="23">
        <f>GF525+GG525+GI525</f>
        <v>0</v>
      </c>
      <c r="GK525" s="15">
        <f>IF(HB524&gt;0,ROUND($GD$1*$GK$1,2),0)</f>
        <v>0</v>
      </c>
      <c r="GL525" s="22">
        <v>0</v>
      </c>
      <c r="GM525" s="22">
        <f>IF(HB524&gt;0,ROUND($GD$1*$GM$1,0),0)</f>
        <v>0</v>
      </c>
      <c r="GN525" s="22">
        <f>IF(HB524&gt;0,ROUND($GD$1*$GN$1,2),0)</f>
        <v>0</v>
      </c>
      <c r="GO525" s="22">
        <f>IF(HB524&gt;0,ROUND($GD$1*$GO$1,2),0)</f>
        <v>0</v>
      </c>
      <c r="GP525" s="22">
        <f>IF(HB524&gt;0,ROUND($GD$1*$GP$1,2),0)</f>
        <v>0</v>
      </c>
      <c r="GQ525" s="15">
        <f>IF(HB524&gt;0,GK525+SUM(GM525:GP525),0)</f>
        <v>0</v>
      </c>
      <c r="GR525" s="22">
        <f>IF(HB524&gt;0,ROUND(GQ525/12,2),0)</f>
        <v>0</v>
      </c>
      <c r="GS525" s="9">
        <f>INT(GR525)</f>
        <v>0</v>
      </c>
      <c r="GT525" s="23">
        <f>INT((GR525-GS525)*10)/10</f>
        <v>0</v>
      </c>
      <c r="GU525" s="17">
        <f>GR525-GS525-GT525</f>
        <v>0</v>
      </c>
      <c r="GV525" s="23">
        <f>IF(OR(GU525=0.05,GU525=0),GU525,IF(AND(GU525&gt;0.051,GU525&lt;0.1),0.1,IF(AND(GU525&gt;0.001,GU525&lt;0.05),0.05,GU525)))</f>
        <v>0</v>
      </c>
      <c r="GW525" s="23">
        <f>GS525+GT525+GV525</f>
        <v>0</v>
      </c>
      <c r="GX525">
        <f>IF(HB524&gt;0,GX524,0)</f>
        <v>0</v>
      </c>
      <c r="GY525" s="7">
        <f>ROUND(GD525+GJ525+GW525+GX525,2)</f>
        <v>0</v>
      </c>
      <c r="GZ525" s="7">
        <f>IF(AND(GY525&gt;0,GY526=0),GY525,0)</f>
        <v>0</v>
      </c>
      <c r="HA525" s="7">
        <f>IF(HB524&gt;0,HA524,0)</f>
        <v>0</v>
      </c>
      <c r="HB525" s="7">
        <f>IF(ROUND(GY525-HA525,2)&gt;0,ROUND(GY525-HA525,2),0)</f>
        <v>0</v>
      </c>
    </row>
    <row r="526" spans="1:235">
      <c r="BB526">
        <v>524</v>
      </c>
      <c r="BC526" s="7">
        <f>IF(BW525&gt;0,BC525-1000,BC525)</f>
        <v>0</v>
      </c>
      <c r="BD526" s="20">
        <f>IF(BW525&gt;0,ROUND(PMT($F$92/12,$F$96*12,-BC526),5),0)</f>
        <v>0</v>
      </c>
      <c r="BE526" s="15">
        <f>IF(BW525&gt;0,ROUND(BC526*$E$1/1000,2),0)</f>
        <v>0</v>
      </c>
      <c r="BF526" s="15">
        <f>IF(BW525&gt;0,ROUND(MIN(BC526,$F$168)*$BF$1,2),0)</f>
        <v>0</v>
      </c>
      <c r="BG526" s="22">
        <v>0</v>
      </c>
      <c r="BH526" s="22">
        <f>IF(BW525&gt;0,ROUND(MIN(BC526,$F$168)*$BH$1,0),0)</f>
        <v>0</v>
      </c>
      <c r="BI526" s="22">
        <f>IF(BW525&gt;0,ROUND(MIN(BC526,$F$168)*$BI$1,2),0)</f>
        <v>0</v>
      </c>
      <c r="BJ526" s="22">
        <f>IF(BW525&gt;0,ROUND(MIN(BC526,$F$168)*$BJ$1,2),0)</f>
        <v>0</v>
      </c>
      <c r="BK526" s="22">
        <f>IF(BW525&gt;0,ROUND(MIN(BC526,$F$168)*$BK$1,2),0)</f>
        <v>0</v>
      </c>
      <c r="BL526" s="15">
        <f>IF(BW525&gt;0,BF526+SUM(BH526:BK526),0)</f>
        <v>0</v>
      </c>
      <c r="BM526" s="22">
        <f>IF(BW525&gt;0,ROUND(BL526/12,2),0)</f>
        <v>0</v>
      </c>
      <c r="BN526" s="9">
        <f>INT(BM526)</f>
        <v>0</v>
      </c>
      <c r="BO526" s="23">
        <f>INT((BM526-BN526)*10)/10</f>
        <v>0</v>
      </c>
      <c r="BP526" s="17">
        <f>BM526-BN526-BO526</f>
        <v>0</v>
      </c>
      <c r="BQ526" s="23">
        <f>IF(OR(BP526=0.05,BP526=0),BP526,IF(AND(BP526&gt;0.051,BP526&lt;0.1),0.1,IF(AND(BP526&gt;0.001,BP526&lt;0.05),0.05,BP526)))</f>
        <v>0</v>
      </c>
      <c r="BR526" s="23">
        <f>BN526+BO526+BQ526</f>
        <v>0</v>
      </c>
      <c r="BS526">
        <f>IF(BW525&gt;0,BS525,0)</f>
        <v>0</v>
      </c>
      <c r="BT526" s="7">
        <f>SUM(BD526:BE526)+BR526+BS526</f>
        <v>0</v>
      </c>
      <c r="BU526" s="7">
        <f>IF(AND(BT526&gt;0,BT527=0),BT526,0)</f>
        <v>0</v>
      </c>
      <c r="BV526" s="7">
        <f>IF(BW525&gt;0,BV525,0)</f>
        <v>0</v>
      </c>
      <c r="BW526" s="7">
        <f>IF(ROUND(BT526-BV526,2)&gt;0,ROUND(BT526-BV526,2),0)</f>
        <v>0</v>
      </c>
      <c r="CB526">
        <v>524</v>
      </c>
      <c r="CC526" s="7">
        <f>IF(DB525&gt;0,CC525-1000,CC525)</f>
        <v>0</v>
      </c>
      <c r="CD526" s="20">
        <f>IF(DB525&gt;0,ROUND(PMT($F$92/12,$F$96*12,-CC526),5),0)</f>
        <v>0</v>
      </c>
      <c r="CE526" s="15">
        <f>IF(DB525&gt;0,ROUND(CC526*$CE$1/1000,2),0)</f>
        <v>0</v>
      </c>
      <c r="CF526" s="9">
        <f>INT(CE526)</f>
        <v>0</v>
      </c>
      <c r="CG526" s="23">
        <f>INT((CE526-CF526)*10)/10</f>
        <v>0</v>
      </c>
      <c r="CH526" s="17">
        <f>CE526-CF526-CG526</f>
        <v>0</v>
      </c>
      <c r="CI526" s="23">
        <f>IF(OR(CH526=0.05,CH526=0),CH526,IF(AND(CH526&gt;0.051,CH526&lt;0.1),0.1,IF(AND(CH526&gt;0.001,CH526&lt;0.05),0.05,CH526)))</f>
        <v>0</v>
      </c>
      <c r="CJ526" s="23">
        <f>CF526+CG526+CI526</f>
        <v>0</v>
      </c>
      <c r="CK526" s="15">
        <f>IF(DB525&gt;0,ROUND($CD$1*$CK$1,2),0)</f>
        <v>0</v>
      </c>
      <c r="CL526" s="22">
        <v>0</v>
      </c>
      <c r="CM526" s="22">
        <f>IF(DB525&gt;0,ROUND($CD$1*$CM$1,2),0)</f>
        <v>0</v>
      </c>
      <c r="CN526" s="22">
        <f>IF(DB525&gt;0,ROUND($CD$1*$CN$1,2),0)</f>
        <v>0</v>
      </c>
      <c r="CO526" s="22">
        <f>IF(DB525&gt;0,ROUND($CD$1*$CO$1,2),0)</f>
        <v>0</v>
      </c>
      <c r="CP526" s="22">
        <f>IF(DB525&gt;0,ROUND($CD$1*$CP$1,2),0)</f>
        <v>0</v>
      </c>
      <c r="CQ526" s="15">
        <f>IF(DB525&gt;0,CK526+SUM(CM526:CP526),0)</f>
        <v>0</v>
      </c>
      <c r="CR526" s="22">
        <f>IF(DB525&gt;0,ROUND(CQ526/12,2),0)</f>
        <v>0</v>
      </c>
      <c r="CS526" s="9">
        <f>INT(CR526)</f>
        <v>0</v>
      </c>
      <c r="CT526" s="23">
        <f>INT((CR526-CS526)*10)/10</f>
        <v>0</v>
      </c>
      <c r="CU526" s="17">
        <f>CR526-CS526-CT526</f>
        <v>0</v>
      </c>
      <c r="CV526" s="23">
        <f>IF(OR(CU526=0.05,CU526=0),CU526,IF(AND(CU526&gt;0.051,CU526&lt;0.1),0.1,IF(AND(CU526&gt;0.001,CU526&lt;0.05),0.05,CU526)))</f>
        <v>0</v>
      </c>
      <c r="CW526" s="23">
        <f>CS526+CT526+CV526</f>
        <v>0</v>
      </c>
      <c r="CX526">
        <f>IF(DB525&gt;0,CX525,0)</f>
        <v>0</v>
      </c>
      <c r="CY526" s="7">
        <f>ROUND(CD526+CJ526+CW526+CX526,2)</f>
        <v>0</v>
      </c>
      <c r="CZ526" s="7">
        <f>IF(AND(CY526&gt;0,CY527=0),CY526,0)</f>
        <v>0</v>
      </c>
      <c r="DA526" s="7">
        <f>IF(DB525&gt;0,DA525,0)</f>
        <v>0</v>
      </c>
      <c r="DB526" s="7">
        <f>IF(ROUND(CY526-DA526,2)&gt;0,ROUND(CY526-DA526,2),0)</f>
        <v>0</v>
      </c>
      <c r="EB526">
        <v>524</v>
      </c>
      <c r="EC526" s="7">
        <f>IF(FB525&gt;0,EC525-1000,EC525)</f>
        <v>0</v>
      </c>
      <c r="ED526" s="20">
        <f>IF(FB525&gt;0,ROUND(PMT($F$92/12,$F$96*12,-EC526),5),0)</f>
        <v>0</v>
      </c>
      <c r="EE526" s="15">
        <f>IF(FB525&gt;0,ROUND(EC526*$EE$1/1000,2),0)</f>
        <v>0</v>
      </c>
      <c r="EF526" s="9">
        <f>INT(EE526)</f>
        <v>0</v>
      </c>
      <c r="EG526" s="23">
        <f>INT((EE526-EF526)*10)/10</f>
        <v>0</v>
      </c>
      <c r="EH526" s="17">
        <f>EE526-EF526-EG526</f>
        <v>0</v>
      </c>
      <c r="EI526" s="23">
        <f>IF(OR(EH526=0.05,EH526=0),EH526,IF(AND(EH526&gt;0.051,EH526&lt;0.1),0.1,IF(AND(EH526&gt;0.001,EH526&lt;0.05),0.05,EH526)))</f>
        <v>0</v>
      </c>
      <c r="EJ526" s="23">
        <f>EF526+EG526+EI526</f>
        <v>0</v>
      </c>
      <c r="EK526" s="15">
        <f>IF(FB525&gt;0,ROUND($ED$1*$EK$1,2),0)</f>
        <v>0</v>
      </c>
      <c r="EL526" s="22">
        <v>0</v>
      </c>
      <c r="EM526" s="22">
        <f>IF(FB525&gt;0,ROUND($ED$1*$EM$1,0),0)</f>
        <v>0</v>
      </c>
      <c r="EN526" s="22">
        <f>IF(FB525&gt;0,ROUND($ED$1*$EN$1,2),0)</f>
        <v>0</v>
      </c>
      <c r="EO526" s="22">
        <f>IF(FB525&gt;0,ROUND($ED$1*$EO$1,2),0)</f>
        <v>0</v>
      </c>
      <c r="EP526" s="22">
        <f>IF(FB525&gt;0,ROUND($ED$1*$EP$1,2),0)</f>
        <v>0</v>
      </c>
      <c r="EQ526" s="15">
        <f>IF(FB525&gt;0,EK526+SUM(EM526:EP526),0)</f>
        <v>0</v>
      </c>
      <c r="ER526" s="22">
        <f>IF(FB525&gt;0,ROUND(EQ526/12,2),0)</f>
        <v>0</v>
      </c>
      <c r="ES526" s="9">
        <f>INT(ER526)</f>
        <v>0</v>
      </c>
      <c r="ET526" s="23">
        <f>INT((ER526-ES526)*10)/10</f>
        <v>0</v>
      </c>
      <c r="EU526" s="17">
        <f>ER526-ES526-ET526</f>
        <v>0</v>
      </c>
      <c r="EV526" s="23">
        <f>IF(OR(EU526=0.05,EU526=0),EU526,IF(AND(EU526&gt;0.051,EU526&lt;0.1),0.1,IF(AND(EU526&gt;0.001,EU526&lt;0.05),0.05,EU526)))</f>
        <v>0</v>
      </c>
      <c r="EW526" s="23">
        <f>ES526+ET526+EV526</f>
        <v>0</v>
      </c>
      <c r="EX526">
        <f>IF(FB525&gt;0,EX525,0)</f>
        <v>0</v>
      </c>
      <c r="EY526" s="7">
        <f>ROUND(ED526+EJ526+EW526+EX526,2)</f>
        <v>0</v>
      </c>
      <c r="EZ526" s="7">
        <f>IF(AND(EY526&gt;0,EY527=0),EY526,0)</f>
        <v>0</v>
      </c>
      <c r="FA526" s="7">
        <f>IF(FB525&gt;0,FA525,0)</f>
        <v>0</v>
      </c>
      <c r="FB526" s="7">
        <f>IF(ROUND(EY526-FA526,2)&gt;0,ROUND(EY526-FA526,2),0)</f>
        <v>0</v>
      </c>
      <c r="GB526">
        <v>524</v>
      </c>
      <c r="GC526" s="7">
        <f>IF(HB525&gt;0,GC525-1000,GC525)</f>
        <v>0</v>
      </c>
      <c r="GD526" s="20">
        <f>IF(HB525&gt;0,ROUND(PMT($F$92/12,$F$96*12,-GC526),5),0)</f>
        <v>0</v>
      </c>
      <c r="GE526" s="15">
        <f>IF(HB525&gt;0,ROUND(GC526*$GE$1/1000,2),0)</f>
        <v>0</v>
      </c>
      <c r="GF526" s="9">
        <f>INT(GE526)</f>
        <v>0</v>
      </c>
      <c r="GG526" s="23">
        <f>INT((GE526-GF526)*10)/10</f>
        <v>0</v>
      </c>
      <c r="GH526" s="17">
        <f>GE526-GF526-GG526</f>
        <v>0</v>
      </c>
      <c r="GI526" s="23">
        <f>IF(OR(GH526=0.05,GH526=0),GH526,IF(AND(GH526&gt;0.051,GH526&lt;0.1),0.1,IF(AND(GH526&gt;0.001,GH526&lt;0.05),0.05,GH526)))</f>
        <v>0</v>
      </c>
      <c r="GJ526" s="23">
        <f>GF526+GG526+GI526</f>
        <v>0</v>
      </c>
      <c r="GK526" s="15">
        <f>IF(HB525&gt;0,ROUND($GD$1*$GK$1,2),0)</f>
        <v>0</v>
      </c>
      <c r="GL526" s="22">
        <v>0</v>
      </c>
      <c r="GM526" s="22">
        <f>IF(HB525&gt;0,ROUND($GD$1*$GM$1,0),0)</f>
        <v>0</v>
      </c>
      <c r="GN526" s="22">
        <f>IF(HB525&gt;0,ROUND($GD$1*$GN$1,2),0)</f>
        <v>0</v>
      </c>
      <c r="GO526" s="22">
        <f>IF(HB525&gt;0,ROUND($GD$1*$GO$1,2),0)</f>
        <v>0</v>
      </c>
      <c r="GP526" s="22">
        <f>IF(HB525&gt;0,ROUND($GD$1*$GP$1,2),0)</f>
        <v>0</v>
      </c>
      <c r="GQ526" s="15">
        <f>IF(HB525&gt;0,GK526+SUM(GM526:GP526),0)</f>
        <v>0</v>
      </c>
      <c r="GR526" s="22">
        <f>IF(HB525&gt;0,ROUND(GQ526/12,2),0)</f>
        <v>0</v>
      </c>
      <c r="GS526" s="9">
        <f>INT(GR526)</f>
        <v>0</v>
      </c>
      <c r="GT526" s="23">
        <f>INT((GR526-GS526)*10)/10</f>
        <v>0</v>
      </c>
      <c r="GU526" s="17">
        <f>GR526-GS526-GT526</f>
        <v>0</v>
      </c>
      <c r="GV526" s="23">
        <f>IF(OR(GU526=0.05,GU526=0),GU526,IF(AND(GU526&gt;0.051,GU526&lt;0.1),0.1,IF(AND(GU526&gt;0.001,GU526&lt;0.05),0.05,GU526)))</f>
        <v>0</v>
      </c>
      <c r="GW526" s="23">
        <f>GS526+GT526+GV526</f>
        <v>0</v>
      </c>
      <c r="GX526">
        <f>IF(HB525&gt;0,GX525,0)</f>
        <v>0</v>
      </c>
      <c r="GY526" s="7">
        <f>ROUND(GD526+GJ526+GW526+GX526,2)</f>
        <v>0</v>
      </c>
      <c r="GZ526" s="7">
        <f>IF(AND(GY526&gt;0,GY527=0),GY526,0)</f>
        <v>0</v>
      </c>
      <c r="HA526" s="7">
        <f>IF(HB525&gt;0,HA525,0)</f>
        <v>0</v>
      </c>
      <c r="HB526" s="7">
        <f>IF(ROUND(GY526-HA526,2)&gt;0,ROUND(GY526-HA526,2),0)</f>
        <v>0</v>
      </c>
    </row>
    <row r="527" spans="1:235">
      <c r="BB527">
        <v>525</v>
      </c>
      <c r="BC527" s="7">
        <f>IF(BW526&gt;0,BC526-1000,BC526)</f>
        <v>0</v>
      </c>
      <c r="BD527" s="20">
        <f>IF(BW526&gt;0,ROUND(PMT($F$92/12,$F$96*12,-BC527),5),0)</f>
        <v>0</v>
      </c>
      <c r="BE527" s="15">
        <f>IF(BW526&gt;0,ROUND(BC527*$E$1/1000,2),0)</f>
        <v>0</v>
      </c>
      <c r="BF527" s="15">
        <f>IF(BW526&gt;0,ROUND(MIN(BC527,$F$168)*$BF$1,2),0)</f>
        <v>0</v>
      </c>
      <c r="BG527" s="22">
        <v>0</v>
      </c>
      <c r="BH527" s="22">
        <f>IF(BW526&gt;0,ROUND(MIN(BC527,$F$168)*$BH$1,0),0)</f>
        <v>0</v>
      </c>
      <c r="BI527" s="22">
        <f>IF(BW526&gt;0,ROUND(MIN(BC527,$F$168)*$BI$1,2),0)</f>
        <v>0</v>
      </c>
      <c r="BJ527" s="22">
        <f>IF(BW526&gt;0,ROUND(MIN(BC527,$F$168)*$BJ$1,2),0)</f>
        <v>0</v>
      </c>
      <c r="BK527" s="22">
        <f>IF(BW526&gt;0,ROUND(MIN(BC527,$F$168)*$BK$1,2),0)</f>
        <v>0</v>
      </c>
      <c r="BL527" s="15">
        <f>IF(BW526&gt;0,BF527+SUM(BH527:BK527),0)</f>
        <v>0</v>
      </c>
      <c r="BM527" s="22">
        <f>IF(BW526&gt;0,ROUND(BL527/12,2),0)</f>
        <v>0</v>
      </c>
      <c r="BN527" s="9">
        <f>INT(BM527)</f>
        <v>0</v>
      </c>
      <c r="BO527" s="23">
        <f>INT((BM527-BN527)*10)/10</f>
        <v>0</v>
      </c>
      <c r="BP527" s="17">
        <f>BM527-BN527-BO527</f>
        <v>0</v>
      </c>
      <c r="BQ527" s="23">
        <f>IF(OR(BP527=0.05,BP527=0),BP527,IF(AND(BP527&gt;0.051,BP527&lt;0.1),0.1,IF(AND(BP527&gt;0.001,BP527&lt;0.05),0.05,BP527)))</f>
        <v>0</v>
      </c>
      <c r="BR527" s="23">
        <f>BN527+BO527+BQ527</f>
        <v>0</v>
      </c>
      <c r="BS527">
        <f>IF(BW526&gt;0,BS526,0)</f>
        <v>0</v>
      </c>
      <c r="BT527" s="7">
        <f>SUM(BD527:BE527)+BR527+BS527</f>
        <v>0</v>
      </c>
      <c r="BU527" s="7">
        <f>IF(AND(BT527&gt;0,BT528=0),BT527,0)</f>
        <v>0</v>
      </c>
      <c r="BV527" s="7">
        <f>IF(BW526&gt;0,BV526,0)</f>
        <v>0</v>
      </c>
      <c r="BW527" s="7">
        <f>IF(ROUND(BT527-BV527,2)&gt;0,ROUND(BT527-BV527,2),0)</f>
        <v>0</v>
      </c>
      <c r="CB527">
        <v>525</v>
      </c>
      <c r="CC527" s="7">
        <f>IF(DB526&gt;0,CC526-1000,CC526)</f>
        <v>0</v>
      </c>
      <c r="CD527" s="20">
        <f>IF(DB526&gt;0,ROUND(PMT($F$92/12,$F$96*12,-CC527),5),0)</f>
        <v>0</v>
      </c>
      <c r="CE527" s="15">
        <f>IF(DB526&gt;0,ROUND(CC527*$CE$1/1000,2),0)</f>
        <v>0</v>
      </c>
      <c r="CF527" s="9">
        <f>INT(CE527)</f>
        <v>0</v>
      </c>
      <c r="CG527" s="23">
        <f>INT((CE527-CF527)*10)/10</f>
        <v>0</v>
      </c>
      <c r="CH527" s="17">
        <f>CE527-CF527-CG527</f>
        <v>0</v>
      </c>
      <c r="CI527" s="23">
        <f>IF(OR(CH527=0.05,CH527=0),CH527,IF(AND(CH527&gt;0.051,CH527&lt;0.1),0.1,IF(AND(CH527&gt;0.001,CH527&lt;0.05),0.05,CH527)))</f>
        <v>0</v>
      </c>
      <c r="CJ527" s="23">
        <f>CF527+CG527+CI527</f>
        <v>0</v>
      </c>
      <c r="CK527" s="15">
        <f>IF(DB526&gt;0,ROUND($CD$1*$CK$1,2),0)</f>
        <v>0</v>
      </c>
      <c r="CL527" s="22">
        <v>0</v>
      </c>
      <c r="CM527" s="22">
        <f>IF(DB526&gt;0,ROUND($CD$1*$CM$1,2),0)</f>
        <v>0</v>
      </c>
      <c r="CN527" s="22">
        <f>IF(DB526&gt;0,ROUND($CD$1*$CN$1,2),0)</f>
        <v>0</v>
      </c>
      <c r="CO527" s="22">
        <f>IF(DB526&gt;0,ROUND($CD$1*$CO$1,2),0)</f>
        <v>0</v>
      </c>
      <c r="CP527" s="22">
        <f>IF(DB526&gt;0,ROUND($CD$1*$CP$1,2),0)</f>
        <v>0</v>
      </c>
      <c r="CQ527" s="15">
        <f>IF(DB526&gt;0,CK527+SUM(CM527:CP527),0)</f>
        <v>0</v>
      </c>
      <c r="CR527" s="22">
        <f>IF(DB526&gt;0,ROUND(CQ527/12,2),0)</f>
        <v>0</v>
      </c>
      <c r="CS527" s="9">
        <f>INT(CR527)</f>
        <v>0</v>
      </c>
      <c r="CT527" s="23">
        <f>INT((CR527-CS527)*10)/10</f>
        <v>0</v>
      </c>
      <c r="CU527" s="17">
        <f>CR527-CS527-CT527</f>
        <v>0</v>
      </c>
      <c r="CV527" s="23">
        <f>IF(OR(CU527=0.05,CU527=0),CU527,IF(AND(CU527&gt;0.051,CU527&lt;0.1),0.1,IF(AND(CU527&gt;0.001,CU527&lt;0.05),0.05,CU527)))</f>
        <v>0</v>
      </c>
      <c r="CW527" s="23">
        <f>CS527+CT527+CV527</f>
        <v>0</v>
      </c>
      <c r="CX527">
        <f>IF(DB526&gt;0,CX526,0)</f>
        <v>0</v>
      </c>
      <c r="CY527" s="7">
        <f>ROUND(CD527+CJ527+CW527+CX527,2)</f>
        <v>0</v>
      </c>
      <c r="CZ527" s="7">
        <f>IF(AND(CY527&gt;0,CY528=0),CY527,0)</f>
        <v>0</v>
      </c>
      <c r="DA527" s="7">
        <f>IF(DB526&gt;0,DA526,0)</f>
        <v>0</v>
      </c>
      <c r="DB527" s="7">
        <f>IF(ROUND(CY527-DA527,2)&gt;0,ROUND(CY527-DA527,2),0)</f>
        <v>0</v>
      </c>
      <c r="EB527">
        <v>525</v>
      </c>
      <c r="EC527" s="7">
        <f>IF(FB526&gt;0,EC526-1000,EC526)</f>
        <v>0</v>
      </c>
      <c r="ED527" s="20">
        <f>IF(FB526&gt;0,ROUND(PMT($F$92/12,$F$96*12,-EC527),5),0)</f>
        <v>0</v>
      </c>
      <c r="EE527" s="15">
        <f>IF(FB526&gt;0,ROUND(EC527*$EE$1/1000,2),0)</f>
        <v>0</v>
      </c>
      <c r="EF527" s="9">
        <f>INT(EE527)</f>
        <v>0</v>
      </c>
      <c r="EG527" s="23">
        <f>INT((EE527-EF527)*10)/10</f>
        <v>0</v>
      </c>
      <c r="EH527" s="17">
        <f>EE527-EF527-EG527</f>
        <v>0</v>
      </c>
      <c r="EI527" s="23">
        <f>IF(OR(EH527=0.05,EH527=0),EH527,IF(AND(EH527&gt;0.051,EH527&lt;0.1),0.1,IF(AND(EH527&gt;0.001,EH527&lt;0.05),0.05,EH527)))</f>
        <v>0</v>
      </c>
      <c r="EJ527" s="23">
        <f>EF527+EG527+EI527</f>
        <v>0</v>
      </c>
      <c r="EK527" s="15">
        <f>IF(FB526&gt;0,ROUND($ED$1*$EK$1,2),0)</f>
        <v>0</v>
      </c>
      <c r="EL527" s="22">
        <v>0</v>
      </c>
      <c r="EM527" s="22">
        <f>IF(FB526&gt;0,ROUND($ED$1*$EM$1,0),0)</f>
        <v>0</v>
      </c>
      <c r="EN527" s="22">
        <f>IF(FB526&gt;0,ROUND($ED$1*$EN$1,2),0)</f>
        <v>0</v>
      </c>
      <c r="EO527" s="22">
        <f>IF(FB526&gt;0,ROUND($ED$1*$EO$1,2),0)</f>
        <v>0</v>
      </c>
      <c r="EP527" s="22">
        <f>IF(FB526&gt;0,ROUND($ED$1*$EP$1,2),0)</f>
        <v>0</v>
      </c>
      <c r="EQ527" s="15">
        <f>IF(FB526&gt;0,EK527+SUM(EM527:EP527),0)</f>
        <v>0</v>
      </c>
      <c r="ER527" s="22">
        <f>IF(FB526&gt;0,ROUND(EQ527/12,2),0)</f>
        <v>0</v>
      </c>
      <c r="ES527" s="9">
        <f>INT(ER527)</f>
        <v>0</v>
      </c>
      <c r="ET527" s="23">
        <f>INT((ER527-ES527)*10)/10</f>
        <v>0</v>
      </c>
      <c r="EU527" s="17">
        <f>ER527-ES527-ET527</f>
        <v>0</v>
      </c>
      <c r="EV527" s="23">
        <f>IF(OR(EU527=0.05,EU527=0),EU527,IF(AND(EU527&gt;0.051,EU527&lt;0.1),0.1,IF(AND(EU527&gt;0.001,EU527&lt;0.05),0.05,EU527)))</f>
        <v>0</v>
      </c>
      <c r="EW527" s="23">
        <f>ES527+ET527+EV527</f>
        <v>0</v>
      </c>
      <c r="EX527">
        <f>IF(FB526&gt;0,EX526,0)</f>
        <v>0</v>
      </c>
      <c r="EY527" s="7">
        <f>ROUND(ED527+EJ527+EW527+EX527,2)</f>
        <v>0</v>
      </c>
      <c r="EZ527" s="7">
        <f>IF(AND(EY527&gt;0,EY528=0),EY527,0)</f>
        <v>0</v>
      </c>
      <c r="FA527" s="7">
        <f>IF(FB526&gt;0,FA526,0)</f>
        <v>0</v>
      </c>
      <c r="FB527" s="7">
        <f>IF(ROUND(EY527-FA527,2)&gt;0,ROUND(EY527-FA527,2),0)</f>
        <v>0</v>
      </c>
      <c r="GB527">
        <v>525</v>
      </c>
      <c r="GC527" s="7">
        <f>IF(HB526&gt;0,GC526-1000,GC526)</f>
        <v>0</v>
      </c>
      <c r="GD527" s="20">
        <f>IF(HB526&gt;0,ROUND(PMT($F$92/12,$F$96*12,-GC527),5),0)</f>
        <v>0</v>
      </c>
      <c r="GE527" s="15">
        <f>IF(HB526&gt;0,ROUND(GC527*$GE$1/1000,2),0)</f>
        <v>0</v>
      </c>
      <c r="GF527" s="9">
        <f>INT(GE527)</f>
        <v>0</v>
      </c>
      <c r="GG527" s="23">
        <f>INT((GE527-GF527)*10)/10</f>
        <v>0</v>
      </c>
      <c r="GH527" s="17">
        <f>GE527-GF527-GG527</f>
        <v>0</v>
      </c>
      <c r="GI527" s="23">
        <f>IF(OR(GH527=0.05,GH527=0),GH527,IF(AND(GH527&gt;0.051,GH527&lt;0.1),0.1,IF(AND(GH527&gt;0.001,GH527&lt;0.05),0.05,GH527)))</f>
        <v>0</v>
      </c>
      <c r="GJ527" s="23">
        <f>GF527+GG527+GI527</f>
        <v>0</v>
      </c>
      <c r="GK527" s="15">
        <f>IF(HB526&gt;0,ROUND($GD$1*$GK$1,2),0)</f>
        <v>0</v>
      </c>
      <c r="GL527" s="22">
        <v>0</v>
      </c>
      <c r="GM527" s="22">
        <f>IF(HB526&gt;0,ROUND($GD$1*$GM$1,0),0)</f>
        <v>0</v>
      </c>
      <c r="GN527" s="22">
        <f>IF(HB526&gt;0,ROUND($GD$1*$GN$1,2),0)</f>
        <v>0</v>
      </c>
      <c r="GO527" s="22">
        <f>IF(HB526&gt;0,ROUND($GD$1*$GO$1,2),0)</f>
        <v>0</v>
      </c>
      <c r="GP527" s="22">
        <f>IF(HB526&gt;0,ROUND($GD$1*$GP$1,2),0)</f>
        <v>0</v>
      </c>
      <c r="GQ527" s="15">
        <f>IF(HB526&gt;0,GK527+SUM(GM527:GP527),0)</f>
        <v>0</v>
      </c>
      <c r="GR527" s="22">
        <f>IF(HB526&gt;0,ROUND(GQ527/12,2),0)</f>
        <v>0</v>
      </c>
      <c r="GS527" s="9">
        <f>INT(GR527)</f>
        <v>0</v>
      </c>
      <c r="GT527" s="23">
        <f>INT((GR527-GS527)*10)/10</f>
        <v>0</v>
      </c>
      <c r="GU527" s="17">
        <f>GR527-GS527-GT527</f>
        <v>0</v>
      </c>
      <c r="GV527" s="23">
        <f>IF(OR(GU527=0.05,GU527=0),GU527,IF(AND(GU527&gt;0.051,GU527&lt;0.1),0.1,IF(AND(GU527&gt;0.001,GU527&lt;0.05),0.05,GU527)))</f>
        <v>0</v>
      </c>
      <c r="GW527" s="23">
        <f>GS527+GT527+GV527</f>
        <v>0</v>
      </c>
      <c r="GX527">
        <f>IF(HB526&gt;0,GX526,0)</f>
        <v>0</v>
      </c>
      <c r="GY527" s="7">
        <f>ROUND(GD527+GJ527+GW527+GX527,2)</f>
        <v>0</v>
      </c>
      <c r="GZ527" s="7">
        <f>IF(AND(GY527&gt;0,GY528=0),GY527,0)</f>
        <v>0</v>
      </c>
      <c r="HA527" s="7">
        <f>IF(HB526&gt;0,HA526,0)</f>
        <v>0</v>
      </c>
      <c r="HB527" s="7">
        <f>IF(ROUND(GY527-HA527,2)&gt;0,ROUND(GY527-HA527,2),0)</f>
        <v>0</v>
      </c>
    </row>
    <row r="528" spans="1:235">
      <c r="BB528">
        <v>526</v>
      </c>
      <c r="BC528" s="7">
        <f>IF(BW527&gt;0,BC527-1000,BC527)</f>
        <v>0</v>
      </c>
      <c r="BD528" s="20">
        <f>IF(BW527&gt;0,ROUND(PMT($F$92/12,$F$96*12,-BC528),5),0)</f>
        <v>0</v>
      </c>
      <c r="BE528" s="15">
        <f>IF(BW527&gt;0,ROUND(BC528*$E$1/1000,2),0)</f>
        <v>0</v>
      </c>
      <c r="BF528" s="15">
        <f>IF(BW527&gt;0,ROUND(MIN(BC528,$F$168)*$BF$1,2),0)</f>
        <v>0</v>
      </c>
      <c r="BG528" s="22">
        <v>0</v>
      </c>
      <c r="BH528" s="22">
        <f>IF(BW527&gt;0,ROUND(MIN(BC528,$F$168)*$BH$1,0),0)</f>
        <v>0</v>
      </c>
      <c r="BI528" s="22">
        <f>IF(BW527&gt;0,ROUND(MIN(BC528,$F$168)*$BI$1,2),0)</f>
        <v>0</v>
      </c>
      <c r="BJ528" s="22">
        <f>IF(BW527&gt;0,ROUND(MIN(BC528,$F$168)*$BJ$1,2),0)</f>
        <v>0</v>
      </c>
      <c r="BK528" s="22">
        <f>IF(BW527&gt;0,ROUND(MIN(BC528,$F$168)*$BK$1,2),0)</f>
        <v>0</v>
      </c>
      <c r="BL528" s="15">
        <f>IF(BW527&gt;0,BF528+SUM(BH528:BK528),0)</f>
        <v>0</v>
      </c>
      <c r="BM528" s="22">
        <f>IF(BW527&gt;0,ROUND(BL528/12,2),0)</f>
        <v>0</v>
      </c>
      <c r="BN528" s="9">
        <f>INT(BM528)</f>
        <v>0</v>
      </c>
      <c r="BO528" s="23">
        <f>INT((BM528-BN528)*10)/10</f>
        <v>0</v>
      </c>
      <c r="BP528" s="17">
        <f>BM528-BN528-BO528</f>
        <v>0</v>
      </c>
      <c r="BQ528" s="23">
        <f>IF(OR(BP528=0.05,BP528=0),BP528,IF(AND(BP528&gt;0.051,BP528&lt;0.1),0.1,IF(AND(BP528&gt;0.001,BP528&lt;0.05),0.05,BP528)))</f>
        <v>0</v>
      </c>
      <c r="BR528" s="23">
        <f>BN528+BO528+BQ528</f>
        <v>0</v>
      </c>
      <c r="BS528">
        <f>IF(BW527&gt;0,BS527,0)</f>
        <v>0</v>
      </c>
      <c r="BT528" s="7">
        <f>SUM(BD528:BE528)+BR528+BS528</f>
        <v>0</v>
      </c>
      <c r="BU528" s="7">
        <f>IF(AND(BT528&gt;0,BT529=0),BT528,0)</f>
        <v>0</v>
      </c>
      <c r="BV528" s="7">
        <f>IF(BW527&gt;0,BV527,0)</f>
        <v>0</v>
      </c>
      <c r="BW528" s="7">
        <f>IF(ROUND(BT528-BV528,2)&gt;0,ROUND(BT528-BV528,2),0)</f>
        <v>0</v>
      </c>
      <c r="CB528">
        <v>526</v>
      </c>
      <c r="CC528" s="7">
        <f>IF(DB527&gt;0,CC527-1000,CC527)</f>
        <v>0</v>
      </c>
      <c r="CD528" s="20">
        <f>IF(DB527&gt;0,ROUND(PMT($F$92/12,$F$96*12,-CC528),5),0)</f>
        <v>0</v>
      </c>
      <c r="CE528" s="15">
        <f>IF(DB527&gt;0,ROUND(CC528*$CE$1/1000,2),0)</f>
        <v>0</v>
      </c>
      <c r="CF528" s="9">
        <f>INT(CE528)</f>
        <v>0</v>
      </c>
      <c r="CG528" s="23">
        <f>INT((CE528-CF528)*10)/10</f>
        <v>0</v>
      </c>
      <c r="CH528" s="17">
        <f>CE528-CF528-CG528</f>
        <v>0</v>
      </c>
      <c r="CI528" s="23">
        <f>IF(OR(CH528=0.05,CH528=0),CH528,IF(AND(CH528&gt;0.051,CH528&lt;0.1),0.1,IF(AND(CH528&gt;0.001,CH528&lt;0.05),0.05,CH528)))</f>
        <v>0</v>
      </c>
      <c r="CJ528" s="23">
        <f>CF528+CG528+CI528</f>
        <v>0</v>
      </c>
      <c r="CK528" s="15">
        <f>IF(DB527&gt;0,ROUND($CD$1*$CK$1,2),0)</f>
        <v>0</v>
      </c>
      <c r="CL528" s="22">
        <v>0</v>
      </c>
      <c r="CM528" s="22">
        <f>IF(DB527&gt;0,ROUND($CD$1*$CM$1,2),0)</f>
        <v>0</v>
      </c>
      <c r="CN528" s="22">
        <f>IF(DB527&gt;0,ROUND($CD$1*$CN$1,2),0)</f>
        <v>0</v>
      </c>
      <c r="CO528" s="22">
        <f>IF(DB527&gt;0,ROUND($CD$1*$CO$1,2),0)</f>
        <v>0</v>
      </c>
      <c r="CP528" s="22">
        <f>IF(DB527&gt;0,ROUND($CD$1*$CP$1,2),0)</f>
        <v>0</v>
      </c>
      <c r="CQ528" s="15">
        <f>IF(DB527&gt;0,CK528+SUM(CM528:CP528),0)</f>
        <v>0</v>
      </c>
      <c r="CR528" s="22">
        <f>IF(DB527&gt;0,ROUND(CQ528/12,2),0)</f>
        <v>0</v>
      </c>
      <c r="CS528" s="9">
        <f>INT(CR528)</f>
        <v>0</v>
      </c>
      <c r="CT528" s="23">
        <f>INT((CR528-CS528)*10)/10</f>
        <v>0</v>
      </c>
      <c r="CU528" s="17">
        <f>CR528-CS528-CT528</f>
        <v>0</v>
      </c>
      <c r="CV528" s="23">
        <f>IF(OR(CU528=0.05,CU528=0),CU528,IF(AND(CU528&gt;0.051,CU528&lt;0.1),0.1,IF(AND(CU528&gt;0.001,CU528&lt;0.05),0.05,CU528)))</f>
        <v>0</v>
      </c>
      <c r="CW528" s="23">
        <f>CS528+CT528+CV528</f>
        <v>0</v>
      </c>
      <c r="CX528">
        <f>IF(DB527&gt;0,CX527,0)</f>
        <v>0</v>
      </c>
      <c r="CY528" s="7">
        <f>ROUND(CD528+CJ528+CW528+CX528,2)</f>
        <v>0</v>
      </c>
      <c r="CZ528" s="7">
        <f>IF(AND(CY528&gt;0,CY529=0),CY528,0)</f>
        <v>0</v>
      </c>
      <c r="DA528" s="7">
        <f>IF(DB527&gt;0,DA527,0)</f>
        <v>0</v>
      </c>
      <c r="DB528" s="7">
        <f>IF(ROUND(CY528-DA528,2)&gt;0,ROUND(CY528-DA528,2),0)</f>
        <v>0</v>
      </c>
      <c r="EB528">
        <v>526</v>
      </c>
      <c r="EC528" s="7">
        <f>IF(FB527&gt;0,EC527-1000,EC527)</f>
        <v>0</v>
      </c>
      <c r="ED528" s="20">
        <f>IF(FB527&gt;0,ROUND(PMT($F$92/12,$F$96*12,-EC528),5),0)</f>
        <v>0</v>
      </c>
      <c r="EE528" s="15">
        <f>IF(FB527&gt;0,ROUND(EC528*$EE$1/1000,2),0)</f>
        <v>0</v>
      </c>
      <c r="EF528" s="9">
        <f>INT(EE528)</f>
        <v>0</v>
      </c>
      <c r="EG528" s="23">
        <f>INT((EE528-EF528)*10)/10</f>
        <v>0</v>
      </c>
      <c r="EH528" s="17">
        <f>EE528-EF528-EG528</f>
        <v>0</v>
      </c>
      <c r="EI528" s="23">
        <f>IF(OR(EH528=0.05,EH528=0),EH528,IF(AND(EH528&gt;0.051,EH528&lt;0.1),0.1,IF(AND(EH528&gt;0.001,EH528&lt;0.05),0.05,EH528)))</f>
        <v>0</v>
      </c>
      <c r="EJ528" s="23">
        <f>EF528+EG528+EI528</f>
        <v>0</v>
      </c>
      <c r="EK528" s="15">
        <f>IF(FB527&gt;0,ROUND($ED$1*$EK$1,2),0)</f>
        <v>0</v>
      </c>
      <c r="EL528" s="22">
        <v>0</v>
      </c>
      <c r="EM528" s="22">
        <f>IF(FB527&gt;0,ROUND($ED$1*$EM$1,0),0)</f>
        <v>0</v>
      </c>
      <c r="EN528" s="22">
        <f>IF(FB527&gt;0,ROUND($ED$1*$EN$1,2),0)</f>
        <v>0</v>
      </c>
      <c r="EO528" s="22">
        <f>IF(FB527&gt;0,ROUND($ED$1*$EO$1,2),0)</f>
        <v>0</v>
      </c>
      <c r="EP528" s="22">
        <f>IF(FB527&gt;0,ROUND($ED$1*$EP$1,2),0)</f>
        <v>0</v>
      </c>
      <c r="EQ528" s="15">
        <f>IF(FB527&gt;0,EK528+SUM(EM528:EP528),0)</f>
        <v>0</v>
      </c>
      <c r="ER528" s="22">
        <f>IF(FB527&gt;0,ROUND(EQ528/12,2),0)</f>
        <v>0</v>
      </c>
      <c r="ES528" s="9">
        <f>INT(ER528)</f>
        <v>0</v>
      </c>
      <c r="ET528" s="23">
        <f>INT((ER528-ES528)*10)/10</f>
        <v>0</v>
      </c>
      <c r="EU528" s="17">
        <f>ER528-ES528-ET528</f>
        <v>0</v>
      </c>
      <c r="EV528" s="23">
        <f>IF(OR(EU528=0.05,EU528=0),EU528,IF(AND(EU528&gt;0.051,EU528&lt;0.1),0.1,IF(AND(EU528&gt;0.001,EU528&lt;0.05),0.05,EU528)))</f>
        <v>0</v>
      </c>
      <c r="EW528" s="23">
        <f>ES528+ET528+EV528</f>
        <v>0</v>
      </c>
      <c r="EX528">
        <f>IF(FB527&gt;0,EX527,0)</f>
        <v>0</v>
      </c>
      <c r="EY528" s="7">
        <f>ROUND(ED528+EJ528+EW528+EX528,2)</f>
        <v>0</v>
      </c>
      <c r="EZ528" s="7">
        <f>IF(AND(EY528&gt;0,EY529=0),EY528,0)</f>
        <v>0</v>
      </c>
      <c r="FA528" s="7">
        <f>IF(FB527&gt;0,FA527,0)</f>
        <v>0</v>
      </c>
      <c r="FB528" s="7">
        <f>IF(ROUND(EY528-FA528,2)&gt;0,ROUND(EY528-FA528,2),0)</f>
        <v>0</v>
      </c>
      <c r="GB528">
        <v>526</v>
      </c>
      <c r="GC528" s="7">
        <f>IF(HB527&gt;0,GC527-1000,GC527)</f>
        <v>0</v>
      </c>
      <c r="GD528" s="20">
        <f>IF(HB527&gt;0,ROUND(PMT($F$92/12,$F$96*12,-GC528),5),0)</f>
        <v>0</v>
      </c>
      <c r="GE528" s="15">
        <f>IF(HB527&gt;0,ROUND(GC528*$GE$1/1000,2),0)</f>
        <v>0</v>
      </c>
      <c r="GF528" s="9">
        <f>INT(GE528)</f>
        <v>0</v>
      </c>
      <c r="GG528" s="23">
        <f>INT((GE528-GF528)*10)/10</f>
        <v>0</v>
      </c>
      <c r="GH528" s="17">
        <f>GE528-GF528-GG528</f>
        <v>0</v>
      </c>
      <c r="GI528" s="23">
        <f>IF(OR(GH528=0.05,GH528=0),GH528,IF(AND(GH528&gt;0.051,GH528&lt;0.1),0.1,IF(AND(GH528&gt;0.001,GH528&lt;0.05),0.05,GH528)))</f>
        <v>0</v>
      </c>
      <c r="GJ528" s="23">
        <f>GF528+GG528+GI528</f>
        <v>0</v>
      </c>
      <c r="GK528" s="15">
        <f>IF(HB527&gt;0,ROUND($GD$1*$GK$1,2),0)</f>
        <v>0</v>
      </c>
      <c r="GL528" s="22">
        <v>0</v>
      </c>
      <c r="GM528" s="22">
        <f>IF(HB527&gt;0,ROUND($GD$1*$GM$1,0),0)</f>
        <v>0</v>
      </c>
      <c r="GN528" s="22">
        <f>IF(HB527&gt;0,ROUND($GD$1*$GN$1,2),0)</f>
        <v>0</v>
      </c>
      <c r="GO528" s="22">
        <f>IF(HB527&gt;0,ROUND($GD$1*$GO$1,2),0)</f>
        <v>0</v>
      </c>
      <c r="GP528" s="22">
        <f>IF(HB527&gt;0,ROUND($GD$1*$GP$1,2),0)</f>
        <v>0</v>
      </c>
      <c r="GQ528" s="15">
        <f>IF(HB527&gt;0,GK528+SUM(GM528:GP528),0)</f>
        <v>0</v>
      </c>
      <c r="GR528" s="22">
        <f>IF(HB527&gt;0,ROUND(GQ528/12,2),0)</f>
        <v>0</v>
      </c>
      <c r="GS528" s="9">
        <f>INT(GR528)</f>
        <v>0</v>
      </c>
      <c r="GT528" s="23">
        <f>INT((GR528-GS528)*10)/10</f>
        <v>0</v>
      </c>
      <c r="GU528" s="17">
        <f>GR528-GS528-GT528</f>
        <v>0</v>
      </c>
      <c r="GV528" s="23">
        <f>IF(OR(GU528=0.05,GU528=0),GU528,IF(AND(GU528&gt;0.051,GU528&lt;0.1),0.1,IF(AND(GU528&gt;0.001,GU528&lt;0.05),0.05,GU528)))</f>
        <v>0</v>
      </c>
      <c r="GW528" s="23">
        <f>GS528+GT528+GV528</f>
        <v>0</v>
      </c>
      <c r="GX528">
        <f>IF(HB527&gt;0,GX527,0)</f>
        <v>0</v>
      </c>
      <c r="GY528" s="7">
        <f>ROUND(GD528+GJ528+GW528+GX528,2)</f>
        <v>0</v>
      </c>
      <c r="GZ528" s="7">
        <f>IF(AND(GY528&gt;0,GY529=0),GY528,0)</f>
        <v>0</v>
      </c>
      <c r="HA528" s="7">
        <f>IF(HB527&gt;0,HA527,0)</f>
        <v>0</v>
      </c>
      <c r="HB528" s="7">
        <f>IF(ROUND(GY528-HA528,2)&gt;0,ROUND(GY528-HA528,2),0)</f>
        <v>0</v>
      </c>
    </row>
    <row r="529" spans="1:235">
      <c r="BB529">
        <v>527</v>
      </c>
      <c r="BC529" s="7">
        <f>IF(BW528&gt;0,BC528-1000,BC528)</f>
        <v>0</v>
      </c>
      <c r="BD529" s="20">
        <f>IF(BW528&gt;0,ROUND(PMT($F$92/12,$F$96*12,-BC529),5),0)</f>
        <v>0</v>
      </c>
      <c r="BE529" s="15">
        <f>IF(BW528&gt;0,ROUND(BC529*$E$1/1000,2),0)</f>
        <v>0</v>
      </c>
      <c r="BF529" s="15">
        <f>IF(BW528&gt;0,ROUND(MIN(BC529,$F$168)*$BF$1,2),0)</f>
        <v>0</v>
      </c>
      <c r="BG529" s="22">
        <v>0</v>
      </c>
      <c r="BH529" s="22">
        <f>IF(BW528&gt;0,ROUND(MIN(BC529,$F$168)*$BH$1,0),0)</f>
        <v>0</v>
      </c>
      <c r="BI529" s="22">
        <f>IF(BW528&gt;0,ROUND(MIN(BC529,$F$168)*$BI$1,2),0)</f>
        <v>0</v>
      </c>
      <c r="BJ529" s="22">
        <f>IF(BW528&gt;0,ROUND(MIN(BC529,$F$168)*$BJ$1,2),0)</f>
        <v>0</v>
      </c>
      <c r="BK529" s="22">
        <f>IF(BW528&gt;0,ROUND(MIN(BC529,$F$168)*$BK$1,2),0)</f>
        <v>0</v>
      </c>
      <c r="BL529" s="15">
        <f>IF(BW528&gt;0,BF529+SUM(BH529:BK529),0)</f>
        <v>0</v>
      </c>
      <c r="BM529" s="22">
        <f>IF(BW528&gt;0,ROUND(BL529/12,2),0)</f>
        <v>0</v>
      </c>
      <c r="BN529" s="9">
        <f>INT(BM529)</f>
        <v>0</v>
      </c>
      <c r="BO529" s="23">
        <f>INT((BM529-BN529)*10)/10</f>
        <v>0</v>
      </c>
      <c r="BP529" s="17">
        <f>BM529-BN529-BO529</f>
        <v>0</v>
      </c>
      <c r="BQ529" s="23">
        <f>IF(OR(BP529=0.05,BP529=0),BP529,IF(AND(BP529&gt;0.051,BP529&lt;0.1),0.1,IF(AND(BP529&gt;0.001,BP529&lt;0.05),0.05,BP529)))</f>
        <v>0</v>
      </c>
      <c r="BR529" s="23">
        <f>BN529+BO529+BQ529</f>
        <v>0</v>
      </c>
      <c r="BS529">
        <f>IF(BW528&gt;0,BS528,0)</f>
        <v>0</v>
      </c>
      <c r="BT529" s="7">
        <f>SUM(BD529:BE529)+BR529+BS529</f>
        <v>0</v>
      </c>
      <c r="BU529" s="7">
        <f>IF(AND(BT529&gt;0,BT530=0),BT529,0)</f>
        <v>0</v>
      </c>
      <c r="BV529" s="7">
        <f>IF(BW528&gt;0,BV528,0)</f>
        <v>0</v>
      </c>
      <c r="BW529" s="7">
        <f>IF(ROUND(BT529-BV529,2)&gt;0,ROUND(BT529-BV529,2),0)</f>
        <v>0</v>
      </c>
      <c r="CB529">
        <v>527</v>
      </c>
      <c r="CC529" s="7">
        <f>IF(DB528&gt;0,CC528-1000,CC528)</f>
        <v>0</v>
      </c>
      <c r="CD529" s="20">
        <f>IF(DB528&gt;0,ROUND(PMT($F$92/12,$F$96*12,-CC529),5),0)</f>
        <v>0</v>
      </c>
      <c r="CE529" s="15">
        <f>IF(DB528&gt;0,ROUND(CC529*$CE$1/1000,2),0)</f>
        <v>0</v>
      </c>
      <c r="CF529" s="9">
        <f>INT(CE529)</f>
        <v>0</v>
      </c>
      <c r="CG529" s="23">
        <f>INT((CE529-CF529)*10)/10</f>
        <v>0</v>
      </c>
      <c r="CH529" s="17">
        <f>CE529-CF529-CG529</f>
        <v>0</v>
      </c>
      <c r="CI529" s="23">
        <f>IF(OR(CH529=0.05,CH529=0),CH529,IF(AND(CH529&gt;0.051,CH529&lt;0.1),0.1,IF(AND(CH529&gt;0.001,CH529&lt;0.05),0.05,CH529)))</f>
        <v>0</v>
      </c>
      <c r="CJ529" s="23">
        <f>CF529+CG529+CI529</f>
        <v>0</v>
      </c>
      <c r="CK529" s="15">
        <f>IF(DB528&gt;0,ROUND($CD$1*$CK$1,2),0)</f>
        <v>0</v>
      </c>
      <c r="CL529" s="22">
        <v>0</v>
      </c>
      <c r="CM529" s="22">
        <f>IF(DB528&gt;0,ROUND($CD$1*$CM$1,2),0)</f>
        <v>0</v>
      </c>
      <c r="CN529" s="22">
        <f>IF(DB528&gt;0,ROUND($CD$1*$CN$1,2),0)</f>
        <v>0</v>
      </c>
      <c r="CO529" s="22">
        <f>IF(DB528&gt;0,ROUND($CD$1*$CO$1,2),0)</f>
        <v>0</v>
      </c>
      <c r="CP529" s="22">
        <f>IF(DB528&gt;0,ROUND($CD$1*$CP$1,2),0)</f>
        <v>0</v>
      </c>
      <c r="CQ529" s="15">
        <f>IF(DB528&gt;0,CK529+SUM(CM529:CP529),0)</f>
        <v>0</v>
      </c>
      <c r="CR529" s="22">
        <f>IF(DB528&gt;0,ROUND(CQ529/12,2),0)</f>
        <v>0</v>
      </c>
      <c r="CS529" s="9">
        <f>INT(CR529)</f>
        <v>0</v>
      </c>
      <c r="CT529" s="23">
        <f>INT((CR529-CS529)*10)/10</f>
        <v>0</v>
      </c>
      <c r="CU529" s="17">
        <f>CR529-CS529-CT529</f>
        <v>0</v>
      </c>
      <c r="CV529" s="23">
        <f>IF(OR(CU529=0.05,CU529=0),CU529,IF(AND(CU529&gt;0.051,CU529&lt;0.1),0.1,IF(AND(CU529&gt;0.001,CU529&lt;0.05),0.05,CU529)))</f>
        <v>0</v>
      </c>
      <c r="CW529" s="23">
        <f>CS529+CT529+CV529</f>
        <v>0</v>
      </c>
      <c r="CX529">
        <f>IF(DB528&gt;0,CX528,0)</f>
        <v>0</v>
      </c>
      <c r="CY529" s="7">
        <f>ROUND(CD529+CJ529+CW529+CX529,2)</f>
        <v>0</v>
      </c>
      <c r="CZ529" s="7">
        <f>IF(AND(CY529&gt;0,CY530=0),CY529,0)</f>
        <v>0</v>
      </c>
      <c r="DA529" s="7">
        <f>IF(DB528&gt;0,DA528,0)</f>
        <v>0</v>
      </c>
      <c r="DB529" s="7">
        <f>IF(ROUND(CY529-DA529,2)&gt;0,ROUND(CY529-DA529,2),0)</f>
        <v>0</v>
      </c>
      <c r="EB529">
        <v>527</v>
      </c>
      <c r="EC529" s="7">
        <f>IF(FB528&gt;0,EC528-1000,EC528)</f>
        <v>0</v>
      </c>
      <c r="ED529" s="20">
        <f>IF(FB528&gt;0,ROUND(PMT($F$92/12,$F$96*12,-EC529),5),0)</f>
        <v>0</v>
      </c>
      <c r="EE529" s="15">
        <f>IF(FB528&gt;0,ROUND(EC529*$EE$1/1000,2),0)</f>
        <v>0</v>
      </c>
      <c r="EF529" s="9">
        <f>INT(EE529)</f>
        <v>0</v>
      </c>
      <c r="EG529" s="23">
        <f>INT((EE529-EF529)*10)/10</f>
        <v>0</v>
      </c>
      <c r="EH529" s="17">
        <f>EE529-EF529-EG529</f>
        <v>0</v>
      </c>
      <c r="EI529" s="23">
        <f>IF(OR(EH529=0.05,EH529=0),EH529,IF(AND(EH529&gt;0.051,EH529&lt;0.1),0.1,IF(AND(EH529&gt;0.001,EH529&lt;0.05),0.05,EH529)))</f>
        <v>0</v>
      </c>
      <c r="EJ529" s="23">
        <f>EF529+EG529+EI529</f>
        <v>0</v>
      </c>
      <c r="EK529" s="15">
        <f>IF(FB528&gt;0,ROUND($ED$1*$EK$1,2),0)</f>
        <v>0</v>
      </c>
      <c r="EL529" s="22">
        <v>0</v>
      </c>
      <c r="EM529" s="22">
        <f>IF(FB528&gt;0,ROUND($ED$1*$EM$1,0),0)</f>
        <v>0</v>
      </c>
      <c r="EN529" s="22">
        <f>IF(FB528&gt;0,ROUND($ED$1*$EN$1,2),0)</f>
        <v>0</v>
      </c>
      <c r="EO529" s="22">
        <f>IF(FB528&gt;0,ROUND($ED$1*$EO$1,2),0)</f>
        <v>0</v>
      </c>
      <c r="EP529" s="22">
        <f>IF(FB528&gt;0,ROUND($ED$1*$EP$1,2),0)</f>
        <v>0</v>
      </c>
      <c r="EQ529" s="15">
        <f>IF(FB528&gt;0,EK529+SUM(EM529:EP529),0)</f>
        <v>0</v>
      </c>
      <c r="ER529" s="22">
        <f>IF(FB528&gt;0,ROUND(EQ529/12,2),0)</f>
        <v>0</v>
      </c>
      <c r="ES529" s="9">
        <f>INT(ER529)</f>
        <v>0</v>
      </c>
      <c r="ET529" s="23">
        <f>INT((ER529-ES529)*10)/10</f>
        <v>0</v>
      </c>
      <c r="EU529" s="17">
        <f>ER529-ES529-ET529</f>
        <v>0</v>
      </c>
      <c r="EV529" s="23">
        <f>IF(OR(EU529=0.05,EU529=0),EU529,IF(AND(EU529&gt;0.051,EU529&lt;0.1),0.1,IF(AND(EU529&gt;0.001,EU529&lt;0.05),0.05,EU529)))</f>
        <v>0</v>
      </c>
      <c r="EW529" s="23">
        <f>ES529+ET529+EV529</f>
        <v>0</v>
      </c>
      <c r="EX529">
        <f>IF(FB528&gt;0,EX528,0)</f>
        <v>0</v>
      </c>
      <c r="EY529" s="7">
        <f>ROUND(ED529+EJ529+EW529+EX529,2)</f>
        <v>0</v>
      </c>
      <c r="EZ529" s="7">
        <f>IF(AND(EY529&gt;0,EY530=0),EY529,0)</f>
        <v>0</v>
      </c>
      <c r="FA529" s="7">
        <f>IF(FB528&gt;0,FA528,0)</f>
        <v>0</v>
      </c>
      <c r="FB529" s="7">
        <f>IF(ROUND(EY529-FA529,2)&gt;0,ROUND(EY529-FA529,2),0)</f>
        <v>0</v>
      </c>
      <c r="GB529">
        <v>527</v>
      </c>
      <c r="GC529" s="7">
        <f>IF(HB528&gt;0,GC528-1000,GC528)</f>
        <v>0</v>
      </c>
      <c r="GD529" s="20">
        <f>IF(HB528&gt;0,ROUND(PMT($F$92/12,$F$96*12,-GC529),5),0)</f>
        <v>0</v>
      </c>
      <c r="GE529" s="15">
        <f>IF(HB528&gt;0,ROUND(GC529*$GE$1/1000,2),0)</f>
        <v>0</v>
      </c>
      <c r="GF529" s="9">
        <f>INT(GE529)</f>
        <v>0</v>
      </c>
      <c r="GG529" s="23">
        <f>INT((GE529-GF529)*10)/10</f>
        <v>0</v>
      </c>
      <c r="GH529" s="17">
        <f>GE529-GF529-GG529</f>
        <v>0</v>
      </c>
      <c r="GI529" s="23">
        <f>IF(OR(GH529=0.05,GH529=0),GH529,IF(AND(GH529&gt;0.051,GH529&lt;0.1),0.1,IF(AND(GH529&gt;0.001,GH529&lt;0.05),0.05,GH529)))</f>
        <v>0</v>
      </c>
      <c r="GJ529" s="23">
        <f>GF529+GG529+GI529</f>
        <v>0</v>
      </c>
      <c r="GK529" s="15">
        <f>IF(HB528&gt;0,ROUND($GD$1*$GK$1,2),0)</f>
        <v>0</v>
      </c>
      <c r="GL529" s="22">
        <v>0</v>
      </c>
      <c r="GM529" s="22">
        <f>IF(HB528&gt;0,ROUND($GD$1*$GM$1,0),0)</f>
        <v>0</v>
      </c>
      <c r="GN529" s="22">
        <f>IF(HB528&gt;0,ROUND($GD$1*$GN$1,2),0)</f>
        <v>0</v>
      </c>
      <c r="GO529" s="22">
        <f>IF(HB528&gt;0,ROUND($GD$1*$GO$1,2),0)</f>
        <v>0</v>
      </c>
      <c r="GP529" s="22">
        <f>IF(HB528&gt;0,ROUND($GD$1*$GP$1,2),0)</f>
        <v>0</v>
      </c>
      <c r="GQ529" s="15">
        <f>IF(HB528&gt;0,GK529+SUM(GM529:GP529),0)</f>
        <v>0</v>
      </c>
      <c r="GR529" s="22">
        <f>IF(HB528&gt;0,ROUND(GQ529/12,2),0)</f>
        <v>0</v>
      </c>
      <c r="GS529" s="9">
        <f>INT(GR529)</f>
        <v>0</v>
      </c>
      <c r="GT529" s="23">
        <f>INT((GR529-GS529)*10)/10</f>
        <v>0</v>
      </c>
      <c r="GU529" s="17">
        <f>GR529-GS529-GT529</f>
        <v>0</v>
      </c>
      <c r="GV529" s="23">
        <f>IF(OR(GU529=0.05,GU529=0),GU529,IF(AND(GU529&gt;0.051,GU529&lt;0.1),0.1,IF(AND(GU529&gt;0.001,GU529&lt;0.05),0.05,GU529)))</f>
        <v>0</v>
      </c>
      <c r="GW529" s="23">
        <f>GS529+GT529+GV529</f>
        <v>0</v>
      </c>
      <c r="GX529">
        <f>IF(HB528&gt;0,GX528,0)</f>
        <v>0</v>
      </c>
      <c r="GY529" s="7">
        <f>ROUND(GD529+GJ529+GW529+GX529,2)</f>
        <v>0</v>
      </c>
      <c r="GZ529" s="7">
        <f>IF(AND(GY529&gt;0,GY530=0),GY529,0)</f>
        <v>0</v>
      </c>
      <c r="HA529" s="7">
        <f>IF(HB528&gt;0,HA528,0)</f>
        <v>0</v>
      </c>
      <c r="HB529" s="7">
        <f>IF(ROUND(GY529-HA529,2)&gt;0,ROUND(GY529-HA529,2),0)</f>
        <v>0</v>
      </c>
    </row>
    <row r="530" spans="1:235">
      <c r="BB530">
        <v>528</v>
      </c>
      <c r="BC530" s="7">
        <f>IF(BW529&gt;0,BC529-1000,BC529)</f>
        <v>0</v>
      </c>
      <c r="BD530" s="20">
        <f>IF(BW529&gt;0,ROUND(PMT($F$92/12,$F$96*12,-BC530),5),0)</f>
        <v>0</v>
      </c>
      <c r="BE530" s="15">
        <f>IF(BW529&gt;0,ROUND(BC530*$E$1/1000,2),0)</f>
        <v>0</v>
      </c>
      <c r="BF530" s="15">
        <f>IF(BW529&gt;0,ROUND(MIN(BC530,$F$168)*$BF$1,2),0)</f>
        <v>0</v>
      </c>
      <c r="BG530" s="22">
        <v>0</v>
      </c>
      <c r="BH530" s="22">
        <f>IF(BW529&gt;0,ROUND(MIN(BC530,$F$168)*$BH$1,0),0)</f>
        <v>0</v>
      </c>
      <c r="BI530" s="22">
        <f>IF(BW529&gt;0,ROUND(MIN(BC530,$F$168)*$BI$1,2),0)</f>
        <v>0</v>
      </c>
      <c r="BJ530" s="22">
        <f>IF(BW529&gt;0,ROUND(MIN(BC530,$F$168)*$BJ$1,2),0)</f>
        <v>0</v>
      </c>
      <c r="BK530" s="22">
        <f>IF(BW529&gt;0,ROUND(MIN(BC530,$F$168)*$BK$1,2),0)</f>
        <v>0</v>
      </c>
      <c r="BL530" s="15">
        <f>IF(BW529&gt;0,BF530+SUM(BH530:BK530),0)</f>
        <v>0</v>
      </c>
      <c r="BM530" s="22">
        <f>IF(BW529&gt;0,ROUND(BL530/12,2),0)</f>
        <v>0</v>
      </c>
      <c r="BN530" s="9">
        <f>INT(BM530)</f>
        <v>0</v>
      </c>
      <c r="BO530" s="23">
        <f>INT((BM530-BN530)*10)/10</f>
        <v>0</v>
      </c>
      <c r="BP530" s="17">
        <f>BM530-BN530-BO530</f>
        <v>0</v>
      </c>
      <c r="BQ530" s="23">
        <f>IF(OR(BP530=0.05,BP530=0),BP530,IF(AND(BP530&gt;0.051,BP530&lt;0.1),0.1,IF(AND(BP530&gt;0.001,BP530&lt;0.05),0.05,BP530)))</f>
        <v>0</v>
      </c>
      <c r="BR530" s="23">
        <f>BN530+BO530+BQ530</f>
        <v>0</v>
      </c>
      <c r="BS530">
        <f>IF(BW529&gt;0,BS529,0)</f>
        <v>0</v>
      </c>
      <c r="BT530" s="7">
        <f>SUM(BD530:BE530)+BR530+BS530</f>
        <v>0</v>
      </c>
      <c r="BU530" s="7">
        <f>IF(AND(BT530&gt;0,BT531=0),BT530,0)</f>
        <v>0</v>
      </c>
      <c r="BV530" s="7">
        <f>IF(BW529&gt;0,BV529,0)</f>
        <v>0</v>
      </c>
      <c r="BW530" s="7">
        <f>IF(ROUND(BT530-BV530,2)&gt;0,ROUND(BT530-BV530,2),0)</f>
        <v>0</v>
      </c>
      <c r="CB530">
        <v>528</v>
      </c>
      <c r="CC530" s="7">
        <f>IF(DB529&gt;0,CC529-1000,CC529)</f>
        <v>0</v>
      </c>
      <c r="CD530" s="20">
        <f>IF(DB529&gt;0,ROUND(PMT($F$92/12,$F$96*12,-CC530),5),0)</f>
        <v>0</v>
      </c>
      <c r="CE530" s="15">
        <f>IF(DB529&gt;0,ROUND(CC530*$CE$1/1000,2),0)</f>
        <v>0</v>
      </c>
      <c r="CF530" s="9">
        <f>INT(CE530)</f>
        <v>0</v>
      </c>
      <c r="CG530" s="23">
        <f>INT((CE530-CF530)*10)/10</f>
        <v>0</v>
      </c>
      <c r="CH530" s="17">
        <f>CE530-CF530-CG530</f>
        <v>0</v>
      </c>
      <c r="CI530" s="23">
        <f>IF(OR(CH530=0.05,CH530=0),CH530,IF(AND(CH530&gt;0.051,CH530&lt;0.1),0.1,IF(AND(CH530&gt;0.001,CH530&lt;0.05),0.05,CH530)))</f>
        <v>0</v>
      </c>
      <c r="CJ530" s="23">
        <f>CF530+CG530+CI530</f>
        <v>0</v>
      </c>
      <c r="CK530" s="15">
        <f>IF(DB529&gt;0,ROUND($CD$1*$CK$1,2),0)</f>
        <v>0</v>
      </c>
      <c r="CL530" s="22">
        <v>0</v>
      </c>
      <c r="CM530" s="22">
        <f>IF(DB529&gt;0,ROUND($CD$1*$CM$1,2),0)</f>
        <v>0</v>
      </c>
      <c r="CN530" s="22">
        <f>IF(DB529&gt;0,ROUND($CD$1*$CN$1,2),0)</f>
        <v>0</v>
      </c>
      <c r="CO530" s="22">
        <f>IF(DB529&gt;0,ROUND($CD$1*$CO$1,2),0)</f>
        <v>0</v>
      </c>
      <c r="CP530" s="22">
        <f>IF(DB529&gt;0,ROUND($CD$1*$CP$1,2),0)</f>
        <v>0</v>
      </c>
      <c r="CQ530" s="15">
        <f>IF(DB529&gt;0,CK530+SUM(CM530:CP530),0)</f>
        <v>0</v>
      </c>
      <c r="CR530" s="22">
        <f>IF(DB529&gt;0,ROUND(CQ530/12,2),0)</f>
        <v>0</v>
      </c>
      <c r="CS530" s="9">
        <f>INT(CR530)</f>
        <v>0</v>
      </c>
      <c r="CT530" s="23">
        <f>INT((CR530-CS530)*10)/10</f>
        <v>0</v>
      </c>
      <c r="CU530" s="17">
        <f>CR530-CS530-CT530</f>
        <v>0</v>
      </c>
      <c r="CV530" s="23">
        <f>IF(OR(CU530=0.05,CU530=0),CU530,IF(AND(CU530&gt;0.051,CU530&lt;0.1),0.1,IF(AND(CU530&gt;0.001,CU530&lt;0.05),0.05,CU530)))</f>
        <v>0</v>
      </c>
      <c r="CW530" s="23">
        <f>CS530+CT530+CV530</f>
        <v>0</v>
      </c>
      <c r="CX530">
        <f>IF(DB529&gt;0,CX529,0)</f>
        <v>0</v>
      </c>
      <c r="CY530" s="7">
        <f>ROUND(CD530+CJ530+CW530+CX530,2)</f>
        <v>0</v>
      </c>
      <c r="CZ530" s="7">
        <f>IF(AND(CY530&gt;0,CY531=0),CY530,0)</f>
        <v>0</v>
      </c>
      <c r="DA530" s="7">
        <f>IF(DB529&gt;0,DA529,0)</f>
        <v>0</v>
      </c>
      <c r="DB530" s="7">
        <f>IF(ROUND(CY530-DA530,2)&gt;0,ROUND(CY530-DA530,2),0)</f>
        <v>0</v>
      </c>
      <c r="EB530">
        <v>528</v>
      </c>
      <c r="EC530" s="7">
        <f>IF(FB529&gt;0,EC529-1000,EC529)</f>
        <v>0</v>
      </c>
      <c r="ED530" s="20">
        <f>IF(FB529&gt;0,ROUND(PMT($F$92/12,$F$96*12,-EC530),5),0)</f>
        <v>0</v>
      </c>
      <c r="EE530" s="15">
        <f>IF(FB529&gt;0,ROUND(EC530*$EE$1/1000,2),0)</f>
        <v>0</v>
      </c>
      <c r="EF530" s="9">
        <f>INT(EE530)</f>
        <v>0</v>
      </c>
      <c r="EG530" s="23">
        <f>INT((EE530-EF530)*10)/10</f>
        <v>0</v>
      </c>
      <c r="EH530" s="17">
        <f>EE530-EF530-EG530</f>
        <v>0</v>
      </c>
      <c r="EI530" s="23">
        <f>IF(OR(EH530=0.05,EH530=0),EH530,IF(AND(EH530&gt;0.051,EH530&lt;0.1),0.1,IF(AND(EH530&gt;0.001,EH530&lt;0.05),0.05,EH530)))</f>
        <v>0</v>
      </c>
      <c r="EJ530" s="23">
        <f>EF530+EG530+EI530</f>
        <v>0</v>
      </c>
      <c r="EK530" s="15">
        <f>IF(FB529&gt;0,ROUND($ED$1*$EK$1,2),0)</f>
        <v>0</v>
      </c>
      <c r="EL530" s="22">
        <v>0</v>
      </c>
      <c r="EM530" s="22">
        <f>IF(FB529&gt;0,ROUND($ED$1*$EM$1,0),0)</f>
        <v>0</v>
      </c>
      <c r="EN530" s="22">
        <f>IF(FB529&gt;0,ROUND($ED$1*$EN$1,2),0)</f>
        <v>0</v>
      </c>
      <c r="EO530" s="22">
        <f>IF(FB529&gt;0,ROUND($ED$1*$EO$1,2),0)</f>
        <v>0</v>
      </c>
      <c r="EP530" s="22">
        <f>IF(FB529&gt;0,ROUND($ED$1*$EP$1,2),0)</f>
        <v>0</v>
      </c>
      <c r="EQ530" s="15">
        <f>IF(FB529&gt;0,EK530+SUM(EM530:EP530),0)</f>
        <v>0</v>
      </c>
      <c r="ER530" s="22">
        <f>IF(FB529&gt;0,ROUND(EQ530/12,2),0)</f>
        <v>0</v>
      </c>
      <c r="ES530" s="9">
        <f>INT(ER530)</f>
        <v>0</v>
      </c>
      <c r="ET530" s="23">
        <f>INT((ER530-ES530)*10)/10</f>
        <v>0</v>
      </c>
      <c r="EU530" s="17">
        <f>ER530-ES530-ET530</f>
        <v>0</v>
      </c>
      <c r="EV530" s="23">
        <f>IF(OR(EU530=0.05,EU530=0),EU530,IF(AND(EU530&gt;0.051,EU530&lt;0.1),0.1,IF(AND(EU530&gt;0.001,EU530&lt;0.05),0.05,EU530)))</f>
        <v>0</v>
      </c>
      <c r="EW530" s="23">
        <f>ES530+ET530+EV530</f>
        <v>0</v>
      </c>
      <c r="EX530">
        <f>IF(FB529&gt;0,EX529,0)</f>
        <v>0</v>
      </c>
      <c r="EY530" s="7">
        <f>ROUND(ED530+EJ530+EW530+EX530,2)</f>
        <v>0</v>
      </c>
      <c r="EZ530" s="7">
        <f>IF(AND(EY530&gt;0,EY531=0),EY530,0)</f>
        <v>0</v>
      </c>
      <c r="FA530" s="7">
        <f>IF(FB529&gt;0,FA529,0)</f>
        <v>0</v>
      </c>
      <c r="FB530" s="7">
        <f>IF(ROUND(EY530-FA530,2)&gt;0,ROUND(EY530-FA530,2),0)</f>
        <v>0</v>
      </c>
      <c r="GB530">
        <v>528</v>
      </c>
      <c r="GC530" s="7">
        <f>IF(HB529&gt;0,GC529-1000,GC529)</f>
        <v>0</v>
      </c>
      <c r="GD530" s="20">
        <f>IF(HB529&gt;0,ROUND(PMT($F$92/12,$F$96*12,-GC530),5),0)</f>
        <v>0</v>
      </c>
      <c r="GE530" s="15">
        <f>IF(HB529&gt;0,ROUND(GC530*$GE$1/1000,2),0)</f>
        <v>0</v>
      </c>
      <c r="GF530" s="9">
        <f>INT(GE530)</f>
        <v>0</v>
      </c>
      <c r="GG530" s="23">
        <f>INT((GE530-GF530)*10)/10</f>
        <v>0</v>
      </c>
      <c r="GH530" s="17">
        <f>GE530-GF530-GG530</f>
        <v>0</v>
      </c>
      <c r="GI530" s="23">
        <f>IF(OR(GH530=0.05,GH530=0),GH530,IF(AND(GH530&gt;0.051,GH530&lt;0.1),0.1,IF(AND(GH530&gt;0.001,GH530&lt;0.05),0.05,GH530)))</f>
        <v>0</v>
      </c>
      <c r="GJ530" s="23">
        <f>GF530+GG530+GI530</f>
        <v>0</v>
      </c>
      <c r="GK530" s="15">
        <f>IF(HB529&gt;0,ROUND($GD$1*$GK$1,2),0)</f>
        <v>0</v>
      </c>
      <c r="GL530" s="22">
        <v>0</v>
      </c>
      <c r="GM530" s="22">
        <f>IF(HB529&gt;0,ROUND($GD$1*$GM$1,0),0)</f>
        <v>0</v>
      </c>
      <c r="GN530" s="22">
        <f>IF(HB529&gt;0,ROUND($GD$1*$GN$1,2),0)</f>
        <v>0</v>
      </c>
      <c r="GO530" s="22">
        <f>IF(HB529&gt;0,ROUND($GD$1*$GO$1,2),0)</f>
        <v>0</v>
      </c>
      <c r="GP530" s="22">
        <f>IF(HB529&gt;0,ROUND($GD$1*$GP$1,2),0)</f>
        <v>0</v>
      </c>
      <c r="GQ530" s="15">
        <f>IF(HB529&gt;0,GK530+SUM(GM530:GP530),0)</f>
        <v>0</v>
      </c>
      <c r="GR530" s="22">
        <f>IF(HB529&gt;0,ROUND(GQ530/12,2),0)</f>
        <v>0</v>
      </c>
      <c r="GS530" s="9">
        <f>INT(GR530)</f>
        <v>0</v>
      </c>
      <c r="GT530" s="23">
        <f>INT((GR530-GS530)*10)/10</f>
        <v>0</v>
      </c>
      <c r="GU530" s="17">
        <f>GR530-GS530-GT530</f>
        <v>0</v>
      </c>
      <c r="GV530" s="23">
        <f>IF(OR(GU530=0.05,GU530=0),GU530,IF(AND(GU530&gt;0.051,GU530&lt;0.1),0.1,IF(AND(GU530&gt;0.001,GU530&lt;0.05),0.05,GU530)))</f>
        <v>0</v>
      </c>
      <c r="GW530" s="23">
        <f>GS530+GT530+GV530</f>
        <v>0</v>
      </c>
      <c r="GX530">
        <f>IF(HB529&gt;0,GX529,0)</f>
        <v>0</v>
      </c>
      <c r="GY530" s="7">
        <f>ROUND(GD530+GJ530+GW530+GX530,2)</f>
        <v>0</v>
      </c>
      <c r="GZ530" s="7">
        <f>IF(AND(GY530&gt;0,GY531=0),GY530,0)</f>
        <v>0</v>
      </c>
      <c r="HA530" s="7">
        <f>IF(HB529&gt;0,HA529,0)</f>
        <v>0</v>
      </c>
      <c r="HB530" s="7">
        <f>IF(ROUND(GY530-HA530,2)&gt;0,ROUND(GY530-HA530,2),0)</f>
        <v>0</v>
      </c>
    </row>
    <row r="531" spans="1:235">
      <c r="BB531">
        <v>529</v>
      </c>
      <c r="BC531" s="7">
        <f>IF(BW530&gt;0,BC530-1000,BC530)</f>
        <v>0</v>
      </c>
      <c r="BD531" s="20">
        <f>IF(BW530&gt;0,ROUND(PMT($F$92/12,$F$96*12,-BC531),5),0)</f>
        <v>0</v>
      </c>
      <c r="BE531" s="15">
        <f>IF(BW530&gt;0,ROUND(BC531*$E$1/1000,2),0)</f>
        <v>0</v>
      </c>
      <c r="BF531" s="15">
        <f>IF(BW530&gt;0,ROUND(MIN(BC531,$F$168)*$BF$1,2),0)</f>
        <v>0</v>
      </c>
      <c r="BG531" s="22">
        <v>0</v>
      </c>
      <c r="BH531" s="22">
        <f>IF(BW530&gt;0,ROUND(MIN(BC531,$F$168)*$BH$1,0),0)</f>
        <v>0</v>
      </c>
      <c r="BI531" s="22">
        <f>IF(BW530&gt;0,ROUND(MIN(BC531,$F$168)*$BI$1,2),0)</f>
        <v>0</v>
      </c>
      <c r="BJ531" s="22">
        <f>IF(BW530&gt;0,ROUND(MIN(BC531,$F$168)*$BJ$1,2),0)</f>
        <v>0</v>
      </c>
      <c r="BK531" s="22">
        <f>IF(BW530&gt;0,ROUND(MIN(BC531,$F$168)*$BK$1,2),0)</f>
        <v>0</v>
      </c>
      <c r="BL531" s="15">
        <f>IF(BW530&gt;0,BF531+SUM(BH531:BK531),0)</f>
        <v>0</v>
      </c>
      <c r="BM531" s="22">
        <f>IF(BW530&gt;0,ROUND(BL531/12,2),0)</f>
        <v>0</v>
      </c>
      <c r="BN531" s="9">
        <f>INT(BM531)</f>
        <v>0</v>
      </c>
      <c r="BO531" s="23">
        <f>INT((BM531-BN531)*10)/10</f>
        <v>0</v>
      </c>
      <c r="BP531" s="17">
        <f>BM531-BN531-BO531</f>
        <v>0</v>
      </c>
      <c r="BQ531" s="23">
        <f>IF(OR(BP531=0.05,BP531=0),BP531,IF(AND(BP531&gt;0.051,BP531&lt;0.1),0.1,IF(AND(BP531&gt;0.001,BP531&lt;0.05),0.05,BP531)))</f>
        <v>0</v>
      </c>
      <c r="BR531" s="23">
        <f>BN531+BO531+BQ531</f>
        <v>0</v>
      </c>
      <c r="BS531">
        <f>IF(BW530&gt;0,BS530,0)</f>
        <v>0</v>
      </c>
      <c r="BT531" s="7">
        <f>SUM(BD531:BE531)+BR531+BS531</f>
        <v>0</v>
      </c>
      <c r="BU531" s="7">
        <f>IF(AND(BT531&gt;0,BT532=0),BT531,0)</f>
        <v>0</v>
      </c>
      <c r="BV531" s="7">
        <f>IF(BW530&gt;0,BV530,0)</f>
        <v>0</v>
      </c>
      <c r="BW531" s="7">
        <f>IF(ROUND(BT531-BV531,2)&gt;0,ROUND(BT531-BV531,2),0)</f>
        <v>0</v>
      </c>
      <c r="CB531">
        <v>529</v>
      </c>
      <c r="CC531" s="7">
        <f>IF(DB530&gt;0,CC530-1000,CC530)</f>
        <v>0</v>
      </c>
      <c r="CD531" s="20">
        <f>IF(DB530&gt;0,ROUND(PMT($F$92/12,$F$96*12,-CC531),5),0)</f>
        <v>0</v>
      </c>
      <c r="CE531" s="15">
        <f>IF(DB530&gt;0,ROUND(CC531*$CE$1/1000,2),0)</f>
        <v>0</v>
      </c>
      <c r="CF531" s="9">
        <f>INT(CE531)</f>
        <v>0</v>
      </c>
      <c r="CG531" s="23">
        <f>INT((CE531-CF531)*10)/10</f>
        <v>0</v>
      </c>
      <c r="CH531" s="17">
        <f>CE531-CF531-CG531</f>
        <v>0</v>
      </c>
      <c r="CI531" s="23">
        <f>IF(OR(CH531=0.05,CH531=0),CH531,IF(AND(CH531&gt;0.051,CH531&lt;0.1),0.1,IF(AND(CH531&gt;0.001,CH531&lt;0.05),0.05,CH531)))</f>
        <v>0</v>
      </c>
      <c r="CJ531" s="23">
        <f>CF531+CG531+CI531</f>
        <v>0</v>
      </c>
      <c r="CK531" s="15">
        <f>IF(DB530&gt;0,ROUND($CD$1*$CK$1,2),0)</f>
        <v>0</v>
      </c>
      <c r="CL531" s="22">
        <v>0</v>
      </c>
      <c r="CM531" s="22">
        <f>IF(DB530&gt;0,ROUND($CD$1*$CM$1,2),0)</f>
        <v>0</v>
      </c>
      <c r="CN531" s="22">
        <f>IF(DB530&gt;0,ROUND($CD$1*$CN$1,2),0)</f>
        <v>0</v>
      </c>
      <c r="CO531" s="22">
        <f>IF(DB530&gt;0,ROUND($CD$1*$CO$1,2),0)</f>
        <v>0</v>
      </c>
      <c r="CP531" s="22">
        <f>IF(DB530&gt;0,ROUND($CD$1*$CP$1,2),0)</f>
        <v>0</v>
      </c>
      <c r="CQ531" s="15">
        <f>IF(DB530&gt;0,CK531+SUM(CM531:CP531),0)</f>
        <v>0</v>
      </c>
      <c r="CR531" s="22">
        <f>IF(DB530&gt;0,ROUND(CQ531/12,2),0)</f>
        <v>0</v>
      </c>
      <c r="CS531" s="9">
        <f>INT(CR531)</f>
        <v>0</v>
      </c>
      <c r="CT531" s="23">
        <f>INT((CR531-CS531)*10)/10</f>
        <v>0</v>
      </c>
      <c r="CU531" s="17">
        <f>CR531-CS531-CT531</f>
        <v>0</v>
      </c>
      <c r="CV531" s="23">
        <f>IF(OR(CU531=0.05,CU531=0),CU531,IF(AND(CU531&gt;0.051,CU531&lt;0.1),0.1,IF(AND(CU531&gt;0.001,CU531&lt;0.05),0.05,CU531)))</f>
        <v>0</v>
      </c>
      <c r="CW531" s="23">
        <f>CS531+CT531+CV531</f>
        <v>0</v>
      </c>
      <c r="CX531">
        <f>IF(DB530&gt;0,CX530,0)</f>
        <v>0</v>
      </c>
      <c r="CY531" s="7">
        <f>ROUND(CD531+CJ531+CW531+CX531,2)</f>
        <v>0</v>
      </c>
      <c r="CZ531" s="7">
        <f>IF(AND(CY531&gt;0,CY532=0),CY531,0)</f>
        <v>0</v>
      </c>
      <c r="DA531" s="7">
        <f>IF(DB530&gt;0,DA530,0)</f>
        <v>0</v>
      </c>
      <c r="DB531" s="7">
        <f>IF(ROUND(CY531-DA531,2)&gt;0,ROUND(CY531-DA531,2),0)</f>
        <v>0</v>
      </c>
      <c r="EB531">
        <v>529</v>
      </c>
      <c r="EC531" s="7">
        <f>IF(FB530&gt;0,EC530-1000,EC530)</f>
        <v>0</v>
      </c>
      <c r="ED531" s="20">
        <f>IF(FB530&gt;0,ROUND(PMT($F$92/12,$F$96*12,-EC531),5),0)</f>
        <v>0</v>
      </c>
      <c r="EE531" s="15">
        <f>IF(FB530&gt;0,ROUND(EC531*$EE$1/1000,2),0)</f>
        <v>0</v>
      </c>
      <c r="EF531" s="9">
        <f>INT(EE531)</f>
        <v>0</v>
      </c>
      <c r="EG531" s="23">
        <f>INT((EE531-EF531)*10)/10</f>
        <v>0</v>
      </c>
      <c r="EH531" s="17">
        <f>EE531-EF531-EG531</f>
        <v>0</v>
      </c>
      <c r="EI531" s="23">
        <f>IF(OR(EH531=0.05,EH531=0),EH531,IF(AND(EH531&gt;0.051,EH531&lt;0.1),0.1,IF(AND(EH531&gt;0.001,EH531&lt;0.05),0.05,EH531)))</f>
        <v>0</v>
      </c>
      <c r="EJ531" s="23">
        <f>EF531+EG531+EI531</f>
        <v>0</v>
      </c>
      <c r="EK531" s="15">
        <f>IF(FB530&gt;0,ROUND($ED$1*$EK$1,2),0)</f>
        <v>0</v>
      </c>
      <c r="EL531" s="22">
        <v>0</v>
      </c>
      <c r="EM531" s="22">
        <f>IF(FB530&gt;0,ROUND($ED$1*$EM$1,0),0)</f>
        <v>0</v>
      </c>
      <c r="EN531" s="22">
        <f>IF(FB530&gt;0,ROUND($ED$1*$EN$1,2),0)</f>
        <v>0</v>
      </c>
      <c r="EO531" s="22">
        <f>IF(FB530&gt;0,ROUND($ED$1*$EO$1,2),0)</f>
        <v>0</v>
      </c>
      <c r="EP531" s="22">
        <f>IF(FB530&gt;0,ROUND($ED$1*$EP$1,2),0)</f>
        <v>0</v>
      </c>
      <c r="EQ531" s="15">
        <f>IF(FB530&gt;0,EK531+SUM(EM531:EP531),0)</f>
        <v>0</v>
      </c>
      <c r="ER531" s="22">
        <f>IF(FB530&gt;0,ROUND(EQ531/12,2),0)</f>
        <v>0</v>
      </c>
      <c r="ES531" s="9">
        <f>INT(ER531)</f>
        <v>0</v>
      </c>
      <c r="ET531" s="23">
        <f>INT((ER531-ES531)*10)/10</f>
        <v>0</v>
      </c>
      <c r="EU531" s="17">
        <f>ER531-ES531-ET531</f>
        <v>0</v>
      </c>
      <c r="EV531" s="23">
        <f>IF(OR(EU531=0.05,EU531=0),EU531,IF(AND(EU531&gt;0.051,EU531&lt;0.1),0.1,IF(AND(EU531&gt;0.001,EU531&lt;0.05),0.05,EU531)))</f>
        <v>0</v>
      </c>
      <c r="EW531" s="23">
        <f>ES531+ET531+EV531</f>
        <v>0</v>
      </c>
      <c r="EX531">
        <f>IF(FB530&gt;0,EX530,0)</f>
        <v>0</v>
      </c>
      <c r="EY531" s="7">
        <f>ROUND(ED531+EJ531+EW531+EX531,2)</f>
        <v>0</v>
      </c>
      <c r="EZ531" s="7">
        <f>IF(AND(EY531&gt;0,EY532=0),EY531,0)</f>
        <v>0</v>
      </c>
      <c r="FA531" s="7">
        <f>IF(FB530&gt;0,FA530,0)</f>
        <v>0</v>
      </c>
      <c r="FB531" s="7">
        <f>IF(ROUND(EY531-FA531,2)&gt;0,ROUND(EY531-FA531,2),0)</f>
        <v>0</v>
      </c>
      <c r="GB531">
        <v>529</v>
      </c>
      <c r="GC531" s="7">
        <f>IF(HB530&gt;0,GC530-1000,GC530)</f>
        <v>0</v>
      </c>
      <c r="GD531" s="20">
        <f>IF(HB530&gt;0,ROUND(PMT($F$92/12,$F$96*12,-GC531),5),0)</f>
        <v>0</v>
      </c>
      <c r="GE531" s="15">
        <f>IF(HB530&gt;0,ROUND(GC531*$GE$1/1000,2),0)</f>
        <v>0</v>
      </c>
      <c r="GF531" s="9">
        <f>INT(GE531)</f>
        <v>0</v>
      </c>
      <c r="GG531" s="23">
        <f>INT((GE531-GF531)*10)/10</f>
        <v>0</v>
      </c>
      <c r="GH531" s="17">
        <f>GE531-GF531-GG531</f>
        <v>0</v>
      </c>
      <c r="GI531" s="23">
        <f>IF(OR(GH531=0.05,GH531=0),GH531,IF(AND(GH531&gt;0.051,GH531&lt;0.1),0.1,IF(AND(GH531&gt;0.001,GH531&lt;0.05),0.05,GH531)))</f>
        <v>0</v>
      </c>
      <c r="GJ531" s="23">
        <f>GF531+GG531+GI531</f>
        <v>0</v>
      </c>
      <c r="GK531" s="15">
        <f>IF(HB530&gt;0,ROUND($GD$1*$GK$1,2),0)</f>
        <v>0</v>
      </c>
      <c r="GL531" s="22">
        <v>0</v>
      </c>
      <c r="GM531" s="22">
        <f>IF(HB530&gt;0,ROUND($GD$1*$GM$1,0),0)</f>
        <v>0</v>
      </c>
      <c r="GN531" s="22">
        <f>IF(HB530&gt;0,ROUND($GD$1*$GN$1,2),0)</f>
        <v>0</v>
      </c>
      <c r="GO531" s="22">
        <f>IF(HB530&gt;0,ROUND($GD$1*$GO$1,2),0)</f>
        <v>0</v>
      </c>
      <c r="GP531" s="22">
        <f>IF(HB530&gt;0,ROUND($GD$1*$GP$1,2),0)</f>
        <v>0</v>
      </c>
      <c r="GQ531" s="15">
        <f>IF(HB530&gt;0,GK531+SUM(GM531:GP531),0)</f>
        <v>0</v>
      </c>
      <c r="GR531" s="22">
        <f>IF(HB530&gt;0,ROUND(GQ531/12,2),0)</f>
        <v>0</v>
      </c>
      <c r="GS531" s="9">
        <f>INT(GR531)</f>
        <v>0</v>
      </c>
      <c r="GT531" s="23">
        <f>INT((GR531-GS531)*10)/10</f>
        <v>0</v>
      </c>
      <c r="GU531" s="17">
        <f>GR531-GS531-GT531</f>
        <v>0</v>
      </c>
      <c r="GV531" s="23">
        <f>IF(OR(GU531=0.05,GU531=0),GU531,IF(AND(GU531&gt;0.051,GU531&lt;0.1),0.1,IF(AND(GU531&gt;0.001,GU531&lt;0.05),0.05,GU531)))</f>
        <v>0</v>
      </c>
      <c r="GW531" s="23">
        <f>GS531+GT531+GV531</f>
        <v>0</v>
      </c>
      <c r="GX531">
        <f>IF(HB530&gt;0,GX530,0)</f>
        <v>0</v>
      </c>
      <c r="GY531" s="7">
        <f>ROUND(GD531+GJ531+GW531+GX531,2)</f>
        <v>0</v>
      </c>
      <c r="GZ531" s="7">
        <f>IF(AND(GY531&gt;0,GY532=0),GY531,0)</f>
        <v>0</v>
      </c>
      <c r="HA531" s="7">
        <f>IF(HB530&gt;0,HA530,0)</f>
        <v>0</v>
      </c>
      <c r="HB531" s="7">
        <f>IF(ROUND(GY531-HA531,2)&gt;0,ROUND(GY531-HA531,2),0)</f>
        <v>0</v>
      </c>
    </row>
    <row r="532" spans="1:235">
      <c r="BB532">
        <v>530</v>
      </c>
      <c r="BC532" s="7">
        <f>IF(BW531&gt;0,BC531-1000,BC531)</f>
        <v>0</v>
      </c>
      <c r="BD532" s="20">
        <f>IF(BW531&gt;0,ROUND(PMT($F$92/12,$F$96*12,-BC532),5),0)</f>
        <v>0</v>
      </c>
      <c r="BE532" s="15">
        <f>IF(BW531&gt;0,ROUND(BC532*$E$1/1000,2),0)</f>
        <v>0</v>
      </c>
      <c r="BF532" s="15">
        <f>IF(BW531&gt;0,ROUND(MIN(BC532,$F$168)*$BF$1,2),0)</f>
        <v>0</v>
      </c>
      <c r="BG532" s="22">
        <v>0</v>
      </c>
      <c r="BH532" s="22">
        <f>IF(BW531&gt;0,ROUND(MIN(BC532,$F$168)*$BH$1,0),0)</f>
        <v>0</v>
      </c>
      <c r="BI532" s="22">
        <f>IF(BW531&gt;0,ROUND(MIN(BC532,$F$168)*$BI$1,2),0)</f>
        <v>0</v>
      </c>
      <c r="BJ532" s="22">
        <f>IF(BW531&gt;0,ROUND(MIN(BC532,$F$168)*$BJ$1,2),0)</f>
        <v>0</v>
      </c>
      <c r="BK532" s="22">
        <f>IF(BW531&gt;0,ROUND(MIN(BC532,$F$168)*$BK$1,2),0)</f>
        <v>0</v>
      </c>
      <c r="BL532" s="15">
        <f>IF(BW531&gt;0,BF532+SUM(BH532:BK532),0)</f>
        <v>0</v>
      </c>
      <c r="BM532" s="22">
        <f>IF(BW531&gt;0,ROUND(BL532/12,2),0)</f>
        <v>0</v>
      </c>
      <c r="BN532" s="9">
        <f>INT(BM532)</f>
        <v>0</v>
      </c>
      <c r="BO532" s="23">
        <f>INT((BM532-BN532)*10)/10</f>
        <v>0</v>
      </c>
      <c r="BP532" s="17">
        <f>BM532-BN532-BO532</f>
        <v>0</v>
      </c>
      <c r="BQ532" s="23">
        <f>IF(OR(BP532=0.05,BP532=0),BP532,IF(AND(BP532&gt;0.051,BP532&lt;0.1),0.1,IF(AND(BP532&gt;0.001,BP532&lt;0.05),0.05,BP532)))</f>
        <v>0</v>
      </c>
      <c r="BR532" s="23">
        <f>BN532+BO532+BQ532</f>
        <v>0</v>
      </c>
      <c r="BS532">
        <f>IF(BW531&gt;0,BS531,0)</f>
        <v>0</v>
      </c>
      <c r="BT532" s="7">
        <f>SUM(BD532:BE532)+BR532+BS532</f>
        <v>0</v>
      </c>
      <c r="BU532" s="7">
        <f>IF(AND(BT532&gt;0,BT533=0),BT532,0)</f>
        <v>0</v>
      </c>
      <c r="BV532" s="7">
        <f>IF(BW531&gt;0,BV531,0)</f>
        <v>0</v>
      </c>
      <c r="BW532" s="7">
        <f>IF(ROUND(BT532-BV532,2)&gt;0,ROUND(BT532-BV532,2),0)</f>
        <v>0</v>
      </c>
      <c r="CB532">
        <v>530</v>
      </c>
      <c r="CC532" s="7">
        <f>IF(DB531&gt;0,CC531-1000,CC531)</f>
        <v>0</v>
      </c>
      <c r="CD532" s="20">
        <f>IF(DB531&gt;0,ROUND(PMT($F$92/12,$F$96*12,-CC532),5),0)</f>
        <v>0</v>
      </c>
      <c r="CE532" s="15">
        <f>IF(DB531&gt;0,ROUND(CC532*$CE$1/1000,2),0)</f>
        <v>0</v>
      </c>
      <c r="CF532" s="9">
        <f>INT(CE532)</f>
        <v>0</v>
      </c>
      <c r="CG532" s="23">
        <f>INT((CE532-CF532)*10)/10</f>
        <v>0</v>
      </c>
      <c r="CH532" s="17">
        <f>CE532-CF532-CG532</f>
        <v>0</v>
      </c>
      <c r="CI532" s="23">
        <f>IF(OR(CH532=0.05,CH532=0),CH532,IF(AND(CH532&gt;0.051,CH532&lt;0.1),0.1,IF(AND(CH532&gt;0.001,CH532&lt;0.05),0.05,CH532)))</f>
        <v>0</v>
      </c>
      <c r="CJ532" s="23">
        <f>CF532+CG532+CI532</f>
        <v>0</v>
      </c>
      <c r="CK532" s="15">
        <f>IF(DB531&gt;0,ROUND($CD$1*$CK$1,2),0)</f>
        <v>0</v>
      </c>
      <c r="CL532" s="22">
        <v>0</v>
      </c>
      <c r="CM532" s="22">
        <f>IF(DB531&gt;0,ROUND($CD$1*$CM$1,2),0)</f>
        <v>0</v>
      </c>
      <c r="CN532" s="22">
        <f>IF(DB531&gt;0,ROUND($CD$1*$CN$1,2),0)</f>
        <v>0</v>
      </c>
      <c r="CO532" s="22">
        <f>IF(DB531&gt;0,ROUND($CD$1*$CO$1,2),0)</f>
        <v>0</v>
      </c>
      <c r="CP532" s="22">
        <f>IF(DB531&gt;0,ROUND($CD$1*$CP$1,2),0)</f>
        <v>0</v>
      </c>
      <c r="CQ532" s="15">
        <f>IF(DB531&gt;0,CK532+SUM(CM532:CP532),0)</f>
        <v>0</v>
      </c>
      <c r="CR532" s="22">
        <f>IF(DB531&gt;0,ROUND(CQ532/12,2),0)</f>
        <v>0</v>
      </c>
      <c r="CS532" s="9">
        <f>INT(CR532)</f>
        <v>0</v>
      </c>
      <c r="CT532" s="23">
        <f>INT((CR532-CS532)*10)/10</f>
        <v>0</v>
      </c>
      <c r="CU532" s="17">
        <f>CR532-CS532-CT532</f>
        <v>0</v>
      </c>
      <c r="CV532" s="23">
        <f>IF(OR(CU532=0.05,CU532=0),CU532,IF(AND(CU532&gt;0.051,CU532&lt;0.1),0.1,IF(AND(CU532&gt;0.001,CU532&lt;0.05),0.05,CU532)))</f>
        <v>0</v>
      </c>
      <c r="CW532" s="23">
        <f>CS532+CT532+CV532</f>
        <v>0</v>
      </c>
      <c r="CX532">
        <f>IF(DB531&gt;0,CX531,0)</f>
        <v>0</v>
      </c>
      <c r="CY532" s="7">
        <f>ROUND(CD532+CJ532+CW532+CX532,2)</f>
        <v>0</v>
      </c>
      <c r="CZ532" s="7">
        <f>IF(AND(CY532&gt;0,CY533=0),CY532,0)</f>
        <v>0</v>
      </c>
      <c r="DA532" s="7">
        <f>IF(DB531&gt;0,DA531,0)</f>
        <v>0</v>
      </c>
      <c r="DB532" s="7">
        <f>IF(ROUND(CY532-DA532,2)&gt;0,ROUND(CY532-DA532,2),0)</f>
        <v>0</v>
      </c>
      <c r="EB532">
        <v>530</v>
      </c>
      <c r="EC532" s="7">
        <f>IF(FB531&gt;0,EC531-1000,EC531)</f>
        <v>0</v>
      </c>
      <c r="ED532" s="20">
        <f>IF(FB531&gt;0,ROUND(PMT($F$92/12,$F$96*12,-EC532),5),0)</f>
        <v>0</v>
      </c>
      <c r="EE532" s="15">
        <f>IF(FB531&gt;0,ROUND(EC532*$EE$1/1000,2),0)</f>
        <v>0</v>
      </c>
      <c r="EF532" s="9">
        <f>INT(EE532)</f>
        <v>0</v>
      </c>
      <c r="EG532" s="23">
        <f>INT((EE532-EF532)*10)/10</f>
        <v>0</v>
      </c>
      <c r="EH532" s="17">
        <f>EE532-EF532-EG532</f>
        <v>0</v>
      </c>
      <c r="EI532" s="23">
        <f>IF(OR(EH532=0.05,EH532=0),EH532,IF(AND(EH532&gt;0.051,EH532&lt;0.1),0.1,IF(AND(EH532&gt;0.001,EH532&lt;0.05),0.05,EH532)))</f>
        <v>0</v>
      </c>
      <c r="EJ532" s="23">
        <f>EF532+EG532+EI532</f>
        <v>0</v>
      </c>
      <c r="EK532" s="15">
        <f>IF(FB531&gt;0,ROUND($ED$1*$EK$1,2),0)</f>
        <v>0</v>
      </c>
      <c r="EL532" s="22">
        <v>0</v>
      </c>
      <c r="EM532" s="22">
        <f>IF(FB531&gt;0,ROUND($ED$1*$EM$1,0),0)</f>
        <v>0</v>
      </c>
      <c r="EN532" s="22">
        <f>IF(FB531&gt;0,ROUND($ED$1*$EN$1,2),0)</f>
        <v>0</v>
      </c>
      <c r="EO532" s="22">
        <f>IF(FB531&gt;0,ROUND($ED$1*$EO$1,2),0)</f>
        <v>0</v>
      </c>
      <c r="EP532" s="22">
        <f>IF(FB531&gt;0,ROUND($ED$1*$EP$1,2),0)</f>
        <v>0</v>
      </c>
      <c r="EQ532" s="15">
        <f>IF(FB531&gt;0,EK532+SUM(EM532:EP532),0)</f>
        <v>0</v>
      </c>
      <c r="ER532" s="22">
        <f>IF(FB531&gt;0,ROUND(EQ532/12,2),0)</f>
        <v>0</v>
      </c>
      <c r="ES532" s="9">
        <f>INT(ER532)</f>
        <v>0</v>
      </c>
      <c r="ET532" s="23">
        <f>INT((ER532-ES532)*10)/10</f>
        <v>0</v>
      </c>
      <c r="EU532" s="17">
        <f>ER532-ES532-ET532</f>
        <v>0</v>
      </c>
      <c r="EV532" s="23">
        <f>IF(OR(EU532=0.05,EU532=0),EU532,IF(AND(EU532&gt;0.051,EU532&lt;0.1),0.1,IF(AND(EU532&gt;0.001,EU532&lt;0.05),0.05,EU532)))</f>
        <v>0</v>
      </c>
      <c r="EW532" s="23">
        <f>ES532+ET532+EV532</f>
        <v>0</v>
      </c>
      <c r="EX532">
        <f>IF(FB531&gt;0,EX531,0)</f>
        <v>0</v>
      </c>
      <c r="EY532" s="7">
        <f>ROUND(ED532+EJ532+EW532+EX532,2)</f>
        <v>0</v>
      </c>
      <c r="EZ532" s="7">
        <f>IF(AND(EY532&gt;0,EY533=0),EY532,0)</f>
        <v>0</v>
      </c>
      <c r="FA532" s="7">
        <f>IF(FB531&gt;0,FA531,0)</f>
        <v>0</v>
      </c>
      <c r="FB532" s="7">
        <f>IF(ROUND(EY532-FA532,2)&gt;0,ROUND(EY532-FA532,2),0)</f>
        <v>0</v>
      </c>
      <c r="GB532">
        <v>530</v>
      </c>
      <c r="GC532" s="7">
        <f>IF(HB531&gt;0,GC531-1000,GC531)</f>
        <v>0</v>
      </c>
      <c r="GD532" s="20">
        <f>IF(HB531&gt;0,ROUND(PMT($F$92/12,$F$96*12,-GC532),5),0)</f>
        <v>0</v>
      </c>
      <c r="GE532" s="15">
        <f>IF(HB531&gt;0,ROUND(GC532*$GE$1/1000,2),0)</f>
        <v>0</v>
      </c>
      <c r="GF532" s="9">
        <f>INT(GE532)</f>
        <v>0</v>
      </c>
      <c r="GG532" s="23">
        <f>INT((GE532-GF532)*10)/10</f>
        <v>0</v>
      </c>
      <c r="GH532" s="17">
        <f>GE532-GF532-GG532</f>
        <v>0</v>
      </c>
      <c r="GI532" s="23">
        <f>IF(OR(GH532=0.05,GH532=0),GH532,IF(AND(GH532&gt;0.051,GH532&lt;0.1),0.1,IF(AND(GH532&gt;0.001,GH532&lt;0.05),0.05,GH532)))</f>
        <v>0</v>
      </c>
      <c r="GJ532" s="23">
        <f>GF532+GG532+GI532</f>
        <v>0</v>
      </c>
      <c r="GK532" s="15">
        <f>IF(HB531&gt;0,ROUND($GD$1*$GK$1,2),0)</f>
        <v>0</v>
      </c>
      <c r="GL532" s="22">
        <v>0</v>
      </c>
      <c r="GM532" s="22">
        <f>IF(HB531&gt;0,ROUND($GD$1*$GM$1,0),0)</f>
        <v>0</v>
      </c>
      <c r="GN532" s="22">
        <f>IF(HB531&gt;0,ROUND($GD$1*$GN$1,2),0)</f>
        <v>0</v>
      </c>
      <c r="GO532" s="22">
        <f>IF(HB531&gt;0,ROUND($GD$1*$GO$1,2),0)</f>
        <v>0</v>
      </c>
      <c r="GP532" s="22">
        <f>IF(HB531&gt;0,ROUND($GD$1*$GP$1,2),0)</f>
        <v>0</v>
      </c>
      <c r="GQ532" s="15">
        <f>IF(HB531&gt;0,GK532+SUM(GM532:GP532),0)</f>
        <v>0</v>
      </c>
      <c r="GR532" s="22">
        <f>IF(HB531&gt;0,ROUND(GQ532/12,2),0)</f>
        <v>0</v>
      </c>
      <c r="GS532" s="9">
        <f>INT(GR532)</f>
        <v>0</v>
      </c>
      <c r="GT532" s="23">
        <f>INT((GR532-GS532)*10)/10</f>
        <v>0</v>
      </c>
      <c r="GU532" s="17">
        <f>GR532-GS532-GT532</f>
        <v>0</v>
      </c>
      <c r="GV532" s="23">
        <f>IF(OR(GU532=0.05,GU532=0),GU532,IF(AND(GU532&gt;0.051,GU532&lt;0.1),0.1,IF(AND(GU532&gt;0.001,GU532&lt;0.05),0.05,GU532)))</f>
        <v>0</v>
      </c>
      <c r="GW532" s="23">
        <f>GS532+GT532+GV532</f>
        <v>0</v>
      </c>
      <c r="GX532">
        <f>IF(HB531&gt;0,GX531,0)</f>
        <v>0</v>
      </c>
      <c r="GY532" s="7">
        <f>ROUND(GD532+GJ532+GW532+GX532,2)</f>
        <v>0</v>
      </c>
      <c r="GZ532" s="7">
        <f>IF(AND(GY532&gt;0,GY533=0),GY532,0)</f>
        <v>0</v>
      </c>
      <c r="HA532" s="7">
        <f>IF(HB531&gt;0,HA531,0)</f>
        <v>0</v>
      </c>
      <c r="HB532" s="7">
        <f>IF(ROUND(GY532-HA532,2)&gt;0,ROUND(GY532-HA532,2),0)</f>
        <v>0</v>
      </c>
    </row>
    <row r="533" spans="1:235">
      <c r="BB533">
        <v>531</v>
      </c>
      <c r="BC533" s="7">
        <f>IF(BW532&gt;0,BC532-1000,BC532)</f>
        <v>0</v>
      </c>
      <c r="BD533" s="20">
        <f>IF(BW532&gt;0,ROUND(PMT($F$92/12,$F$96*12,-BC533),5),0)</f>
        <v>0</v>
      </c>
      <c r="BE533" s="15">
        <f>IF(BW532&gt;0,ROUND(BC533*$E$1/1000,2),0)</f>
        <v>0</v>
      </c>
      <c r="BF533" s="15">
        <f>IF(BW532&gt;0,ROUND(MIN(BC533,$F$168)*$BF$1,2),0)</f>
        <v>0</v>
      </c>
      <c r="BG533" s="22">
        <v>0</v>
      </c>
      <c r="BH533" s="22">
        <f>IF(BW532&gt;0,ROUND(MIN(BC533,$F$168)*$BH$1,0),0)</f>
        <v>0</v>
      </c>
      <c r="BI533" s="22">
        <f>IF(BW532&gt;0,ROUND(MIN(BC533,$F$168)*$BI$1,2),0)</f>
        <v>0</v>
      </c>
      <c r="BJ533" s="22">
        <f>IF(BW532&gt;0,ROUND(MIN(BC533,$F$168)*$BJ$1,2),0)</f>
        <v>0</v>
      </c>
      <c r="BK533" s="22">
        <f>IF(BW532&gt;0,ROUND(MIN(BC533,$F$168)*$BK$1,2),0)</f>
        <v>0</v>
      </c>
      <c r="BL533" s="15">
        <f>IF(BW532&gt;0,BF533+SUM(BH533:BK533),0)</f>
        <v>0</v>
      </c>
      <c r="BM533" s="22">
        <f>IF(BW532&gt;0,ROUND(BL533/12,2),0)</f>
        <v>0</v>
      </c>
      <c r="BN533" s="9">
        <f>INT(BM533)</f>
        <v>0</v>
      </c>
      <c r="BO533" s="23">
        <f>INT((BM533-BN533)*10)/10</f>
        <v>0</v>
      </c>
      <c r="BP533" s="17">
        <f>BM533-BN533-BO533</f>
        <v>0</v>
      </c>
      <c r="BQ533" s="23">
        <f>IF(OR(BP533=0.05,BP533=0),BP533,IF(AND(BP533&gt;0.051,BP533&lt;0.1),0.1,IF(AND(BP533&gt;0.001,BP533&lt;0.05),0.05,BP533)))</f>
        <v>0</v>
      </c>
      <c r="BR533" s="23">
        <f>BN533+BO533+BQ533</f>
        <v>0</v>
      </c>
      <c r="BS533">
        <f>IF(BW532&gt;0,BS532,0)</f>
        <v>0</v>
      </c>
      <c r="BT533" s="7">
        <f>SUM(BD533:BE533)+BR533+BS533</f>
        <v>0</v>
      </c>
      <c r="BU533" s="7">
        <f>IF(AND(BT533&gt;0,BT534=0),BT533,0)</f>
        <v>0</v>
      </c>
      <c r="BV533" s="7">
        <f>IF(BW532&gt;0,BV532,0)</f>
        <v>0</v>
      </c>
      <c r="BW533" s="7">
        <f>IF(ROUND(BT533-BV533,2)&gt;0,ROUND(BT533-BV533,2),0)</f>
        <v>0</v>
      </c>
      <c r="CB533">
        <v>531</v>
      </c>
      <c r="CC533" s="7">
        <f>IF(DB532&gt;0,CC532-1000,CC532)</f>
        <v>0</v>
      </c>
      <c r="CD533" s="20">
        <f>IF(DB532&gt;0,ROUND(PMT($F$92/12,$F$96*12,-CC533),5),0)</f>
        <v>0</v>
      </c>
      <c r="CE533" s="15">
        <f>IF(DB532&gt;0,ROUND(CC533*$CE$1/1000,2),0)</f>
        <v>0</v>
      </c>
      <c r="CF533" s="9">
        <f>INT(CE533)</f>
        <v>0</v>
      </c>
      <c r="CG533" s="23">
        <f>INT((CE533-CF533)*10)/10</f>
        <v>0</v>
      </c>
      <c r="CH533" s="17">
        <f>CE533-CF533-CG533</f>
        <v>0</v>
      </c>
      <c r="CI533" s="23">
        <f>IF(OR(CH533=0.05,CH533=0),CH533,IF(AND(CH533&gt;0.051,CH533&lt;0.1),0.1,IF(AND(CH533&gt;0.001,CH533&lt;0.05),0.05,CH533)))</f>
        <v>0</v>
      </c>
      <c r="CJ533" s="23">
        <f>CF533+CG533+CI533</f>
        <v>0</v>
      </c>
      <c r="CK533" s="15">
        <f>IF(DB532&gt;0,ROUND($CD$1*$CK$1,2),0)</f>
        <v>0</v>
      </c>
      <c r="CL533" s="22">
        <v>0</v>
      </c>
      <c r="CM533" s="22">
        <f>IF(DB532&gt;0,ROUND($CD$1*$CM$1,2),0)</f>
        <v>0</v>
      </c>
      <c r="CN533" s="22">
        <f>IF(DB532&gt;0,ROUND($CD$1*$CN$1,2),0)</f>
        <v>0</v>
      </c>
      <c r="CO533" s="22">
        <f>IF(DB532&gt;0,ROUND($CD$1*$CO$1,2),0)</f>
        <v>0</v>
      </c>
      <c r="CP533" s="22">
        <f>IF(DB532&gt;0,ROUND($CD$1*$CP$1,2),0)</f>
        <v>0</v>
      </c>
      <c r="CQ533" s="15">
        <f>IF(DB532&gt;0,CK533+SUM(CM533:CP533),0)</f>
        <v>0</v>
      </c>
      <c r="CR533" s="22">
        <f>IF(DB532&gt;0,ROUND(CQ533/12,2),0)</f>
        <v>0</v>
      </c>
      <c r="CS533" s="9">
        <f>INT(CR533)</f>
        <v>0</v>
      </c>
      <c r="CT533" s="23">
        <f>INT((CR533-CS533)*10)/10</f>
        <v>0</v>
      </c>
      <c r="CU533" s="17">
        <f>CR533-CS533-CT533</f>
        <v>0</v>
      </c>
      <c r="CV533" s="23">
        <f>IF(OR(CU533=0.05,CU533=0),CU533,IF(AND(CU533&gt;0.051,CU533&lt;0.1),0.1,IF(AND(CU533&gt;0.001,CU533&lt;0.05),0.05,CU533)))</f>
        <v>0</v>
      </c>
      <c r="CW533" s="23">
        <f>CS533+CT533+CV533</f>
        <v>0</v>
      </c>
      <c r="CX533">
        <f>IF(DB532&gt;0,CX532,0)</f>
        <v>0</v>
      </c>
      <c r="CY533" s="7">
        <f>ROUND(CD533+CJ533+CW533+CX533,2)</f>
        <v>0</v>
      </c>
      <c r="CZ533" s="7">
        <f>IF(AND(CY533&gt;0,CY534=0),CY533,0)</f>
        <v>0</v>
      </c>
      <c r="DA533" s="7">
        <f>IF(DB532&gt;0,DA532,0)</f>
        <v>0</v>
      </c>
      <c r="DB533" s="7">
        <f>IF(ROUND(CY533-DA533,2)&gt;0,ROUND(CY533-DA533,2),0)</f>
        <v>0</v>
      </c>
      <c r="EB533">
        <v>531</v>
      </c>
      <c r="EC533" s="7">
        <f>IF(FB532&gt;0,EC532-1000,EC532)</f>
        <v>0</v>
      </c>
      <c r="ED533" s="20">
        <f>IF(FB532&gt;0,ROUND(PMT($F$92/12,$F$96*12,-EC533),5),0)</f>
        <v>0</v>
      </c>
      <c r="EE533" s="15">
        <f>IF(FB532&gt;0,ROUND(EC533*$EE$1/1000,2),0)</f>
        <v>0</v>
      </c>
      <c r="EF533" s="9">
        <f>INT(EE533)</f>
        <v>0</v>
      </c>
      <c r="EG533" s="23">
        <f>INT((EE533-EF533)*10)/10</f>
        <v>0</v>
      </c>
      <c r="EH533" s="17">
        <f>EE533-EF533-EG533</f>
        <v>0</v>
      </c>
      <c r="EI533" s="23">
        <f>IF(OR(EH533=0.05,EH533=0),EH533,IF(AND(EH533&gt;0.051,EH533&lt;0.1),0.1,IF(AND(EH533&gt;0.001,EH533&lt;0.05),0.05,EH533)))</f>
        <v>0</v>
      </c>
      <c r="EJ533" s="23">
        <f>EF533+EG533+EI533</f>
        <v>0</v>
      </c>
      <c r="EK533" s="15">
        <f>IF(FB532&gt;0,ROUND($ED$1*$EK$1,2),0)</f>
        <v>0</v>
      </c>
      <c r="EL533" s="22">
        <v>0</v>
      </c>
      <c r="EM533" s="22">
        <f>IF(FB532&gt;0,ROUND($ED$1*$EM$1,0),0)</f>
        <v>0</v>
      </c>
      <c r="EN533" s="22">
        <f>IF(FB532&gt;0,ROUND($ED$1*$EN$1,2),0)</f>
        <v>0</v>
      </c>
      <c r="EO533" s="22">
        <f>IF(FB532&gt;0,ROUND($ED$1*$EO$1,2),0)</f>
        <v>0</v>
      </c>
      <c r="EP533" s="22">
        <f>IF(FB532&gt;0,ROUND($ED$1*$EP$1,2),0)</f>
        <v>0</v>
      </c>
      <c r="EQ533" s="15">
        <f>IF(FB532&gt;0,EK533+SUM(EM533:EP533),0)</f>
        <v>0</v>
      </c>
      <c r="ER533" s="22">
        <f>IF(FB532&gt;0,ROUND(EQ533/12,2),0)</f>
        <v>0</v>
      </c>
      <c r="ES533" s="9">
        <f>INT(ER533)</f>
        <v>0</v>
      </c>
      <c r="ET533" s="23">
        <f>INT((ER533-ES533)*10)/10</f>
        <v>0</v>
      </c>
      <c r="EU533" s="17">
        <f>ER533-ES533-ET533</f>
        <v>0</v>
      </c>
      <c r="EV533" s="23">
        <f>IF(OR(EU533=0.05,EU533=0),EU533,IF(AND(EU533&gt;0.051,EU533&lt;0.1),0.1,IF(AND(EU533&gt;0.001,EU533&lt;0.05),0.05,EU533)))</f>
        <v>0</v>
      </c>
      <c r="EW533" s="23">
        <f>ES533+ET533+EV533</f>
        <v>0</v>
      </c>
      <c r="EX533">
        <f>IF(FB532&gt;0,EX532,0)</f>
        <v>0</v>
      </c>
      <c r="EY533" s="7">
        <f>ROUND(ED533+EJ533+EW533+EX533,2)</f>
        <v>0</v>
      </c>
      <c r="EZ533" s="7">
        <f>IF(AND(EY533&gt;0,EY534=0),EY533,0)</f>
        <v>0</v>
      </c>
      <c r="FA533" s="7">
        <f>IF(FB532&gt;0,FA532,0)</f>
        <v>0</v>
      </c>
      <c r="FB533" s="7">
        <f>IF(ROUND(EY533-FA533,2)&gt;0,ROUND(EY533-FA533,2),0)</f>
        <v>0</v>
      </c>
      <c r="GB533">
        <v>531</v>
      </c>
      <c r="GC533" s="7">
        <f>IF(HB532&gt;0,GC532-1000,GC532)</f>
        <v>0</v>
      </c>
      <c r="GD533" s="20">
        <f>IF(HB532&gt;0,ROUND(PMT($F$92/12,$F$96*12,-GC533),5),0)</f>
        <v>0</v>
      </c>
      <c r="GE533" s="15">
        <f>IF(HB532&gt;0,ROUND(GC533*$GE$1/1000,2),0)</f>
        <v>0</v>
      </c>
      <c r="GF533" s="9">
        <f>INT(GE533)</f>
        <v>0</v>
      </c>
      <c r="GG533" s="23">
        <f>INT((GE533-GF533)*10)/10</f>
        <v>0</v>
      </c>
      <c r="GH533" s="17">
        <f>GE533-GF533-GG533</f>
        <v>0</v>
      </c>
      <c r="GI533" s="23">
        <f>IF(OR(GH533=0.05,GH533=0),GH533,IF(AND(GH533&gt;0.051,GH533&lt;0.1),0.1,IF(AND(GH533&gt;0.001,GH533&lt;0.05),0.05,GH533)))</f>
        <v>0</v>
      </c>
      <c r="GJ533" s="23">
        <f>GF533+GG533+GI533</f>
        <v>0</v>
      </c>
      <c r="GK533" s="15">
        <f>IF(HB532&gt;0,ROUND($GD$1*$GK$1,2),0)</f>
        <v>0</v>
      </c>
      <c r="GL533" s="22">
        <v>0</v>
      </c>
      <c r="GM533" s="22">
        <f>IF(HB532&gt;0,ROUND($GD$1*$GM$1,0),0)</f>
        <v>0</v>
      </c>
      <c r="GN533" s="22">
        <f>IF(HB532&gt;0,ROUND($GD$1*$GN$1,2),0)</f>
        <v>0</v>
      </c>
      <c r="GO533" s="22">
        <f>IF(HB532&gt;0,ROUND($GD$1*$GO$1,2),0)</f>
        <v>0</v>
      </c>
      <c r="GP533" s="22">
        <f>IF(HB532&gt;0,ROUND($GD$1*$GP$1,2),0)</f>
        <v>0</v>
      </c>
      <c r="GQ533" s="15">
        <f>IF(HB532&gt;0,GK533+SUM(GM533:GP533),0)</f>
        <v>0</v>
      </c>
      <c r="GR533" s="22">
        <f>IF(HB532&gt;0,ROUND(GQ533/12,2),0)</f>
        <v>0</v>
      </c>
      <c r="GS533" s="9">
        <f>INT(GR533)</f>
        <v>0</v>
      </c>
      <c r="GT533" s="23">
        <f>INT((GR533-GS533)*10)/10</f>
        <v>0</v>
      </c>
      <c r="GU533" s="17">
        <f>GR533-GS533-GT533</f>
        <v>0</v>
      </c>
      <c r="GV533" s="23">
        <f>IF(OR(GU533=0.05,GU533=0),GU533,IF(AND(GU533&gt;0.051,GU533&lt;0.1),0.1,IF(AND(GU533&gt;0.001,GU533&lt;0.05),0.05,GU533)))</f>
        <v>0</v>
      </c>
      <c r="GW533" s="23">
        <f>GS533+GT533+GV533</f>
        <v>0</v>
      </c>
      <c r="GX533">
        <f>IF(HB532&gt;0,GX532,0)</f>
        <v>0</v>
      </c>
      <c r="GY533" s="7">
        <f>ROUND(GD533+GJ533+GW533+GX533,2)</f>
        <v>0</v>
      </c>
      <c r="GZ533" s="7">
        <f>IF(AND(GY533&gt;0,GY534=0),GY533,0)</f>
        <v>0</v>
      </c>
      <c r="HA533" s="7">
        <f>IF(HB532&gt;0,HA532,0)</f>
        <v>0</v>
      </c>
      <c r="HB533" s="7">
        <f>IF(ROUND(GY533-HA533,2)&gt;0,ROUND(GY533-HA533,2),0)</f>
        <v>0</v>
      </c>
    </row>
    <row r="534" spans="1:235">
      <c r="BB534">
        <v>532</v>
      </c>
      <c r="BC534" s="7">
        <f>IF(BW533&gt;0,BC533-1000,BC533)</f>
        <v>0</v>
      </c>
      <c r="BD534" s="20">
        <f>IF(BW533&gt;0,ROUND(PMT($F$92/12,$F$96*12,-BC534),5),0)</f>
        <v>0</v>
      </c>
      <c r="BE534" s="15">
        <f>IF(BW533&gt;0,ROUND(BC534*$E$1/1000,2),0)</f>
        <v>0</v>
      </c>
      <c r="BF534" s="15">
        <f>IF(BW533&gt;0,ROUND(MIN(BC534,$F$168)*$BF$1,2),0)</f>
        <v>0</v>
      </c>
      <c r="BG534" s="22">
        <v>0</v>
      </c>
      <c r="BH534" s="22">
        <f>IF(BW533&gt;0,ROUND(MIN(BC534,$F$168)*$BH$1,0),0)</f>
        <v>0</v>
      </c>
      <c r="BI534" s="22">
        <f>IF(BW533&gt;0,ROUND(MIN(BC534,$F$168)*$BI$1,2),0)</f>
        <v>0</v>
      </c>
      <c r="BJ534" s="22">
        <f>IF(BW533&gt;0,ROUND(MIN(BC534,$F$168)*$BJ$1,2),0)</f>
        <v>0</v>
      </c>
      <c r="BK534" s="22">
        <f>IF(BW533&gt;0,ROUND(MIN(BC534,$F$168)*$BK$1,2),0)</f>
        <v>0</v>
      </c>
      <c r="BL534" s="15">
        <f>IF(BW533&gt;0,BF534+SUM(BH534:BK534),0)</f>
        <v>0</v>
      </c>
      <c r="BM534" s="22">
        <f>IF(BW533&gt;0,ROUND(BL534/12,2),0)</f>
        <v>0</v>
      </c>
      <c r="BN534" s="9">
        <f>INT(BM534)</f>
        <v>0</v>
      </c>
      <c r="BO534" s="23">
        <f>INT((BM534-BN534)*10)/10</f>
        <v>0</v>
      </c>
      <c r="BP534" s="17">
        <f>BM534-BN534-BO534</f>
        <v>0</v>
      </c>
      <c r="BQ534" s="23">
        <f>IF(OR(BP534=0.05,BP534=0),BP534,IF(AND(BP534&gt;0.051,BP534&lt;0.1),0.1,IF(AND(BP534&gt;0.001,BP534&lt;0.05),0.05,BP534)))</f>
        <v>0</v>
      </c>
      <c r="BR534" s="23">
        <f>BN534+BO534+BQ534</f>
        <v>0</v>
      </c>
      <c r="BS534">
        <f>IF(BW533&gt;0,BS533,0)</f>
        <v>0</v>
      </c>
      <c r="BT534" s="7">
        <f>SUM(BD534:BE534)+BR534+BS534</f>
        <v>0</v>
      </c>
      <c r="BU534" s="7">
        <f>IF(AND(BT534&gt;0,BT535=0),BT534,0)</f>
        <v>0</v>
      </c>
      <c r="BV534" s="7">
        <f>IF(BW533&gt;0,BV533,0)</f>
        <v>0</v>
      </c>
      <c r="BW534" s="7">
        <f>IF(ROUND(BT534-BV534,2)&gt;0,ROUND(BT534-BV534,2),0)</f>
        <v>0</v>
      </c>
      <c r="CB534">
        <v>532</v>
      </c>
      <c r="CC534" s="7">
        <f>IF(DB533&gt;0,CC533-1000,CC533)</f>
        <v>0</v>
      </c>
      <c r="CD534" s="20">
        <f>IF(DB533&gt;0,ROUND(PMT($F$92/12,$F$96*12,-CC534),5),0)</f>
        <v>0</v>
      </c>
      <c r="CE534" s="15">
        <f>IF(DB533&gt;0,ROUND(CC534*$CE$1/1000,2),0)</f>
        <v>0</v>
      </c>
      <c r="CF534" s="9">
        <f>INT(CE534)</f>
        <v>0</v>
      </c>
      <c r="CG534" s="23">
        <f>INT((CE534-CF534)*10)/10</f>
        <v>0</v>
      </c>
      <c r="CH534" s="17">
        <f>CE534-CF534-CG534</f>
        <v>0</v>
      </c>
      <c r="CI534" s="23">
        <f>IF(OR(CH534=0.05,CH534=0),CH534,IF(AND(CH534&gt;0.051,CH534&lt;0.1),0.1,IF(AND(CH534&gt;0.001,CH534&lt;0.05),0.05,CH534)))</f>
        <v>0</v>
      </c>
      <c r="CJ534" s="23">
        <f>CF534+CG534+CI534</f>
        <v>0</v>
      </c>
      <c r="CK534" s="15">
        <f>IF(DB533&gt;0,ROUND($CD$1*$CK$1,2),0)</f>
        <v>0</v>
      </c>
      <c r="CL534" s="22">
        <v>0</v>
      </c>
      <c r="CM534" s="22">
        <f>IF(DB533&gt;0,ROUND($CD$1*$CM$1,2),0)</f>
        <v>0</v>
      </c>
      <c r="CN534" s="22">
        <f>IF(DB533&gt;0,ROUND($CD$1*$CN$1,2),0)</f>
        <v>0</v>
      </c>
      <c r="CO534" s="22">
        <f>IF(DB533&gt;0,ROUND($CD$1*$CO$1,2),0)</f>
        <v>0</v>
      </c>
      <c r="CP534" s="22">
        <f>IF(DB533&gt;0,ROUND($CD$1*$CP$1,2),0)</f>
        <v>0</v>
      </c>
      <c r="CQ534" s="15">
        <f>IF(DB533&gt;0,CK534+SUM(CM534:CP534),0)</f>
        <v>0</v>
      </c>
      <c r="CR534" s="22">
        <f>IF(DB533&gt;0,ROUND(CQ534/12,2),0)</f>
        <v>0</v>
      </c>
      <c r="CS534" s="9">
        <f>INT(CR534)</f>
        <v>0</v>
      </c>
      <c r="CT534" s="23">
        <f>INT((CR534-CS534)*10)/10</f>
        <v>0</v>
      </c>
      <c r="CU534" s="17">
        <f>CR534-CS534-CT534</f>
        <v>0</v>
      </c>
      <c r="CV534" s="23">
        <f>IF(OR(CU534=0.05,CU534=0),CU534,IF(AND(CU534&gt;0.051,CU534&lt;0.1),0.1,IF(AND(CU534&gt;0.001,CU534&lt;0.05),0.05,CU534)))</f>
        <v>0</v>
      </c>
      <c r="CW534" s="23">
        <f>CS534+CT534+CV534</f>
        <v>0</v>
      </c>
      <c r="CX534">
        <f>IF(DB533&gt;0,CX533,0)</f>
        <v>0</v>
      </c>
      <c r="CY534" s="7">
        <f>ROUND(CD534+CJ534+CW534+CX534,2)</f>
        <v>0</v>
      </c>
      <c r="CZ534" s="7">
        <f>IF(AND(CY534&gt;0,CY535=0),CY534,0)</f>
        <v>0</v>
      </c>
      <c r="DA534" s="7">
        <f>IF(DB533&gt;0,DA533,0)</f>
        <v>0</v>
      </c>
      <c r="DB534" s="7">
        <f>IF(ROUND(CY534-DA534,2)&gt;0,ROUND(CY534-DA534,2),0)</f>
        <v>0</v>
      </c>
      <c r="EB534">
        <v>532</v>
      </c>
      <c r="EC534" s="7">
        <f>IF(FB533&gt;0,EC533-1000,EC533)</f>
        <v>0</v>
      </c>
      <c r="ED534" s="20">
        <f>IF(FB533&gt;0,ROUND(PMT($F$92/12,$F$96*12,-EC534),5),0)</f>
        <v>0</v>
      </c>
      <c r="EE534" s="15">
        <f>IF(FB533&gt;0,ROUND(EC534*$EE$1/1000,2),0)</f>
        <v>0</v>
      </c>
      <c r="EF534" s="9">
        <f>INT(EE534)</f>
        <v>0</v>
      </c>
      <c r="EG534" s="23">
        <f>INT((EE534-EF534)*10)/10</f>
        <v>0</v>
      </c>
      <c r="EH534" s="17">
        <f>EE534-EF534-EG534</f>
        <v>0</v>
      </c>
      <c r="EI534" s="23">
        <f>IF(OR(EH534=0.05,EH534=0),EH534,IF(AND(EH534&gt;0.051,EH534&lt;0.1),0.1,IF(AND(EH534&gt;0.001,EH534&lt;0.05),0.05,EH534)))</f>
        <v>0</v>
      </c>
      <c r="EJ534" s="23">
        <f>EF534+EG534+EI534</f>
        <v>0</v>
      </c>
      <c r="EK534" s="15">
        <f>IF(FB533&gt;0,ROUND($ED$1*$EK$1,2),0)</f>
        <v>0</v>
      </c>
      <c r="EL534" s="22">
        <v>0</v>
      </c>
      <c r="EM534" s="22">
        <f>IF(FB533&gt;0,ROUND($ED$1*$EM$1,0),0)</f>
        <v>0</v>
      </c>
      <c r="EN534" s="22">
        <f>IF(FB533&gt;0,ROUND($ED$1*$EN$1,2),0)</f>
        <v>0</v>
      </c>
      <c r="EO534" s="22">
        <f>IF(FB533&gt;0,ROUND($ED$1*$EO$1,2),0)</f>
        <v>0</v>
      </c>
      <c r="EP534" s="22">
        <f>IF(FB533&gt;0,ROUND($ED$1*$EP$1,2),0)</f>
        <v>0</v>
      </c>
      <c r="EQ534" s="15">
        <f>IF(FB533&gt;0,EK534+SUM(EM534:EP534),0)</f>
        <v>0</v>
      </c>
      <c r="ER534" s="22">
        <f>IF(FB533&gt;0,ROUND(EQ534/12,2),0)</f>
        <v>0</v>
      </c>
      <c r="ES534" s="9">
        <f>INT(ER534)</f>
        <v>0</v>
      </c>
      <c r="ET534" s="23">
        <f>INT((ER534-ES534)*10)/10</f>
        <v>0</v>
      </c>
      <c r="EU534" s="17">
        <f>ER534-ES534-ET534</f>
        <v>0</v>
      </c>
      <c r="EV534" s="23">
        <f>IF(OR(EU534=0.05,EU534=0),EU534,IF(AND(EU534&gt;0.051,EU534&lt;0.1),0.1,IF(AND(EU534&gt;0.001,EU534&lt;0.05),0.05,EU534)))</f>
        <v>0</v>
      </c>
      <c r="EW534" s="23">
        <f>ES534+ET534+EV534</f>
        <v>0</v>
      </c>
      <c r="EX534">
        <f>IF(FB533&gt;0,EX533,0)</f>
        <v>0</v>
      </c>
      <c r="EY534" s="7">
        <f>ROUND(ED534+EJ534+EW534+EX534,2)</f>
        <v>0</v>
      </c>
      <c r="EZ534" s="7">
        <f>IF(AND(EY534&gt;0,EY535=0),EY534,0)</f>
        <v>0</v>
      </c>
      <c r="FA534" s="7">
        <f>IF(FB533&gt;0,FA533,0)</f>
        <v>0</v>
      </c>
      <c r="FB534" s="7">
        <f>IF(ROUND(EY534-FA534,2)&gt;0,ROUND(EY534-FA534,2),0)</f>
        <v>0</v>
      </c>
      <c r="GB534">
        <v>532</v>
      </c>
      <c r="GC534" s="7">
        <f>IF(HB533&gt;0,GC533-1000,GC533)</f>
        <v>0</v>
      </c>
      <c r="GD534" s="20">
        <f>IF(HB533&gt;0,ROUND(PMT($F$92/12,$F$96*12,-GC534),5),0)</f>
        <v>0</v>
      </c>
      <c r="GE534" s="15">
        <f>IF(HB533&gt;0,ROUND(GC534*$GE$1/1000,2),0)</f>
        <v>0</v>
      </c>
      <c r="GF534" s="9">
        <f>INT(GE534)</f>
        <v>0</v>
      </c>
      <c r="GG534" s="23">
        <f>INT((GE534-GF534)*10)/10</f>
        <v>0</v>
      </c>
      <c r="GH534" s="17">
        <f>GE534-GF534-GG534</f>
        <v>0</v>
      </c>
      <c r="GI534" s="23">
        <f>IF(OR(GH534=0.05,GH534=0),GH534,IF(AND(GH534&gt;0.051,GH534&lt;0.1),0.1,IF(AND(GH534&gt;0.001,GH534&lt;0.05),0.05,GH534)))</f>
        <v>0</v>
      </c>
      <c r="GJ534" s="23">
        <f>GF534+GG534+GI534</f>
        <v>0</v>
      </c>
      <c r="GK534" s="15">
        <f>IF(HB533&gt;0,ROUND($GD$1*$GK$1,2),0)</f>
        <v>0</v>
      </c>
      <c r="GL534" s="22">
        <v>0</v>
      </c>
      <c r="GM534" s="22">
        <f>IF(HB533&gt;0,ROUND($GD$1*$GM$1,0),0)</f>
        <v>0</v>
      </c>
      <c r="GN534" s="22">
        <f>IF(HB533&gt;0,ROUND($GD$1*$GN$1,2),0)</f>
        <v>0</v>
      </c>
      <c r="GO534" s="22">
        <f>IF(HB533&gt;0,ROUND($GD$1*$GO$1,2),0)</f>
        <v>0</v>
      </c>
      <c r="GP534" s="22">
        <f>IF(HB533&gt;0,ROUND($GD$1*$GP$1,2),0)</f>
        <v>0</v>
      </c>
      <c r="GQ534" s="15">
        <f>IF(HB533&gt;0,GK534+SUM(GM534:GP534),0)</f>
        <v>0</v>
      </c>
      <c r="GR534" s="22">
        <f>IF(HB533&gt;0,ROUND(GQ534/12,2),0)</f>
        <v>0</v>
      </c>
      <c r="GS534" s="9">
        <f>INT(GR534)</f>
        <v>0</v>
      </c>
      <c r="GT534" s="23">
        <f>INT((GR534-GS534)*10)/10</f>
        <v>0</v>
      </c>
      <c r="GU534" s="17">
        <f>GR534-GS534-GT534</f>
        <v>0</v>
      </c>
      <c r="GV534" s="23">
        <f>IF(OR(GU534=0.05,GU534=0),GU534,IF(AND(GU534&gt;0.051,GU534&lt;0.1),0.1,IF(AND(GU534&gt;0.001,GU534&lt;0.05),0.05,GU534)))</f>
        <v>0</v>
      </c>
      <c r="GW534" s="23">
        <f>GS534+GT534+GV534</f>
        <v>0</v>
      </c>
      <c r="GX534">
        <f>IF(HB533&gt;0,GX533,0)</f>
        <v>0</v>
      </c>
      <c r="GY534" s="7">
        <f>ROUND(GD534+GJ534+GW534+GX534,2)</f>
        <v>0</v>
      </c>
      <c r="GZ534" s="7">
        <f>IF(AND(GY534&gt;0,GY535=0),GY534,0)</f>
        <v>0</v>
      </c>
      <c r="HA534" s="7">
        <f>IF(HB533&gt;0,HA533,0)</f>
        <v>0</v>
      </c>
      <c r="HB534" s="7">
        <f>IF(ROUND(GY534-HA534,2)&gt;0,ROUND(GY534-HA534,2),0)</f>
        <v>0</v>
      </c>
    </row>
    <row r="535" spans="1:235">
      <c r="BB535">
        <v>533</v>
      </c>
      <c r="BC535" s="7">
        <f>IF(BW534&gt;0,BC534-1000,BC534)</f>
        <v>0</v>
      </c>
      <c r="BD535" s="20">
        <f>IF(BW534&gt;0,ROUND(PMT($F$92/12,$F$96*12,-BC535),5),0)</f>
        <v>0</v>
      </c>
      <c r="BE535" s="15">
        <f>IF(BW534&gt;0,ROUND(BC535*$E$1/1000,2),0)</f>
        <v>0</v>
      </c>
      <c r="BF535" s="15">
        <f>IF(BW534&gt;0,ROUND(MIN(BC535,$F$168)*$BF$1,2),0)</f>
        <v>0</v>
      </c>
      <c r="BG535" s="22">
        <v>0</v>
      </c>
      <c r="BH535" s="22">
        <f>IF(BW534&gt;0,ROUND(MIN(BC535,$F$168)*$BH$1,0),0)</f>
        <v>0</v>
      </c>
      <c r="BI535" s="22">
        <f>IF(BW534&gt;0,ROUND(MIN(BC535,$F$168)*$BI$1,2),0)</f>
        <v>0</v>
      </c>
      <c r="BJ535" s="22">
        <f>IF(BW534&gt;0,ROUND(MIN(BC535,$F$168)*$BJ$1,2),0)</f>
        <v>0</v>
      </c>
      <c r="BK535" s="22">
        <f>IF(BW534&gt;0,ROUND(MIN(BC535,$F$168)*$BK$1,2),0)</f>
        <v>0</v>
      </c>
      <c r="BL535" s="15">
        <f>IF(BW534&gt;0,BF535+SUM(BH535:BK535),0)</f>
        <v>0</v>
      </c>
      <c r="BM535" s="22">
        <f>IF(BW534&gt;0,ROUND(BL535/12,2),0)</f>
        <v>0</v>
      </c>
      <c r="BN535" s="9">
        <f>INT(BM535)</f>
        <v>0</v>
      </c>
      <c r="BO535" s="23">
        <f>INT((BM535-BN535)*10)/10</f>
        <v>0</v>
      </c>
      <c r="BP535" s="17">
        <f>BM535-BN535-BO535</f>
        <v>0</v>
      </c>
      <c r="BQ535" s="23">
        <f>IF(OR(BP535=0.05,BP535=0),BP535,IF(AND(BP535&gt;0.051,BP535&lt;0.1),0.1,IF(AND(BP535&gt;0.001,BP535&lt;0.05),0.05,BP535)))</f>
        <v>0</v>
      </c>
      <c r="BR535" s="23">
        <f>BN535+BO535+BQ535</f>
        <v>0</v>
      </c>
      <c r="BS535">
        <f>IF(BW534&gt;0,BS534,0)</f>
        <v>0</v>
      </c>
      <c r="BT535" s="7">
        <f>SUM(BD535:BE535)+BR535+BS535</f>
        <v>0</v>
      </c>
      <c r="BU535" s="7">
        <f>IF(AND(BT535&gt;0,BT536=0),BT535,0)</f>
        <v>0</v>
      </c>
      <c r="BV535" s="7">
        <f>IF(BW534&gt;0,BV534,0)</f>
        <v>0</v>
      </c>
      <c r="BW535" s="7">
        <f>IF(ROUND(BT535-BV535,2)&gt;0,ROUND(BT535-BV535,2),0)</f>
        <v>0</v>
      </c>
      <c r="CB535">
        <v>533</v>
      </c>
      <c r="CC535" s="7">
        <f>IF(DB534&gt;0,CC534-1000,CC534)</f>
        <v>0</v>
      </c>
      <c r="CD535" s="20">
        <f>IF(DB534&gt;0,ROUND(PMT($F$92/12,$F$96*12,-CC535),5),0)</f>
        <v>0</v>
      </c>
      <c r="CE535" s="15">
        <f>IF(DB534&gt;0,ROUND(CC535*$CE$1/1000,2),0)</f>
        <v>0</v>
      </c>
      <c r="CF535" s="9">
        <f>INT(CE535)</f>
        <v>0</v>
      </c>
      <c r="CG535" s="23">
        <f>INT((CE535-CF535)*10)/10</f>
        <v>0</v>
      </c>
      <c r="CH535" s="17">
        <f>CE535-CF535-CG535</f>
        <v>0</v>
      </c>
      <c r="CI535" s="23">
        <f>IF(OR(CH535=0.05,CH535=0),CH535,IF(AND(CH535&gt;0.051,CH535&lt;0.1),0.1,IF(AND(CH535&gt;0.001,CH535&lt;0.05),0.05,CH535)))</f>
        <v>0</v>
      </c>
      <c r="CJ535" s="23">
        <f>CF535+CG535+CI535</f>
        <v>0</v>
      </c>
      <c r="CK535" s="15">
        <f>IF(DB534&gt;0,ROUND($CD$1*$CK$1,2),0)</f>
        <v>0</v>
      </c>
      <c r="CL535" s="22">
        <v>0</v>
      </c>
      <c r="CM535" s="22">
        <f>IF(DB534&gt;0,ROUND($CD$1*$CM$1,2),0)</f>
        <v>0</v>
      </c>
      <c r="CN535" s="22">
        <f>IF(DB534&gt;0,ROUND($CD$1*$CN$1,2),0)</f>
        <v>0</v>
      </c>
      <c r="CO535" s="22">
        <f>IF(DB534&gt;0,ROUND($CD$1*$CO$1,2),0)</f>
        <v>0</v>
      </c>
      <c r="CP535" s="22">
        <f>IF(DB534&gt;0,ROUND($CD$1*$CP$1,2),0)</f>
        <v>0</v>
      </c>
      <c r="CQ535" s="15">
        <f>IF(DB534&gt;0,CK535+SUM(CM535:CP535),0)</f>
        <v>0</v>
      </c>
      <c r="CR535" s="22">
        <f>IF(DB534&gt;0,ROUND(CQ535/12,2),0)</f>
        <v>0</v>
      </c>
      <c r="CS535" s="9">
        <f>INT(CR535)</f>
        <v>0</v>
      </c>
      <c r="CT535" s="23">
        <f>INT((CR535-CS535)*10)/10</f>
        <v>0</v>
      </c>
      <c r="CU535" s="17">
        <f>CR535-CS535-CT535</f>
        <v>0</v>
      </c>
      <c r="CV535" s="23">
        <f>IF(OR(CU535=0.05,CU535=0),CU535,IF(AND(CU535&gt;0.051,CU535&lt;0.1),0.1,IF(AND(CU535&gt;0.001,CU535&lt;0.05),0.05,CU535)))</f>
        <v>0</v>
      </c>
      <c r="CW535" s="23">
        <f>CS535+CT535+CV535</f>
        <v>0</v>
      </c>
      <c r="CX535">
        <f>IF(DB534&gt;0,CX534,0)</f>
        <v>0</v>
      </c>
      <c r="CY535" s="7">
        <f>ROUND(CD535+CJ535+CW535+CX535,2)</f>
        <v>0</v>
      </c>
      <c r="CZ535" s="7">
        <f>IF(AND(CY535&gt;0,CY536=0),CY535,0)</f>
        <v>0</v>
      </c>
      <c r="DA535" s="7">
        <f>IF(DB534&gt;0,DA534,0)</f>
        <v>0</v>
      </c>
      <c r="DB535" s="7">
        <f>IF(ROUND(CY535-DA535,2)&gt;0,ROUND(CY535-DA535,2),0)</f>
        <v>0</v>
      </c>
      <c r="EB535">
        <v>533</v>
      </c>
      <c r="EC535" s="7">
        <f>IF(FB534&gt;0,EC534-1000,EC534)</f>
        <v>0</v>
      </c>
      <c r="ED535" s="20">
        <f>IF(FB534&gt;0,ROUND(PMT($F$92/12,$F$96*12,-EC535),5),0)</f>
        <v>0</v>
      </c>
      <c r="EE535" s="15">
        <f>IF(FB534&gt;0,ROUND(EC535*$EE$1/1000,2),0)</f>
        <v>0</v>
      </c>
      <c r="EF535" s="9">
        <f>INT(EE535)</f>
        <v>0</v>
      </c>
      <c r="EG535" s="23">
        <f>INT((EE535-EF535)*10)/10</f>
        <v>0</v>
      </c>
      <c r="EH535" s="17">
        <f>EE535-EF535-EG535</f>
        <v>0</v>
      </c>
      <c r="EI535" s="23">
        <f>IF(OR(EH535=0.05,EH535=0),EH535,IF(AND(EH535&gt;0.051,EH535&lt;0.1),0.1,IF(AND(EH535&gt;0.001,EH535&lt;0.05),0.05,EH535)))</f>
        <v>0</v>
      </c>
      <c r="EJ535" s="23">
        <f>EF535+EG535+EI535</f>
        <v>0</v>
      </c>
      <c r="EK535" s="15">
        <f>IF(FB534&gt;0,ROUND($ED$1*$EK$1,2),0)</f>
        <v>0</v>
      </c>
      <c r="EL535" s="22">
        <v>0</v>
      </c>
      <c r="EM535" s="22">
        <f>IF(FB534&gt;0,ROUND($ED$1*$EM$1,0),0)</f>
        <v>0</v>
      </c>
      <c r="EN535" s="22">
        <f>IF(FB534&gt;0,ROUND($ED$1*$EN$1,2),0)</f>
        <v>0</v>
      </c>
      <c r="EO535" s="22">
        <f>IF(FB534&gt;0,ROUND($ED$1*$EO$1,2),0)</f>
        <v>0</v>
      </c>
      <c r="EP535" s="22">
        <f>IF(FB534&gt;0,ROUND($ED$1*$EP$1,2),0)</f>
        <v>0</v>
      </c>
      <c r="EQ535" s="15">
        <f>IF(FB534&gt;0,EK535+SUM(EM535:EP535),0)</f>
        <v>0</v>
      </c>
      <c r="ER535" s="22">
        <f>IF(FB534&gt;0,ROUND(EQ535/12,2),0)</f>
        <v>0</v>
      </c>
      <c r="ES535" s="9">
        <f>INT(ER535)</f>
        <v>0</v>
      </c>
      <c r="ET535" s="23">
        <f>INT((ER535-ES535)*10)/10</f>
        <v>0</v>
      </c>
      <c r="EU535" s="17">
        <f>ER535-ES535-ET535</f>
        <v>0</v>
      </c>
      <c r="EV535" s="23">
        <f>IF(OR(EU535=0.05,EU535=0),EU535,IF(AND(EU535&gt;0.051,EU535&lt;0.1),0.1,IF(AND(EU535&gt;0.001,EU535&lt;0.05),0.05,EU535)))</f>
        <v>0</v>
      </c>
      <c r="EW535" s="23">
        <f>ES535+ET535+EV535</f>
        <v>0</v>
      </c>
      <c r="EX535">
        <f>IF(FB534&gt;0,EX534,0)</f>
        <v>0</v>
      </c>
      <c r="EY535" s="7">
        <f>ROUND(ED535+EJ535+EW535+EX535,2)</f>
        <v>0</v>
      </c>
      <c r="EZ535" s="7">
        <f>IF(AND(EY535&gt;0,EY536=0),EY535,0)</f>
        <v>0</v>
      </c>
      <c r="FA535" s="7">
        <f>IF(FB534&gt;0,FA534,0)</f>
        <v>0</v>
      </c>
      <c r="FB535" s="7">
        <f>IF(ROUND(EY535-FA535,2)&gt;0,ROUND(EY535-FA535,2),0)</f>
        <v>0</v>
      </c>
      <c r="GB535">
        <v>533</v>
      </c>
      <c r="GC535" s="7">
        <f>IF(HB534&gt;0,GC534-1000,GC534)</f>
        <v>0</v>
      </c>
      <c r="GD535" s="20">
        <f>IF(HB534&gt;0,ROUND(PMT($F$92/12,$F$96*12,-GC535),5),0)</f>
        <v>0</v>
      </c>
      <c r="GE535" s="15">
        <f>IF(HB534&gt;0,ROUND(GC535*$GE$1/1000,2),0)</f>
        <v>0</v>
      </c>
      <c r="GF535" s="9">
        <f>INT(GE535)</f>
        <v>0</v>
      </c>
      <c r="GG535" s="23">
        <f>INT((GE535-GF535)*10)/10</f>
        <v>0</v>
      </c>
      <c r="GH535" s="17">
        <f>GE535-GF535-GG535</f>
        <v>0</v>
      </c>
      <c r="GI535" s="23">
        <f>IF(OR(GH535=0.05,GH535=0),GH535,IF(AND(GH535&gt;0.051,GH535&lt;0.1),0.1,IF(AND(GH535&gt;0.001,GH535&lt;0.05),0.05,GH535)))</f>
        <v>0</v>
      </c>
      <c r="GJ535" s="23">
        <f>GF535+GG535+GI535</f>
        <v>0</v>
      </c>
      <c r="GK535" s="15">
        <f>IF(HB534&gt;0,ROUND($GD$1*$GK$1,2),0)</f>
        <v>0</v>
      </c>
      <c r="GL535" s="22">
        <v>0</v>
      </c>
      <c r="GM535" s="22">
        <f>IF(HB534&gt;0,ROUND($GD$1*$GM$1,0),0)</f>
        <v>0</v>
      </c>
      <c r="GN535" s="22">
        <f>IF(HB534&gt;0,ROUND($GD$1*$GN$1,2),0)</f>
        <v>0</v>
      </c>
      <c r="GO535" s="22">
        <f>IF(HB534&gt;0,ROUND($GD$1*$GO$1,2),0)</f>
        <v>0</v>
      </c>
      <c r="GP535" s="22">
        <f>IF(HB534&gt;0,ROUND($GD$1*$GP$1,2),0)</f>
        <v>0</v>
      </c>
      <c r="GQ535" s="15">
        <f>IF(HB534&gt;0,GK535+SUM(GM535:GP535),0)</f>
        <v>0</v>
      </c>
      <c r="GR535" s="22">
        <f>IF(HB534&gt;0,ROUND(GQ535/12,2),0)</f>
        <v>0</v>
      </c>
      <c r="GS535" s="9">
        <f>INT(GR535)</f>
        <v>0</v>
      </c>
      <c r="GT535" s="23">
        <f>INT((GR535-GS535)*10)/10</f>
        <v>0</v>
      </c>
      <c r="GU535" s="17">
        <f>GR535-GS535-GT535</f>
        <v>0</v>
      </c>
      <c r="GV535" s="23">
        <f>IF(OR(GU535=0.05,GU535=0),GU535,IF(AND(GU535&gt;0.051,GU535&lt;0.1),0.1,IF(AND(GU535&gt;0.001,GU535&lt;0.05),0.05,GU535)))</f>
        <v>0</v>
      </c>
      <c r="GW535" s="23">
        <f>GS535+GT535+GV535</f>
        <v>0</v>
      </c>
      <c r="GX535">
        <f>IF(HB534&gt;0,GX534,0)</f>
        <v>0</v>
      </c>
      <c r="GY535" s="7">
        <f>ROUND(GD535+GJ535+GW535+GX535,2)</f>
        <v>0</v>
      </c>
      <c r="GZ535" s="7">
        <f>IF(AND(GY535&gt;0,GY536=0),GY535,0)</f>
        <v>0</v>
      </c>
      <c r="HA535" s="7">
        <f>IF(HB534&gt;0,HA534,0)</f>
        <v>0</v>
      </c>
      <c r="HB535" s="7">
        <f>IF(ROUND(GY535-HA535,2)&gt;0,ROUND(GY535-HA535,2),0)</f>
        <v>0</v>
      </c>
    </row>
    <row r="536" spans="1:235">
      <c r="BB536">
        <v>534</v>
      </c>
      <c r="BC536" s="7">
        <f>IF(BW535&gt;0,BC535-1000,BC535)</f>
        <v>0</v>
      </c>
      <c r="BD536" s="20">
        <f>IF(BW535&gt;0,ROUND(PMT($F$92/12,$F$96*12,-BC536),5),0)</f>
        <v>0</v>
      </c>
      <c r="BE536" s="15">
        <f>IF(BW535&gt;0,ROUND(BC536*$E$1/1000,2),0)</f>
        <v>0</v>
      </c>
      <c r="BF536" s="15">
        <f>IF(BW535&gt;0,ROUND(MIN(BC536,$F$168)*$BF$1,2),0)</f>
        <v>0</v>
      </c>
      <c r="BG536" s="22">
        <v>0</v>
      </c>
      <c r="BH536" s="22">
        <f>IF(BW535&gt;0,ROUND(MIN(BC536,$F$168)*$BH$1,0),0)</f>
        <v>0</v>
      </c>
      <c r="BI536" s="22">
        <f>IF(BW535&gt;0,ROUND(MIN(BC536,$F$168)*$BI$1,2),0)</f>
        <v>0</v>
      </c>
      <c r="BJ536" s="22">
        <f>IF(BW535&gt;0,ROUND(MIN(BC536,$F$168)*$BJ$1,2),0)</f>
        <v>0</v>
      </c>
      <c r="BK536" s="22">
        <f>IF(BW535&gt;0,ROUND(MIN(BC536,$F$168)*$BK$1,2),0)</f>
        <v>0</v>
      </c>
      <c r="BL536" s="15">
        <f>IF(BW535&gt;0,BF536+SUM(BH536:BK536),0)</f>
        <v>0</v>
      </c>
      <c r="BM536" s="22">
        <f>IF(BW535&gt;0,ROUND(BL536/12,2),0)</f>
        <v>0</v>
      </c>
      <c r="BN536" s="9">
        <f>INT(BM536)</f>
        <v>0</v>
      </c>
      <c r="BO536" s="23">
        <f>INT((BM536-BN536)*10)/10</f>
        <v>0</v>
      </c>
      <c r="BP536" s="17">
        <f>BM536-BN536-BO536</f>
        <v>0</v>
      </c>
      <c r="BQ536" s="23">
        <f>IF(OR(BP536=0.05,BP536=0),BP536,IF(AND(BP536&gt;0.051,BP536&lt;0.1),0.1,IF(AND(BP536&gt;0.001,BP536&lt;0.05),0.05,BP536)))</f>
        <v>0</v>
      </c>
      <c r="BR536" s="23">
        <f>BN536+BO536+BQ536</f>
        <v>0</v>
      </c>
      <c r="BS536">
        <f>IF(BW535&gt;0,BS535,0)</f>
        <v>0</v>
      </c>
      <c r="BT536" s="7">
        <f>SUM(BD536:BE536)+BR536+BS536</f>
        <v>0</v>
      </c>
      <c r="BU536" s="7">
        <f>IF(AND(BT536&gt;0,BT537=0),BT536,0)</f>
        <v>0</v>
      </c>
      <c r="BV536" s="7">
        <f>IF(BW535&gt;0,BV535,0)</f>
        <v>0</v>
      </c>
      <c r="BW536" s="7">
        <f>IF(ROUND(BT536-BV536,2)&gt;0,ROUND(BT536-BV536,2),0)</f>
        <v>0</v>
      </c>
      <c r="CB536">
        <v>534</v>
      </c>
      <c r="CC536" s="7">
        <f>IF(DB535&gt;0,CC535-1000,CC535)</f>
        <v>0</v>
      </c>
      <c r="CD536" s="20">
        <f>IF(DB535&gt;0,ROUND(PMT($F$92/12,$F$96*12,-CC536),5),0)</f>
        <v>0</v>
      </c>
      <c r="CE536" s="15">
        <f>IF(DB535&gt;0,ROUND(CC536*$CE$1/1000,2),0)</f>
        <v>0</v>
      </c>
      <c r="CF536" s="9">
        <f>INT(CE536)</f>
        <v>0</v>
      </c>
      <c r="CG536" s="23">
        <f>INT((CE536-CF536)*10)/10</f>
        <v>0</v>
      </c>
      <c r="CH536" s="17">
        <f>CE536-CF536-CG536</f>
        <v>0</v>
      </c>
      <c r="CI536" s="23">
        <f>IF(OR(CH536=0.05,CH536=0),CH536,IF(AND(CH536&gt;0.051,CH536&lt;0.1),0.1,IF(AND(CH536&gt;0.001,CH536&lt;0.05),0.05,CH536)))</f>
        <v>0</v>
      </c>
      <c r="CJ536" s="23">
        <f>CF536+CG536+CI536</f>
        <v>0</v>
      </c>
      <c r="CK536" s="15">
        <f>IF(DB535&gt;0,ROUND($CD$1*$CK$1,2),0)</f>
        <v>0</v>
      </c>
      <c r="CL536" s="22">
        <v>0</v>
      </c>
      <c r="CM536" s="22">
        <f>IF(DB535&gt;0,ROUND($CD$1*$CM$1,2),0)</f>
        <v>0</v>
      </c>
      <c r="CN536" s="22">
        <f>IF(DB535&gt;0,ROUND($CD$1*$CN$1,2),0)</f>
        <v>0</v>
      </c>
      <c r="CO536" s="22">
        <f>IF(DB535&gt;0,ROUND($CD$1*$CO$1,2),0)</f>
        <v>0</v>
      </c>
      <c r="CP536" s="22">
        <f>IF(DB535&gt;0,ROUND($CD$1*$CP$1,2),0)</f>
        <v>0</v>
      </c>
      <c r="CQ536" s="15">
        <f>IF(DB535&gt;0,CK536+SUM(CM536:CP536),0)</f>
        <v>0</v>
      </c>
      <c r="CR536" s="22">
        <f>IF(DB535&gt;0,ROUND(CQ536/12,2),0)</f>
        <v>0</v>
      </c>
      <c r="CS536" s="9">
        <f>INT(CR536)</f>
        <v>0</v>
      </c>
      <c r="CT536" s="23">
        <f>INT((CR536-CS536)*10)/10</f>
        <v>0</v>
      </c>
      <c r="CU536" s="17">
        <f>CR536-CS536-CT536</f>
        <v>0</v>
      </c>
      <c r="CV536" s="23">
        <f>IF(OR(CU536=0.05,CU536=0),CU536,IF(AND(CU536&gt;0.051,CU536&lt;0.1),0.1,IF(AND(CU536&gt;0.001,CU536&lt;0.05),0.05,CU536)))</f>
        <v>0</v>
      </c>
      <c r="CW536" s="23">
        <f>CS536+CT536+CV536</f>
        <v>0</v>
      </c>
      <c r="CX536">
        <f>IF(DB535&gt;0,CX535,0)</f>
        <v>0</v>
      </c>
      <c r="CY536" s="7">
        <f>ROUND(CD536+CJ536+CW536+CX536,2)</f>
        <v>0</v>
      </c>
      <c r="CZ536" s="7">
        <f>IF(AND(CY536&gt;0,CY537=0),CY536,0)</f>
        <v>0</v>
      </c>
      <c r="DA536" s="7">
        <f>IF(DB535&gt;0,DA535,0)</f>
        <v>0</v>
      </c>
      <c r="DB536" s="7">
        <f>IF(ROUND(CY536-DA536,2)&gt;0,ROUND(CY536-DA536,2),0)</f>
        <v>0</v>
      </c>
      <c r="EB536">
        <v>534</v>
      </c>
      <c r="EC536" s="7">
        <f>IF(FB535&gt;0,EC535-1000,EC535)</f>
        <v>0</v>
      </c>
      <c r="ED536" s="20">
        <f>IF(FB535&gt;0,ROUND(PMT($F$92/12,$F$96*12,-EC536),5),0)</f>
        <v>0</v>
      </c>
      <c r="EE536" s="15">
        <f>IF(FB535&gt;0,ROUND(EC536*$EE$1/1000,2),0)</f>
        <v>0</v>
      </c>
      <c r="EF536" s="9">
        <f>INT(EE536)</f>
        <v>0</v>
      </c>
      <c r="EG536" s="23">
        <f>INT((EE536-EF536)*10)/10</f>
        <v>0</v>
      </c>
      <c r="EH536" s="17">
        <f>EE536-EF536-EG536</f>
        <v>0</v>
      </c>
      <c r="EI536" s="23">
        <f>IF(OR(EH536=0.05,EH536=0),EH536,IF(AND(EH536&gt;0.051,EH536&lt;0.1),0.1,IF(AND(EH536&gt;0.001,EH536&lt;0.05),0.05,EH536)))</f>
        <v>0</v>
      </c>
      <c r="EJ536" s="23">
        <f>EF536+EG536+EI536</f>
        <v>0</v>
      </c>
      <c r="EK536" s="15">
        <f>IF(FB535&gt;0,ROUND($ED$1*$EK$1,2),0)</f>
        <v>0</v>
      </c>
      <c r="EL536" s="22">
        <v>0</v>
      </c>
      <c r="EM536" s="22">
        <f>IF(FB535&gt;0,ROUND($ED$1*$EM$1,0),0)</f>
        <v>0</v>
      </c>
      <c r="EN536" s="22">
        <f>IF(FB535&gt;0,ROUND($ED$1*$EN$1,2),0)</f>
        <v>0</v>
      </c>
      <c r="EO536" s="22">
        <f>IF(FB535&gt;0,ROUND($ED$1*$EO$1,2),0)</f>
        <v>0</v>
      </c>
      <c r="EP536" s="22">
        <f>IF(FB535&gt;0,ROUND($ED$1*$EP$1,2),0)</f>
        <v>0</v>
      </c>
      <c r="EQ536" s="15">
        <f>IF(FB535&gt;0,EK536+SUM(EM536:EP536),0)</f>
        <v>0</v>
      </c>
      <c r="ER536" s="22">
        <f>IF(FB535&gt;0,ROUND(EQ536/12,2),0)</f>
        <v>0</v>
      </c>
      <c r="ES536" s="9">
        <f>INT(ER536)</f>
        <v>0</v>
      </c>
      <c r="ET536" s="23">
        <f>INT((ER536-ES536)*10)/10</f>
        <v>0</v>
      </c>
      <c r="EU536" s="17">
        <f>ER536-ES536-ET536</f>
        <v>0</v>
      </c>
      <c r="EV536" s="23">
        <f>IF(OR(EU536=0.05,EU536=0),EU536,IF(AND(EU536&gt;0.051,EU536&lt;0.1),0.1,IF(AND(EU536&gt;0.001,EU536&lt;0.05),0.05,EU536)))</f>
        <v>0</v>
      </c>
      <c r="EW536" s="23">
        <f>ES536+ET536+EV536</f>
        <v>0</v>
      </c>
      <c r="EX536">
        <f>IF(FB535&gt;0,EX535,0)</f>
        <v>0</v>
      </c>
      <c r="EY536" s="7">
        <f>ROUND(ED536+EJ536+EW536+EX536,2)</f>
        <v>0</v>
      </c>
      <c r="EZ536" s="7">
        <f>IF(AND(EY536&gt;0,EY537=0),EY536,0)</f>
        <v>0</v>
      </c>
      <c r="FA536" s="7">
        <f>IF(FB535&gt;0,FA535,0)</f>
        <v>0</v>
      </c>
      <c r="FB536" s="7">
        <f>IF(ROUND(EY536-FA536,2)&gt;0,ROUND(EY536-FA536,2),0)</f>
        <v>0</v>
      </c>
      <c r="GB536">
        <v>534</v>
      </c>
      <c r="GC536" s="7">
        <f>IF(HB535&gt;0,GC535-1000,GC535)</f>
        <v>0</v>
      </c>
      <c r="GD536" s="20">
        <f>IF(HB535&gt;0,ROUND(PMT($F$92/12,$F$96*12,-GC536),5),0)</f>
        <v>0</v>
      </c>
      <c r="GE536" s="15">
        <f>IF(HB535&gt;0,ROUND(GC536*$GE$1/1000,2),0)</f>
        <v>0</v>
      </c>
      <c r="GF536" s="9">
        <f>INT(GE536)</f>
        <v>0</v>
      </c>
      <c r="GG536" s="23">
        <f>INT((GE536-GF536)*10)/10</f>
        <v>0</v>
      </c>
      <c r="GH536" s="17">
        <f>GE536-GF536-GG536</f>
        <v>0</v>
      </c>
      <c r="GI536" s="23">
        <f>IF(OR(GH536=0.05,GH536=0),GH536,IF(AND(GH536&gt;0.051,GH536&lt;0.1),0.1,IF(AND(GH536&gt;0.001,GH536&lt;0.05),0.05,GH536)))</f>
        <v>0</v>
      </c>
      <c r="GJ536" s="23">
        <f>GF536+GG536+GI536</f>
        <v>0</v>
      </c>
      <c r="GK536" s="15">
        <f>IF(HB535&gt;0,ROUND($GD$1*$GK$1,2),0)</f>
        <v>0</v>
      </c>
      <c r="GL536" s="22">
        <v>0</v>
      </c>
      <c r="GM536" s="22">
        <f>IF(HB535&gt;0,ROUND($GD$1*$GM$1,0),0)</f>
        <v>0</v>
      </c>
      <c r="GN536" s="22">
        <f>IF(HB535&gt;0,ROUND($GD$1*$GN$1,2),0)</f>
        <v>0</v>
      </c>
      <c r="GO536" s="22">
        <f>IF(HB535&gt;0,ROUND($GD$1*$GO$1,2),0)</f>
        <v>0</v>
      </c>
      <c r="GP536" s="22">
        <f>IF(HB535&gt;0,ROUND($GD$1*$GP$1,2),0)</f>
        <v>0</v>
      </c>
      <c r="GQ536" s="15">
        <f>IF(HB535&gt;0,GK536+SUM(GM536:GP536),0)</f>
        <v>0</v>
      </c>
      <c r="GR536" s="22">
        <f>IF(HB535&gt;0,ROUND(GQ536/12,2),0)</f>
        <v>0</v>
      </c>
      <c r="GS536" s="9">
        <f>INT(GR536)</f>
        <v>0</v>
      </c>
      <c r="GT536" s="23">
        <f>INT((GR536-GS536)*10)/10</f>
        <v>0</v>
      </c>
      <c r="GU536" s="17">
        <f>GR536-GS536-GT536</f>
        <v>0</v>
      </c>
      <c r="GV536" s="23">
        <f>IF(OR(GU536=0.05,GU536=0),GU536,IF(AND(GU536&gt;0.051,GU536&lt;0.1),0.1,IF(AND(GU536&gt;0.001,GU536&lt;0.05),0.05,GU536)))</f>
        <v>0</v>
      </c>
      <c r="GW536" s="23">
        <f>GS536+GT536+GV536</f>
        <v>0</v>
      </c>
      <c r="GX536">
        <f>IF(HB535&gt;0,GX535,0)</f>
        <v>0</v>
      </c>
      <c r="GY536" s="7">
        <f>ROUND(GD536+GJ536+GW536+GX536,2)</f>
        <v>0</v>
      </c>
      <c r="GZ536" s="7">
        <f>IF(AND(GY536&gt;0,GY537=0),GY536,0)</f>
        <v>0</v>
      </c>
      <c r="HA536" s="7">
        <f>IF(HB535&gt;0,HA535,0)</f>
        <v>0</v>
      </c>
      <c r="HB536" s="7">
        <f>IF(ROUND(GY536-HA536,2)&gt;0,ROUND(GY536-HA536,2),0)</f>
        <v>0</v>
      </c>
    </row>
    <row r="537" spans="1:235">
      <c r="BB537">
        <v>535</v>
      </c>
      <c r="BC537" s="7">
        <f>IF(BW536&gt;0,BC536-1000,BC536)</f>
        <v>0</v>
      </c>
      <c r="BD537" s="20">
        <f>IF(BW536&gt;0,ROUND(PMT($F$92/12,$F$96*12,-BC537),5),0)</f>
        <v>0</v>
      </c>
      <c r="BE537" s="15">
        <f>IF(BW536&gt;0,ROUND(BC537*$E$1/1000,2),0)</f>
        <v>0</v>
      </c>
      <c r="BF537" s="15">
        <f>IF(BW536&gt;0,ROUND(MIN(BC537,$F$168)*$BF$1,2),0)</f>
        <v>0</v>
      </c>
      <c r="BG537" s="22">
        <v>0</v>
      </c>
      <c r="BH537" s="22">
        <f>IF(BW536&gt;0,ROUND(MIN(BC537,$F$168)*$BH$1,0),0)</f>
        <v>0</v>
      </c>
      <c r="BI537" s="22">
        <f>IF(BW536&gt;0,ROUND(MIN(BC537,$F$168)*$BI$1,2),0)</f>
        <v>0</v>
      </c>
      <c r="BJ537" s="22">
        <f>IF(BW536&gt;0,ROUND(MIN(BC537,$F$168)*$BJ$1,2),0)</f>
        <v>0</v>
      </c>
      <c r="BK537" s="22">
        <f>IF(BW536&gt;0,ROUND(MIN(BC537,$F$168)*$BK$1,2),0)</f>
        <v>0</v>
      </c>
      <c r="BL537" s="15">
        <f>IF(BW536&gt;0,BF537+SUM(BH537:BK537),0)</f>
        <v>0</v>
      </c>
      <c r="BM537" s="22">
        <f>IF(BW536&gt;0,ROUND(BL537/12,2),0)</f>
        <v>0</v>
      </c>
      <c r="BN537" s="9">
        <f>INT(BM537)</f>
        <v>0</v>
      </c>
      <c r="BO537" s="23">
        <f>INT((BM537-BN537)*10)/10</f>
        <v>0</v>
      </c>
      <c r="BP537" s="17">
        <f>BM537-BN537-BO537</f>
        <v>0</v>
      </c>
      <c r="BQ537" s="23">
        <f>IF(OR(BP537=0.05,BP537=0),BP537,IF(AND(BP537&gt;0.051,BP537&lt;0.1),0.1,IF(AND(BP537&gt;0.001,BP537&lt;0.05),0.05,BP537)))</f>
        <v>0</v>
      </c>
      <c r="BR537" s="23">
        <f>BN537+BO537+BQ537</f>
        <v>0</v>
      </c>
      <c r="BS537">
        <f>IF(BW536&gt;0,BS536,0)</f>
        <v>0</v>
      </c>
      <c r="BT537" s="7">
        <f>SUM(BD537:BE537)+BR537+BS537</f>
        <v>0</v>
      </c>
      <c r="BU537" s="7">
        <f>IF(AND(BT537&gt;0,BT538=0),BT537,0)</f>
        <v>0</v>
      </c>
      <c r="BV537" s="7">
        <f>IF(BW536&gt;0,BV536,0)</f>
        <v>0</v>
      </c>
      <c r="BW537" s="7">
        <f>IF(ROUND(BT537-BV537,2)&gt;0,ROUND(BT537-BV537,2),0)</f>
        <v>0</v>
      </c>
      <c r="CB537">
        <v>535</v>
      </c>
      <c r="CC537" s="7">
        <f>IF(DB536&gt;0,CC536-1000,CC536)</f>
        <v>0</v>
      </c>
      <c r="CD537" s="20">
        <f>IF(DB536&gt;0,ROUND(PMT($F$92/12,$F$96*12,-CC537),5),0)</f>
        <v>0</v>
      </c>
      <c r="CE537" s="15">
        <f>IF(DB536&gt;0,ROUND(CC537*$CE$1/1000,2),0)</f>
        <v>0</v>
      </c>
      <c r="CF537" s="9">
        <f>INT(CE537)</f>
        <v>0</v>
      </c>
      <c r="CG537" s="23">
        <f>INT((CE537-CF537)*10)/10</f>
        <v>0</v>
      </c>
      <c r="CH537" s="17">
        <f>CE537-CF537-CG537</f>
        <v>0</v>
      </c>
      <c r="CI537" s="23">
        <f>IF(OR(CH537=0.05,CH537=0),CH537,IF(AND(CH537&gt;0.051,CH537&lt;0.1),0.1,IF(AND(CH537&gt;0.001,CH537&lt;0.05),0.05,CH537)))</f>
        <v>0</v>
      </c>
      <c r="CJ537" s="23">
        <f>CF537+CG537+CI537</f>
        <v>0</v>
      </c>
      <c r="CK537" s="15">
        <f>IF(DB536&gt;0,ROUND($CD$1*$CK$1,2),0)</f>
        <v>0</v>
      </c>
      <c r="CL537" s="22">
        <v>0</v>
      </c>
      <c r="CM537" s="22">
        <f>IF(DB536&gt;0,ROUND($CD$1*$CM$1,2),0)</f>
        <v>0</v>
      </c>
      <c r="CN537" s="22">
        <f>IF(DB536&gt;0,ROUND($CD$1*$CN$1,2),0)</f>
        <v>0</v>
      </c>
      <c r="CO537" s="22">
        <f>IF(DB536&gt;0,ROUND($CD$1*$CO$1,2),0)</f>
        <v>0</v>
      </c>
      <c r="CP537" s="22">
        <f>IF(DB536&gt;0,ROUND($CD$1*$CP$1,2),0)</f>
        <v>0</v>
      </c>
      <c r="CQ537" s="15">
        <f>IF(DB536&gt;0,CK537+SUM(CM537:CP537),0)</f>
        <v>0</v>
      </c>
      <c r="CR537" s="22">
        <f>IF(DB536&gt;0,ROUND(CQ537/12,2),0)</f>
        <v>0</v>
      </c>
      <c r="CS537" s="9">
        <f>INT(CR537)</f>
        <v>0</v>
      </c>
      <c r="CT537" s="23">
        <f>INT((CR537-CS537)*10)/10</f>
        <v>0</v>
      </c>
      <c r="CU537" s="17">
        <f>CR537-CS537-CT537</f>
        <v>0</v>
      </c>
      <c r="CV537" s="23">
        <f>IF(OR(CU537=0.05,CU537=0),CU537,IF(AND(CU537&gt;0.051,CU537&lt;0.1),0.1,IF(AND(CU537&gt;0.001,CU537&lt;0.05),0.05,CU537)))</f>
        <v>0</v>
      </c>
      <c r="CW537" s="23">
        <f>CS537+CT537+CV537</f>
        <v>0</v>
      </c>
      <c r="CX537">
        <f>IF(DB536&gt;0,CX536,0)</f>
        <v>0</v>
      </c>
      <c r="CY537" s="7">
        <f>ROUND(CD537+CJ537+CW537+CX537,2)</f>
        <v>0</v>
      </c>
      <c r="CZ537" s="7">
        <f>IF(AND(CY537&gt;0,CY538=0),CY537,0)</f>
        <v>0</v>
      </c>
      <c r="DA537" s="7">
        <f>IF(DB536&gt;0,DA536,0)</f>
        <v>0</v>
      </c>
      <c r="DB537" s="7">
        <f>IF(ROUND(CY537-DA537,2)&gt;0,ROUND(CY537-DA537,2),0)</f>
        <v>0</v>
      </c>
      <c r="EB537">
        <v>535</v>
      </c>
      <c r="EC537" s="7">
        <f>IF(FB536&gt;0,EC536-1000,EC536)</f>
        <v>0</v>
      </c>
      <c r="ED537" s="20">
        <f>IF(FB536&gt;0,ROUND(PMT($F$92/12,$F$96*12,-EC537),5),0)</f>
        <v>0</v>
      </c>
      <c r="EE537" s="15">
        <f>IF(FB536&gt;0,ROUND(EC537*$EE$1/1000,2),0)</f>
        <v>0</v>
      </c>
      <c r="EF537" s="9">
        <f>INT(EE537)</f>
        <v>0</v>
      </c>
      <c r="EG537" s="23">
        <f>INT((EE537-EF537)*10)/10</f>
        <v>0</v>
      </c>
      <c r="EH537" s="17">
        <f>EE537-EF537-EG537</f>
        <v>0</v>
      </c>
      <c r="EI537" s="23">
        <f>IF(OR(EH537=0.05,EH537=0),EH537,IF(AND(EH537&gt;0.051,EH537&lt;0.1),0.1,IF(AND(EH537&gt;0.001,EH537&lt;0.05),0.05,EH537)))</f>
        <v>0</v>
      </c>
      <c r="EJ537" s="23">
        <f>EF537+EG537+EI537</f>
        <v>0</v>
      </c>
      <c r="EK537" s="15">
        <f>IF(FB536&gt;0,ROUND($ED$1*$EK$1,2),0)</f>
        <v>0</v>
      </c>
      <c r="EL537" s="22">
        <v>0</v>
      </c>
      <c r="EM537" s="22">
        <f>IF(FB536&gt;0,ROUND($ED$1*$EM$1,0),0)</f>
        <v>0</v>
      </c>
      <c r="EN537" s="22">
        <f>IF(FB536&gt;0,ROUND($ED$1*$EN$1,2),0)</f>
        <v>0</v>
      </c>
      <c r="EO537" s="22">
        <f>IF(FB536&gt;0,ROUND($ED$1*$EO$1,2),0)</f>
        <v>0</v>
      </c>
      <c r="EP537" s="22">
        <f>IF(FB536&gt;0,ROUND($ED$1*$EP$1,2),0)</f>
        <v>0</v>
      </c>
      <c r="EQ537" s="15">
        <f>IF(FB536&gt;0,EK537+SUM(EM537:EP537),0)</f>
        <v>0</v>
      </c>
      <c r="ER537" s="22">
        <f>IF(FB536&gt;0,ROUND(EQ537/12,2),0)</f>
        <v>0</v>
      </c>
      <c r="ES537" s="9">
        <f>INT(ER537)</f>
        <v>0</v>
      </c>
      <c r="ET537" s="23">
        <f>INT((ER537-ES537)*10)/10</f>
        <v>0</v>
      </c>
      <c r="EU537" s="17">
        <f>ER537-ES537-ET537</f>
        <v>0</v>
      </c>
      <c r="EV537" s="23">
        <f>IF(OR(EU537=0.05,EU537=0),EU537,IF(AND(EU537&gt;0.051,EU537&lt;0.1),0.1,IF(AND(EU537&gt;0.001,EU537&lt;0.05),0.05,EU537)))</f>
        <v>0</v>
      </c>
      <c r="EW537" s="23">
        <f>ES537+ET537+EV537</f>
        <v>0</v>
      </c>
      <c r="EX537">
        <f>IF(FB536&gt;0,EX536,0)</f>
        <v>0</v>
      </c>
      <c r="EY537" s="7">
        <f>ROUND(ED537+EJ537+EW537+EX537,2)</f>
        <v>0</v>
      </c>
      <c r="EZ537" s="7">
        <f>IF(AND(EY537&gt;0,EY538=0),EY537,0)</f>
        <v>0</v>
      </c>
      <c r="FA537" s="7">
        <f>IF(FB536&gt;0,FA536,0)</f>
        <v>0</v>
      </c>
      <c r="FB537" s="7">
        <f>IF(ROUND(EY537-FA537,2)&gt;0,ROUND(EY537-FA537,2),0)</f>
        <v>0</v>
      </c>
      <c r="GB537">
        <v>535</v>
      </c>
      <c r="GC537" s="7">
        <f>IF(HB536&gt;0,GC536-1000,GC536)</f>
        <v>0</v>
      </c>
      <c r="GD537" s="20">
        <f>IF(HB536&gt;0,ROUND(PMT($F$92/12,$F$96*12,-GC537),5),0)</f>
        <v>0</v>
      </c>
      <c r="GE537" s="15">
        <f>IF(HB536&gt;0,ROUND(GC537*$GE$1/1000,2),0)</f>
        <v>0</v>
      </c>
      <c r="GF537" s="9">
        <f>INT(GE537)</f>
        <v>0</v>
      </c>
      <c r="GG537" s="23">
        <f>INT((GE537-GF537)*10)/10</f>
        <v>0</v>
      </c>
      <c r="GH537" s="17">
        <f>GE537-GF537-GG537</f>
        <v>0</v>
      </c>
      <c r="GI537" s="23">
        <f>IF(OR(GH537=0.05,GH537=0),GH537,IF(AND(GH537&gt;0.051,GH537&lt;0.1),0.1,IF(AND(GH537&gt;0.001,GH537&lt;0.05),0.05,GH537)))</f>
        <v>0</v>
      </c>
      <c r="GJ537" s="23">
        <f>GF537+GG537+GI537</f>
        <v>0</v>
      </c>
      <c r="GK537" s="15">
        <f>IF(HB536&gt;0,ROUND($GD$1*$GK$1,2),0)</f>
        <v>0</v>
      </c>
      <c r="GL537" s="22">
        <v>0</v>
      </c>
      <c r="GM537" s="22">
        <f>IF(HB536&gt;0,ROUND($GD$1*$GM$1,0),0)</f>
        <v>0</v>
      </c>
      <c r="GN537" s="22">
        <f>IF(HB536&gt;0,ROUND($GD$1*$GN$1,2),0)</f>
        <v>0</v>
      </c>
      <c r="GO537" s="22">
        <f>IF(HB536&gt;0,ROUND($GD$1*$GO$1,2),0)</f>
        <v>0</v>
      </c>
      <c r="GP537" s="22">
        <f>IF(HB536&gt;0,ROUND($GD$1*$GP$1,2),0)</f>
        <v>0</v>
      </c>
      <c r="GQ537" s="15">
        <f>IF(HB536&gt;0,GK537+SUM(GM537:GP537),0)</f>
        <v>0</v>
      </c>
      <c r="GR537" s="22">
        <f>IF(HB536&gt;0,ROUND(GQ537/12,2),0)</f>
        <v>0</v>
      </c>
      <c r="GS537" s="9">
        <f>INT(GR537)</f>
        <v>0</v>
      </c>
      <c r="GT537" s="23">
        <f>INT((GR537-GS537)*10)/10</f>
        <v>0</v>
      </c>
      <c r="GU537" s="17">
        <f>GR537-GS537-GT537</f>
        <v>0</v>
      </c>
      <c r="GV537" s="23">
        <f>IF(OR(GU537=0.05,GU537=0),GU537,IF(AND(GU537&gt;0.051,GU537&lt;0.1),0.1,IF(AND(GU537&gt;0.001,GU537&lt;0.05),0.05,GU537)))</f>
        <v>0</v>
      </c>
      <c r="GW537" s="23">
        <f>GS537+GT537+GV537</f>
        <v>0</v>
      </c>
      <c r="GX537">
        <f>IF(HB536&gt;0,GX536,0)</f>
        <v>0</v>
      </c>
      <c r="GY537" s="7">
        <f>ROUND(GD537+GJ537+GW537+GX537,2)</f>
        <v>0</v>
      </c>
      <c r="GZ537" s="7">
        <f>IF(AND(GY537&gt;0,GY538=0),GY537,0)</f>
        <v>0</v>
      </c>
      <c r="HA537" s="7">
        <f>IF(HB536&gt;0,HA536,0)</f>
        <v>0</v>
      </c>
      <c r="HB537" s="7">
        <f>IF(ROUND(GY537-HA537,2)&gt;0,ROUND(GY537-HA537,2),0)</f>
        <v>0</v>
      </c>
    </row>
    <row r="538" spans="1:235">
      <c r="BB538">
        <v>536</v>
      </c>
      <c r="BC538" s="7">
        <f>IF(BW537&gt;0,BC537-1000,BC537)</f>
        <v>0</v>
      </c>
      <c r="BD538" s="20">
        <f>IF(BW537&gt;0,ROUND(PMT($F$92/12,$F$96*12,-BC538),5),0)</f>
        <v>0</v>
      </c>
      <c r="BE538" s="15">
        <f>IF(BW537&gt;0,ROUND(BC538*$E$1/1000,2),0)</f>
        <v>0</v>
      </c>
      <c r="BF538" s="15">
        <f>IF(BW537&gt;0,ROUND(MIN(BC538,$F$168)*$BF$1,2),0)</f>
        <v>0</v>
      </c>
      <c r="BG538" s="22">
        <v>0</v>
      </c>
      <c r="BH538" s="22">
        <f>IF(BW537&gt;0,ROUND(MIN(BC538,$F$168)*$BH$1,0),0)</f>
        <v>0</v>
      </c>
      <c r="BI538" s="22">
        <f>IF(BW537&gt;0,ROUND(MIN(BC538,$F$168)*$BI$1,2),0)</f>
        <v>0</v>
      </c>
      <c r="BJ538" s="22">
        <f>IF(BW537&gt;0,ROUND(MIN(BC538,$F$168)*$BJ$1,2),0)</f>
        <v>0</v>
      </c>
      <c r="BK538" s="22">
        <f>IF(BW537&gt;0,ROUND(MIN(BC538,$F$168)*$BK$1,2),0)</f>
        <v>0</v>
      </c>
      <c r="BL538" s="15">
        <f>IF(BW537&gt;0,BF538+SUM(BH538:BK538),0)</f>
        <v>0</v>
      </c>
      <c r="BM538" s="22">
        <f>IF(BW537&gt;0,ROUND(BL538/12,2),0)</f>
        <v>0</v>
      </c>
      <c r="BN538" s="9">
        <f>INT(BM538)</f>
        <v>0</v>
      </c>
      <c r="BO538" s="23">
        <f>INT((BM538-BN538)*10)/10</f>
        <v>0</v>
      </c>
      <c r="BP538" s="17">
        <f>BM538-BN538-BO538</f>
        <v>0</v>
      </c>
      <c r="BQ538" s="23">
        <f>IF(OR(BP538=0.05,BP538=0),BP538,IF(AND(BP538&gt;0.051,BP538&lt;0.1),0.1,IF(AND(BP538&gt;0.001,BP538&lt;0.05),0.05,BP538)))</f>
        <v>0</v>
      </c>
      <c r="BR538" s="23">
        <f>BN538+BO538+BQ538</f>
        <v>0</v>
      </c>
      <c r="BS538">
        <f>IF(BW537&gt;0,BS537,0)</f>
        <v>0</v>
      </c>
      <c r="BT538" s="7">
        <f>SUM(BD538:BE538)+BR538+BS538</f>
        <v>0</v>
      </c>
      <c r="BU538" s="7">
        <f>IF(AND(BT538&gt;0,BT539=0),BT538,0)</f>
        <v>0</v>
      </c>
      <c r="BV538" s="7">
        <f>IF(BW537&gt;0,BV537,0)</f>
        <v>0</v>
      </c>
      <c r="BW538" s="7">
        <f>IF(ROUND(BT538-BV538,2)&gt;0,ROUND(BT538-BV538,2),0)</f>
        <v>0</v>
      </c>
      <c r="CB538">
        <v>536</v>
      </c>
      <c r="CC538" s="7">
        <f>IF(DB537&gt;0,CC537-1000,CC537)</f>
        <v>0</v>
      </c>
      <c r="CD538" s="20">
        <f>IF(DB537&gt;0,ROUND(PMT($F$92/12,$F$96*12,-CC538),5),0)</f>
        <v>0</v>
      </c>
      <c r="CE538" s="15">
        <f>IF(DB537&gt;0,ROUND(CC538*$CE$1/1000,2),0)</f>
        <v>0</v>
      </c>
      <c r="CF538" s="9">
        <f>INT(CE538)</f>
        <v>0</v>
      </c>
      <c r="CG538" s="23">
        <f>INT((CE538-CF538)*10)/10</f>
        <v>0</v>
      </c>
      <c r="CH538" s="17">
        <f>CE538-CF538-CG538</f>
        <v>0</v>
      </c>
      <c r="CI538" s="23">
        <f>IF(OR(CH538=0.05,CH538=0),CH538,IF(AND(CH538&gt;0.051,CH538&lt;0.1),0.1,IF(AND(CH538&gt;0.001,CH538&lt;0.05),0.05,CH538)))</f>
        <v>0</v>
      </c>
      <c r="CJ538" s="23">
        <f>CF538+CG538+CI538</f>
        <v>0</v>
      </c>
      <c r="CK538" s="15">
        <f>IF(DB537&gt;0,ROUND($CD$1*$CK$1,2),0)</f>
        <v>0</v>
      </c>
      <c r="CL538" s="22">
        <v>0</v>
      </c>
      <c r="CM538" s="22">
        <f>IF(DB537&gt;0,ROUND($CD$1*$CM$1,2),0)</f>
        <v>0</v>
      </c>
      <c r="CN538" s="22">
        <f>IF(DB537&gt;0,ROUND($CD$1*$CN$1,2),0)</f>
        <v>0</v>
      </c>
      <c r="CO538" s="22">
        <f>IF(DB537&gt;0,ROUND($CD$1*$CO$1,2),0)</f>
        <v>0</v>
      </c>
      <c r="CP538" s="22">
        <f>IF(DB537&gt;0,ROUND($CD$1*$CP$1,2),0)</f>
        <v>0</v>
      </c>
      <c r="CQ538" s="15">
        <f>IF(DB537&gt;0,CK538+SUM(CM538:CP538),0)</f>
        <v>0</v>
      </c>
      <c r="CR538" s="22">
        <f>IF(DB537&gt;0,ROUND(CQ538/12,2),0)</f>
        <v>0</v>
      </c>
      <c r="CS538" s="9">
        <f>INT(CR538)</f>
        <v>0</v>
      </c>
      <c r="CT538" s="23">
        <f>INT((CR538-CS538)*10)/10</f>
        <v>0</v>
      </c>
      <c r="CU538" s="17">
        <f>CR538-CS538-CT538</f>
        <v>0</v>
      </c>
      <c r="CV538" s="23">
        <f>IF(OR(CU538=0.05,CU538=0),CU538,IF(AND(CU538&gt;0.051,CU538&lt;0.1),0.1,IF(AND(CU538&gt;0.001,CU538&lt;0.05),0.05,CU538)))</f>
        <v>0</v>
      </c>
      <c r="CW538" s="23">
        <f>CS538+CT538+CV538</f>
        <v>0</v>
      </c>
      <c r="CX538">
        <f>IF(DB537&gt;0,CX537,0)</f>
        <v>0</v>
      </c>
      <c r="CY538" s="7">
        <f>ROUND(CD538+CJ538+CW538+CX538,2)</f>
        <v>0</v>
      </c>
      <c r="CZ538" s="7">
        <f>IF(AND(CY538&gt;0,CY539=0),CY538,0)</f>
        <v>0</v>
      </c>
      <c r="DA538" s="7">
        <f>IF(DB537&gt;0,DA537,0)</f>
        <v>0</v>
      </c>
      <c r="DB538" s="7">
        <f>IF(ROUND(CY538-DA538,2)&gt;0,ROUND(CY538-DA538,2),0)</f>
        <v>0</v>
      </c>
      <c r="EB538">
        <v>536</v>
      </c>
      <c r="EC538" s="7">
        <f>IF(FB537&gt;0,EC537-1000,EC537)</f>
        <v>0</v>
      </c>
      <c r="ED538" s="20">
        <f>IF(FB537&gt;0,ROUND(PMT($F$92/12,$F$96*12,-EC538),5),0)</f>
        <v>0</v>
      </c>
      <c r="EE538" s="15">
        <f>IF(FB537&gt;0,ROUND(EC538*$EE$1/1000,2),0)</f>
        <v>0</v>
      </c>
      <c r="EF538" s="9">
        <f>INT(EE538)</f>
        <v>0</v>
      </c>
      <c r="EG538" s="23">
        <f>INT((EE538-EF538)*10)/10</f>
        <v>0</v>
      </c>
      <c r="EH538" s="17">
        <f>EE538-EF538-EG538</f>
        <v>0</v>
      </c>
      <c r="EI538" s="23">
        <f>IF(OR(EH538=0.05,EH538=0),EH538,IF(AND(EH538&gt;0.051,EH538&lt;0.1),0.1,IF(AND(EH538&gt;0.001,EH538&lt;0.05),0.05,EH538)))</f>
        <v>0</v>
      </c>
      <c r="EJ538" s="23">
        <f>EF538+EG538+EI538</f>
        <v>0</v>
      </c>
      <c r="EK538" s="15">
        <f>IF(FB537&gt;0,ROUND($ED$1*$EK$1,2),0)</f>
        <v>0</v>
      </c>
      <c r="EL538" s="22">
        <v>0</v>
      </c>
      <c r="EM538" s="22">
        <f>IF(FB537&gt;0,ROUND($ED$1*$EM$1,0),0)</f>
        <v>0</v>
      </c>
      <c r="EN538" s="22">
        <f>IF(FB537&gt;0,ROUND($ED$1*$EN$1,2),0)</f>
        <v>0</v>
      </c>
      <c r="EO538" s="22">
        <f>IF(FB537&gt;0,ROUND($ED$1*$EO$1,2),0)</f>
        <v>0</v>
      </c>
      <c r="EP538" s="22">
        <f>IF(FB537&gt;0,ROUND($ED$1*$EP$1,2),0)</f>
        <v>0</v>
      </c>
      <c r="EQ538" s="15">
        <f>IF(FB537&gt;0,EK538+SUM(EM538:EP538),0)</f>
        <v>0</v>
      </c>
      <c r="ER538" s="22">
        <f>IF(FB537&gt;0,ROUND(EQ538/12,2),0)</f>
        <v>0</v>
      </c>
      <c r="ES538" s="9">
        <f>INT(ER538)</f>
        <v>0</v>
      </c>
      <c r="ET538" s="23">
        <f>INT((ER538-ES538)*10)/10</f>
        <v>0</v>
      </c>
      <c r="EU538" s="17">
        <f>ER538-ES538-ET538</f>
        <v>0</v>
      </c>
      <c r="EV538" s="23">
        <f>IF(OR(EU538=0.05,EU538=0),EU538,IF(AND(EU538&gt;0.051,EU538&lt;0.1),0.1,IF(AND(EU538&gt;0.001,EU538&lt;0.05),0.05,EU538)))</f>
        <v>0</v>
      </c>
      <c r="EW538" s="23">
        <f>ES538+ET538+EV538</f>
        <v>0</v>
      </c>
      <c r="EX538">
        <f>IF(FB537&gt;0,EX537,0)</f>
        <v>0</v>
      </c>
      <c r="EY538" s="7">
        <f>ROUND(ED538+EJ538+EW538+EX538,2)</f>
        <v>0</v>
      </c>
      <c r="EZ538" s="7">
        <f>IF(AND(EY538&gt;0,EY539=0),EY538,0)</f>
        <v>0</v>
      </c>
      <c r="FA538" s="7">
        <f>IF(FB537&gt;0,FA537,0)</f>
        <v>0</v>
      </c>
      <c r="FB538" s="7">
        <f>IF(ROUND(EY538-FA538,2)&gt;0,ROUND(EY538-FA538,2),0)</f>
        <v>0</v>
      </c>
      <c r="GB538">
        <v>536</v>
      </c>
      <c r="GC538" s="7">
        <f>IF(HB537&gt;0,GC537-1000,GC537)</f>
        <v>0</v>
      </c>
      <c r="GD538" s="20">
        <f>IF(HB537&gt;0,ROUND(PMT($F$92/12,$F$96*12,-GC538),5),0)</f>
        <v>0</v>
      </c>
      <c r="GE538" s="15">
        <f>IF(HB537&gt;0,ROUND(GC538*$GE$1/1000,2),0)</f>
        <v>0</v>
      </c>
      <c r="GF538" s="9">
        <f>INT(GE538)</f>
        <v>0</v>
      </c>
      <c r="GG538" s="23">
        <f>INT((GE538-GF538)*10)/10</f>
        <v>0</v>
      </c>
      <c r="GH538" s="17">
        <f>GE538-GF538-GG538</f>
        <v>0</v>
      </c>
      <c r="GI538" s="23">
        <f>IF(OR(GH538=0.05,GH538=0),GH538,IF(AND(GH538&gt;0.051,GH538&lt;0.1),0.1,IF(AND(GH538&gt;0.001,GH538&lt;0.05),0.05,GH538)))</f>
        <v>0</v>
      </c>
      <c r="GJ538" s="23">
        <f>GF538+GG538+GI538</f>
        <v>0</v>
      </c>
      <c r="GK538" s="15">
        <f>IF(HB537&gt;0,ROUND($GD$1*$GK$1,2),0)</f>
        <v>0</v>
      </c>
      <c r="GL538" s="22">
        <v>0</v>
      </c>
      <c r="GM538" s="22">
        <f>IF(HB537&gt;0,ROUND($GD$1*$GM$1,0),0)</f>
        <v>0</v>
      </c>
      <c r="GN538" s="22">
        <f>IF(HB537&gt;0,ROUND($GD$1*$GN$1,2),0)</f>
        <v>0</v>
      </c>
      <c r="GO538" s="22">
        <f>IF(HB537&gt;0,ROUND($GD$1*$GO$1,2),0)</f>
        <v>0</v>
      </c>
      <c r="GP538" s="22">
        <f>IF(HB537&gt;0,ROUND($GD$1*$GP$1,2),0)</f>
        <v>0</v>
      </c>
      <c r="GQ538" s="15">
        <f>IF(HB537&gt;0,GK538+SUM(GM538:GP538),0)</f>
        <v>0</v>
      </c>
      <c r="GR538" s="22">
        <f>IF(HB537&gt;0,ROUND(GQ538/12,2),0)</f>
        <v>0</v>
      </c>
      <c r="GS538" s="9">
        <f>INT(GR538)</f>
        <v>0</v>
      </c>
      <c r="GT538" s="23">
        <f>INT((GR538-GS538)*10)/10</f>
        <v>0</v>
      </c>
      <c r="GU538" s="17">
        <f>GR538-GS538-GT538</f>
        <v>0</v>
      </c>
      <c r="GV538" s="23">
        <f>IF(OR(GU538=0.05,GU538=0),GU538,IF(AND(GU538&gt;0.051,GU538&lt;0.1),0.1,IF(AND(GU538&gt;0.001,GU538&lt;0.05),0.05,GU538)))</f>
        <v>0</v>
      </c>
      <c r="GW538" s="23">
        <f>GS538+GT538+GV538</f>
        <v>0</v>
      </c>
      <c r="GX538">
        <f>IF(HB537&gt;0,GX537,0)</f>
        <v>0</v>
      </c>
      <c r="GY538" s="7">
        <f>ROUND(GD538+GJ538+GW538+GX538,2)</f>
        <v>0</v>
      </c>
      <c r="GZ538" s="7">
        <f>IF(AND(GY538&gt;0,GY539=0),GY538,0)</f>
        <v>0</v>
      </c>
      <c r="HA538" s="7">
        <f>IF(HB537&gt;0,HA537,0)</f>
        <v>0</v>
      </c>
      <c r="HB538" s="7">
        <f>IF(ROUND(GY538-HA538,2)&gt;0,ROUND(GY538-HA538,2),0)</f>
        <v>0</v>
      </c>
    </row>
    <row r="539" spans="1:235">
      <c r="BB539">
        <v>537</v>
      </c>
      <c r="BC539" s="7">
        <f>IF(BW538&gt;0,BC538-1000,BC538)</f>
        <v>0</v>
      </c>
      <c r="BD539" s="20">
        <f>IF(BW538&gt;0,ROUND(PMT($F$92/12,$F$96*12,-BC539),5),0)</f>
        <v>0</v>
      </c>
      <c r="BE539" s="15">
        <f>IF(BW538&gt;0,ROUND(BC539*$E$1/1000,2),0)</f>
        <v>0</v>
      </c>
      <c r="BF539" s="15">
        <f>IF(BW538&gt;0,ROUND(MIN(BC539,$F$168)*$BF$1,2),0)</f>
        <v>0</v>
      </c>
      <c r="BG539" s="22">
        <v>0</v>
      </c>
      <c r="BH539" s="22">
        <f>IF(BW538&gt;0,ROUND(MIN(BC539,$F$168)*$BH$1,0),0)</f>
        <v>0</v>
      </c>
      <c r="BI539" s="22">
        <f>IF(BW538&gt;0,ROUND(MIN(BC539,$F$168)*$BI$1,2),0)</f>
        <v>0</v>
      </c>
      <c r="BJ539" s="22">
        <f>IF(BW538&gt;0,ROUND(MIN(BC539,$F$168)*$BJ$1,2),0)</f>
        <v>0</v>
      </c>
      <c r="BK539" s="22">
        <f>IF(BW538&gt;0,ROUND(MIN(BC539,$F$168)*$BK$1,2),0)</f>
        <v>0</v>
      </c>
      <c r="BL539" s="15">
        <f>IF(BW538&gt;0,BF539+SUM(BH539:BK539),0)</f>
        <v>0</v>
      </c>
      <c r="BM539" s="22">
        <f>IF(BW538&gt;0,ROUND(BL539/12,2),0)</f>
        <v>0</v>
      </c>
      <c r="BN539" s="9">
        <f>INT(BM539)</f>
        <v>0</v>
      </c>
      <c r="BO539" s="23">
        <f>INT((BM539-BN539)*10)/10</f>
        <v>0</v>
      </c>
      <c r="BP539" s="17">
        <f>BM539-BN539-BO539</f>
        <v>0</v>
      </c>
      <c r="BQ539" s="23">
        <f>IF(OR(BP539=0.05,BP539=0),BP539,IF(AND(BP539&gt;0.051,BP539&lt;0.1),0.1,IF(AND(BP539&gt;0.001,BP539&lt;0.05),0.05,BP539)))</f>
        <v>0</v>
      </c>
      <c r="BR539" s="23">
        <f>BN539+BO539+BQ539</f>
        <v>0</v>
      </c>
      <c r="BS539">
        <f>IF(BW538&gt;0,BS538,0)</f>
        <v>0</v>
      </c>
      <c r="BT539" s="7">
        <f>SUM(BD539:BE539)+BR539+BS539</f>
        <v>0</v>
      </c>
      <c r="BU539" s="7">
        <f>IF(AND(BT539&gt;0,BT540=0),BT539,0)</f>
        <v>0</v>
      </c>
      <c r="BV539" s="7">
        <f>IF(BW538&gt;0,BV538,0)</f>
        <v>0</v>
      </c>
      <c r="BW539" s="7">
        <f>IF(ROUND(BT539-BV539,2)&gt;0,ROUND(BT539-BV539,2),0)</f>
        <v>0</v>
      </c>
      <c r="CB539">
        <v>537</v>
      </c>
      <c r="CC539" s="7">
        <f>IF(DB538&gt;0,CC538-1000,CC538)</f>
        <v>0</v>
      </c>
      <c r="CD539" s="20">
        <f>IF(DB538&gt;0,ROUND(PMT($F$92/12,$F$96*12,-CC539),5),0)</f>
        <v>0</v>
      </c>
      <c r="CE539" s="15">
        <f>IF(DB538&gt;0,ROUND(CC539*$CE$1/1000,2),0)</f>
        <v>0</v>
      </c>
      <c r="CF539" s="9">
        <f>INT(CE539)</f>
        <v>0</v>
      </c>
      <c r="CG539" s="23">
        <f>INT((CE539-CF539)*10)/10</f>
        <v>0</v>
      </c>
      <c r="CH539" s="17">
        <f>CE539-CF539-CG539</f>
        <v>0</v>
      </c>
      <c r="CI539" s="23">
        <f>IF(OR(CH539=0.05,CH539=0),CH539,IF(AND(CH539&gt;0.051,CH539&lt;0.1),0.1,IF(AND(CH539&gt;0.001,CH539&lt;0.05),0.05,CH539)))</f>
        <v>0</v>
      </c>
      <c r="CJ539" s="23">
        <f>CF539+CG539+CI539</f>
        <v>0</v>
      </c>
      <c r="CK539" s="15">
        <f>IF(DB538&gt;0,ROUND($CD$1*$CK$1,2),0)</f>
        <v>0</v>
      </c>
      <c r="CL539" s="22">
        <v>0</v>
      </c>
      <c r="CM539" s="22">
        <f>IF(DB538&gt;0,ROUND($CD$1*$CM$1,2),0)</f>
        <v>0</v>
      </c>
      <c r="CN539" s="22">
        <f>IF(DB538&gt;0,ROUND($CD$1*$CN$1,2),0)</f>
        <v>0</v>
      </c>
      <c r="CO539" s="22">
        <f>IF(DB538&gt;0,ROUND($CD$1*$CO$1,2),0)</f>
        <v>0</v>
      </c>
      <c r="CP539" s="22">
        <f>IF(DB538&gt;0,ROUND($CD$1*$CP$1,2),0)</f>
        <v>0</v>
      </c>
      <c r="CQ539" s="15">
        <f>IF(DB538&gt;0,CK539+SUM(CM539:CP539),0)</f>
        <v>0</v>
      </c>
      <c r="CR539" s="22">
        <f>IF(DB538&gt;0,ROUND(CQ539/12,2),0)</f>
        <v>0</v>
      </c>
      <c r="CS539" s="9">
        <f>INT(CR539)</f>
        <v>0</v>
      </c>
      <c r="CT539" s="23">
        <f>INT((CR539-CS539)*10)/10</f>
        <v>0</v>
      </c>
      <c r="CU539" s="17">
        <f>CR539-CS539-CT539</f>
        <v>0</v>
      </c>
      <c r="CV539" s="23">
        <f>IF(OR(CU539=0.05,CU539=0),CU539,IF(AND(CU539&gt;0.051,CU539&lt;0.1),0.1,IF(AND(CU539&gt;0.001,CU539&lt;0.05),0.05,CU539)))</f>
        <v>0</v>
      </c>
      <c r="CW539" s="23">
        <f>CS539+CT539+CV539</f>
        <v>0</v>
      </c>
      <c r="CX539">
        <f>IF(DB538&gt;0,CX538,0)</f>
        <v>0</v>
      </c>
      <c r="CY539" s="7">
        <f>ROUND(CD539+CJ539+CW539+CX539,2)</f>
        <v>0</v>
      </c>
      <c r="CZ539" s="7">
        <f>IF(AND(CY539&gt;0,CY540=0),CY539,0)</f>
        <v>0</v>
      </c>
      <c r="DA539" s="7">
        <f>IF(DB538&gt;0,DA538,0)</f>
        <v>0</v>
      </c>
      <c r="DB539" s="7">
        <f>IF(ROUND(CY539-DA539,2)&gt;0,ROUND(CY539-DA539,2),0)</f>
        <v>0</v>
      </c>
      <c r="EB539">
        <v>537</v>
      </c>
      <c r="EC539" s="7">
        <f>IF(FB538&gt;0,EC538-1000,EC538)</f>
        <v>0</v>
      </c>
      <c r="ED539" s="20">
        <f>IF(FB538&gt;0,ROUND(PMT($F$92/12,$F$96*12,-EC539),5),0)</f>
        <v>0</v>
      </c>
      <c r="EE539" s="15">
        <f>IF(FB538&gt;0,ROUND(EC539*$EE$1/1000,2),0)</f>
        <v>0</v>
      </c>
      <c r="EF539" s="9">
        <f>INT(EE539)</f>
        <v>0</v>
      </c>
      <c r="EG539" s="23">
        <f>INT((EE539-EF539)*10)/10</f>
        <v>0</v>
      </c>
      <c r="EH539" s="17">
        <f>EE539-EF539-EG539</f>
        <v>0</v>
      </c>
      <c r="EI539" s="23">
        <f>IF(OR(EH539=0.05,EH539=0),EH539,IF(AND(EH539&gt;0.051,EH539&lt;0.1),0.1,IF(AND(EH539&gt;0.001,EH539&lt;0.05),0.05,EH539)))</f>
        <v>0</v>
      </c>
      <c r="EJ539" s="23">
        <f>EF539+EG539+EI539</f>
        <v>0</v>
      </c>
      <c r="EK539" s="15">
        <f>IF(FB538&gt;0,ROUND($ED$1*$EK$1,2),0)</f>
        <v>0</v>
      </c>
      <c r="EL539" s="22">
        <v>0</v>
      </c>
      <c r="EM539" s="22">
        <f>IF(FB538&gt;0,ROUND($ED$1*$EM$1,0),0)</f>
        <v>0</v>
      </c>
      <c r="EN539" s="22">
        <f>IF(FB538&gt;0,ROUND($ED$1*$EN$1,2),0)</f>
        <v>0</v>
      </c>
      <c r="EO539" s="22">
        <f>IF(FB538&gt;0,ROUND($ED$1*$EO$1,2),0)</f>
        <v>0</v>
      </c>
      <c r="EP539" s="22">
        <f>IF(FB538&gt;0,ROUND($ED$1*$EP$1,2),0)</f>
        <v>0</v>
      </c>
      <c r="EQ539" s="15">
        <f>IF(FB538&gt;0,EK539+SUM(EM539:EP539),0)</f>
        <v>0</v>
      </c>
      <c r="ER539" s="22">
        <f>IF(FB538&gt;0,ROUND(EQ539/12,2),0)</f>
        <v>0</v>
      </c>
      <c r="ES539" s="9">
        <f>INT(ER539)</f>
        <v>0</v>
      </c>
      <c r="ET539" s="23">
        <f>INT((ER539-ES539)*10)/10</f>
        <v>0</v>
      </c>
      <c r="EU539" s="17">
        <f>ER539-ES539-ET539</f>
        <v>0</v>
      </c>
      <c r="EV539" s="23">
        <f>IF(OR(EU539=0.05,EU539=0),EU539,IF(AND(EU539&gt;0.051,EU539&lt;0.1),0.1,IF(AND(EU539&gt;0.001,EU539&lt;0.05),0.05,EU539)))</f>
        <v>0</v>
      </c>
      <c r="EW539" s="23">
        <f>ES539+ET539+EV539</f>
        <v>0</v>
      </c>
      <c r="EX539">
        <f>IF(FB538&gt;0,EX538,0)</f>
        <v>0</v>
      </c>
      <c r="EY539" s="7">
        <f>ROUND(ED539+EJ539+EW539+EX539,2)</f>
        <v>0</v>
      </c>
      <c r="EZ539" s="7">
        <f>IF(AND(EY539&gt;0,EY540=0),EY539,0)</f>
        <v>0</v>
      </c>
      <c r="FA539" s="7">
        <f>IF(FB538&gt;0,FA538,0)</f>
        <v>0</v>
      </c>
      <c r="FB539" s="7">
        <f>IF(ROUND(EY539-FA539,2)&gt;0,ROUND(EY539-FA539,2),0)</f>
        <v>0</v>
      </c>
      <c r="GB539">
        <v>537</v>
      </c>
      <c r="GC539" s="7">
        <f>IF(HB538&gt;0,GC538-1000,GC538)</f>
        <v>0</v>
      </c>
      <c r="GD539" s="20">
        <f>IF(HB538&gt;0,ROUND(PMT($F$92/12,$F$96*12,-GC539),5),0)</f>
        <v>0</v>
      </c>
      <c r="GE539" s="15">
        <f>IF(HB538&gt;0,ROUND(GC539*$GE$1/1000,2),0)</f>
        <v>0</v>
      </c>
      <c r="GF539" s="9">
        <f>INT(GE539)</f>
        <v>0</v>
      </c>
      <c r="GG539" s="23">
        <f>INT((GE539-GF539)*10)/10</f>
        <v>0</v>
      </c>
      <c r="GH539" s="17">
        <f>GE539-GF539-GG539</f>
        <v>0</v>
      </c>
      <c r="GI539" s="23">
        <f>IF(OR(GH539=0.05,GH539=0),GH539,IF(AND(GH539&gt;0.051,GH539&lt;0.1),0.1,IF(AND(GH539&gt;0.001,GH539&lt;0.05),0.05,GH539)))</f>
        <v>0</v>
      </c>
      <c r="GJ539" s="23">
        <f>GF539+GG539+GI539</f>
        <v>0</v>
      </c>
      <c r="GK539" s="15">
        <f>IF(HB538&gt;0,ROUND($GD$1*$GK$1,2),0)</f>
        <v>0</v>
      </c>
      <c r="GL539" s="22">
        <v>0</v>
      </c>
      <c r="GM539" s="22">
        <f>IF(HB538&gt;0,ROUND($GD$1*$GM$1,0),0)</f>
        <v>0</v>
      </c>
      <c r="GN539" s="22">
        <f>IF(HB538&gt;0,ROUND($GD$1*$GN$1,2),0)</f>
        <v>0</v>
      </c>
      <c r="GO539" s="22">
        <f>IF(HB538&gt;0,ROUND($GD$1*$GO$1,2),0)</f>
        <v>0</v>
      </c>
      <c r="GP539" s="22">
        <f>IF(HB538&gt;0,ROUND($GD$1*$GP$1,2),0)</f>
        <v>0</v>
      </c>
      <c r="GQ539" s="15">
        <f>IF(HB538&gt;0,GK539+SUM(GM539:GP539),0)</f>
        <v>0</v>
      </c>
      <c r="GR539" s="22">
        <f>IF(HB538&gt;0,ROUND(GQ539/12,2),0)</f>
        <v>0</v>
      </c>
      <c r="GS539" s="9">
        <f>INT(GR539)</f>
        <v>0</v>
      </c>
      <c r="GT539" s="23">
        <f>INT((GR539-GS539)*10)/10</f>
        <v>0</v>
      </c>
      <c r="GU539" s="17">
        <f>GR539-GS539-GT539</f>
        <v>0</v>
      </c>
      <c r="GV539" s="23">
        <f>IF(OR(GU539=0.05,GU539=0),GU539,IF(AND(GU539&gt;0.051,GU539&lt;0.1),0.1,IF(AND(GU539&gt;0.001,GU539&lt;0.05),0.05,GU539)))</f>
        <v>0</v>
      </c>
      <c r="GW539" s="23">
        <f>GS539+GT539+GV539</f>
        <v>0</v>
      </c>
      <c r="GX539">
        <f>IF(HB538&gt;0,GX538,0)</f>
        <v>0</v>
      </c>
      <c r="GY539" s="7">
        <f>ROUND(GD539+GJ539+GW539+GX539,2)</f>
        <v>0</v>
      </c>
      <c r="GZ539" s="7">
        <f>IF(AND(GY539&gt;0,GY540=0),GY539,0)</f>
        <v>0</v>
      </c>
      <c r="HA539" s="7">
        <f>IF(HB538&gt;0,HA538,0)</f>
        <v>0</v>
      </c>
      <c r="HB539" s="7">
        <f>IF(ROUND(GY539-HA539,2)&gt;0,ROUND(GY539-HA539,2),0)</f>
        <v>0</v>
      </c>
    </row>
    <row r="540" spans="1:235">
      <c r="BB540">
        <v>538</v>
      </c>
      <c r="BC540" s="7">
        <f>IF(BW539&gt;0,BC539-1000,BC539)</f>
        <v>0</v>
      </c>
      <c r="BD540" s="20">
        <f>IF(BW539&gt;0,ROUND(PMT($F$92/12,$F$96*12,-BC540),5),0)</f>
        <v>0</v>
      </c>
      <c r="BE540" s="15">
        <f>IF(BW539&gt;0,ROUND(BC540*$E$1/1000,2),0)</f>
        <v>0</v>
      </c>
      <c r="BF540" s="15">
        <f>IF(BW539&gt;0,ROUND(MIN(BC540,$F$168)*$BF$1,2),0)</f>
        <v>0</v>
      </c>
      <c r="BG540" s="22">
        <v>0</v>
      </c>
      <c r="BH540" s="22">
        <f>IF(BW539&gt;0,ROUND(MIN(BC540,$F$168)*$BH$1,0),0)</f>
        <v>0</v>
      </c>
      <c r="BI540" s="22">
        <f>IF(BW539&gt;0,ROUND(MIN(BC540,$F$168)*$BI$1,2),0)</f>
        <v>0</v>
      </c>
      <c r="BJ540" s="22">
        <f>IF(BW539&gt;0,ROUND(MIN(BC540,$F$168)*$BJ$1,2),0)</f>
        <v>0</v>
      </c>
      <c r="BK540" s="22">
        <f>IF(BW539&gt;0,ROUND(MIN(BC540,$F$168)*$BK$1,2),0)</f>
        <v>0</v>
      </c>
      <c r="BL540" s="15">
        <f>IF(BW539&gt;0,BF540+SUM(BH540:BK540),0)</f>
        <v>0</v>
      </c>
      <c r="BM540" s="22">
        <f>IF(BW539&gt;0,ROUND(BL540/12,2),0)</f>
        <v>0</v>
      </c>
      <c r="BN540" s="9">
        <f>INT(BM540)</f>
        <v>0</v>
      </c>
      <c r="BO540" s="23">
        <f>INT((BM540-BN540)*10)/10</f>
        <v>0</v>
      </c>
      <c r="BP540" s="17">
        <f>BM540-BN540-BO540</f>
        <v>0</v>
      </c>
      <c r="BQ540" s="23">
        <f>IF(OR(BP540=0.05,BP540=0),BP540,IF(AND(BP540&gt;0.051,BP540&lt;0.1),0.1,IF(AND(BP540&gt;0.001,BP540&lt;0.05),0.05,BP540)))</f>
        <v>0</v>
      </c>
      <c r="BR540" s="23">
        <f>BN540+BO540+BQ540</f>
        <v>0</v>
      </c>
      <c r="BS540">
        <f>IF(BW539&gt;0,BS539,0)</f>
        <v>0</v>
      </c>
      <c r="BT540" s="7">
        <f>SUM(BD540:BE540)+BR540+BS540</f>
        <v>0</v>
      </c>
      <c r="BU540" s="7">
        <f>IF(AND(BT540&gt;0,BT541=0),BT540,0)</f>
        <v>0</v>
      </c>
      <c r="BV540" s="7">
        <f>IF(BW539&gt;0,BV539,0)</f>
        <v>0</v>
      </c>
      <c r="BW540" s="7">
        <f>IF(ROUND(BT540-BV540,2)&gt;0,ROUND(BT540-BV540,2),0)</f>
        <v>0</v>
      </c>
      <c r="CB540">
        <v>538</v>
      </c>
      <c r="CC540" s="7">
        <f>IF(DB539&gt;0,CC539-1000,CC539)</f>
        <v>0</v>
      </c>
      <c r="CD540" s="20">
        <f>IF(DB539&gt;0,ROUND(PMT($F$92/12,$F$96*12,-CC540),5),0)</f>
        <v>0</v>
      </c>
      <c r="CE540" s="15">
        <f>IF(DB539&gt;0,ROUND(CC540*$CE$1/1000,2),0)</f>
        <v>0</v>
      </c>
      <c r="CF540" s="9">
        <f>INT(CE540)</f>
        <v>0</v>
      </c>
      <c r="CG540" s="23">
        <f>INT((CE540-CF540)*10)/10</f>
        <v>0</v>
      </c>
      <c r="CH540" s="17">
        <f>CE540-CF540-CG540</f>
        <v>0</v>
      </c>
      <c r="CI540" s="23">
        <f>IF(OR(CH540=0.05,CH540=0),CH540,IF(AND(CH540&gt;0.051,CH540&lt;0.1),0.1,IF(AND(CH540&gt;0.001,CH540&lt;0.05),0.05,CH540)))</f>
        <v>0</v>
      </c>
      <c r="CJ540" s="23">
        <f>CF540+CG540+CI540</f>
        <v>0</v>
      </c>
      <c r="CK540" s="15">
        <f>IF(DB539&gt;0,ROUND($CD$1*$CK$1,2),0)</f>
        <v>0</v>
      </c>
      <c r="CL540" s="22">
        <v>0</v>
      </c>
      <c r="CM540" s="22">
        <f>IF(DB539&gt;0,ROUND($CD$1*$CM$1,2),0)</f>
        <v>0</v>
      </c>
      <c r="CN540" s="22">
        <f>IF(DB539&gt;0,ROUND($CD$1*$CN$1,2),0)</f>
        <v>0</v>
      </c>
      <c r="CO540" s="22">
        <f>IF(DB539&gt;0,ROUND($CD$1*$CO$1,2),0)</f>
        <v>0</v>
      </c>
      <c r="CP540" s="22">
        <f>IF(DB539&gt;0,ROUND($CD$1*$CP$1,2),0)</f>
        <v>0</v>
      </c>
      <c r="CQ540" s="15">
        <f>IF(DB539&gt;0,CK540+SUM(CM540:CP540),0)</f>
        <v>0</v>
      </c>
      <c r="CR540" s="22">
        <f>IF(DB539&gt;0,ROUND(CQ540/12,2),0)</f>
        <v>0</v>
      </c>
      <c r="CS540" s="9">
        <f>INT(CR540)</f>
        <v>0</v>
      </c>
      <c r="CT540" s="23">
        <f>INT((CR540-CS540)*10)/10</f>
        <v>0</v>
      </c>
      <c r="CU540" s="17">
        <f>CR540-CS540-CT540</f>
        <v>0</v>
      </c>
      <c r="CV540" s="23">
        <f>IF(OR(CU540=0.05,CU540=0),CU540,IF(AND(CU540&gt;0.051,CU540&lt;0.1),0.1,IF(AND(CU540&gt;0.001,CU540&lt;0.05),0.05,CU540)))</f>
        <v>0</v>
      </c>
      <c r="CW540" s="23">
        <f>CS540+CT540+CV540</f>
        <v>0</v>
      </c>
      <c r="CX540">
        <f>IF(DB539&gt;0,CX539,0)</f>
        <v>0</v>
      </c>
      <c r="CY540" s="7">
        <f>ROUND(CD540+CJ540+CW540+CX540,2)</f>
        <v>0</v>
      </c>
      <c r="CZ540" s="7">
        <f>IF(AND(CY540&gt;0,CY541=0),CY540,0)</f>
        <v>0</v>
      </c>
      <c r="DA540" s="7">
        <f>IF(DB539&gt;0,DA539,0)</f>
        <v>0</v>
      </c>
      <c r="DB540" s="7">
        <f>IF(ROUND(CY540-DA540,2)&gt;0,ROUND(CY540-DA540,2),0)</f>
        <v>0</v>
      </c>
      <c r="EB540">
        <v>538</v>
      </c>
      <c r="EC540" s="7">
        <f>IF(FB539&gt;0,EC539-1000,EC539)</f>
        <v>0</v>
      </c>
      <c r="ED540" s="20">
        <f>IF(FB539&gt;0,ROUND(PMT($F$92/12,$F$96*12,-EC540),5),0)</f>
        <v>0</v>
      </c>
      <c r="EE540" s="15">
        <f>IF(FB539&gt;0,ROUND(EC540*$EE$1/1000,2),0)</f>
        <v>0</v>
      </c>
      <c r="EF540" s="9">
        <f>INT(EE540)</f>
        <v>0</v>
      </c>
      <c r="EG540" s="23">
        <f>INT((EE540-EF540)*10)/10</f>
        <v>0</v>
      </c>
      <c r="EH540" s="17">
        <f>EE540-EF540-EG540</f>
        <v>0</v>
      </c>
      <c r="EI540" s="23">
        <f>IF(OR(EH540=0.05,EH540=0),EH540,IF(AND(EH540&gt;0.051,EH540&lt;0.1),0.1,IF(AND(EH540&gt;0.001,EH540&lt;0.05),0.05,EH540)))</f>
        <v>0</v>
      </c>
      <c r="EJ540" s="23">
        <f>EF540+EG540+EI540</f>
        <v>0</v>
      </c>
      <c r="EK540" s="15">
        <f>IF(FB539&gt;0,ROUND($ED$1*$EK$1,2),0)</f>
        <v>0</v>
      </c>
      <c r="EL540" s="22">
        <v>0</v>
      </c>
      <c r="EM540" s="22">
        <f>IF(FB539&gt;0,ROUND($ED$1*$EM$1,0),0)</f>
        <v>0</v>
      </c>
      <c r="EN540" s="22">
        <f>IF(FB539&gt;0,ROUND($ED$1*$EN$1,2),0)</f>
        <v>0</v>
      </c>
      <c r="EO540" s="22">
        <f>IF(FB539&gt;0,ROUND($ED$1*$EO$1,2),0)</f>
        <v>0</v>
      </c>
      <c r="EP540" s="22">
        <f>IF(FB539&gt;0,ROUND($ED$1*$EP$1,2),0)</f>
        <v>0</v>
      </c>
      <c r="EQ540" s="15">
        <f>IF(FB539&gt;0,EK540+SUM(EM540:EP540),0)</f>
        <v>0</v>
      </c>
      <c r="ER540" s="22">
        <f>IF(FB539&gt;0,ROUND(EQ540/12,2),0)</f>
        <v>0</v>
      </c>
      <c r="ES540" s="9">
        <f>INT(ER540)</f>
        <v>0</v>
      </c>
      <c r="ET540" s="23">
        <f>INT((ER540-ES540)*10)/10</f>
        <v>0</v>
      </c>
      <c r="EU540" s="17">
        <f>ER540-ES540-ET540</f>
        <v>0</v>
      </c>
      <c r="EV540" s="23">
        <f>IF(OR(EU540=0.05,EU540=0),EU540,IF(AND(EU540&gt;0.051,EU540&lt;0.1),0.1,IF(AND(EU540&gt;0.001,EU540&lt;0.05),0.05,EU540)))</f>
        <v>0</v>
      </c>
      <c r="EW540" s="23">
        <f>ES540+ET540+EV540</f>
        <v>0</v>
      </c>
      <c r="EX540">
        <f>IF(FB539&gt;0,EX539,0)</f>
        <v>0</v>
      </c>
      <c r="EY540" s="7">
        <f>ROUND(ED540+EJ540+EW540+EX540,2)</f>
        <v>0</v>
      </c>
      <c r="EZ540" s="7">
        <f>IF(AND(EY540&gt;0,EY541=0),EY540,0)</f>
        <v>0</v>
      </c>
      <c r="FA540" s="7">
        <f>IF(FB539&gt;0,FA539,0)</f>
        <v>0</v>
      </c>
      <c r="FB540" s="7">
        <f>IF(ROUND(EY540-FA540,2)&gt;0,ROUND(EY540-FA540,2),0)</f>
        <v>0</v>
      </c>
      <c r="GB540">
        <v>538</v>
      </c>
      <c r="GC540" s="7">
        <f>IF(HB539&gt;0,GC539-1000,GC539)</f>
        <v>0</v>
      </c>
      <c r="GD540" s="20">
        <f>IF(HB539&gt;0,ROUND(PMT($F$92/12,$F$96*12,-GC540),5),0)</f>
        <v>0</v>
      </c>
      <c r="GE540" s="15">
        <f>IF(HB539&gt;0,ROUND(GC540*$GE$1/1000,2),0)</f>
        <v>0</v>
      </c>
      <c r="GF540" s="9">
        <f>INT(GE540)</f>
        <v>0</v>
      </c>
      <c r="GG540" s="23">
        <f>INT((GE540-GF540)*10)/10</f>
        <v>0</v>
      </c>
      <c r="GH540" s="17">
        <f>GE540-GF540-GG540</f>
        <v>0</v>
      </c>
      <c r="GI540" s="23">
        <f>IF(OR(GH540=0.05,GH540=0),GH540,IF(AND(GH540&gt;0.051,GH540&lt;0.1),0.1,IF(AND(GH540&gt;0.001,GH540&lt;0.05),0.05,GH540)))</f>
        <v>0</v>
      </c>
      <c r="GJ540" s="23">
        <f>GF540+GG540+GI540</f>
        <v>0</v>
      </c>
      <c r="GK540" s="15">
        <f>IF(HB539&gt;0,ROUND($GD$1*$GK$1,2),0)</f>
        <v>0</v>
      </c>
      <c r="GL540" s="22">
        <v>0</v>
      </c>
      <c r="GM540" s="22">
        <f>IF(HB539&gt;0,ROUND($GD$1*$GM$1,0),0)</f>
        <v>0</v>
      </c>
      <c r="GN540" s="22">
        <f>IF(HB539&gt;0,ROUND($GD$1*$GN$1,2),0)</f>
        <v>0</v>
      </c>
      <c r="GO540" s="22">
        <f>IF(HB539&gt;0,ROUND($GD$1*$GO$1,2),0)</f>
        <v>0</v>
      </c>
      <c r="GP540" s="22">
        <f>IF(HB539&gt;0,ROUND($GD$1*$GP$1,2),0)</f>
        <v>0</v>
      </c>
      <c r="GQ540" s="15">
        <f>IF(HB539&gt;0,GK540+SUM(GM540:GP540),0)</f>
        <v>0</v>
      </c>
      <c r="GR540" s="22">
        <f>IF(HB539&gt;0,ROUND(GQ540/12,2),0)</f>
        <v>0</v>
      </c>
      <c r="GS540" s="9">
        <f>INT(GR540)</f>
        <v>0</v>
      </c>
      <c r="GT540" s="23">
        <f>INT((GR540-GS540)*10)/10</f>
        <v>0</v>
      </c>
      <c r="GU540" s="17">
        <f>GR540-GS540-GT540</f>
        <v>0</v>
      </c>
      <c r="GV540" s="23">
        <f>IF(OR(GU540=0.05,GU540=0),GU540,IF(AND(GU540&gt;0.051,GU540&lt;0.1),0.1,IF(AND(GU540&gt;0.001,GU540&lt;0.05),0.05,GU540)))</f>
        <v>0</v>
      </c>
      <c r="GW540" s="23">
        <f>GS540+GT540+GV540</f>
        <v>0</v>
      </c>
      <c r="GX540">
        <f>IF(HB539&gt;0,GX539,0)</f>
        <v>0</v>
      </c>
      <c r="GY540" s="7">
        <f>ROUND(GD540+GJ540+GW540+GX540,2)</f>
        <v>0</v>
      </c>
      <c r="GZ540" s="7">
        <f>IF(AND(GY540&gt;0,GY541=0),GY540,0)</f>
        <v>0</v>
      </c>
      <c r="HA540" s="7">
        <f>IF(HB539&gt;0,HA539,0)</f>
        <v>0</v>
      </c>
      <c r="HB540" s="7">
        <f>IF(ROUND(GY540-HA540,2)&gt;0,ROUND(GY540-HA540,2),0)</f>
        <v>0</v>
      </c>
    </row>
    <row r="541" spans="1:235">
      <c r="BB541">
        <v>539</v>
      </c>
      <c r="BC541" s="7">
        <f>IF(BW540&gt;0,BC540-1000,BC540)</f>
        <v>0</v>
      </c>
      <c r="BD541" s="20">
        <f>IF(BW540&gt;0,ROUND(PMT($F$92/12,$F$96*12,-BC541),5),0)</f>
        <v>0</v>
      </c>
      <c r="BE541" s="15">
        <f>IF(BW540&gt;0,ROUND(BC541*$E$1/1000,2),0)</f>
        <v>0</v>
      </c>
      <c r="BF541" s="15">
        <f>IF(BW540&gt;0,ROUND(MIN(BC541,$F$168)*$BF$1,2),0)</f>
        <v>0</v>
      </c>
      <c r="BG541" s="22">
        <v>0</v>
      </c>
      <c r="BH541" s="22">
        <f>IF(BW540&gt;0,ROUND(MIN(BC541,$F$168)*$BH$1,0),0)</f>
        <v>0</v>
      </c>
      <c r="BI541" s="22">
        <f>IF(BW540&gt;0,ROUND(MIN(BC541,$F$168)*$BI$1,2),0)</f>
        <v>0</v>
      </c>
      <c r="BJ541" s="22">
        <f>IF(BW540&gt;0,ROUND(MIN(BC541,$F$168)*$BJ$1,2),0)</f>
        <v>0</v>
      </c>
      <c r="BK541" s="22">
        <f>IF(BW540&gt;0,ROUND(MIN(BC541,$F$168)*$BK$1,2),0)</f>
        <v>0</v>
      </c>
      <c r="BL541" s="15">
        <f>IF(BW540&gt;0,BF541+SUM(BH541:BK541),0)</f>
        <v>0</v>
      </c>
      <c r="BM541" s="22">
        <f>IF(BW540&gt;0,ROUND(BL541/12,2),0)</f>
        <v>0</v>
      </c>
      <c r="BN541" s="9">
        <f>INT(BM541)</f>
        <v>0</v>
      </c>
      <c r="BO541" s="23">
        <f>INT((BM541-BN541)*10)/10</f>
        <v>0</v>
      </c>
      <c r="BP541" s="17">
        <f>BM541-BN541-BO541</f>
        <v>0</v>
      </c>
      <c r="BQ541" s="23">
        <f>IF(OR(BP541=0.05,BP541=0),BP541,IF(AND(BP541&gt;0.051,BP541&lt;0.1),0.1,IF(AND(BP541&gt;0.001,BP541&lt;0.05),0.05,BP541)))</f>
        <v>0</v>
      </c>
      <c r="BR541" s="23">
        <f>BN541+BO541+BQ541</f>
        <v>0</v>
      </c>
      <c r="BS541">
        <f>IF(BW540&gt;0,BS540,0)</f>
        <v>0</v>
      </c>
      <c r="BT541" s="7">
        <f>SUM(BD541:BE541)+BR541+BS541</f>
        <v>0</v>
      </c>
      <c r="BU541" s="7">
        <f>IF(AND(BT541&gt;0,BT542=0),BT541,0)</f>
        <v>0</v>
      </c>
      <c r="BV541" s="7">
        <f>IF(BW540&gt;0,BV540,0)</f>
        <v>0</v>
      </c>
      <c r="BW541" s="7">
        <f>IF(ROUND(BT541-BV541,2)&gt;0,ROUND(BT541-BV541,2),0)</f>
        <v>0</v>
      </c>
      <c r="CB541">
        <v>539</v>
      </c>
      <c r="CC541" s="7">
        <f>IF(DB540&gt;0,CC540-1000,CC540)</f>
        <v>0</v>
      </c>
      <c r="CD541" s="20">
        <f>IF(DB540&gt;0,ROUND(PMT($F$92/12,$F$96*12,-CC541),5),0)</f>
        <v>0</v>
      </c>
      <c r="CE541" s="15">
        <f>IF(DB540&gt;0,ROUND(CC541*$CE$1/1000,2),0)</f>
        <v>0</v>
      </c>
      <c r="CF541" s="9">
        <f>INT(CE541)</f>
        <v>0</v>
      </c>
      <c r="CG541" s="23">
        <f>INT((CE541-CF541)*10)/10</f>
        <v>0</v>
      </c>
      <c r="CH541" s="17">
        <f>CE541-CF541-CG541</f>
        <v>0</v>
      </c>
      <c r="CI541" s="23">
        <f>IF(OR(CH541=0.05,CH541=0),CH541,IF(AND(CH541&gt;0.051,CH541&lt;0.1),0.1,IF(AND(CH541&gt;0.001,CH541&lt;0.05),0.05,CH541)))</f>
        <v>0</v>
      </c>
      <c r="CJ541" s="23">
        <f>CF541+CG541+CI541</f>
        <v>0</v>
      </c>
      <c r="CK541" s="15">
        <f>IF(DB540&gt;0,ROUND($CD$1*$CK$1,2),0)</f>
        <v>0</v>
      </c>
      <c r="CL541" s="22">
        <v>0</v>
      </c>
      <c r="CM541" s="22">
        <f>IF(DB540&gt;0,ROUND($CD$1*$CM$1,2),0)</f>
        <v>0</v>
      </c>
      <c r="CN541" s="22">
        <f>IF(DB540&gt;0,ROUND($CD$1*$CN$1,2),0)</f>
        <v>0</v>
      </c>
      <c r="CO541" s="22">
        <f>IF(DB540&gt;0,ROUND($CD$1*$CO$1,2),0)</f>
        <v>0</v>
      </c>
      <c r="CP541" s="22">
        <f>IF(DB540&gt;0,ROUND($CD$1*$CP$1,2),0)</f>
        <v>0</v>
      </c>
      <c r="CQ541" s="15">
        <f>IF(DB540&gt;0,CK541+SUM(CM541:CP541),0)</f>
        <v>0</v>
      </c>
      <c r="CR541" s="22">
        <f>IF(DB540&gt;0,ROUND(CQ541/12,2),0)</f>
        <v>0</v>
      </c>
      <c r="CS541" s="9">
        <f>INT(CR541)</f>
        <v>0</v>
      </c>
      <c r="CT541" s="23">
        <f>INT((CR541-CS541)*10)/10</f>
        <v>0</v>
      </c>
      <c r="CU541" s="17">
        <f>CR541-CS541-CT541</f>
        <v>0</v>
      </c>
      <c r="CV541" s="23">
        <f>IF(OR(CU541=0.05,CU541=0),CU541,IF(AND(CU541&gt;0.051,CU541&lt;0.1),0.1,IF(AND(CU541&gt;0.001,CU541&lt;0.05),0.05,CU541)))</f>
        <v>0</v>
      </c>
      <c r="CW541" s="23">
        <f>CS541+CT541+CV541</f>
        <v>0</v>
      </c>
      <c r="CX541">
        <f>IF(DB540&gt;0,CX540,0)</f>
        <v>0</v>
      </c>
      <c r="CY541" s="7">
        <f>ROUND(CD541+CJ541+CW541+CX541,2)</f>
        <v>0</v>
      </c>
      <c r="CZ541" s="7">
        <f>IF(AND(CY541&gt;0,CY542=0),CY541,0)</f>
        <v>0</v>
      </c>
      <c r="DA541" s="7">
        <f>IF(DB540&gt;0,DA540,0)</f>
        <v>0</v>
      </c>
      <c r="DB541" s="7">
        <f>IF(ROUND(CY541-DA541,2)&gt;0,ROUND(CY541-DA541,2),0)</f>
        <v>0</v>
      </c>
      <c r="EB541">
        <v>539</v>
      </c>
      <c r="EC541" s="7">
        <f>IF(FB540&gt;0,EC540-1000,EC540)</f>
        <v>0</v>
      </c>
      <c r="ED541" s="20">
        <f>IF(FB540&gt;0,ROUND(PMT($F$92/12,$F$96*12,-EC541),5),0)</f>
        <v>0</v>
      </c>
      <c r="EE541" s="15">
        <f>IF(FB540&gt;0,ROUND(EC541*$EE$1/1000,2),0)</f>
        <v>0</v>
      </c>
      <c r="EF541" s="9">
        <f>INT(EE541)</f>
        <v>0</v>
      </c>
      <c r="EG541" s="23">
        <f>INT((EE541-EF541)*10)/10</f>
        <v>0</v>
      </c>
      <c r="EH541" s="17">
        <f>EE541-EF541-EG541</f>
        <v>0</v>
      </c>
      <c r="EI541" s="23">
        <f>IF(OR(EH541=0.05,EH541=0),EH541,IF(AND(EH541&gt;0.051,EH541&lt;0.1),0.1,IF(AND(EH541&gt;0.001,EH541&lt;0.05),0.05,EH541)))</f>
        <v>0</v>
      </c>
      <c r="EJ541" s="23">
        <f>EF541+EG541+EI541</f>
        <v>0</v>
      </c>
      <c r="EK541" s="15">
        <f>IF(FB540&gt;0,ROUND($ED$1*$EK$1,2),0)</f>
        <v>0</v>
      </c>
      <c r="EL541" s="22">
        <v>0</v>
      </c>
      <c r="EM541" s="22">
        <f>IF(FB540&gt;0,ROUND($ED$1*$EM$1,0),0)</f>
        <v>0</v>
      </c>
      <c r="EN541" s="22">
        <f>IF(FB540&gt;0,ROUND($ED$1*$EN$1,2),0)</f>
        <v>0</v>
      </c>
      <c r="EO541" s="22">
        <f>IF(FB540&gt;0,ROUND($ED$1*$EO$1,2),0)</f>
        <v>0</v>
      </c>
      <c r="EP541" s="22">
        <f>IF(FB540&gt;0,ROUND($ED$1*$EP$1,2),0)</f>
        <v>0</v>
      </c>
      <c r="EQ541" s="15">
        <f>IF(FB540&gt;0,EK541+SUM(EM541:EP541),0)</f>
        <v>0</v>
      </c>
      <c r="ER541" s="22">
        <f>IF(FB540&gt;0,ROUND(EQ541/12,2),0)</f>
        <v>0</v>
      </c>
      <c r="ES541" s="9">
        <f>INT(ER541)</f>
        <v>0</v>
      </c>
      <c r="ET541" s="23">
        <f>INT((ER541-ES541)*10)/10</f>
        <v>0</v>
      </c>
      <c r="EU541" s="17">
        <f>ER541-ES541-ET541</f>
        <v>0</v>
      </c>
      <c r="EV541" s="23">
        <f>IF(OR(EU541=0.05,EU541=0),EU541,IF(AND(EU541&gt;0.051,EU541&lt;0.1),0.1,IF(AND(EU541&gt;0.001,EU541&lt;0.05),0.05,EU541)))</f>
        <v>0</v>
      </c>
      <c r="EW541" s="23">
        <f>ES541+ET541+EV541</f>
        <v>0</v>
      </c>
      <c r="EX541">
        <f>IF(FB540&gt;0,EX540,0)</f>
        <v>0</v>
      </c>
      <c r="EY541" s="7">
        <f>ROUND(ED541+EJ541+EW541+EX541,2)</f>
        <v>0</v>
      </c>
      <c r="EZ541" s="7">
        <f>IF(AND(EY541&gt;0,EY542=0),EY541,0)</f>
        <v>0</v>
      </c>
      <c r="FA541" s="7">
        <f>IF(FB540&gt;0,FA540,0)</f>
        <v>0</v>
      </c>
      <c r="FB541" s="7">
        <f>IF(ROUND(EY541-FA541,2)&gt;0,ROUND(EY541-FA541,2),0)</f>
        <v>0</v>
      </c>
      <c r="GB541">
        <v>539</v>
      </c>
      <c r="GC541" s="7">
        <f>IF(HB540&gt;0,GC540-1000,GC540)</f>
        <v>0</v>
      </c>
      <c r="GD541" s="20">
        <f>IF(HB540&gt;0,ROUND(PMT($F$92/12,$F$96*12,-GC541),5),0)</f>
        <v>0</v>
      </c>
      <c r="GE541" s="15">
        <f>IF(HB540&gt;0,ROUND(GC541*$GE$1/1000,2),0)</f>
        <v>0</v>
      </c>
      <c r="GF541" s="9">
        <f>INT(GE541)</f>
        <v>0</v>
      </c>
      <c r="GG541" s="23">
        <f>INT((GE541-GF541)*10)/10</f>
        <v>0</v>
      </c>
      <c r="GH541" s="17">
        <f>GE541-GF541-GG541</f>
        <v>0</v>
      </c>
      <c r="GI541" s="23">
        <f>IF(OR(GH541=0.05,GH541=0),GH541,IF(AND(GH541&gt;0.051,GH541&lt;0.1),0.1,IF(AND(GH541&gt;0.001,GH541&lt;0.05),0.05,GH541)))</f>
        <v>0</v>
      </c>
      <c r="GJ541" s="23">
        <f>GF541+GG541+GI541</f>
        <v>0</v>
      </c>
      <c r="GK541" s="15">
        <f>IF(HB540&gt;0,ROUND($GD$1*$GK$1,2),0)</f>
        <v>0</v>
      </c>
      <c r="GL541" s="22">
        <v>0</v>
      </c>
      <c r="GM541" s="22">
        <f>IF(HB540&gt;0,ROUND($GD$1*$GM$1,0),0)</f>
        <v>0</v>
      </c>
      <c r="GN541" s="22">
        <f>IF(HB540&gt;0,ROUND($GD$1*$GN$1,2),0)</f>
        <v>0</v>
      </c>
      <c r="GO541" s="22">
        <f>IF(HB540&gt;0,ROUND($GD$1*$GO$1,2),0)</f>
        <v>0</v>
      </c>
      <c r="GP541" s="22">
        <f>IF(HB540&gt;0,ROUND($GD$1*$GP$1,2),0)</f>
        <v>0</v>
      </c>
      <c r="GQ541" s="15">
        <f>IF(HB540&gt;0,GK541+SUM(GM541:GP541),0)</f>
        <v>0</v>
      </c>
      <c r="GR541" s="22">
        <f>IF(HB540&gt;0,ROUND(GQ541/12,2),0)</f>
        <v>0</v>
      </c>
      <c r="GS541" s="9">
        <f>INT(GR541)</f>
        <v>0</v>
      </c>
      <c r="GT541" s="23">
        <f>INT((GR541-GS541)*10)/10</f>
        <v>0</v>
      </c>
      <c r="GU541" s="17">
        <f>GR541-GS541-GT541</f>
        <v>0</v>
      </c>
      <c r="GV541" s="23">
        <f>IF(OR(GU541=0.05,GU541=0),GU541,IF(AND(GU541&gt;0.051,GU541&lt;0.1),0.1,IF(AND(GU541&gt;0.001,GU541&lt;0.05),0.05,GU541)))</f>
        <v>0</v>
      </c>
      <c r="GW541" s="23">
        <f>GS541+GT541+GV541</f>
        <v>0</v>
      </c>
      <c r="GX541">
        <f>IF(HB540&gt;0,GX540,0)</f>
        <v>0</v>
      </c>
      <c r="GY541" s="7">
        <f>ROUND(GD541+GJ541+GW541+GX541,2)</f>
        <v>0</v>
      </c>
      <c r="GZ541" s="7">
        <f>IF(AND(GY541&gt;0,GY542=0),GY541,0)</f>
        <v>0</v>
      </c>
      <c r="HA541" s="7">
        <f>IF(HB540&gt;0,HA540,0)</f>
        <v>0</v>
      </c>
      <c r="HB541" s="7">
        <f>IF(ROUND(GY541-HA541,2)&gt;0,ROUND(GY541-HA541,2),0)</f>
        <v>0</v>
      </c>
    </row>
    <row r="542" spans="1:235">
      <c r="BB542">
        <v>540</v>
      </c>
      <c r="BC542" s="7">
        <f>IF(BW541&gt;0,BC541-1000,BC541)</f>
        <v>0</v>
      </c>
      <c r="BD542" s="20">
        <f>IF(BW541&gt;0,ROUND(PMT($F$92/12,$F$96*12,-BC542),5),0)</f>
        <v>0</v>
      </c>
      <c r="BE542" s="15">
        <f>IF(BW541&gt;0,ROUND(BC542*$E$1/1000,2),0)</f>
        <v>0</v>
      </c>
      <c r="BF542" s="15">
        <f>IF(BW541&gt;0,ROUND(MIN(BC542,$F$168)*$BF$1,2),0)</f>
        <v>0</v>
      </c>
      <c r="BG542" s="22">
        <v>0</v>
      </c>
      <c r="BH542" s="22">
        <f>IF(BW541&gt;0,ROUND(MIN(BC542,$F$168)*$BH$1,0),0)</f>
        <v>0</v>
      </c>
      <c r="BI542" s="22">
        <f>IF(BW541&gt;0,ROUND(MIN(BC542,$F$168)*$BI$1,2),0)</f>
        <v>0</v>
      </c>
      <c r="BJ542" s="22">
        <f>IF(BW541&gt;0,ROUND(MIN(BC542,$F$168)*$BJ$1,2),0)</f>
        <v>0</v>
      </c>
      <c r="BK542" s="22">
        <f>IF(BW541&gt;0,ROUND(MIN(BC542,$F$168)*$BK$1,2),0)</f>
        <v>0</v>
      </c>
      <c r="BL542" s="15">
        <f>IF(BW541&gt;0,BF542+SUM(BH542:BK542),0)</f>
        <v>0</v>
      </c>
      <c r="BM542" s="22">
        <f>IF(BW541&gt;0,ROUND(BL542/12,2),0)</f>
        <v>0</v>
      </c>
      <c r="BN542" s="9">
        <f>INT(BM542)</f>
        <v>0</v>
      </c>
      <c r="BO542" s="23">
        <f>INT((BM542-BN542)*10)/10</f>
        <v>0</v>
      </c>
      <c r="BP542" s="17">
        <f>BM542-BN542-BO542</f>
        <v>0</v>
      </c>
      <c r="BQ542" s="23">
        <f>IF(OR(BP542=0.05,BP542=0),BP542,IF(AND(BP542&gt;0.051,BP542&lt;0.1),0.1,IF(AND(BP542&gt;0.001,BP542&lt;0.05),0.05,BP542)))</f>
        <v>0</v>
      </c>
      <c r="BR542" s="23">
        <f>BN542+BO542+BQ542</f>
        <v>0</v>
      </c>
      <c r="BS542">
        <f>IF(BW541&gt;0,BS541,0)</f>
        <v>0</v>
      </c>
      <c r="BT542" s="7">
        <f>SUM(BD542:BE542)+BR542+BS542</f>
        <v>0</v>
      </c>
      <c r="BU542" s="7">
        <f>IF(AND(BT542&gt;0,BT543=0),BT542,0)</f>
        <v>0</v>
      </c>
      <c r="BV542" s="7">
        <f>IF(BW541&gt;0,BV541,0)</f>
        <v>0</v>
      </c>
      <c r="BW542" s="7">
        <f>IF(ROUND(BT542-BV542,2)&gt;0,ROUND(BT542-BV542,2),0)</f>
        <v>0</v>
      </c>
      <c r="CB542">
        <v>540</v>
      </c>
      <c r="CC542" s="7">
        <f>IF(DB541&gt;0,CC541-1000,CC541)</f>
        <v>0</v>
      </c>
      <c r="CD542" s="20">
        <f>IF(DB541&gt;0,ROUND(PMT($F$92/12,$F$96*12,-CC542),5),0)</f>
        <v>0</v>
      </c>
      <c r="CE542" s="15">
        <f>IF(DB541&gt;0,ROUND(CC542*$CE$1/1000,2),0)</f>
        <v>0</v>
      </c>
      <c r="CF542" s="9">
        <f>INT(CE542)</f>
        <v>0</v>
      </c>
      <c r="CG542" s="23">
        <f>INT((CE542-CF542)*10)/10</f>
        <v>0</v>
      </c>
      <c r="CH542" s="17">
        <f>CE542-CF542-CG542</f>
        <v>0</v>
      </c>
      <c r="CI542" s="23">
        <f>IF(OR(CH542=0.05,CH542=0),CH542,IF(AND(CH542&gt;0.051,CH542&lt;0.1),0.1,IF(AND(CH542&gt;0.001,CH542&lt;0.05),0.05,CH542)))</f>
        <v>0</v>
      </c>
      <c r="CJ542" s="23">
        <f>CF542+CG542+CI542</f>
        <v>0</v>
      </c>
      <c r="CK542" s="15">
        <f>IF(DB541&gt;0,ROUND($CD$1*$CK$1,2),0)</f>
        <v>0</v>
      </c>
      <c r="CL542" s="22">
        <v>0</v>
      </c>
      <c r="CM542" s="22">
        <f>IF(DB541&gt;0,ROUND($CD$1*$CM$1,2),0)</f>
        <v>0</v>
      </c>
      <c r="CN542" s="22">
        <f>IF(DB541&gt;0,ROUND($CD$1*$CN$1,2),0)</f>
        <v>0</v>
      </c>
      <c r="CO542" s="22">
        <f>IF(DB541&gt;0,ROUND($CD$1*$CO$1,2),0)</f>
        <v>0</v>
      </c>
      <c r="CP542" s="22">
        <f>IF(DB541&gt;0,ROUND($CD$1*$CP$1,2),0)</f>
        <v>0</v>
      </c>
      <c r="CQ542" s="15">
        <f>IF(DB541&gt;0,CK542+SUM(CM542:CP542),0)</f>
        <v>0</v>
      </c>
      <c r="CR542" s="22">
        <f>IF(DB541&gt;0,ROUND(CQ542/12,2),0)</f>
        <v>0</v>
      </c>
      <c r="CS542" s="9">
        <f>INT(CR542)</f>
        <v>0</v>
      </c>
      <c r="CT542" s="23">
        <f>INT((CR542-CS542)*10)/10</f>
        <v>0</v>
      </c>
      <c r="CU542" s="17">
        <f>CR542-CS542-CT542</f>
        <v>0</v>
      </c>
      <c r="CV542" s="23">
        <f>IF(OR(CU542=0.05,CU542=0),CU542,IF(AND(CU542&gt;0.051,CU542&lt;0.1),0.1,IF(AND(CU542&gt;0.001,CU542&lt;0.05),0.05,CU542)))</f>
        <v>0</v>
      </c>
      <c r="CW542" s="23">
        <f>CS542+CT542+CV542</f>
        <v>0</v>
      </c>
      <c r="CX542">
        <f>IF(DB541&gt;0,CX541,0)</f>
        <v>0</v>
      </c>
      <c r="CY542" s="7">
        <f>ROUND(CD542+CJ542+CW542+CX542,2)</f>
        <v>0</v>
      </c>
      <c r="CZ542" s="7">
        <f>IF(AND(CY542&gt;0,CY543=0),CY542,0)</f>
        <v>0</v>
      </c>
      <c r="DA542" s="7">
        <f>IF(DB541&gt;0,DA541,0)</f>
        <v>0</v>
      </c>
      <c r="DB542" s="7">
        <f>IF(ROUND(CY542-DA542,2)&gt;0,ROUND(CY542-DA542,2),0)</f>
        <v>0</v>
      </c>
      <c r="EB542">
        <v>540</v>
      </c>
      <c r="EC542" s="7">
        <f>IF(FB541&gt;0,EC541-1000,EC541)</f>
        <v>0</v>
      </c>
      <c r="ED542" s="20">
        <f>IF(FB541&gt;0,ROUND(PMT($F$92/12,$F$96*12,-EC542),5),0)</f>
        <v>0</v>
      </c>
      <c r="EE542" s="15">
        <f>IF(FB541&gt;0,ROUND(EC542*$EE$1/1000,2),0)</f>
        <v>0</v>
      </c>
      <c r="EF542" s="9">
        <f>INT(EE542)</f>
        <v>0</v>
      </c>
      <c r="EG542" s="23">
        <f>INT((EE542-EF542)*10)/10</f>
        <v>0</v>
      </c>
      <c r="EH542" s="17">
        <f>EE542-EF542-EG542</f>
        <v>0</v>
      </c>
      <c r="EI542" s="23">
        <f>IF(OR(EH542=0.05,EH542=0),EH542,IF(AND(EH542&gt;0.051,EH542&lt;0.1),0.1,IF(AND(EH542&gt;0.001,EH542&lt;0.05),0.05,EH542)))</f>
        <v>0</v>
      </c>
      <c r="EJ542" s="23">
        <f>EF542+EG542+EI542</f>
        <v>0</v>
      </c>
      <c r="EK542" s="15">
        <f>IF(FB541&gt;0,ROUND($ED$1*$EK$1,2),0)</f>
        <v>0</v>
      </c>
      <c r="EL542" s="22">
        <v>0</v>
      </c>
      <c r="EM542" s="22">
        <f>IF(FB541&gt;0,ROUND($ED$1*$EM$1,0),0)</f>
        <v>0</v>
      </c>
      <c r="EN542" s="22">
        <f>IF(FB541&gt;0,ROUND($ED$1*$EN$1,2),0)</f>
        <v>0</v>
      </c>
      <c r="EO542" s="22">
        <f>IF(FB541&gt;0,ROUND($ED$1*$EO$1,2),0)</f>
        <v>0</v>
      </c>
      <c r="EP542" s="22">
        <f>IF(FB541&gt;0,ROUND($ED$1*$EP$1,2),0)</f>
        <v>0</v>
      </c>
      <c r="EQ542" s="15">
        <f>IF(FB541&gt;0,EK542+SUM(EM542:EP542),0)</f>
        <v>0</v>
      </c>
      <c r="ER542" s="22">
        <f>IF(FB541&gt;0,ROUND(EQ542/12,2),0)</f>
        <v>0</v>
      </c>
      <c r="ES542" s="9">
        <f>INT(ER542)</f>
        <v>0</v>
      </c>
      <c r="ET542" s="23">
        <f>INT((ER542-ES542)*10)/10</f>
        <v>0</v>
      </c>
      <c r="EU542" s="17">
        <f>ER542-ES542-ET542</f>
        <v>0</v>
      </c>
      <c r="EV542" s="23">
        <f>IF(OR(EU542=0.05,EU542=0),EU542,IF(AND(EU542&gt;0.051,EU542&lt;0.1),0.1,IF(AND(EU542&gt;0.001,EU542&lt;0.05),0.05,EU542)))</f>
        <v>0</v>
      </c>
      <c r="EW542" s="23">
        <f>ES542+ET542+EV542</f>
        <v>0</v>
      </c>
      <c r="EX542">
        <f>IF(FB541&gt;0,EX541,0)</f>
        <v>0</v>
      </c>
      <c r="EY542" s="7">
        <f>ROUND(ED542+EJ542+EW542+EX542,2)</f>
        <v>0</v>
      </c>
      <c r="EZ542" s="7">
        <f>IF(AND(EY542&gt;0,EY543=0),EY542,0)</f>
        <v>0</v>
      </c>
      <c r="FA542" s="7">
        <f>IF(FB541&gt;0,FA541,0)</f>
        <v>0</v>
      </c>
      <c r="FB542" s="7">
        <f>IF(ROUND(EY542-FA542,2)&gt;0,ROUND(EY542-FA542,2),0)</f>
        <v>0</v>
      </c>
      <c r="GB542">
        <v>540</v>
      </c>
      <c r="GC542" s="7">
        <f>IF(HB541&gt;0,GC541-1000,GC541)</f>
        <v>0</v>
      </c>
      <c r="GD542" s="20">
        <f>IF(HB541&gt;0,ROUND(PMT($F$92/12,$F$96*12,-GC542),5),0)</f>
        <v>0</v>
      </c>
      <c r="GE542" s="15">
        <f>IF(HB541&gt;0,ROUND(GC542*$GE$1/1000,2),0)</f>
        <v>0</v>
      </c>
      <c r="GF542" s="9">
        <f>INT(GE542)</f>
        <v>0</v>
      </c>
      <c r="GG542" s="23">
        <f>INT((GE542-GF542)*10)/10</f>
        <v>0</v>
      </c>
      <c r="GH542" s="17">
        <f>GE542-GF542-GG542</f>
        <v>0</v>
      </c>
      <c r="GI542" s="23">
        <f>IF(OR(GH542=0.05,GH542=0),GH542,IF(AND(GH542&gt;0.051,GH542&lt;0.1),0.1,IF(AND(GH542&gt;0.001,GH542&lt;0.05),0.05,GH542)))</f>
        <v>0</v>
      </c>
      <c r="GJ542" s="23">
        <f>GF542+GG542+GI542</f>
        <v>0</v>
      </c>
      <c r="GK542" s="15">
        <f>IF(HB541&gt;0,ROUND($GD$1*$GK$1,2),0)</f>
        <v>0</v>
      </c>
      <c r="GL542" s="22">
        <v>0</v>
      </c>
      <c r="GM542" s="22">
        <f>IF(HB541&gt;0,ROUND($GD$1*$GM$1,0),0)</f>
        <v>0</v>
      </c>
      <c r="GN542" s="22">
        <f>IF(HB541&gt;0,ROUND($GD$1*$GN$1,2),0)</f>
        <v>0</v>
      </c>
      <c r="GO542" s="22">
        <f>IF(HB541&gt;0,ROUND($GD$1*$GO$1,2),0)</f>
        <v>0</v>
      </c>
      <c r="GP542" s="22">
        <f>IF(HB541&gt;0,ROUND($GD$1*$GP$1,2),0)</f>
        <v>0</v>
      </c>
      <c r="GQ542" s="15">
        <f>IF(HB541&gt;0,GK542+SUM(GM542:GP542),0)</f>
        <v>0</v>
      </c>
      <c r="GR542" s="22">
        <f>IF(HB541&gt;0,ROUND(GQ542/12,2),0)</f>
        <v>0</v>
      </c>
      <c r="GS542" s="9">
        <f>INT(GR542)</f>
        <v>0</v>
      </c>
      <c r="GT542" s="23">
        <f>INT((GR542-GS542)*10)/10</f>
        <v>0</v>
      </c>
      <c r="GU542" s="17">
        <f>GR542-GS542-GT542</f>
        <v>0</v>
      </c>
      <c r="GV542" s="23">
        <f>IF(OR(GU542=0.05,GU542=0),GU542,IF(AND(GU542&gt;0.051,GU542&lt;0.1),0.1,IF(AND(GU542&gt;0.001,GU542&lt;0.05),0.05,GU542)))</f>
        <v>0</v>
      </c>
      <c r="GW542" s="23">
        <f>GS542+GT542+GV542</f>
        <v>0</v>
      </c>
      <c r="GX542">
        <f>IF(HB541&gt;0,GX541,0)</f>
        <v>0</v>
      </c>
      <c r="GY542" s="7">
        <f>ROUND(GD542+GJ542+GW542+GX542,2)</f>
        <v>0</v>
      </c>
      <c r="GZ542" s="7">
        <f>IF(AND(GY542&gt;0,GY543=0),GY542,0)</f>
        <v>0</v>
      </c>
      <c r="HA542" s="7">
        <f>IF(HB541&gt;0,HA541,0)</f>
        <v>0</v>
      </c>
      <c r="HB542" s="7">
        <f>IF(ROUND(GY542-HA542,2)&gt;0,ROUND(GY542-HA542,2),0)</f>
        <v>0</v>
      </c>
    </row>
    <row r="543" spans="1:235">
      <c r="BB543">
        <v>541</v>
      </c>
      <c r="BC543" s="7">
        <f>IF(BW542&gt;0,BC542-1000,BC542)</f>
        <v>0</v>
      </c>
      <c r="BD543" s="20">
        <f>IF(BW542&gt;0,ROUND(PMT($F$92/12,$F$96*12,-BC543),5),0)</f>
        <v>0</v>
      </c>
      <c r="BE543" s="15">
        <f>IF(BW542&gt;0,ROUND(BC543*$E$1/1000,2),0)</f>
        <v>0</v>
      </c>
      <c r="BF543" s="15">
        <f>IF(BW542&gt;0,ROUND(MIN(BC543,$F$168)*$BF$1,2),0)</f>
        <v>0</v>
      </c>
      <c r="BG543" s="22">
        <v>0</v>
      </c>
      <c r="BH543" s="22">
        <f>IF(BW542&gt;0,ROUND(MIN(BC543,$F$168)*$BH$1,0),0)</f>
        <v>0</v>
      </c>
      <c r="BI543" s="22">
        <f>IF(BW542&gt;0,ROUND(MIN(BC543,$F$168)*$BI$1,2),0)</f>
        <v>0</v>
      </c>
      <c r="BJ543" s="22">
        <f>IF(BW542&gt;0,ROUND(MIN(BC543,$F$168)*$BJ$1,2),0)</f>
        <v>0</v>
      </c>
      <c r="BK543" s="22">
        <f>IF(BW542&gt;0,ROUND(MIN(BC543,$F$168)*$BK$1,2),0)</f>
        <v>0</v>
      </c>
      <c r="BL543" s="15">
        <f>IF(BW542&gt;0,BF543+SUM(BH543:BK543),0)</f>
        <v>0</v>
      </c>
      <c r="BM543" s="22">
        <f>IF(BW542&gt;0,ROUND(BL543/12,2),0)</f>
        <v>0</v>
      </c>
      <c r="BN543" s="9">
        <f>INT(BM543)</f>
        <v>0</v>
      </c>
      <c r="BO543" s="23">
        <f>INT((BM543-BN543)*10)/10</f>
        <v>0</v>
      </c>
      <c r="BP543" s="17">
        <f>BM543-BN543-BO543</f>
        <v>0</v>
      </c>
      <c r="BQ543" s="23">
        <f>IF(OR(BP543=0.05,BP543=0),BP543,IF(AND(BP543&gt;0.051,BP543&lt;0.1),0.1,IF(AND(BP543&gt;0.001,BP543&lt;0.05),0.05,BP543)))</f>
        <v>0</v>
      </c>
      <c r="BR543" s="23">
        <f>BN543+BO543+BQ543</f>
        <v>0</v>
      </c>
      <c r="BS543">
        <f>IF(BW542&gt;0,BS542,0)</f>
        <v>0</v>
      </c>
      <c r="BT543" s="7">
        <f>SUM(BD543:BE543)+BR543+BS543</f>
        <v>0</v>
      </c>
      <c r="BU543" s="7">
        <f>IF(AND(BT543&gt;0,BT544=0),BT543,0)</f>
        <v>0</v>
      </c>
      <c r="BV543" s="7">
        <f>IF(BW542&gt;0,BV542,0)</f>
        <v>0</v>
      </c>
      <c r="BW543" s="7">
        <f>IF(ROUND(BT543-BV543,2)&gt;0,ROUND(BT543-BV543,2),0)</f>
        <v>0</v>
      </c>
      <c r="CB543">
        <v>541</v>
      </c>
      <c r="CC543" s="7">
        <f>IF(DB542&gt;0,CC542-1000,CC542)</f>
        <v>0</v>
      </c>
      <c r="CD543" s="20">
        <f>IF(DB542&gt;0,ROUND(PMT($F$92/12,$F$96*12,-CC543),5),0)</f>
        <v>0</v>
      </c>
      <c r="CE543" s="15">
        <f>IF(DB542&gt;0,ROUND(CC543*$CE$1/1000,2),0)</f>
        <v>0</v>
      </c>
      <c r="CF543" s="9">
        <f>INT(CE543)</f>
        <v>0</v>
      </c>
      <c r="CG543" s="23">
        <f>INT((CE543-CF543)*10)/10</f>
        <v>0</v>
      </c>
      <c r="CH543" s="17">
        <f>CE543-CF543-CG543</f>
        <v>0</v>
      </c>
      <c r="CI543" s="23">
        <f>IF(OR(CH543=0.05,CH543=0),CH543,IF(AND(CH543&gt;0.051,CH543&lt;0.1),0.1,IF(AND(CH543&gt;0.001,CH543&lt;0.05),0.05,CH543)))</f>
        <v>0</v>
      </c>
      <c r="CJ543" s="23">
        <f>CF543+CG543+CI543</f>
        <v>0</v>
      </c>
      <c r="CK543" s="15">
        <f>IF(DB542&gt;0,ROUND($CD$1*$CK$1,2),0)</f>
        <v>0</v>
      </c>
      <c r="CL543" s="22">
        <v>0</v>
      </c>
      <c r="CM543" s="22">
        <f>IF(DB542&gt;0,ROUND($CD$1*$CM$1,2),0)</f>
        <v>0</v>
      </c>
      <c r="CN543" s="22">
        <f>IF(DB542&gt;0,ROUND($CD$1*$CN$1,2),0)</f>
        <v>0</v>
      </c>
      <c r="CO543" s="22">
        <f>IF(DB542&gt;0,ROUND($CD$1*$CO$1,2),0)</f>
        <v>0</v>
      </c>
      <c r="CP543" s="22">
        <f>IF(DB542&gt;0,ROUND($CD$1*$CP$1,2),0)</f>
        <v>0</v>
      </c>
      <c r="CQ543" s="15">
        <f>IF(DB542&gt;0,CK543+SUM(CM543:CP543),0)</f>
        <v>0</v>
      </c>
      <c r="CR543" s="22">
        <f>IF(DB542&gt;0,ROUND(CQ543/12,2),0)</f>
        <v>0</v>
      </c>
      <c r="CS543" s="9">
        <f>INT(CR543)</f>
        <v>0</v>
      </c>
      <c r="CT543" s="23">
        <f>INT((CR543-CS543)*10)/10</f>
        <v>0</v>
      </c>
      <c r="CU543" s="17">
        <f>CR543-CS543-CT543</f>
        <v>0</v>
      </c>
      <c r="CV543" s="23">
        <f>IF(OR(CU543=0.05,CU543=0),CU543,IF(AND(CU543&gt;0.051,CU543&lt;0.1),0.1,IF(AND(CU543&gt;0.001,CU543&lt;0.05),0.05,CU543)))</f>
        <v>0</v>
      </c>
      <c r="CW543" s="23">
        <f>CS543+CT543+CV543</f>
        <v>0</v>
      </c>
      <c r="CX543">
        <f>IF(DB542&gt;0,CX542,0)</f>
        <v>0</v>
      </c>
      <c r="CY543" s="7">
        <f>ROUND(CD543+CJ543+CW543+CX543,2)</f>
        <v>0</v>
      </c>
      <c r="CZ543" s="7">
        <f>IF(AND(CY543&gt;0,CY544=0),CY543,0)</f>
        <v>0</v>
      </c>
      <c r="DA543" s="7">
        <f>IF(DB542&gt;0,DA542,0)</f>
        <v>0</v>
      </c>
      <c r="DB543" s="7">
        <f>IF(ROUND(CY543-DA543,2)&gt;0,ROUND(CY543-DA543,2),0)</f>
        <v>0</v>
      </c>
      <c r="EB543">
        <v>541</v>
      </c>
      <c r="EC543" s="7">
        <f>IF(FB542&gt;0,EC542-1000,EC542)</f>
        <v>0</v>
      </c>
      <c r="ED543" s="20">
        <f>IF(FB542&gt;0,ROUND(PMT($F$92/12,$F$96*12,-EC543),5),0)</f>
        <v>0</v>
      </c>
      <c r="EE543" s="15">
        <f>IF(FB542&gt;0,ROUND(EC543*$EE$1/1000,2),0)</f>
        <v>0</v>
      </c>
      <c r="EF543" s="9">
        <f>INT(EE543)</f>
        <v>0</v>
      </c>
      <c r="EG543" s="23">
        <f>INT((EE543-EF543)*10)/10</f>
        <v>0</v>
      </c>
      <c r="EH543" s="17">
        <f>EE543-EF543-EG543</f>
        <v>0</v>
      </c>
      <c r="EI543" s="23">
        <f>IF(OR(EH543=0.05,EH543=0),EH543,IF(AND(EH543&gt;0.051,EH543&lt;0.1),0.1,IF(AND(EH543&gt;0.001,EH543&lt;0.05),0.05,EH543)))</f>
        <v>0</v>
      </c>
      <c r="EJ543" s="23">
        <f>EF543+EG543+EI543</f>
        <v>0</v>
      </c>
      <c r="EK543" s="15">
        <f>IF(FB542&gt;0,ROUND($ED$1*$EK$1,2),0)</f>
        <v>0</v>
      </c>
      <c r="EL543" s="22">
        <v>0</v>
      </c>
      <c r="EM543" s="22">
        <f>IF(FB542&gt;0,ROUND($ED$1*$EM$1,0),0)</f>
        <v>0</v>
      </c>
      <c r="EN543" s="22">
        <f>IF(FB542&gt;0,ROUND($ED$1*$EN$1,2),0)</f>
        <v>0</v>
      </c>
      <c r="EO543" s="22">
        <f>IF(FB542&gt;0,ROUND($ED$1*$EO$1,2),0)</f>
        <v>0</v>
      </c>
      <c r="EP543" s="22">
        <f>IF(FB542&gt;0,ROUND($ED$1*$EP$1,2),0)</f>
        <v>0</v>
      </c>
      <c r="EQ543" s="15">
        <f>IF(FB542&gt;0,EK543+SUM(EM543:EP543),0)</f>
        <v>0</v>
      </c>
      <c r="ER543" s="22">
        <f>IF(FB542&gt;0,ROUND(EQ543/12,2),0)</f>
        <v>0</v>
      </c>
      <c r="ES543" s="9">
        <f>INT(ER543)</f>
        <v>0</v>
      </c>
      <c r="ET543" s="23">
        <f>INT((ER543-ES543)*10)/10</f>
        <v>0</v>
      </c>
      <c r="EU543" s="17">
        <f>ER543-ES543-ET543</f>
        <v>0</v>
      </c>
      <c r="EV543" s="23">
        <f>IF(OR(EU543=0.05,EU543=0),EU543,IF(AND(EU543&gt;0.051,EU543&lt;0.1),0.1,IF(AND(EU543&gt;0.001,EU543&lt;0.05),0.05,EU543)))</f>
        <v>0</v>
      </c>
      <c r="EW543" s="23">
        <f>ES543+ET543+EV543</f>
        <v>0</v>
      </c>
      <c r="EX543">
        <f>IF(FB542&gt;0,EX542,0)</f>
        <v>0</v>
      </c>
      <c r="EY543" s="7">
        <f>ROUND(ED543+EJ543+EW543+EX543,2)</f>
        <v>0</v>
      </c>
      <c r="EZ543" s="7">
        <f>IF(AND(EY543&gt;0,EY544=0),EY543,0)</f>
        <v>0</v>
      </c>
      <c r="FA543" s="7">
        <f>IF(FB542&gt;0,FA542,0)</f>
        <v>0</v>
      </c>
      <c r="FB543" s="7">
        <f>IF(ROUND(EY543-FA543,2)&gt;0,ROUND(EY543-FA543,2),0)</f>
        <v>0</v>
      </c>
      <c r="GB543">
        <v>541</v>
      </c>
      <c r="GC543" s="7">
        <f>IF(HB542&gt;0,GC542-1000,GC542)</f>
        <v>0</v>
      </c>
      <c r="GD543" s="20">
        <f>IF(HB542&gt;0,ROUND(PMT($F$92/12,$F$96*12,-GC543),5),0)</f>
        <v>0</v>
      </c>
      <c r="GE543" s="15">
        <f>IF(HB542&gt;0,ROUND(GC543*$GE$1/1000,2),0)</f>
        <v>0</v>
      </c>
      <c r="GF543" s="9">
        <f>INT(GE543)</f>
        <v>0</v>
      </c>
      <c r="GG543" s="23">
        <f>INT((GE543-GF543)*10)/10</f>
        <v>0</v>
      </c>
      <c r="GH543" s="17">
        <f>GE543-GF543-GG543</f>
        <v>0</v>
      </c>
      <c r="GI543" s="23">
        <f>IF(OR(GH543=0.05,GH543=0),GH543,IF(AND(GH543&gt;0.051,GH543&lt;0.1),0.1,IF(AND(GH543&gt;0.001,GH543&lt;0.05),0.05,GH543)))</f>
        <v>0</v>
      </c>
      <c r="GJ543" s="23">
        <f>GF543+GG543+GI543</f>
        <v>0</v>
      </c>
      <c r="GK543" s="15">
        <f>IF(HB542&gt;0,ROUND($GD$1*$GK$1,2),0)</f>
        <v>0</v>
      </c>
      <c r="GL543" s="22">
        <v>0</v>
      </c>
      <c r="GM543" s="22">
        <f>IF(HB542&gt;0,ROUND($GD$1*$GM$1,0),0)</f>
        <v>0</v>
      </c>
      <c r="GN543" s="22">
        <f>IF(HB542&gt;0,ROUND($GD$1*$GN$1,2),0)</f>
        <v>0</v>
      </c>
      <c r="GO543" s="22">
        <f>IF(HB542&gt;0,ROUND($GD$1*$GO$1,2),0)</f>
        <v>0</v>
      </c>
      <c r="GP543" s="22">
        <f>IF(HB542&gt;0,ROUND($GD$1*$GP$1,2),0)</f>
        <v>0</v>
      </c>
      <c r="GQ543" s="15">
        <f>IF(HB542&gt;0,GK543+SUM(GM543:GP543),0)</f>
        <v>0</v>
      </c>
      <c r="GR543" s="22">
        <f>IF(HB542&gt;0,ROUND(GQ543/12,2),0)</f>
        <v>0</v>
      </c>
      <c r="GS543" s="9">
        <f>INT(GR543)</f>
        <v>0</v>
      </c>
      <c r="GT543" s="23">
        <f>INT((GR543-GS543)*10)/10</f>
        <v>0</v>
      </c>
      <c r="GU543" s="17">
        <f>GR543-GS543-GT543</f>
        <v>0</v>
      </c>
      <c r="GV543" s="23">
        <f>IF(OR(GU543=0.05,GU543=0),GU543,IF(AND(GU543&gt;0.051,GU543&lt;0.1),0.1,IF(AND(GU543&gt;0.001,GU543&lt;0.05),0.05,GU543)))</f>
        <v>0</v>
      </c>
      <c r="GW543" s="23">
        <f>GS543+GT543+GV543</f>
        <v>0</v>
      </c>
      <c r="GX543">
        <f>IF(HB542&gt;0,GX542,0)</f>
        <v>0</v>
      </c>
      <c r="GY543" s="7">
        <f>ROUND(GD543+GJ543+GW543+GX543,2)</f>
        <v>0</v>
      </c>
      <c r="GZ543" s="7">
        <f>IF(AND(GY543&gt;0,GY544=0),GY543,0)</f>
        <v>0</v>
      </c>
      <c r="HA543" s="7">
        <f>IF(HB542&gt;0,HA542,0)</f>
        <v>0</v>
      </c>
      <c r="HB543" s="7">
        <f>IF(ROUND(GY543-HA543,2)&gt;0,ROUND(GY543-HA543,2),0)</f>
        <v>0</v>
      </c>
    </row>
    <row r="544" spans="1:235">
      <c r="BB544">
        <v>542</v>
      </c>
      <c r="BC544" s="7">
        <f>IF(BW543&gt;0,BC543-1000,BC543)</f>
        <v>0</v>
      </c>
      <c r="BD544" s="20">
        <f>IF(BW543&gt;0,ROUND(PMT($F$92/12,$F$96*12,-BC544),5),0)</f>
        <v>0</v>
      </c>
      <c r="BE544" s="15">
        <f>IF(BW543&gt;0,ROUND(BC544*$E$1/1000,2),0)</f>
        <v>0</v>
      </c>
      <c r="BF544" s="15">
        <f>IF(BW543&gt;0,ROUND(MIN(BC544,$F$168)*$BF$1,2),0)</f>
        <v>0</v>
      </c>
      <c r="BG544" s="22">
        <v>0</v>
      </c>
      <c r="BH544" s="22">
        <f>IF(BW543&gt;0,ROUND(MIN(BC544,$F$168)*$BH$1,0),0)</f>
        <v>0</v>
      </c>
      <c r="BI544" s="22">
        <f>IF(BW543&gt;0,ROUND(MIN(BC544,$F$168)*$BI$1,2),0)</f>
        <v>0</v>
      </c>
      <c r="BJ544" s="22">
        <f>IF(BW543&gt;0,ROUND(MIN(BC544,$F$168)*$BJ$1,2),0)</f>
        <v>0</v>
      </c>
      <c r="BK544" s="22">
        <f>IF(BW543&gt;0,ROUND(MIN(BC544,$F$168)*$BK$1,2),0)</f>
        <v>0</v>
      </c>
      <c r="BL544" s="15">
        <f>IF(BW543&gt;0,BF544+SUM(BH544:BK544),0)</f>
        <v>0</v>
      </c>
      <c r="BM544" s="22">
        <f>IF(BW543&gt;0,ROUND(BL544/12,2),0)</f>
        <v>0</v>
      </c>
      <c r="BN544" s="9">
        <f>INT(BM544)</f>
        <v>0</v>
      </c>
      <c r="BO544" s="23">
        <f>INT((BM544-BN544)*10)/10</f>
        <v>0</v>
      </c>
      <c r="BP544" s="17">
        <f>BM544-BN544-BO544</f>
        <v>0</v>
      </c>
      <c r="BQ544" s="23">
        <f>IF(OR(BP544=0.05,BP544=0),BP544,IF(AND(BP544&gt;0.051,BP544&lt;0.1),0.1,IF(AND(BP544&gt;0.001,BP544&lt;0.05),0.05,BP544)))</f>
        <v>0</v>
      </c>
      <c r="BR544" s="23">
        <f>BN544+BO544+BQ544</f>
        <v>0</v>
      </c>
      <c r="BS544">
        <f>IF(BW543&gt;0,BS543,0)</f>
        <v>0</v>
      </c>
      <c r="BT544" s="7">
        <f>SUM(BD544:BE544)+BR544+BS544</f>
        <v>0</v>
      </c>
      <c r="BU544" s="7">
        <f>IF(AND(BT544&gt;0,BT545=0),BT544,0)</f>
        <v>0</v>
      </c>
      <c r="BV544" s="7">
        <f>IF(BW543&gt;0,BV543,0)</f>
        <v>0</v>
      </c>
      <c r="BW544" s="7">
        <f>IF(ROUND(BT544-BV544,2)&gt;0,ROUND(BT544-BV544,2),0)</f>
        <v>0</v>
      </c>
      <c r="CB544">
        <v>542</v>
      </c>
      <c r="CC544" s="7">
        <f>IF(DB543&gt;0,CC543-1000,CC543)</f>
        <v>0</v>
      </c>
      <c r="CD544" s="20">
        <f>IF(DB543&gt;0,ROUND(PMT($F$92/12,$F$96*12,-CC544),5),0)</f>
        <v>0</v>
      </c>
      <c r="CE544" s="15">
        <f>IF(DB543&gt;0,ROUND(CC544*$CE$1/1000,2),0)</f>
        <v>0</v>
      </c>
      <c r="CF544" s="9">
        <f>INT(CE544)</f>
        <v>0</v>
      </c>
      <c r="CG544" s="23">
        <f>INT((CE544-CF544)*10)/10</f>
        <v>0</v>
      </c>
      <c r="CH544" s="17">
        <f>CE544-CF544-CG544</f>
        <v>0</v>
      </c>
      <c r="CI544" s="23">
        <f>IF(OR(CH544=0.05,CH544=0),CH544,IF(AND(CH544&gt;0.051,CH544&lt;0.1),0.1,IF(AND(CH544&gt;0.001,CH544&lt;0.05),0.05,CH544)))</f>
        <v>0</v>
      </c>
      <c r="CJ544" s="23">
        <f>CF544+CG544+CI544</f>
        <v>0</v>
      </c>
      <c r="CK544" s="15">
        <f>IF(DB543&gt;0,ROUND($CD$1*$CK$1,2),0)</f>
        <v>0</v>
      </c>
      <c r="CL544" s="22">
        <v>0</v>
      </c>
      <c r="CM544" s="22">
        <f>IF(DB543&gt;0,ROUND($CD$1*$CM$1,2),0)</f>
        <v>0</v>
      </c>
      <c r="CN544" s="22">
        <f>IF(DB543&gt;0,ROUND($CD$1*$CN$1,2),0)</f>
        <v>0</v>
      </c>
      <c r="CO544" s="22">
        <f>IF(DB543&gt;0,ROUND($CD$1*$CO$1,2),0)</f>
        <v>0</v>
      </c>
      <c r="CP544" s="22">
        <f>IF(DB543&gt;0,ROUND($CD$1*$CP$1,2),0)</f>
        <v>0</v>
      </c>
      <c r="CQ544" s="15">
        <f>IF(DB543&gt;0,CK544+SUM(CM544:CP544),0)</f>
        <v>0</v>
      </c>
      <c r="CR544" s="22">
        <f>IF(DB543&gt;0,ROUND(CQ544/12,2),0)</f>
        <v>0</v>
      </c>
      <c r="CS544" s="9">
        <f>INT(CR544)</f>
        <v>0</v>
      </c>
      <c r="CT544" s="23">
        <f>INT((CR544-CS544)*10)/10</f>
        <v>0</v>
      </c>
      <c r="CU544" s="17">
        <f>CR544-CS544-CT544</f>
        <v>0</v>
      </c>
      <c r="CV544" s="23">
        <f>IF(OR(CU544=0.05,CU544=0),CU544,IF(AND(CU544&gt;0.051,CU544&lt;0.1),0.1,IF(AND(CU544&gt;0.001,CU544&lt;0.05),0.05,CU544)))</f>
        <v>0</v>
      </c>
      <c r="CW544" s="23">
        <f>CS544+CT544+CV544</f>
        <v>0</v>
      </c>
      <c r="CX544">
        <f>IF(DB543&gt;0,CX543,0)</f>
        <v>0</v>
      </c>
      <c r="CY544" s="7">
        <f>ROUND(CD544+CJ544+CW544+CX544,2)</f>
        <v>0</v>
      </c>
      <c r="CZ544" s="7">
        <f>IF(AND(CY544&gt;0,CY545=0),CY544,0)</f>
        <v>0</v>
      </c>
      <c r="DA544" s="7">
        <f>IF(DB543&gt;0,DA543,0)</f>
        <v>0</v>
      </c>
      <c r="DB544" s="7">
        <f>IF(ROUND(CY544-DA544,2)&gt;0,ROUND(CY544-DA544,2),0)</f>
        <v>0</v>
      </c>
      <c r="EB544">
        <v>542</v>
      </c>
      <c r="EC544" s="7">
        <f>IF(FB543&gt;0,EC543-1000,EC543)</f>
        <v>0</v>
      </c>
      <c r="ED544" s="20">
        <f>IF(FB543&gt;0,ROUND(PMT($F$92/12,$F$96*12,-EC544),5),0)</f>
        <v>0</v>
      </c>
      <c r="EE544" s="15">
        <f>IF(FB543&gt;0,ROUND(EC544*$EE$1/1000,2),0)</f>
        <v>0</v>
      </c>
      <c r="EF544" s="9">
        <f>INT(EE544)</f>
        <v>0</v>
      </c>
      <c r="EG544" s="23">
        <f>INT((EE544-EF544)*10)/10</f>
        <v>0</v>
      </c>
      <c r="EH544" s="17">
        <f>EE544-EF544-EG544</f>
        <v>0</v>
      </c>
      <c r="EI544" s="23">
        <f>IF(OR(EH544=0.05,EH544=0),EH544,IF(AND(EH544&gt;0.051,EH544&lt;0.1),0.1,IF(AND(EH544&gt;0.001,EH544&lt;0.05),0.05,EH544)))</f>
        <v>0</v>
      </c>
      <c r="EJ544" s="23">
        <f>EF544+EG544+EI544</f>
        <v>0</v>
      </c>
      <c r="EK544" s="15">
        <f>IF(FB543&gt;0,ROUND($ED$1*$EK$1,2),0)</f>
        <v>0</v>
      </c>
      <c r="EL544" s="22">
        <v>0</v>
      </c>
      <c r="EM544" s="22">
        <f>IF(FB543&gt;0,ROUND($ED$1*$EM$1,0),0)</f>
        <v>0</v>
      </c>
      <c r="EN544" s="22">
        <f>IF(FB543&gt;0,ROUND($ED$1*$EN$1,2),0)</f>
        <v>0</v>
      </c>
      <c r="EO544" s="22">
        <f>IF(FB543&gt;0,ROUND($ED$1*$EO$1,2),0)</f>
        <v>0</v>
      </c>
      <c r="EP544" s="22">
        <f>IF(FB543&gt;0,ROUND($ED$1*$EP$1,2),0)</f>
        <v>0</v>
      </c>
      <c r="EQ544" s="15">
        <f>IF(FB543&gt;0,EK544+SUM(EM544:EP544),0)</f>
        <v>0</v>
      </c>
      <c r="ER544" s="22">
        <f>IF(FB543&gt;0,ROUND(EQ544/12,2),0)</f>
        <v>0</v>
      </c>
      <c r="ES544" s="9">
        <f>INT(ER544)</f>
        <v>0</v>
      </c>
      <c r="ET544" s="23">
        <f>INT((ER544-ES544)*10)/10</f>
        <v>0</v>
      </c>
      <c r="EU544" s="17">
        <f>ER544-ES544-ET544</f>
        <v>0</v>
      </c>
      <c r="EV544" s="23">
        <f>IF(OR(EU544=0.05,EU544=0),EU544,IF(AND(EU544&gt;0.051,EU544&lt;0.1),0.1,IF(AND(EU544&gt;0.001,EU544&lt;0.05),0.05,EU544)))</f>
        <v>0</v>
      </c>
      <c r="EW544" s="23">
        <f>ES544+ET544+EV544</f>
        <v>0</v>
      </c>
      <c r="EX544">
        <f>IF(FB543&gt;0,EX543,0)</f>
        <v>0</v>
      </c>
      <c r="EY544" s="7">
        <f>ROUND(ED544+EJ544+EW544+EX544,2)</f>
        <v>0</v>
      </c>
      <c r="EZ544" s="7">
        <f>IF(AND(EY544&gt;0,EY545=0),EY544,0)</f>
        <v>0</v>
      </c>
      <c r="FA544" s="7">
        <f>IF(FB543&gt;0,FA543,0)</f>
        <v>0</v>
      </c>
      <c r="FB544" s="7">
        <f>IF(ROUND(EY544-FA544,2)&gt;0,ROUND(EY544-FA544,2),0)</f>
        <v>0</v>
      </c>
      <c r="GB544">
        <v>542</v>
      </c>
      <c r="GC544" s="7">
        <f>IF(HB543&gt;0,GC543-1000,GC543)</f>
        <v>0</v>
      </c>
      <c r="GD544" s="20">
        <f>IF(HB543&gt;0,ROUND(PMT($F$92/12,$F$96*12,-GC544),5),0)</f>
        <v>0</v>
      </c>
      <c r="GE544" s="15">
        <f>IF(HB543&gt;0,ROUND(GC544*$GE$1/1000,2),0)</f>
        <v>0</v>
      </c>
      <c r="GF544" s="9">
        <f>INT(GE544)</f>
        <v>0</v>
      </c>
      <c r="GG544" s="23">
        <f>INT((GE544-GF544)*10)/10</f>
        <v>0</v>
      </c>
      <c r="GH544" s="17">
        <f>GE544-GF544-GG544</f>
        <v>0</v>
      </c>
      <c r="GI544" s="23">
        <f>IF(OR(GH544=0.05,GH544=0),GH544,IF(AND(GH544&gt;0.051,GH544&lt;0.1),0.1,IF(AND(GH544&gt;0.001,GH544&lt;0.05),0.05,GH544)))</f>
        <v>0</v>
      </c>
      <c r="GJ544" s="23">
        <f>GF544+GG544+GI544</f>
        <v>0</v>
      </c>
      <c r="GK544" s="15">
        <f>IF(HB543&gt;0,ROUND($GD$1*$GK$1,2),0)</f>
        <v>0</v>
      </c>
      <c r="GL544" s="22">
        <v>0</v>
      </c>
      <c r="GM544" s="22">
        <f>IF(HB543&gt;0,ROUND($GD$1*$GM$1,0),0)</f>
        <v>0</v>
      </c>
      <c r="GN544" s="22">
        <f>IF(HB543&gt;0,ROUND($GD$1*$GN$1,2),0)</f>
        <v>0</v>
      </c>
      <c r="GO544" s="22">
        <f>IF(HB543&gt;0,ROUND($GD$1*$GO$1,2),0)</f>
        <v>0</v>
      </c>
      <c r="GP544" s="22">
        <f>IF(HB543&gt;0,ROUND($GD$1*$GP$1,2),0)</f>
        <v>0</v>
      </c>
      <c r="GQ544" s="15">
        <f>IF(HB543&gt;0,GK544+SUM(GM544:GP544),0)</f>
        <v>0</v>
      </c>
      <c r="GR544" s="22">
        <f>IF(HB543&gt;0,ROUND(GQ544/12,2),0)</f>
        <v>0</v>
      </c>
      <c r="GS544" s="9">
        <f>INT(GR544)</f>
        <v>0</v>
      </c>
      <c r="GT544" s="23">
        <f>INT((GR544-GS544)*10)/10</f>
        <v>0</v>
      </c>
      <c r="GU544" s="17">
        <f>GR544-GS544-GT544</f>
        <v>0</v>
      </c>
      <c r="GV544" s="23">
        <f>IF(OR(GU544=0.05,GU544=0),GU544,IF(AND(GU544&gt;0.051,GU544&lt;0.1),0.1,IF(AND(GU544&gt;0.001,GU544&lt;0.05),0.05,GU544)))</f>
        <v>0</v>
      </c>
      <c r="GW544" s="23">
        <f>GS544+GT544+GV544</f>
        <v>0</v>
      </c>
      <c r="GX544">
        <f>IF(HB543&gt;0,GX543,0)</f>
        <v>0</v>
      </c>
      <c r="GY544" s="7">
        <f>ROUND(GD544+GJ544+GW544+GX544,2)</f>
        <v>0</v>
      </c>
      <c r="GZ544" s="7">
        <f>IF(AND(GY544&gt;0,GY545=0),GY544,0)</f>
        <v>0</v>
      </c>
      <c r="HA544" s="7">
        <f>IF(HB543&gt;0,HA543,0)</f>
        <v>0</v>
      </c>
      <c r="HB544" s="7">
        <f>IF(ROUND(GY544-HA544,2)&gt;0,ROUND(GY544-HA544,2),0)</f>
        <v>0</v>
      </c>
    </row>
    <row r="545" spans="1:235">
      <c r="BB545">
        <v>543</v>
      </c>
      <c r="BC545" s="7">
        <f>IF(BW544&gt;0,BC544-1000,BC544)</f>
        <v>0</v>
      </c>
      <c r="BD545" s="20">
        <f>IF(BW544&gt;0,ROUND(PMT($F$92/12,$F$96*12,-BC545),5),0)</f>
        <v>0</v>
      </c>
      <c r="BE545" s="15">
        <f>IF(BW544&gt;0,ROUND(BC545*$E$1/1000,2),0)</f>
        <v>0</v>
      </c>
      <c r="BF545" s="15">
        <f>IF(BW544&gt;0,ROUND(MIN(BC545,$F$168)*$BF$1,2),0)</f>
        <v>0</v>
      </c>
      <c r="BG545" s="22">
        <v>0</v>
      </c>
      <c r="BH545" s="22">
        <f>IF(BW544&gt;0,ROUND(MIN(BC545,$F$168)*$BH$1,0),0)</f>
        <v>0</v>
      </c>
      <c r="BI545" s="22">
        <f>IF(BW544&gt;0,ROUND(MIN(BC545,$F$168)*$BI$1,2),0)</f>
        <v>0</v>
      </c>
      <c r="BJ545" s="22">
        <f>IF(BW544&gt;0,ROUND(MIN(BC545,$F$168)*$BJ$1,2),0)</f>
        <v>0</v>
      </c>
      <c r="BK545" s="22">
        <f>IF(BW544&gt;0,ROUND(MIN(BC545,$F$168)*$BK$1,2),0)</f>
        <v>0</v>
      </c>
      <c r="BL545" s="15">
        <f>IF(BW544&gt;0,BF545+SUM(BH545:BK545),0)</f>
        <v>0</v>
      </c>
      <c r="BM545" s="22">
        <f>IF(BW544&gt;0,ROUND(BL545/12,2),0)</f>
        <v>0</v>
      </c>
      <c r="BN545" s="9">
        <f>INT(BM545)</f>
        <v>0</v>
      </c>
      <c r="BO545" s="23">
        <f>INT((BM545-BN545)*10)/10</f>
        <v>0</v>
      </c>
      <c r="BP545" s="17">
        <f>BM545-BN545-BO545</f>
        <v>0</v>
      </c>
      <c r="BQ545" s="23">
        <f>IF(OR(BP545=0.05,BP545=0),BP545,IF(AND(BP545&gt;0.051,BP545&lt;0.1),0.1,IF(AND(BP545&gt;0.001,BP545&lt;0.05),0.05,BP545)))</f>
        <v>0</v>
      </c>
      <c r="BR545" s="23">
        <f>BN545+BO545+BQ545</f>
        <v>0</v>
      </c>
      <c r="BS545">
        <f>IF(BW544&gt;0,BS544,0)</f>
        <v>0</v>
      </c>
      <c r="BT545" s="7">
        <f>SUM(BD545:BE545)+BR545+BS545</f>
        <v>0</v>
      </c>
      <c r="BU545" s="7">
        <f>IF(AND(BT545&gt;0,BT546=0),BT545,0)</f>
        <v>0</v>
      </c>
      <c r="BV545" s="7">
        <f>IF(BW544&gt;0,BV544,0)</f>
        <v>0</v>
      </c>
      <c r="BW545" s="7">
        <f>IF(ROUND(BT545-BV545,2)&gt;0,ROUND(BT545-BV545,2),0)</f>
        <v>0</v>
      </c>
      <c r="CB545">
        <v>543</v>
      </c>
      <c r="CC545" s="7">
        <f>IF(DB544&gt;0,CC544-1000,CC544)</f>
        <v>0</v>
      </c>
      <c r="CD545" s="20">
        <f>IF(DB544&gt;0,ROUND(PMT($F$92/12,$F$96*12,-CC545),5),0)</f>
        <v>0</v>
      </c>
      <c r="CE545" s="15">
        <f>IF(DB544&gt;0,ROUND(CC545*$CE$1/1000,2),0)</f>
        <v>0</v>
      </c>
      <c r="CF545" s="9">
        <f>INT(CE545)</f>
        <v>0</v>
      </c>
      <c r="CG545" s="23">
        <f>INT((CE545-CF545)*10)/10</f>
        <v>0</v>
      </c>
      <c r="CH545" s="17">
        <f>CE545-CF545-CG545</f>
        <v>0</v>
      </c>
      <c r="CI545" s="23">
        <f>IF(OR(CH545=0.05,CH545=0),CH545,IF(AND(CH545&gt;0.051,CH545&lt;0.1),0.1,IF(AND(CH545&gt;0.001,CH545&lt;0.05),0.05,CH545)))</f>
        <v>0</v>
      </c>
      <c r="CJ545" s="23">
        <f>CF545+CG545+CI545</f>
        <v>0</v>
      </c>
      <c r="CK545" s="15">
        <f>IF(DB544&gt;0,ROUND($CD$1*$CK$1,2),0)</f>
        <v>0</v>
      </c>
      <c r="CL545" s="22">
        <v>0</v>
      </c>
      <c r="CM545" s="22">
        <f>IF(DB544&gt;0,ROUND($CD$1*$CM$1,2),0)</f>
        <v>0</v>
      </c>
      <c r="CN545" s="22">
        <f>IF(DB544&gt;0,ROUND($CD$1*$CN$1,2),0)</f>
        <v>0</v>
      </c>
      <c r="CO545" s="22">
        <f>IF(DB544&gt;0,ROUND($CD$1*$CO$1,2),0)</f>
        <v>0</v>
      </c>
      <c r="CP545" s="22">
        <f>IF(DB544&gt;0,ROUND($CD$1*$CP$1,2),0)</f>
        <v>0</v>
      </c>
      <c r="CQ545" s="15">
        <f>IF(DB544&gt;0,CK545+SUM(CM545:CP545),0)</f>
        <v>0</v>
      </c>
      <c r="CR545" s="22">
        <f>IF(DB544&gt;0,ROUND(CQ545/12,2),0)</f>
        <v>0</v>
      </c>
      <c r="CS545" s="9">
        <f>INT(CR545)</f>
        <v>0</v>
      </c>
      <c r="CT545" s="23">
        <f>INT((CR545-CS545)*10)/10</f>
        <v>0</v>
      </c>
      <c r="CU545" s="17">
        <f>CR545-CS545-CT545</f>
        <v>0</v>
      </c>
      <c r="CV545" s="23">
        <f>IF(OR(CU545=0.05,CU545=0),CU545,IF(AND(CU545&gt;0.051,CU545&lt;0.1),0.1,IF(AND(CU545&gt;0.001,CU545&lt;0.05),0.05,CU545)))</f>
        <v>0</v>
      </c>
      <c r="CW545" s="23">
        <f>CS545+CT545+CV545</f>
        <v>0</v>
      </c>
      <c r="CX545">
        <f>IF(DB544&gt;0,CX544,0)</f>
        <v>0</v>
      </c>
      <c r="CY545" s="7">
        <f>ROUND(CD545+CJ545+CW545+CX545,2)</f>
        <v>0</v>
      </c>
      <c r="CZ545" s="7">
        <f>IF(AND(CY545&gt;0,CY546=0),CY545,0)</f>
        <v>0</v>
      </c>
      <c r="DA545" s="7">
        <f>IF(DB544&gt;0,DA544,0)</f>
        <v>0</v>
      </c>
      <c r="DB545" s="7">
        <f>IF(ROUND(CY545-DA545,2)&gt;0,ROUND(CY545-DA545,2),0)</f>
        <v>0</v>
      </c>
      <c r="EB545">
        <v>543</v>
      </c>
      <c r="EC545" s="7">
        <f>IF(FB544&gt;0,EC544-1000,EC544)</f>
        <v>0</v>
      </c>
      <c r="ED545" s="20">
        <f>IF(FB544&gt;0,ROUND(PMT($F$92/12,$F$96*12,-EC545),5),0)</f>
        <v>0</v>
      </c>
      <c r="EE545" s="15">
        <f>IF(FB544&gt;0,ROUND(EC545*$EE$1/1000,2),0)</f>
        <v>0</v>
      </c>
      <c r="EF545" s="9">
        <f>INT(EE545)</f>
        <v>0</v>
      </c>
      <c r="EG545" s="23">
        <f>INT((EE545-EF545)*10)/10</f>
        <v>0</v>
      </c>
      <c r="EH545" s="17">
        <f>EE545-EF545-EG545</f>
        <v>0</v>
      </c>
      <c r="EI545" s="23">
        <f>IF(OR(EH545=0.05,EH545=0),EH545,IF(AND(EH545&gt;0.051,EH545&lt;0.1),0.1,IF(AND(EH545&gt;0.001,EH545&lt;0.05),0.05,EH545)))</f>
        <v>0</v>
      </c>
      <c r="EJ545" s="23">
        <f>EF545+EG545+EI545</f>
        <v>0</v>
      </c>
      <c r="EK545" s="15">
        <f>IF(FB544&gt;0,ROUND($ED$1*$EK$1,2),0)</f>
        <v>0</v>
      </c>
      <c r="EL545" s="22">
        <v>0</v>
      </c>
      <c r="EM545" s="22">
        <f>IF(FB544&gt;0,ROUND($ED$1*$EM$1,0),0)</f>
        <v>0</v>
      </c>
      <c r="EN545" s="22">
        <f>IF(FB544&gt;0,ROUND($ED$1*$EN$1,2),0)</f>
        <v>0</v>
      </c>
      <c r="EO545" s="22">
        <f>IF(FB544&gt;0,ROUND($ED$1*$EO$1,2),0)</f>
        <v>0</v>
      </c>
      <c r="EP545" s="22">
        <f>IF(FB544&gt;0,ROUND($ED$1*$EP$1,2),0)</f>
        <v>0</v>
      </c>
      <c r="EQ545" s="15">
        <f>IF(FB544&gt;0,EK545+SUM(EM545:EP545),0)</f>
        <v>0</v>
      </c>
      <c r="ER545" s="22">
        <f>IF(FB544&gt;0,ROUND(EQ545/12,2),0)</f>
        <v>0</v>
      </c>
      <c r="ES545" s="9">
        <f>INT(ER545)</f>
        <v>0</v>
      </c>
      <c r="ET545" s="23">
        <f>INT((ER545-ES545)*10)/10</f>
        <v>0</v>
      </c>
      <c r="EU545" s="17">
        <f>ER545-ES545-ET545</f>
        <v>0</v>
      </c>
      <c r="EV545" s="23">
        <f>IF(OR(EU545=0.05,EU545=0),EU545,IF(AND(EU545&gt;0.051,EU545&lt;0.1),0.1,IF(AND(EU545&gt;0.001,EU545&lt;0.05),0.05,EU545)))</f>
        <v>0</v>
      </c>
      <c r="EW545" s="23">
        <f>ES545+ET545+EV545</f>
        <v>0</v>
      </c>
      <c r="EX545">
        <f>IF(FB544&gt;0,EX544,0)</f>
        <v>0</v>
      </c>
      <c r="EY545" s="7">
        <f>ROUND(ED545+EJ545+EW545+EX545,2)</f>
        <v>0</v>
      </c>
      <c r="EZ545" s="7">
        <f>IF(AND(EY545&gt;0,EY546=0),EY545,0)</f>
        <v>0</v>
      </c>
      <c r="FA545" s="7">
        <f>IF(FB544&gt;0,FA544,0)</f>
        <v>0</v>
      </c>
      <c r="FB545" s="7">
        <f>IF(ROUND(EY545-FA545,2)&gt;0,ROUND(EY545-FA545,2),0)</f>
        <v>0</v>
      </c>
      <c r="GB545">
        <v>543</v>
      </c>
      <c r="GC545" s="7">
        <f>IF(HB544&gt;0,GC544-1000,GC544)</f>
        <v>0</v>
      </c>
      <c r="GD545" s="20">
        <f>IF(HB544&gt;0,ROUND(PMT($F$92/12,$F$96*12,-GC545),5),0)</f>
        <v>0</v>
      </c>
      <c r="GE545" s="15">
        <f>IF(HB544&gt;0,ROUND(GC545*$GE$1/1000,2),0)</f>
        <v>0</v>
      </c>
      <c r="GF545" s="9">
        <f>INT(GE545)</f>
        <v>0</v>
      </c>
      <c r="GG545" s="23">
        <f>INT((GE545-GF545)*10)/10</f>
        <v>0</v>
      </c>
      <c r="GH545" s="17">
        <f>GE545-GF545-GG545</f>
        <v>0</v>
      </c>
      <c r="GI545" s="23">
        <f>IF(OR(GH545=0.05,GH545=0),GH545,IF(AND(GH545&gt;0.051,GH545&lt;0.1),0.1,IF(AND(GH545&gt;0.001,GH545&lt;0.05),0.05,GH545)))</f>
        <v>0</v>
      </c>
      <c r="GJ545" s="23">
        <f>GF545+GG545+GI545</f>
        <v>0</v>
      </c>
      <c r="GK545" s="15">
        <f>IF(HB544&gt;0,ROUND($GD$1*$GK$1,2),0)</f>
        <v>0</v>
      </c>
      <c r="GL545" s="22">
        <v>0</v>
      </c>
      <c r="GM545" s="22">
        <f>IF(HB544&gt;0,ROUND($GD$1*$GM$1,0),0)</f>
        <v>0</v>
      </c>
      <c r="GN545" s="22">
        <f>IF(HB544&gt;0,ROUND($GD$1*$GN$1,2),0)</f>
        <v>0</v>
      </c>
      <c r="GO545" s="22">
        <f>IF(HB544&gt;0,ROUND($GD$1*$GO$1,2),0)</f>
        <v>0</v>
      </c>
      <c r="GP545" s="22">
        <f>IF(HB544&gt;0,ROUND($GD$1*$GP$1,2),0)</f>
        <v>0</v>
      </c>
      <c r="GQ545" s="15">
        <f>IF(HB544&gt;0,GK545+SUM(GM545:GP545),0)</f>
        <v>0</v>
      </c>
      <c r="GR545" s="22">
        <f>IF(HB544&gt;0,ROUND(GQ545/12,2),0)</f>
        <v>0</v>
      </c>
      <c r="GS545" s="9">
        <f>INT(GR545)</f>
        <v>0</v>
      </c>
      <c r="GT545" s="23">
        <f>INT((GR545-GS545)*10)/10</f>
        <v>0</v>
      </c>
      <c r="GU545" s="17">
        <f>GR545-GS545-GT545</f>
        <v>0</v>
      </c>
      <c r="GV545" s="23">
        <f>IF(OR(GU545=0.05,GU545=0),GU545,IF(AND(GU545&gt;0.051,GU545&lt;0.1),0.1,IF(AND(GU545&gt;0.001,GU545&lt;0.05),0.05,GU545)))</f>
        <v>0</v>
      </c>
      <c r="GW545" s="23">
        <f>GS545+GT545+GV545</f>
        <v>0</v>
      </c>
      <c r="GX545">
        <f>IF(HB544&gt;0,GX544,0)</f>
        <v>0</v>
      </c>
      <c r="GY545" s="7">
        <f>ROUND(GD545+GJ545+GW545+GX545,2)</f>
        <v>0</v>
      </c>
      <c r="GZ545" s="7">
        <f>IF(AND(GY545&gt;0,GY546=0),GY545,0)</f>
        <v>0</v>
      </c>
      <c r="HA545" s="7">
        <f>IF(HB544&gt;0,HA544,0)</f>
        <v>0</v>
      </c>
      <c r="HB545" s="7">
        <f>IF(ROUND(GY545-HA545,2)&gt;0,ROUND(GY545-HA545,2),0)</f>
        <v>0</v>
      </c>
    </row>
    <row r="546" spans="1:235">
      <c r="BB546">
        <v>544</v>
      </c>
      <c r="BC546" s="7">
        <f>IF(BW545&gt;0,BC545-1000,BC545)</f>
        <v>0</v>
      </c>
      <c r="BD546" s="20">
        <f>IF(BW545&gt;0,ROUND(PMT($F$92/12,$F$96*12,-BC546),5),0)</f>
        <v>0</v>
      </c>
      <c r="BE546" s="15">
        <f>IF(BW545&gt;0,ROUND(BC546*$E$1/1000,2),0)</f>
        <v>0</v>
      </c>
      <c r="BF546" s="15">
        <f>IF(BW545&gt;0,ROUND(MIN(BC546,$F$168)*$BF$1,2),0)</f>
        <v>0</v>
      </c>
      <c r="BG546" s="22">
        <v>0</v>
      </c>
      <c r="BH546" s="22">
        <f>IF(BW545&gt;0,ROUND(MIN(BC546,$F$168)*$BH$1,0),0)</f>
        <v>0</v>
      </c>
      <c r="BI546" s="22">
        <f>IF(BW545&gt;0,ROUND(MIN(BC546,$F$168)*$BI$1,2),0)</f>
        <v>0</v>
      </c>
      <c r="BJ546" s="22">
        <f>IF(BW545&gt;0,ROUND(MIN(BC546,$F$168)*$BJ$1,2),0)</f>
        <v>0</v>
      </c>
      <c r="BK546" s="22">
        <f>IF(BW545&gt;0,ROUND(MIN(BC546,$F$168)*$BK$1,2),0)</f>
        <v>0</v>
      </c>
      <c r="BL546" s="15">
        <f>IF(BW545&gt;0,BF546+SUM(BH546:BK546),0)</f>
        <v>0</v>
      </c>
      <c r="BM546" s="22">
        <f>IF(BW545&gt;0,ROUND(BL546/12,2),0)</f>
        <v>0</v>
      </c>
      <c r="BN546" s="9">
        <f>INT(BM546)</f>
        <v>0</v>
      </c>
      <c r="BO546" s="23">
        <f>INT((BM546-BN546)*10)/10</f>
        <v>0</v>
      </c>
      <c r="BP546" s="17">
        <f>BM546-BN546-BO546</f>
        <v>0</v>
      </c>
      <c r="BQ546" s="23">
        <f>IF(OR(BP546=0.05,BP546=0),BP546,IF(AND(BP546&gt;0.051,BP546&lt;0.1),0.1,IF(AND(BP546&gt;0.001,BP546&lt;0.05),0.05,BP546)))</f>
        <v>0</v>
      </c>
      <c r="BR546" s="23">
        <f>BN546+BO546+BQ546</f>
        <v>0</v>
      </c>
      <c r="BS546">
        <f>IF(BW545&gt;0,BS545,0)</f>
        <v>0</v>
      </c>
      <c r="BT546" s="7">
        <f>SUM(BD546:BE546)+BR546+BS546</f>
        <v>0</v>
      </c>
      <c r="BU546" s="7">
        <f>IF(AND(BT546&gt;0,BT547=0),BT546,0)</f>
        <v>0</v>
      </c>
      <c r="BV546" s="7">
        <f>IF(BW545&gt;0,BV545,0)</f>
        <v>0</v>
      </c>
      <c r="BW546" s="7">
        <f>IF(ROUND(BT546-BV546,2)&gt;0,ROUND(BT546-BV546,2),0)</f>
        <v>0</v>
      </c>
      <c r="CB546">
        <v>544</v>
      </c>
      <c r="CC546" s="7">
        <f>IF(DB545&gt;0,CC545-1000,CC545)</f>
        <v>0</v>
      </c>
      <c r="CD546" s="20">
        <f>IF(DB545&gt;0,ROUND(PMT($F$92/12,$F$96*12,-CC546),5),0)</f>
        <v>0</v>
      </c>
      <c r="CE546" s="15">
        <f>IF(DB545&gt;0,ROUND(CC546*$CE$1/1000,2),0)</f>
        <v>0</v>
      </c>
      <c r="CF546" s="9">
        <f>INT(CE546)</f>
        <v>0</v>
      </c>
      <c r="CG546" s="23">
        <f>INT((CE546-CF546)*10)/10</f>
        <v>0</v>
      </c>
      <c r="CH546" s="17">
        <f>CE546-CF546-CG546</f>
        <v>0</v>
      </c>
      <c r="CI546" s="23">
        <f>IF(OR(CH546=0.05,CH546=0),CH546,IF(AND(CH546&gt;0.051,CH546&lt;0.1),0.1,IF(AND(CH546&gt;0.001,CH546&lt;0.05),0.05,CH546)))</f>
        <v>0</v>
      </c>
      <c r="CJ546" s="23">
        <f>CF546+CG546+CI546</f>
        <v>0</v>
      </c>
      <c r="CK546" s="15">
        <f>IF(DB545&gt;0,ROUND($CD$1*$CK$1,2),0)</f>
        <v>0</v>
      </c>
      <c r="CL546" s="22">
        <v>0</v>
      </c>
      <c r="CM546" s="22">
        <f>IF(DB545&gt;0,ROUND($CD$1*$CM$1,2),0)</f>
        <v>0</v>
      </c>
      <c r="CN546" s="22">
        <f>IF(DB545&gt;0,ROUND($CD$1*$CN$1,2),0)</f>
        <v>0</v>
      </c>
      <c r="CO546" s="22">
        <f>IF(DB545&gt;0,ROUND($CD$1*$CO$1,2),0)</f>
        <v>0</v>
      </c>
      <c r="CP546" s="22">
        <f>IF(DB545&gt;0,ROUND($CD$1*$CP$1,2),0)</f>
        <v>0</v>
      </c>
      <c r="CQ546" s="15">
        <f>IF(DB545&gt;0,CK546+SUM(CM546:CP546),0)</f>
        <v>0</v>
      </c>
      <c r="CR546" s="22">
        <f>IF(DB545&gt;0,ROUND(CQ546/12,2),0)</f>
        <v>0</v>
      </c>
      <c r="CS546" s="9">
        <f>INT(CR546)</f>
        <v>0</v>
      </c>
      <c r="CT546" s="23">
        <f>INT((CR546-CS546)*10)/10</f>
        <v>0</v>
      </c>
      <c r="CU546" s="17">
        <f>CR546-CS546-CT546</f>
        <v>0</v>
      </c>
      <c r="CV546" s="23">
        <f>IF(OR(CU546=0.05,CU546=0),CU546,IF(AND(CU546&gt;0.051,CU546&lt;0.1),0.1,IF(AND(CU546&gt;0.001,CU546&lt;0.05),0.05,CU546)))</f>
        <v>0</v>
      </c>
      <c r="CW546" s="23">
        <f>CS546+CT546+CV546</f>
        <v>0</v>
      </c>
      <c r="CX546">
        <f>IF(DB545&gt;0,CX545,0)</f>
        <v>0</v>
      </c>
      <c r="CY546" s="7">
        <f>ROUND(CD546+CJ546+CW546+CX546,2)</f>
        <v>0</v>
      </c>
      <c r="CZ546" s="7">
        <f>IF(AND(CY546&gt;0,CY547=0),CY546,0)</f>
        <v>0</v>
      </c>
      <c r="DA546" s="7">
        <f>IF(DB545&gt;0,DA545,0)</f>
        <v>0</v>
      </c>
      <c r="DB546" s="7">
        <f>IF(ROUND(CY546-DA546,2)&gt;0,ROUND(CY546-DA546,2),0)</f>
        <v>0</v>
      </c>
      <c r="EB546">
        <v>544</v>
      </c>
      <c r="EC546" s="7">
        <f>IF(FB545&gt;0,EC545-1000,EC545)</f>
        <v>0</v>
      </c>
      <c r="ED546" s="20">
        <f>IF(FB545&gt;0,ROUND(PMT($F$92/12,$F$96*12,-EC546),5),0)</f>
        <v>0</v>
      </c>
      <c r="EE546" s="15">
        <f>IF(FB545&gt;0,ROUND(EC546*$EE$1/1000,2),0)</f>
        <v>0</v>
      </c>
      <c r="EF546" s="9">
        <f>INT(EE546)</f>
        <v>0</v>
      </c>
      <c r="EG546" s="23">
        <f>INT((EE546-EF546)*10)/10</f>
        <v>0</v>
      </c>
      <c r="EH546" s="17">
        <f>EE546-EF546-EG546</f>
        <v>0</v>
      </c>
      <c r="EI546" s="23">
        <f>IF(OR(EH546=0.05,EH546=0),EH546,IF(AND(EH546&gt;0.051,EH546&lt;0.1),0.1,IF(AND(EH546&gt;0.001,EH546&lt;0.05),0.05,EH546)))</f>
        <v>0</v>
      </c>
      <c r="EJ546" s="23">
        <f>EF546+EG546+EI546</f>
        <v>0</v>
      </c>
      <c r="EK546" s="15">
        <f>IF(FB545&gt;0,ROUND($ED$1*$EK$1,2),0)</f>
        <v>0</v>
      </c>
      <c r="EL546" s="22">
        <v>0</v>
      </c>
      <c r="EM546" s="22">
        <f>IF(FB545&gt;0,ROUND($ED$1*$EM$1,0),0)</f>
        <v>0</v>
      </c>
      <c r="EN546" s="22">
        <f>IF(FB545&gt;0,ROUND($ED$1*$EN$1,2),0)</f>
        <v>0</v>
      </c>
      <c r="EO546" s="22">
        <f>IF(FB545&gt;0,ROUND($ED$1*$EO$1,2),0)</f>
        <v>0</v>
      </c>
      <c r="EP546" s="22">
        <f>IF(FB545&gt;0,ROUND($ED$1*$EP$1,2),0)</f>
        <v>0</v>
      </c>
      <c r="EQ546" s="15">
        <f>IF(FB545&gt;0,EK546+SUM(EM546:EP546),0)</f>
        <v>0</v>
      </c>
      <c r="ER546" s="22">
        <f>IF(FB545&gt;0,ROUND(EQ546/12,2),0)</f>
        <v>0</v>
      </c>
      <c r="ES546" s="9">
        <f>INT(ER546)</f>
        <v>0</v>
      </c>
      <c r="ET546" s="23">
        <f>INT((ER546-ES546)*10)/10</f>
        <v>0</v>
      </c>
      <c r="EU546" s="17">
        <f>ER546-ES546-ET546</f>
        <v>0</v>
      </c>
      <c r="EV546" s="23">
        <f>IF(OR(EU546=0.05,EU546=0),EU546,IF(AND(EU546&gt;0.051,EU546&lt;0.1),0.1,IF(AND(EU546&gt;0.001,EU546&lt;0.05),0.05,EU546)))</f>
        <v>0</v>
      </c>
      <c r="EW546" s="23">
        <f>ES546+ET546+EV546</f>
        <v>0</v>
      </c>
      <c r="EX546">
        <f>IF(FB545&gt;0,EX545,0)</f>
        <v>0</v>
      </c>
      <c r="EY546" s="7">
        <f>ROUND(ED546+EJ546+EW546+EX546,2)</f>
        <v>0</v>
      </c>
      <c r="EZ546" s="7">
        <f>IF(AND(EY546&gt;0,EY547=0),EY546,0)</f>
        <v>0</v>
      </c>
      <c r="FA546" s="7">
        <f>IF(FB545&gt;0,FA545,0)</f>
        <v>0</v>
      </c>
      <c r="FB546" s="7">
        <f>IF(ROUND(EY546-FA546,2)&gt;0,ROUND(EY546-FA546,2),0)</f>
        <v>0</v>
      </c>
      <c r="GB546">
        <v>544</v>
      </c>
      <c r="GC546" s="7">
        <f>IF(HB545&gt;0,GC545-1000,GC545)</f>
        <v>0</v>
      </c>
      <c r="GD546" s="20">
        <f>IF(HB545&gt;0,ROUND(PMT($F$92/12,$F$96*12,-GC546),5),0)</f>
        <v>0</v>
      </c>
      <c r="GE546" s="15">
        <f>IF(HB545&gt;0,ROUND(GC546*$GE$1/1000,2),0)</f>
        <v>0</v>
      </c>
      <c r="GF546" s="9">
        <f>INT(GE546)</f>
        <v>0</v>
      </c>
      <c r="GG546" s="23">
        <f>INT((GE546-GF546)*10)/10</f>
        <v>0</v>
      </c>
      <c r="GH546" s="17">
        <f>GE546-GF546-GG546</f>
        <v>0</v>
      </c>
      <c r="GI546" s="23">
        <f>IF(OR(GH546=0.05,GH546=0),GH546,IF(AND(GH546&gt;0.051,GH546&lt;0.1),0.1,IF(AND(GH546&gt;0.001,GH546&lt;0.05),0.05,GH546)))</f>
        <v>0</v>
      </c>
      <c r="GJ546" s="23">
        <f>GF546+GG546+GI546</f>
        <v>0</v>
      </c>
      <c r="GK546" s="15">
        <f>IF(HB545&gt;0,ROUND($GD$1*$GK$1,2),0)</f>
        <v>0</v>
      </c>
      <c r="GL546" s="22">
        <v>0</v>
      </c>
      <c r="GM546" s="22">
        <f>IF(HB545&gt;0,ROUND($GD$1*$GM$1,0),0)</f>
        <v>0</v>
      </c>
      <c r="GN546" s="22">
        <f>IF(HB545&gt;0,ROUND($GD$1*$GN$1,2),0)</f>
        <v>0</v>
      </c>
      <c r="GO546" s="22">
        <f>IF(HB545&gt;0,ROUND($GD$1*$GO$1,2),0)</f>
        <v>0</v>
      </c>
      <c r="GP546" s="22">
        <f>IF(HB545&gt;0,ROUND($GD$1*$GP$1,2),0)</f>
        <v>0</v>
      </c>
      <c r="GQ546" s="15">
        <f>IF(HB545&gt;0,GK546+SUM(GM546:GP546),0)</f>
        <v>0</v>
      </c>
      <c r="GR546" s="22">
        <f>IF(HB545&gt;0,ROUND(GQ546/12,2),0)</f>
        <v>0</v>
      </c>
      <c r="GS546" s="9">
        <f>INT(GR546)</f>
        <v>0</v>
      </c>
      <c r="GT546" s="23">
        <f>INT((GR546-GS546)*10)/10</f>
        <v>0</v>
      </c>
      <c r="GU546" s="17">
        <f>GR546-GS546-GT546</f>
        <v>0</v>
      </c>
      <c r="GV546" s="23">
        <f>IF(OR(GU546=0.05,GU546=0),GU546,IF(AND(GU546&gt;0.051,GU546&lt;0.1),0.1,IF(AND(GU546&gt;0.001,GU546&lt;0.05),0.05,GU546)))</f>
        <v>0</v>
      </c>
      <c r="GW546" s="23">
        <f>GS546+GT546+GV546</f>
        <v>0</v>
      </c>
      <c r="GX546">
        <f>IF(HB545&gt;0,GX545,0)</f>
        <v>0</v>
      </c>
      <c r="GY546" s="7">
        <f>ROUND(GD546+GJ546+GW546+GX546,2)</f>
        <v>0</v>
      </c>
      <c r="GZ546" s="7">
        <f>IF(AND(GY546&gt;0,GY547=0),GY546,0)</f>
        <v>0</v>
      </c>
      <c r="HA546" s="7">
        <f>IF(HB545&gt;0,HA545,0)</f>
        <v>0</v>
      </c>
      <c r="HB546" s="7">
        <f>IF(ROUND(GY546-HA546,2)&gt;0,ROUND(GY546-HA546,2),0)</f>
        <v>0</v>
      </c>
    </row>
    <row r="547" spans="1:235">
      <c r="BB547">
        <v>545</v>
      </c>
      <c r="BC547" s="7">
        <f>IF(BW546&gt;0,BC546-1000,BC546)</f>
        <v>0</v>
      </c>
      <c r="BD547" s="20">
        <f>IF(BW546&gt;0,ROUND(PMT($F$92/12,$F$96*12,-BC547),5),0)</f>
        <v>0</v>
      </c>
      <c r="BE547" s="15">
        <f>IF(BW546&gt;0,ROUND(BC547*$E$1/1000,2),0)</f>
        <v>0</v>
      </c>
      <c r="BF547" s="15">
        <f>IF(BW546&gt;0,ROUND(MIN(BC547,$F$168)*$BF$1,2),0)</f>
        <v>0</v>
      </c>
      <c r="BG547" s="22">
        <v>0</v>
      </c>
      <c r="BH547" s="22">
        <f>IF(BW546&gt;0,ROUND(MIN(BC547,$F$168)*$BH$1,0),0)</f>
        <v>0</v>
      </c>
      <c r="BI547" s="22">
        <f>IF(BW546&gt;0,ROUND(MIN(BC547,$F$168)*$BI$1,2),0)</f>
        <v>0</v>
      </c>
      <c r="BJ547" s="22">
        <f>IF(BW546&gt;0,ROUND(MIN(BC547,$F$168)*$BJ$1,2),0)</f>
        <v>0</v>
      </c>
      <c r="BK547" s="22">
        <f>IF(BW546&gt;0,ROUND(MIN(BC547,$F$168)*$BK$1,2),0)</f>
        <v>0</v>
      </c>
      <c r="BL547" s="15">
        <f>IF(BW546&gt;0,BF547+SUM(BH547:BK547),0)</f>
        <v>0</v>
      </c>
      <c r="BM547" s="22">
        <f>IF(BW546&gt;0,ROUND(BL547/12,2),0)</f>
        <v>0</v>
      </c>
      <c r="BN547" s="9">
        <f>INT(BM547)</f>
        <v>0</v>
      </c>
      <c r="BO547" s="23">
        <f>INT((BM547-BN547)*10)/10</f>
        <v>0</v>
      </c>
      <c r="BP547" s="17">
        <f>BM547-BN547-BO547</f>
        <v>0</v>
      </c>
      <c r="BQ547" s="23">
        <f>IF(OR(BP547=0.05,BP547=0),BP547,IF(AND(BP547&gt;0.051,BP547&lt;0.1),0.1,IF(AND(BP547&gt;0.001,BP547&lt;0.05),0.05,BP547)))</f>
        <v>0</v>
      </c>
      <c r="BR547" s="23">
        <f>BN547+BO547+BQ547</f>
        <v>0</v>
      </c>
      <c r="BS547">
        <f>IF(BW546&gt;0,BS546,0)</f>
        <v>0</v>
      </c>
      <c r="BT547" s="7">
        <f>SUM(BD547:BE547)+BR547+BS547</f>
        <v>0</v>
      </c>
      <c r="BU547" s="7">
        <f>IF(AND(BT547&gt;0,BT548=0),BT547,0)</f>
        <v>0</v>
      </c>
      <c r="BV547" s="7">
        <f>IF(BW546&gt;0,BV546,0)</f>
        <v>0</v>
      </c>
      <c r="BW547" s="7">
        <f>IF(ROUND(BT547-BV547,2)&gt;0,ROUND(BT547-BV547,2),0)</f>
        <v>0</v>
      </c>
      <c r="CB547">
        <v>545</v>
      </c>
      <c r="CC547" s="7">
        <f>IF(DB546&gt;0,CC546-1000,CC546)</f>
        <v>0</v>
      </c>
      <c r="CD547" s="20">
        <f>IF(DB546&gt;0,ROUND(PMT($F$92/12,$F$96*12,-CC547),5),0)</f>
        <v>0</v>
      </c>
      <c r="CE547" s="15">
        <f>IF(DB546&gt;0,ROUND(CC547*$CE$1/1000,2),0)</f>
        <v>0</v>
      </c>
      <c r="CF547" s="9">
        <f>INT(CE547)</f>
        <v>0</v>
      </c>
      <c r="CG547" s="23">
        <f>INT((CE547-CF547)*10)/10</f>
        <v>0</v>
      </c>
      <c r="CH547" s="17">
        <f>CE547-CF547-CG547</f>
        <v>0</v>
      </c>
      <c r="CI547" s="23">
        <f>IF(OR(CH547=0.05,CH547=0),CH547,IF(AND(CH547&gt;0.051,CH547&lt;0.1),0.1,IF(AND(CH547&gt;0.001,CH547&lt;0.05),0.05,CH547)))</f>
        <v>0</v>
      </c>
      <c r="CJ547" s="23">
        <f>CF547+CG547+CI547</f>
        <v>0</v>
      </c>
      <c r="CK547" s="15">
        <f>IF(DB546&gt;0,ROUND($CD$1*$CK$1,2),0)</f>
        <v>0</v>
      </c>
      <c r="CL547" s="22">
        <v>0</v>
      </c>
      <c r="CM547" s="22">
        <f>IF(DB546&gt;0,ROUND($CD$1*$CM$1,2),0)</f>
        <v>0</v>
      </c>
      <c r="CN547" s="22">
        <f>IF(DB546&gt;0,ROUND($CD$1*$CN$1,2),0)</f>
        <v>0</v>
      </c>
      <c r="CO547" s="22">
        <f>IF(DB546&gt;0,ROUND($CD$1*$CO$1,2),0)</f>
        <v>0</v>
      </c>
      <c r="CP547" s="22">
        <f>IF(DB546&gt;0,ROUND($CD$1*$CP$1,2),0)</f>
        <v>0</v>
      </c>
      <c r="CQ547" s="15">
        <f>IF(DB546&gt;0,CK547+SUM(CM547:CP547),0)</f>
        <v>0</v>
      </c>
      <c r="CR547" s="22">
        <f>IF(DB546&gt;0,ROUND(CQ547/12,2),0)</f>
        <v>0</v>
      </c>
      <c r="CS547" s="9">
        <f>INT(CR547)</f>
        <v>0</v>
      </c>
      <c r="CT547" s="23">
        <f>INT((CR547-CS547)*10)/10</f>
        <v>0</v>
      </c>
      <c r="CU547" s="17">
        <f>CR547-CS547-CT547</f>
        <v>0</v>
      </c>
      <c r="CV547" s="23">
        <f>IF(OR(CU547=0.05,CU547=0),CU547,IF(AND(CU547&gt;0.051,CU547&lt;0.1),0.1,IF(AND(CU547&gt;0.001,CU547&lt;0.05),0.05,CU547)))</f>
        <v>0</v>
      </c>
      <c r="CW547" s="23">
        <f>CS547+CT547+CV547</f>
        <v>0</v>
      </c>
      <c r="CX547">
        <f>IF(DB546&gt;0,CX546,0)</f>
        <v>0</v>
      </c>
      <c r="CY547" s="7">
        <f>ROUND(CD547+CJ547+CW547+CX547,2)</f>
        <v>0</v>
      </c>
      <c r="CZ547" s="7">
        <f>IF(AND(CY547&gt;0,CY548=0),CY547,0)</f>
        <v>0</v>
      </c>
      <c r="DA547" s="7">
        <f>IF(DB546&gt;0,DA546,0)</f>
        <v>0</v>
      </c>
      <c r="DB547" s="7">
        <f>IF(ROUND(CY547-DA547,2)&gt;0,ROUND(CY547-DA547,2),0)</f>
        <v>0</v>
      </c>
      <c r="EB547">
        <v>545</v>
      </c>
      <c r="EC547" s="7">
        <f>IF(FB546&gt;0,EC546-1000,EC546)</f>
        <v>0</v>
      </c>
      <c r="ED547" s="20">
        <f>IF(FB546&gt;0,ROUND(PMT($F$92/12,$F$96*12,-EC547),5),0)</f>
        <v>0</v>
      </c>
      <c r="EE547" s="15">
        <f>IF(FB546&gt;0,ROUND(EC547*$EE$1/1000,2),0)</f>
        <v>0</v>
      </c>
      <c r="EF547" s="9">
        <f>INT(EE547)</f>
        <v>0</v>
      </c>
      <c r="EG547" s="23">
        <f>INT((EE547-EF547)*10)/10</f>
        <v>0</v>
      </c>
      <c r="EH547" s="17">
        <f>EE547-EF547-EG547</f>
        <v>0</v>
      </c>
      <c r="EI547" s="23">
        <f>IF(OR(EH547=0.05,EH547=0),EH547,IF(AND(EH547&gt;0.051,EH547&lt;0.1),0.1,IF(AND(EH547&gt;0.001,EH547&lt;0.05),0.05,EH547)))</f>
        <v>0</v>
      </c>
      <c r="EJ547" s="23">
        <f>EF547+EG547+EI547</f>
        <v>0</v>
      </c>
      <c r="EK547" s="15">
        <f>IF(FB546&gt;0,ROUND($ED$1*$EK$1,2),0)</f>
        <v>0</v>
      </c>
      <c r="EL547" s="22">
        <v>0</v>
      </c>
      <c r="EM547" s="22">
        <f>IF(FB546&gt;0,ROUND($ED$1*$EM$1,0),0)</f>
        <v>0</v>
      </c>
      <c r="EN547" s="22">
        <f>IF(FB546&gt;0,ROUND($ED$1*$EN$1,2),0)</f>
        <v>0</v>
      </c>
      <c r="EO547" s="22">
        <f>IF(FB546&gt;0,ROUND($ED$1*$EO$1,2),0)</f>
        <v>0</v>
      </c>
      <c r="EP547" s="22">
        <f>IF(FB546&gt;0,ROUND($ED$1*$EP$1,2),0)</f>
        <v>0</v>
      </c>
      <c r="EQ547" s="15">
        <f>IF(FB546&gt;0,EK547+SUM(EM547:EP547),0)</f>
        <v>0</v>
      </c>
      <c r="ER547" s="22">
        <f>IF(FB546&gt;0,ROUND(EQ547/12,2),0)</f>
        <v>0</v>
      </c>
      <c r="ES547" s="9">
        <f>INT(ER547)</f>
        <v>0</v>
      </c>
      <c r="ET547" s="23">
        <f>INT((ER547-ES547)*10)/10</f>
        <v>0</v>
      </c>
      <c r="EU547" s="17">
        <f>ER547-ES547-ET547</f>
        <v>0</v>
      </c>
      <c r="EV547" s="23">
        <f>IF(OR(EU547=0.05,EU547=0),EU547,IF(AND(EU547&gt;0.051,EU547&lt;0.1),0.1,IF(AND(EU547&gt;0.001,EU547&lt;0.05),0.05,EU547)))</f>
        <v>0</v>
      </c>
      <c r="EW547" s="23">
        <f>ES547+ET547+EV547</f>
        <v>0</v>
      </c>
      <c r="EX547">
        <f>IF(FB546&gt;0,EX546,0)</f>
        <v>0</v>
      </c>
      <c r="EY547" s="7">
        <f>ROUND(ED547+EJ547+EW547+EX547,2)</f>
        <v>0</v>
      </c>
      <c r="EZ547" s="7">
        <f>IF(AND(EY547&gt;0,EY548=0),EY547,0)</f>
        <v>0</v>
      </c>
      <c r="FA547" s="7">
        <f>IF(FB546&gt;0,FA546,0)</f>
        <v>0</v>
      </c>
      <c r="FB547" s="7">
        <f>IF(ROUND(EY547-FA547,2)&gt;0,ROUND(EY547-FA547,2),0)</f>
        <v>0</v>
      </c>
      <c r="GB547">
        <v>545</v>
      </c>
      <c r="GC547" s="7">
        <f>IF(HB546&gt;0,GC546-1000,GC546)</f>
        <v>0</v>
      </c>
      <c r="GD547" s="20">
        <f>IF(HB546&gt;0,ROUND(PMT($F$92/12,$F$96*12,-GC547),5),0)</f>
        <v>0</v>
      </c>
      <c r="GE547" s="15">
        <f>IF(HB546&gt;0,ROUND(GC547*$GE$1/1000,2),0)</f>
        <v>0</v>
      </c>
      <c r="GF547" s="9">
        <f>INT(GE547)</f>
        <v>0</v>
      </c>
      <c r="GG547" s="23">
        <f>INT((GE547-GF547)*10)/10</f>
        <v>0</v>
      </c>
      <c r="GH547" s="17">
        <f>GE547-GF547-GG547</f>
        <v>0</v>
      </c>
      <c r="GI547" s="23">
        <f>IF(OR(GH547=0.05,GH547=0),GH547,IF(AND(GH547&gt;0.051,GH547&lt;0.1),0.1,IF(AND(GH547&gt;0.001,GH547&lt;0.05),0.05,GH547)))</f>
        <v>0</v>
      </c>
      <c r="GJ547" s="23">
        <f>GF547+GG547+GI547</f>
        <v>0</v>
      </c>
      <c r="GK547" s="15">
        <f>IF(HB546&gt;0,ROUND($GD$1*$GK$1,2),0)</f>
        <v>0</v>
      </c>
      <c r="GL547" s="22">
        <v>0</v>
      </c>
      <c r="GM547" s="22">
        <f>IF(HB546&gt;0,ROUND($GD$1*$GM$1,0),0)</f>
        <v>0</v>
      </c>
      <c r="GN547" s="22">
        <f>IF(HB546&gt;0,ROUND($GD$1*$GN$1,2),0)</f>
        <v>0</v>
      </c>
      <c r="GO547" s="22">
        <f>IF(HB546&gt;0,ROUND($GD$1*$GO$1,2),0)</f>
        <v>0</v>
      </c>
      <c r="GP547" s="22">
        <f>IF(HB546&gt;0,ROUND($GD$1*$GP$1,2),0)</f>
        <v>0</v>
      </c>
      <c r="GQ547" s="15">
        <f>IF(HB546&gt;0,GK547+SUM(GM547:GP547),0)</f>
        <v>0</v>
      </c>
      <c r="GR547" s="22">
        <f>IF(HB546&gt;0,ROUND(GQ547/12,2),0)</f>
        <v>0</v>
      </c>
      <c r="GS547" s="9">
        <f>INT(GR547)</f>
        <v>0</v>
      </c>
      <c r="GT547" s="23">
        <f>INT((GR547-GS547)*10)/10</f>
        <v>0</v>
      </c>
      <c r="GU547" s="17">
        <f>GR547-GS547-GT547</f>
        <v>0</v>
      </c>
      <c r="GV547" s="23">
        <f>IF(OR(GU547=0.05,GU547=0),GU547,IF(AND(GU547&gt;0.051,GU547&lt;0.1),0.1,IF(AND(GU547&gt;0.001,GU547&lt;0.05),0.05,GU547)))</f>
        <v>0</v>
      </c>
      <c r="GW547" s="23">
        <f>GS547+GT547+GV547</f>
        <v>0</v>
      </c>
      <c r="GX547">
        <f>IF(HB546&gt;0,GX546,0)</f>
        <v>0</v>
      </c>
      <c r="GY547" s="7">
        <f>ROUND(GD547+GJ547+GW547+GX547,2)</f>
        <v>0</v>
      </c>
      <c r="GZ547" s="7">
        <f>IF(AND(GY547&gt;0,GY548=0),GY547,0)</f>
        <v>0</v>
      </c>
      <c r="HA547" s="7">
        <f>IF(HB546&gt;0,HA546,0)</f>
        <v>0</v>
      </c>
      <c r="HB547" s="7">
        <f>IF(ROUND(GY547-HA547,2)&gt;0,ROUND(GY547-HA547,2),0)</f>
        <v>0</v>
      </c>
    </row>
    <row r="548" spans="1:235">
      <c r="BB548">
        <v>546</v>
      </c>
      <c r="BC548" s="7">
        <f>IF(BW547&gt;0,BC547-1000,BC547)</f>
        <v>0</v>
      </c>
      <c r="BD548" s="20">
        <f>IF(BW547&gt;0,ROUND(PMT($F$92/12,$F$96*12,-BC548),5),0)</f>
        <v>0</v>
      </c>
      <c r="BE548" s="15">
        <f>IF(BW547&gt;0,ROUND(BC548*$E$1/1000,2),0)</f>
        <v>0</v>
      </c>
      <c r="BF548" s="15">
        <f>IF(BW547&gt;0,ROUND(MIN(BC548,$F$168)*$BF$1,2),0)</f>
        <v>0</v>
      </c>
      <c r="BG548" s="22">
        <v>0</v>
      </c>
      <c r="BH548" s="22">
        <f>IF(BW547&gt;0,ROUND(MIN(BC548,$F$168)*$BH$1,0),0)</f>
        <v>0</v>
      </c>
      <c r="BI548" s="22">
        <f>IF(BW547&gt;0,ROUND(MIN(BC548,$F$168)*$BI$1,2),0)</f>
        <v>0</v>
      </c>
      <c r="BJ548" s="22">
        <f>IF(BW547&gt;0,ROUND(MIN(BC548,$F$168)*$BJ$1,2),0)</f>
        <v>0</v>
      </c>
      <c r="BK548" s="22">
        <f>IF(BW547&gt;0,ROUND(MIN(BC548,$F$168)*$BK$1,2),0)</f>
        <v>0</v>
      </c>
      <c r="BL548" s="15">
        <f>IF(BW547&gt;0,BF548+SUM(BH548:BK548),0)</f>
        <v>0</v>
      </c>
      <c r="BM548" s="22">
        <f>IF(BW547&gt;0,ROUND(BL548/12,2),0)</f>
        <v>0</v>
      </c>
      <c r="BN548" s="9">
        <f>INT(BM548)</f>
        <v>0</v>
      </c>
      <c r="BO548" s="23">
        <f>INT((BM548-BN548)*10)/10</f>
        <v>0</v>
      </c>
      <c r="BP548" s="17">
        <f>BM548-BN548-BO548</f>
        <v>0</v>
      </c>
      <c r="BQ548" s="23">
        <f>IF(OR(BP548=0.05,BP548=0),BP548,IF(AND(BP548&gt;0.051,BP548&lt;0.1),0.1,IF(AND(BP548&gt;0.001,BP548&lt;0.05),0.05,BP548)))</f>
        <v>0</v>
      </c>
      <c r="BR548" s="23">
        <f>BN548+BO548+BQ548</f>
        <v>0</v>
      </c>
      <c r="BS548">
        <f>IF(BW547&gt;0,BS547,0)</f>
        <v>0</v>
      </c>
      <c r="BT548" s="7">
        <f>SUM(BD548:BE548)+BR548+BS548</f>
        <v>0</v>
      </c>
      <c r="BU548" s="7">
        <f>IF(AND(BT548&gt;0,BT549=0),BT548,0)</f>
        <v>0</v>
      </c>
      <c r="BV548" s="7">
        <f>IF(BW547&gt;0,BV547,0)</f>
        <v>0</v>
      </c>
      <c r="BW548" s="7">
        <f>IF(ROUND(BT548-BV548,2)&gt;0,ROUND(BT548-BV548,2),0)</f>
        <v>0</v>
      </c>
      <c r="CB548">
        <v>546</v>
      </c>
      <c r="CC548" s="7">
        <f>IF(DB547&gt;0,CC547-1000,CC547)</f>
        <v>0</v>
      </c>
      <c r="CD548" s="20">
        <f>IF(DB547&gt;0,ROUND(PMT($F$92/12,$F$96*12,-CC548),5),0)</f>
        <v>0</v>
      </c>
      <c r="CE548" s="15">
        <f>IF(DB547&gt;0,ROUND(CC548*$CE$1/1000,2),0)</f>
        <v>0</v>
      </c>
      <c r="CF548" s="9">
        <f>INT(CE548)</f>
        <v>0</v>
      </c>
      <c r="CG548" s="23">
        <f>INT((CE548-CF548)*10)/10</f>
        <v>0</v>
      </c>
      <c r="CH548" s="17">
        <f>CE548-CF548-CG548</f>
        <v>0</v>
      </c>
      <c r="CI548" s="23">
        <f>IF(OR(CH548=0.05,CH548=0),CH548,IF(AND(CH548&gt;0.051,CH548&lt;0.1),0.1,IF(AND(CH548&gt;0.001,CH548&lt;0.05),0.05,CH548)))</f>
        <v>0</v>
      </c>
      <c r="CJ548" s="23">
        <f>CF548+CG548+CI548</f>
        <v>0</v>
      </c>
      <c r="CK548" s="15">
        <f>IF(DB547&gt;0,ROUND($CD$1*$CK$1,2),0)</f>
        <v>0</v>
      </c>
      <c r="CL548" s="22">
        <v>0</v>
      </c>
      <c r="CM548" s="22">
        <f>IF(DB547&gt;0,ROUND($CD$1*$CM$1,2),0)</f>
        <v>0</v>
      </c>
      <c r="CN548" s="22">
        <f>IF(DB547&gt;0,ROUND($CD$1*$CN$1,2),0)</f>
        <v>0</v>
      </c>
      <c r="CO548" s="22">
        <f>IF(DB547&gt;0,ROUND($CD$1*$CO$1,2),0)</f>
        <v>0</v>
      </c>
      <c r="CP548" s="22">
        <f>IF(DB547&gt;0,ROUND($CD$1*$CP$1,2),0)</f>
        <v>0</v>
      </c>
      <c r="CQ548" s="15">
        <f>IF(DB547&gt;0,CK548+SUM(CM548:CP548),0)</f>
        <v>0</v>
      </c>
      <c r="CR548" s="22">
        <f>IF(DB547&gt;0,ROUND(CQ548/12,2),0)</f>
        <v>0</v>
      </c>
      <c r="CS548" s="9">
        <f>INT(CR548)</f>
        <v>0</v>
      </c>
      <c r="CT548" s="23">
        <f>INT((CR548-CS548)*10)/10</f>
        <v>0</v>
      </c>
      <c r="CU548" s="17">
        <f>CR548-CS548-CT548</f>
        <v>0</v>
      </c>
      <c r="CV548" s="23">
        <f>IF(OR(CU548=0.05,CU548=0),CU548,IF(AND(CU548&gt;0.051,CU548&lt;0.1),0.1,IF(AND(CU548&gt;0.001,CU548&lt;0.05),0.05,CU548)))</f>
        <v>0</v>
      </c>
      <c r="CW548" s="23">
        <f>CS548+CT548+CV548</f>
        <v>0</v>
      </c>
      <c r="CX548">
        <f>IF(DB547&gt;0,CX547,0)</f>
        <v>0</v>
      </c>
      <c r="CY548" s="7">
        <f>ROUND(CD548+CJ548+CW548+CX548,2)</f>
        <v>0</v>
      </c>
      <c r="CZ548" s="7">
        <f>IF(AND(CY548&gt;0,CY549=0),CY548,0)</f>
        <v>0</v>
      </c>
      <c r="DA548" s="7">
        <f>IF(DB547&gt;0,DA547,0)</f>
        <v>0</v>
      </c>
      <c r="DB548" s="7">
        <f>IF(ROUND(CY548-DA548,2)&gt;0,ROUND(CY548-DA548,2),0)</f>
        <v>0</v>
      </c>
      <c r="EB548">
        <v>546</v>
      </c>
      <c r="EC548" s="7">
        <f>IF(FB547&gt;0,EC547-1000,EC547)</f>
        <v>0</v>
      </c>
      <c r="ED548" s="20">
        <f>IF(FB547&gt;0,ROUND(PMT($F$92/12,$F$96*12,-EC548),5),0)</f>
        <v>0</v>
      </c>
      <c r="EE548" s="15">
        <f>IF(FB547&gt;0,ROUND(EC548*$EE$1/1000,2),0)</f>
        <v>0</v>
      </c>
      <c r="EF548" s="9">
        <f>INT(EE548)</f>
        <v>0</v>
      </c>
      <c r="EG548" s="23">
        <f>INT((EE548-EF548)*10)/10</f>
        <v>0</v>
      </c>
      <c r="EH548" s="17">
        <f>EE548-EF548-EG548</f>
        <v>0</v>
      </c>
      <c r="EI548" s="23">
        <f>IF(OR(EH548=0.05,EH548=0),EH548,IF(AND(EH548&gt;0.051,EH548&lt;0.1),0.1,IF(AND(EH548&gt;0.001,EH548&lt;0.05),0.05,EH548)))</f>
        <v>0</v>
      </c>
      <c r="EJ548" s="23">
        <f>EF548+EG548+EI548</f>
        <v>0</v>
      </c>
      <c r="EK548" s="15">
        <f>IF(FB547&gt;0,ROUND($ED$1*$EK$1,2),0)</f>
        <v>0</v>
      </c>
      <c r="EL548" s="22">
        <v>0</v>
      </c>
      <c r="EM548" s="22">
        <f>IF(FB547&gt;0,ROUND($ED$1*$EM$1,0),0)</f>
        <v>0</v>
      </c>
      <c r="EN548" s="22">
        <f>IF(FB547&gt;0,ROUND($ED$1*$EN$1,2),0)</f>
        <v>0</v>
      </c>
      <c r="EO548" s="22">
        <f>IF(FB547&gt;0,ROUND($ED$1*$EO$1,2),0)</f>
        <v>0</v>
      </c>
      <c r="EP548" s="22">
        <f>IF(FB547&gt;0,ROUND($ED$1*$EP$1,2),0)</f>
        <v>0</v>
      </c>
      <c r="EQ548" s="15">
        <f>IF(FB547&gt;0,EK548+SUM(EM548:EP548),0)</f>
        <v>0</v>
      </c>
      <c r="ER548" s="22">
        <f>IF(FB547&gt;0,ROUND(EQ548/12,2),0)</f>
        <v>0</v>
      </c>
      <c r="ES548" s="9">
        <f>INT(ER548)</f>
        <v>0</v>
      </c>
      <c r="ET548" s="23">
        <f>INT((ER548-ES548)*10)/10</f>
        <v>0</v>
      </c>
      <c r="EU548" s="17">
        <f>ER548-ES548-ET548</f>
        <v>0</v>
      </c>
      <c r="EV548" s="23">
        <f>IF(OR(EU548=0.05,EU548=0),EU548,IF(AND(EU548&gt;0.051,EU548&lt;0.1),0.1,IF(AND(EU548&gt;0.001,EU548&lt;0.05),0.05,EU548)))</f>
        <v>0</v>
      </c>
      <c r="EW548" s="23">
        <f>ES548+ET548+EV548</f>
        <v>0</v>
      </c>
      <c r="EX548">
        <f>IF(FB547&gt;0,EX547,0)</f>
        <v>0</v>
      </c>
      <c r="EY548" s="7">
        <f>ROUND(ED548+EJ548+EW548+EX548,2)</f>
        <v>0</v>
      </c>
      <c r="EZ548" s="7">
        <f>IF(AND(EY548&gt;0,EY549=0),EY548,0)</f>
        <v>0</v>
      </c>
      <c r="FA548" s="7">
        <f>IF(FB547&gt;0,FA547,0)</f>
        <v>0</v>
      </c>
      <c r="FB548" s="7">
        <f>IF(ROUND(EY548-FA548,2)&gt;0,ROUND(EY548-FA548,2),0)</f>
        <v>0</v>
      </c>
      <c r="GB548">
        <v>546</v>
      </c>
      <c r="GC548" s="7">
        <f>IF(HB547&gt;0,GC547-1000,GC547)</f>
        <v>0</v>
      </c>
      <c r="GD548" s="20">
        <f>IF(HB547&gt;0,ROUND(PMT($F$92/12,$F$96*12,-GC548),5),0)</f>
        <v>0</v>
      </c>
      <c r="GE548" s="15">
        <f>IF(HB547&gt;0,ROUND(GC548*$GE$1/1000,2),0)</f>
        <v>0</v>
      </c>
      <c r="GF548" s="9">
        <f>INT(GE548)</f>
        <v>0</v>
      </c>
      <c r="GG548" s="23">
        <f>INT((GE548-GF548)*10)/10</f>
        <v>0</v>
      </c>
      <c r="GH548" s="17">
        <f>GE548-GF548-GG548</f>
        <v>0</v>
      </c>
      <c r="GI548" s="23">
        <f>IF(OR(GH548=0.05,GH548=0),GH548,IF(AND(GH548&gt;0.051,GH548&lt;0.1),0.1,IF(AND(GH548&gt;0.001,GH548&lt;0.05),0.05,GH548)))</f>
        <v>0</v>
      </c>
      <c r="GJ548" s="23">
        <f>GF548+GG548+GI548</f>
        <v>0</v>
      </c>
      <c r="GK548" s="15">
        <f>IF(HB547&gt;0,ROUND($GD$1*$GK$1,2),0)</f>
        <v>0</v>
      </c>
      <c r="GL548" s="22">
        <v>0</v>
      </c>
      <c r="GM548" s="22">
        <f>IF(HB547&gt;0,ROUND($GD$1*$GM$1,0),0)</f>
        <v>0</v>
      </c>
      <c r="GN548" s="22">
        <f>IF(HB547&gt;0,ROUND($GD$1*$GN$1,2),0)</f>
        <v>0</v>
      </c>
      <c r="GO548" s="22">
        <f>IF(HB547&gt;0,ROUND($GD$1*$GO$1,2),0)</f>
        <v>0</v>
      </c>
      <c r="GP548" s="22">
        <f>IF(HB547&gt;0,ROUND($GD$1*$GP$1,2),0)</f>
        <v>0</v>
      </c>
      <c r="GQ548" s="15">
        <f>IF(HB547&gt;0,GK548+SUM(GM548:GP548),0)</f>
        <v>0</v>
      </c>
      <c r="GR548" s="22">
        <f>IF(HB547&gt;0,ROUND(GQ548/12,2),0)</f>
        <v>0</v>
      </c>
      <c r="GS548" s="9">
        <f>INT(GR548)</f>
        <v>0</v>
      </c>
      <c r="GT548" s="23">
        <f>INT((GR548-GS548)*10)/10</f>
        <v>0</v>
      </c>
      <c r="GU548" s="17">
        <f>GR548-GS548-GT548</f>
        <v>0</v>
      </c>
      <c r="GV548" s="23">
        <f>IF(OR(GU548=0.05,GU548=0),GU548,IF(AND(GU548&gt;0.051,GU548&lt;0.1),0.1,IF(AND(GU548&gt;0.001,GU548&lt;0.05),0.05,GU548)))</f>
        <v>0</v>
      </c>
      <c r="GW548" s="23">
        <f>GS548+GT548+GV548</f>
        <v>0</v>
      </c>
      <c r="GX548">
        <f>IF(HB547&gt;0,GX547,0)</f>
        <v>0</v>
      </c>
      <c r="GY548" s="7">
        <f>ROUND(GD548+GJ548+GW548+GX548,2)</f>
        <v>0</v>
      </c>
      <c r="GZ548" s="7">
        <f>IF(AND(GY548&gt;0,GY549=0),GY548,0)</f>
        <v>0</v>
      </c>
      <c r="HA548" s="7">
        <f>IF(HB547&gt;0,HA547,0)</f>
        <v>0</v>
      </c>
      <c r="HB548" s="7">
        <f>IF(ROUND(GY548-HA548,2)&gt;0,ROUND(GY548-HA548,2),0)</f>
        <v>0</v>
      </c>
    </row>
    <row r="549" spans="1:235">
      <c r="BB549">
        <v>547</v>
      </c>
      <c r="BC549" s="7">
        <f>IF(BW548&gt;0,BC548-1000,BC548)</f>
        <v>0</v>
      </c>
      <c r="BD549" s="20">
        <f>IF(BW548&gt;0,ROUND(PMT($F$92/12,$F$96*12,-BC549),5),0)</f>
        <v>0</v>
      </c>
      <c r="BE549" s="15">
        <f>IF(BW548&gt;0,ROUND(BC549*$E$1/1000,2),0)</f>
        <v>0</v>
      </c>
      <c r="BF549" s="15">
        <f>IF(BW548&gt;0,ROUND(MIN(BC549,$F$168)*$BF$1,2),0)</f>
        <v>0</v>
      </c>
      <c r="BG549" s="22">
        <v>0</v>
      </c>
      <c r="BH549" s="22">
        <f>IF(BW548&gt;0,ROUND(MIN(BC549,$F$168)*$BH$1,0),0)</f>
        <v>0</v>
      </c>
      <c r="BI549" s="22">
        <f>IF(BW548&gt;0,ROUND(MIN(BC549,$F$168)*$BI$1,2),0)</f>
        <v>0</v>
      </c>
      <c r="BJ549" s="22">
        <f>IF(BW548&gt;0,ROUND(MIN(BC549,$F$168)*$BJ$1,2),0)</f>
        <v>0</v>
      </c>
      <c r="BK549" s="22">
        <f>IF(BW548&gt;0,ROUND(MIN(BC549,$F$168)*$BK$1,2),0)</f>
        <v>0</v>
      </c>
      <c r="BL549" s="15">
        <f>IF(BW548&gt;0,BF549+SUM(BH549:BK549),0)</f>
        <v>0</v>
      </c>
      <c r="BM549" s="22">
        <f>IF(BW548&gt;0,ROUND(BL549/12,2),0)</f>
        <v>0</v>
      </c>
      <c r="BN549" s="9">
        <f>INT(BM549)</f>
        <v>0</v>
      </c>
      <c r="BO549" s="23">
        <f>INT((BM549-BN549)*10)/10</f>
        <v>0</v>
      </c>
      <c r="BP549" s="17">
        <f>BM549-BN549-BO549</f>
        <v>0</v>
      </c>
      <c r="BQ549" s="23">
        <f>IF(OR(BP549=0.05,BP549=0),BP549,IF(AND(BP549&gt;0.051,BP549&lt;0.1),0.1,IF(AND(BP549&gt;0.001,BP549&lt;0.05),0.05,BP549)))</f>
        <v>0</v>
      </c>
      <c r="BR549" s="23">
        <f>BN549+BO549+BQ549</f>
        <v>0</v>
      </c>
      <c r="BS549">
        <f>IF(BW548&gt;0,BS548,0)</f>
        <v>0</v>
      </c>
      <c r="BT549" s="7">
        <f>SUM(BD549:BE549)+BR549+BS549</f>
        <v>0</v>
      </c>
      <c r="BU549" s="7">
        <f>IF(AND(BT549&gt;0,BT550=0),BT549,0)</f>
        <v>0</v>
      </c>
      <c r="BV549" s="7">
        <f>IF(BW548&gt;0,BV548,0)</f>
        <v>0</v>
      </c>
      <c r="BW549" s="7">
        <f>IF(ROUND(BT549-BV549,2)&gt;0,ROUND(BT549-BV549,2),0)</f>
        <v>0</v>
      </c>
      <c r="CB549">
        <v>547</v>
      </c>
      <c r="CC549" s="7">
        <f>IF(DB548&gt;0,CC548-1000,CC548)</f>
        <v>0</v>
      </c>
      <c r="CD549" s="20">
        <f>IF(DB548&gt;0,ROUND(PMT($F$92/12,$F$96*12,-CC549),5),0)</f>
        <v>0</v>
      </c>
      <c r="CE549" s="15">
        <f>IF(DB548&gt;0,ROUND(CC549*$CE$1/1000,2),0)</f>
        <v>0</v>
      </c>
      <c r="CF549" s="9">
        <f>INT(CE549)</f>
        <v>0</v>
      </c>
      <c r="CG549" s="23">
        <f>INT((CE549-CF549)*10)/10</f>
        <v>0</v>
      </c>
      <c r="CH549" s="17">
        <f>CE549-CF549-CG549</f>
        <v>0</v>
      </c>
      <c r="CI549" s="23">
        <f>IF(OR(CH549=0.05,CH549=0),CH549,IF(AND(CH549&gt;0.051,CH549&lt;0.1),0.1,IF(AND(CH549&gt;0.001,CH549&lt;0.05),0.05,CH549)))</f>
        <v>0</v>
      </c>
      <c r="CJ549" s="23">
        <f>CF549+CG549+CI549</f>
        <v>0</v>
      </c>
      <c r="CK549" s="15">
        <f>IF(DB548&gt;0,ROUND($CD$1*$CK$1,2),0)</f>
        <v>0</v>
      </c>
      <c r="CL549" s="22">
        <v>0</v>
      </c>
      <c r="CM549" s="22">
        <f>IF(DB548&gt;0,ROUND($CD$1*$CM$1,2),0)</f>
        <v>0</v>
      </c>
      <c r="CN549" s="22">
        <f>IF(DB548&gt;0,ROUND($CD$1*$CN$1,2),0)</f>
        <v>0</v>
      </c>
      <c r="CO549" s="22">
        <f>IF(DB548&gt;0,ROUND($CD$1*$CO$1,2),0)</f>
        <v>0</v>
      </c>
      <c r="CP549" s="22">
        <f>IF(DB548&gt;0,ROUND($CD$1*$CP$1,2),0)</f>
        <v>0</v>
      </c>
      <c r="CQ549" s="15">
        <f>IF(DB548&gt;0,CK549+SUM(CM549:CP549),0)</f>
        <v>0</v>
      </c>
      <c r="CR549" s="22">
        <f>IF(DB548&gt;0,ROUND(CQ549/12,2),0)</f>
        <v>0</v>
      </c>
      <c r="CS549" s="9">
        <f>INT(CR549)</f>
        <v>0</v>
      </c>
      <c r="CT549" s="23">
        <f>INT((CR549-CS549)*10)/10</f>
        <v>0</v>
      </c>
      <c r="CU549" s="17">
        <f>CR549-CS549-CT549</f>
        <v>0</v>
      </c>
      <c r="CV549" s="23">
        <f>IF(OR(CU549=0.05,CU549=0),CU549,IF(AND(CU549&gt;0.051,CU549&lt;0.1),0.1,IF(AND(CU549&gt;0.001,CU549&lt;0.05),0.05,CU549)))</f>
        <v>0</v>
      </c>
      <c r="CW549" s="23">
        <f>CS549+CT549+CV549</f>
        <v>0</v>
      </c>
      <c r="CX549">
        <f>IF(DB548&gt;0,CX548,0)</f>
        <v>0</v>
      </c>
      <c r="CY549" s="7">
        <f>ROUND(CD549+CJ549+CW549+CX549,2)</f>
        <v>0</v>
      </c>
      <c r="CZ549" s="7">
        <f>IF(AND(CY549&gt;0,CY550=0),CY549,0)</f>
        <v>0</v>
      </c>
      <c r="DA549" s="7">
        <f>IF(DB548&gt;0,DA548,0)</f>
        <v>0</v>
      </c>
      <c r="DB549" s="7">
        <f>IF(ROUND(CY549-DA549,2)&gt;0,ROUND(CY549-DA549,2),0)</f>
        <v>0</v>
      </c>
      <c r="EB549">
        <v>547</v>
      </c>
      <c r="EC549" s="7">
        <f>IF(FB548&gt;0,EC548-1000,EC548)</f>
        <v>0</v>
      </c>
      <c r="ED549" s="20">
        <f>IF(FB548&gt;0,ROUND(PMT($F$92/12,$F$96*12,-EC549),5),0)</f>
        <v>0</v>
      </c>
      <c r="EE549" s="15">
        <f>IF(FB548&gt;0,ROUND(EC549*$EE$1/1000,2),0)</f>
        <v>0</v>
      </c>
      <c r="EF549" s="9">
        <f>INT(EE549)</f>
        <v>0</v>
      </c>
      <c r="EG549" s="23">
        <f>INT((EE549-EF549)*10)/10</f>
        <v>0</v>
      </c>
      <c r="EH549" s="17">
        <f>EE549-EF549-EG549</f>
        <v>0</v>
      </c>
      <c r="EI549" s="23">
        <f>IF(OR(EH549=0.05,EH549=0),EH549,IF(AND(EH549&gt;0.051,EH549&lt;0.1),0.1,IF(AND(EH549&gt;0.001,EH549&lt;0.05),0.05,EH549)))</f>
        <v>0</v>
      </c>
      <c r="EJ549" s="23">
        <f>EF549+EG549+EI549</f>
        <v>0</v>
      </c>
      <c r="EK549" s="15">
        <f>IF(FB548&gt;0,ROUND($ED$1*$EK$1,2),0)</f>
        <v>0</v>
      </c>
      <c r="EL549" s="22">
        <v>0</v>
      </c>
      <c r="EM549" s="22">
        <f>IF(FB548&gt;0,ROUND($ED$1*$EM$1,0),0)</f>
        <v>0</v>
      </c>
      <c r="EN549" s="22">
        <f>IF(FB548&gt;0,ROUND($ED$1*$EN$1,2),0)</f>
        <v>0</v>
      </c>
      <c r="EO549" s="22">
        <f>IF(FB548&gt;0,ROUND($ED$1*$EO$1,2),0)</f>
        <v>0</v>
      </c>
      <c r="EP549" s="22">
        <f>IF(FB548&gt;0,ROUND($ED$1*$EP$1,2),0)</f>
        <v>0</v>
      </c>
      <c r="EQ549" s="15">
        <f>IF(FB548&gt;0,EK549+SUM(EM549:EP549),0)</f>
        <v>0</v>
      </c>
      <c r="ER549" s="22">
        <f>IF(FB548&gt;0,ROUND(EQ549/12,2),0)</f>
        <v>0</v>
      </c>
      <c r="ES549" s="9">
        <f>INT(ER549)</f>
        <v>0</v>
      </c>
      <c r="ET549" s="23">
        <f>INT((ER549-ES549)*10)/10</f>
        <v>0</v>
      </c>
      <c r="EU549" s="17">
        <f>ER549-ES549-ET549</f>
        <v>0</v>
      </c>
      <c r="EV549" s="23">
        <f>IF(OR(EU549=0.05,EU549=0),EU549,IF(AND(EU549&gt;0.051,EU549&lt;0.1),0.1,IF(AND(EU549&gt;0.001,EU549&lt;0.05),0.05,EU549)))</f>
        <v>0</v>
      </c>
      <c r="EW549" s="23">
        <f>ES549+ET549+EV549</f>
        <v>0</v>
      </c>
      <c r="EX549">
        <f>IF(FB548&gt;0,EX548,0)</f>
        <v>0</v>
      </c>
      <c r="EY549" s="7">
        <f>ROUND(ED549+EJ549+EW549+EX549,2)</f>
        <v>0</v>
      </c>
      <c r="EZ549" s="7">
        <f>IF(AND(EY549&gt;0,EY550=0),EY549,0)</f>
        <v>0</v>
      </c>
      <c r="FA549" s="7">
        <f>IF(FB548&gt;0,FA548,0)</f>
        <v>0</v>
      </c>
      <c r="FB549" s="7">
        <f>IF(ROUND(EY549-FA549,2)&gt;0,ROUND(EY549-FA549,2),0)</f>
        <v>0</v>
      </c>
      <c r="GB549">
        <v>547</v>
      </c>
      <c r="GC549" s="7">
        <f>IF(HB548&gt;0,GC548-1000,GC548)</f>
        <v>0</v>
      </c>
      <c r="GD549" s="20">
        <f>IF(HB548&gt;0,ROUND(PMT($F$92/12,$F$96*12,-GC549),5),0)</f>
        <v>0</v>
      </c>
      <c r="GE549" s="15">
        <f>IF(HB548&gt;0,ROUND(GC549*$GE$1/1000,2),0)</f>
        <v>0</v>
      </c>
      <c r="GF549" s="9">
        <f>INT(GE549)</f>
        <v>0</v>
      </c>
      <c r="GG549" s="23">
        <f>INT((GE549-GF549)*10)/10</f>
        <v>0</v>
      </c>
      <c r="GH549" s="17">
        <f>GE549-GF549-GG549</f>
        <v>0</v>
      </c>
      <c r="GI549" s="23">
        <f>IF(OR(GH549=0.05,GH549=0),GH549,IF(AND(GH549&gt;0.051,GH549&lt;0.1),0.1,IF(AND(GH549&gt;0.001,GH549&lt;0.05),0.05,GH549)))</f>
        <v>0</v>
      </c>
      <c r="GJ549" s="23">
        <f>GF549+GG549+GI549</f>
        <v>0</v>
      </c>
      <c r="GK549" s="15">
        <f>IF(HB548&gt;0,ROUND($GD$1*$GK$1,2),0)</f>
        <v>0</v>
      </c>
      <c r="GL549" s="22">
        <v>0</v>
      </c>
      <c r="GM549" s="22">
        <f>IF(HB548&gt;0,ROUND($GD$1*$GM$1,0),0)</f>
        <v>0</v>
      </c>
      <c r="GN549" s="22">
        <f>IF(HB548&gt;0,ROUND($GD$1*$GN$1,2),0)</f>
        <v>0</v>
      </c>
      <c r="GO549" s="22">
        <f>IF(HB548&gt;0,ROUND($GD$1*$GO$1,2),0)</f>
        <v>0</v>
      </c>
      <c r="GP549" s="22">
        <f>IF(HB548&gt;0,ROUND($GD$1*$GP$1,2),0)</f>
        <v>0</v>
      </c>
      <c r="GQ549" s="15">
        <f>IF(HB548&gt;0,GK549+SUM(GM549:GP549),0)</f>
        <v>0</v>
      </c>
      <c r="GR549" s="22">
        <f>IF(HB548&gt;0,ROUND(GQ549/12,2),0)</f>
        <v>0</v>
      </c>
      <c r="GS549" s="9">
        <f>INT(GR549)</f>
        <v>0</v>
      </c>
      <c r="GT549" s="23">
        <f>INT((GR549-GS549)*10)/10</f>
        <v>0</v>
      </c>
      <c r="GU549" s="17">
        <f>GR549-GS549-GT549</f>
        <v>0</v>
      </c>
      <c r="GV549" s="23">
        <f>IF(OR(GU549=0.05,GU549=0),GU549,IF(AND(GU549&gt;0.051,GU549&lt;0.1),0.1,IF(AND(GU549&gt;0.001,GU549&lt;0.05),0.05,GU549)))</f>
        <v>0</v>
      </c>
      <c r="GW549" s="23">
        <f>GS549+GT549+GV549</f>
        <v>0</v>
      </c>
      <c r="GX549">
        <f>IF(HB548&gt;0,GX548,0)</f>
        <v>0</v>
      </c>
      <c r="GY549" s="7">
        <f>ROUND(GD549+GJ549+GW549+GX549,2)</f>
        <v>0</v>
      </c>
      <c r="GZ549" s="7">
        <f>IF(AND(GY549&gt;0,GY550=0),GY549,0)</f>
        <v>0</v>
      </c>
      <c r="HA549" s="7">
        <f>IF(HB548&gt;0,HA548,0)</f>
        <v>0</v>
      </c>
      <c r="HB549" s="7">
        <f>IF(ROUND(GY549-HA549,2)&gt;0,ROUND(GY549-HA549,2),0)</f>
        <v>0</v>
      </c>
    </row>
    <row r="550" spans="1:235">
      <c r="BB550">
        <v>548</v>
      </c>
      <c r="BC550" s="7">
        <f>IF(BW549&gt;0,BC549-1000,BC549)</f>
        <v>0</v>
      </c>
      <c r="BD550" s="20">
        <f>IF(BW549&gt;0,ROUND(PMT($F$92/12,$F$96*12,-BC550),5),0)</f>
        <v>0</v>
      </c>
      <c r="BE550" s="15">
        <f>IF(BW549&gt;0,ROUND(BC550*$E$1/1000,2),0)</f>
        <v>0</v>
      </c>
      <c r="BF550" s="15">
        <f>IF(BW549&gt;0,ROUND(MIN(BC550,$F$168)*$BF$1,2),0)</f>
        <v>0</v>
      </c>
      <c r="BG550" s="22">
        <v>0</v>
      </c>
      <c r="BH550" s="22">
        <f>IF(BW549&gt;0,ROUND(MIN(BC550,$F$168)*$BH$1,0),0)</f>
        <v>0</v>
      </c>
      <c r="BI550" s="22">
        <f>IF(BW549&gt;0,ROUND(MIN(BC550,$F$168)*$BI$1,2),0)</f>
        <v>0</v>
      </c>
      <c r="BJ550" s="22">
        <f>IF(BW549&gt;0,ROUND(MIN(BC550,$F$168)*$BJ$1,2),0)</f>
        <v>0</v>
      </c>
      <c r="BK550" s="22">
        <f>IF(BW549&gt;0,ROUND(MIN(BC550,$F$168)*$BK$1,2),0)</f>
        <v>0</v>
      </c>
      <c r="BL550" s="15">
        <f>IF(BW549&gt;0,BF550+SUM(BH550:BK550),0)</f>
        <v>0</v>
      </c>
      <c r="BM550" s="22">
        <f>IF(BW549&gt;0,ROUND(BL550/12,2),0)</f>
        <v>0</v>
      </c>
      <c r="BN550" s="9">
        <f>INT(BM550)</f>
        <v>0</v>
      </c>
      <c r="BO550" s="23">
        <f>INT((BM550-BN550)*10)/10</f>
        <v>0</v>
      </c>
      <c r="BP550" s="17">
        <f>BM550-BN550-BO550</f>
        <v>0</v>
      </c>
      <c r="BQ550" s="23">
        <f>IF(OR(BP550=0.05,BP550=0),BP550,IF(AND(BP550&gt;0.051,BP550&lt;0.1),0.1,IF(AND(BP550&gt;0.001,BP550&lt;0.05),0.05,BP550)))</f>
        <v>0</v>
      </c>
      <c r="BR550" s="23">
        <f>BN550+BO550+BQ550</f>
        <v>0</v>
      </c>
      <c r="BS550">
        <f>IF(BW549&gt;0,BS549,0)</f>
        <v>0</v>
      </c>
      <c r="BT550" s="7">
        <f>SUM(BD550:BE550)+BR550+BS550</f>
        <v>0</v>
      </c>
      <c r="BU550" s="7">
        <f>IF(AND(BT550&gt;0,BT551=0),BT550,0)</f>
        <v>0</v>
      </c>
      <c r="BV550" s="7">
        <f>IF(BW549&gt;0,BV549,0)</f>
        <v>0</v>
      </c>
      <c r="BW550" s="7">
        <f>IF(ROUND(BT550-BV550,2)&gt;0,ROUND(BT550-BV550,2),0)</f>
        <v>0</v>
      </c>
      <c r="CB550">
        <v>548</v>
      </c>
      <c r="CC550" s="7">
        <f>IF(DB549&gt;0,CC549-1000,CC549)</f>
        <v>0</v>
      </c>
      <c r="CD550" s="20">
        <f>IF(DB549&gt;0,ROUND(PMT($F$92/12,$F$96*12,-CC550),5),0)</f>
        <v>0</v>
      </c>
      <c r="CE550" s="15">
        <f>IF(DB549&gt;0,ROUND(CC550*$CE$1/1000,2),0)</f>
        <v>0</v>
      </c>
      <c r="CF550" s="9">
        <f>INT(CE550)</f>
        <v>0</v>
      </c>
      <c r="CG550" s="23">
        <f>INT((CE550-CF550)*10)/10</f>
        <v>0</v>
      </c>
      <c r="CH550" s="17">
        <f>CE550-CF550-CG550</f>
        <v>0</v>
      </c>
      <c r="CI550" s="23">
        <f>IF(OR(CH550=0.05,CH550=0),CH550,IF(AND(CH550&gt;0.051,CH550&lt;0.1),0.1,IF(AND(CH550&gt;0.001,CH550&lt;0.05),0.05,CH550)))</f>
        <v>0</v>
      </c>
      <c r="CJ550" s="23">
        <f>CF550+CG550+CI550</f>
        <v>0</v>
      </c>
      <c r="CK550" s="15">
        <f>IF(DB549&gt;0,ROUND($CD$1*$CK$1,2),0)</f>
        <v>0</v>
      </c>
      <c r="CL550" s="22">
        <v>0</v>
      </c>
      <c r="CM550" s="22">
        <f>IF(DB549&gt;0,ROUND($CD$1*$CM$1,2),0)</f>
        <v>0</v>
      </c>
      <c r="CN550" s="22">
        <f>IF(DB549&gt;0,ROUND($CD$1*$CN$1,2),0)</f>
        <v>0</v>
      </c>
      <c r="CO550" s="22">
        <f>IF(DB549&gt;0,ROUND($CD$1*$CO$1,2),0)</f>
        <v>0</v>
      </c>
      <c r="CP550" s="22">
        <f>IF(DB549&gt;0,ROUND($CD$1*$CP$1,2),0)</f>
        <v>0</v>
      </c>
      <c r="CQ550" s="15">
        <f>IF(DB549&gt;0,CK550+SUM(CM550:CP550),0)</f>
        <v>0</v>
      </c>
      <c r="CR550" s="22">
        <f>IF(DB549&gt;0,ROUND(CQ550/12,2),0)</f>
        <v>0</v>
      </c>
      <c r="CS550" s="9">
        <f>INT(CR550)</f>
        <v>0</v>
      </c>
      <c r="CT550" s="23">
        <f>INT((CR550-CS550)*10)/10</f>
        <v>0</v>
      </c>
      <c r="CU550" s="17">
        <f>CR550-CS550-CT550</f>
        <v>0</v>
      </c>
      <c r="CV550" s="23">
        <f>IF(OR(CU550=0.05,CU550=0),CU550,IF(AND(CU550&gt;0.051,CU550&lt;0.1),0.1,IF(AND(CU550&gt;0.001,CU550&lt;0.05),0.05,CU550)))</f>
        <v>0</v>
      </c>
      <c r="CW550" s="23">
        <f>CS550+CT550+CV550</f>
        <v>0</v>
      </c>
      <c r="CX550">
        <f>IF(DB549&gt;0,CX549,0)</f>
        <v>0</v>
      </c>
      <c r="CY550" s="7">
        <f>ROUND(CD550+CJ550+CW550+CX550,2)</f>
        <v>0</v>
      </c>
      <c r="CZ550" s="7">
        <f>IF(AND(CY550&gt;0,CY551=0),CY550,0)</f>
        <v>0</v>
      </c>
      <c r="DA550" s="7">
        <f>IF(DB549&gt;0,DA549,0)</f>
        <v>0</v>
      </c>
      <c r="DB550" s="7">
        <f>IF(ROUND(CY550-DA550,2)&gt;0,ROUND(CY550-DA550,2),0)</f>
        <v>0</v>
      </c>
      <c r="EB550">
        <v>548</v>
      </c>
      <c r="EC550" s="7">
        <f>IF(FB549&gt;0,EC549-1000,EC549)</f>
        <v>0</v>
      </c>
      <c r="ED550" s="20">
        <f>IF(FB549&gt;0,ROUND(PMT($F$92/12,$F$96*12,-EC550),5),0)</f>
        <v>0</v>
      </c>
      <c r="EE550" s="15">
        <f>IF(FB549&gt;0,ROUND(EC550*$EE$1/1000,2),0)</f>
        <v>0</v>
      </c>
      <c r="EF550" s="9">
        <f>INT(EE550)</f>
        <v>0</v>
      </c>
      <c r="EG550" s="23">
        <f>INT((EE550-EF550)*10)/10</f>
        <v>0</v>
      </c>
      <c r="EH550" s="17">
        <f>EE550-EF550-EG550</f>
        <v>0</v>
      </c>
      <c r="EI550" s="23">
        <f>IF(OR(EH550=0.05,EH550=0),EH550,IF(AND(EH550&gt;0.051,EH550&lt;0.1),0.1,IF(AND(EH550&gt;0.001,EH550&lt;0.05),0.05,EH550)))</f>
        <v>0</v>
      </c>
      <c r="EJ550" s="23">
        <f>EF550+EG550+EI550</f>
        <v>0</v>
      </c>
      <c r="EK550" s="15">
        <f>IF(FB549&gt;0,ROUND($ED$1*$EK$1,2),0)</f>
        <v>0</v>
      </c>
      <c r="EL550" s="22">
        <v>0</v>
      </c>
      <c r="EM550" s="22">
        <f>IF(FB549&gt;0,ROUND($ED$1*$EM$1,0),0)</f>
        <v>0</v>
      </c>
      <c r="EN550" s="22">
        <f>IF(FB549&gt;0,ROUND($ED$1*$EN$1,2),0)</f>
        <v>0</v>
      </c>
      <c r="EO550" s="22">
        <f>IF(FB549&gt;0,ROUND($ED$1*$EO$1,2),0)</f>
        <v>0</v>
      </c>
      <c r="EP550" s="22">
        <f>IF(FB549&gt;0,ROUND($ED$1*$EP$1,2),0)</f>
        <v>0</v>
      </c>
      <c r="EQ550" s="15">
        <f>IF(FB549&gt;0,EK550+SUM(EM550:EP550),0)</f>
        <v>0</v>
      </c>
      <c r="ER550" s="22">
        <f>IF(FB549&gt;0,ROUND(EQ550/12,2),0)</f>
        <v>0</v>
      </c>
      <c r="ES550" s="9">
        <f>INT(ER550)</f>
        <v>0</v>
      </c>
      <c r="ET550" s="23">
        <f>INT((ER550-ES550)*10)/10</f>
        <v>0</v>
      </c>
      <c r="EU550" s="17">
        <f>ER550-ES550-ET550</f>
        <v>0</v>
      </c>
      <c r="EV550" s="23">
        <f>IF(OR(EU550=0.05,EU550=0),EU550,IF(AND(EU550&gt;0.051,EU550&lt;0.1),0.1,IF(AND(EU550&gt;0.001,EU550&lt;0.05),0.05,EU550)))</f>
        <v>0</v>
      </c>
      <c r="EW550" s="23">
        <f>ES550+ET550+EV550</f>
        <v>0</v>
      </c>
      <c r="EX550">
        <f>IF(FB549&gt;0,EX549,0)</f>
        <v>0</v>
      </c>
      <c r="EY550" s="7">
        <f>ROUND(ED550+EJ550+EW550+EX550,2)</f>
        <v>0</v>
      </c>
      <c r="EZ550" s="7">
        <f>IF(AND(EY550&gt;0,EY551=0),EY550,0)</f>
        <v>0</v>
      </c>
      <c r="FA550" s="7">
        <f>IF(FB549&gt;0,FA549,0)</f>
        <v>0</v>
      </c>
      <c r="FB550" s="7">
        <f>IF(ROUND(EY550-FA550,2)&gt;0,ROUND(EY550-FA550,2),0)</f>
        <v>0</v>
      </c>
      <c r="GB550">
        <v>548</v>
      </c>
      <c r="GC550" s="7">
        <f>IF(HB549&gt;0,GC549-1000,GC549)</f>
        <v>0</v>
      </c>
      <c r="GD550" s="20">
        <f>IF(HB549&gt;0,ROUND(PMT($F$92/12,$F$96*12,-GC550),5),0)</f>
        <v>0</v>
      </c>
      <c r="GE550" s="15">
        <f>IF(HB549&gt;0,ROUND(GC550*$GE$1/1000,2),0)</f>
        <v>0</v>
      </c>
      <c r="GF550" s="9">
        <f>INT(GE550)</f>
        <v>0</v>
      </c>
      <c r="GG550" s="23">
        <f>INT((GE550-GF550)*10)/10</f>
        <v>0</v>
      </c>
      <c r="GH550" s="17">
        <f>GE550-GF550-GG550</f>
        <v>0</v>
      </c>
      <c r="GI550" s="23">
        <f>IF(OR(GH550=0.05,GH550=0),GH550,IF(AND(GH550&gt;0.051,GH550&lt;0.1),0.1,IF(AND(GH550&gt;0.001,GH550&lt;0.05),0.05,GH550)))</f>
        <v>0</v>
      </c>
      <c r="GJ550" s="23">
        <f>GF550+GG550+GI550</f>
        <v>0</v>
      </c>
      <c r="GK550" s="15">
        <f>IF(HB549&gt;0,ROUND($GD$1*$GK$1,2),0)</f>
        <v>0</v>
      </c>
      <c r="GL550" s="22">
        <v>0</v>
      </c>
      <c r="GM550" s="22">
        <f>IF(HB549&gt;0,ROUND($GD$1*$GM$1,0),0)</f>
        <v>0</v>
      </c>
      <c r="GN550" s="22">
        <f>IF(HB549&gt;0,ROUND($GD$1*$GN$1,2),0)</f>
        <v>0</v>
      </c>
      <c r="GO550" s="22">
        <f>IF(HB549&gt;0,ROUND($GD$1*$GO$1,2),0)</f>
        <v>0</v>
      </c>
      <c r="GP550" s="22">
        <f>IF(HB549&gt;0,ROUND($GD$1*$GP$1,2),0)</f>
        <v>0</v>
      </c>
      <c r="GQ550" s="15">
        <f>IF(HB549&gt;0,GK550+SUM(GM550:GP550),0)</f>
        <v>0</v>
      </c>
      <c r="GR550" s="22">
        <f>IF(HB549&gt;0,ROUND(GQ550/12,2),0)</f>
        <v>0</v>
      </c>
      <c r="GS550" s="9">
        <f>INT(GR550)</f>
        <v>0</v>
      </c>
      <c r="GT550" s="23">
        <f>INT((GR550-GS550)*10)/10</f>
        <v>0</v>
      </c>
      <c r="GU550" s="17">
        <f>GR550-GS550-GT550</f>
        <v>0</v>
      </c>
      <c r="GV550" s="23">
        <f>IF(OR(GU550=0.05,GU550=0),GU550,IF(AND(GU550&gt;0.051,GU550&lt;0.1),0.1,IF(AND(GU550&gt;0.001,GU550&lt;0.05),0.05,GU550)))</f>
        <v>0</v>
      </c>
      <c r="GW550" s="23">
        <f>GS550+GT550+GV550</f>
        <v>0</v>
      </c>
      <c r="GX550">
        <f>IF(HB549&gt;0,GX549,0)</f>
        <v>0</v>
      </c>
      <c r="GY550" s="7">
        <f>ROUND(GD550+GJ550+GW550+GX550,2)</f>
        <v>0</v>
      </c>
      <c r="GZ550" s="7">
        <f>IF(AND(GY550&gt;0,GY551=0),GY550,0)</f>
        <v>0</v>
      </c>
      <c r="HA550" s="7">
        <f>IF(HB549&gt;0,HA549,0)</f>
        <v>0</v>
      </c>
      <c r="HB550" s="7">
        <f>IF(ROUND(GY550-HA550,2)&gt;0,ROUND(GY550-HA550,2),0)</f>
        <v>0</v>
      </c>
    </row>
    <row r="551" spans="1:235">
      <c r="BB551">
        <v>549</v>
      </c>
      <c r="BC551" s="7">
        <f>IF(BW550&gt;0,BC550-1000,BC550)</f>
        <v>0</v>
      </c>
      <c r="BD551" s="20">
        <f>IF(BW550&gt;0,ROUND(PMT($F$92/12,$F$96*12,-BC551),5),0)</f>
        <v>0</v>
      </c>
      <c r="BE551" s="15">
        <f>IF(BW550&gt;0,ROUND(BC551*$E$1/1000,2),0)</f>
        <v>0</v>
      </c>
      <c r="BF551" s="15">
        <f>IF(BW550&gt;0,ROUND(MIN(BC551,$F$168)*$BF$1,2),0)</f>
        <v>0</v>
      </c>
      <c r="BG551" s="22">
        <v>0</v>
      </c>
      <c r="BH551" s="22">
        <f>IF(BW550&gt;0,ROUND(MIN(BC551,$F$168)*$BH$1,0),0)</f>
        <v>0</v>
      </c>
      <c r="BI551" s="22">
        <f>IF(BW550&gt;0,ROUND(MIN(BC551,$F$168)*$BI$1,2),0)</f>
        <v>0</v>
      </c>
      <c r="BJ551" s="22">
        <f>IF(BW550&gt;0,ROUND(MIN(BC551,$F$168)*$BJ$1,2),0)</f>
        <v>0</v>
      </c>
      <c r="BK551" s="22">
        <f>IF(BW550&gt;0,ROUND(MIN(BC551,$F$168)*$BK$1,2),0)</f>
        <v>0</v>
      </c>
      <c r="BL551" s="15">
        <f>IF(BW550&gt;0,BF551+SUM(BH551:BK551),0)</f>
        <v>0</v>
      </c>
      <c r="BM551" s="22">
        <f>IF(BW550&gt;0,ROUND(BL551/12,2),0)</f>
        <v>0</v>
      </c>
      <c r="BN551" s="9">
        <f>INT(BM551)</f>
        <v>0</v>
      </c>
      <c r="BO551" s="23">
        <f>INT((BM551-BN551)*10)/10</f>
        <v>0</v>
      </c>
      <c r="BP551" s="17">
        <f>BM551-BN551-BO551</f>
        <v>0</v>
      </c>
      <c r="BQ551" s="23">
        <f>IF(OR(BP551=0.05,BP551=0),BP551,IF(AND(BP551&gt;0.051,BP551&lt;0.1),0.1,IF(AND(BP551&gt;0.001,BP551&lt;0.05),0.05,BP551)))</f>
        <v>0</v>
      </c>
      <c r="BR551" s="23">
        <f>BN551+BO551+BQ551</f>
        <v>0</v>
      </c>
      <c r="BS551">
        <f>IF(BW550&gt;0,BS550,0)</f>
        <v>0</v>
      </c>
      <c r="BT551" s="7">
        <f>SUM(BD551:BE551)+BR551+BS551</f>
        <v>0</v>
      </c>
      <c r="BU551" s="7">
        <f>IF(AND(BT551&gt;0,BT552=0),BT551,0)</f>
        <v>0</v>
      </c>
      <c r="BV551" s="7">
        <f>IF(BW550&gt;0,BV550,0)</f>
        <v>0</v>
      </c>
      <c r="BW551" s="7">
        <f>IF(ROUND(BT551-BV551,2)&gt;0,ROUND(BT551-BV551,2),0)</f>
        <v>0</v>
      </c>
      <c r="CB551">
        <v>549</v>
      </c>
      <c r="CC551" s="7">
        <f>IF(DB550&gt;0,CC550-1000,CC550)</f>
        <v>0</v>
      </c>
      <c r="CD551" s="20">
        <f>IF(DB550&gt;0,ROUND(PMT($F$92/12,$F$96*12,-CC551),5),0)</f>
        <v>0</v>
      </c>
      <c r="CE551" s="15">
        <f>IF(DB550&gt;0,ROUND(CC551*$CE$1/1000,2),0)</f>
        <v>0</v>
      </c>
      <c r="CF551" s="9">
        <f>INT(CE551)</f>
        <v>0</v>
      </c>
      <c r="CG551" s="23">
        <f>INT((CE551-CF551)*10)/10</f>
        <v>0</v>
      </c>
      <c r="CH551" s="17">
        <f>CE551-CF551-CG551</f>
        <v>0</v>
      </c>
      <c r="CI551" s="23">
        <f>IF(OR(CH551=0.05,CH551=0),CH551,IF(AND(CH551&gt;0.051,CH551&lt;0.1),0.1,IF(AND(CH551&gt;0.001,CH551&lt;0.05),0.05,CH551)))</f>
        <v>0</v>
      </c>
      <c r="CJ551" s="23">
        <f>CF551+CG551+CI551</f>
        <v>0</v>
      </c>
      <c r="CK551" s="15">
        <f>IF(DB550&gt;0,ROUND($CD$1*$CK$1,2),0)</f>
        <v>0</v>
      </c>
      <c r="CL551" s="22">
        <v>0</v>
      </c>
      <c r="CM551" s="22">
        <f>IF(DB550&gt;0,ROUND($CD$1*$CM$1,2),0)</f>
        <v>0</v>
      </c>
      <c r="CN551" s="22">
        <f>IF(DB550&gt;0,ROUND($CD$1*$CN$1,2),0)</f>
        <v>0</v>
      </c>
      <c r="CO551" s="22">
        <f>IF(DB550&gt;0,ROUND($CD$1*$CO$1,2),0)</f>
        <v>0</v>
      </c>
      <c r="CP551" s="22">
        <f>IF(DB550&gt;0,ROUND($CD$1*$CP$1,2),0)</f>
        <v>0</v>
      </c>
      <c r="CQ551" s="15">
        <f>IF(DB550&gt;0,CK551+SUM(CM551:CP551),0)</f>
        <v>0</v>
      </c>
      <c r="CR551" s="22">
        <f>IF(DB550&gt;0,ROUND(CQ551/12,2),0)</f>
        <v>0</v>
      </c>
      <c r="CS551" s="9">
        <f>INT(CR551)</f>
        <v>0</v>
      </c>
      <c r="CT551" s="23">
        <f>INT((CR551-CS551)*10)/10</f>
        <v>0</v>
      </c>
      <c r="CU551" s="17">
        <f>CR551-CS551-CT551</f>
        <v>0</v>
      </c>
      <c r="CV551" s="23">
        <f>IF(OR(CU551=0.05,CU551=0),CU551,IF(AND(CU551&gt;0.051,CU551&lt;0.1),0.1,IF(AND(CU551&gt;0.001,CU551&lt;0.05),0.05,CU551)))</f>
        <v>0</v>
      </c>
      <c r="CW551" s="23">
        <f>CS551+CT551+CV551</f>
        <v>0</v>
      </c>
      <c r="CX551">
        <f>IF(DB550&gt;0,CX550,0)</f>
        <v>0</v>
      </c>
      <c r="CY551" s="7">
        <f>ROUND(CD551+CJ551+CW551+CX551,2)</f>
        <v>0</v>
      </c>
      <c r="CZ551" s="7">
        <f>IF(AND(CY551&gt;0,CY552=0),CY551,0)</f>
        <v>0</v>
      </c>
      <c r="DA551" s="7">
        <f>IF(DB550&gt;0,DA550,0)</f>
        <v>0</v>
      </c>
      <c r="DB551" s="7">
        <f>IF(ROUND(CY551-DA551,2)&gt;0,ROUND(CY551-DA551,2),0)</f>
        <v>0</v>
      </c>
      <c r="EB551">
        <v>549</v>
      </c>
      <c r="EC551" s="7">
        <f>IF(FB550&gt;0,EC550-1000,EC550)</f>
        <v>0</v>
      </c>
      <c r="ED551" s="20">
        <f>IF(FB550&gt;0,ROUND(PMT($F$92/12,$F$96*12,-EC551),5),0)</f>
        <v>0</v>
      </c>
      <c r="EE551" s="15">
        <f>IF(FB550&gt;0,ROUND(EC551*$EE$1/1000,2),0)</f>
        <v>0</v>
      </c>
      <c r="EF551" s="9">
        <f>INT(EE551)</f>
        <v>0</v>
      </c>
      <c r="EG551" s="23">
        <f>INT((EE551-EF551)*10)/10</f>
        <v>0</v>
      </c>
      <c r="EH551" s="17">
        <f>EE551-EF551-EG551</f>
        <v>0</v>
      </c>
      <c r="EI551" s="23">
        <f>IF(OR(EH551=0.05,EH551=0),EH551,IF(AND(EH551&gt;0.051,EH551&lt;0.1),0.1,IF(AND(EH551&gt;0.001,EH551&lt;0.05),0.05,EH551)))</f>
        <v>0</v>
      </c>
      <c r="EJ551" s="23">
        <f>EF551+EG551+EI551</f>
        <v>0</v>
      </c>
      <c r="EK551" s="15">
        <f>IF(FB550&gt;0,ROUND($ED$1*$EK$1,2),0)</f>
        <v>0</v>
      </c>
      <c r="EL551" s="22">
        <v>0</v>
      </c>
      <c r="EM551" s="22">
        <f>IF(FB550&gt;0,ROUND($ED$1*$EM$1,0),0)</f>
        <v>0</v>
      </c>
      <c r="EN551" s="22">
        <f>IF(FB550&gt;0,ROUND($ED$1*$EN$1,2),0)</f>
        <v>0</v>
      </c>
      <c r="EO551" s="22">
        <f>IF(FB550&gt;0,ROUND($ED$1*$EO$1,2),0)</f>
        <v>0</v>
      </c>
      <c r="EP551" s="22">
        <f>IF(FB550&gt;0,ROUND($ED$1*$EP$1,2),0)</f>
        <v>0</v>
      </c>
      <c r="EQ551" s="15">
        <f>IF(FB550&gt;0,EK551+SUM(EM551:EP551),0)</f>
        <v>0</v>
      </c>
      <c r="ER551" s="22">
        <f>IF(FB550&gt;0,ROUND(EQ551/12,2),0)</f>
        <v>0</v>
      </c>
      <c r="ES551" s="9">
        <f>INT(ER551)</f>
        <v>0</v>
      </c>
      <c r="ET551" s="23">
        <f>INT((ER551-ES551)*10)/10</f>
        <v>0</v>
      </c>
      <c r="EU551" s="17">
        <f>ER551-ES551-ET551</f>
        <v>0</v>
      </c>
      <c r="EV551" s="23">
        <f>IF(OR(EU551=0.05,EU551=0),EU551,IF(AND(EU551&gt;0.051,EU551&lt;0.1),0.1,IF(AND(EU551&gt;0.001,EU551&lt;0.05),0.05,EU551)))</f>
        <v>0</v>
      </c>
      <c r="EW551" s="23">
        <f>ES551+ET551+EV551</f>
        <v>0</v>
      </c>
      <c r="EX551">
        <f>IF(FB550&gt;0,EX550,0)</f>
        <v>0</v>
      </c>
      <c r="EY551" s="7">
        <f>ROUND(ED551+EJ551+EW551+EX551,2)</f>
        <v>0</v>
      </c>
      <c r="EZ551" s="7">
        <f>IF(AND(EY551&gt;0,EY552=0),EY551,0)</f>
        <v>0</v>
      </c>
      <c r="FA551" s="7">
        <f>IF(FB550&gt;0,FA550,0)</f>
        <v>0</v>
      </c>
      <c r="FB551" s="7">
        <f>IF(ROUND(EY551-FA551,2)&gt;0,ROUND(EY551-FA551,2),0)</f>
        <v>0</v>
      </c>
      <c r="GB551">
        <v>549</v>
      </c>
      <c r="GC551" s="7">
        <f>IF(HB550&gt;0,GC550-1000,GC550)</f>
        <v>0</v>
      </c>
      <c r="GD551" s="20">
        <f>IF(HB550&gt;0,ROUND(PMT($F$92/12,$F$96*12,-GC551),5),0)</f>
        <v>0</v>
      </c>
      <c r="GE551" s="15">
        <f>IF(HB550&gt;0,ROUND(GC551*$GE$1/1000,2),0)</f>
        <v>0</v>
      </c>
      <c r="GF551" s="9">
        <f>INT(GE551)</f>
        <v>0</v>
      </c>
      <c r="GG551" s="23">
        <f>INT((GE551-GF551)*10)/10</f>
        <v>0</v>
      </c>
      <c r="GH551" s="17">
        <f>GE551-GF551-GG551</f>
        <v>0</v>
      </c>
      <c r="GI551" s="23">
        <f>IF(OR(GH551=0.05,GH551=0),GH551,IF(AND(GH551&gt;0.051,GH551&lt;0.1),0.1,IF(AND(GH551&gt;0.001,GH551&lt;0.05),0.05,GH551)))</f>
        <v>0</v>
      </c>
      <c r="GJ551" s="23">
        <f>GF551+GG551+GI551</f>
        <v>0</v>
      </c>
      <c r="GK551" s="15">
        <f>IF(HB550&gt;0,ROUND($GD$1*$GK$1,2),0)</f>
        <v>0</v>
      </c>
      <c r="GL551" s="22">
        <v>0</v>
      </c>
      <c r="GM551" s="22">
        <f>IF(HB550&gt;0,ROUND($GD$1*$GM$1,0),0)</f>
        <v>0</v>
      </c>
      <c r="GN551" s="22">
        <f>IF(HB550&gt;0,ROUND($GD$1*$GN$1,2),0)</f>
        <v>0</v>
      </c>
      <c r="GO551" s="22">
        <f>IF(HB550&gt;0,ROUND($GD$1*$GO$1,2),0)</f>
        <v>0</v>
      </c>
      <c r="GP551" s="22">
        <f>IF(HB550&gt;0,ROUND($GD$1*$GP$1,2),0)</f>
        <v>0</v>
      </c>
      <c r="GQ551" s="15">
        <f>IF(HB550&gt;0,GK551+SUM(GM551:GP551),0)</f>
        <v>0</v>
      </c>
      <c r="GR551" s="22">
        <f>IF(HB550&gt;0,ROUND(GQ551/12,2),0)</f>
        <v>0</v>
      </c>
      <c r="GS551" s="9">
        <f>INT(GR551)</f>
        <v>0</v>
      </c>
      <c r="GT551" s="23">
        <f>INT((GR551-GS551)*10)/10</f>
        <v>0</v>
      </c>
      <c r="GU551" s="17">
        <f>GR551-GS551-GT551</f>
        <v>0</v>
      </c>
      <c r="GV551" s="23">
        <f>IF(OR(GU551=0.05,GU551=0),GU551,IF(AND(GU551&gt;0.051,GU551&lt;0.1),0.1,IF(AND(GU551&gt;0.001,GU551&lt;0.05),0.05,GU551)))</f>
        <v>0</v>
      </c>
      <c r="GW551" s="23">
        <f>GS551+GT551+GV551</f>
        <v>0</v>
      </c>
      <c r="GX551">
        <f>IF(HB550&gt;0,GX550,0)</f>
        <v>0</v>
      </c>
      <c r="GY551" s="7">
        <f>ROUND(GD551+GJ551+GW551+GX551,2)</f>
        <v>0</v>
      </c>
      <c r="GZ551" s="7">
        <f>IF(AND(GY551&gt;0,GY552=0),GY551,0)</f>
        <v>0</v>
      </c>
      <c r="HA551" s="7">
        <f>IF(HB550&gt;0,HA550,0)</f>
        <v>0</v>
      </c>
      <c r="HB551" s="7">
        <f>IF(ROUND(GY551-HA551,2)&gt;0,ROUND(GY551-HA551,2),0)</f>
        <v>0</v>
      </c>
    </row>
    <row r="552" spans="1:235">
      <c r="BB552">
        <v>550</v>
      </c>
      <c r="BC552" s="7">
        <f>IF(BW551&gt;0,BC551-1000,BC551)</f>
        <v>0</v>
      </c>
      <c r="BD552" s="20">
        <f>IF(BW551&gt;0,ROUND(PMT($F$92/12,$F$96*12,-BC552),5),0)</f>
        <v>0</v>
      </c>
      <c r="BE552" s="15">
        <f>IF(BW551&gt;0,ROUND(BC552*$E$1/1000,2),0)</f>
        <v>0</v>
      </c>
      <c r="BF552" s="15">
        <f>IF(BW551&gt;0,ROUND(MIN(BC552,$F$168)*$BF$1,2),0)</f>
        <v>0</v>
      </c>
      <c r="BG552" s="22">
        <v>0</v>
      </c>
      <c r="BH552" s="22">
        <f>IF(BW551&gt;0,ROUND(MIN(BC552,$F$168)*$BH$1,0),0)</f>
        <v>0</v>
      </c>
      <c r="BI552" s="22">
        <f>IF(BW551&gt;0,ROUND(MIN(BC552,$F$168)*$BI$1,2),0)</f>
        <v>0</v>
      </c>
      <c r="BJ552" s="22">
        <f>IF(BW551&gt;0,ROUND(MIN(BC552,$F$168)*$BJ$1,2),0)</f>
        <v>0</v>
      </c>
      <c r="BK552" s="22">
        <f>IF(BW551&gt;0,ROUND(MIN(BC552,$F$168)*$BK$1,2),0)</f>
        <v>0</v>
      </c>
      <c r="BL552" s="15">
        <f>IF(BW551&gt;0,BF552+SUM(BH552:BK552),0)</f>
        <v>0</v>
      </c>
      <c r="BM552" s="22">
        <f>IF(BW551&gt;0,ROUND(BL552/12,2),0)</f>
        <v>0</v>
      </c>
      <c r="BN552" s="9">
        <f>INT(BM552)</f>
        <v>0</v>
      </c>
      <c r="BO552" s="23">
        <f>INT((BM552-BN552)*10)/10</f>
        <v>0</v>
      </c>
      <c r="BP552" s="17">
        <f>BM552-BN552-BO552</f>
        <v>0</v>
      </c>
      <c r="BQ552" s="23">
        <f>IF(OR(BP552=0.05,BP552=0),BP552,IF(AND(BP552&gt;0.051,BP552&lt;0.1),0.1,IF(AND(BP552&gt;0.001,BP552&lt;0.05),0.05,BP552)))</f>
        <v>0</v>
      </c>
      <c r="BR552" s="23">
        <f>BN552+BO552+BQ552</f>
        <v>0</v>
      </c>
      <c r="BS552">
        <f>IF(BW551&gt;0,BS551,0)</f>
        <v>0</v>
      </c>
      <c r="BT552" s="7">
        <f>SUM(BD552:BE552)+BR552+BS552</f>
        <v>0</v>
      </c>
      <c r="BU552" s="7">
        <f>IF(AND(BT552&gt;0,BT553=0),BT552,0)</f>
        <v>0</v>
      </c>
      <c r="BV552" s="7">
        <f>IF(BW551&gt;0,BV551,0)</f>
        <v>0</v>
      </c>
      <c r="BW552" s="7">
        <f>IF(ROUND(BT552-BV552,2)&gt;0,ROUND(BT552-BV552,2),0)</f>
        <v>0</v>
      </c>
      <c r="CB552">
        <v>550</v>
      </c>
      <c r="CC552" s="7">
        <f>IF(DB551&gt;0,CC551-1000,CC551)</f>
        <v>0</v>
      </c>
      <c r="CD552" s="20">
        <f>IF(DB551&gt;0,ROUND(PMT($F$92/12,$F$96*12,-CC552),5),0)</f>
        <v>0</v>
      </c>
      <c r="CE552" s="15">
        <f>IF(DB551&gt;0,ROUND(CC552*$CE$1/1000,2),0)</f>
        <v>0</v>
      </c>
      <c r="CF552" s="9">
        <f>INT(CE552)</f>
        <v>0</v>
      </c>
      <c r="CG552" s="23">
        <f>INT((CE552-CF552)*10)/10</f>
        <v>0</v>
      </c>
      <c r="CH552" s="17">
        <f>CE552-CF552-CG552</f>
        <v>0</v>
      </c>
      <c r="CI552" s="23">
        <f>IF(OR(CH552=0.05,CH552=0),CH552,IF(AND(CH552&gt;0.051,CH552&lt;0.1),0.1,IF(AND(CH552&gt;0.001,CH552&lt;0.05),0.05,CH552)))</f>
        <v>0</v>
      </c>
      <c r="CJ552" s="23">
        <f>CF552+CG552+CI552</f>
        <v>0</v>
      </c>
      <c r="CK552" s="15">
        <f>IF(DB551&gt;0,ROUND($CD$1*$CK$1,2),0)</f>
        <v>0</v>
      </c>
      <c r="CL552" s="22">
        <v>0</v>
      </c>
      <c r="CM552" s="22">
        <f>IF(DB551&gt;0,ROUND($CD$1*$CM$1,2),0)</f>
        <v>0</v>
      </c>
      <c r="CN552" s="22">
        <f>IF(DB551&gt;0,ROUND($CD$1*$CN$1,2),0)</f>
        <v>0</v>
      </c>
      <c r="CO552" s="22">
        <f>IF(DB551&gt;0,ROUND($CD$1*$CO$1,2),0)</f>
        <v>0</v>
      </c>
      <c r="CP552" s="22">
        <f>IF(DB551&gt;0,ROUND($CD$1*$CP$1,2),0)</f>
        <v>0</v>
      </c>
      <c r="CQ552" s="15">
        <f>IF(DB551&gt;0,CK552+SUM(CM552:CP552),0)</f>
        <v>0</v>
      </c>
      <c r="CR552" s="22">
        <f>IF(DB551&gt;0,ROUND(CQ552/12,2),0)</f>
        <v>0</v>
      </c>
      <c r="CS552" s="9">
        <f>INT(CR552)</f>
        <v>0</v>
      </c>
      <c r="CT552" s="23">
        <f>INT((CR552-CS552)*10)/10</f>
        <v>0</v>
      </c>
      <c r="CU552" s="17">
        <f>CR552-CS552-CT552</f>
        <v>0</v>
      </c>
      <c r="CV552" s="23">
        <f>IF(OR(CU552=0.05,CU552=0),CU552,IF(AND(CU552&gt;0.051,CU552&lt;0.1),0.1,IF(AND(CU552&gt;0.001,CU552&lt;0.05),0.05,CU552)))</f>
        <v>0</v>
      </c>
      <c r="CW552" s="23">
        <f>CS552+CT552+CV552</f>
        <v>0</v>
      </c>
      <c r="CX552">
        <f>IF(DB551&gt;0,CX551,0)</f>
        <v>0</v>
      </c>
      <c r="CY552" s="7">
        <f>ROUND(CD552+CJ552+CW552+CX552,2)</f>
        <v>0</v>
      </c>
      <c r="CZ552" s="7">
        <f>IF(AND(CY552&gt;0,CY553=0),CY552,0)</f>
        <v>0</v>
      </c>
      <c r="DA552" s="7">
        <f>IF(DB551&gt;0,DA551,0)</f>
        <v>0</v>
      </c>
      <c r="DB552" s="7">
        <f>IF(ROUND(CY552-DA552,2)&gt;0,ROUND(CY552-DA552,2),0)</f>
        <v>0</v>
      </c>
      <c r="EB552">
        <v>550</v>
      </c>
      <c r="EC552" s="7">
        <f>IF(FB551&gt;0,EC551-1000,EC551)</f>
        <v>0</v>
      </c>
      <c r="ED552" s="20">
        <f>IF(FB551&gt;0,ROUND(PMT($F$92/12,$F$96*12,-EC552),5),0)</f>
        <v>0</v>
      </c>
      <c r="EE552" s="15">
        <f>IF(FB551&gt;0,ROUND(EC552*$EE$1/1000,2),0)</f>
        <v>0</v>
      </c>
      <c r="EF552" s="9">
        <f>INT(EE552)</f>
        <v>0</v>
      </c>
      <c r="EG552" s="23">
        <f>INT((EE552-EF552)*10)/10</f>
        <v>0</v>
      </c>
      <c r="EH552" s="17">
        <f>EE552-EF552-EG552</f>
        <v>0</v>
      </c>
      <c r="EI552" s="23">
        <f>IF(OR(EH552=0.05,EH552=0),EH552,IF(AND(EH552&gt;0.051,EH552&lt;0.1),0.1,IF(AND(EH552&gt;0.001,EH552&lt;0.05),0.05,EH552)))</f>
        <v>0</v>
      </c>
      <c r="EJ552" s="23">
        <f>EF552+EG552+EI552</f>
        <v>0</v>
      </c>
      <c r="EK552" s="15">
        <f>IF(FB551&gt;0,ROUND($ED$1*$EK$1,2),0)</f>
        <v>0</v>
      </c>
      <c r="EL552" s="22">
        <v>0</v>
      </c>
      <c r="EM552" s="22">
        <f>IF(FB551&gt;0,ROUND($ED$1*$EM$1,0),0)</f>
        <v>0</v>
      </c>
      <c r="EN552" s="22">
        <f>IF(FB551&gt;0,ROUND($ED$1*$EN$1,2),0)</f>
        <v>0</v>
      </c>
      <c r="EO552" s="22">
        <f>IF(FB551&gt;0,ROUND($ED$1*$EO$1,2),0)</f>
        <v>0</v>
      </c>
      <c r="EP552" s="22">
        <f>IF(FB551&gt;0,ROUND($ED$1*$EP$1,2),0)</f>
        <v>0</v>
      </c>
      <c r="EQ552" s="15">
        <f>IF(FB551&gt;0,EK552+SUM(EM552:EP552),0)</f>
        <v>0</v>
      </c>
      <c r="ER552" s="22">
        <f>IF(FB551&gt;0,ROUND(EQ552/12,2),0)</f>
        <v>0</v>
      </c>
      <c r="ES552" s="9">
        <f>INT(ER552)</f>
        <v>0</v>
      </c>
      <c r="ET552" s="23">
        <f>INT((ER552-ES552)*10)/10</f>
        <v>0</v>
      </c>
      <c r="EU552" s="17">
        <f>ER552-ES552-ET552</f>
        <v>0</v>
      </c>
      <c r="EV552" s="23">
        <f>IF(OR(EU552=0.05,EU552=0),EU552,IF(AND(EU552&gt;0.051,EU552&lt;0.1),0.1,IF(AND(EU552&gt;0.001,EU552&lt;0.05),0.05,EU552)))</f>
        <v>0</v>
      </c>
      <c r="EW552" s="23">
        <f>ES552+ET552+EV552</f>
        <v>0</v>
      </c>
      <c r="EX552">
        <f>IF(FB551&gt;0,EX551,0)</f>
        <v>0</v>
      </c>
      <c r="EY552" s="7">
        <f>ROUND(ED552+EJ552+EW552+EX552,2)</f>
        <v>0</v>
      </c>
      <c r="EZ552" s="7">
        <f>IF(AND(EY552&gt;0,EY553=0),EY552,0)</f>
        <v>0</v>
      </c>
      <c r="FA552" s="7">
        <f>IF(FB551&gt;0,FA551,0)</f>
        <v>0</v>
      </c>
      <c r="FB552" s="7">
        <f>IF(ROUND(EY552-FA552,2)&gt;0,ROUND(EY552-FA552,2),0)</f>
        <v>0</v>
      </c>
      <c r="GB552">
        <v>550</v>
      </c>
      <c r="GC552" s="7">
        <f>IF(HB551&gt;0,GC551-1000,GC551)</f>
        <v>0</v>
      </c>
      <c r="GD552" s="20">
        <f>IF(HB551&gt;0,ROUND(PMT($F$92/12,$F$96*12,-GC552),5),0)</f>
        <v>0</v>
      </c>
      <c r="GE552" s="15">
        <f>IF(HB551&gt;0,ROUND(GC552*$GE$1/1000,2),0)</f>
        <v>0</v>
      </c>
      <c r="GF552" s="9">
        <f>INT(GE552)</f>
        <v>0</v>
      </c>
      <c r="GG552" s="23">
        <f>INT((GE552-GF552)*10)/10</f>
        <v>0</v>
      </c>
      <c r="GH552" s="17">
        <f>GE552-GF552-GG552</f>
        <v>0</v>
      </c>
      <c r="GI552" s="23">
        <f>IF(OR(GH552=0.05,GH552=0),GH552,IF(AND(GH552&gt;0.051,GH552&lt;0.1),0.1,IF(AND(GH552&gt;0.001,GH552&lt;0.05),0.05,GH552)))</f>
        <v>0</v>
      </c>
      <c r="GJ552" s="23">
        <f>GF552+GG552+GI552</f>
        <v>0</v>
      </c>
      <c r="GK552" s="15">
        <f>IF(HB551&gt;0,ROUND($GD$1*$GK$1,2),0)</f>
        <v>0</v>
      </c>
      <c r="GL552" s="22">
        <v>0</v>
      </c>
      <c r="GM552" s="22">
        <f>IF(HB551&gt;0,ROUND($GD$1*$GM$1,0),0)</f>
        <v>0</v>
      </c>
      <c r="GN552" s="22">
        <f>IF(HB551&gt;0,ROUND($GD$1*$GN$1,2),0)</f>
        <v>0</v>
      </c>
      <c r="GO552" s="22">
        <f>IF(HB551&gt;0,ROUND($GD$1*$GO$1,2),0)</f>
        <v>0</v>
      </c>
      <c r="GP552" s="22">
        <f>IF(HB551&gt;0,ROUND($GD$1*$GP$1,2),0)</f>
        <v>0</v>
      </c>
      <c r="GQ552" s="15">
        <f>IF(HB551&gt;0,GK552+SUM(GM552:GP552),0)</f>
        <v>0</v>
      </c>
      <c r="GR552" s="22">
        <f>IF(HB551&gt;0,ROUND(GQ552/12,2),0)</f>
        <v>0</v>
      </c>
      <c r="GS552" s="9">
        <f>INT(GR552)</f>
        <v>0</v>
      </c>
      <c r="GT552" s="23">
        <f>INT((GR552-GS552)*10)/10</f>
        <v>0</v>
      </c>
      <c r="GU552" s="17">
        <f>GR552-GS552-GT552</f>
        <v>0</v>
      </c>
      <c r="GV552" s="23">
        <f>IF(OR(GU552=0.05,GU552=0),GU552,IF(AND(GU552&gt;0.051,GU552&lt;0.1),0.1,IF(AND(GU552&gt;0.001,GU552&lt;0.05),0.05,GU552)))</f>
        <v>0</v>
      </c>
      <c r="GW552" s="23">
        <f>GS552+GT552+GV552</f>
        <v>0</v>
      </c>
      <c r="GX552">
        <f>IF(HB551&gt;0,GX551,0)</f>
        <v>0</v>
      </c>
      <c r="GY552" s="7">
        <f>ROUND(GD552+GJ552+GW552+GX552,2)</f>
        <v>0</v>
      </c>
      <c r="GZ552" s="7">
        <f>IF(AND(GY552&gt;0,GY553=0),GY552,0)</f>
        <v>0</v>
      </c>
      <c r="HA552" s="7">
        <f>IF(HB551&gt;0,HA551,0)</f>
        <v>0</v>
      </c>
      <c r="HB552" s="7">
        <f>IF(ROUND(GY552-HA552,2)&gt;0,ROUND(GY552-HA552,2),0)</f>
        <v>0</v>
      </c>
    </row>
    <row r="553" spans="1:235">
      <c r="BB553">
        <v>551</v>
      </c>
      <c r="BC553" s="7">
        <f>IF(BW552&gt;0,BC552-1000,BC552)</f>
        <v>0</v>
      </c>
      <c r="BD553" s="20">
        <f>IF(BW552&gt;0,ROUND(PMT($F$92/12,$F$96*12,-BC553),5),0)</f>
        <v>0</v>
      </c>
      <c r="BE553" s="15">
        <f>IF(BW552&gt;0,ROUND(BC553*$E$1/1000,2),0)</f>
        <v>0</v>
      </c>
      <c r="BF553" s="15">
        <f>IF(BW552&gt;0,ROUND(MIN(BC553,$F$168)*$BF$1,2),0)</f>
        <v>0</v>
      </c>
      <c r="BG553" s="22">
        <v>0</v>
      </c>
      <c r="BH553" s="22">
        <f>IF(BW552&gt;0,ROUND(MIN(BC553,$F$168)*$BH$1,0),0)</f>
        <v>0</v>
      </c>
      <c r="BI553" s="22">
        <f>IF(BW552&gt;0,ROUND(MIN(BC553,$F$168)*$BI$1,2),0)</f>
        <v>0</v>
      </c>
      <c r="BJ553" s="22">
        <f>IF(BW552&gt;0,ROUND(MIN(BC553,$F$168)*$BJ$1,2),0)</f>
        <v>0</v>
      </c>
      <c r="BK553" s="22">
        <f>IF(BW552&gt;0,ROUND(MIN(BC553,$F$168)*$BK$1,2),0)</f>
        <v>0</v>
      </c>
      <c r="BL553" s="15">
        <f>IF(BW552&gt;0,BF553+SUM(BH553:BK553),0)</f>
        <v>0</v>
      </c>
      <c r="BM553" s="22">
        <f>IF(BW552&gt;0,ROUND(BL553/12,2),0)</f>
        <v>0</v>
      </c>
      <c r="BN553" s="9">
        <f>INT(BM553)</f>
        <v>0</v>
      </c>
      <c r="BO553" s="23">
        <f>INT((BM553-BN553)*10)/10</f>
        <v>0</v>
      </c>
      <c r="BP553" s="17">
        <f>BM553-BN553-BO553</f>
        <v>0</v>
      </c>
      <c r="BQ553" s="23">
        <f>IF(OR(BP553=0.05,BP553=0),BP553,IF(AND(BP553&gt;0.051,BP553&lt;0.1),0.1,IF(AND(BP553&gt;0.001,BP553&lt;0.05),0.05,BP553)))</f>
        <v>0</v>
      </c>
      <c r="BR553" s="23">
        <f>BN553+BO553+BQ553</f>
        <v>0</v>
      </c>
      <c r="BS553">
        <f>IF(BW552&gt;0,BS552,0)</f>
        <v>0</v>
      </c>
      <c r="BT553" s="7">
        <f>SUM(BD553:BE553)+BR553+BS553</f>
        <v>0</v>
      </c>
      <c r="BU553" s="7">
        <f>IF(AND(BT553&gt;0,BT554=0),BT553,0)</f>
        <v>0</v>
      </c>
      <c r="BV553" s="7">
        <f>IF(BW552&gt;0,BV552,0)</f>
        <v>0</v>
      </c>
      <c r="BW553" s="7">
        <f>IF(ROUND(BT553-BV553,2)&gt;0,ROUND(BT553-BV553,2),0)</f>
        <v>0</v>
      </c>
      <c r="CB553">
        <v>551</v>
      </c>
      <c r="CC553" s="7">
        <f>IF(DB552&gt;0,CC552-1000,CC552)</f>
        <v>0</v>
      </c>
      <c r="CD553" s="20">
        <f>IF(DB552&gt;0,ROUND(PMT($F$92/12,$F$96*12,-CC553),5),0)</f>
        <v>0</v>
      </c>
      <c r="CE553" s="15">
        <f>IF(DB552&gt;0,ROUND(CC553*$CE$1/1000,2),0)</f>
        <v>0</v>
      </c>
      <c r="CF553" s="9">
        <f>INT(CE553)</f>
        <v>0</v>
      </c>
      <c r="CG553" s="23">
        <f>INT((CE553-CF553)*10)/10</f>
        <v>0</v>
      </c>
      <c r="CH553" s="17">
        <f>CE553-CF553-CG553</f>
        <v>0</v>
      </c>
      <c r="CI553" s="23">
        <f>IF(OR(CH553=0.05,CH553=0),CH553,IF(AND(CH553&gt;0.051,CH553&lt;0.1),0.1,IF(AND(CH553&gt;0.001,CH553&lt;0.05),0.05,CH553)))</f>
        <v>0</v>
      </c>
      <c r="CJ553" s="23">
        <f>CF553+CG553+CI553</f>
        <v>0</v>
      </c>
      <c r="CK553" s="15">
        <f>IF(DB552&gt;0,ROUND($CD$1*$CK$1,2),0)</f>
        <v>0</v>
      </c>
      <c r="CL553" s="22">
        <v>0</v>
      </c>
      <c r="CM553" s="22">
        <f>IF(DB552&gt;0,ROUND($CD$1*$CM$1,2),0)</f>
        <v>0</v>
      </c>
      <c r="CN553" s="22">
        <f>IF(DB552&gt;0,ROUND($CD$1*$CN$1,2),0)</f>
        <v>0</v>
      </c>
      <c r="CO553" s="22">
        <f>IF(DB552&gt;0,ROUND($CD$1*$CO$1,2),0)</f>
        <v>0</v>
      </c>
      <c r="CP553" s="22">
        <f>IF(DB552&gt;0,ROUND($CD$1*$CP$1,2),0)</f>
        <v>0</v>
      </c>
      <c r="CQ553" s="15">
        <f>IF(DB552&gt;0,CK553+SUM(CM553:CP553),0)</f>
        <v>0</v>
      </c>
      <c r="CR553" s="22">
        <f>IF(DB552&gt;0,ROUND(CQ553/12,2),0)</f>
        <v>0</v>
      </c>
      <c r="CS553" s="9">
        <f>INT(CR553)</f>
        <v>0</v>
      </c>
      <c r="CT553" s="23">
        <f>INT((CR553-CS553)*10)/10</f>
        <v>0</v>
      </c>
      <c r="CU553" s="17">
        <f>CR553-CS553-CT553</f>
        <v>0</v>
      </c>
      <c r="CV553" s="23">
        <f>IF(OR(CU553=0.05,CU553=0),CU553,IF(AND(CU553&gt;0.051,CU553&lt;0.1),0.1,IF(AND(CU553&gt;0.001,CU553&lt;0.05),0.05,CU553)))</f>
        <v>0</v>
      </c>
      <c r="CW553" s="23">
        <f>CS553+CT553+CV553</f>
        <v>0</v>
      </c>
      <c r="CX553">
        <f>IF(DB552&gt;0,CX552,0)</f>
        <v>0</v>
      </c>
      <c r="CY553" s="7">
        <f>ROUND(CD553+CJ553+CW553+CX553,2)</f>
        <v>0</v>
      </c>
      <c r="CZ553" s="7">
        <f>IF(AND(CY553&gt;0,CY554=0),CY553,0)</f>
        <v>0</v>
      </c>
      <c r="DA553" s="7">
        <f>IF(DB552&gt;0,DA552,0)</f>
        <v>0</v>
      </c>
      <c r="DB553" s="7">
        <f>IF(ROUND(CY553-DA553,2)&gt;0,ROUND(CY553-DA553,2),0)</f>
        <v>0</v>
      </c>
      <c r="EB553">
        <v>551</v>
      </c>
      <c r="EC553" s="7">
        <f>IF(FB552&gt;0,EC552-1000,EC552)</f>
        <v>0</v>
      </c>
      <c r="ED553" s="20">
        <f>IF(FB552&gt;0,ROUND(PMT($F$92/12,$F$96*12,-EC553),5),0)</f>
        <v>0</v>
      </c>
      <c r="EE553" s="15">
        <f>IF(FB552&gt;0,ROUND(EC553*$EE$1/1000,2),0)</f>
        <v>0</v>
      </c>
      <c r="EF553" s="9">
        <f>INT(EE553)</f>
        <v>0</v>
      </c>
      <c r="EG553" s="23">
        <f>INT((EE553-EF553)*10)/10</f>
        <v>0</v>
      </c>
      <c r="EH553" s="17">
        <f>EE553-EF553-EG553</f>
        <v>0</v>
      </c>
      <c r="EI553" s="23">
        <f>IF(OR(EH553=0.05,EH553=0),EH553,IF(AND(EH553&gt;0.051,EH553&lt;0.1),0.1,IF(AND(EH553&gt;0.001,EH553&lt;0.05),0.05,EH553)))</f>
        <v>0</v>
      </c>
      <c r="EJ553" s="23">
        <f>EF553+EG553+EI553</f>
        <v>0</v>
      </c>
      <c r="EK553" s="15">
        <f>IF(FB552&gt;0,ROUND($ED$1*$EK$1,2),0)</f>
        <v>0</v>
      </c>
      <c r="EL553" s="22">
        <v>0</v>
      </c>
      <c r="EM553" s="22">
        <f>IF(FB552&gt;0,ROUND($ED$1*$EM$1,0),0)</f>
        <v>0</v>
      </c>
      <c r="EN553" s="22">
        <f>IF(FB552&gt;0,ROUND($ED$1*$EN$1,2),0)</f>
        <v>0</v>
      </c>
      <c r="EO553" s="22">
        <f>IF(FB552&gt;0,ROUND($ED$1*$EO$1,2),0)</f>
        <v>0</v>
      </c>
      <c r="EP553" s="22">
        <f>IF(FB552&gt;0,ROUND($ED$1*$EP$1,2),0)</f>
        <v>0</v>
      </c>
      <c r="EQ553" s="15">
        <f>IF(FB552&gt;0,EK553+SUM(EM553:EP553),0)</f>
        <v>0</v>
      </c>
      <c r="ER553" s="22">
        <f>IF(FB552&gt;0,ROUND(EQ553/12,2),0)</f>
        <v>0</v>
      </c>
      <c r="ES553" s="9">
        <f>INT(ER553)</f>
        <v>0</v>
      </c>
      <c r="ET553" s="23">
        <f>INT((ER553-ES553)*10)/10</f>
        <v>0</v>
      </c>
      <c r="EU553" s="17">
        <f>ER553-ES553-ET553</f>
        <v>0</v>
      </c>
      <c r="EV553" s="23">
        <f>IF(OR(EU553=0.05,EU553=0),EU553,IF(AND(EU553&gt;0.051,EU553&lt;0.1),0.1,IF(AND(EU553&gt;0.001,EU553&lt;0.05),0.05,EU553)))</f>
        <v>0</v>
      </c>
      <c r="EW553" s="23">
        <f>ES553+ET553+EV553</f>
        <v>0</v>
      </c>
      <c r="EX553">
        <f>IF(FB552&gt;0,EX552,0)</f>
        <v>0</v>
      </c>
      <c r="EY553" s="7">
        <f>ROUND(ED553+EJ553+EW553+EX553,2)</f>
        <v>0</v>
      </c>
      <c r="EZ553" s="7">
        <f>IF(AND(EY553&gt;0,EY554=0),EY553,0)</f>
        <v>0</v>
      </c>
      <c r="FA553" s="7">
        <f>IF(FB552&gt;0,FA552,0)</f>
        <v>0</v>
      </c>
      <c r="FB553" s="7">
        <f>IF(ROUND(EY553-FA553,2)&gt;0,ROUND(EY553-FA553,2),0)</f>
        <v>0</v>
      </c>
      <c r="GB553">
        <v>551</v>
      </c>
      <c r="GC553" s="7">
        <f>IF(HB552&gt;0,GC552-1000,GC552)</f>
        <v>0</v>
      </c>
      <c r="GD553" s="20">
        <f>IF(HB552&gt;0,ROUND(PMT($F$92/12,$F$96*12,-GC553),5),0)</f>
        <v>0</v>
      </c>
      <c r="GE553" s="15">
        <f>IF(HB552&gt;0,ROUND(GC553*$GE$1/1000,2),0)</f>
        <v>0</v>
      </c>
      <c r="GF553" s="9">
        <f>INT(GE553)</f>
        <v>0</v>
      </c>
      <c r="GG553" s="23">
        <f>INT((GE553-GF553)*10)/10</f>
        <v>0</v>
      </c>
      <c r="GH553" s="17">
        <f>GE553-GF553-GG553</f>
        <v>0</v>
      </c>
      <c r="GI553" s="23">
        <f>IF(OR(GH553=0.05,GH553=0),GH553,IF(AND(GH553&gt;0.051,GH553&lt;0.1),0.1,IF(AND(GH553&gt;0.001,GH553&lt;0.05),0.05,GH553)))</f>
        <v>0</v>
      </c>
      <c r="GJ553" s="23">
        <f>GF553+GG553+GI553</f>
        <v>0</v>
      </c>
      <c r="GK553" s="15">
        <f>IF(HB552&gt;0,ROUND($GD$1*$GK$1,2),0)</f>
        <v>0</v>
      </c>
      <c r="GL553" s="22">
        <v>0</v>
      </c>
      <c r="GM553" s="22">
        <f>IF(HB552&gt;0,ROUND($GD$1*$GM$1,0),0)</f>
        <v>0</v>
      </c>
      <c r="GN553" s="22">
        <f>IF(HB552&gt;0,ROUND($GD$1*$GN$1,2),0)</f>
        <v>0</v>
      </c>
      <c r="GO553" s="22">
        <f>IF(HB552&gt;0,ROUND($GD$1*$GO$1,2),0)</f>
        <v>0</v>
      </c>
      <c r="GP553" s="22">
        <f>IF(HB552&gt;0,ROUND($GD$1*$GP$1,2),0)</f>
        <v>0</v>
      </c>
      <c r="GQ553" s="15">
        <f>IF(HB552&gt;0,GK553+SUM(GM553:GP553),0)</f>
        <v>0</v>
      </c>
      <c r="GR553" s="22">
        <f>IF(HB552&gt;0,ROUND(GQ553/12,2),0)</f>
        <v>0</v>
      </c>
      <c r="GS553" s="9">
        <f>INT(GR553)</f>
        <v>0</v>
      </c>
      <c r="GT553" s="23">
        <f>INT((GR553-GS553)*10)/10</f>
        <v>0</v>
      </c>
      <c r="GU553" s="17">
        <f>GR553-GS553-GT553</f>
        <v>0</v>
      </c>
      <c r="GV553" s="23">
        <f>IF(OR(GU553=0.05,GU553=0),GU553,IF(AND(GU553&gt;0.051,GU553&lt;0.1),0.1,IF(AND(GU553&gt;0.001,GU553&lt;0.05),0.05,GU553)))</f>
        <v>0</v>
      </c>
      <c r="GW553" s="23">
        <f>GS553+GT553+GV553</f>
        <v>0</v>
      </c>
      <c r="GX553">
        <f>IF(HB552&gt;0,GX552,0)</f>
        <v>0</v>
      </c>
      <c r="GY553" s="7">
        <f>ROUND(GD553+GJ553+GW553+GX553,2)</f>
        <v>0</v>
      </c>
      <c r="GZ553" s="7">
        <f>IF(AND(GY553&gt;0,GY554=0),GY553,0)</f>
        <v>0</v>
      </c>
      <c r="HA553" s="7">
        <f>IF(HB552&gt;0,HA552,0)</f>
        <v>0</v>
      </c>
      <c r="HB553" s="7">
        <f>IF(ROUND(GY553-HA553,2)&gt;0,ROUND(GY553-HA553,2),0)</f>
        <v>0</v>
      </c>
    </row>
    <row r="554" spans="1:235">
      <c r="BB554">
        <v>552</v>
      </c>
      <c r="BC554" s="7">
        <f>IF(BW553&gt;0,BC553-1000,BC553)</f>
        <v>0</v>
      </c>
      <c r="BD554" s="20">
        <f>IF(BW553&gt;0,ROUND(PMT($F$92/12,$F$96*12,-BC554),5),0)</f>
        <v>0</v>
      </c>
      <c r="BE554" s="15">
        <f>IF(BW553&gt;0,ROUND(BC554*$E$1/1000,2),0)</f>
        <v>0</v>
      </c>
      <c r="BF554" s="15">
        <f>IF(BW553&gt;0,ROUND(MIN(BC554,$F$168)*$BF$1,2),0)</f>
        <v>0</v>
      </c>
      <c r="BG554" s="22">
        <v>0</v>
      </c>
      <c r="BH554" s="22">
        <f>IF(BW553&gt;0,ROUND(MIN(BC554,$F$168)*$BH$1,0),0)</f>
        <v>0</v>
      </c>
      <c r="BI554" s="22">
        <f>IF(BW553&gt;0,ROUND(MIN(BC554,$F$168)*$BI$1,2),0)</f>
        <v>0</v>
      </c>
      <c r="BJ554" s="22">
        <f>IF(BW553&gt;0,ROUND(MIN(BC554,$F$168)*$BJ$1,2),0)</f>
        <v>0</v>
      </c>
      <c r="BK554" s="22">
        <f>IF(BW553&gt;0,ROUND(MIN(BC554,$F$168)*$BK$1,2),0)</f>
        <v>0</v>
      </c>
      <c r="BL554" s="15">
        <f>IF(BW553&gt;0,BF554+SUM(BH554:BK554),0)</f>
        <v>0</v>
      </c>
      <c r="BM554" s="22">
        <f>IF(BW553&gt;0,ROUND(BL554/12,2),0)</f>
        <v>0</v>
      </c>
      <c r="BN554" s="9">
        <f>INT(BM554)</f>
        <v>0</v>
      </c>
      <c r="BO554" s="23">
        <f>INT((BM554-BN554)*10)/10</f>
        <v>0</v>
      </c>
      <c r="BP554" s="17">
        <f>BM554-BN554-BO554</f>
        <v>0</v>
      </c>
      <c r="BQ554" s="23">
        <f>IF(OR(BP554=0.05,BP554=0),BP554,IF(AND(BP554&gt;0.051,BP554&lt;0.1),0.1,IF(AND(BP554&gt;0.001,BP554&lt;0.05),0.05,BP554)))</f>
        <v>0</v>
      </c>
      <c r="BR554" s="23">
        <f>BN554+BO554+BQ554</f>
        <v>0</v>
      </c>
      <c r="BS554">
        <f>IF(BW553&gt;0,BS553,0)</f>
        <v>0</v>
      </c>
      <c r="BT554" s="7">
        <f>SUM(BD554:BE554)+BR554+BS554</f>
        <v>0</v>
      </c>
      <c r="BU554" s="7">
        <f>IF(AND(BT554&gt;0,BT555=0),BT554,0)</f>
        <v>0</v>
      </c>
      <c r="BV554" s="7">
        <f>IF(BW553&gt;0,BV553,0)</f>
        <v>0</v>
      </c>
      <c r="BW554" s="7">
        <f>IF(ROUND(BT554-BV554,2)&gt;0,ROUND(BT554-BV554,2),0)</f>
        <v>0</v>
      </c>
      <c r="CB554">
        <v>552</v>
      </c>
      <c r="CC554" s="7">
        <f>IF(DB553&gt;0,CC553-1000,CC553)</f>
        <v>0</v>
      </c>
      <c r="CD554" s="20">
        <f>IF(DB553&gt;0,ROUND(PMT($F$92/12,$F$96*12,-CC554),5),0)</f>
        <v>0</v>
      </c>
      <c r="CE554" s="15">
        <f>IF(DB553&gt;0,ROUND(CC554*$CE$1/1000,2),0)</f>
        <v>0</v>
      </c>
      <c r="CF554" s="9">
        <f>INT(CE554)</f>
        <v>0</v>
      </c>
      <c r="CG554" s="23">
        <f>INT((CE554-CF554)*10)/10</f>
        <v>0</v>
      </c>
      <c r="CH554" s="17">
        <f>CE554-CF554-CG554</f>
        <v>0</v>
      </c>
      <c r="CI554" s="23">
        <f>IF(OR(CH554=0.05,CH554=0),CH554,IF(AND(CH554&gt;0.051,CH554&lt;0.1),0.1,IF(AND(CH554&gt;0.001,CH554&lt;0.05),0.05,CH554)))</f>
        <v>0</v>
      </c>
      <c r="CJ554" s="23">
        <f>CF554+CG554+CI554</f>
        <v>0</v>
      </c>
      <c r="CK554" s="15">
        <f>IF(DB553&gt;0,ROUND($CD$1*$CK$1,2),0)</f>
        <v>0</v>
      </c>
      <c r="CL554" s="22">
        <v>0</v>
      </c>
      <c r="CM554" s="22">
        <f>IF(DB553&gt;0,ROUND($CD$1*$CM$1,2),0)</f>
        <v>0</v>
      </c>
      <c r="CN554" s="22">
        <f>IF(DB553&gt;0,ROUND($CD$1*$CN$1,2),0)</f>
        <v>0</v>
      </c>
      <c r="CO554" s="22">
        <f>IF(DB553&gt;0,ROUND($CD$1*$CO$1,2),0)</f>
        <v>0</v>
      </c>
      <c r="CP554" s="22">
        <f>IF(DB553&gt;0,ROUND($CD$1*$CP$1,2),0)</f>
        <v>0</v>
      </c>
      <c r="CQ554" s="15">
        <f>IF(DB553&gt;0,CK554+SUM(CM554:CP554),0)</f>
        <v>0</v>
      </c>
      <c r="CR554" s="22">
        <f>IF(DB553&gt;0,ROUND(CQ554/12,2),0)</f>
        <v>0</v>
      </c>
      <c r="CS554" s="9">
        <f>INT(CR554)</f>
        <v>0</v>
      </c>
      <c r="CT554" s="23">
        <f>INT((CR554-CS554)*10)/10</f>
        <v>0</v>
      </c>
      <c r="CU554" s="17">
        <f>CR554-CS554-CT554</f>
        <v>0</v>
      </c>
      <c r="CV554" s="23">
        <f>IF(OR(CU554=0.05,CU554=0),CU554,IF(AND(CU554&gt;0.051,CU554&lt;0.1),0.1,IF(AND(CU554&gt;0.001,CU554&lt;0.05),0.05,CU554)))</f>
        <v>0</v>
      </c>
      <c r="CW554" s="23">
        <f>CS554+CT554+CV554</f>
        <v>0</v>
      </c>
      <c r="CX554">
        <f>IF(DB553&gt;0,CX553,0)</f>
        <v>0</v>
      </c>
      <c r="CY554" s="7">
        <f>ROUND(CD554+CJ554+CW554+CX554,2)</f>
        <v>0</v>
      </c>
      <c r="CZ554" s="7">
        <f>IF(AND(CY554&gt;0,CY555=0),CY554,0)</f>
        <v>0</v>
      </c>
      <c r="DA554" s="7">
        <f>IF(DB553&gt;0,DA553,0)</f>
        <v>0</v>
      </c>
      <c r="DB554" s="7">
        <f>IF(ROUND(CY554-DA554,2)&gt;0,ROUND(CY554-DA554,2),0)</f>
        <v>0</v>
      </c>
      <c r="EB554">
        <v>552</v>
      </c>
      <c r="EC554" s="7">
        <f>IF(FB553&gt;0,EC553-1000,EC553)</f>
        <v>0</v>
      </c>
      <c r="ED554" s="20">
        <f>IF(FB553&gt;0,ROUND(PMT($F$92/12,$F$96*12,-EC554),5),0)</f>
        <v>0</v>
      </c>
      <c r="EE554" s="15">
        <f>IF(FB553&gt;0,ROUND(EC554*$EE$1/1000,2),0)</f>
        <v>0</v>
      </c>
      <c r="EF554" s="9">
        <f>INT(EE554)</f>
        <v>0</v>
      </c>
      <c r="EG554" s="23">
        <f>INT((EE554-EF554)*10)/10</f>
        <v>0</v>
      </c>
      <c r="EH554" s="17">
        <f>EE554-EF554-EG554</f>
        <v>0</v>
      </c>
      <c r="EI554" s="23">
        <f>IF(OR(EH554=0.05,EH554=0),EH554,IF(AND(EH554&gt;0.051,EH554&lt;0.1),0.1,IF(AND(EH554&gt;0.001,EH554&lt;0.05),0.05,EH554)))</f>
        <v>0</v>
      </c>
      <c r="EJ554" s="23">
        <f>EF554+EG554+EI554</f>
        <v>0</v>
      </c>
      <c r="EK554" s="15">
        <f>IF(FB553&gt;0,ROUND($ED$1*$EK$1,2),0)</f>
        <v>0</v>
      </c>
      <c r="EL554" s="22">
        <v>0</v>
      </c>
      <c r="EM554" s="22">
        <f>IF(FB553&gt;0,ROUND($ED$1*$EM$1,0),0)</f>
        <v>0</v>
      </c>
      <c r="EN554" s="22">
        <f>IF(FB553&gt;0,ROUND($ED$1*$EN$1,2),0)</f>
        <v>0</v>
      </c>
      <c r="EO554" s="22">
        <f>IF(FB553&gt;0,ROUND($ED$1*$EO$1,2),0)</f>
        <v>0</v>
      </c>
      <c r="EP554" s="22">
        <f>IF(FB553&gt;0,ROUND($ED$1*$EP$1,2),0)</f>
        <v>0</v>
      </c>
      <c r="EQ554" s="15">
        <f>IF(FB553&gt;0,EK554+SUM(EM554:EP554),0)</f>
        <v>0</v>
      </c>
      <c r="ER554" s="22">
        <f>IF(FB553&gt;0,ROUND(EQ554/12,2),0)</f>
        <v>0</v>
      </c>
      <c r="ES554" s="9">
        <f>INT(ER554)</f>
        <v>0</v>
      </c>
      <c r="ET554" s="23">
        <f>INT((ER554-ES554)*10)/10</f>
        <v>0</v>
      </c>
      <c r="EU554" s="17">
        <f>ER554-ES554-ET554</f>
        <v>0</v>
      </c>
      <c r="EV554" s="23">
        <f>IF(OR(EU554=0.05,EU554=0),EU554,IF(AND(EU554&gt;0.051,EU554&lt;0.1),0.1,IF(AND(EU554&gt;0.001,EU554&lt;0.05),0.05,EU554)))</f>
        <v>0</v>
      </c>
      <c r="EW554" s="23">
        <f>ES554+ET554+EV554</f>
        <v>0</v>
      </c>
      <c r="EX554">
        <f>IF(FB553&gt;0,EX553,0)</f>
        <v>0</v>
      </c>
      <c r="EY554" s="7">
        <f>ROUND(ED554+EJ554+EW554+EX554,2)</f>
        <v>0</v>
      </c>
      <c r="EZ554" s="7">
        <f>IF(AND(EY554&gt;0,EY555=0),EY554,0)</f>
        <v>0</v>
      </c>
      <c r="FA554" s="7">
        <f>IF(FB553&gt;0,FA553,0)</f>
        <v>0</v>
      </c>
      <c r="FB554" s="7">
        <f>IF(ROUND(EY554-FA554,2)&gt;0,ROUND(EY554-FA554,2),0)</f>
        <v>0</v>
      </c>
      <c r="GB554">
        <v>552</v>
      </c>
      <c r="GC554" s="7">
        <f>IF(HB553&gt;0,GC553-1000,GC553)</f>
        <v>0</v>
      </c>
      <c r="GD554" s="20">
        <f>IF(HB553&gt;0,ROUND(PMT($F$92/12,$F$96*12,-GC554),5),0)</f>
        <v>0</v>
      </c>
      <c r="GE554" s="15">
        <f>IF(HB553&gt;0,ROUND(GC554*$GE$1/1000,2),0)</f>
        <v>0</v>
      </c>
      <c r="GF554" s="9">
        <f>INT(GE554)</f>
        <v>0</v>
      </c>
      <c r="GG554" s="23">
        <f>INT((GE554-GF554)*10)/10</f>
        <v>0</v>
      </c>
      <c r="GH554" s="17">
        <f>GE554-GF554-GG554</f>
        <v>0</v>
      </c>
      <c r="GI554" s="23">
        <f>IF(OR(GH554=0.05,GH554=0),GH554,IF(AND(GH554&gt;0.051,GH554&lt;0.1),0.1,IF(AND(GH554&gt;0.001,GH554&lt;0.05),0.05,GH554)))</f>
        <v>0</v>
      </c>
      <c r="GJ554" s="23">
        <f>GF554+GG554+GI554</f>
        <v>0</v>
      </c>
      <c r="GK554" s="15">
        <f>IF(HB553&gt;0,ROUND($GD$1*$GK$1,2),0)</f>
        <v>0</v>
      </c>
      <c r="GL554" s="22">
        <v>0</v>
      </c>
      <c r="GM554" s="22">
        <f>IF(HB553&gt;0,ROUND($GD$1*$GM$1,0),0)</f>
        <v>0</v>
      </c>
      <c r="GN554" s="22">
        <f>IF(HB553&gt;0,ROUND($GD$1*$GN$1,2),0)</f>
        <v>0</v>
      </c>
      <c r="GO554" s="22">
        <f>IF(HB553&gt;0,ROUND($GD$1*$GO$1,2),0)</f>
        <v>0</v>
      </c>
      <c r="GP554" s="22">
        <f>IF(HB553&gt;0,ROUND($GD$1*$GP$1,2),0)</f>
        <v>0</v>
      </c>
      <c r="GQ554" s="15">
        <f>IF(HB553&gt;0,GK554+SUM(GM554:GP554),0)</f>
        <v>0</v>
      </c>
      <c r="GR554" s="22">
        <f>IF(HB553&gt;0,ROUND(GQ554/12,2),0)</f>
        <v>0</v>
      </c>
      <c r="GS554" s="9">
        <f>INT(GR554)</f>
        <v>0</v>
      </c>
      <c r="GT554" s="23">
        <f>INT((GR554-GS554)*10)/10</f>
        <v>0</v>
      </c>
      <c r="GU554" s="17">
        <f>GR554-GS554-GT554</f>
        <v>0</v>
      </c>
      <c r="GV554" s="23">
        <f>IF(OR(GU554=0.05,GU554=0),GU554,IF(AND(GU554&gt;0.051,GU554&lt;0.1),0.1,IF(AND(GU554&gt;0.001,GU554&lt;0.05),0.05,GU554)))</f>
        <v>0</v>
      </c>
      <c r="GW554" s="23">
        <f>GS554+GT554+GV554</f>
        <v>0</v>
      </c>
      <c r="GX554">
        <f>IF(HB553&gt;0,GX553,0)</f>
        <v>0</v>
      </c>
      <c r="GY554" s="7">
        <f>ROUND(GD554+GJ554+GW554+GX554,2)</f>
        <v>0</v>
      </c>
      <c r="GZ554" s="7">
        <f>IF(AND(GY554&gt;0,GY555=0),GY554,0)</f>
        <v>0</v>
      </c>
      <c r="HA554" s="7">
        <f>IF(HB553&gt;0,HA553,0)</f>
        <v>0</v>
      </c>
      <c r="HB554" s="7">
        <f>IF(ROUND(GY554-HA554,2)&gt;0,ROUND(GY554-HA554,2),0)</f>
        <v>0</v>
      </c>
    </row>
    <row r="555" spans="1:235">
      <c r="BB555">
        <v>553</v>
      </c>
      <c r="BC555" s="7">
        <f>IF(BW554&gt;0,BC554-1000,BC554)</f>
        <v>0</v>
      </c>
      <c r="BD555" s="20">
        <f>IF(BW554&gt;0,ROUND(PMT($F$92/12,$F$96*12,-BC555),5),0)</f>
        <v>0</v>
      </c>
      <c r="BE555" s="15">
        <f>IF(BW554&gt;0,ROUND(BC555*$E$1/1000,2),0)</f>
        <v>0</v>
      </c>
      <c r="BF555" s="15">
        <f>IF(BW554&gt;0,ROUND(MIN(BC555,$F$168)*$BF$1,2),0)</f>
        <v>0</v>
      </c>
      <c r="BG555" s="22">
        <v>0</v>
      </c>
      <c r="BH555" s="22">
        <f>IF(BW554&gt;0,ROUND(MIN(BC555,$F$168)*$BH$1,0),0)</f>
        <v>0</v>
      </c>
      <c r="BI555" s="22">
        <f>IF(BW554&gt;0,ROUND(MIN(BC555,$F$168)*$BI$1,2),0)</f>
        <v>0</v>
      </c>
      <c r="BJ555" s="22">
        <f>IF(BW554&gt;0,ROUND(MIN(BC555,$F$168)*$BJ$1,2),0)</f>
        <v>0</v>
      </c>
      <c r="BK555" s="22">
        <f>IF(BW554&gt;0,ROUND(MIN(BC555,$F$168)*$BK$1,2),0)</f>
        <v>0</v>
      </c>
      <c r="BL555" s="15">
        <f>IF(BW554&gt;0,BF555+SUM(BH555:BK555),0)</f>
        <v>0</v>
      </c>
      <c r="BM555" s="22">
        <f>IF(BW554&gt;0,ROUND(BL555/12,2),0)</f>
        <v>0</v>
      </c>
      <c r="BN555" s="9">
        <f>INT(BM555)</f>
        <v>0</v>
      </c>
      <c r="BO555" s="23">
        <f>INT((BM555-BN555)*10)/10</f>
        <v>0</v>
      </c>
      <c r="BP555" s="17">
        <f>BM555-BN555-BO555</f>
        <v>0</v>
      </c>
      <c r="BQ555" s="23">
        <f>IF(OR(BP555=0.05,BP555=0),BP555,IF(AND(BP555&gt;0.051,BP555&lt;0.1),0.1,IF(AND(BP555&gt;0.001,BP555&lt;0.05),0.05,BP555)))</f>
        <v>0</v>
      </c>
      <c r="BR555" s="23">
        <f>BN555+BO555+BQ555</f>
        <v>0</v>
      </c>
      <c r="BS555">
        <f>IF(BW554&gt;0,BS554,0)</f>
        <v>0</v>
      </c>
      <c r="BT555" s="7">
        <f>SUM(BD555:BE555)+BR555+BS555</f>
        <v>0</v>
      </c>
      <c r="BU555" s="7">
        <f>IF(AND(BT555&gt;0,BT556=0),BT555,0)</f>
        <v>0</v>
      </c>
      <c r="BV555" s="7">
        <f>IF(BW554&gt;0,BV554,0)</f>
        <v>0</v>
      </c>
      <c r="BW555" s="7">
        <f>IF(ROUND(BT555-BV555,2)&gt;0,ROUND(BT555-BV555,2),0)</f>
        <v>0</v>
      </c>
      <c r="CB555">
        <v>553</v>
      </c>
      <c r="CC555" s="7">
        <f>IF(DB554&gt;0,CC554-1000,CC554)</f>
        <v>0</v>
      </c>
      <c r="CD555" s="20">
        <f>IF(DB554&gt;0,ROUND(PMT($F$92/12,$F$96*12,-CC555),5),0)</f>
        <v>0</v>
      </c>
      <c r="CE555" s="15">
        <f>IF(DB554&gt;0,ROUND(CC555*$CE$1/1000,2),0)</f>
        <v>0</v>
      </c>
      <c r="CF555" s="9">
        <f>INT(CE555)</f>
        <v>0</v>
      </c>
      <c r="CG555" s="23">
        <f>INT((CE555-CF555)*10)/10</f>
        <v>0</v>
      </c>
      <c r="CH555" s="17">
        <f>CE555-CF555-CG555</f>
        <v>0</v>
      </c>
      <c r="CI555" s="23">
        <f>IF(OR(CH555=0.05,CH555=0),CH555,IF(AND(CH555&gt;0.051,CH555&lt;0.1),0.1,IF(AND(CH555&gt;0.001,CH555&lt;0.05),0.05,CH555)))</f>
        <v>0</v>
      </c>
      <c r="CJ555" s="23">
        <f>CF555+CG555+CI555</f>
        <v>0</v>
      </c>
      <c r="CK555" s="15">
        <f>IF(DB554&gt;0,ROUND($CD$1*$CK$1,2),0)</f>
        <v>0</v>
      </c>
      <c r="CL555" s="22">
        <v>0</v>
      </c>
      <c r="CM555" s="22">
        <f>IF(DB554&gt;0,ROUND($CD$1*$CM$1,2),0)</f>
        <v>0</v>
      </c>
      <c r="CN555" s="22">
        <f>IF(DB554&gt;0,ROUND($CD$1*$CN$1,2),0)</f>
        <v>0</v>
      </c>
      <c r="CO555" s="22">
        <f>IF(DB554&gt;0,ROUND($CD$1*$CO$1,2),0)</f>
        <v>0</v>
      </c>
      <c r="CP555" s="22">
        <f>IF(DB554&gt;0,ROUND($CD$1*$CP$1,2),0)</f>
        <v>0</v>
      </c>
      <c r="CQ555" s="15">
        <f>IF(DB554&gt;0,CK555+SUM(CM555:CP555),0)</f>
        <v>0</v>
      </c>
      <c r="CR555" s="22">
        <f>IF(DB554&gt;0,ROUND(CQ555/12,2),0)</f>
        <v>0</v>
      </c>
      <c r="CS555" s="9">
        <f>INT(CR555)</f>
        <v>0</v>
      </c>
      <c r="CT555" s="23">
        <f>INT((CR555-CS555)*10)/10</f>
        <v>0</v>
      </c>
      <c r="CU555" s="17">
        <f>CR555-CS555-CT555</f>
        <v>0</v>
      </c>
      <c r="CV555" s="23">
        <f>IF(OR(CU555=0.05,CU555=0),CU555,IF(AND(CU555&gt;0.051,CU555&lt;0.1),0.1,IF(AND(CU555&gt;0.001,CU555&lt;0.05),0.05,CU555)))</f>
        <v>0</v>
      </c>
      <c r="CW555" s="23">
        <f>CS555+CT555+CV555</f>
        <v>0</v>
      </c>
      <c r="CX555">
        <f>IF(DB554&gt;0,CX554,0)</f>
        <v>0</v>
      </c>
      <c r="CY555" s="7">
        <f>ROUND(CD555+CJ555+CW555+CX555,2)</f>
        <v>0</v>
      </c>
      <c r="CZ555" s="7">
        <f>IF(AND(CY555&gt;0,CY556=0),CY555,0)</f>
        <v>0</v>
      </c>
      <c r="DA555" s="7">
        <f>IF(DB554&gt;0,DA554,0)</f>
        <v>0</v>
      </c>
      <c r="DB555" s="7">
        <f>IF(ROUND(CY555-DA555,2)&gt;0,ROUND(CY555-DA555,2),0)</f>
        <v>0</v>
      </c>
      <c r="EB555">
        <v>553</v>
      </c>
      <c r="EC555" s="7">
        <f>IF(FB554&gt;0,EC554-1000,EC554)</f>
        <v>0</v>
      </c>
      <c r="ED555" s="20">
        <f>IF(FB554&gt;0,ROUND(PMT($F$92/12,$F$96*12,-EC555),5),0)</f>
        <v>0</v>
      </c>
      <c r="EE555" s="15">
        <f>IF(FB554&gt;0,ROUND(EC555*$EE$1/1000,2),0)</f>
        <v>0</v>
      </c>
      <c r="EF555" s="9">
        <f>INT(EE555)</f>
        <v>0</v>
      </c>
      <c r="EG555" s="23">
        <f>INT((EE555-EF555)*10)/10</f>
        <v>0</v>
      </c>
      <c r="EH555" s="17">
        <f>EE555-EF555-EG555</f>
        <v>0</v>
      </c>
      <c r="EI555" s="23">
        <f>IF(OR(EH555=0.05,EH555=0),EH555,IF(AND(EH555&gt;0.051,EH555&lt;0.1),0.1,IF(AND(EH555&gt;0.001,EH555&lt;0.05),0.05,EH555)))</f>
        <v>0</v>
      </c>
      <c r="EJ555" s="23">
        <f>EF555+EG555+EI555</f>
        <v>0</v>
      </c>
      <c r="EK555" s="15">
        <f>IF(FB554&gt;0,ROUND($ED$1*$EK$1,2),0)</f>
        <v>0</v>
      </c>
      <c r="EL555" s="22">
        <v>0</v>
      </c>
      <c r="EM555" s="22">
        <f>IF(FB554&gt;0,ROUND($ED$1*$EM$1,0),0)</f>
        <v>0</v>
      </c>
      <c r="EN555" s="22">
        <f>IF(FB554&gt;0,ROUND($ED$1*$EN$1,2),0)</f>
        <v>0</v>
      </c>
      <c r="EO555" s="22">
        <f>IF(FB554&gt;0,ROUND($ED$1*$EO$1,2),0)</f>
        <v>0</v>
      </c>
      <c r="EP555" s="22">
        <f>IF(FB554&gt;0,ROUND($ED$1*$EP$1,2),0)</f>
        <v>0</v>
      </c>
      <c r="EQ555" s="15">
        <f>IF(FB554&gt;0,EK555+SUM(EM555:EP555),0)</f>
        <v>0</v>
      </c>
      <c r="ER555" s="22">
        <f>IF(FB554&gt;0,ROUND(EQ555/12,2),0)</f>
        <v>0</v>
      </c>
      <c r="ES555" s="9">
        <f>INT(ER555)</f>
        <v>0</v>
      </c>
      <c r="ET555" s="23">
        <f>INT((ER555-ES555)*10)/10</f>
        <v>0</v>
      </c>
      <c r="EU555" s="17">
        <f>ER555-ES555-ET555</f>
        <v>0</v>
      </c>
      <c r="EV555" s="23">
        <f>IF(OR(EU555=0.05,EU555=0),EU555,IF(AND(EU555&gt;0.051,EU555&lt;0.1),0.1,IF(AND(EU555&gt;0.001,EU555&lt;0.05),0.05,EU555)))</f>
        <v>0</v>
      </c>
      <c r="EW555" s="23">
        <f>ES555+ET555+EV555</f>
        <v>0</v>
      </c>
      <c r="EX555">
        <f>IF(FB554&gt;0,EX554,0)</f>
        <v>0</v>
      </c>
      <c r="EY555" s="7">
        <f>ROUND(ED555+EJ555+EW555+EX555,2)</f>
        <v>0</v>
      </c>
      <c r="EZ555" s="7">
        <f>IF(AND(EY555&gt;0,EY556=0),EY555,0)</f>
        <v>0</v>
      </c>
      <c r="FA555" s="7">
        <f>IF(FB554&gt;0,FA554,0)</f>
        <v>0</v>
      </c>
      <c r="FB555" s="7">
        <f>IF(ROUND(EY555-FA555,2)&gt;0,ROUND(EY555-FA555,2),0)</f>
        <v>0</v>
      </c>
      <c r="GB555">
        <v>553</v>
      </c>
      <c r="GC555" s="7">
        <f>IF(HB554&gt;0,GC554-1000,GC554)</f>
        <v>0</v>
      </c>
      <c r="GD555" s="20">
        <f>IF(HB554&gt;0,ROUND(PMT($F$92/12,$F$96*12,-GC555),5),0)</f>
        <v>0</v>
      </c>
      <c r="GE555" s="15">
        <f>IF(HB554&gt;0,ROUND(GC555*$GE$1/1000,2),0)</f>
        <v>0</v>
      </c>
      <c r="GF555" s="9">
        <f>INT(GE555)</f>
        <v>0</v>
      </c>
      <c r="GG555" s="23">
        <f>INT((GE555-GF555)*10)/10</f>
        <v>0</v>
      </c>
      <c r="GH555" s="17">
        <f>GE555-GF555-GG555</f>
        <v>0</v>
      </c>
      <c r="GI555" s="23">
        <f>IF(OR(GH555=0.05,GH555=0),GH555,IF(AND(GH555&gt;0.051,GH555&lt;0.1),0.1,IF(AND(GH555&gt;0.001,GH555&lt;0.05),0.05,GH555)))</f>
        <v>0</v>
      </c>
      <c r="GJ555" s="23">
        <f>GF555+GG555+GI555</f>
        <v>0</v>
      </c>
      <c r="GK555" s="15">
        <f>IF(HB554&gt;0,ROUND($GD$1*$GK$1,2),0)</f>
        <v>0</v>
      </c>
      <c r="GL555" s="22">
        <v>0</v>
      </c>
      <c r="GM555" s="22">
        <f>IF(HB554&gt;0,ROUND($GD$1*$GM$1,0),0)</f>
        <v>0</v>
      </c>
      <c r="GN555" s="22">
        <f>IF(HB554&gt;0,ROUND($GD$1*$GN$1,2),0)</f>
        <v>0</v>
      </c>
      <c r="GO555" s="22">
        <f>IF(HB554&gt;0,ROUND($GD$1*$GO$1,2),0)</f>
        <v>0</v>
      </c>
      <c r="GP555" s="22">
        <f>IF(HB554&gt;0,ROUND($GD$1*$GP$1,2),0)</f>
        <v>0</v>
      </c>
      <c r="GQ555" s="15">
        <f>IF(HB554&gt;0,GK555+SUM(GM555:GP555),0)</f>
        <v>0</v>
      </c>
      <c r="GR555" s="22">
        <f>IF(HB554&gt;0,ROUND(GQ555/12,2),0)</f>
        <v>0</v>
      </c>
      <c r="GS555" s="9">
        <f>INT(GR555)</f>
        <v>0</v>
      </c>
      <c r="GT555" s="23">
        <f>INT((GR555-GS555)*10)/10</f>
        <v>0</v>
      </c>
      <c r="GU555" s="17">
        <f>GR555-GS555-GT555</f>
        <v>0</v>
      </c>
      <c r="GV555" s="23">
        <f>IF(OR(GU555=0.05,GU555=0),GU555,IF(AND(GU555&gt;0.051,GU555&lt;0.1),0.1,IF(AND(GU555&gt;0.001,GU555&lt;0.05),0.05,GU555)))</f>
        <v>0</v>
      </c>
      <c r="GW555" s="23">
        <f>GS555+GT555+GV555</f>
        <v>0</v>
      </c>
      <c r="GX555">
        <f>IF(HB554&gt;0,GX554,0)</f>
        <v>0</v>
      </c>
      <c r="GY555" s="7">
        <f>ROUND(GD555+GJ555+GW555+GX555,2)</f>
        <v>0</v>
      </c>
      <c r="GZ555" s="7">
        <f>IF(AND(GY555&gt;0,GY556=0),GY555,0)</f>
        <v>0</v>
      </c>
      <c r="HA555" s="7">
        <f>IF(HB554&gt;0,HA554,0)</f>
        <v>0</v>
      </c>
      <c r="HB555" s="7">
        <f>IF(ROUND(GY555-HA555,2)&gt;0,ROUND(GY555-HA555,2),0)</f>
        <v>0</v>
      </c>
    </row>
    <row r="556" spans="1:235">
      <c r="BB556">
        <v>554</v>
      </c>
      <c r="BC556" s="7">
        <f>IF(BW555&gt;0,BC555-1000,BC555)</f>
        <v>0</v>
      </c>
      <c r="BD556" s="20">
        <f>IF(BW555&gt;0,ROUND(PMT($F$92/12,$F$96*12,-BC556),5),0)</f>
        <v>0</v>
      </c>
      <c r="BE556" s="15">
        <f>IF(BW555&gt;0,ROUND(BC556*$E$1/1000,2),0)</f>
        <v>0</v>
      </c>
      <c r="BF556" s="15">
        <f>IF(BW555&gt;0,ROUND(MIN(BC556,$F$168)*$BF$1,2),0)</f>
        <v>0</v>
      </c>
      <c r="BG556" s="22">
        <v>0</v>
      </c>
      <c r="BH556" s="22">
        <f>IF(BW555&gt;0,ROUND(MIN(BC556,$F$168)*$BH$1,0),0)</f>
        <v>0</v>
      </c>
      <c r="BI556" s="22">
        <f>IF(BW555&gt;0,ROUND(MIN(BC556,$F$168)*$BI$1,2),0)</f>
        <v>0</v>
      </c>
      <c r="BJ556" s="22">
        <f>IF(BW555&gt;0,ROUND(MIN(BC556,$F$168)*$BJ$1,2),0)</f>
        <v>0</v>
      </c>
      <c r="BK556" s="22">
        <f>IF(BW555&gt;0,ROUND(MIN(BC556,$F$168)*$BK$1,2),0)</f>
        <v>0</v>
      </c>
      <c r="BL556" s="15">
        <f>IF(BW555&gt;0,BF556+SUM(BH556:BK556),0)</f>
        <v>0</v>
      </c>
      <c r="BM556" s="22">
        <f>IF(BW555&gt;0,ROUND(BL556/12,2),0)</f>
        <v>0</v>
      </c>
      <c r="BN556" s="9">
        <f>INT(BM556)</f>
        <v>0</v>
      </c>
      <c r="BO556" s="23">
        <f>INT((BM556-BN556)*10)/10</f>
        <v>0</v>
      </c>
      <c r="BP556" s="17">
        <f>BM556-BN556-BO556</f>
        <v>0</v>
      </c>
      <c r="BQ556" s="23">
        <f>IF(OR(BP556=0.05,BP556=0),BP556,IF(AND(BP556&gt;0.051,BP556&lt;0.1),0.1,IF(AND(BP556&gt;0.001,BP556&lt;0.05),0.05,BP556)))</f>
        <v>0</v>
      </c>
      <c r="BR556" s="23">
        <f>BN556+BO556+BQ556</f>
        <v>0</v>
      </c>
      <c r="BS556">
        <f>IF(BW555&gt;0,BS555,0)</f>
        <v>0</v>
      </c>
      <c r="BT556" s="7">
        <f>SUM(BD556:BE556)+BR556+BS556</f>
        <v>0</v>
      </c>
      <c r="BU556" s="7">
        <f>IF(AND(BT556&gt;0,BT557=0),BT556,0)</f>
        <v>0</v>
      </c>
      <c r="BV556" s="7">
        <f>IF(BW555&gt;0,BV555,0)</f>
        <v>0</v>
      </c>
      <c r="BW556" s="7">
        <f>IF(ROUND(BT556-BV556,2)&gt;0,ROUND(BT556-BV556,2),0)</f>
        <v>0</v>
      </c>
      <c r="CB556">
        <v>554</v>
      </c>
      <c r="CC556" s="7">
        <f>IF(DB555&gt;0,CC555-1000,CC555)</f>
        <v>0</v>
      </c>
      <c r="CD556" s="20">
        <f>IF(DB555&gt;0,ROUND(PMT($F$92/12,$F$96*12,-CC556),5),0)</f>
        <v>0</v>
      </c>
      <c r="CE556" s="15">
        <f>IF(DB555&gt;0,ROUND(CC556*$CE$1/1000,2),0)</f>
        <v>0</v>
      </c>
      <c r="CF556" s="9">
        <f>INT(CE556)</f>
        <v>0</v>
      </c>
      <c r="CG556" s="23">
        <f>INT((CE556-CF556)*10)/10</f>
        <v>0</v>
      </c>
      <c r="CH556" s="17">
        <f>CE556-CF556-CG556</f>
        <v>0</v>
      </c>
      <c r="CI556" s="23">
        <f>IF(OR(CH556=0.05,CH556=0),CH556,IF(AND(CH556&gt;0.051,CH556&lt;0.1),0.1,IF(AND(CH556&gt;0.001,CH556&lt;0.05),0.05,CH556)))</f>
        <v>0</v>
      </c>
      <c r="CJ556" s="23">
        <f>CF556+CG556+CI556</f>
        <v>0</v>
      </c>
      <c r="CK556" s="15">
        <f>IF(DB555&gt;0,ROUND($CD$1*$CK$1,2),0)</f>
        <v>0</v>
      </c>
      <c r="CL556" s="22">
        <v>0</v>
      </c>
      <c r="CM556" s="22">
        <f>IF(DB555&gt;0,ROUND($CD$1*$CM$1,2),0)</f>
        <v>0</v>
      </c>
      <c r="CN556" s="22">
        <f>IF(DB555&gt;0,ROUND($CD$1*$CN$1,2),0)</f>
        <v>0</v>
      </c>
      <c r="CO556" s="22">
        <f>IF(DB555&gt;0,ROUND($CD$1*$CO$1,2),0)</f>
        <v>0</v>
      </c>
      <c r="CP556" s="22">
        <f>IF(DB555&gt;0,ROUND($CD$1*$CP$1,2),0)</f>
        <v>0</v>
      </c>
      <c r="CQ556" s="15">
        <f>IF(DB555&gt;0,CK556+SUM(CM556:CP556),0)</f>
        <v>0</v>
      </c>
      <c r="CR556" s="22">
        <f>IF(DB555&gt;0,ROUND(CQ556/12,2),0)</f>
        <v>0</v>
      </c>
      <c r="CS556" s="9">
        <f>INT(CR556)</f>
        <v>0</v>
      </c>
      <c r="CT556" s="23">
        <f>INT((CR556-CS556)*10)/10</f>
        <v>0</v>
      </c>
      <c r="CU556" s="17">
        <f>CR556-CS556-CT556</f>
        <v>0</v>
      </c>
      <c r="CV556" s="23">
        <f>IF(OR(CU556=0.05,CU556=0),CU556,IF(AND(CU556&gt;0.051,CU556&lt;0.1),0.1,IF(AND(CU556&gt;0.001,CU556&lt;0.05),0.05,CU556)))</f>
        <v>0</v>
      </c>
      <c r="CW556" s="23">
        <f>CS556+CT556+CV556</f>
        <v>0</v>
      </c>
      <c r="CX556">
        <f>IF(DB555&gt;0,CX555,0)</f>
        <v>0</v>
      </c>
      <c r="CY556" s="7">
        <f>ROUND(CD556+CJ556+CW556+CX556,2)</f>
        <v>0</v>
      </c>
      <c r="CZ556" s="7">
        <f>IF(AND(CY556&gt;0,CY557=0),CY556,0)</f>
        <v>0</v>
      </c>
      <c r="DA556" s="7">
        <f>IF(DB555&gt;0,DA555,0)</f>
        <v>0</v>
      </c>
      <c r="DB556" s="7">
        <f>IF(ROUND(CY556-DA556,2)&gt;0,ROUND(CY556-DA556,2),0)</f>
        <v>0</v>
      </c>
      <c r="EB556">
        <v>554</v>
      </c>
      <c r="EC556" s="7">
        <f>IF(FB555&gt;0,EC555-1000,EC555)</f>
        <v>0</v>
      </c>
      <c r="ED556" s="20">
        <f>IF(FB555&gt;0,ROUND(PMT($F$92/12,$F$96*12,-EC556),5),0)</f>
        <v>0</v>
      </c>
      <c r="EE556" s="15">
        <f>IF(FB555&gt;0,ROUND(EC556*$EE$1/1000,2),0)</f>
        <v>0</v>
      </c>
      <c r="EF556" s="9">
        <f>INT(EE556)</f>
        <v>0</v>
      </c>
      <c r="EG556" s="23">
        <f>INT((EE556-EF556)*10)/10</f>
        <v>0</v>
      </c>
      <c r="EH556" s="17">
        <f>EE556-EF556-EG556</f>
        <v>0</v>
      </c>
      <c r="EI556" s="23">
        <f>IF(OR(EH556=0.05,EH556=0),EH556,IF(AND(EH556&gt;0.051,EH556&lt;0.1),0.1,IF(AND(EH556&gt;0.001,EH556&lt;0.05),0.05,EH556)))</f>
        <v>0</v>
      </c>
      <c r="EJ556" s="23">
        <f>EF556+EG556+EI556</f>
        <v>0</v>
      </c>
      <c r="EK556" s="15">
        <f>IF(FB555&gt;0,ROUND($ED$1*$EK$1,2),0)</f>
        <v>0</v>
      </c>
      <c r="EL556" s="22">
        <v>0</v>
      </c>
      <c r="EM556" s="22">
        <f>IF(FB555&gt;0,ROUND($ED$1*$EM$1,0),0)</f>
        <v>0</v>
      </c>
      <c r="EN556" s="22">
        <f>IF(FB555&gt;0,ROUND($ED$1*$EN$1,2),0)</f>
        <v>0</v>
      </c>
      <c r="EO556" s="22">
        <f>IF(FB555&gt;0,ROUND($ED$1*$EO$1,2),0)</f>
        <v>0</v>
      </c>
      <c r="EP556" s="22">
        <f>IF(FB555&gt;0,ROUND($ED$1*$EP$1,2),0)</f>
        <v>0</v>
      </c>
      <c r="EQ556" s="15">
        <f>IF(FB555&gt;0,EK556+SUM(EM556:EP556),0)</f>
        <v>0</v>
      </c>
      <c r="ER556" s="22">
        <f>IF(FB555&gt;0,ROUND(EQ556/12,2),0)</f>
        <v>0</v>
      </c>
      <c r="ES556" s="9">
        <f>INT(ER556)</f>
        <v>0</v>
      </c>
      <c r="ET556" s="23">
        <f>INT((ER556-ES556)*10)/10</f>
        <v>0</v>
      </c>
      <c r="EU556" s="17">
        <f>ER556-ES556-ET556</f>
        <v>0</v>
      </c>
      <c r="EV556" s="23">
        <f>IF(OR(EU556=0.05,EU556=0),EU556,IF(AND(EU556&gt;0.051,EU556&lt;0.1),0.1,IF(AND(EU556&gt;0.001,EU556&lt;0.05),0.05,EU556)))</f>
        <v>0</v>
      </c>
      <c r="EW556" s="23">
        <f>ES556+ET556+EV556</f>
        <v>0</v>
      </c>
      <c r="EX556">
        <f>IF(FB555&gt;0,EX555,0)</f>
        <v>0</v>
      </c>
      <c r="EY556" s="7">
        <f>ROUND(ED556+EJ556+EW556+EX556,2)</f>
        <v>0</v>
      </c>
      <c r="EZ556" s="7">
        <f>IF(AND(EY556&gt;0,EY557=0),EY556,0)</f>
        <v>0</v>
      </c>
      <c r="FA556" s="7">
        <f>IF(FB555&gt;0,FA555,0)</f>
        <v>0</v>
      </c>
      <c r="FB556" s="7">
        <f>IF(ROUND(EY556-FA556,2)&gt;0,ROUND(EY556-FA556,2),0)</f>
        <v>0</v>
      </c>
      <c r="GB556">
        <v>554</v>
      </c>
      <c r="GC556" s="7">
        <f>IF(HB555&gt;0,GC555-1000,GC555)</f>
        <v>0</v>
      </c>
      <c r="GD556" s="20">
        <f>IF(HB555&gt;0,ROUND(PMT($F$92/12,$F$96*12,-GC556),5),0)</f>
        <v>0</v>
      </c>
      <c r="GE556" s="15">
        <f>IF(HB555&gt;0,ROUND(GC556*$GE$1/1000,2),0)</f>
        <v>0</v>
      </c>
      <c r="GF556" s="9">
        <f>INT(GE556)</f>
        <v>0</v>
      </c>
      <c r="GG556" s="23">
        <f>INT((GE556-GF556)*10)/10</f>
        <v>0</v>
      </c>
      <c r="GH556" s="17">
        <f>GE556-GF556-GG556</f>
        <v>0</v>
      </c>
      <c r="GI556" s="23">
        <f>IF(OR(GH556=0.05,GH556=0),GH556,IF(AND(GH556&gt;0.051,GH556&lt;0.1),0.1,IF(AND(GH556&gt;0.001,GH556&lt;0.05),0.05,GH556)))</f>
        <v>0</v>
      </c>
      <c r="GJ556" s="23">
        <f>GF556+GG556+GI556</f>
        <v>0</v>
      </c>
      <c r="GK556" s="15">
        <f>IF(HB555&gt;0,ROUND($GD$1*$GK$1,2),0)</f>
        <v>0</v>
      </c>
      <c r="GL556" s="22">
        <v>0</v>
      </c>
      <c r="GM556" s="22">
        <f>IF(HB555&gt;0,ROUND($GD$1*$GM$1,0),0)</f>
        <v>0</v>
      </c>
      <c r="GN556" s="22">
        <f>IF(HB555&gt;0,ROUND($GD$1*$GN$1,2),0)</f>
        <v>0</v>
      </c>
      <c r="GO556" s="22">
        <f>IF(HB555&gt;0,ROUND($GD$1*$GO$1,2),0)</f>
        <v>0</v>
      </c>
      <c r="GP556" s="22">
        <f>IF(HB555&gt;0,ROUND($GD$1*$GP$1,2),0)</f>
        <v>0</v>
      </c>
      <c r="GQ556" s="15">
        <f>IF(HB555&gt;0,GK556+SUM(GM556:GP556),0)</f>
        <v>0</v>
      </c>
      <c r="GR556" s="22">
        <f>IF(HB555&gt;0,ROUND(GQ556/12,2),0)</f>
        <v>0</v>
      </c>
      <c r="GS556" s="9">
        <f>INT(GR556)</f>
        <v>0</v>
      </c>
      <c r="GT556" s="23">
        <f>INT((GR556-GS556)*10)/10</f>
        <v>0</v>
      </c>
      <c r="GU556" s="17">
        <f>GR556-GS556-GT556</f>
        <v>0</v>
      </c>
      <c r="GV556" s="23">
        <f>IF(OR(GU556=0.05,GU556=0),GU556,IF(AND(GU556&gt;0.051,GU556&lt;0.1),0.1,IF(AND(GU556&gt;0.001,GU556&lt;0.05),0.05,GU556)))</f>
        <v>0</v>
      </c>
      <c r="GW556" s="23">
        <f>GS556+GT556+GV556</f>
        <v>0</v>
      </c>
      <c r="GX556">
        <f>IF(HB555&gt;0,GX555,0)</f>
        <v>0</v>
      </c>
      <c r="GY556" s="7">
        <f>ROUND(GD556+GJ556+GW556+GX556,2)</f>
        <v>0</v>
      </c>
      <c r="GZ556" s="7">
        <f>IF(AND(GY556&gt;0,GY557=0),GY556,0)</f>
        <v>0</v>
      </c>
      <c r="HA556" s="7">
        <f>IF(HB555&gt;0,HA555,0)</f>
        <v>0</v>
      </c>
      <c r="HB556" s="7">
        <f>IF(ROUND(GY556-HA556,2)&gt;0,ROUND(GY556-HA556,2),0)</f>
        <v>0</v>
      </c>
    </row>
    <row r="557" spans="1:235">
      <c r="BB557">
        <v>555</v>
      </c>
      <c r="BC557" s="7">
        <f>IF(BW556&gt;0,BC556-1000,BC556)</f>
        <v>0</v>
      </c>
      <c r="BD557" s="20">
        <f>IF(BW556&gt;0,ROUND(PMT($F$92/12,$F$96*12,-BC557),5),0)</f>
        <v>0</v>
      </c>
      <c r="BE557" s="15">
        <f>IF(BW556&gt;0,ROUND(BC557*$E$1/1000,2),0)</f>
        <v>0</v>
      </c>
      <c r="BF557" s="15">
        <f>IF(BW556&gt;0,ROUND(MIN(BC557,$F$168)*$BF$1,2),0)</f>
        <v>0</v>
      </c>
      <c r="BG557" s="22">
        <v>0</v>
      </c>
      <c r="BH557" s="22">
        <f>IF(BW556&gt;0,ROUND(MIN(BC557,$F$168)*$BH$1,0),0)</f>
        <v>0</v>
      </c>
      <c r="BI557" s="22">
        <f>IF(BW556&gt;0,ROUND(MIN(BC557,$F$168)*$BI$1,2),0)</f>
        <v>0</v>
      </c>
      <c r="BJ557" s="22">
        <f>IF(BW556&gt;0,ROUND(MIN(BC557,$F$168)*$BJ$1,2),0)</f>
        <v>0</v>
      </c>
      <c r="BK557" s="22">
        <f>IF(BW556&gt;0,ROUND(MIN(BC557,$F$168)*$BK$1,2),0)</f>
        <v>0</v>
      </c>
      <c r="BL557" s="15">
        <f>IF(BW556&gt;0,BF557+SUM(BH557:BK557),0)</f>
        <v>0</v>
      </c>
      <c r="BM557" s="22">
        <f>IF(BW556&gt;0,ROUND(BL557/12,2),0)</f>
        <v>0</v>
      </c>
      <c r="BN557" s="9">
        <f>INT(BM557)</f>
        <v>0</v>
      </c>
      <c r="BO557" s="23">
        <f>INT((BM557-BN557)*10)/10</f>
        <v>0</v>
      </c>
      <c r="BP557" s="17">
        <f>BM557-BN557-BO557</f>
        <v>0</v>
      </c>
      <c r="BQ557" s="23">
        <f>IF(OR(BP557=0.05,BP557=0),BP557,IF(AND(BP557&gt;0.051,BP557&lt;0.1),0.1,IF(AND(BP557&gt;0.001,BP557&lt;0.05),0.05,BP557)))</f>
        <v>0</v>
      </c>
      <c r="BR557" s="23">
        <f>BN557+BO557+BQ557</f>
        <v>0</v>
      </c>
      <c r="BS557">
        <f>IF(BW556&gt;0,BS556,0)</f>
        <v>0</v>
      </c>
      <c r="BT557" s="7">
        <f>SUM(BD557:BE557)+BR557+BS557</f>
        <v>0</v>
      </c>
      <c r="BU557" s="7">
        <f>IF(AND(BT557&gt;0,BT558=0),BT557,0)</f>
        <v>0</v>
      </c>
      <c r="BV557" s="7">
        <f>IF(BW556&gt;0,BV556,0)</f>
        <v>0</v>
      </c>
      <c r="BW557" s="7">
        <f>IF(ROUND(BT557-BV557,2)&gt;0,ROUND(BT557-BV557,2),0)</f>
        <v>0</v>
      </c>
      <c r="CB557">
        <v>555</v>
      </c>
      <c r="CC557" s="7">
        <f>IF(DB556&gt;0,CC556-1000,CC556)</f>
        <v>0</v>
      </c>
      <c r="CD557" s="20">
        <f>IF(DB556&gt;0,ROUND(PMT($F$92/12,$F$96*12,-CC557),5),0)</f>
        <v>0</v>
      </c>
      <c r="CE557" s="15">
        <f>IF(DB556&gt;0,ROUND(CC557*$CE$1/1000,2),0)</f>
        <v>0</v>
      </c>
      <c r="CF557" s="9">
        <f>INT(CE557)</f>
        <v>0</v>
      </c>
      <c r="CG557" s="23">
        <f>INT((CE557-CF557)*10)/10</f>
        <v>0</v>
      </c>
      <c r="CH557" s="17">
        <f>CE557-CF557-CG557</f>
        <v>0</v>
      </c>
      <c r="CI557" s="23">
        <f>IF(OR(CH557=0.05,CH557=0),CH557,IF(AND(CH557&gt;0.051,CH557&lt;0.1),0.1,IF(AND(CH557&gt;0.001,CH557&lt;0.05),0.05,CH557)))</f>
        <v>0</v>
      </c>
      <c r="CJ557" s="23">
        <f>CF557+CG557+CI557</f>
        <v>0</v>
      </c>
      <c r="CK557" s="15">
        <f>IF(DB556&gt;0,ROUND($CD$1*$CK$1,2),0)</f>
        <v>0</v>
      </c>
      <c r="CL557" s="22">
        <v>0</v>
      </c>
      <c r="CM557" s="22">
        <f>IF(DB556&gt;0,ROUND($CD$1*$CM$1,2),0)</f>
        <v>0</v>
      </c>
      <c r="CN557" s="22">
        <f>IF(DB556&gt;0,ROUND($CD$1*$CN$1,2),0)</f>
        <v>0</v>
      </c>
      <c r="CO557" s="22">
        <f>IF(DB556&gt;0,ROUND($CD$1*$CO$1,2),0)</f>
        <v>0</v>
      </c>
      <c r="CP557" s="22">
        <f>IF(DB556&gt;0,ROUND($CD$1*$CP$1,2),0)</f>
        <v>0</v>
      </c>
      <c r="CQ557" s="15">
        <f>IF(DB556&gt;0,CK557+SUM(CM557:CP557),0)</f>
        <v>0</v>
      </c>
      <c r="CR557" s="22">
        <f>IF(DB556&gt;0,ROUND(CQ557/12,2),0)</f>
        <v>0</v>
      </c>
      <c r="CS557" s="9">
        <f>INT(CR557)</f>
        <v>0</v>
      </c>
      <c r="CT557" s="23">
        <f>INT((CR557-CS557)*10)/10</f>
        <v>0</v>
      </c>
      <c r="CU557" s="17">
        <f>CR557-CS557-CT557</f>
        <v>0</v>
      </c>
      <c r="CV557" s="23">
        <f>IF(OR(CU557=0.05,CU557=0),CU557,IF(AND(CU557&gt;0.051,CU557&lt;0.1),0.1,IF(AND(CU557&gt;0.001,CU557&lt;0.05),0.05,CU557)))</f>
        <v>0</v>
      </c>
      <c r="CW557" s="23">
        <f>CS557+CT557+CV557</f>
        <v>0</v>
      </c>
      <c r="CX557">
        <f>IF(DB556&gt;0,CX556,0)</f>
        <v>0</v>
      </c>
      <c r="CY557" s="7">
        <f>ROUND(CD557+CJ557+CW557+CX557,2)</f>
        <v>0</v>
      </c>
      <c r="CZ557" s="7">
        <f>IF(AND(CY557&gt;0,CY558=0),CY557,0)</f>
        <v>0</v>
      </c>
      <c r="DA557" s="7">
        <f>IF(DB556&gt;0,DA556,0)</f>
        <v>0</v>
      </c>
      <c r="DB557" s="7">
        <f>IF(ROUND(CY557-DA557,2)&gt;0,ROUND(CY557-DA557,2),0)</f>
        <v>0</v>
      </c>
      <c r="EB557">
        <v>555</v>
      </c>
      <c r="EC557" s="7">
        <f>IF(FB556&gt;0,EC556-1000,EC556)</f>
        <v>0</v>
      </c>
      <c r="ED557" s="20">
        <f>IF(FB556&gt;0,ROUND(PMT($F$92/12,$F$96*12,-EC557),5),0)</f>
        <v>0</v>
      </c>
      <c r="EE557" s="15">
        <f>IF(FB556&gt;0,ROUND(EC557*$EE$1/1000,2),0)</f>
        <v>0</v>
      </c>
      <c r="EF557" s="9">
        <f>INT(EE557)</f>
        <v>0</v>
      </c>
      <c r="EG557" s="23">
        <f>INT((EE557-EF557)*10)/10</f>
        <v>0</v>
      </c>
      <c r="EH557" s="17">
        <f>EE557-EF557-EG557</f>
        <v>0</v>
      </c>
      <c r="EI557" s="23">
        <f>IF(OR(EH557=0.05,EH557=0),EH557,IF(AND(EH557&gt;0.051,EH557&lt;0.1),0.1,IF(AND(EH557&gt;0.001,EH557&lt;0.05),0.05,EH557)))</f>
        <v>0</v>
      </c>
      <c r="EJ557" s="23">
        <f>EF557+EG557+EI557</f>
        <v>0</v>
      </c>
      <c r="EK557" s="15">
        <f>IF(FB556&gt;0,ROUND($ED$1*$EK$1,2),0)</f>
        <v>0</v>
      </c>
      <c r="EL557" s="22">
        <v>0</v>
      </c>
      <c r="EM557" s="22">
        <f>IF(FB556&gt;0,ROUND($ED$1*$EM$1,0),0)</f>
        <v>0</v>
      </c>
      <c r="EN557" s="22">
        <f>IF(FB556&gt;0,ROUND($ED$1*$EN$1,2),0)</f>
        <v>0</v>
      </c>
      <c r="EO557" s="22">
        <f>IF(FB556&gt;0,ROUND($ED$1*$EO$1,2),0)</f>
        <v>0</v>
      </c>
      <c r="EP557" s="22">
        <f>IF(FB556&gt;0,ROUND($ED$1*$EP$1,2),0)</f>
        <v>0</v>
      </c>
      <c r="EQ557" s="15">
        <f>IF(FB556&gt;0,EK557+SUM(EM557:EP557),0)</f>
        <v>0</v>
      </c>
      <c r="ER557" s="22">
        <f>IF(FB556&gt;0,ROUND(EQ557/12,2),0)</f>
        <v>0</v>
      </c>
      <c r="ES557" s="9">
        <f>INT(ER557)</f>
        <v>0</v>
      </c>
      <c r="ET557" s="23">
        <f>INT((ER557-ES557)*10)/10</f>
        <v>0</v>
      </c>
      <c r="EU557" s="17">
        <f>ER557-ES557-ET557</f>
        <v>0</v>
      </c>
      <c r="EV557" s="23">
        <f>IF(OR(EU557=0.05,EU557=0),EU557,IF(AND(EU557&gt;0.051,EU557&lt;0.1),0.1,IF(AND(EU557&gt;0.001,EU557&lt;0.05),0.05,EU557)))</f>
        <v>0</v>
      </c>
      <c r="EW557" s="23">
        <f>ES557+ET557+EV557</f>
        <v>0</v>
      </c>
      <c r="EX557">
        <f>IF(FB556&gt;0,EX556,0)</f>
        <v>0</v>
      </c>
      <c r="EY557" s="7">
        <f>ROUND(ED557+EJ557+EW557+EX557,2)</f>
        <v>0</v>
      </c>
      <c r="EZ557" s="7">
        <f>IF(AND(EY557&gt;0,EY558=0),EY557,0)</f>
        <v>0</v>
      </c>
      <c r="FA557" s="7">
        <f>IF(FB556&gt;0,FA556,0)</f>
        <v>0</v>
      </c>
      <c r="FB557" s="7">
        <f>IF(ROUND(EY557-FA557,2)&gt;0,ROUND(EY557-FA557,2),0)</f>
        <v>0</v>
      </c>
      <c r="GB557">
        <v>555</v>
      </c>
      <c r="GC557" s="7">
        <f>IF(HB556&gt;0,GC556-1000,GC556)</f>
        <v>0</v>
      </c>
      <c r="GD557" s="20">
        <f>IF(HB556&gt;0,ROUND(PMT($F$92/12,$F$96*12,-GC557),5),0)</f>
        <v>0</v>
      </c>
      <c r="GE557" s="15">
        <f>IF(HB556&gt;0,ROUND(GC557*$GE$1/1000,2),0)</f>
        <v>0</v>
      </c>
      <c r="GF557" s="9">
        <f>INT(GE557)</f>
        <v>0</v>
      </c>
      <c r="GG557" s="23">
        <f>INT((GE557-GF557)*10)/10</f>
        <v>0</v>
      </c>
      <c r="GH557" s="17">
        <f>GE557-GF557-GG557</f>
        <v>0</v>
      </c>
      <c r="GI557" s="23">
        <f>IF(OR(GH557=0.05,GH557=0),GH557,IF(AND(GH557&gt;0.051,GH557&lt;0.1),0.1,IF(AND(GH557&gt;0.001,GH557&lt;0.05),0.05,GH557)))</f>
        <v>0</v>
      </c>
      <c r="GJ557" s="23">
        <f>GF557+GG557+GI557</f>
        <v>0</v>
      </c>
      <c r="GK557" s="15">
        <f>IF(HB556&gt;0,ROUND($GD$1*$GK$1,2),0)</f>
        <v>0</v>
      </c>
      <c r="GL557" s="22">
        <v>0</v>
      </c>
      <c r="GM557" s="22">
        <f>IF(HB556&gt;0,ROUND($GD$1*$GM$1,0),0)</f>
        <v>0</v>
      </c>
      <c r="GN557" s="22">
        <f>IF(HB556&gt;0,ROUND($GD$1*$GN$1,2),0)</f>
        <v>0</v>
      </c>
      <c r="GO557" s="22">
        <f>IF(HB556&gt;0,ROUND($GD$1*$GO$1,2),0)</f>
        <v>0</v>
      </c>
      <c r="GP557" s="22">
        <f>IF(HB556&gt;0,ROUND($GD$1*$GP$1,2),0)</f>
        <v>0</v>
      </c>
      <c r="GQ557" s="15">
        <f>IF(HB556&gt;0,GK557+SUM(GM557:GP557),0)</f>
        <v>0</v>
      </c>
      <c r="GR557" s="22">
        <f>IF(HB556&gt;0,ROUND(GQ557/12,2),0)</f>
        <v>0</v>
      </c>
      <c r="GS557" s="9">
        <f>INT(GR557)</f>
        <v>0</v>
      </c>
      <c r="GT557" s="23">
        <f>INT((GR557-GS557)*10)/10</f>
        <v>0</v>
      </c>
      <c r="GU557" s="17">
        <f>GR557-GS557-GT557</f>
        <v>0</v>
      </c>
      <c r="GV557" s="23">
        <f>IF(OR(GU557=0.05,GU557=0),GU557,IF(AND(GU557&gt;0.051,GU557&lt;0.1),0.1,IF(AND(GU557&gt;0.001,GU557&lt;0.05),0.05,GU557)))</f>
        <v>0</v>
      </c>
      <c r="GW557" s="23">
        <f>GS557+GT557+GV557</f>
        <v>0</v>
      </c>
      <c r="GX557">
        <f>IF(HB556&gt;0,GX556,0)</f>
        <v>0</v>
      </c>
      <c r="GY557" s="7">
        <f>ROUND(GD557+GJ557+GW557+GX557,2)</f>
        <v>0</v>
      </c>
      <c r="GZ557" s="7">
        <f>IF(AND(GY557&gt;0,GY558=0),GY557,0)</f>
        <v>0</v>
      </c>
      <c r="HA557" s="7">
        <f>IF(HB556&gt;0,HA556,0)</f>
        <v>0</v>
      </c>
      <c r="HB557" s="7">
        <f>IF(ROUND(GY557-HA557,2)&gt;0,ROUND(GY557-HA557,2),0)</f>
        <v>0</v>
      </c>
    </row>
    <row r="558" spans="1:235">
      <c r="BB558">
        <v>556</v>
      </c>
      <c r="BC558" s="7">
        <f>IF(BW557&gt;0,BC557-1000,BC557)</f>
        <v>0</v>
      </c>
      <c r="BD558" s="20">
        <f>IF(BW557&gt;0,ROUND(PMT($F$92/12,$F$96*12,-BC558),5),0)</f>
        <v>0</v>
      </c>
      <c r="BE558" s="15">
        <f>IF(BW557&gt;0,ROUND(BC558*$E$1/1000,2),0)</f>
        <v>0</v>
      </c>
      <c r="BF558" s="15">
        <f>IF(BW557&gt;0,ROUND(MIN(BC558,$F$168)*$BF$1,2),0)</f>
        <v>0</v>
      </c>
      <c r="BG558" s="22">
        <v>0</v>
      </c>
      <c r="BH558" s="22">
        <f>IF(BW557&gt;0,ROUND(MIN(BC558,$F$168)*$BH$1,0),0)</f>
        <v>0</v>
      </c>
      <c r="BI558" s="22">
        <f>IF(BW557&gt;0,ROUND(MIN(BC558,$F$168)*$BI$1,2),0)</f>
        <v>0</v>
      </c>
      <c r="BJ558" s="22">
        <f>IF(BW557&gt;0,ROUND(MIN(BC558,$F$168)*$BJ$1,2),0)</f>
        <v>0</v>
      </c>
      <c r="BK558" s="22">
        <f>IF(BW557&gt;0,ROUND(MIN(BC558,$F$168)*$BK$1,2),0)</f>
        <v>0</v>
      </c>
      <c r="BL558" s="15">
        <f>IF(BW557&gt;0,BF558+SUM(BH558:BK558),0)</f>
        <v>0</v>
      </c>
      <c r="BM558" s="22">
        <f>IF(BW557&gt;0,ROUND(BL558/12,2),0)</f>
        <v>0</v>
      </c>
      <c r="BN558" s="9">
        <f>INT(BM558)</f>
        <v>0</v>
      </c>
      <c r="BO558" s="23">
        <f>INT((BM558-BN558)*10)/10</f>
        <v>0</v>
      </c>
      <c r="BP558" s="17">
        <f>BM558-BN558-BO558</f>
        <v>0</v>
      </c>
      <c r="BQ558" s="23">
        <f>IF(OR(BP558=0.05,BP558=0),BP558,IF(AND(BP558&gt;0.051,BP558&lt;0.1),0.1,IF(AND(BP558&gt;0.001,BP558&lt;0.05),0.05,BP558)))</f>
        <v>0</v>
      </c>
      <c r="BR558" s="23">
        <f>BN558+BO558+BQ558</f>
        <v>0</v>
      </c>
      <c r="BS558">
        <f>IF(BW557&gt;0,BS557,0)</f>
        <v>0</v>
      </c>
      <c r="BT558" s="7">
        <f>SUM(BD558:BE558)+BR558+BS558</f>
        <v>0</v>
      </c>
      <c r="BU558" s="7">
        <f>IF(AND(BT558&gt;0,BT559=0),BT558,0)</f>
        <v>0</v>
      </c>
      <c r="BV558" s="7">
        <f>IF(BW557&gt;0,BV557,0)</f>
        <v>0</v>
      </c>
      <c r="BW558" s="7">
        <f>IF(ROUND(BT558-BV558,2)&gt;0,ROUND(BT558-BV558,2),0)</f>
        <v>0</v>
      </c>
      <c r="CB558">
        <v>556</v>
      </c>
      <c r="CC558" s="7">
        <f>IF(DB557&gt;0,CC557-1000,CC557)</f>
        <v>0</v>
      </c>
      <c r="CD558" s="20">
        <f>IF(DB557&gt;0,ROUND(PMT($F$92/12,$F$96*12,-CC558),5),0)</f>
        <v>0</v>
      </c>
      <c r="CE558" s="15">
        <f>IF(DB557&gt;0,ROUND(CC558*$CE$1/1000,2),0)</f>
        <v>0</v>
      </c>
      <c r="CF558" s="9">
        <f>INT(CE558)</f>
        <v>0</v>
      </c>
      <c r="CG558" s="23">
        <f>INT((CE558-CF558)*10)/10</f>
        <v>0</v>
      </c>
      <c r="CH558" s="17">
        <f>CE558-CF558-CG558</f>
        <v>0</v>
      </c>
      <c r="CI558" s="23">
        <f>IF(OR(CH558=0.05,CH558=0),CH558,IF(AND(CH558&gt;0.051,CH558&lt;0.1),0.1,IF(AND(CH558&gt;0.001,CH558&lt;0.05),0.05,CH558)))</f>
        <v>0</v>
      </c>
      <c r="CJ558" s="23">
        <f>CF558+CG558+CI558</f>
        <v>0</v>
      </c>
      <c r="CK558" s="15">
        <f>IF(DB557&gt;0,ROUND($CD$1*$CK$1,2),0)</f>
        <v>0</v>
      </c>
      <c r="CL558" s="22">
        <v>0</v>
      </c>
      <c r="CM558" s="22">
        <f>IF(DB557&gt;0,ROUND($CD$1*$CM$1,2),0)</f>
        <v>0</v>
      </c>
      <c r="CN558" s="22">
        <f>IF(DB557&gt;0,ROUND($CD$1*$CN$1,2),0)</f>
        <v>0</v>
      </c>
      <c r="CO558" s="22">
        <f>IF(DB557&gt;0,ROUND($CD$1*$CO$1,2),0)</f>
        <v>0</v>
      </c>
      <c r="CP558" s="22">
        <f>IF(DB557&gt;0,ROUND($CD$1*$CP$1,2),0)</f>
        <v>0</v>
      </c>
      <c r="CQ558" s="15">
        <f>IF(DB557&gt;0,CK558+SUM(CM558:CP558),0)</f>
        <v>0</v>
      </c>
      <c r="CR558" s="22">
        <f>IF(DB557&gt;0,ROUND(CQ558/12,2),0)</f>
        <v>0</v>
      </c>
      <c r="CS558" s="9">
        <f>INT(CR558)</f>
        <v>0</v>
      </c>
      <c r="CT558" s="23">
        <f>INT((CR558-CS558)*10)/10</f>
        <v>0</v>
      </c>
      <c r="CU558" s="17">
        <f>CR558-CS558-CT558</f>
        <v>0</v>
      </c>
      <c r="CV558" s="23">
        <f>IF(OR(CU558=0.05,CU558=0),CU558,IF(AND(CU558&gt;0.051,CU558&lt;0.1),0.1,IF(AND(CU558&gt;0.001,CU558&lt;0.05),0.05,CU558)))</f>
        <v>0</v>
      </c>
      <c r="CW558" s="23">
        <f>CS558+CT558+CV558</f>
        <v>0</v>
      </c>
      <c r="CX558">
        <f>IF(DB557&gt;0,CX557,0)</f>
        <v>0</v>
      </c>
      <c r="CY558" s="7">
        <f>ROUND(CD558+CJ558+CW558+CX558,2)</f>
        <v>0</v>
      </c>
      <c r="CZ558" s="7">
        <f>IF(AND(CY558&gt;0,CY559=0),CY558,0)</f>
        <v>0</v>
      </c>
      <c r="DA558" s="7">
        <f>IF(DB557&gt;0,DA557,0)</f>
        <v>0</v>
      </c>
      <c r="DB558" s="7">
        <f>IF(ROUND(CY558-DA558,2)&gt;0,ROUND(CY558-DA558,2),0)</f>
        <v>0</v>
      </c>
      <c r="EB558">
        <v>556</v>
      </c>
      <c r="EC558" s="7">
        <f>IF(FB557&gt;0,EC557-1000,EC557)</f>
        <v>0</v>
      </c>
      <c r="ED558" s="20">
        <f>IF(FB557&gt;0,ROUND(PMT($F$92/12,$F$96*12,-EC558),5),0)</f>
        <v>0</v>
      </c>
      <c r="EE558" s="15">
        <f>IF(FB557&gt;0,ROUND(EC558*$EE$1/1000,2),0)</f>
        <v>0</v>
      </c>
      <c r="EF558" s="9">
        <f>INT(EE558)</f>
        <v>0</v>
      </c>
      <c r="EG558" s="23">
        <f>INT((EE558-EF558)*10)/10</f>
        <v>0</v>
      </c>
      <c r="EH558" s="17">
        <f>EE558-EF558-EG558</f>
        <v>0</v>
      </c>
      <c r="EI558" s="23">
        <f>IF(OR(EH558=0.05,EH558=0),EH558,IF(AND(EH558&gt;0.051,EH558&lt;0.1),0.1,IF(AND(EH558&gt;0.001,EH558&lt;0.05),0.05,EH558)))</f>
        <v>0</v>
      </c>
      <c r="EJ558" s="23">
        <f>EF558+EG558+EI558</f>
        <v>0</v>
      </c>
      <c r="EK558" s="15">
        <f>IF(FB557&gt;0,ROUND($ED$1*$EK$1,2),0)</f>
        <v>0</v>
      </c>
      <c r="EL558" s="22">
        <v>0</v>
      </c>
      <c r="EM558" s="22">
        <f>IF(FB557&gt;0,ROUND($ED$1*$EM$1,0),0)</f>
        <v>0</v>
      </c>
      <c r="EN558" s="22">
        <f>IF(FB557&gt;0,ROUND($ED$1*$EN$1,2),0)</f>
        <v>0</v>
      </c>
      <c r="EO558" s="22">
        <f>IF(FB557&gt;0,ROUND($ED$1*$EO$1,2),0)</f>
        <v>0</v>
      </c>
      <c r="EP558" s="22">
        <f>IF(FB557&gt;0,ROUND($ED$1*$EP$1,2),0)</f>
        <v>0</v>
      </c>
      <c r="EQ558" s="15">
        <f>IF(FB557&gt;0,EK558+SUM(EM558:EP558),0)</f>
        <v>0</v>
      </c>
      <c r="ER558" s="22">
        <f>IF(FB557&gt;0,ROUND(EQ558/12,2),0)</f>
        <v>0</v>
      </c>
      <c r="ES558" s="9">
        <f>INT(ER558)</f>
        <v>0</v>
      </c>
      <c r="ET558" s="23">
        <f>INT((ER558-ES558)*10)/10</f>
        <v>0</v>
      </c>
      <c r="EU558" s="17">
        <f>ER558-ES558-ET558</f>
        <v>0</v>
      </c>
      <c r="EV558" s="23">
        <f>IF(OR(EU558=0.05,EU558=0),EU558,IF(AND(EU558&gt;0.051,EU558&lt;0.1),0.1,IF(AND(EU558&gt;0.001,EU558&lt;0.05),0.05,EU558)))</f>
        <v>0</v>
      </c>
      <c r="EW558" s="23">
        <f>ES558+ET558+EV558</f>
        <v>0</v>
      </c>
      <c r="EX558">
        <f>IF(FB557&gt;0,EX557,0)</f>
        <v>0</v>
      </c>
      <c r="EY558" s="7">
        <f>ROUND(ED558+EJ558+EW558+EX558,2)</f>
        <v>0</v>
      </c>
      <c r="EZ558" s="7">
        <f>IF(AND(EY558&gt;0,EY559=0),EY558,0)</f>
        <v>0</v>
      </c>
      <c r="FA558" s="7">
        <f>IF(FB557&gt;0,FA557,0)</f>
        <v>0</v>
      </c>
      <c r="FB558" s="7">
        <f>IF(ROUND(EY558-FA558,2)&gt;0,ROUND(EY558-FA558,2),0)</f>
        <v>0</v>
      </c>
      <c r="GB558">
        <v>556</v>
      </c>
      <c r="GC558" s="7">
        <f>IF(HB557&gt;0,GC557-1000,GC557)</f>
        <v>0</v>
      </c>
      <c r="GD558" s="20">
        <f>IF(HB557&gt;0,ROUND(PMT($F$92/12,$F$96*12,-GC558),5),0)</f>
        <v>0</v>
      </c>
      <c r="GE558" s="15">
        <f>IF(HB557&gt;0,ROUND(GC558*$GE$1/1000,2),0)</f>
        <v>0</v>
      </c>
      <c r="GF558" s="9">
        <f>INT(GE558)</f>
        <v>0</v>
      </c>
      <c r="GG558" s="23">
        <f>INT((GE558-GF558)*10)/10</f>
        <v>0</v>
      </c>
      <c r="GH558" s="17">
        <f>GE558-GF558-GG558</f>
        <v>0</v>
      </c>
      <c r="GI558" s="23">
        <f>IF(OR(GH558=0.05,GH558=0),GH558,IF(AND(GH558&gt;0.051,GH558&lt;0.1),0.1,IF(AND(GH558&gt;0.001,GH558&lt;0.05),0.05,GH558)))</f>
        <v>0</v>
      </c>
      <c r="GJ558" s="23">
        <f>GF558+GG558+GI558</f>
        <v>0</v>
      </c>
      <c r="GK558" s="15">
        <f>IF(HB557&gt;0,ROUND($GD$1*$GK$1,2),0)</f>
        <v>0</v>
      </c>
      <c r="GL558" s="22">
        <v>0</v>
      </c>
      <c r="GM558" s="22">
        <f>IF(HB557&gt;0,ROUND($GD$1*$GM$1,0),0)</f>
        <v>0</v>
      </c>
      <c r="GN558" s="22">
        <f>IF(HB557&gt;0,ROUND($GD$1*$GN$1,2),0)</f>
        <v>0</v>
      </c>
      <c r="GO558" s="22">
        <f>IF(HB557&gt;0,ROUND($GD$1*$GO$1,2),0)</f>
        <v>0</v>
      </c>
      <c r="GP558" s="22">
        <f>IF(HB557&gt;0,ROUND($GD$1*$GP$1,2),0)</f>
        <v>0</v>
      </c>
      <c r="GQ558" s="15">
        <f>IF(HB557&gt;0,GK558+SUM(GM558:GP558),0)</f>
        <v>0</v>
      </c>
      <c r="GR558" s="22">
        <f>IF(HB557&gt;0,ROUND(GQ558/12,2),0)</f>
        <v>0</v>
      </c>
      <c r="GS558" s="9">
        <f>INT(GR558)</f>
        <v>0</v>
      </c>
      <c r="GT558" s="23">
        <f>INT((GR558-GS558)*10)/10</f>
        <v>0</v>
      </c>
      <c r="GU558" s="17">
        <f>GR558-GS558-GT558</f>
        <v>0</v>
      </c>
      <c r="GV558" s="23">
        <f>IF(OR(GU558=0.05,GU558=0),GU558,IF(AND(GU558&gt;0.051,GU558&lt;0.1),0.1,IF(AND(GU558&gt;0.001,GU558&lt;0.05),0.05,GU558)))</f>
        <v>0</v>
      </c>
      <c r="GW558" s="23">
        <f>GS558+GT558+GV558</f>
        <v>0</v>
      </c>
      <c r="GX558">
        <f>IF(HB557&gt;0,GX557,0)</f>
        <v>0</v>
      </c>
      <c r="GY558" s="7">
        <f>ROUND(GD558+GJ558+GW558+GX558,2)</f>
        <v>0</v>
      </c>
      <c r="GZ558" s="7">
        <f>IF(AND(GY558&gt;0,GY559=0),GY558,0)</f>
        <v>0</v>
      </c>
      <c r="HA558" s="7">
        <f>IF(HB557&gt;0,HA557,0)</f>
        <v>0</v>
      </c>
      <c r="HB558" s="7">
        <f>IF(ROUND(GY558-HA558,2)&gt;0,ROUND(GY558-HA558,2),0)</f>
        <v>0</v>
      </c>
    </row>
    <row r="559" spans="1:235">
      <c r="BB559">
        <v>557</v>
      </c>
      <c r="BC559" s="7">
        <f>IF(BW558&gt;0,BC558-1000,BC558)</f>
        <v>0</v>
      </c>
      <c r="BD559" s="20">
        <f>IF(BW558&gt;0,ROUND(PMT($F$92/12,$F$96*12,-BC559),5),0)</f>
        <v>0</v>
      </c>
      <c r="BE559" s="15">
        <f>IF(BW558&gt;0,ROUND(BC559*$E$1/1000,2),0)</f>
        <v>0</v>
      </c>
      <c r="BF559" s="15">
        <f>IF(BW558&gt;0,ROUND(MIN(BC559,$F$168)*$BF$1,2),0)</f>
        <v>0</v>
      </c>
      <c r="BG559" s="22">
        <v>0</v>
      </c>
      <c r="BH559" s="22">
        <f>IF(BW558&gt;0,ROUND(MIN(BC559,$F$168)*$BH$1,0),0)</f>
        <v>0</v>
      </c>
      <c r="BI559" s="22">
        <f>IF(BW558&gt;0,ROUND(MIN(BC559,$F$168)*$BI$1,2),0)</f>
        <v>0</v>
      </c>
      <c r="BJ559" s="22">
        <f>IF(BW558&gt;0,ROUND(MIN(BC559,$F$168)*$BJ$1,2),0)</f>
        <v>0</v>
      </c>
      <c r="BK559" s="22">
        <f>IF(BW558&gt;0,ROUND(MIN(BC559,$F$168)*$BK$1,2),0)</f>
        <v>0</v>
      </c>
      <c r="BL559" s="15">
        <f>IF(BW558&gt;0,BF559+SUM(BH559:BK559),0)</f>
        <v>0</v>
      </c>
      <c r="BM559" s="22">
        <f>IF(BW558&gt;0,ROUND(BL559/12,2),0)</f>
        <v>0</v>
      </c>
      <c r="BN559" s="9">
        <f>INT(BM559)</f>
        <v>0</v>
      </c>
      <c r="BO559" s="23">
        <f>INT((BM559-BN559)*10)/10</f>
        <v>0</v>
      </c>
      <c r="BP559" s="17">
        <f>BM559-BN559-BO559</f>
        <v>0</v>
      </c>
      <c r="BQ559" s="23">
        <f>IF(OR(BP559=0.05,BP559=0),BP559,IF(AND(BP559&gt;0.051,BP559&lt;0.1),0.1,IF(AND(BP559&gt;0.001,BP559&lt;0.05),0.05,BP559)))</f>
        <v>0</v>
      </c>
      <c r="BR559" s="23">
        <f>BN559+BO559+BQ559</f>
        <v>0</v>
      </c>
      <c r="BS559">
        <f>IF(BW558&gt;0,BS558,0)</f>
        <v>0</v>
      </c>
      <c r="BT559" s="7">
        <f>SUM(BD559:BE559)+BR559+BS559</f>
        <v>0</v>
      </c>
      <c r="BU559" s="7">
        <f>IF(AND(BT559&gt;0,BT560=0),BT559,0)</f>
        <v>0</v>
      </c>
      <c r="BV559" s="7">
        <f>IF(BW558&gt;0,BV558,0)</f>
        <v>0</v>
      </c>
      <c r="BW559" s="7">
        <f>IF(ROUND(BT559-BV559,2)&gt;0,ROUND(BT559-BV559,2),0)</f>
        <v>0</v>
      </c>
      <c r="CB559">
        <v>557</v>
      </c>
      <c r="CC559" s="7">
        <f>IF(DB558&gt;0,CC558-1000,CC558)</f>
        <v>0</v>
      </c>
      <c r="CD559" s="20">
        <f>IF(DB558&gt;0,ROUND(PMT($F$92/12,$F$96*12,-CC559),5),0)</f>
        <v>0</v>
      </c>
      <c r="CE559" s="15">
        <f>IF(DB558&gt;0,ROUND(CC559*$CE$1/1000,2),0)</f>
        <v>0</v>
      </c>
      <c r="CF559" s="9">
        <f>INT(CE559)</f>
        <v>0</v>
      </c>
      <c r="CG559" s="23">
        <f>INT((CE559-CF559)*10)/10</f>
        <v>0</v>
      </c>
      <c r="CH559" s="17">
        <f>CE559-CF559-CG559</f>
        <v>0</v>
      </c>
      <c r="CI559" s="23">
        <f>IF(OR(CH559=0.05,CH559=0),CH559,IF(AND(CH559&gt;0.051,CH559&lt;0.1),0.1,IF(AND(CH559&gt;0.001,CH559&lt;0.05),0.05,CH559)))</f>
        <v>0</v>
      </c>
      <c r="CJ559" s="23">
        <f>CF559+CG559+CI559</f>
        <v>0</v>
      </c>
      <c r="CK559" s="15">
        <f>IF(DB558&gt;0,ROUND($CD$1*$CK$1,2),0)</f>
        <v>0</v>
      </c>
      <c r="CL559" s="22">
        <v>0</v>
      </c>
      <c r="CM559" s="22">
        <f>IF(DB558&gt;0,ROUND($CD$1*$CM$1,2),0)</f>
        <v>0</v>
      </c>
      <c r="CN559" s="22">
        <f>IF(DB558&gt;0,ROUND($CD$1*$CN$1,2),0)</f>
        <v>0</v>
      </c>
      <c r="CO559" s="22">
        <f>IF(DB558&gt;0,ROUND($CD$1*$CO$1,2),0)</f>
        <v>0</v>
      </c>
      <c r="CP559" s="22">
        <f>IF(DB558&gt;0,ROUND($CD$1*$CP$1,2),0)</f>
        <v>0</v>
      </c>
      <c r="CQ559" s="15">
        <f>IF(DB558&gt;0,CK559+SUM(CM559:CP559),0)</f>
        <v>0</v>
      </c>
      <c r="CR559" s="22">
        <f>IF(DB558&gt;0,ROUND(CQ559/12,2),0)</f>
        <v>0</v>
      </c>
      <c r="CS559" s="9">
        <f>INT(CR559)</f>
        <v>0</v>
      </c>
      <c r="CT559" s="23">
        <f>INT((CR559-CS559)*10)/10</f>
        <v>0</v>
      </c>
      <c r="CU559" s="17">
        <f>CR559-CS559-CT559</f>
        <v>0</v>
      </c>
      <c r="CV559" s="23">
        <f>IF(OR(CU559=0.05,CU559=0),CU559,IF(AND(CU559&gt;0.051,CU559&lt;0.1),0.1,IF(AND(CU559&gt;0.001,CU559&lt;0.05),0.05,CU559)))</f>
        <v>0</v>
      </c>
      <c r="CW559" s="23">
        <f>CS559+CT559+CV559</f>
        <v>0</v>
      </c>
      <c r="CX559">
        <f>IF(DB558&gt;0,CX558,0)</f>
        <v>0</v>
      </c>
      <c r="CY559" s="7">
        <f>ROUND(CD559+CJ559+CW559+CX559,2)</f>
        <v>0</v>
      </c>
      <c r="CZ559" s="7">
        <f>IF(AND(CY559&gt;0,CY560=0),CY559,0)</f>
        <v>0</v>
      </c>
      <c r="DA559" s="7">
        <f>IF(DB558&gt;0,DA558,0)</f>
        <v>0</v>
      </c>
      <c r="DB559" s="7">
        <f>IF(ROUND(CY559-DA559,2)&gt;0,ROUND(CY559-DA559,2),0)</f>
        <v>0</v>
      </c>
      <c r="EB559">
        <v>557</v>
      </c>
      <c r="EC559" s="7">
        <f>IF(FB558&gt;0,EC558-1000,EC558)</f>
        <v>0</v>
      </c>
      <c r="ED559" s="20">
        <f>IF(FB558&gt;0,ROUND(PMT($F$92/12,$F$96*12,-EC559),5),0)</f>
        <v>0</v>
      </c>
      <c r="EE559" s="15">
        <f>IF(FB558&gt;0,ROUND(EC559*$EE$1/1000,2),0)</f>
        <v>0</v>
      </c>
      <c r="EF559" s="9">
        <f>INT(EE559)</f>
        <v>0</v>
      </c>
      <c r="EG559" s="23">
        <f>INT((EE559-EF559)*10)/10</f>
        <v>0</v>
      </c>
      <c r="EH559" s="17">
        <f>EE559-EF559-EG559</f>
        <v>0</v>
      </c>
      <c r="EI559" s="23">
        <f>IF(OR(EH559=0.05,EH559=0),EH559,IF(AND(EH559&gt;0.051,EH559&lt;0.1),0.1,IF(AND(EH559&gt;0.001,EH559&lt;0.05),0.05,EH559)))</f>
        <v>0</v>
      </c>
      <c r="EJ559" s="23">
        <f>EF559+EG559+EI559</f>
        <v>0</v>
      </c>
      <c r="EK559" s="15">
        <f>IF(FB558&gt;0,ROUND($ED$1*$EK$1,2),0)</f>
        <v>0</v>
      </c>
      <c r="EL559" s="22">
        <v>0</v>
      </c>
      <c r="EM559" s="22">
        <f>IF(FB558&gt;0,ROUND($ED$1*$EM$1,0),0)</f>
        <v>0</v>
      </c>
      <c r="EN559" s="22">
        <f>IF(FB558&gt;0,ROUND($ED$1*$EN$1,2),0)</f>
        <v>0</v>
      </c>
      <c r="EO559" s="22">
        <f>IF(FB558&gt;0,ROUND($ED$1*$EO$1,2),0)</f>
        <v>0</v>
      </c>
      <c r="EP559" s="22">
        <f>IF(FB558&gt;0,ROUND($ED$1*$EP$1,2),0)</f>
        <v>0</v>
      </c>
      <c r="EQ559" s="15">
        <f>IF(FB558&gt;0,EK559+SUM(EM559:EP559),0)</f>
        <v>0</v>
      </c>
      <c r="ER559" s="22">
        <f>IF(FB558&gt;0,ROUND(EQ559/12,2),0)</f>
        <v>0</v>
      </c>
      <c r="ES559" s="9">
        <f>INT(ER559)</f>
        <v>0</v>
      </c>
      <c r="ET559" s="23">
        <f>INT((ER559-ES559)*10)/10</f>
        <v>0</v>
      </c>
      <c r="EU559" s="17">
        <f>ER559-ES559-ET559</f>
        <v>0</v>
      </c>
      <c r="EV559" s="23">
        <f>IF(OR(EU559=0.05,EU559=0),EU559,IF(AND(EU559&gt;0.051,EU559&lt;0.1),0.1,IF(AND(EU559&gt;0.001,EU559&lt;0.05),0.05,EU559)))</f>
        <v>0</v>
      </c>
      <c r="EW559" s="23">
        <f>ES559+ET559+EV559</f>
        <v>0</v>
      </c>
      <c r="EX559">
        <f>IF(FB558&gt;0,EX558,0)</f>
        <v>0</v>
      </c>
      <c r="EY559" s="7">
        <f>ROUND(ED559+EJ559+EW559+EX559,2)</f>
        <v>0</v>
      </c>
      <c r="EZ559" s="7">
        <f>IF(AND(EY559&gt;0,EY560=0),EY559,0)</f>
        <v>0</v>
      </c>
      <c r="FA559" s="7">
        <f>IF(FB558&gt;0,FA558,0)</f>
        <v>0</v>
      </c>
      <c r="FB559" s="7">
        <f>IF(ROUND(EY559-FA559,2)&gt;0,ROUND(EY559-FA559,2),0)</f>
        <v>0</v>
      </c>
      <c r="GB559">
        <v>557</v>
      </c>
      <c r="GC559" s="7">
        <f>IF(HB558&gt;0,GC558-1000,GC558)</f>
        <v>0</v>
      </c>
      <c r="GD559" s="20">
        <f>IF(HB558&gt;0,ROUND(PMT($F$92/12,$F$96*12,-GC559),5),0)</f>
        <v>0</v>
      </c>
      <c r="GE559" s="15">
        <f>IF(HB558&gt;0,ROUND(GC559*$GE$1/1000,2),0)</f>
        <v>0</v>
      </c>
      <c r="GF559" s="9">
        <f>INT(GE559)</f>
        <v>0</v>
      </c>
      <c r="GG559" s="23">
        <f>INT((GE559-GF559)*10)/10</f>
        <v>0</v>
      </c>
      <c r="GH559" s="17">
        <f>GE559-GF559-GG559</f>
        <v>0</v>
      </c>
      <c r="GI559" s="23">
        <f>IF(OR(GH559=0.05,GH559=0),GH559,IF(AND(GH559&gt;0.051,GH559&lt;0.1),0.1,IF(AND(GH559&gt;0.001,GH559&lt;0.05),0.05,GH559)))</f>
        <v>0</v>
      </c>
      <c r="GJ559" s="23">
        <f>GF559+GG559+GI559</f>
        <v>0</v>
      </c>
      <c r="GK559" s="15">
        <f>IF(HB558&gt;0,ROUND($GD$1*$GK$1,2),0)</f>
        <v>0</v>
      </c>
      <c r="GL559" s="22">
        <v>0</v>
      </c>
      <c r="GM559" s="22">
        <f>IF(HB558&gt;0,ROUND($GD$1*$GM$1,0),0)</f>
        <v>0</v>
      </c>
      <c r="GN559" s="22">
        <f>IF(HB558&gt;0,ROUND($GD$1*$GN$1,2),0)</f>
        <v>0</v>
      </c>
      <c r="GO559" s="22">
        <f>IF(HB558&gt;0,ROUND($GD$1*$GO$1,2),0)</f>
        <v>0</v>
      </c>
      <c r="GP559" s="22">
        <f>IF(HB558&gt;0,ROUND($GD$1*$GP$1,2),0)</f>
        <v>0</v>
      </c>
      <c r="GQ559" s="15">
        <f>IF(HB558&gt;0,GK559+SUM(GM559:GP559),0)</f>
        <v>0</v>
      </c>
      <c r="GR559" s="22">
        <f>IF(HB558&gt;0,ROUND(GQ559/12,2),0)</f>
        <v>0</v>
      </c>
      <c r="GS559" s="9">
        <f>INT(GR559)</f>
        <v>0</v>
      </c>
      <c r="GT559" s="23">
        <f>INT((GR559-GS559)*10)/10</f>
        <v>0</v>
      </c>
      <c r="GU559" s="17">
        <f>GR559-GS559-GT559</f>
        <v>0</v>
      </c>
      <c r="GV559" s="23">
        <f>IF(OR(GU559=0.05,GU559=0),GU559,IF(AND(GU559&gt;0.051,GU559&lt;0.1),0.1,IF(AND(GU559&gt;0.001,GU559&lt;0.05),0.05,GU559)))</f>
        <v>0</v>
      </c>
      <c r="GW559" s="23">
        <f>GS559+GT559+GV559</f>
        <v>0</v>
      </c>
      <c r="GX559">
        <f>IF(HB558&gt;0,GX558,0)</f>
        <v>0</v>
      </c>
      <c r="GY559" s="7">
        <f>ROUND(GD559+GJ559+GW559+GX559,2)</f>
        <v>0</v>
      </c>
      <c r="GZ559" s="7">
        <f>IF(AND(GY559&gt;0,GY560=0),GY559,0)</f>
        <v>0</v>
      </c>
      <c r="HA559" s="7">
        <f>IF(HB558&gt;0,HA558,0)</f>
        <v>0</v>
      </c>
      <c r="HB559" s="7">
        <f>IF(ROUND(GY559-HA559,2)&gt;0,ROUND(GY559-HA559,2),0)</f>
        <v>0</v>
      </c>
    </row>
    <row r="560" spans="1:235">
      <c r="BB560">
        <v>558</v>
      </c>
      <c r="BC560" s="7">
        <f>IF(BW559&gt;0,BC559-1000,BC559)</f>
        <v>0</v>
      </c>
      <c r="BD560" s="20">
        <f>IF(BW559&gt;0,ROUND(PMT($F$92/12,$F$96*12,-BC560),5),0)</f>
        <v>0</v>
      </c>
      <c r="BE560" s="15">
        <f>IF(BW559&gt;0,ROUND(BC560*$E$1/1000,2),0)</f>
        <v>0</v>
      </c>
      <c r="BF560" s="15">
        <f>IF(BW559&gt;0,ROUND(MIN(BC560,$F$168)*$BF$1,2),0)</f>
        <v>0</v>
      </c>
      <c r="BG560" s="22">
        <v>0</v>
      </c>
      <c r="BH560" s="22">
        <f>IF(BW559&gt;0,ROUND(MIN(BC560,$F$168)*$BH$1,0),0)</f>
        <v>0</v>
      </c>
      <c r="BI560" s="22">
        <f>IF(BW559&gt;0,ROUND(MIN(BC560,$F$168)*$BI$1,2),0)</f>
        <v>0</v>
      </c>
      <c r="BJ560" s="22">
        <f>IF(BW559&gt;0,ROUND(MIN(BC560,$F$168)*$BJ$1,2),0)</f>
        <v>0</v>
      </c>
      <c r="BK560" s="22">
        <f>IF(BW559&gt;0,ROUND(MIN(BC560,$F$168)*$BK$1,2),0)</f>
        <v>0</v>
      </c>
      <c r="BL560" s="15">
        <f>IF(BW559&gt;0,BF560+SUM(BH560:BK560),0)</f>
        <v>0</v>
      </c>
      <c r="BM560" s="22">
        <f>IF(BW559&gt;0,ROUND(BL560/12,2),0)</f>
        <v>0</v>
      </c>
      <c r="BN560" s="9">
        <f>INT(BM560)</f>
        <v>0</v>
      </c>
      <c r="BO560" s="23">
        <f>INT((BM560-BN560)*10)/10</f>
        <v>0</v>
      </c>
      <c r="BP560" s="17">
        <f>BM560-BN560-BO560</f>
        <v>0</v>
      </c>
      <c r="BQ560" s="23">
        <f>IF(OR(BP560=0.05,BP560=0),BP560,IF(AND(BP560&gt;0.051,BP560&lt;0.1),0.1,IF(AND(BP560&gt;0.001,BP560&lt;0.05),0.05,BP560)))</f>
        <v>0</v>
      </c>
      <c r="BR560" s="23">
        <f>BN560+BO560+BQ560</f>
        <v>0</v>
      </c>
      <c r="BS560">
        <f>IF(BW559&gt;0,BS559,0)</f>
        <v>0</v>
      </c>
      <c r="BT560" s="7">
        <f>SUM(BD560:BE560)+BR560+BS560</f>
        <v>0</v>
      </c>
      <c r="BU560" s="7">
        <f>IF(AND(BT560&gt;0,BT561=0),BT560,0)</f>
        <v>0</v>
      </c>
      <c r="BV560" s="7">
        <f>IF(BW559&gt;0,BV559,0)</f>
        <v>0</v>
      </c>
      <c r="BW560" s="7">
        <f>IF(ROUND(BT560-BV560,2)&gt;0,ROUND(BT560-BV560,2),0)</f>
        <v>0</v>
      </c>
      <c r="CB560">
        <v>558</v>
      </c>
      <c r="CC560" s="7">
        <f>IF(DB559&gt;0,CC559-1000,CC559)</f>
        <v>0</v>
      </c>
      <c r="CD560" s="20">
        <f>IF(DB559&gt;0,ROUND(PMT($F$92/12,$F$96*12,-CC560),5),0)</f>
        <v>0</v>
      </c>
      <c r="CE560" s="15">
        <f>IF(DB559&gt;0,ROUND(CC560*$CE$1/1000,2),0)</f>
        <v>0</v>
      </c>
      <c r="CF560" s="9">
        <f>INT(CE560)</f>
        <v>0</v>
      </c>
      <c r="CG560" s="23">
        <f>INT((CE560-CF560)*10)/10</f>
        <v>0</v>
      </c>
      <c r="CH560" s="17">
        <f>CE560-CF560-CG560</f>
        <v>0</v>
      </c>
      <c r="CI560" s="23">
        <f>IF(OR(CH560=0.05,CH560=0),CH560,IF(AND(CH560&gt;0.051,CH560&lt;0.1),0.1,IF(AND(CH560&gt;0.001,CH560&lt;0.05),0.05,CH560)))</f>
        <v>0</v>
      </c>
      <c r="CJ560" s="23">
        <f>CF560+CG560+CI560</f>
        <v>0</v>
      </c>
      <c r="CK560" s="15">
        <f>IF(DB559&gt;0,ROUND($CD$1*$CK$1,2),0)</f>
        <v>0</v>
      </c>
      <c r="CL560" s="22">
        <v>0</v>
      </c>
      <c r="CM560" s="22">
        <f>IF(DB559&gt;0,ROUND($CD$1*$CM$1,2),0)</f>
        <v>0</v>
      </c>
      <c r="CN560" s="22">
        <f>IF(DB559&gt;0,ROUND($CD$1*$CN$1,2),0)</f>
        <v>0</v>
      </c>
      <c r="CO560" s="22">
        <f>IF(DB559&gt;0,ROUND($CD$1*$CO$1,2),0)</f>
        <v>0</v>
      </c>
      <c r="CP560" s="22">
        <f>IF(DB559&gt;0,ROUND($CD$1*$CP$1,2),0)</f>
        <v>0</v>
      </c>
      <c r="CQ560" s="15">
        <f>IF(DB559&gt;0,CK560+SUM(CM560:CP560),0)</f>
        <v>0</v>
      </c>
      <c r="CR560" s="22">
        <f>IF(DB559&gt;0,ROUND(CQ560/12,2),0)</f>
        <v>0</v>
      </c>
      <c r="CS560" s="9">
        <f>INT(CR560)</f>
        <v>0</v>
      </c>
      <c r="CT560" s="23">
        <f>INT((CR560-CS560)*10)/10</f>
        <v>0</v>
      </c>
      <c r="CU560" s="17">
        <f>CR560-CS560-CT560</f>
        <v>0</v>
      </c>
      <c r="CV560" s="23">
        <f>IF(OR(CU560=0.05,CU560=0),CU560,IF(AND(CU560&gt;0.051,CU560&lt;0.1),0.1,IF(AND(CU560&gt;0.001,CU560&lt;0.05),0.05,CU560)))</f>
        <v>0</v>
      </c>
      <c r="CW560" s="23">
        <f>CS560+CT560+CV560</f>
        <v>0</v>
      </c>
      <c r="CX560">
        <f>IF(DB559&gt;0,CX559,0)</f>
        <v>0</v>
      </c>
      <c r="CY560" s="7">
        <f>ROUND(CD560+CJ560+CW560+CX560,2)</f>
        <v>0</v>
      </c>
      <c r="CZ560" s="7">
        <f>IF(AND(CY560&gt;0,CY561=0),CY560,0)</f>
        <v>0</v>
      </c>
      <c r="DA560" s="7">
        <f>IF(DB559&gt;0,DA559,0)</f>
        <v>0</v>
      </c>
      <c r="DB560" s="7">
        <f>IF(ROUND(CY560-DA560,2)&gt;0,ROUND(CY560-DA560,2),0)</f>
        <v>0</v>
      </c>
      <c r="EB560">
        <v>558</v>
      </c>
      <c r="EC560" s="7">
        <f>IF(FB559&gt;0,EC559-1000,EC559)</f>
        <v>0</v>
      </c>
      <c r="ED560" s="20">
        <f>IF(FB559&gt;0,ROUND(PMT($F$92/12,$F$96*12,-EC560),5),0)</f>
        <v>0</v>
      </c>
      <c r="EE560" s="15">
        <f>IF(FB559&gt;0,ROUND(EC560*$EE$1/1000,2),0)</f>
        <v>0</v>
      </c>
      <c r="EF560" s="9">
        <f>INT(EE560)</f>
        <v>0</v>
      </c>
      <c r="EG560" s="23">
        <f>INT((EE560-EF560)*10)/10</f>
        <v>0</v>
      </c>
      <c r="EH560" s="17">
        <f>EE560-EF560-EG560</f>
        <v>0</v>
      </c>
      <c r="EI560" s="23">
        <f>IF(OR(EH560=0.05,EH560=0),EH560,IF(AND(EH560&gt;0.051,EH560&lt;0.1),0.1,IF(AND(EH560&gt;0.001,EH560&lt;0.05),0.05,EH560)))</f>
        <v>0</v>
      </c>
      <c r="EJ560" s="23">
        <f>EF560+EG560+EI560</f>
        <v>0</v>
      </c>
      <c r="EK560" s="15">
        <f>IF(FB559&gt;0,ROUND($ED$1*$EK$1,2),0)</f>
        <v>0</v>
      </c>
      <c r="EL560" s="22">
        <v>0</v>
      </c>
      <c r="EM560" s="22">
        <f>IF(FB559&gt;0,ROUND($ED$1*$EM$1,0),0)</f>
        <v>0</v>
      </c>
      <c r="EN560" s="22">
        <f>IF(FB559&gt;0,ROUND($ED$1*$EN$1,2),0)</f>
        <v>0</v>
      </c>
      <c r="EO560" s="22">
        <f>IF(FB559&gt;0,ROUND($ED$1*$EO$1,2),0)</f>
        <v>0</v>
      </c>
      <c r="EP560" s="22">
        <f>IF(FB559&gt;0,ROUND($ED$1*$EP$1,2),0)</f>
        <v>0</v>
      </c>
      <c r="EQ560" s="15">
        <f>IF(FB559&gt;0,EK560+SUM(EM560:EP560),0)</f>
        <v>0</v>
      </c>
      <c r="ER560" s="22">
        <f>IF(FB559&gt;0,ROUND(EQ560/12,2),0)</f>
        <v>0</v>
      </c>
      <c r="ES560" s="9">
        <f>INT(ER560)</f>
        <v>0</v>
      </c>
      <c r="ET560" s="23">
        <f>INT((ER560-ES560)*10)/10</f>
        <v>0</v>
      </c>
      <c r="EU560" s="17">
        <f>ER560-ES560-ET560</f>
        <v>0</v>
      </c>
      <c r="EV560" s="23">
        <f>IF(OR(EU560=0.05,EU560=0),EU560,IF(AND(EU560&gt;0.051,EU560&lt;0.1),0.1,IF(AND(EU560&gt;0.001,EU560&lt;0.05),0.05,EU560)))</f>
        <v>0</v>
      </c>
      <c r="EW560" s="23">
        <f>ES560+ET560+EV560</f>
        <v>0</v>
      </c>
      <c r="EX560">
        <f>IF(FB559&gt;0,EX559,0)</f>
        <v>0</v>
      </c>
      <c r="EY560" s="7">
        <f>ROUND(ED560+EJ560+EW560+EX560,2)</f>
        <v>0</v>
      </c>
      <c r="EZ560" s="7">
        <f>IF(AND(EY560&gt;0,EY561=0),EY560,0)</f>
        <v>0</v>
      </c>
      <c r="FA560" s="7">
        <f>IF(FB559&gt;0,FA559,0)</f>
        <v>0</v>
      </c>
      <c r="FB560" s="7">
        <f>IF(ROUND(EY560-FA560,2)&gt;0,ROUND(EY560-FA560,2),0)</f>
        <v>0</v>
      </c>
      <c r="GB560">
        <v>558</v>
      </c>
      <c r="GC560" s="7">
        <f>IF(HB559&gt;0,GC559-1000,GC559)</f>
        <v>0</v>
      </c>
      <c r="GD560" s="20">
        <f>IF(HB559&gt;0,ROUND(PMT($F$92/12,$F$96*12,-GC560),5),0)</f>
        <v>0</v>
      </c>
      <c r="GE560" s="15">
        <f>IF(HB559&gt;0,ROUND(GC560*$GE$1/1000,2),0)</f>
        <v>0</v>
      </c>
      <c r="GF560" s="9">
        <f>INT(GE560)</f>
        <v>0</v>
      </c>
      <c r="GG560" s="23">
        <f>INT((GE560-GF560)*10)/10</f>
        <v>0</v>
      </c>
      <c r="GH560" s="17">
        <f>GE560-GF560-GG560</f>
        <v>0</v>
      </c>
      <c r="GI560" s="23">
        <f>IF(OR(GH560=0.05,GH560=0),GH560,IF(AND(GH560&gt;0.051,GH560&lt;0.1),0.1,IF(AND(GH560&gt;0.001,GH560&lt;0.05),0.05,GH560)))</f>
        <v>0</v>
      </c>
      <c r="GJ560" s="23">
        <f>GF560+GG560+GI560</f>
        <v>0</v>
      </c>
      <c r="GK560" s="15">
        <f>IF(HB559&gt;0,ROUND($GD$1*$GK$1,2),0)</f>
        <v>0</v>
      </c>
      <c r="GL560" s="22">
        <v>0</v>
      </c>
      <c r="GM560" s="22">
        <f>IF(HB559&gt;0,ROUND($GD$1*$GM$1,0),0)</f>
        <v>0</v>
      </c>
      <c r="GN560" s="22">
        <f>IF(HB559&gt;0,ROUND($GD$1*$GN$1,2),0)</f>
        <v>0</v>
      </c>
      <c r="GO560" s="22">
        <f>IF(HB559&gt;0,ROUND($GD$1*$GO$1,2),0)</f>
        <v>0</v>
      </c>
      <c r="GP560" s="22">
        <f>IF(HB559&gt;0,ROUND($GD$1*$GP$1,2),0)</f>
        <v>0</v>
      </c>
      <c r="GQ560" s="15">
        <f>IF(HB559&gt;0,GK560+SUM(GM560:GP560),0)</f>
        <v>0</v>
      </c>
      <c r="GR560" s="22">
        <f>IF(HB559&gt;0,ROUND(GQ560/12,2),0)</f>
        <v>0</v>
      </c>
      <c r="GS560" s="9">
        <f>INT(GR560)</f>
        <v>0</v>
      </c>
      <c r="GT560" s="23">
        <f>INT((GR560-GS560)*10)/10</f>
        <v>0</v>
      </c>
      <c r="GU560" s="17">
        <f>GR560-GS560-GT560</f>
        <v>0</v>
      </c>
      <c r="GV560" s="23">
        <f>IF(OR(GU560=0.05,GU560=0),GU560,IF(AND(GU560&gt;0.051,GU560&lt;0.1),0.1,IF(AND(GU560&gt;0.001,GU560&lt;0.05),0.05,GU560)))</f>
        <v>0</v>
      </c>
      <c r="GW560" s="23">
        <f>GS560+GT560+GV560</f>
        <v>0</v>
      </c>
      <c r="GX560">
        <f>IF(HB559&gt;0,GX559,0)</f>
        <v>0</v>
      </c>
      <c r="GY560" s="7">
        <f>ROUND(GD560+GJ560+GW560+GX560,2)</f>
        <v>0</v>
      </c>
      <c r="GZ560" s="7">
        <f>IF(AND(GY560&gt;0,GY561=0),GY560,0)</f>
        <v>0</v>
      </c>
      <c r="HA560" s="7">
        <f>IF(HB559&gt;0,HA559,0)</f>
        <v>0</v>
      </c>
      <c r="HB560" s="7">
        <f>IF(ROUND(GY560-HA560,2)&gt;0,ROUND(GY560-HA560,2),0)</f>
        <v>0</v>
      </c>
    </row>
    <row r="561" spans="1:235">
      <c r="BB561">
        <v>559</v>
      </c>
      <c r="BC561" s="7">
        <f>IF(BW560&gt;0,BC560-1000,BC560)</f>
        <v>0</v>
      </c>
      <c r="BD561" s="20">
        <f>IF(BW560&gt;0,ROUND(PMT($F$92/12,$F$96*12,-BC561),5),0)</f>
        <v>0</v>
      </c>
      <c r="BE561" s="15">
        <f>IF(BW560&gt;0,ROUND(BC561*$E$1/1000,2),0)</f>
        <v>0</v>
      </c>
      <c r="BF561" s="15">
        <f>IF(BW560&gt;0,ROUND(MIN(BC561,$F$168)*$BF$1,2),0)</f>
        <v>0</v>
      </c>
      <c r="BG561" s="22">
        <v>0</v>
      </c>
      <c r="BH561" s="22">
        <f>IF(BW560&gt;0,ROUND(MIN(BC561,$F$168)*$BH$1,0),0)</f>
        <v>0</v>
      </c>
      <c r="BI561" s="22">
        <f>IF(BW560&gt;0,ROUND(MIN(BC561,$F$168)*$BI$1,2),0)</f>
        <v>0</v>
      </c>
      <c r="BJ561" s="22">
        <f>IF(BW560&gt;0,ROUND(MIN(BC561,$F$168)*$BJ$1,2),0)</f>
        <v>0</v>
      </c>
      <c r="BK561" s="22">
        <f>IF(BW560&gt;0,ROUND(MIN(BC561,$F$168)*$BK$1,2),0)</f>
        <v>0</v>
      </c>
      <c r="BL561" s="15">
        <f>IF(BW560&gt;0,BF561+SUM(BH561:BK561),0)</f>
        <v>0</v>
      </c>
      <c r="BM561" s="22">
        <f>IF(BW560&gt;0,ROUND(BL561/12,2),0)</f>
        <v>0</v>
      </c>
      <c r="BN561" s="9">
        <f>INT(BM561)</f>
        <v>0</v>
      </c>
      <c r="BO561" s="23">
        <f>INT((BM561-BN561)*10)/10</f>
        <v>0</v>
      </c>
      <c r="BP561" s="17">
        <f>BM561-BN561-BO561</f>
        <v>0</v>
      </c>
      <c r="BQ561" s="23">
        <f>IF(OR(BP561=0.05,BP561=0),BP561,IF(AND(BP561&gt;0.051,BP561&lt;0.1),0.1,IF(AND(BP561&gt;0.001,BP561&lt;0.05),0.05,BP561)))</f>
        <v>0</v>
      </c>
      <c r="BR561" s="23">
        <f>BN561+BO561+BQ561</f>
        <v>0</v>
      </c>
      <c r="BS561">
        <f>IF(BW560&gt;0,BS560,0)</f>
        <v>0</v>
      </c>
      <c r="BT561" s="7">
        <f>SUM(BD561:BE561)+BR561+BS561</f>
        <v>0</v>
      </c>
      <c r="BU561" s="7">
        <f>IF(AND(BT561&gt;0,BT562=0),BT561,0)</f>
        <v>0</v>
      </c>
      <c r="BV561" s="7">
        <f>IF(BW560&gt;0,BV560,0)</f>
        <v>0</v>
      </c>
      <c r="BW561" s="7">
        <f>IF(ROUND(BT561-BV561,2)&gt;0,ROUND(BT561-BV561,2),0)</f>
        <v>0</v>
      </c>
      <c r="CB561">
        <v>559</v>
      </c>
      <c r="CC561" s="7">
        <f>IF(DB560&gt;0,CC560-1000,CC560)</f>
        <v>0</v>
      </c>
      <c r="CD561" s="20">
        <f>IF(DB560&gt;0,ROUND(PMT($F$92/12,$F$96*12,-CC561),5),0)</f>
        <v>0</v>
      </c>
      <c r="CE561" s="15">
        <f>IF(DB560&gt;0,ROUND(CC561*$CE$1/1000,2),0)</f>
        <v>0</v>
      </c>
      <c r="CF561" s="9">
        <f>INT(CE561)</f>
        <v>0</v>
      </c>
      <c r="CG561" s="23">
        <f>INT((CE561-CF561)*10)/10</f>
        <v>0</v>
      </c>
      <c r="CH561" s="17">
        <f>CE561-CF561-CG561</f>
        <v>0</v>
      </c>
      <c r="CI561" s="23">
        <f>IF(OR(CH561=0.05,CH561=0),CH561,IF(AND(CH561&gt;0.051,CH561&lt;0.1),0.1,IF(AND(CH561&gt;0.001,CH561&lt;0.05),0.05,CH561)))</f>
        <v>0</v>
      </c>
      <c r="CJ561" s="23">
        <f>CF561+CG561+CI561</f>
        <v>0</v>
      </c>
      <c r="CK561" s="15">
        <f>IF(DB560&gt;0,ROUND($CD$1*$CK$1,2),0)</f>
        <v>0</v>
      </c>
      <c r="CL561" s="22">
        <v>0</v>
      </c>
      <c r="CM561" s="22">
        <f>IF(DB560&gt;0,ROUND($CD$1*$CM$1,2),0)</f>
        <v>0</v>
      </c>
      <c r="CN561" s="22">
        <f>IF(DB560&gt;0,ROUND($CD$1*$CN$1,2),0)</f>
        <v>0</v>
      </c>
      <c r="CO561" s="22">
        <f>IF(DB560&gt;0,ROUND($CD$1*$CO$1,2),0)</f>
        <v>0</v>
      </c>
      <c r="CP561" s="22">
        <f>IF(DB560&gt;0,ROUND($CD$1*$CP$1,2),0)</f>
        <v>0</v>
      </c>
      <c r="CQ561" s="15">
        <f>IF(DB560&gt;0,CK561+SUM(CM561:CP561),0)</f>
        <v>0</v>
      </c>
      <c r="CR561" s="22">
        <f>IF(DB560&gt;0,ROUND(CQ561/12,2),0)</f>
        <v>0</v>
      </c>
      <c r="CS561" s="9">
        <f>INT(CR561)</f>
        <v>0</v>
      </c>
      <c r="CT561" s="23">
        <f>INT((CR561-CS561)*10)/10</f>
        <v>0</v>
      </c>
      <c r="CU561" s="17">
        <f>CR561-CS561-CT561</f>
        <v>0</v>
      </c>
      <c r="CV561" s="23">
        <f>IF(OR(CU561=0.05,CU561=0),CU561,IF(AND(CU561&gt;0.051,CU561&lt;0.1),0.1,IF(AND(CU561&gt;0.001,CU561&lt;0.05),0.05,CU561)))</f>
        <v>0</v>
      </c>
      <c r="CW561" s="23">
        <f>CS561+CT561+CV561</f>
        <v>0</v>
      </c>
      <c r="CX561">
        <f>IF(DB560&gt;0,CX560,0)</f>
        <v>0</v>
      </c>
      <c r="CY561" s="7">
        <f>ROUND(CD561+CJ561+CW561+CX561,2)</f>
        <v>0</v>
      </c>
      <c r="CZ561" s="7">
        <f>IF(AND(CY561&gt;0,CY562=0),CY561,0)</f>
        <v>0</v>
      </c>
      <c r="DA561" s="7">
        <f>IF(DB560&gt;0,DA560,0)</f>
        <v>0</v>
      </c>
      <c r="DB561" s="7">
        <f>IF(ROUND(CY561-DA561,2)&gt;0,ROUND(CY561-DA561,2),0)</f>
        <v>0</v>
      </c>
      <c r="EB561">
        <v>559</v>
      </c>
      <c r="EC561" s="7">
        <f>IF(FB560&gt;0,EC560-1000,EC560)</f>
        <v>0</v>
      </c>
      <c r="ED561" s="20">
        <f>IF(FB560&gt;0,ROUND(PMT($F$92/12,$F$96*12,-EC561),5),0)</f>
        <v>0</v>
      </c>
      <c r="EE561" s="15">
        <f>IF(FB560&gt;0,ROUND(EC561*$EE$1/1000,2),0)</f>
        <v>0</v>
      </c>
      <c r="EF561" s="9">
        <f>INT(EE561)</f>
        <v>0</v>
      </c>
      <c r="EG561" s="23">
        <f>INT((EE561-EF561)*10)/10</f>
        <v>0</v>
      </c>
      <c r="EH561" s="17">
        <f>EE561-EF561-EG561</f>
        <v>0</v>
      </c>
      <c r="EI561" s="23">
        <f>IF(OR(EH561=0.05,EH561=0),EH561,IF(AND(EH561&gt;0.051,EH561&lt;0.1),0.1,IF(AND(EH561&gt;0.001,EH561&lt;0.05),0.05,EH561)))</f>
        <v>0</v>
      </c>
      <c r="EJ561" s="23">
        <f>EF561+EG561+EI561</f>
        <v>0</v>
      </c>
      <c r="EK561" s="15">
        <f>IF(FB560&gt;0,ROUND($ED$1*$EK$1,2),0)</f>
        <v>0</v>
      </c>
      <c r="EL561" s="22">
        <v>0</v>
      </c>
      <c r="EM561" s="22">
        <f>IF(FB560&gt;0,ROUND($ED$1*$EM$1,0),0)</f>
        <v>0</v>
      </c>
      <c r="EN561" s="22">
        <f>IF(FB560&gt;0,ROUND($ED$1*$EN$1,2),0)</f>
        <v>0</v>
      </c>
      <c r="EO561" s="22">
        <f>IF(FB560&gt;0,ROUND($ED$1*$EO$1,2),0)</f>
        <v>0</v>
      </c>
      <c r="EP561" s="22">
        <f>IF(FB560&gt;0,ROUND($ED$1*$EP$1,2),0)</f>
        <v>0</v>
      </c>
      <c r="EQ561" s="15">
        <f>IF(FB560&gt;0,EK561+SUM(EM561:EP561),0)</f>
        <v>0</v>
      </c>
      <c r="ER561" s="22">
        <f>IF(FB560&gt;0,ROUND(EQ561/12,2),0)</f>
        <v>0</v>
      </c>
      <c r="ES561" s="9">
        <f>INT(ER561)</f>
        <v>0</v>
      </c>
      <c r="ET561" s="23">
        <f>INT((ER561-ES561)*10)/10</f>
        <v>0</v>
      </c>
      <c r="EU561" s="17">
        <f>ER561-ES561-ET561</f>
        <v>0</v>
      </c>
      <c r="EV561" s="23">
        <f>IF(OR(EU561=0.05,EU561=0),EU561,IF(AND(EU561&gt;0.051,EU561&lt;0.1),0.1,IF(AND(EU561&gt;0.001,EU561&lt;0.05),0.05,EU561)))</f>
        <v>0</v>
      </c>
      <c r="EW561" s="23">
        <f>ES561+ET561+EV561</f>
        <v>0</v>
      </c>
      <c r="EX561">
        <f>IF(FB560&gt;0,EX560,0)</f>
        <v>0</v>
      </c>
      <c r="EY561" s="7">
        <f>ROUND(ED561+EJ561+EW561+EX561,2)</f>
        <v>0</v>
      </c>
      <c r="EZ561" s="7">
        <f>IF(AND(EY561&gt;0,EY562=0),EY561,0)</f>
        <v>0</v>
      </c>
      <c r="FA561" s="7">
        <f>IF(FB560&gt;0,FA560,0)</f>
        <v>0</v>
      </c>
      <c r="FB561" s="7">
        <f>IF(ROUND(EY561-FA561,2)&gt;0,ROUND(EY561-FA561,2),0)</f>
        <v>0</v>
      </c>
      <c r="GB561">
        <v>559</v>
      </c>
      <c r="GC561" s="7">
        <f>IF(HB560&gt;0,GC560-1000,GC560)</f>
        <v>0</v>
      </c>
      <c r="GD561" s="20">
        <f>IF(HB560&gt;0,ROUND(PMT($F$92/12,$F$96*12,-GC561),5),0)</f>
        <v>0</v>
      </c>
      <c r="GE561" s="15">
        <f>IF(HB560&gt;0,ROUND(GC561*$GE$1/1000,2),0)</f>
        <v>0</v>
      </c>
      <c r="GF561" s="9">
        <f>INT(GE561)</f>
        <v>0</v>
      </c>
      <c r="GG561" s="23">
        <f>INT((GE561-GF561)*10)/10</f>
        <v>0</v>
      </c>
      <c r="GH561" s="17">
        <f>GE561-GF561-GG561</f>
        <v>0</v>
      </c>
      <c r="GI561" s="23">
        <f>IF(OR(GH561=0.05,GH561=0),GH561,IF(AND(GH561&gt;0.051,GH561&lt;0.1),0.1,IF(AND(GH561&gt;0.001,GH561&lt;0.05),0.05,GH561)))</f>
        <v>0</v>
      </c>
      <c r="GJ561" s="23">
        <f>GF561+GG561+GI561</f>
        <v>0</v>
      </c>
      <c r="GK561" s="15">
        <f>IF(HB560&gt;0,ROUND($GD$1*$GK$1,2),0)</f>
        <v>0</v>
      </c>
      <c r="GL561" s="22">
        <v>0</v>
      </c>
      <c r="GM561" s="22">
        <f>IF(HB560&gt;0,ROUND($GD$1*$GM$1,0),0)</f>
        <v>0</v>
      </c>
      <c r="GN561" s="22">
        <f>IF(HB560&gt;0,ROUND($GD$1*$GN$1,2),0)</f>
        <v>0</v>
      </c>
      <c r="GO561" s="22">
        <f>IF(HB560&gt;0,ROUND($GD$1*$GO$1,2),0)</f>
        <v>0</v>
      </c>
      <c r="GP561" s="22">
        <f>IF(HB560&gt;0,ROUND($GD$1*$GP$1,2),0)</f>
        <v>0</v>
      </c>
      <c r="GQ561" s="15">
        <f>IF(HB560&gt;0,GK561+SUM(GM561:GP561),0)</f>
        <v>0</v>
      </c>
      <c r="GR561" s="22">
        <f>IF(HB560&gt;0,ROUND(GQ561/12,2),0)</f>
        <v>0</v>
      </c>
      <c r="GS561" s="9">
        <f>INT(GR561)</f>
        <v>0</v>
      </c>
      <c r="GT561" s="23">
        <f>INT((GR561-GS561)*10)/10</f>
        <v>0</v>
      </c>
      <c r="GU561" s="17">
        <f>GR561-GS561-GT561</f>
        <v>0</v>
      </c>
      <c r="GV561" s="23">
        <f>IF(OR(GU561=0.05,GU561=0),GU561,IF(AND(GU561&gt;0.051,GU561&lt;0.1),0.1,IF(AND(GU561&gt;0.001,GU561&lt;0.05),0.05,GU561)))</f>
        <v>0</v>
      </c>
      <c r="GW561" s="23">
        <f>GS561+GT561+GV561</f>
        <v>0</v>
      </c>
      <c r="GX561">
        <f>IF(HB560&gt;0,GX560,0)</f>
        <v>0</v>
      </c>
      <c r="GY561" s="7">
        <f>ROUND(GD561+GJ561+GW561+GX561,2)</f>
        <v>0</v>
      </c>
      <c r="GZ561" s="7">
        <f>IF(AND(GY561&gt;0,GY562=0),GY561,0)</f>
        <v>0</v>
      </c>
      <c r="HA561" s="7">
        <f>IF(HB560&gt;0,HA560,0)</f>
        <v>0</v>
      </c>
      <c r="HB561" s="7">
        <f>IF(ROUND(GY561-HA561,2)&gt;0,ROUND(GY561-HA561,2),0)</f>
        <v>0</v>
      </c>
    </row>
    <row r="562" spans="1:235">
      <c r="BB562">
        <v>560</v>
      </c>
      <c r="BC562" s="7">
        <f>IF(BW561&gt;0,BC561-1000,BC561)</f>
        <v>0</v>
      </c>
      <c r="BD562" s="20">
        <f>IF(BW561&gt;0,ROUND(PMT($F$92/12,$F$96*12,-BC562),5),0)</f>
        <v>0</v>
      </c>
      <c r="BE562" s="15">
        <f>IF(BW561&gt;0,ROUND(BC562*$E$1/1000,2),0)</f>
        <v>0</v>
      </c>
      <c r="BF562" s="15">
        <f>IF(BW561&gt;0,ROUND(MIN(BC562,$F$168)*$BF$1,2),0)</f>
        <v>0</v>
      </c>
      <c r="BG562" s="22">
        <v>0</v>
      </c>
      <c r="BH562" s="22">
        <f>IF(BW561&gt;0,ROUND(MIN(BC562,$F$168)*$BH$1,0),0)</f>
        <v>0</v>
      </c>
      <c r="BI562" s="22">
        <f>IF(BW561&gt;0,ROUND(MIN(BC562,$F$168)*$BI$1,2),0)</f>
        <v>0</v>
      </c>
      <c r="BJ562" s="22">
        <f>IF(BW561&gt;0,ROUND(MIN(BC562,$F$168)*$BJ$1,2),0)</f>
        <v>0</v>
      </c>
      <c r="BK562" s="22">
        <f>IF(BW561&gt;0,ROUND(MIN(BC562,$F$168)*$BK$1,2),0)</f>
        <v>0</v>
      </c>
      <c r="BL562" s="15">
        <f>IF(BW561&gt;0,BF562+SUM(BH562:BK562),0)</f>
        <v>0</v>
      </c>
      <c r="BM562" s="22">
        <f>IF(BW561&gt;0,ROUND(BL562/12,2),0)</f>
        <v>0</v>
      </c>
      <c r="BN562" s="9">
        <f>INT(BM562)</f>
        <v>0</v>
      </c>
      <c r="BO562" s="23">
        <f>INT((BM562-BN562)*10)/10</f>
        <v>0</v>
      </c>
      <c r="BP562" s="17">
        <f>BM562-BN562-BO562</f>
        <v>0</v>
      </c>
      <c r="BQ562" s="23">
        <f>IF(OR(BP562=0.05,BP562=0),BP562,IF(AND(BP562&gt;0.051,BP562&lt;0.1),0.1,IF(AND(BP562&gt;0.001,BP562&lt;0.05),0.05,BP562)))</f>
        <v>0</v>
      </c>
      <c r="BR562" s="23">
        <f>BN562+BO562+BQ562</f>
        <v>0</v>
      </c>
      <c r="BS562">
        <f>IF(BW561&gt;0,BS561,0)</f>
        <v>0</v>
      </c>
      <c r="BT562" s="7">
        <f>SUM(BD562:BE562)+BR562+BS562</f>
        <v>0</v>
      </c>
      <c r="BU562" s="7">
        <f>IF(AND(BT562&gt;0,BT563=0),BT562,0)</f>
        <v>0</v>
      </c>
      <c r="BV562" s="7">
        <f>IF(BW561&gt;0,BV561,0)</f>
        <v>0</v>
      </c>
      <c r="BW562" s="7">
        <f>IF(ROUND(BT562-BV562,2)&gt;0,ROUND(BT562-BV562,2),0)</f>
        <v>0</v>
      </c>
      <c r="CB562">
        <v>560</v>
      </c>
      <c r="CC562" s="7">
        <f>IF(DB561&gt;0,CC561-1000,CC561)</f>
        <v>0</v>
      </c>
      <c r="CD562" s="20">
        <f>IF(DB561&gt;0,ROUND(PMT($F$92/12,$F$96*12,-CC562),5),0)</f>
        <v>0</v>
      </c>
      <c r="CE562" s="15">
        <f>IF(DB561&gt;0,ROUND(CC562*$CE$1/1000,2),0)</f>
        <v>0</v>
      </c>
      <c r="CF562" s="9">
        <f>INT(CE562)</f>
        <v>0</v>
      </c>
      <c r="CG562" s="23">
        <f>INT((CE562-CF562)*10)/10</f>
        <v>0</v>
      </c>
      <c r="CH562" s="17">
        <f>CE562-CF562-CG562</f>
        <v>0</v>
      </c>
      <c r="CI562" s="23">
        <f>IF(OR(CH562=0.05,CH562=0),CH562,IF(AND(CH562&gt;0.051,CH562&lt;0.1),0.1,IF(AND(CH562&gt;0.001,CH562&lt;0.05),0.05,CH562)))</f>
        <v>0</v>
      </c>
      <c r="CJ562" s="23">
        <f>CF562+CG562+CI562</f>
        <v>0</v>
      </c>
      <c r="CK562" s="15">
        <f>IF(DB561&gt;0,ROUND($CD$1*$CK$1,2),0)</f>
        <v>0</v>
      </c>
      <c r="CL562" s="22">
        <v>0</v>
      </c>
      <c r="CM562" s="22">
        <f>IF(DB561&gt;0,ROUND($CD$1*$CM$1,2),0)</f>
        <v>0</v>
      </c>
      <c r="CN562" s="22">
        <f>IF(DB561&gt;0,ROUND($CD$1*$CN$1,2),0)</f>
        <v>0</v>
      </c>
      <c r="CO562" s="22">
        <f>IF(DB561&gt;0,ROUND($CD$1*$CO$1,2),0)</f>
        <v>0</v>
      </c>
      <c r="CP562" s="22">
        <f>IF(DB561&gt;0,ROUND($CD$1*$CP$1,2),0)</f>
        <v>0</v>
      </c>
      <c r="CQ562" s="15">
        <f>IF(DB561&gt;0,CK562+SUM(CM562:CP562),0)</f>
        <v>0</v>
      </c>
      <c r="CR562" s="22">
        <f>IF(DB561&gt;0,ROUND(CQ562/12,2),0)</f>
        <v>0</v>
      </c>
      <c r="CS562" s="9">
        <f>INT(CR562)</f>
        <v>0</v>
      </c>
      <c r="CT562" s="23">
        <f>INT((CR562-CS562)*10)/10</f>
        <v>0</v>
      </c>
      <c r="CU562" s="17">
        <f>CR562-CS562-CT562</f>
        <v>0</v>
      </c>
      <c r="CV562" s="23">
        <f>IF(OR(CU562=0.05,CU562=0),CU562,IF(AND(CU562&gt;0.051,CU562&lt;0.1),0.1,IF(AND(CU562&gt;0.001,CU562&lt;0.05),0.05,CU562)))</f>
        <v>0</v>
      </c>
      <c r="CW562" s="23">
        <f>CS562+CT562+CV562</f>
        <v>0</v>
      </c>
      <c r="CX562">
        <f>IF(DB561&gt;0,CX561,0)</f>
        <v>0</v>
      </c>
      <c r="CY562" s="7">
        <f>ROUND(CD562+CJ562+CW562+CX562,2)</f>
        <v>0</v>
      </c>
      <c r="CZ562" s="7">
        <f>IF(AND(CY562&gt;0,CY563=0),CY562,0)</f>
        <v>0</v>
      </c>
      <c r="DA562" s="7">
        <f>IF(DB561&gt;0,DA561,0)</f>
        <v>0</v>
      </c>
      <c r="DB562" s="7">
        <f>IF(ROUND(CY562-DA562,2)&gt;0,ROUND(CY562-DA562,2),0)</f>
        <v>0</v>
      </c>
      <c r="EB562">
        <v>560</v>
      </c>
      <c r="EC562" s="7">
        <f>IF(FB561&gt;0,EC561-1000,EC561)</f>
        <v>0</v>
      </c>
      <c r="ED562" s="20">
        <f>IF(FB561&gt;0,ROUND(PMT($F$92/12,$F$96*12,-EC562),5),0)</f>
        <v>0</v>
      </c>
      <c r="EE562" s="15">
        <f>IF(FB561&gt;0,ROUND(EC562*$EE$1/1000,2),0)</f>
        <v>0</v>
      </c>
      <c r="EF562" s="9">
        <f>INT(EE562)</f>
        <v>0</v>
      </c>
      <c r="EG562" s="23">
        <f>INT((EE562-EF562)*10)/10</f>
        <v>0</v>
      </c>
      <c r="EH562" s="17">
        <f>EE562-EF562-EG562</f>
        <v>0</v>
      </c>
      <c r="EI562" s="23">
        <f>IF(OR(EH562=0.05,EH562=0),EH562,IF(AND(EH562&gt;0.051,EH562&lt;0.1),0.1,IF(AND(EH562&gt;0.001,EH562&lt;0.05),0.05,EH562)))</f>
        <v>0</v>
      </c>
      <c r="EJ562" s="23">
        <f>EF562+EG562+EI562</f>
        <v>0</v>
      </c>
      <c r="EK562" s="15">
        <f>IF(FB561&gt;0,ROUND($ED$1*$EK$1,2),0)</f>
        <v>0</v>
      </c>
      <c r="EL562" s="22">
        <v>0</v>
      </c>
      <c r="EM562" s="22">
        <f>IF(FB561&gt;0,ROUND($ED$1*$EM$1,0),0)</f>
        <v>0</v>
      </c>
      <c r="EN562" s="22">
        <f>IF(FB561&gt;0,ROUND($ED$1*$EN$1,2),0)</f>
        <v>0</v>
      </c>
      <c r="EO562" s="22">
        <f>IF(FB561&gt;0,ROUND($ED$1*$EO$1,2),0)</f>
        <v>0</v>
      </c>
      <c r="EP562" s="22">
        <f>IF(FB561&gt;0,ROUND($ED$1*$EP$1,2),0)</f>
        <v>0</v>
      </c>
      <c r="EQ562" s="15">
        <f>IF(FB561&gt;0,EK562+SUM(EM562:EP562),0)</f>
        <v>0</v>
      </c>
      <c r="ER562" s="22">
        <f>IF(FB561&gt;0,ROUND(EQ562/12,2),0)</f>
        <v>0</v>
      </c>
      <c r="ES562" s="9">
        <f>INT(ER562)</f>
        <v>0</v>
      </c>
      <c r="ET562" s="23">
        <f>INT((ER562-ES562)*10)/10</f>
        <v>0</v>
      </c>
      <c r="EU562" s="17">
        <f>ER562-ES562-ET562</f>
        <v>0</v>
      </c>
      <c r="EV562" s="23">
        <f>IF(OR(EU562=0.05,EU562=0),EU562,IF(AND(EU562&gt;0.051,EU562&lt;0.1),0.1,IF(AND(EU562&gt;0.001,EU562&lt;0.05),0.05,EU562)))</f>
        <v>0</v>
      </c>
      <c r="EW562" s="23">
        <f>ES562+ET562+EV562</f>
        <v>0</v>
      </c>
      <c r="EX562">
        <f>IF(FB561&gt;0,EX561,0)</f>
        <v>0</v>
      </c>
      <c r="EY562" s="7">
        <f>ROUND(ED562+EJ562+EW562+EX562,2)</f>
        <v>0</v>
      </c>
      <c r="EZ562" s="7">
        <f>IF(AND(EY562&gt;0,EY563=0),EY562,0)</f>
        <v>0</v>
      </c>
      <c r="FA562" s="7">
        <f>IF(FB561&gt;0,FA561,0)</f>
        <v>0</v>
      </c>
      <c r="FB562" s="7">
        <f>IF(ROUND(EY562-FA562,2)&gt;0,ROUND(EY562-FA562,2),0)</f>
        <v>0</v>
      </c>
      <c r="GB562">
        <v>560</v>
      </c>
      <c r="GC562" s="7">
        <f>IF(HB561&gt;0,GC561-1000,GC561)</f>
        <v>0</v>
      </c>
      <c r="GD562" s="20">
        <f>IF(HB561&gt;0,ROUND(PMT($F$92/12,$F$96*12,-GC562),5),0)</f>
        <v>0</v>
      </c>
      <c r="GE562" s="15">
        <f>IF(HB561&gt;0,ROUND(GC562*$GE$1/1000,2),0)</f>
        <v>0</v>
      </c>
      <c r="GF562" s="9">
        <f>INT(GE562)</f>
        <v>0</v>
      </c>
      <c r="GG562" s="23">
        <f>INT((GE562-GF562)*10)/10</f>
        <v>0</v>
      </c>
      <c r="GH562" s="17">
        <f>GE562-GF562-GG562</f>
        <v>0</v>
      </c>
      <c r="GI562" s="23">
        <f>IF(OR(GH562=0.05,GH562=0),GH562,IF(AND(GH562&gt;0.051,GH562&lt;0.1),0.1,IF(AND(GH562&gt;0.001,GH562&lt;0.05),0.05,GH562)))</f>
        <v>0</v>
      </c>
      <c r="GJ562" s="23">
        <f>GF562+GG562+GI562</f>
        <v>0</v>
      </c>
      <c r="GK562" s="15">
        <f>IF(HB561&gt;0,ROUND($GD$1*$GK$1,2),0)</f>
        <v>0</v>
      </c>
      <c r="GL562" s="22">
        <v>0</v>
      </c>
      <c r="GM562" s="22">
        <f>IF(HB561&gt;0,ROUND($GD$1*$GM$1,0),0)</f>
        <v>0</v>
      </c>
      <c r="GN562" s="22">
        <f>IF(HB561&gt;0,ROUND($GD$1*$GN$1,2),0)</f>
        <v>0</v>
      </c>
      <c r="GO562" s="22">
        <f>IF(HB561&gt;0,ROUND($GD$1*$GO$1,2),0)</f>
        <v>0</v>
      </c>
      <c r="GP562" s="22">
        <f>IF(HB561&gt;0,ROUND($GD$1*$GP$1,2),0)</f>
        <v>0</v>
      </c>
      <c r="GQ562" s="15">
        <f>IF(HB561&gt;0,GK562+SUM(GM562:GP562),0)</f>
        <v>0</v>
      </c>
      <c r="GR562" s="22">
        <f>IF(HB561&gt;0,ROUND(GQ562/12,2),0)</f>
        <v>0</v>
      </c>
      <c r="GS562" s="9">
        <f>INT(GR562)</f>
        <v>0</v>
      </c>
      <c r="GT562" s="23">
        <f>INT((GR562-GS562)*10)/10</f>
        <v>0</v>
      </c>
      <c r="GU562" s="17">
        <f>GR562-GS562-GT562</f>
        <v>0</v>
      </c>
      <c r="GV562" s="23">
        <f>IF(OR(GU562=0.05,GU562=0),GU562,IF(AND(GU562&gt;0.051,GU562&lt;0.1),0.1,IF(AND(GU562&gt;0.001,GU562&lt;0.05),0.05,GU562)))</f>
        <v>0</v>
      </c>
      <c r="GW562" s="23">
        <f>GS562+GT562+GV562</f>
        <v>0</v>
      </c>
      <c r="GX562">
        <f>IF(HB561&gt;0,GX561,0)</f>
        <v>0</v>
      </c>
      <c r="GY562" s="7">
        <f>ROUND(GD562+GJ562+GW562+GX562,2)</f>
        <v>0</v>
      </c>
      <c r="GZ562" s="7">
        <f>IF(AND(GY562&gt;0,GY563=0),GY562,0)</f>
        <v>0</v>
      </c>
      <c r="HA562" s="7">
        <f>IF(HB561&gt;0,HA561,0)</f>
        <v>0</v>
      </c>
      <c r="HB562" s="7">
        <f>IF(ROUND(GY562-HA562,2)&gt;0,ROUND(GY562-HA562,2),0)</f>
        <v>0</v>
      </c>
    </row>
    <row r="563" spans="1:235">
      <c r="BB563">
        <v>561</v>
      </c>
      <c r="BC563" s="7">
        <f>IF(BW562&gt;0,BC562-1000,BC562)</f>
        <v>0</v>
      </c>
      <c r="BD563" s="20">
        <f>IF(BW562&gt;0,ROUND(PMT($F$92/12,$F$96*12,-BC563),5),0)</f>
        <v>0</v>
      </c>
      <c r="BE563" s="15">
        <f>IF(BW562&gt;0,ROUND(BC563*$E$1/1000,2),0)</f>
        <v>0</v>
      </c>
      <c r="BF563" s="15">
        <f>IF(BW562&gt;0,ROUND(MIN(BC563,$F$168)*$BF$1,2),0)</f>
        <v>0</v>
      </c>
      <c r="BG563" s="22">
        <v>0</v>
      </c>
      <c r="BH563" s="22">
        <f>IF(BW562&gt;0,ROUND(MIN(BC563,$F$168)*$BH$1,0),0)</f>
        <v>0</v>
      </c>
      <c r="BI563" s="22">
        <f>IF(BW562&gt;0,ROUND(MIN(BC563,$F$168)*$BI$1,2),0)</f>
        <v>0</v>
      </c>
      <c r="BJ563" s="22">
        <f>IF(BW562&gt;0,ROUND(MIN(BC563,$F$168)*$BJ$1,2),0)</f>
        <v>0</v>
      </c>
      <c r="BK563" s="22">
        <f>IF(BW562&gt;0,ROUND(MIN(BC563,$F$168)*$BK$1,2),0)</f>
        <v>0</v>
      </c>
      <c r="BL563" s="15">
        <f>IF(BW562&gt;0,BF563+SUM(BH563:BK563),0)</f>
        <v>0</v>
      </c>
      <c r="BM563" s="22">
        <f>IF(BW562&gt;0,ROUND(BL563/12,2),0)</f>
        <v>0</v>
      </c>
      <c r="BN563" s="9">
        <f>INT(BM563)</f>
        <v>0</v>
      </c>
      <c r="BO563" s="23">
        <f>INT((BM563-BN563)*10)/10</f>
        <v>0</v>
      </c>
      <c r="BP563" s="17">
        <f>BM563-BN563-BO563</f>
        <v>0</v>
      </c>
      <c r="BQ563" s="23">
        <f>IF(OR(BP563=0.05,BP563=0),BP563,IF(AND(BP563&gt;0.051,BP563&lt;0.1),0.1,IF(AND(BP563&gt;0.001,BP563&lt;0.05),0.05,BP563)))</f>
        <v>0</v>
      </c>
      <c r="BR563" s="23">
        <f>BN563+BO563+BQ563</f>
        <v>0</v>
      </c>
      <c r="BS563">
        <f>IF(BW562&gt;0,BS562,0)</f>
        <v>0</v>
      </c>
      <c r="BT563" s="7">
        <f>SUM(BD563:BE563)+BR563+BS563</f>
        <v>0</v>
      </c>
      <c r="BU563" s="7">
        <f>IF(AND(BT563&gt;0,BT564=0),BT563,0)</f>
        <v>0</v>
      </c>
      <c r="BV563" s="7">
        <f>IF(BW562&gt;0,BV562,0)</f>
        <v>0</v>
      </c>
      <c r="BW563" s="7">
        <f>IF(ROUND(BT563-BV563,2)&gt;0,ROUND(BT563-BV563,2),0)</f>
        <v>0</v>
      </c>
      <c r="CB563">
        <v>561</v>
      </c>
      <c r="CC563" s="7">
        <f>IF(DB562&gt;0,CC562-1000,CC562)</f>
        <v>0</v>
      </c>
      <c r="CD563" s="20">
        <f>IF(DB562&gt;0,ROUND(PMT($F$92/12,$F$96*12,-CC563),5),0)</f>
        <v>0</v>
      </c>
      <c r="CE563" s="15">
        <f>IF(DB562&gt;0,ROUND(CC563*$CE$1/1000,2),0)</f>
        <v>0</v>
      </c>
      <c r="CF563" s="9">
        <f>INT(CE563)</f>
        <v>0</v>
      </c>
      <c r="CG563" s="23">
        <f>INT((CE563-CF563)*10)/10</f>
        <v>0</v>
      </c>
      <c r="CH563" s="17">
        <f>CE563-CF563-CG563</f>
        <v>0</v>
      </c>
      <c r="CI563" s="23">
        <f>IF(OR(CH563=0.05,CH563=0),CH563,IF(AND(CH563&gt;0.051,CH563&lt;0.1),0.1,IF(AND(CH563&gt;0.001,CH563&lt;0.05),0.05,CH563)))</f>
        <v>0</v>
      </c>
      <c r="CJ563" s="23">
        <f>CF563+CG563+CI563</f>
        <v>0</v>
      </c>
      <c r="CK563" s="15">
        <f>IF(DB562&gt;0,ROUND($CD$1*$CK$1,2),0)</f>
        <v>0</v>
      </c>
      <c r="CL563" s="22">
        <v>0</v>
      </c>
      <c r="CM563" s="22">
        <f>IF(DB562&gt;0,ROUND($CD$1*$CM$1,2),0)</f>
        <v>0</v>
      </c>
      <c r="CN563" s="22">
        <f>IF(DB562&gt;0,ROUND($CD$1*$CN$1,2),0)</f>
        <v>0</v>
      </c>
      <c r="CO563" s="22">
        <f>IF(DB562&gt;0,ROUND($CD$1*$CO$1,2),0)</f>
        <v>0</v>
      </c>
      <c r="CP563" s="22">
        <f>IF(DB562&gt;0,ROUND($CD$1*$CP$1,2),0)</f>
        <v>0</v>
      </c>
      <c r="CQ563" s="15">
        <f>IF(DB562&gt;0,CK563+SUM(CM563:CP563),0)</f>
        <v>0</v>
      </c>
      <c r="CR563" s="22">
        <f>IF(DB562&gt;0,ROUND(CQ563/12,2),0)</f>
        <v>0</v>
      </c>
      <c r="CS563" s="9">
        <f>INT(CR563)</f>
        <v>0</v>
      </c>
      <c r="CT563" s="23">
        <f>INT((CR563-CS563)*10)/10</f>
        <v>0</v>
      </c>
      <c r="CU563" s="17">
        <f>CR563-CS563-CT563</f>
        <v>0</v>
      </c>
      <c r="CV563" s="23">
        <f>IF(OR(CU563=0.05,CU563=0),CU563,IF(AND(CU563&gt;0.051,CU563&lt;0.1),0.1,IF(AND(CU563&gt;0.001,CU563&lt;0.05),0.05,CU563)))</f>
        <v>0</v>
      </c>
      <c r="CW563" s="23">
        <f>CS563+CT563+CV563</f>
        <v>0</v>
      </c>
      <c r="CX563">
        <f>IF(DB562&gt;0,CX562,0)</f>
        <v>0</v>
      </c>
      <c r="CY563" s="7">
        <f>ROUND(CD563+CJ563+CW563+CX563,2)</f>
        <v>0</v>
      </c>
      <c r="CZ563" s="7">
        <f>IF(AND(CY563&gt;0,CY564=0),CY563,0)</f>
        <v>0</v>
      </c>
      <c r="DA563" s="7">
        <f>IF(DB562&gt;0,DA562,0)</f>
        <v>0</v>
      </c>
      <c r="DB563" s="7">
        <f>IF(ROUND(CY563-DA563,2)&gt;0,ROUND(CY563-DA563,2),0)</f>
        <v>0</v>
      </c>
      <c r="EB563">
        <v>561</v>
      </c>
      <c r="EC563" s="7">
        <f>IF(FB562&gt;0,EC562-1000,EC562)</f>
        <v>0</v>
      </c>
      <c r="ED563" s="20">
        <f>IF(FB562&gt;0,ROUND(PMT($F$92/12,$F$96*12,-EC563),5),0)</f>
        <v>0</v>
      </c>
      <c r="EE563" s="15">
        <f>IF(FB562&gt;0,ROUND(EC563*$EE$1/1000,2),0)</f>
        <v>0</v>
      </c>
      <c r="EF563" s="9">
        <f>INT(EE563)</f>
        <v>0</v>
      </c>
      <c r="EG563" s="23">
        <f>INT((EE563-EF563)*10)/10</f>
        <v>0</v>
      </c>
      <c r="EH563" s="17">
        <f>EE563-EF563-EG563</f>
        <v>0</v>
      </c>
      <c r="EI563" s="23">
        <f>IF(OR(EH563=0.05,EH563=0),EH563,IF(AND(EH563&gt;0.051,EH563&lt;0.1),0.1,IF(AND(EH563&gt;0.001,EH563&lt;0.05),0.05,EH563)))</f>
        <v>0</v>
      </c>
      <c r="EJ563" s="23">
        <f>EF563+EG563+EI563</f>
        <v>0</v>
      </c>
      <c r="EK563" s="15">
        <f>IF(FB562&gt;0,ROUND($ED$1*$EK$1,2),0)</f>
        <v>0</v>
      </c>
      <c r="EL563" s="22">
        <v>0</v>
      </c>
      <c r="EM563" s="22">
        <f>IF(FB562&gt;0,ROUND($ED$1*$EM$1,0),0)</f>
        <v>0</v>
      </c>
      <c r="EN563" s="22">
        <f>IF(FB562&gt;0,ROUND($ED$1*$EN$1,2),0)</f>
        <v>0</v>
      </c>
      <c r="EO563" s="22">
        <f>IF(FB562&gt;0,ROUND($ED$1*$EO$1,2),0)</f>
        <v>0</v>
      </c>
      <c r="EP563" s="22">
        <f>IF(FB562&gt;0,ROUND($ED$1*$EP$1,2),0)</f>
        <v>0</v>
      </c>
      <c r="EQ563" s="15">
        <f>IF(FB562&gt;0,EK563+SUM(EM563:EP563),0)</f>
        <v>0</v>
      </c>
      <c r="ER563" s="22">
        <f>IF(FB562&gt;0,ROUND(EQ563/12,2),0)</f>
        <v>0</v>
      </c>
      <c r="ES563" s="9">
        <f>INT(ER563)</f>
        <v>0</v>
      </c>
      <c r="ET563" s="23">
        <f>INT((ER563-ES563)*10)/10</f>
        <v>0</v>
      </c>
      <c r="EU563" s="17">
        <f>ER563-ES563-ET563</f>
        <v>0</v>
      </c>
      <c r="EV563" s="23">
        <f>IF(OR(EU563=0.05,EU563=0),EU563,IF(AND(EU563&gt;0.051,EU563&lt;0.1),0.1,IF(AND(EU563&gt;0.001,EU563&lt;0.05),0.05,EU563)))</f>
        <v>0</v>
      </c>
      <c r="EW563" s="23">
        <f>ES563+ET563+EV563</f>
        <v>0</v>
      </c>
      <c r="EX563">
        <f>IF(FB562&gt;0,EX562,0)</f>
        <v>0</v>
      </c>
      <c r="EY563" s="7">
        <f>ROUND(ED563+EJ563+EW563+EX563,2)</f>
        <v>0</v>
      </c>
      <c r="EZ563" s="7">
        <f>IF(AND(EY563&gt;0,EY564=0),EY563,0)</f>
        <v>0</v>
      </c>
      <c r="FA563" s="7">
        <f>IF(FB562&gt;0,FA562,0)</f>
        <v>0</v>
      </c>
      <c r="FB563" s="7">
        <f>IF(ROUND(EY563-FA563,2)&gt;0,ROUND(EY563-FA563,2),0)</f>
        <v>0</v>
      </c>
      <c r="GB563">
        <v>561</v>
      </c>
      <c r="GC563" s="7">
        <f>IF(HB562&gt;0,GC562-1000,GC562)</f>
        <v>0</v>
      </c>
      <c r="GD563" s="20">
        <f>IF(HB562&gt;0,ROUND(PMT($F$92/12,$F$96*12,-GC563),5),0)</f>
        <v>0</v>
      </c>
      <c r="GE563" s="15">
        <f>IF(HB562&gt;0,ROUND(GC563*$GE$1/1000,2),0)</f>
        <v>0</v>
      </c>
      <c r="GF563" s="9">
        <f>INT(GE563)</f>
        <v>0</v>
      </c>
      <c r="GG563" s="23">
        <f>INT((GE563-GF563)*10)/10</f>
        <v>0</v>
      </c>
      <c r="GH563" s="17">
        <f>GE563-GF563-GG563</f>
        <v>0</v>
      </c>
      <c r="GI563" s="23">
        <f>IF(OR(GH563=0.05,GH563=0),GH563,IF(AND(GH563&gt;0.051,GH563&lt;0.1),0.1,IF(AND(GH563&gt;0.001,GH563&lt;0.05),0.05,GH563)))</f>
        <v>0</v>
      </c>
      <c r="GJ563" s="23">
        <f>GF563+GG563+GI563</f>
        <v>0</v>
      </c>
      <c r="GK563" s="15">
        <f>IF(HB562&gt;0,ROUND($GD$1*$GK$1,2),0)</f>
        <v>0</v>
      </c>
      <c r="GL563" s="22">
        <v>0</v>
      </c>
      <c r="GM563" s="22">
        <f>IF(HB562&gt;0,ROUND($GD$1*$GM$1,0),0)</f>
        <v>0</v>
      </c>
      <c r="GN563" s="22">
        <f>IF(HB562&gt;0,ROUND($GD$1*$GN$1,2),0)</f>
        <v>0</v>
      </c>
      <c r="GO563" s="22">
        <f>IF(HB562&gt;0,ROUND($GD$1*$GO$1,2),0)</f>
        <v>0</v>
      </c>
      <c r="GP563" s="22">
        <f>IF(HB562&gt;0,ROUND($GD$1*$GP$1,2),0)</f>
        <v>0</v>
      </c>
      <c r="GQ563" s="15">
        <f>IF(HB562&gt;0,GK563+SUM(GM563:GP563),0)</f>
        <v>0</v>
      </c>
      <c r="GR563" s="22">
        <f>IF(HB562&gt;0,ROUND(GQ563/12,2),0)</f>
        <v>0</v>
      </c>
      <c r="GS563" s="9">
        <f>INT(GR563)</f>
        <v>0</v>
      </c>
      <c r="GT563" s="23">
        <f>INT((GR563-GS563)*10)/10</f>
        <v>0</v>
      </c>
      <c r="GU563" s="17">
        <f>GR563-GS563-GT563</f>
        <v>0</v>
      </c>
      <c r="GV563" s="23">
        <f>IF(OR(GU563=0.05,GU563=0),GU563,IF(AND(GU563&gt;0.051,GU563&lt;0.1),0.1,IF(AND(GU563&gt;0.001,GU563&lt;0.05),0.05,GU563)))</f>
        <v>0</v>
      </c>
      <c r="GW563" s="23">
        <f>GS563+GT563+GV563</f>
        <v>0</v>
      </c>
      <c r="GX563">
        <f>IF(HB562&gt;0,GX562,0)</f>
        <v>0</v>
      </c>
      <c r="GY563" s="7">
        <f>ROUND(GD563+GJ563+GW563+GX563,2)</f>
        <v>0</v>
      </c>
      <c r="GZ563" s="7">
        <f>IF(AND(GY563&gt;0,GY564=0),GY563,0)</f>
        <v>0</v>
      </c>
      <c r="HA563" s="7">
        <f>IF(HB562&gt;0,HA562,0)</f>
        <v>0</v>
      </c>
      <c r="HB563" s="7">
        <f>IF(ROUND(GY563-HA563,2)&gt;0,ROUND(GY563-HA563,2),0)</f>
        <v>0</v>
      </c>
    </row>
    <row r="564" spans="1:235">
      <c r="BB564">
        <v>562</v>
      </c>
      <c r="BC564" s="7">
        <f>IF(BW563&gt;0,BC563-1000,BC563)</f>
        <v>0</v>
      </c>
      <c r="BD564" s="20">
        <f>IF(BW563&gt;0,ROUND(PMT($F$92/12,$F$96*12,-BC564),5),0)</f>
        <v>0</v>
      </c>
      <c r="BE564" s="15">
        <f>IF(BW563&gt;0,ROUND(BC564*$E$1/1000,2),0)</f>
        <v>0</v>
      </c>
      <c r="BF564" s="15">
        <f>IF(BW563&gt;0,ROUND(MIN(BC564,$F$168)*$BF$1,2),0)</f>
        <v>0</v>
      </c>
      <c r="BG564" s="22">
        <v>0</v>
      </c>
      <c r="BH564" s="22">
        <f>IF(BW563&gt;0,ROUND(MIN(BC564,$F$168)*$BH$1,0),0)</f>
        <v>0</v>
      </c>
      <c r="BI564" s="22">
        <f>IF(BW563&gt;0,ROUND(MIN(BC564,$F$168)*$BI$1,2),0)</f>
        <v>0</v>
      </c>
      <c r="BJ564" s="22">
        <f>IF(BW563&gt;0,ROUND(MIN(BC564,$F$168)*$BJ$1,2),0)</f>
        <v>0</v>
      </c>
      <c r="BK564" s="22">
        <f>IF(BW563&gt;0,ROUND(MIN(BC564,$F$168)*$BK$1,2),0)</f>
        <v>0</v>
      </c>
      <c r="BL564" s="15">
        <f>IF(BW563&gt;0,BF564+SUM(BH564:BK564),0)</f>
        <v>0</v>
      </c>
      <c r="BM564" s="22">
        <f>IF(BW563&gt;0,ROUND(BL564/12,2),0)</f>
        <v>0</v>
      </c>
      <c r="BN564" s="9">
        <f>INT(BM564)</f>
        <v>0</v>
      </c>
      <c r="BO564" s="23">
        <f>INT((BM564-BN564)*10)/10</f>
        <v>0</v>
      </c>
      <c r="BP564" s="17">
        <f>BM564-BN564-BO564</f>
        <v>0</v>
      </c>
      <c r="BQ564" s="23">
        <f>IF(OR(BP564=0.05,BP564=0),BP564,IF(AND(BP564&gt;0.051,BP564&lt;0.1),0.1,IF(AND(BP564&gt;0.001,BP564&lt;0.05),0.05,BP564)))</f>
        <v>0</v>
      </c>
      <c r="BR564" s="23">
        <f>BN564+BO564+BQ564</f>
        <v>0</v>
      </c>
      <c r="BS564">
        <f>IF(BW563&gt;0,BS563,0)</f>
        <v>0</v>
      </c>
      <c r="BT564" s="7">
        <f>SUM(BD564:BE564)+BR564+BS564</f>
        <v>0</v>
      </c>
      <c r="BU564" s="7">
        <f>IF(AND(BT564&gt;0,BT565=0),BT564,0)</f>
        <v>0</v>
      </c>
      <c r="BV564" s="7">
        <f>IF(BW563&gt;0,BV563,0)</f>
        <v>0</v>
      </c>
      <c r="BW564" s="7">
        <f>IF(ROUND(BT564-BV564,2)&gt;0,ROUND(BT564-BV564,2),0)</f>
        <v>0</v>
      </c>
      <c r="CB564">
        <v>562</v>
      </c>
      <c r="CC564" s="7">
        <f>IF(DB563&gt;0,CC563-1000,CC563)</f>
        <v>0</v>
      </c>
      <c r="CD564" s="20">
        <f>IF(DB563&gt;0,ROUND(PMT($F$92/12,$F$96*12,-CC564),5),0)</f>
        <v>0</v>
      </c>
      <c r="CE564" s="15">
        <f>IF(DB563&gt;0,ROUND(CC564*$CE$1/1000,2),0)</f>
        <v>0</v>
      </c>
      <c r="CF564" s="9">
        <f>INT(CE564)</f>
        <v>0</v>
      </c>
      <c r="CG564" s="23">
        <f>INT((CE564-CF564)*10)/10</f>
        <v>0</v>
      </c>
      <c r="CH564" s="17">
        <f>CE564-CF564-CG564</f>
        <v>0</v>
      </c>
      <c r="CI564" s="23">
        <f>IF(OR(CH564=0.05,CH564=0),CH564,IF(AND(CH564&gt;0.051,CH564&lt;0.1),0.1,IF(AND(CH564&gt;0.001,CH564&lt;0.05),0.05,CH564)))</f>
        <v>0</v>
      </c>
      <c r="CJ564" s="23">
        <f>CF564+CG564+CI564</f>
        <v>0</v>
      </c>
      <c r="CK564" s="15">
        <f>IF(DB563&gt;0,ROUND($CD$1*$CK$1,2),0)</f>
        <v>0</v>
      </c>
      <c r="CL564" s="22">
        <v>0</v>
      </c>
      <c r="CM564" s="22">
        <f>IF(DB563&gt;0,ROUND($CD$1*$CM$1,2),0)</f>
        <v>0</v>
      </c>
      <c r="CN564" s="22">
        <f>IF(DB563&gt;0,ROUND($CD$1*$CN$1,2),0)</f>
        <v>0</v>
      </c>
      <c r="CO564" s="22">
        <f>IF(DB563&gt;0,ROUND($CD$1*$CO$1,2),0)</f>
        <v>0</v>
      </c>
      <c r="CP564" s="22">
        <f>IF(DB563&gt;0,ROUND($CD$1*$CP$1,2),0)</f>
        <v>0</v>
      </c>
      <c r="CQ564" s="15">
        <f>IF(DB563&gt;0,CK564+SUM(CM564:CP564),0)</f>
        <v>0</v>
      </c>
      <c r="CR564" s="22">
        <f>IF(DB563&gt;0,ROUND(CQ564/12,2),0)</f>
        <v>0</v>
      </c>
      <c r="CS564" s="9">
        <f>INT(CR564)</f>
        <v>0</v>
      </c>
      <c r="CT564" s="23">
        <f>INT((CR564-CS564)*10)/10</f>
        <v>0</v>
      </c>
      <c r="CU564" s="17">
        <f>CR564-CS564-CT564</f>
        <v>0</v>
      </c>
      <c r="CV564" s="23">
        <f>IF(OR(CU564=0.05,CU564=0),CU564,IF(AND(CU564&gt;0.051,CU564&lt;0.1),0.1,IF(AND(CU564&gt;0.001,CU564&lt;0.05),0.05,CU564)))</f>
        <v>0</v>
      </c>
      <c r="CW564" s="23">
        <f>CS564+CT564+CV564</f>
        <v>0</v>
      </c>
      <c r="CX564">
        <f>IF(DB563&gt;0,CX563,0)</f>
        <v>0</v>
      </c>
      <c r="CY564" s="7">
        <f>ROUND(CD564+CJ564+CW564+CX564,2)</f>
        <v>0</v>
      </c>
      <c r="CZ564" s="7">
        <f>IF(AND(CY564&gt;0,CY565=0),CY564,0)</f>
        <v>0</v>
      </c>
      <c r="DA564" s="7">
        <f>IF(DB563&gt;0,DA563,0)</f>
        <v>0</v>
      </c>
      <c r="DB564" s="7">
        <f>IF(ROUND(CY564-DA564,2)&gt;0,ROUND(CY564-DA564,2),0)</f>
        <v>0</v>
      </c>
      <c r="EB564">
        <v>562</v>
      </c>
      <c r="EC564" s="7">
        <f>IF(FB563&gt;0,EC563-1000,EC563)</f>
        <v>0</v>
      </c>
      <c r="ED564" s="20">
        <f>IF(FB563&gt;0,ROUND(PMT($F$92/12,$F$96*12,-EC564),5),0)</f>
        <v>0</v>
      </c>
      <c r="EE564" s="15">
        <f>IF(FB563&gt;0,ROUND(EC564*$EE$1/1000,2),0)</f>
        <v>0</v>
      </c>
      <c r="EF564" s="9">
        <f>INT(EE564)</f>
        <v>0</v>
      </c>
      <c r="EG564" s="23">
        <f>INT((EE564-EF564)*10)/10</f>
        <v>0</v>
      </c>
      <c r="EH564" s="17">
        <f>EE564-EF564-EG564</f>
        <v>0</v>
      </c>
      <c r="EI564" s="23">
        <f>IF(OR(EH564=0.05,EH564=0),EH564,IF(AND(EH564&gt;0.051,EH564&lt;0.1),0.1,IF(AND(EH564&gt;0.001,EH564&lt;0.05),0.05,EH564)))</f>
        <v>0</v>
      </c>
      <c r="EJ564" s="23">
        <f>EF564+EG564+EI564</f>
        <v>0</v>
      </c>
      <c r="EK564" s="15">
        <f>IF(FB563&gt;0,ROUND($ED$1*$EK$1,2),0)</f>
        <v>0</v>
      </c>
      <c r="EL564" s="22">
        <v>0</v>
      </c>
      <c r="EM564" s="22">
        <f>IF(FB563&gt;0,ROUND($ED$1*$EM$1,0),0)</f>
        <v>0</v>
      </c>
      <c r="EN564" s="22">
        <f>IF(FB563&gt;0,ROUND($ED$1*$EN$1,2),0)</f>
        <v>0</v>
      </c>
      <c r="EO564" s="22">
        <f>IF(FB563&gt;0,ROUND($ED$1*$EO$1,2),0)</f>
        <v>0</v>
      </c>
      <c r="EP564" s="22">
        <f>IF(FB563&gt;0,ROUND($ED$1*$EP$1,2),0)</f>
        <v>0</v>
      </c>
      <c r="EQ564" s="15">
        <f>IF(FB563&gt;0,EK564+SUM(EM564:EP564),0)</f>
        <v>0</v>
      </c>
      <c r="ER564" s="22">
        <f>IF(FB563&gt;0,ROUND(EQ564/12,2),0)</f>
        <v>0</v>
      </c>
      <c r="ES564" s="9">
        <f>INT(ER564)</f>
        <v>0</v>
      </c>
      <c r="ET564" s="23">
        <f>INT((ER564-ES564)*10)/10</f>
        <v>0</v>
      </c>
      <c r="EU564" s="17">
        <f>ER564-ES564-ET564</f>
        <v>0</v>
      </c>
      <c r="EV564" s="23">
        <f>IF(OR(EU564=0.05,EU564=0),EU564,IF(AND(EU564&gt;0.051,EU564&lt;0.1),0.1,IF(AND(EU564&gt;0.001,EU564&lt;0.05),0.05,EU564)))</f>
        <v>0</v>
      </c>
      <c r="EW564" s="23">
        <f>ES564+ET564+EV564</f>
        <v>0</v>
      </c>
      <c r="EX564">
        <f>IF(FB563&gt;0,EX563,0)</f>
        <v>0</v>
      </c>
      <c r="EY564" s="7">
        <f>ROUND(ED564+EJ564+EW564+EX564,2)</f>
        <v>0</v>
      </c>
      <c r="EZ564" s="7">
        <f>IF(AND(EY564&gt;0,EY565=0),EY564,0)</f>
        <v>0</v>
      </c>
      <c r="FA564" s="7">
        <f>IF(FB563&gt;0,FA563,0)</f>
        <v>0</v>
      </c>
      <c r="FB564" s="7">
        <f>IF(ROUND(EY564-FA564,2)&gt;0,ROUND(EY564-FA564,2),0)</f>
        <v>0</v>
      </c>
      <c r="GB564">
        <v>562</v>
      </c>
      <c r="GC564" s="7">
        <f>IF(HB563&gt;0,GC563-1000,GC563)</f>
        <v>0</v>
      </c>
      <c r="GD564" s="20">
        <f>IF(HB563&gt;0,ROUND(PMT($F$92/12,$F$96*12,-GC564),5),0)</f>
        <v>0</v>
      </c>
      <c r="GE564" s="15">
        <f>IF(HB563&gt;0,ROUND(GC564*$GE$1/1000,2),0)</f>
        <v>0</v>
      </c>
      <c r="GF564" s="9">
        <f>INT(GE564)</f>
        <v>0</v>
      </c>
      <c r="GG564" s="23">
        <f>INT((GE564-GF564)*10)/10</f>
        <v>0</v>
      </c>
      <c r="GH564" s="17">
        <f>GE564-GF564-GG564</f>
        <v>0</v>
      </c>
      <c r="GI564" s="23">
        <f>IF(OR(GH564=0.05,GH564=0),GH564,IF(AND(GH564&gt;0.051,GH564&lt;0.1),0.1,IF(AND(GH564&gt;0.001,GH564&lt;0.05),0.05,GH564)))</f>
        <v>0</v>
      </c>
      <c r="GJ564" s="23">
        <f>GF564+GG564+GI564</f>
        <v>0</v>
      </c>
      <c r="GK564" s="15">
        <f>IF(HB563&gt;0,ROUND($GD$1*$GK$1,2),0)</f>
        <v>0</v>
      </c>
      <c r="GL564" s="22">
        <v>0</v>
      </c>
      <c r="GM564" s="22">
        <f>IF(HB563&gt;0,ROUND($GD$1*$GM$1,0),0)</f>
        <v>0</v>
      </c>
      <c r="GN564" s="22">
        <f>IF(HB563&gt;0,ROUND($GD$1*$GN$1,2),0)</f>
        <v>0</v>
      </c>
      <c r="GO564" s="22">
        <f>IF(HB563&gt;0,ROUND($GD$1*$GO$1,2),0)</f>
        <v>0</v>
      </c>
      <c r="GP564" s="22">
        <f>IF(HB563&gt;0,ROUND($GD$1*$GP$1,2),0)</f>
        <v>0</v>
      </c>
      <c r="GQ564" s="15">
        <f>IF(HB563&gt;0,GK564+SUM(GM564:GP564),0)</f>
        <v>0</v>
      </c>
      <c r="GR564" s="22">
        <f>IF(HB563&gt;0,ROUND(GQ564/12,2),0)</f>
        <v>0</v>
      </c>
      <c r="GS564" s="9">
        <f>INT(GR564)</f>
        <v>0</v>
      </c>
      <c r="GT564" s="23">
        <f>INT((GR564-GS564)*10)/10</f>
        <v>0</v>
      </c>
      <c r="GU564" s="17">
        <f>GR564-GS564-GT564</f>
        <v>0</v>
      </c>
      <c r="GV564" s="23">
        <f>IF(OR(GU564=0.05,GU564=0),GU564,IF(AND(GU564&gt;0.051,GU564&lt;0.1),0.1,IF(AND(GU564&gt;0.001,GU564&lt;0.05),0.05,GU564)))</f>
        <v>0</v>
      </c>
      <c r="GW564" s="23">
        <f>GS564+GT564+GV564</f>
        <v>0</v>
      </c>
      <c r="GX564">
        <f>IF(HB563&gt;0,GX563,0)</f>
        <v>0</v>
      </c>
      <c r="GY564" s="7">
        <f>ROUND(GD564+GJ564+GW564+GX564,2)</f>
        <v>0</v>
      </c>
      <c r="GZ564" s="7">
        <f>IF(AND(GY564&gt;0,GY565=0),GY564,0)</f>
        <v>0</v>
      </c>
      <c r="HA564" s="7">
        <f>IF(HB563&gt;0,HA563,0)</f>
        <v>0</v>
      </c>
      <c r="HB564" s="7">
        <f>IF(ROUND(GY564-HA564,2)&gt;0,ROUND(GY564-HA564,2),0)</f>
        <v>0</v>
      </c>
    </row>
    <row r="565" spans="1:235">
      <c r="BB565">
        <v>563</v>
      </c>
      <c r="BC565" s="7">
        <f>IF(BW564&gt;0,BC564-1000,BC564)</f>
        <v>0</v>
      </c>
      <c r="BD565" s="20">
        <f>IF(BW564&gt;0,ROUND(PMT($F$92/12,$F$96*12,-BC565),5),0)</f>
        <v>0</v>
      </c>
      <c r="BE565" s="15">
        <f>IF(BW564&gt;0,ROUND(BC565*$E$1/1000,2),0)</f>
        <v>0</v>
      </c>
      <c r="BF565" s="15">
        <f>IF(BW564&gt;0,ROUND(MIN(BC565,$F$168)*$BF$1,2),0)</f>
        <v>0</v>
      </c>
      <c r="BG565" s="22">
        <v>0</v>
      </c>
      <c r="BH565" s="22">
        <f>IF(BW564&gt;0,ROUND(MIN(BC565,$F$168)*$BH$1,0),0)</f>
        <v>0</v>
      </c>
      <c r="BI565" s="22">
        <f>IF(BW564&gt;0,ROUND(MIN(BC565,$F$168)*$BI$1,2),0)</f>
        <v>0</v>
      </c>
      <c r="BJ565" s="22">
        <f>IF(BW564&gt;0,ROUND(MIN(BC565,$F$168)*$BJ$1,2),0)</f>
        <v>0</v>
      </c>
      <c r="BK565" s="22">
        <f>IF(BW564&gt;0,ROUND(MIN(BC565,$F$168)*$BK$1,2),0)</f>
        <v>0</v>
      </c>
      <c r="BL565" s="15">
        <f>IF(BW564&gt;0,BF565+SUM(BH565:BK565),0)</f>
        <v>0</v>
      </c>
      <c r="BM565" s="22">
        <f>IF(BW564&gt;0,ROUND(BL565/12,2),0)</f>
        <v>0</v>
      </c>
      <c r="BN565" s="9">
        <f>INT(BM565)</f>
        <v>0</v>
      </c>
      <c r="BO565" s="23">
        <f>INT((BM565-BN565)*10)/10</f>
        <v>0</v>
      </c>
      <c r="BP565" s="17">
        <f>BM565-BN565-BO565</f>
        <v>0</v>
      </c>
      <c r="BQ565" s="23">
        <f>IF(OR(BP565=0.05,BP565=0),BP565,IF(AND(BP565&gt;0.051,BP565&lt;0.1),0.1,IF(AND(BP565&gt;0.001,BP565&lt;0.05),0.05,BP565)))</f>
        <v>0</v>
      </c>
      <c r="BR565" s="23">
        <f>BN565+BO565+BQ565</f>
        <v>0</v>
      </c>
      <c r="BS565">
        <f>IF(BW564&gt;0,BS564,0)</f>
        <v>0</v>
      </c>
      <c r="BT565" s="7">
        <f>SUM(BD565:BE565)+BR565+BS565</f>
        <v>0</v>
      </c>
      <c r="BU565" s="7">
        <f>IF(AND(BT565&gt;0,BT566=0),BT565,0)</f>
        <v>0</v>
      </c>
      <c r="BV565" s="7">
        <f>IF(BW564&gt;0,BV564,0)</f>
        <v>0</v>
      </c>
      <c r="BW565" s="7">
        <f>IF(ROUND(BT565-BV565,2)&gt;0,ROUND(BT565-BV565,2),0)</f>
        <v>0</v>
      </c>
      <c r="CB565">
        <v>563</v>
      </c>
      <c r="CC565" s="7">
        <f>IF(DB564&gt;0,CC564-1000,CC564)</f>
        <v>0</v>
      </c>
      <c r="CD565" s="20">
        <f>IF(DB564&gt;0,ROUND(PMT($F$92/12,$F$96*12,-CC565),5),0)</f>
        <v>0</v>
      </c>
      <c r="CE565" s="15">
        <f>IF(DB564&gt;0,ROUND(CC565*$CE$1/1000,2),0)</f>
        <v>0</v>
      </c>
      <c r="CF565" s="9">
        <f>INT(CE565)</f>
        <v>0</v>
      </c>
      <c r="CG565" s="23">
        <f>INT((CE565-CF565)*10)/10</f>
        <v>0</v>
      </c>
      <c r="CH565" s="17">
        <f>CE565-CF565-CG565</f>
        <v>0</v>
      </c>
      <c r="CI565" s="23">
        <f>IF(OR(CH565=0.05,CH565=0),CH565,IF(AND(CH565&gt;0.051,CH565&lt;0.1),0.1,IF(AND(CH565&gt;0.001,CH565&lt;0.05),0.05,CH565)))</f>
        <v>0</v>
      </c>
      <c r="CJ565" s="23">
        <f>CF565+CG565+CI565</f>
        <v>0</v>
      </c>
      <c r="CK565" s="15">
        <f>IF(DB564&gt;0,ROUND($CD$1*$CK$1,2),0)</f>
        <v>0</v>
      </c>
      <c r="CL565" s="22">
        <v>0</v>
      </c>
      <c r="CM565" s="22">
        <f>IF(DB564&gt;0,ROUND($CD$1*$CM$1,2),0)</f>
        <v>0</v>
      </c>
      <c r="CN565" s="22">
        <f>IF(DB564&gt;0,ROUND($CD$1*$CN$1,2),0)</f>
        <v>0</v>
      </c>
      <c r="CO565" s="22">
        <f>IF(DB564&gt;0,ROUND($CD$1*$CO$1,2),0)</f>
        <v>0</v>
      </c>
      <c r="CP565" s="22">
        <f>IF(DB564&gt;0,ROUND($CD$1*$CP$1,2),0)</f>
        <v>0</v>
      </c>
      <c r="CQ565" s="15">
        <f>IF(DB564&gt;0,CK565+SUM(CM565:CP565),0)</f>
        <v>0</v>
      </c>
      <c r="CR565" s="22">
        <f>IF(DB564&gt;0,ROUND(CQ565/12,2),0)</f>
        <v>0</v>
      </c>
      <c r="CS565" s="9">
        <f>INT(CR565)</f>
        <v>0</v>
      </c>
      <c r="CT565" s="23">
        <f>INT((CR565-CS565)*10)/10</f>
        <v>0</v>
      </c>
      <c r="CU565" s="17">
        <f>CR565-CS565-CT565</f>
        <v>0</v>
      </c>
      <c r="CV565" s="23">
        <f>IF(OR(CU565=0.05,CU565=0),CU565,IF(AND(CU565&gt;0.051,CU565&lt;0.1),0.1,IF(AND(CU565&gt;0.001,CU565&lt;0.05),0.05,CU565)))</f>
        <v>0</v>
      </c>
      <c r="CW565" s="23">
        <f>CS565+CT565+CV565</f>
        <v>0</v>
      </c>
      <c r="CX565">
        <f>IF(DB564&gt;0,CX564,0)</f>
        <v>0</v>
      </c>
      <c r="CY565" s="7">
        <f>ROUND(CD565+CJ565+CW565+CX565,2)</f>
        <v>0</v>
      </c>
      <c r="CZ565" s="7">
        <f>IF(AND(CY565&gt;0,CY566=0),CY565,0)</f>
        <v>0</v>
      </c>
      <c r="DA565" s="7">
        <f>IF(DB564&gt;0,DA564,0)</f>
        <v>0</v>
      </c>
      <c r="DB565" s="7">
        <f>IF(ROUND(CY565-DA565,2)&gt;0,ROUND(CY565-DA565,2),0)</f>
        <v>0</v>
      </c>
      <c r="EB565">
        <v>563</v>
      </c>
      <c r="EC565" s="7">
        <f>IF(FB564&gt;0,EC564-1000,EC564)</f>
        <v>0</v>
      </c>
      <c r="ED565" s="20">
        <f>IF(FB564&gt;0,ROUND(PMT($F$92/12,$F$96*12,-EC565),5),0)</f>
        <v>0</v>
      </c>
      <c r="EE565" s="15">
        <f>IF(FB564&gt;0,ROUND(EC565*$EE$1/1000,2),0)</f>
        <v>0</v>
      </c>
      <c r="EF565" s="9">
        <f>INT(EE565)</f>
        <v>0</v>
      </c>
      <c r="EG565" s="23">
        <f>INT((EE565-EF565)*10)/10</f>
        <v>0</v>
      </c>
      <c r="EH565" s="17">
        <f>EE565-EF565-EG565</f>
        <v>0</v>
      </c>
      <c r="EI565" s="23">
        <f>IF(OR(EH565=0.05,EH565=0),EH565,IF(AND(EH565&gt;0.051,EH565&lt;0.1),0.1,IF(AND(EH565&gt;0.001,EH565&lt;0.05),0.05,EH565)))</f>
        <v>0</v>
      </c>
      <c r="EJ565" s="23">
        <f>EF565+EG565+EI565</f>
        <v>0</v>
      </c>
      <c r="EK565" s="15">
        <f>IF(FB564&gt;0,ROUND($ED$1*$EK$1,2),0)</f>
        <v>0</v>
      </c>
      <c r="EL565" s="22">
        <v>0</v>
      </c>
      <c r="EM565" s="22">
        <f>IF(FB564&gt;0,ROUND($ED$1*$EM$1,0),0)</f>
        <v>0</v>
      </c>
      <c r="EN565" s="22">
        <f>IF(FB564&gt;0,ROUND($ED$1*$EN$1,2),0)</f>
        <v>0</v>
      </c>
      <c r="EO565" s="22">
        <f>IF(FB564&gt;0,ROUND($ED$1*$EO$1,2),0)</f>
        <v>0</v>
      </c>
      <c r="EP565" s="22">
        <f>IF(FB564&gt;0,ROUND($ED$1*$EP$1,2),0)</f>
        <v>0</v>
      </c>
      <c r="EQ565" s="15">
        <f>IF(FB564&gt;0,EK565+SUM(EM565:EP565),0)</f>
        <v>0</v>
      </c>
      <c r="ER565" s="22">
        <f>IF(FB564&gt;0,ROUND(EQ565/12,2),0)</f>
        <v>0</v>
      </c>
      <c r="ES565" s="9">
        <f>INT(ER565)</f>
        <v>0</v>
      </c>
      <c r="ET565" s="23">
        <f>INT((ER565-ES565)*10)/10</f>
        <v>0</v>
      </c>
      <c r="EU565" s="17">
        <f>ER565-ES565-ET565</f>
        <v>0</v>
      </c>
      <c r="EV565" s="23">
        <f>IF(OR(EU565=0.05,EU565=0),EU565,IF(AND(EU565&gt;0.051,EU565&lt;0.1),0.1,IF(AND(EU565&gt;0.001,EU565&lt;0.05),0.05,EU565)))</f>
        <v>0</v>
      </c>
      <c r="EW565" s="23">
        <f>ES565+ET565+EV565</f>
        <v>0</v>
      </c>
      <c r="EX565">
        <f>IF(FB564&gt;0,EX564,0)</f>
        <v>0</v>
      </c>
      <c r="EY565" s="7">
        <f>ROUND(ED565+EJ565+EW565+EX565,2)</f>
        <v>0</v>
      </c>
      <c r="EZ565" s="7">
        <f>IF(AND(EY565&gt;0,EY566=0),EY565,0)</f>
        <v>0</v>
      </c>
      <c r="FA565" s="7">
        <f>IF(FB564&gt;0,FA564,0)</f>
        <v>0</v>
      </c>
      <c r="FB565" s="7">
        <f>IF(ROUND(EY565-FA565,2)&gt;0,ROUND(EY565-FA565,2),0)</f>
        <v>0</v>
      </c>
      <c r="GB565">
        <v>563</v>
      </c>
      <c r="GC565" s="7">
        <f>IF(HB564&gt;0,GC564-1000,GC564)</f>
        <v>0</v>
      </c>
      <c r="GD565" s="20">
        <f>IF(HB564&gt;0,ROUND(PMT($F$92/12,$F$96*12,-GC565),5),0)</f>
        <v>0</v>
      </c>
      <c r="GE565" s="15">
        <f>IF(HB564&gt;0,ROUND(GC565*$GE$1/1000,2),0)</f>
        <v>0</v>
      </c>
      <c r="GF565" s="9">
        <f>INT(GE565)</f>
        <v>0</v>
      </c>
      <c r="GG565" s="23">
        <f>INT((GE565-GF565)*10)/10</f>
        <v>0</v>
      </c>
      <c r="GH565" s="17">
        <f>GE565-GF565-GG565</f>
        <v>0</v>
      </c>
      <c r="GI565" s="23">
        <f>IF(OR(GH565=0.05,GH565=0),GH565,IF(AND(GH565&gt;0.051,GH565&lt;0.1),0.1,IF(AND(GH565&gt;0.001,GH565&lt;0.05),0.05,GH565)))</f>
        <v>0</v>
      </c>
      <c r="GJ565" s="23">
        <f>GF565+GG565+GI565</f>
        <v>0</v>
      </c>
      <c r="GK565" s="15">
        <f>IF(HB564&gt;0,ROUND($GD$1*$GK$1,2),0)</f>
        <v>0</v>
      </c>
      <c r="GL565" s="22">
        <v>0</v>
      </c>
      <c r="GM565" s="22">
        <f>IF(HB564&gt;0,ROUND($GD$1*$GM$1,0),0)</f>
        <v>0</v>
      </c>
      <c r="GN565" s="22">
        <f>IF(HB564&gt;0,ROUND($GD$1*$GN$1,2),0)</f>
        <v>0</v>
      </c>
      <c r="GO565" s="22">
        <f>IF(HB564&gt;0,ROUND($GD$1*$GO$1,2),0)</f>
        <v>0</v>
      </c>
      <c r="GP565" s="22">
        <f>IF(HB564&gt;0,ROUND($GD$1*$GP$1,2),0)</f>
        <v>0</v>
      </c>
      <c r="GQ565" s="15">
        <f>IF(HB564&gt;0,GK565+SUM(GM565:GP565),0)</f>
        <v>0</v>
      </c>
      <c r="GR565" s="22">
        <f>IF(HB564&gt;0,ROUND(GQ565/12,2),0)</f>
        <v>0</v>
      </c>
      <c r="GS565" s="9">
        <f>INT(GR565)</f>
        <v>0</v>
      </c>
      <c r="GT565" s="23">
        <f>INT((GR565-GS565)*10)/10</f>
        <v>0</v>
      </c>
      <c r="GU565" s="17">
        <f>GR565-GS565-GT565</f>
        <v>0</v>
      </c>
      <c r="GV565" s="23">
        <f>IF(OR(GU565=0.05,GU565=0),GU565,IF(AND(GU565&gt;0.051,GU565&lt;0.1),0.1,IF(AND(GU565&gt;0.001,GU565&lt;0.05),0.05,GU565)))</f>
        <v>0</v>
      </c>
      <c r="GW565" s="23">
        <f>GS565+GT565+GV565</f>
        <v>0</v>
      </c>
      <c r="GX565">
        <f>IF(HB564&gt;0,GX564,0)</f>
        <v>0</v>
      </c>
      <c r="GY565" s="7">
        <f>ROUND(GD565+GJ565+GW565+GX565,2)</f>
        <v>0</v>
      </c>
      <c r="GZ565" s="7">
        <f>IF(AND(GY565&gt;0,GY566=0),GY565,0)</f>
        <v>0</v>
      </c>
      <c r="HA565" s="7">
        <f>IF(HB564&gt;0,HA564,0)</f>
        <v>0</v>
      </c>
      <c r="HB565" s="7">
        <f>IF(ROUND(GY565-HA565,2)&gt;0,ROUND(GY565-HA565,2),0)</f>
        <v>0</v>
      </c>
    </row>
    <row r="566" spans="1:235">
      <c r="BB566">
        <v>564</v>
      </c>
      <c r="BC566" s="7">
        <f>IF(BW565&gt;0,BC565-1000,BC565)</f>
        <v>0</v>
      </c>
      <c r="BD566" s="20">
        <f>IF(BW565&gt;0,ROUND(PMT($F$92/12,$F$96*12,-BC566),5),0)</f>
        <v>0</v>
      </c>
      <c r="BE566" s="15">
        <f>IF(BW565&gt;0,ROUND(BC566*$E$1/1000,2),0)</f>
        <v>0</v>
      </c>
      <c r="BF566" s="15">
        <f>IF(BW565&gt;0,ROUND(MIN(BC566,$F$168)*$BF$1,2),0)</f>
        <v>0</v>
      </c>
      <c r="BG566" s="22">
        <v>0</v>
      </c>
      <c r="BH566" s="22">
        <f>IF(BW565&gt;0,ROUND(MIN(BC566,$F$168)*$BH$1,0),0)</f>
        <v>0</v>
      </c>
      <c r="BI566" s="22">
        <f>IF(BW565&gt;0,ROUND(MIN(BC566,$F$168)*$BI$1,2),0)</f>
        <v>0</v>
      </c>
      <c r="BJ566" s="22">
        <f>IF(BW565&gt;0,ROUND(MIN(BC566,$F$168)*$BJ$1,2),0)</f>
        <v>0</v>
      </c>
      <c r="BK566" s="22">
        <f>IF(BW565&gt;0,ROUND(MIN(BC566,$F$168)*$BK$1,2),0)</f>
        <v>0</v>
      </c>
      <c r="BL566" s="15">
        <f>IF(BW565&gt;0,BF566+SUM(BH566:BK566),0)</f>
        <v>0</v>
      </c>
      <c r="BM566" s="22">
        <f>IF(BW565&gt;0,ROUND(BL566/12,2),0)</f>
        <v>0</v>
      </c>
      <c r="BN566" s="9">
        <f>INT(BM566)</f>
        <v>0</v>
      </c>
      <c r="BO566" s="23">
        <f>INT((BM566-BN566)*10)/10</f>
        <v>0</v>
      </c>
      <c r="BP566" s="17">
        <f>BM566-BN566-BO566</f>
        <v>0</v>
      </c>
      <c r="BQ566" s="23">
        <f>IF(OR(BP566=0.05,BP566=0),BP566,IF(AND(BP566&gt;0.051,BP566&lt;0.1),0.1,IF(AND(BP566&gt;0.001,BP566&lt;0.05),0.05,BP566)))</f>
        <v>0</v>
      </c>
      <c r="BR566" s="23">
        <f>BN566+BO566+BQ566</f>
        <v>0</v>
      </c>
      <c r="BS566">
        <f>IF(BW565&gt;0,BS565,0)</f>
        <v>0</v>
      </c>
      <c r="BT566" s="7">
        <f>SUM(BD566:BE566)+BR566+BS566</f>
        <v>0</v>
      </c>
      <c r="BU566" s="7">
        <f>IF(AND(BT566&gt;0,BT567=0),BT566,0)</f>
        <v>0</v>
      </c>
      <c r="BV566" s="7">
        <f>IF(BW565&gt;0,BV565,0)</f>
        <v>0</v>
      </c>
      <c r="BW566" s="7">
        <f>IF(ROUND(BT566-BV566,2)&gt;0,ROUND(BT566-BV566,2),0)</f>
        <v>0</v>
      </c>
      <c r="CB566">
        <v>564</v>
      </c>
      <c r="CC566" s="7">
        <f>IF(DB565&gt;0,CC565-1000,CC565)</f>
        <v>0</v>
      </c>
      <c r="CD566" s="20">
        <f>IF(DB565&gt;0,ROUND(PMT($F$92/12,$F$96*12,-CC566),5),0)</f>
        <v>0</v>
      </c>
      <c r="CE566" s="15">
        <f>IF(DB565&gt;0,ROUND(CC566*$CE$1/1000,2),0)</f>
        <v>0</v>
      </c>
      <c r="CF566" s="9">
        <f>INT(CE566)</f>
        <v>0</v>
      </c>
      <c r="CG566" s="23">
        <f>INT((CE566-CF566)*10)/10</f>
        <v>0</v>
      </c>
      <c r="CH566" s="17">
        <f>CE566-CF566-CG566</f>
        <v>0</v>
      </c>
      <c r="CI566" s="23">
        <f>IF(OR(CH566=0.05,CH566=0),CH566,IF(AND(CH566&gt;0.051,CH566&lt;0.1),0.1,IF(AND(CH566&gt;0.001,CH566&lt;0.05),0.05,CH566)))</f>
        <v>0</v>
      </c>
      <c r="CJ566" s="23">
        <f>CF566+CG566+CI566</f>
        <v>0</v>
      </c>
      <c r="CK566" s="15">
        <f>IF(DB565&gt;0,ROUND($CD$1*$CK$1,2),0)</f>
        <v>0</v>
      </c>
      <c r="CL566" s="22">
        <v>0</v>
      </c>
      <c r="CM566" s="22">
        <f>IF(DB565&gt;0,ROUND($CD$1*$CM$1,2),0)</f>
        <v>0</v>
      </c>
      <c r="CN566" s="22">
        <f>IF(DB565&gt;0,ROUND($CD$1*$CN$1,2),0)</f>
        <v>0</v>
      </c>
      <c r="CO566" s="22">
        <f>IF(DB565&gt;0,ROUND($CD$1*$CO$1,2),0)</f>
        <v>0</v>
      </c>
      <c r="CP566" s="22">
        <f>IF(DB565&gt;0,ROUND($CD$1*$CP$1,2),0)</f>
        <v>0</v>
      </c>
      <c r="CQ566" s="15">
        <f>IF(DB565&gt;0,CK566+SUM(CM566:CP566),0)</f>
        <v>0</v>
      </c>
      <c r="CR566" s="22">
        <f>IF(DB565&gt;0,ROUND(CQ566/12,2),0)</f>
        <v>0</v>
      </c>
      <c r="CS566" s="9">
        <f>INT(CR566)</f>
        <v>0</v>
      </c>
      <c r="CT566" s="23">
        <f>INT((CR566-CS566)*10)/10</f>
        <v>0</v>
      </c>
      <c r="CU566" s="17">
        <f>CR566-CS566-CT566</f>
        <v>0</v>
      </c>
      <c r="CV566" s="23">
        <f>IF(OR(CU566=0.05,CU566=0),CU566,IF(AND(CU566&gt;0.051,CU566&lt;0.1),0.1,IF(AND(CU566&gt;0.001,CU566&lt;0.05),0.05,CU566)))</f>
        <v>0</v>
      </c>
      <c r="CW566" s="23">
        <f>CS566+CT566+CV566</f>
        <v>0</v>
      </c>
      <c r="CX566">
        <f>IF(DB565&gt;0,CX565,0)</f>
        <v>0</v>
      </c>
      <c r="CY566" s="7">
        <f>ROUND(CD566+CJ566+CW566+CX566,2)</f>
        <v>0</v>
      </c>
      <c r="CZ566" s="7">
        <f>IF(AND(CY566&gt;0,CY567=0),CY566,0)</f>
        <v>0</v>
      </c>
      <c r="DA566" s="7">
        <f>IF(DB565&gt;0,DA565,0)</f>
        <v>0</v>
      </c>
      <c r="DB566" s="7">
        <f>IF(ROUND(CY566-DA566,2)&gt;0,ROUND(CY566-DA566,2),0)</f>
        <v>0</v>
      </c>
      <c r="EB566">
        <v>564</v>
      </c>
      <c r="EC566" s="7">
        <f>IF(FB565&gt;0,EC565-1000,EC565)</f>
        <v>0</v>
      </c>
      <c r="ED566" s="20">
        <f>IF(FB565&gt;0,ROUND(PMT($F$92/12,$F$96*12,-EC566),5),0)</f>
        <v>0</v>
      </c>
      <c r="EE566" s="15">
        <f>IF(FB565&gt;0,ROUND(EC566*$EE$1/1000,2),0)</f>
        <v>0</v>
      </c>
      <c r="EF566" s="9">
        <f>INT(EE566)</f>
        <v>0</v>
      </c>
      <c r="EG566" s="23">
        <f>INT((EE566-EF566)*10)/10</f>
        <v>0</v>
      </c>
      <c r="EH566" s="17">
        <f>EE566-EF566-EG566</f>
        <v>0</v>
      </c>
      <c r="EI566" s="23">
        <f>IF(OR(EH566=0.05,EH566=0),EH566,IF(AND(EH566&gt;0.051,EH566&lt;0.1),0.1,IF(AND(EH566&gt;0.001,EH566&lt;0.05),0.05,EH566)))</f>
        <v>0</v>
      </c>
      <c r="EJ566" s="23">
        <f>EF566+EG566+EI566</f>
        <v>0</v>
      </c>
      <c r="EK566" s="15">
        <f>IF(FB565&gt;0,ROUND($ED$1*$EK$1,2),0)</f>
        <v>0</v>
      </c>
      <c r="EL566" s="22">
        <v>0</v>
      </c>
      <c r="EM566" s="22">
        <f>IF(FB565&gt;0,ROUND($ED$1*$EM$1,0),0)</f>
        <v>0</v>
      </c>
      <c r="EN566" s="22">
        <f>IF(FB565&gt;0,ROUND($ED$1*$EN$1,2),0)</f>
        <v>0</v>
      </c>
      <c r="EO566" s="22">
        <f>IF(FB565&gt;0,ROUND($ED$1*$EO$1,2),0)</f>
        <v>0</v>
      </c>
      <c r="EP566" s="22">
        <f>IF(FB565&gt;0,ROUND($ED$1*$EP$1,2),0)</f>
        <v>0</v>
      </c>
      <c r="EQ566" s="15">
        <f>IF(FB565&gt;0,EK566+SUM(EM566:EP566),0)</f>
        <v>0</v>
      </c>
      <c r="ER566" s="22">
        <f>IF(FB565&gt;0,ROUND(EQ566/12,2),0)</f>
        <v>0</v>
      </c>
      <c r="ES566" s="9">
        <f>INT(ER566)</f>
        <v>0</v>
      </c>
      <c r="ET566" s="23">
        <f>INT((ER566-ES566)*10)/10</f>
        <v>0</v>
      </c>
      <c r="EU566" s="17">
        <f>ER566-ES566-ET566</f>
        <v>0</v>
      </c>
      <c r="EV566" s="23">
        <f>IF(OR(EU566=0.05,EU566=0),EU566,IF(AND(EU566&gt;0.051,EU566&lt;0.1),0.1,IF(AND(EU566&gt;0.001,EU566&lt;0.05),0.05,EU566)))</f>
        <v>0</v>
      </c>
      <c r="EW566" s="23">
        <f>ES566+ET566+EV566</f>
        <v>0</v>
      </c>
      <c r="EX566">
        <f>IF(FB565&gt;0,EX565,0)</f>
        <v>0</v>
      </c>
      <c r="EY566" s="7">
        <f>ROUND(ED566+EJ566+EW566+EX566,2)</f>
        <v>0</v>
      </c>
      <c r="EZ566" s="7">
        <f>IF(AND(EY566&gt;0,EY567=0),EY566,0)</f>
        <v>0</v>
      </c>
      <c r="FA566" s="7">
        <f>IF(FB565&gt;0,FA565,0)</f>
        <v>0</v>
      </c>
      <c r="FB566" s="7">
        <f>IF(ROUND(EY566-FA566,2)&gt;0,ROUND(EY566-FA566,2),0)</f>
        <v>0</v>
      </c>
      <c r="GB566">
        <v>564</v>
      </c>
      <c r="GC566" s="7">
        <f>IF(HB565&gt;0,GC565-1000,GC565)</f>
        <v>0</v>
      </c>
      <c r="GD566" s="20">
        <f>IF(HB565&gt;0,ROUND(PMT($F$92/12,$F$96*12,-GC566),5),0)</f>
        <v>0</v>
      </c>
      <c r="GE566" s="15">
        <f>IF(HB565&gt;0,ROUND(GC566*$GE$1/1000,2),0)</f>
        <v>0</v>
      </c>
      <c r="GF566" s="9">
        <f>INT(GE566)</f>
        <v>0</v>
      </c>
      <c r="GG566" s="23">
        <f>INT((GE566-GF566)*10)/10</f>
        <v>0</v>
      </c>
      <c r="GH566" s="17">
        <f>GE566-GF566-GG566</f>
        <v>0</v>
      </c>
      <c r="GI566" s="23">
        <f>IF(OR(GH566=0.05,GH566=0),GH566,IF(AND(GH566&gt;0.051,GH566&lt;0.1),0.1,IF(AND(GH566&gt;0.001,GH566&lt;0.05),0.05,GH566)))</f>
        <v>0</v>
      </c>
      <c r="GJ566" s="23">
        <f>GF566+GG566+GI566</f>
        <v>0</v>
      </c>
      <c r="GK566" s="15">
        <f>IF(HB565&gt;0,ROUND($GD$1*$GK$1,2),0)</f>
        <v>0</v>
      </c>
      <c r="GL566" s="22">
        <v>0</v>
      </c>
      <c r="GM566" s="22">
        <f>IF(HB565&gt;0,ROUND($GD$1*$GM$1,0),0)</f>
        <v>0</v>
      </c>
      <c r="GN566" s="22">
        <f>IF(HB565&gt;0,ROUND($GD$1*$GN$1,2),0)</f>
        <v>0</v>
      </c>
      <c r="GO566" s="22">
        <f>IF(HB565&gt;0,ROUND($GD$1*$GO$1,2),0)</f>
        <v>0</v>
      </c>
      <c r="GP566" s="22">
        <f>IF(HB565&gt;0,ROUND($GD$1*$GP$1,2),0)</f>
        <v>0</v>
      </c>
      <c r="GQ566" s="15">
        <f>IF(HB565&gt;0,GK566+SUM(GM566:GP566),0)</f>
        <v>0</v>
      </c>
      <c r="GR566" s="22">
        <f>IF(HB565&gt;0,ROUND(GQ566/12,2),0)</f>
        <v>0</v>
      </c>
      <c r="GS566" s="9">
        <f>INT(GR566)</f>
        <v>0</v>
      </c>
      <c r="GT566" s="23">
        <f>INT((GR566-GS566)*10)/10</f>
        <v>0</v>
      </c>
      <c r="GU566" s="17">
        <f>GR566-GS566-GT566</f>
        <v>0</v>
      </c>
      <c r="GV566" s="23">
        <f>IF(OR(GU566=0.05,GU566=0),GU566,IF(AND(GU566&gt;0.051,GU566&lt;0.1),0.1,IF(AND(GU566&gt;0.001,GU566&lt;0.05),0.05,GU566)))</f>
        <v>0</v>
      </c>
      <c r="GW566" s="23">
        <f>GS566+GT566+GV566</f>
        <v>0</v>
      </c>
      <c r="GX566">
        <f>IF(HB565&gt;0,GX565,0)</f>
        <v>0</v>
      </c>
      <c r="GY566" s="7">
        <f>ROUND(GD566+GJ566+GW566+GX566,2)</f>
        <v>0</v>
      </c>
      <c r="GZ566" s="7">
        <f>IF(AND(GY566&gt;0,GY567=0),GY566,0)</f>
        <v>0</v>
      </c>
      <c r="HA566" s="7">
        <f>IF(HB565&gt;0,HA565,0)</f>
        <v>0</v>
      </c>
      <c r="HB566" s="7">
        <f>IF(ROUND(GY566-HA566,2)&gt;0,ROUND(GY566-HA566,2),0)</f>
        <v>0</v>
      </c>
    </row>
    <row r="567" spans="1:235">
      <c r="BB567">
        <v>565</v>
      </c>
      <c r="BC567" s="7">
        <f>IF(BW566&gt;0,BC566-1000,BC566)</f>
        <v>0</v>
      </c>
      <c r="BD567" s="20">
        <f>IF(BW566&gt;0,ROUND(PMT($F$92/12,$F$96*12,-BC567),5),0)</f>
        <v>0</v>
      </c>
      <c r="BE567" s="15">
        <f>IF(BW566&gt;0,ROUND(BC567*$E$1/1000,2),0)</f>
        <v>0</v>
      </c>
      <c r="BF567" s="15">
        <f>IF(BW566&gt;0,ROUND(MIN(BC567,$F$168)*$BF$1,2),0)</f>
        <v>0</v>
      </c>
      <c r="BG567" s="22">
        <v>0</v>
      </c>
      <c r="BH567" s="22">
        <f>IF(BW566&gt;0,ROUND(MIN(BC567,$F$168)*$BH$1,0),0)</f>
        <v>0</v>
      </c>
      <c r="BI567" s="22">
        <f>IF(BW566&gt;0,ROUND(MIN(BC567,$F$168)*$BI$1,2),0)</f>
        <v>0</v>
      </c>
      <c r="BJ567" s="22">
        <f>IF(BW566&gt;0,ROUND(MIN(BC567,$F$168)*$BJ$1,2),0)</f>
        <v>0</v>
      </c>
      <c r="BK567" s="22">
        <f>IF(BW566&gt;0,ROUND(MIN(BC567,$F$168)*$BK$1,2),0)</f>
        <v>0</v>
      </c>
      <c r="BL567" s="15">
        <f>IF(BW566&gt;0,BF567+SUM(BH567:BK567),0)</f>
        <v>0</v>
      </c>
      <c r="BM567" s="22">
        <f>IF(BW566&gt;0,ROUND(BL567/12,2),0)</f>
        <v>0</v>
      </c>
      <c r="BN567" s="9">
        <f>INT(BM567)</f>
        <v>0</v>
      </c>
      <c r="BO567" s="23">
        <f>INT((BM567-BN567)*10)/10</f>
        <v>0</v>
      </c>
      <c r="BP567" s="17">
        <f>BM567-BN567-BO567</f>
        <v>0</v>
      </c>
      <c r="BQ567" s="23">
        <f>IF(OR(BP567=0.05,BP567=0),BP567,IF(AND(BP567&gt;0.051,BP567&lt;0.1),0.1,IF(AND(BP567&gt;0.001,BP567&lt;0.05),0.05,BP567)))</f>
        <v>0</v>
      </c>
      <c r="BR567" s="23">
        <f>BN567+BO567+BQ567</f>
        <v>0</v>
      </c>
      <c r="BS567">
        <f>IF(BW566&gt;0,BS566,0)</f>
        <v>0</v>
      </c>
      <c r="BT567" s="7">
        <f>SUM(BD567:BE567)+BR567+BS567</f>
        <v>0</v>
      </c>
      <c r="BU567" s="7">
        <f>IF(AND(BT567&gt;0,BT568=0),BT567,0)</f>
        <v>0</v>
      </c>
      <c r="BV567" s="7">
        <f>IF(BW566&gt;0,BV566,0)</f>
        <v>0</v>
      </c>
      <c r="BW567" s="7">
        <f>IF(ROUND(BT567-BV567,2)&gt;0,ROUND(BT567-BV567,2),0)</f>
        <v>0</v>
      </c>
      <c r="CB567">
        <v>565</v>
      </c>
      <c r="CC567" s="7">
        <f>IF(DB566&gt;0,CC566-1000,CC566)</f>
        <v>0</v>
      </c>
      <c r="CD567" s="20">
        <f>IF(DB566&gt;0,ROUND(PMT($F$92/12,$F$96*12,-CC567),5),0)</f>
        <v>0</v>
      </c>
      <c r="CE567" s="15">
        <f>IF(DB566&gt;0,ROUND(CC567*$CE$1/1000,2),0)</f>
        <v>0</v>
      </c>
      <c r="CF567" s="9">
        <f>INT(CE567)</f>
        <v>0</v>
      </c>
      <c r="CG567" s="23">
        <f>INT((CE567-CF567)*10)/10</f>
        <v>0</v>
      </c>
      <c r="CH567" s="17">
        <f>CE567-CF567-CG567</f>
        <v>0</v>
      </c>
      <c r="CI567" s="23">
        <f>IF(OR(CH567=0.05,CH567=0),CH567,IF(AND(CH567&gt;0.051,CH567&lt;0.1),0.1,IF(AND(CH567&gt;0.001,CH567&lt;0.05),0.05,CH567)))</f>
        <v>0</v>
      </c>
      <c r="CJ567" s="23">
        <f>CF567+CG567+CI567</f>
        <v>0</v>
      </c>
      <c r="CK567" s="15">
        <f>IF(DB566&gt;0,ROUND($CD$1*$CK$1,2),0)</f>
        <v>0</v>
      </c>
      <c r="CL567" s="22">
        <v>0</v>
      </c>
      <c r="CM567" s="22">
        <f>IF(DB566&gt;0,ROUND($CD$1*$CM$1,2),0)</f>
        <v>0</v>
      </c>
      <c r="CN567" s="22">
        <f>IF(DB566&gt;0,ROUND($CD$1*$CN$1,2),0)</f>
        <v>0</v>
      </c>
      <c r="CO567" s="22">
        <f>IF(DB566&gt;0,ROUND($CD$1*$CO$1,2),0)</f>
        <v>0</v>
      </c>
      <c r="CP567" s="22">
        <f>IF(DB566&gt;0,ROUND($CD$1*$CP$1,2),0)</f>
        <v>0</v>
      </c>
      <c r="CQ567" s="15">
        <f>IF(DB566&gt;0,CK567+SUM(CM567:CP567),0)</f>
        <v>0</v>
      </c>
      <c r="CR567" s="22">
        <f>IF(DB566&gt;0,ROUND(CQ567/12,2),0)</f>
        <v>0</v>
      </c>
      <c r="CS567" s="9">
        <f>INT(CR567)</f>
        <v>0</v>
      </c>
      <c r="CT567" s="23">
        <f>INT((CR567-CS567)*10)/10</f>
        <v>0</v>
      </c>
      <c r="CU567" s="17">
        <f>CR567-CS567-CT567</f>
        <v>0</v>
      </c>
      <c r="CV567" s="23">
        <f>IF(OR(CU567=0.05,CU567=0),CU567,IF(AND(CU567&gt;0.051,CU567&lt;0.1),0.1,IF(AND(CU567&gt;0.001,CU567&lt;0.05),0.05,CU567)))</f>
        <v>0</v>
      </c>
      <c r="CW567" s="23">
        <f>CS567+CT567+CV567</f>
        <v>0</v>
      </c>
      <c r="CX567">
        <f>IF(DB566&gt;0,CX566,0)</f>
        <v>0</v>
      </c>
      <c r="CY567" s="7">
        <f>ROUND(CD567+CJ567+CW567+CX567,2)</f>
        <v>0</v>
      </c>
      <c r="CZ567" s="7">
        <f>IF(AND(CY567&gt;0,CY568=0),CY567,0)</f>
        <v>0</v>
      </c>
      <c r="DA567" s="7">
        <f>IF(DB566&gt;0,DA566,0)</f>
        <v>0</v>
      </c>
      <c r="DB567" s="7">
        <f>IF(ROUND(CY567-DA567,2)&gt;0,ROUND(CY567-DA567,2),0)</f>
        <v>0</v>
      </c>
      <c r="EB567">
        <v>565</v>
      </c>
      <c r="EC567" s="7">
        <f>IF(FB566&gt;0,EC566-1000,EC566)</f>
        <v>0</v>
      </c>
      <c r="ED567" s="20">
        <f>IF(FB566&gt;0,ROUND(PMT($F$92/12,$F$96*12,-EC567),5),0)</f>
        <v>0</v>
      </c>
      <c r="EE567" s="15">
        <f>IF(FB566&gt;0,ROUND(EC567*$EE$1/1000,2),0)</f>
        <v>0</v>
      </c>
      <c r="EF567" s="9">
        <f>INT(EE567)</f>
        <v>0</v>
      </c>
      <c r="EG567" s="23">
        <f>INT((EE567-EF567)*10)/10</f>
        <v>0</v>
      </c>
      <c r="EH567" s="17">
        <f>EE567-EF567-EG567</f>
        <v>0</v>
      </c>
      <c r="EI567" s="23">
        <f>IF(OR(EH567=0.05,EH567=0),EH567,IF(AND(EH567&gt;0.051,EH567&lt;0.1),0.1,IF(AND(EH567&gt;0.001,EH567&lt;0.05),0.05,EH567)))</f>
        <v>0</v>
      </c>
      <c r="EJ567" s="23">
        <f>EF567+EG567+EI567</f>
        <v>0</v>
      </c>
      <c r="EK567" s="15">
        <f>IF(FB566&gt;0,ROUND($ED$1*$EK$1,2),0)</f>
        <v>0</v>
      </c>
      <c r="EL567" s="22">
        <v>0</v>
      </c>
      <c r="EM567" s="22">
        <f>IF(FB566&gt;0,ROUND($ED$1*$EM$1,0),0)</f>
        <v>0</v>
      </c>
      <c r="EN567" s="22">
        <f>IF(FB566&gt;0,ROUND($ED$1*$EN$1,2),0)</f>
        <v>0</v>
      </c>
      <c r="EO567" s="22">
        <f>IF(FB566&gt;0,ROUND($ED$1*$EO$1,2),0)</f>
        <v>0</v>
      </c>
      <c r="EP567" s="22">
        <f>IF(FB566&gt;0,ROUND($ED$1*$EP$1,2),0)</f>
        <v>0</v>
      </c>
      <c r="EQ567" s="15">
        <f>IF(FB566&gt;0,EK567+SUM(EM567:EP567),0)</f>
        <v>0</v>
      </c>
      <c r="ER567" s="22">
        <f>IF(FB566&gt;0,ROUND(EQ567/12,2),0)</f>
        <v>0</v>
      </c>
      <c r="ES567" s="9">
        <f>INT(ER567)</f>
        <v>0</v>
      </c>
      <c r="ET567" s="23">
        <f>INT((ER567-ES567)*10)/10</f>
        <v>0</v>
      </c>
      <c r="EU567" s="17">
        <f>ER567-ES567-ET567</f>
        <v>0</v>
      </c>
      <c r="EV567" s="23">
        <f>IF(OR(EU567=0.05,EU567=0),EU567,IF(AND(EU567&gt;0.051,EU567&lt;0.1),0.1,IF(AND(EU567&gt;0.001,EU567&lt;0.05),0.05,EU567)))</f>
        <v>0</v>
      </c>
      <c r="EW567" s="23">
        <f>ES567+ET567+EV567</f>
        <v>0</v>
      </c>
      <c r="EX567">
        <f>IF(FB566&gt;0,EX566,0)</f>
        <v>0</v>
      </c>
      <c r="EY567" s="7">
        <f>ROUND(ED567+EJ567+EW567+EX567,2)</f>
        <v>0</v>
      </c>
      <c r="EZ567" s="7">
        <f>IF(AND(EY567&gt;0,EY568=0),EY567,0)</f>
        <v>0</v>
      </c>
      <c r="FA567" s="7">
        <f>IF(FB566&gt;0,FA566,0)</f>
        <v>0</v>
      </c>
      <c r="FB567" s="7">
        <f>IF(ROUND(EY567-FA567,2)&gt;0,ROUND(EY567-FA567,2),0)</f>
        <v>0</v>
      </c>
      <c r="GB567">
        <v>565</v>
      </c>
      <c r="GC567" s="7">
        <f>IF(HB566&gt;0,GC566-1000,GC566)</f>
        <v>0</v>
      </c>
      <c r="GD567" s="20">
        <f>IF(HB566&gt;0,ROUND(PMT($F$92/12,$F$96*12,-GC567),5),0)</f>
        <v>0</v>
      </c>
      <c r="GE567" s="15">
        <f>IF(HB566&gt;0,ROUND(GC567*$GE$1/1000,2),0)</f>
        <v>0</v>
      </c>
      <c r="GF567" s="9">
        <f>INT(GE567)</f>
        <v>0</v>
      </c>
      <c r="GG567" s="23">
        <f>INT((GE567-GF567)*10)/10</f>
        <v>0</v>
      </c>
      <c r="GH567" s="17">
        <f>GE567-GF567-GG567</f>
        <v>0</v>
      </c>
      <c r="GI567" s="23">
        <f>IF(OR(GH567=0.05,GH567=0),GH567,IF(AND(GH567&gt;0.051,GH567&lt;0.1),0.1,IF(AND(GH567&gt;0.001,GH567&lt;0.05),0.05,GH567)))</f>
        <v>0</v>
      </c>
      <c r="GJ567" s="23">
        <f>GF567+GG567+GI567</f>
        <v>0</v>
      </c>
      <c r="GK567" s="15">
        <f>IF(HB566&gt;0,ROUND($GD$1*$GK$1,2),0)</f>
        <v>0</v>
      </c>
      <c r="GL567" s="22">
        <v>0</v>
      </c>
      <c r="GM567" s="22">
        <f>IF(HB566&gt;0,ROUND($GD$1*$GM$1,0),0)</f>
        <v>0</v>
      </c>
      <c r="GN567" s="22">
        <f>IF(HB566&gt;0,ROUND($GD$1*$GN$1,2),0)</f>
        <v>0</v>
      </c>
      <c r="GO567" s="22">
        <f>IF(HB566&gt;0,ROUND($GD$1*$GO$1,2),0)</f>
        <v>0</v>
      </c>
      <c r="GP567" s="22">
        <f>IF(HB566&gt;0,ROUND($GD$1*$GP$1,2),0)</f>
        <v>0</v>
      </c>
      <c r="GQ567" s="15">
        <f>IF(HB566&gt;0,GK567+SUM(GM567:GP567),0)</f>
        <v>0</v>
      </c>
      <c r="GR567" s="22">
        <f>IF(HB566&gt;0,ROUND(GQ567/12,2),0)</f>
        <v>0</v>
      </c>
      <c r="GS567" s="9">
        <f>INT(GR567)</f>
        <v>0</v>
      </c>
      <c r="GT567" s="23">
        <f>INT((GR567-GS567)*10)/10</f>
        <v>0</v>
      </c>
      <c r="GU567" s="17">
        <f>GR567-GS567-GT567</f>
        <v>0</v>
      </c>
      <c r="GV567" s="23">
        <f>IF(OR(GU567=0.05,GU567=0),GU567,IF(AND(GU567&gt;0.051,GU567&lt;0.1),0.1,IF(AND(GU567&gt;0.001,GU567&lt;0.05),0.05,GU567)))</f>
        <v>0</v>
      </c>
      <c r="GW567" s="23">
        <f>GS567+GT567+GV567</f>
        <v>0</v>
      </c>
      <c r="GX567">
        <f>IF(HB566&gt;0,GX566,0)</f>
        <v>0</v>
      </c>
      <c r="GY567" s="7">
        <f>ROUND(GD567+GJ567+GW567+GX567,2)</f>
        <v>0</v>
      </c>
      <c r="GZ567" s="7">
        <f>IF(AND(GY567&gt;0,GY568=0),GY567,0)</f>
        <v>0</v>
      </c>
      <c r="HA567" s="7">
        <f>IF(HB566&gt;0,HA566,0)</f>
        <v>0</v>
      </c>
      <c r="HB567" s="7">
        <f>IF(ROUND(GY567-HA567,2)&gt;0,ROUND(GY567-HA567,2),0)</f>
        <v>0</v>
      </c>
    </row>
    <row r="568" spans="1:235">
      <c r="BB568">
        <v>566</v>
      </c>
      <c r="BC568" s="7">
        <f>IF(BW567&gt;0,BC567-1000,BC567)</f>
        <v>0</v>
      </c>
      <c r="BD568" s="20">
        <f>IF(BW567&gt;0,ROUND(PMT($F$92/12,$F$96*12,-BC568),5),0)</f>
        <v>0</v>
      </c>
      <c r="BE568" s="15">
        <f>IF(BW567&gt;0,ROUND(BC568*$E$1/1000,2),0)</f>
        <v>0</v>
      </c>
      <c r="BF568" s="15">
        <f>IF(BW567&gt;0,ROUND(MIN(BC568,$F$168)*$BF$1,2),0)</f>
        <v>0</v>
      </c>
      <c r="BG568" s="22">
        <v>0</v>
      </c>
      <c r="BH568" s="22">
        <f>IF(BW567&gt;0,ROUND(MIN(BC568,$F$168)*$BH$1,0),0)</f>
        <v>0</v>
      </c>
      <c r="BI568" s="22">
        <f>IF(BW567&gt;0,ROUND(MIN(BC568,$F$168)*$BI$1,2),0)</f>
        <v>0</v>
      </c>
      <c r="BJ568" s="22">
        <f>IF(BW567&gt;0,ROUND(MIN(BC568,$F$168)*$BJ$1,2),0)</f>
        <v>0</v>
      </c>
      <c r="BK568" s="22">
        <f>IF(BW567&gt;0,ROUND(MIN(BC568,$F$168)*$BK$1,2),0)</f>
        <v>0</v>
      </c>
      <c r="BL568" s="15">
        <f>IF(BW567&gt;0,BF568+SUM(BH568:BK568),0)</f>
        <v>0</v>
      </c>
      <c r="BM568" s="22">
        <f>IF(BW567&gt;0,ROUND(BL568/12,2),0)</f>
        <v>0</v>
      </c>
      <c r="BN568" s="9">
        <f>INT(BM568)</f>
        <v>0</v>
      </c>
      <c r="BO568" s="23">
        <f>INT((BM568-BN568)*10)/10</f>
        <v>0</v>
      </c>
      <c r="BP568" s="17">
        <f>BM568-BN568-BO568</f>
        <v>0</v>
      </c>
      <c r="BQ568" s="23">
        <f>IF(OR(BP568=0.05,BP568=0),BP568,IF(AND(BP568&gt;0.051,BP568&lt;0.1),0.1,IF(AND(BP568&gt;0.001,BP568&lt;0.05),0.05,BP568)))</f>
        <v>0</v>
      </c>
      <c r="BR568" s="23">
        <f>BN568+BO568+BQ568</f>
        <v>0</v>
      </c>
      <c r="BS568">
        <f>IF(BW567&gt;0,BS567,0)</f>
        <v>0</v>
      </c>
      <c r="BT568" s="7">
        <f>SUM(BD568:BE568)+BR568+BS568</f>
        <v>0</v>
      </c>
      <c r="BU568" s="7">
        <f>IF(AND(BT568&gt;0,BT569=0),BT568,0)</f>
        <v>0</v>
      </c>
      <c r="BV568" s="7">
        <f>IF(BW567&gt;0,BV567,0)</f>
        <v>0</v>
      </c>
      <c r="BW568" s="7">
        <f>IF(ROUND(BT568-BV568,2)&gt;0,ROUND(BT568-BV568,2),0)</f>
        <v>0</v>
      </c>
      <c r="CB568">
        <v>566</v>
      </c>
      <c r="CC568" s="7">
        <f>IF(DB567&gt;0,CC567-1000,CC567)</f>
        <v>0</v>
      </c>
      <c r="CD568" s="20">
        <f>IF(DB567&gt;0,ROUND(PMT($F$92/12,$F$96*12,-CC568),5),0)</f>
        <v>0</v>
      </c>
      <c r="CE568" s="15">
        <f>IF(DB567&gt;0,ROUND(CC568*$CE$1/1000,2),0)</f>
        <v>0</v>
      </c>
      <c r="CF568" s="9">
        <f>INT(CE568)</f>
        <v>0</v>
      </c>
      <c r="CG568" s="23">
        <f>INT((CE568-CF568)*10)/10</f>
        <v>0</v>
      </c>
      <c r="CH568" s="17">
        <f>CE568-CF568-CG568</f>
        <v>0</v>
      </c>
      <c r="CI568" s="23">
        <f>IF(OR(CH568=0.05,CH568=0),CH568,IF(AND(CH568&gt;0.051,CH568&lt;0.1),0.1,IF(AND(CH568&gt;0.001,CH568&lt;0.05),0.05,CH568)))</f>
        <v>0</v>
      </c>
      <c r="CJ568" s="23">
        <f>CF568+CG568+CI568</f>
        <v>0</v>
      </c>
      <c r="CK568" s="15">
        <f>IF(DB567&gt;0,ROUND($CD$1*$CK$1,2),0)</f>
        <v>0</v>
      </c>
      <c r="CL568" s="22">
        <v>0</v>
      </c>
      <c r="CM568" s="22">
        <f>IF(DB567&gt;0,ROUND($CD$1*$CM$1,2),0)</f>
        <v>0</v>
      </c>
      <c r="CN568" s="22">
        <f>IF(DB567&gt;0,ROUND($CD$1*$CN$1,2),0)</f>
        <v>0</v>
      </c>
      <c r="CO568" s="22">
        <f>IF(DB567&gt;0,ROUND($CD$1*$CO$1,2),0)</f>
        <v>0</v>
      </c>
      <c r="CP568" s="22">
        <f>IF(DB567&gt;0,ROUND($CD$1*$CP$1,2),0)</f>
        <v>0</v>
      </c>
      <c r="CQ568" s="15">
        <f>IF(DB567&gt;0,CK568+SUM(CM568:CP568),0)</f>
        <v>0</v>
      </c>
      <c r="CR568" s="22">
        <f>IF(DB567&gt;0,ROUND(CQ568/12,2),0)</f>
        <v>0</v>
      </c>
      <c r="CS568" s="9">
        <f>INT(CR568)</f>
        <v>0</v>
      </c>
      <c r="CT568" s="23">
        <f>INT((CR568-CS568)*10)/10</f>
        <v>0</v>
      </c>
      <c r="CU568" s="17">
        <f>CR568-CS568-CT568</f>
        <v>0</v>
      </c>
      <c r="CV568" s="23">
        <f>IF(OR(CU568=0.05,CU568=0),CU568,IF(AND(CU568&gt;0.051,CU568&lt;0.1),0.1,IF(AND(CU568&gt;0.001,CU568&lt;0.05),0.05,CU568)))</f>
        <v>0</v>
      </c>
      <c r="CW568" s="23">
        <f>CS568+CT568+CV568</f>
        <v>0</v>
      </c>
      <c r="CX568">
        <f>IF(DB567&gt;0,CX567,0)</f>
        <v>0</v>
      </c>
      <c r="CY568" s="7">
        <f>ROUND(CD568+CJ568+CW568+CX568,2)</f>
        <v>0</v>
      </c>
      <c r="CZ568" s="7">
        <f>IF(AND(CY568&gt;0,CY569=0),CY568,0)</f>
        <v>0</v>
      </c>
      <c r="DA568" s="7">
        <f>IF(DB567&gt;0,DA567,0)</f>
        <v>0</v>
      </c>
      <c r="DB568" s="7">
        <f>IF(ROUND(CY568-DA568,2)&gt;0,ROUND(CY568-DA568,2),0)</f>
        <v>0</v>
      </c>
      <c r="EB568">
        <v>566</v>
      </c>
      <c r="EC568" s="7">
        <f>IF(FB567&gt;0,EC567-1000,EC567)</f>
        <v>0</v>
      </c>
      <c r="ED568" s="20">
        <f>IF(FB567&gt;0,ROUND(PMT($F$92/12,$F$96*12,-EC568),5),0)</f>
        <v>0</v>
      </c>
      <c r="EE568" s="15">
        <f>IF(FB567&gt;0,ROUND(EC568*$EE$1/1000,2),0)</f>
        <v>0</v>
      </c>
      <c r="EF568" s="9">
        <f>INT(EE568)</f>
        <v>0</v>
      </c>
      <c r="EG568" s="23">
        <f>INT((EE568-EF568)*10)/10</f>
        <v>0</v>
      </c>
      <c r="EH568" s="17">
        <f>EE568-EF568-EG568</f>
        <v>0</v>
      </c>
      <c r="EI568" s="23">
        <f>IF(OR(EH568=0.05,EH568=0),EH568,IF(AND(EH568&gt;0.051,EH568&lt;0.1),0.1,IF(AND(EH568&gt;0.001,EH568&lt;0.05),0.05,EH568)))</f>
        <v>0</v>
      </c>
      <c r="EJ568" s="23">
        <f>EF568+EG568+EI568</f>
        <v>0</v>
      </c>
      <c r="EK568" s="15">
        <f>IF(FB567&gt;0,ROUND($ED$1*$EK$1,2),0)</f>
        <v>0</v>
      </c>
      <c r="EL568" s="22">
        <v>0</v>
      </c>
      <c r="EM568" s="22">
        <f>IF(FB567&gt;0,ROUND($ED$1*$EM$1,0),0)</f>
        <v>0</v>
      </c>
      <c r="EN568" s="22">
        <f>IF(FB567&gt;0,ROUND($ED$1*$EN$1,2),0)</f>
        <v>0</v>
      </c>
      <c r="EO568" s="22">
        <f>IF(FB567&gt;0,ROUND($ED$1*$EO$1,2),0)</f>
        <v>0</v>
      </c>
      <c r="EP568" s="22">
        <f>IF(FB567&gt;0,ROUND($ED$1*$EP$1,2),0)</f>
        <v>0</v>
      </c>
      <c r="EQ568" s="15">
        <f>IF(FB567&gt;0,EK568+SUM(EM568:EP568),0)</f>
        <v>0</v>
      </c>
      <c r="ER568" s="22">
        <f>IF(FB567&gt;0,ROUND(EQ568/12,2),0)</f>
        <v>0</v>
      </c>
      <c r="ES568" s="9">
        <f>INT(ER568)</f>
        <v>0</v>
      </c>
      <c r="ET568" s="23">
        <f>INT((ER568-ES568)*10)/10</f>
        <v>0</v>
      </c>
      <c r="EU568" s="17">
        <f>ER568-ES568-ET568</f>
        <v>0</v>
      </c>
      <c r="EV568" s="23">
        <f>IF(OR(EU568=0.05,EU568=0),EU568,IF(AND(EU568&gt;0.051,EU568&lt;0.1),0.1,IF(AND(EU568&gt;0.001,EU568&lt;0.05),0.05,EU568)))</f>
        <v>0</v>
      </c>
      <c r="EW568" s="23">
        <f>ES568+ET568+EV568</f>
        <v>0</v>
      </c>
      <c r="EX568">
        <f>IF(FB567&gt;0,EX567,0)</f>
        <v>0</v>
      </c>
      <c r="EY568" s="7">
        <f>ROUND(ED568+EJ568+EW568+EX568,2)</f>
        <v>0</v>
      </c>
      <c r="EZ568" s="7">
        <f>IF(AND(EY568&gt;0,EY569=0),EY568,0)</f>
        <v>0</v>
      </c>
      <c r="FA568" s="7">
        <f>IF(FB567&gt;0,FA567,0)</f>
        <v>0</v>
      </c>
      <c r="FB568" s="7">
        <f>IF(ROUND(EY568-FA568,2)&gt;0,ROUND(EY568-FA568,2),0)</f>
        <v>0</v>
      </c>
      <c r="GB568">
        <v>566</v>
      </c>
      <c r="GC568" s="7">
        <f>IF(HB567&gt;0,GC567-1000,GC567)</f>
        <v>0</v>
      </c>
      <c r="GD568" s="20">
        <f>IF(HB567&gt;0,ROUND(PMT($F$92/12,$F$96*12,-GC568),5),0)</f>
        <v>0</v>
      </c>
      <c r="GE568" s="15">
        <f>IF(HB567&gt;0,ROUND(GC568*$GE$1/1000,2),0)</f>
        <v>0</v>
      </c>
      <c r="GF568" s="9">
        <f>INT(GE568)</f>
        <v>0</v>
      </c>
      <c r="GG568" s="23">
        <f>INT((GE568-GF568)*10)/10</f>
        <v>0</v>
      </c>
      <c r="GH568" s="17">
        <f>GE568-GF568-GG568</f>
        <v>0</v>
      </c>
      <c r="GI568" s="23">
        <f>IF(OR(GH568=0.05,GH568=0),GH568,IF(AND(GH568&gt;0.051,GH568&lt;0.1),0.1,IF(AND(GH568&gt;0.001,GH568&lt;0.05),0.05,GH568)))</f>
        <v>0</v>
      </c>
      <c r="GJ568" s="23">
        <f>GF568+GG568+GI568</f>
        <v>0</v>
      </c>
      <c r="GK568" s="15">
        <f>IF(HB567&gt;0,ROUND($GD$1*$GK$1,2),0)</f>
        <v>0</v>
      </c>
      <c r="GL568" s="22">
        <v>0</v>
      </c>
      <c r="GM568" s="22">
        <f>IF(HB567&gt;0,ROUND($GD$1*$GM$1,0),0)</f>
        <v>0</v>
      </c>
      <c r="GN568" s="22">
        <f>IF(HB567&gt;0,ROUND($GD$1*$GN$1,2),0)</f>
        <v>0</v>
      </c>
      <c r="GO568" s="22">
        <f>IF(HB567&gt;0,ROUND($GD$1*$GO$1,2),0)</f>
        <v>0</v>
      </c>
      <c r="GP568" s="22">
        <f>IF(HB567&gt;0,ROUND($GD$1*$GP$1,2),0)</f>
        <v>0</v>
      </c>
      <c r="GQ568" s="15">
        <f>IF(HB567&gt;0,GK568+SUM(GM568:GP568),0)</f>
        <v>0</v>
      </c>
      <c r="GR568" s="22">
        <f>IF(HB567&gt;0,ROUND(GQ568/12,2),0)</f>
        <v>0</v>
      </c>
      <c r="GS568" s="9">
        <f>INT(GR568)</f>
        <v>0</v>
      </c>
      <c r="GT568" s="23">
        <f>INT((GR568-GS568)*10)/10</f>
        <v>0</v>
      </c>
      <c r="GU568" s="17">
        <f>GR568-GS568-GT568</f>
        <v>0</v>
      </c>
      <c r="GV568" s="23">
        <f>IF(OR(GU568=0.05,GU568=0),GU568,IF(AND(GU568&gt;0.051,GU568&lt;0.1),0.1,IF(AND(GU568&gt;0.001,GU568&lt;0.05),0.05,GU568)))</f>
        <v>0</v>
      </c>
      <c r="GW568" s="23">
        <f>GS568+GT568+GV568</f>
        <v>0</v>
      </c>
      <c r="GX568">
        <f>IF(HB567&gt;0,GX567,0)</f>
        <v>0</v>
      </c>
      <c r="GY568" s="7">
        <f>ROUND(GD568+GJ568+GW568+GX568,2)</f>
        <v>0</v>
      </c>
      <c r="GZ568" s="7">
        <f>IF(AND(GY568&gt;0,GY569=0),GY568,0)</f>
        <v>0</v>
      </c>
      <c r="HA568" s="7">
        <f>IF(HB567&gt;0,HA567,0)</f>
        <v>0</v>
      </c>
      <c r="HB568" s="7">
        <f>IF(ROUND(GY568-HA568,2)&gt;0,ROUND(GY568-HA568,2),0)</f>
        <v>0</v>
      </c>
    </row>
    <row r="569" spans="1:235">
      <c r="BB569">
        <v>567</v>
      </c>
      <c r="BC569" s="7">
        <f>IF(BW568&gt;0,BC568-1000,BC568)</f>
        <v>0</v>
      </c>
      <c r="BD569" s="20">
        <f>IF(BW568&gt;0,ROUND(PMT($F$92/12,$F$96*12,-BC569),5),0)</f>
        <v>0</v>
      </c>
      <c r="BE569" s="15">
        <f>IF(BW568&gt;0,ROUND(BC569*$E$1/1000,2),0)</f>
        <v>0</v>
      </c>
      <c r="BF569" s="15">
        <f>IF(BW568&gt;0,ROUND(MIN(BC569,$F$168)*$BF$1,2),0)</f>
        <v>0</v>
      </c>
      <c r="BG569" s="22">
        <v>0</v>
      </c>
      <c r="BH569" s="22">
        <f>IF(BW568&gt;0,ROUND(MIN(BC569,$F$168)*$BH$1,0),0)</f>
        <v>0</v>
      </c>
      <c r="BI569" s="22">
        <f>IF(BW568&gt;0,ROUND(MIN(BC569,$F$168)*$BI$1,2),0)</f>
        <v>0</v>
      </c>
      <c r="BJ569" s="22">
        <f>IF(BW568&gt;0,ROUND(MIN(BC569,$F$168)*$BJ$1,2),0)</f>
        <v>0</v>
      </c>
      <c r="BK569" s="22">
        <f>IF(BW568&gt;0,ROUND(MIN(BC569,$F$168)*$BK$1,2),0)</f>
        <v>0</v>
      </c>
      <c r="BL569" s="15">
        <f>IF(BW568&gt;0,BF569+SUM(BH569:BK569),0)</f>
        <v>0</v>
      </c>
      <c r="BM569" s="22">
        <f>IF(BW568&gt;0,ROUND(BL569/12,2),0)</f>
        <v>0</v>
      </c>
      <c r="BN569" s="9">
        <f>INT(BM569)</f>
        <v>0</v>
      </c>
      <c r="BO569" s="23">
        <f>INT((BM569-BN569)*10)/10</f>
        <v>0</v>
      </c>
      <c r="BP569" s="17">
        <f>BM569-BN569-BO569</f>
        <v>0</v>
      </c>
      <c r="BQ569" s="23">
        <f>IF(OR(BP569=0.05,BP569=0),BP569,IF(AND(BP569&gt;0.051,BP569&lt;0.1),0.1,IF(AND(BP569&gt;0.001,BP569&lt;0.05),0.05,BP569)))</f>
        <v>0</v>
      </c>
      <c r="BR569" s="23">
        <f>BN569+BO569+BQ569</f>
        <v>0</v>
      </c>
      <c r="BS569">
        <f>IF(BW568&gt;0,BS568,0)</f>
        <v>0</v>
      </c>
      <c r="BT569" s="7">
        <f>SUM(BD569:BE569)+BR569+BS569</f>
        <v>0</v>
      </c>
      <c r="BU569" s="7">
        <f>IF(AND(BT569&gt;0,BT570=0),BT569,0)</f>
        <v>0</v>
      </c>
      <c r="BV569" s="7">
        <f>IF(BW568&gt;0,BV568,0)</f>
        <v>0</v>
      </c>
      <c r="BW569" s="7">
        <f>IF(ROUND(BT569-BV569,2)&gt;0,ROUND(BT569-BV569,2),0)</f>
        <v>0</v>
      </c>
      <c r="CB569">
        <v>567</v>
      </c>
      <c r="CC569" s="7">
        <f>IF(DB568&gt;0,CC568-1000,CC568)</f>
        <v>0</v>
      </c>
      <c r="CD569" s="20">
        <f>IF(DB568&gt;0,ROUND(PMT($F$92/12,$F$96*12,-CC569),5),0)</f>
        <v>0</v>
      </c>
      <c r="CE569" s="15">
        <f>IF(DB568&gt;0,ROUND(CC569*$CE$1/1000,2),0)</f>
        <v>0</v>
      </c>
      <c r="CF569" s="9">
        <f>INT(CE569)</f>
        <v>0</v>
      </c>
      <c r="CG569" s="23">
        <f>INT((CE569-CF569)*10)/10</f>
        <v>0</v>
      </c>
      <c r="CH569" s="17">
        <f>CE569-CF569-CG569</f>
        <v>0</v>
      </c>
      <c r="CI569" s="23">
        <f>IF(OR(CH569=0.05,CH569=0),CH569,IF(AND(CH569&gt;0.051,CH569&lt;0.1),0.1,IF(AND(CH569&gt;0.001,CH569&lt;0.05),0.05,CH569)))</f>
        <v>0</v>
      </c>
      <c r="CJ569" s="23">
        <f>CF569+CG569+CI569</f>
        <v>0</v>
      </c>
      <c r="CK569" s="15">
        <f>IF(DB568&gt;0,ROUND($CD$1*$CK$1,2),0)</f>
        <v>0</v>
      </c>
      <c r="CL569" s="22">
        <v>0</v>
      </c>
      <c r="CM569" s="22">
        <f>IF(DB568&gt;0,ROUND($CD$1*$CM$1,2),0)</f>
        <v>0</v>
      </c>
      <c r="CN569" s="22">
        <f>IF(DB568&gt;0,ROUND($CD$1*$CN$1,2),0)</f>
        <v>0</v>
      </c>
      <c r="CO569" s="22">
        <f>IF(DB568&gt;0,ROUND($CD$1*$CO$1,2),0)</f>
        <v>0</v>
      </c>
      <c r="CP569" s="22">
        <f>IF(DB568&gt;0,ROUND($CD$1*$CP$1,2),0)</f>
        <v>0</v>
      </c>
      <c r="CQ569" s="15">
        <f>IF(DB568&gt;0,CK569+SUM(CM569:CP569),0)</f>
        <v>0</v>
      </c>
      <c r="CR569" s="22">
        <f>IF(DB568&gt;0,ROUND(CQ569/12,2),0)</f>
        <v>0</v>
      </c>
      <c r="CS569" s="9">
        <f>INT(CR569)</f>
        <v>0</v>
      </c>
      <c r="CT569" s="23">
        <f>INT((CR569-CS569)*10)/10</f>
        <v>0</v>
      </c>
      <c r="CU569" s="17">
        <f>CR569-CS569-CT569</f>
        <v>0</v>
      </c>
      <c r="CV569" s="23">
        <f>IF(OR(CU569=0.05,CU569=0),CU569,IF(AND(CU569&gt;0.051,CU569&lt;0.1),0.1,IF(AND(CU569&gt;0.001,CU569&lt;0.05),0.05,CU569)))</f>
        <v>0</v>
      </c>
      <c r="CW569" s="23">
        <f>CS569+CT569+CV569</f>
        <v>0</v>
      </c>
      <c r="CX569">
        <f>IF(DB568&gt;0,CX568,0)</f>
        <v>0</v>
      </c>
      <c r="CY569" s="7">
        <f>ROUND(CD569+CJ569+CW569+CX569,2)</f>
        <v>0</v>
      </c>
      <c r="CZ569" s="7">
        <f>IF(AND(CY569&gt;0,CY570=0),CY569,0)</f>
        <v>0</v>
      </c>
      <c r="DA569" s="7">
        <f>IF(DB568&gt;0,DA568,0)</f>
        <v>0</v>
      </c>
      <c r="DB569" s="7">
        <f>IF(ROUND(CY569-DA569,2)&gt;0,ROUND(CY569-DA569,2),0)</f>
        <v>0</v>
      </c>
      <c r="EB569">
        <v>567</v>
      </c>
      <c r="EC569" s="7">
        <f>IF(FB568&gt;0,EC568-1000,EC568)</f>
        <v>0</v>
      </c>
      <c r="ED569" s="20">
        <f>IF(FB568&gt;0,ROUND(PMT($F$92/12,$F$96*12,-EC569),5),0)</f>
        <v>0</v>
      </c>
      <c r="EE569" s="15">
        <f>IF(FB568&gt;0,ROUND(EC569*$EE$1/1000,2),0)</f>
        <v>0</v>
      </c>
      <c r="EF569" s="9">
        <f>INT(EE569)</f>
        <v>0</v>
      </c>
      <c r="EG569" s="23">
        <f>INT((EE569-EF569)*10)/10</f>
        <v>0</v>
      </c>
      <c r="EH569" s="17">
        <f>EE569-EF569-EG569</f>
        <v>0</v>
      </c>
      <c r="EI569" s="23">
        <f>IF(OR(EH569=0.05,EH569=0),EH569,IF(AND(EH569&gt;0.051,EH569&lt;0.1),0.1,IF(AND(EH569&gt;0.001,EH569&lt;0.05),0.05,EH569)))</f>
        <v>0</v>
      </c>
      <c r="EJ569" s="23">
        <f>EF569+EG569+EI569</f>
        <v>0</v>
      </c>
      <c r="EK569" s="15">
        <f>IF(FB568&gt;0,ROUND($ED$1*$EK$1,2),0)</f>
        <v>0</v>
      </c>
      <c r="EL569" s="22">
        <v>0</v>
      </c>
      <c r="EM569" s="22">
        <f>IF(FB568&gt;0,ROUND($ED$1*$EM$1,0),0)</f>
        <v>0</v>
      </c>
      <c r="EN569" s="22">
        <f>IF(FB568&gt;0,ROUND($ED$1*$EN$1,2),0)</f>
        <v>0</v>
      </c>
      <c r="EO569" s="22">
        <f>IF(FB568&gt;0,ROUND($ED$1*$EO$1,2),0)</f>
        <v>0</v>
      </c>
      <c r="EP569" s="22">
        <f>IF(FB568&gt;0,ROUND($ED$1*$EP$1,2),0)</f>
        <v>0</v>
      </c>
      <c r="EQ569" s="15">
        <f>IF(FB568&gt;0,EK569+SUM(EM569:EP569),0)</f>
        <v>0</v>
      </c>
      <c r="ER569" s="22">
        <f>IF(FB568&gt;0,ROUND(EQ569/12,2),0)</f>
        <v>0</v>
      </c>
      <c r="ES569" s="9">
        <f>INT(ER569)</f>
        <v>0</v>
      </c>
      <c r="ET569" s="23">
        <f>INT((ER569-ES569)*10)/10</f>
        <v>0</v>
      </c>
      <c r="EU569" s="17">
        <f>ER569-ES569-ET569</f>
        <v>0</v>
      </c>
      <c r="EV569" s="23">
        <f>IF(OR(EU569=0.05,EU569=0),EU569,IF(AND(EU569&gt;0.051,EU569&lt;0.1),0.1,IF(AND(EU569&gt;0.001,EU569&lt;0.05),0.05,EU569)))</f>
        <v>0</v>
      </c>
      <c r="EW569" s="23">
        <f>ES569+ET569+EV569</f>
        <v>0</v>
      </c>
      <c r="EX569">
        <f>IF(FB568&gt;0,EX568,0)</f>
        <v>0</v>
      </c>
      <c r="EY569" s="7">
        <f>ROUND(ED569+EJ569+EW569+EX569,2)</f>
        <v>0</v>
      </c>
      <c r="EZ569" s="7">
        <f>IF(AND(EY569&gt;0,EY570=0),EY569,0)</f>
        <v>0</v>
      </c>
      <c r="FA569" s="7">
        <f>IF(FB568&gt;0,FA568,0)</f>
        <v>0</v>
      </c>
      <c r="FB569" s="7">
        <f>IF(ROUND(EY569-FA569,2)&gt;0,ROUND(EY569-FA569,2),0)</f>
        <v>0</v>
      </c>
      <c r="GB569">
        <v>567</v>
      </c>
      <c r="GC569" s="7">
        <f>IF(HB568&gt;0,GC568-1000,GC568)</f>
        <v>0</v>
      </c>
      <c r="GD569" s="20">
        <f>IF(HB568&gt;0,ROUND(PMT($F$92/12,$F$96*12,-GC569),5),0)</f>
        <v>0</v>
      </c>
      <c r="GE569" s="15">
        <f>IF(HB568&gt;0,ROUND(GC569*$GE$1/1000,2),0)</f>
        <v>0</v>
      </c>
      <c r="GF569" s="9">
        <f>INT(GE569)</f>
        <v>0</v>
      </c>
      <c r="GG569" s="23">
        <f>INT((GE569-GF569)*10)/10</f>
        <v>0</v>
      </c>
      <c r="GH569" s="17">
        <f>GE569-GF569-GG569</f>
        <v>0</v>
      </c>
      <c r="GI569" s="23">
        <f>IF(OR(GH569=0.05,GH569=0),GH569,IF(AND(GH569&gt;0.051,GH569&lt;0.1),0.1,IF(AND(GH569&gt;0.001,GH569&lt;0.05),0.05,GH569)))</f>
        <v>0</v>
      </c>
      <c r="GJ569" s="23">
        <f>GF569+GG569+GI569</f>
        <v>0</v>
      </c>
      <c r="GK569" s="15">
        <f>IF(HB568&gt;0,ROUND($GD$1*$GK$1,2),0)</f>
        <v>0</v>
      </c>
      <c r="GL569" s="22">
        <v>0</v>
      </c>
      <c r="GM569" s="22">
        <f>IF(HB568&gt;0,ROUND($GD$1*$GM$1,0),0)</f>
        <v>0</v>
      </c>
      <c r="GN569" s="22">
        <f>IF(HB568&gt;0,ROUND($GD$1*$GN$1,2),0)</f>
        <v>0</v>
      </c>
      <c r="GO569" s="22">
        <f>IF(HB568&gt;0,ROUND($GD$1*$GO$1,2),0)</f>
        <v>0</v>
      </c>
      <c r="GP569" s="22">
        <f>IF(HB568&gt;0,ROUND($GD$1*$GP$1,2),0)</f>
        <v>0</v>
      </c>
      <c r="GQ569" s="15">
        <f>IF(HB568&gt;0,GK569+SUM(GM569:GP569),0)</f>
        <v>0</v>
      </c>
      <c r="GR569" s="22">
        <f>IF(HB568&gt;0,ROUND(GQ569/12,2),0)</f>
        <v>0</v>
      </c>
      <c r="GS569" s="9">
        <f>INT(GR569)</f>
        <v>0</v>
      </c>
      <c r="GT569" s="23">
        <f>INT((GR569-GS569)*10)/10</f>
        <v>0</v>
      </c>
      <c r="GU569" s="17">
        <f>GR569-GS569-GT569</f>
        <v>0</v>
      </c>
      <c r="GV569" s="23">
        <f>IF(OR(GU569=0.05,GU569=0),GU569,IF(AND(GU569&gt;0.051,GU569&lt;0.1),0.1,IF(AND(GU569&gt;0.001,GU569&lt;0.05),0.05,GU569)))</f>
        <v>0</v>
      </c>
      <c r="GW569" s="23">
        <f>GS569+GT569+GV569</f>
        <v>0</v>
      </c>
      <c r="GX569">
        <f>IF(HB568&gt;0,GX568,0)</f>
        <v>0</v>
      </c>
      <c r="GY569" s="7">
        <f>ROUND(GD569+GJ569+GW569+GX569,2)</f>
        <v>0</v>
      </c>
      <c r="GZ569" s="7">
        <f>IF(AND(GY569&gt;0,GY570=0),GY569,0)</f>
        <v>0</v>
      </c>
      <c r="HA569" s="7">
        <f>IF(HB568&gt;0,HA568,0)</f>
        <v>0</v>
      </c>
      <c r="HB569" s="7">
        <f>IF(ROUND(GY569-HA569,2)&gt;0,ROUND(GY569-HA569,2),0)</f>
        <v>0</v>
      </c>
    </row>
    <row r="570" spans="1:235">
      <c r="BB570">
        <v>568</v>
      </c>
      <c r="BC570" s="7">
        <f>IF(BW569&gt;0,BC569-1000,BC569)</f>
        <v>0</v>
      </c>
      <c r="BD570" s="20">
        <f>IF(BW569&gt;0,ROUND(PMT($F$92/12,$F$96*12,-BC570),5),0)</f>
        <v>0</v>
      </c>
      <c r="BE570" s="15">
        <f>IF(BW569&gt;0,ROUND(BC570*$E$1/1000,2),0)</f>
        <v>0</v>
      </c>
      <c r="BF570" s="15">
        <f>IF(BW569&gt;0,ROUND(MIN(BC570,$F$168)*$BF$1,2),0)</f>
        <v>0</v>
      </c>
      <c r="BG570" s="22">
        <v>0</v>
      </c>
      <c r="BH570" s="22">
        <f>IF(BW569&gt;0,ROUND(MIN(BC570,$F$168)*$BH$1,0),0)</f>
        <v>0</v>
      </c>
      <c r="BI570" s="22">
        <f>IF(BW569&gt;0,ROUND(MIN(BC570,$F$168)*$BI$1,2),0)</f>
        <v>0</v>
      </c>
      <c r="BJ570" s="22">
        <f>IF(BW569&gt;0,ROUND(MIN(BC570,$F$168)*$BJ$1,2),0)</f>
        <v>0</v>
      </c>
      <c r="BK570" s="22">
        <f>IF(BW569&gt;0,ROUND(MIN(BC570,$F$168)*$BK$1,2),0)</f>
        <v>0</v>
      </c>
      <c r="BL570" s="15">
        <f>IF(BW569&gt;0,BF570+SUM(BH570:BK570),0)</f>
        <v>0</v>
      </c>
      <c r="BM570" s="22">
        <f>IF(BW569&gt;0,ROUND(BL570/12,2),0)</f>
        <v>0</v>
      </c>
      <c r="BN570" s="9">
        <f>INT(BM570)</f>
        <v>0</v>
      </c>
      <c r="BO570" s="23">
        <f>INT((BM570-BN570)*10)/10</f>
        <v>0</v>
      </c>
      <c r="BP570" s="17">
        <f>BM570-BN570-BO570</f>
        <v>0</v>
      </c>
      <c r="BQ570" s="23">
        <f>IF(OR(BP570=0.05,BP570=0),BP570,IF(AND(BP570&gt;0.051,BP570&lt;0.1),0.1,IF(AND(BP570&gt;0.001,BP570&lt;0.05),0.05,BP570)))</f>
        <v>0</v>
      </c>
      <c r="BR570" s="23">
        <f>BN570+BO570+BQ570</f>
        <v>0</v>
      </c>
      <c r="BS570">
        <f>IF(BW569&gt;0,BS569,0)</f>
        <v>0</v>
      </c>
      <c r="BT570" s="7">
        <f>SUM(BD570:BE570)+BR570+BS570</f>
        <v>0</v>
      </c>
      <c r="BU570" s="7">
        <f>IF(AND(BT570&gt;0,BT571=0),BT570,0)</f>
        <v>0</v>
      </c>
      <c r="BV570" s="7">
        <f>IF(BW569&gt;0,BV569,0)</f>
        <v>0</v>
      </c>
      <c r="BW570" s="7">
        <f>IF(ROUND(BT570-BV570,2)&gt;0,ROUND(BT570-BV570,2),0)</f>
        <v>0</v>
      </c>
      <c r="CB570">
        <v>568</v>
      </c>
      <c r="CC570" s="7">
        <f>IF(DB569&gt;0,CC569-1000,CC569)</f>
        <v>0</v>
      </c>
      <c r="CD570" s="20">
        <f>IF(DB569&gt;0,ROUND(PMT($F$92/12,$F$96*12,-CC570),5),0)</f>
        <v>0</v>
      </c>
      <c r="CE570" s="15">
        <f>IF(DB569&gt;0,ROUND(CC570*$CE$1/1000,2),0)</f>
        <v>0</v>
      </c>
      <c r="CF570" s="9">
        <f>INT(CE570)</f>
        <v>0</v>
      </c>
      <c r="CG570" s="23">
        <f>INT((CE570-CF570)*10)/10</f>
        <v>0</v>
      </c>
      <c r="CH570" s="17">
        <f>CE570-CF570-CG570</f>
        <v>0</v>
      </c>
      <c r="CI570" s="23">
        <f>IF(OR(CH570=0.05,CH570=0),CH570,IF(AND(CH570&gt;0.051,CH570&lt;0.1),0.1,IF(AND(CH570&gt;0.001,CH570&lt;0.05),0.05,CH570)))</f>
        <v>0</v>
      </c>
      <c r="CJ570" s="23">
        <f>CF570+CG570+CI570</f>
        <v>0</v>
      </c>
      <c r="CK570" s="15">
        <f>IF(DB569&gt;0,ROUND($CD$1*$CK$1,2),0)</f>
        <v>0</v>
      </c>
      <c r="CL570" s="22">
        <v>0</v>
      </c>
      <c r="CM570" s="22">
        <f>IF(DB569&gt;0,ROUND($CD$1*$CM$1,2),0)</f>
        <v>0</v>
      </c>
      <c r="CN570" s="22">
        <f>IF(DB569&gt;0,ROUND($CD$1*$CN$1,2),0)</f>
        <v>0</v>
      </c>
      <c r="CO570" s="22">
        <f>IF(DB569&gt;0,ROUND($CD$1*$CO$1,2),0)</f>
        <v>0</v>
      </c>
      <c r="CP570" s="22">
        <f>IF(DB569&gt;0,ROUND($CD$1*$CP$1,2),0)</f>
        <v>0</v>
      </c>
      <c r="CQ570" s="15">
        <f>IF(DB569&gt;0,CK570+SUM(CM570:CP570),0)</f>
        <v>0</v>
      </c>
      <c r="CR570" s="22">
        <f>IF(DB569&gt;0,ROUND(CQ570/12,2),0)</f>
        <v>0</v>
      </c>
      <c r="CS570" s="9">
        <f>INT(CR570)</f>
        <v>0</v>
      </c>
      <c r="CT570" s="23">
        <f>INT((CR570-CS570)*10)/10</f>
        <v>0</v>
      </c>
      <c r="CU570" s="17">
        <f>CR570-CS570-CT570</f>
        <v>0</v>
      </c>
      <c r="CV570" s="23">
        <f>IF(OR(CU570=0.05,CU570=0),CU570,IF(AND(CU570&gt;0.051,CU570&lt;0.1),0.1,IF(AND(CU570&gt;0.001,CU570&lt;0.05),0.05,CU570)))</f>
        <v>0</v>
      </c>
      <c r="CW570" s="23">
        <f>CS570+CT570+CV570</f>
        <v>0</v>
      </c>
      <c r="CX570">
        <f>IF(DB569&gt;0,CX569,0)</f>
        <v>0</v>
      </c>
      <c r="CY570" s="7">
        <f>ROUND(CD570+CJ570+CW570+CX570,2)</f>
        <v>0</v>
      </c>
      <c r="CZ570" s="7">
        <f>IF(AND(CY570&gt;0,CY571=0),CY570,0)</f>
        <v>0</v>
      </c>
      <c r="DA570" s="7">
        <f>IF(DB569&gt;0,DA569,0)</f>
        <v>0</v>
      </c>
      <c r="DB570" s="7">
        <f>IF(ROUND(CY570-DA570,2)&gt;0,ROUND(CY570-DA570,2),0)</f>
        <v>0</v>
      </c>
      <c r="EB570">
        <v>568</v>
      </c>
      <c r="EC570" s="7">
        <f>IF(FB569&gt;0,EC569-1000,EC569)</f>
        <v>0</v>
      </c>
      <c r="ED570" s="20">
        <f>IF(FB569&gt;0,ROUND(PMT($F$92/12,$F$96*12,-EC570),5),0)</f>
        <v>0</v>
      </c>
      <c r="EE570" s="15">
        <f>IF(FB569&gt;0,ROUND(EC570*$EE$1/1000,2),0)</f>
        <v>0</v>
      </c>
      <c r="EF570" s="9">
        <f>INT(EE570)</f>
        <v>0</v>
      </c>
      <c r="EG570" s="23">
        <f>INT((EE570-EF570)*10)/10</f>
        <v>0</v>
      </c>
      <c r="EH570" s="17">
        <f>EE570-EF570-EG570</f>
        <v>0</v>
      </c>
      <c r="EI570" s="23">
        <f>IF(OR(EH570=0.05,EH570=0),EH570,IF(AND(EH570&gt;0.051,EH570&lt;0.1),0.1,IF(AND(EH570&gt;0.001,EH570&lt;0.05),0.05,EH570)))</f>
        <v>0</v>
      </c>
      <c r="EJ570" s="23">
        <f>EF570+EG570+EI570</f>
        <v>0</v>
      </c>
      <c r="EK570" s="15">
        <f>IF(FB569&gt;0,ROUND($ED$1*$EK$1,2),0)</f>
        <v>0</v>
      </c>
      <c r="EL570" s="22">
        <v>0</v>
      </c>
      <c r="EM570" s="22">
        <f>IF(FB569&gt;0,ROUND($ED$1*$EM$1,0),0)</f>
        <v>0</v>
      </c>
      <c r="EN570" s="22">
        <f>IF(FB569&gt;0,ROUND($ED$1*$EN$1,2),0)</f>
        <v>0</v>
      </c>
      <c r="EO570" s="22">
        <f>IF(FB569&gt;0,ROUND($ED$1*$EO$1,2),0)</f>
        <v>0</v>
      </c>
      <c r="EP570" s="22">
        <f>IF(FB569&gt;0,ROUND($ED$1*$EP$1,2),0)</f>
        <v>0</v>
      </c>
      <c r="EQ570" s="15">
        <f>IF(FB569&gt;0,EK570+SUM(EM570:EP570),0)</f>
        <v>0</v>
      </c>
      <c r="ER570" s="22">
        <f>IF(FB569&gt;0,ROUND(EQ570/12,2),0)</f>
        <v>0</v>
      </c>
      <c r="ES570" s="9">
        <f>INT(ER570)</f>
        <v>0</v>
      </c>
      <c r="ET570" s="23">
        <f>INT((ER570-ES570)*10)/10</f>
        <v>0</v>
      </c>
      <c r="EU570" s="17">
        <f>ER570-ES570-ET570</f>
        <v>0</v>
      </c>
      <c r="EV570" s="23">
        <f>IF(OR(EU570=0.05,EU570=0),EU570,IF(AND(EU570&gt;0.051,EU570&lt;0.1),0.1,IF(AND(EU570&gt;0.001,EU570&lt;0.05),0.05,EU570)))</f>
        <v>0</v>
      </c>
      <c r="EW570" s="23">
        <f>ES570+ET570+EV570</f>
        <v>0</v>
      </c>
      <c r="EX570">
        <f>IF(FB569&gt;0,EX569,0)</f>
        <v>0</v>
      </c>
      <c r="EY570" s="7">
        <f>ROUND(ED570+EJ570+EW570+EX570,2)</f>
        <v>0</v>
      </c>
      <c r="EZ570" s="7">
        <f>IF(AND(EY570&gt;0,EY571=0),EY570,0)</f>
        <v>0</v>
      </c>
      <c r="FA570" s="7">
        <f>IF(FB569&gt;0,FA569,0)</f>
        <v>0</v>
      </c>
      <c r="FB570" s="7">
        <f>IF(ROUND(EY570-FA570,2)&gt;0,ROUND(EY570-FA570,2),0)</f>
        <v>0</v>
      </c>
      <c r="GB570">
        <v>568</v>
      </c>
      <c r="GC570" s="7">
        <f>IF(HB569&gt;0,GC569-1000,GC569)</f>
        <v>0</v>
      </c>
      <c r="GD570" s="20">
        <f>IF(HB569&gt;0,ROUND(PMT($F$92/12,$F$96*12,-GC570),5),0)</f>
        <v>0</v>
      </c>
      <c r="GE570" s="15">
        <f>IF(HB569&gt;0,ROUND(GC570*$GE$1/1000,2),0)</f>
        <v>0</v>
      </c>
      <c r="GF570" s="9">
        <f>INT(GE570)</f>
        <v>0</v>
      </c>
      <c r="GG570" s="23">
        <f>INT((GE570-GF570)*10)/10</f>
        <v>0</v>
      </c>
      <c r="GH570" s="17">
        <f>GE570-GF570-GG570</f>
        <v>0</v>
      </c>
      <c r="GI570" s="23">
        <f>IF(OR(GH570=0.05,GH570=0),GH570,IF(AND(GH570&gt;0.051,GH570&lt;0.1),0.1,IF(AND(GH570&gt;0.001,GH570&lt;0.05),0.05,GH570)))</f>
        <v>0</v>
      </c>
      <c r="GJ570" s="23">
        <f>GF570+GG570+GI570</f>
        <v>0</v>
      </c>
      <c r="GK570" s="15">
        <f>IF(HB569&gt;0,ROUND($GD$1*$GK$1,2),0)</f>
        <v>0</v>
      </c>
      <c r="GL570" s="22">
        <v>0</v>
      </c>
      <c r="GM570" s="22">
        <f>IF(HB569&gt;0,ROUND($GD$1*$GM$1,0),0)</f>
        <v>0</v>
      </c>
      <c r="GN570" s="22">
        <f>IF(HB569&gt;0,ROUND($GD$1*$GN$1,2),0)</f>
        <v>0</v>
      </c>
      <c r="GO570" s="22">
        <f>IF(HB569&gt;0,ROUND($GD$1*$GO$1,2),0)</f>
        <v>0</v>
      </c>
      <c r="GP570" s="22">
        <f>IF(HB569&gt;0,ROUND($GD$1*$GP$1,2),0)</f>
        <v>0</v>
      </c>
      <c r="GQ570" s="15">
        <f>IF(HB569&gt;0,GK570+SUM(GM570:GP570),0)</f>
        <v>0</v>
      </c>
      <c r="GR570" s="22">
        <f>IF(HB569&gt;0,ROUND(GQ570/12,2),0)</f>
        <v>0</v>
      </c>
      <c r="GS570" s="9">
        <f>INT(GR570)</f>
        <v>0</v>
      </c>
      <c r="GT570" s="23">
        <f>INT((GR570-GS570)*10)/10</f>
        <v>0</v>
      </c>
      <c r="GU570" s="17">
        <f>GR570-GS570-GT570</f>
        <v>0</v>
      </c>
      <c r="GV570" s="23">
        <f>IF(OR(GU570=0.05,GU570=0),GU570,IF(AND(GU570&gt;0.051,GU570&lt;0.1),0.1,IF(AND(GU570&gt;0.001,GU570&lt;0.05),0.05,GU570)))</f>
        <v>0</v>
      </c>
      <c r="GW570" s="23">
        <f>GS570+GT570+GV570</f>
        <v>0</v>
      </c>
      <c r="GX570">
        <f>IF(HB569&gt;0,GX569,0)</f>
        <v>0</v>
      </c>
      <c r="GY570" s="7">
        <f>ROUND(GD570+GJ570+GW570+GX570,2)</f>
        <v>0</v>
      </c>
      <c r="GZ570" s="7">
        <f>IF(AND(GY570&gt;0,GY571=0),GY570,0)</f>
        <v>0</v>
      </c>
      <c r="HA570" s="7">
        <f>IF(HB569&gt;0,HA569,0)</f>
        <v>0</v>
      </c>
      <c r="HB570" s="7">
        <f>IF(ROUND(GY570-HA570,2)&gt;0,ROUND(GY570-HA570,2),0)</f>
        <v>0</v>
      </c>
    </row>
    <row r="571" spans="1:235">
      <c r="BB571">
        <v>569</v>
      </c>
      <c r="BC571" s="7">
        <f>IF(BW570&gt;0,BC570-1000,BC570)</f>
        <v>0</v>
      </c>
      <c r="BD571" s="20">
        <f>IF(BW570&gt;0,ROUND(PMT($F$92/12,$F$96*12,-BC571),5),0)</f>
        <v>0</v>
      </c>
      <c r="BE571" s="15">
        <f>IF(BW570&gt;0,ROUND(BC571*$E$1/1000,2),0)</f>
        <v>0</v>
      </c>
      <c r="BF571" s="15">
        <f>IF(BW570&gt;0,ROUND(MIN(BC571,$F$168)*$BF$1,2),0)</f>
        <v>0</v>
      </c>
      <c r="BG571" s="22">
        <v>0</v>
      </c>
      <c r="BH571" s="22">
        <f>IF(BW570&gt;0,ROUND(MIN(BC571,$F$168)*$BH$1,0),0)</f>
        <v>0</v>
      </c>
      <c r="BI571" s="22">
        <f>IF(BW570&gt;0,ROUND(MIN(BC571,$F$168)*$BI$1,2),0)</f>
        <v>0</v>
      </c>
      <c r="BJ571" s="22">
        <f>IF(BW570&gt;0,ROUND(MIN(BC571,$F$168)*$BJ$1,2),0)</f>
        <v>0</v>
      </c>
      <c r="BK571" s="22">
        <f>IF(BW570&gt;0,ROUND(MIN(BC571,$F$168)*$BK$1,2),0)</f>
        <v>0</v>
      </c>
      <c r="BL571" s="15">
        <f>IF(BW570&gt;0,BF571+SUM(BH571:BK571),0)</f>
        <v>0</v>
      </c>
      <c r="BM571" s="22">
        <f>IF(BW570&gt;0,ROUND(BL571/12,2),0)</f>
        <v>0</v>
      </c>
      <c r="BN571" s="9">
        <f>INT(BM571)</f>
        <v>0</v>
      </c>
      <c r="BO571" s="23">
        <f>INT((BM571-BN571)*10)/10</f>
        <v>0</v>
      </c>
      <c r="BP571" s="17">
        <f>BM571-BN571-BO571</f>
        <v>0</v>
      </c>
      <c r="BQ571" s="23">
        <f>IF(OR(BP571=0.05,BP571=0),BP571,IF(AND(BP571&gt;0.051,BP571&lt;0.1),0.1,IF(AND(BP571&gt;0.001,BP571&lt;0.05),0.05,BP571)))</f>
        <v>0</v>
      </c>
      <c r="BR571" s="23">
        <f>BN571+BO571+BQ571</f>
        <v>0</v>
      </c>
      <c r="BS571">
        <f>IF(BW570&gt;0,BS570,0)</f>
        <v>0</v>
      </c>
      <c r="BT571" s="7">
        <f>SUM(BD571:BE571)+BR571+BS571</f>
        <v>0</v>
      </c>
      <c r="BU571" s="7">
        <f>IF(AND(BT571&gt;0,BT572=0),BT571,0)</f>
        <v>0</v>
      </c>
      <c r="BV571" s="7">
        <f>IF(BW570&gt;0,BV570,0)</f>
        <v>0</v>
      </c>
      <c r="BW571" s="7">
        <f>IF(ROUND(BT571-BV571,2)&gt;0,ROUND(BT571-BV571,2),0)</f>
        <v>0</v>
      </c>
      <c r="CB571">
        <v>569</v>
      </c>
      <c r="CC571" s="7">
        <f>IF(DB570&gt;0,CC570-1000,CC570)</f>
        <v>0</v>
      </c>
      <c r="CD571" s="20">
        <f>IF(DB570&gt;0,ROUND(PMT($F$92/12,$F$96*12,-CC571),5),0)</f>
        <v>0</v>
      </c>
      <c r="CE571" s="15">
        <f>IF(DB570&gt;0,ROUND(CC571*$CE$1/1000,2),0)</f>
        <v>0</v>
      </c>
      <c r="CF571" s="9">
        <f>INT(CE571)</f>
        <v>0</v>
      </c>
      <c r="CG571" s="23">
        <f>INT((CE571-CF571)*10)/10</f>
        <v>0</v>
      </c>
      <c r="CH571" s="17">
        <f>CE571-CF571-CG571</f>
        <v>0</v>
      </c>
      <c r="CI571" s="23">
        <f>IF(OR(CH571=0.05,CH571=0),CH571,IF(AND(CH571&gt;0.051,CH571&lt;0.1),0.1,IF(AND(CH571&gt;0.001,CH571&lt;0.05),0.05,CH571)))</f>
        <v>0</v>
      </c>
      <c r="CJ571" s="23">
        <f>CF571+CG571+CI571</f>
        <v>0</v>
      </c>
      <c r="CK571" s="15">
        <f>IF(DB570&gt;0,ROUND($CD$1*$CK$1,2),0)</f>
        <v>0</v>
      </c>
      <c r="CL571" s="22">
        <v>0</v>
      </c>
      <c r="CM571" s="22">
        <f>IF(DB570&gt;0,ROUND($CD$1*$CM$1,2),0)</f>
        <v>0</v>
      </c>
      <c r="CN571" s="22">
        <f>IF(DB570&gt;0,ROUND($CD$1*$CN$1,2),0)</f>
        <v>0</v>
      </c>
      <c r="CO571" s="22">
        <f>IF(DB570&gt;0,ROUND($CD$1*$CO$1,2),0)</f>
        <v>0</v>
      </c>
      <c r="CP571" s="22">
        <f>IF(DB570&gt;0,ROUND($CD$1*$CP$1,2),0)</f>
        <v>0</v>
      </c>
      <c r="CQ571" s="15">
        <f>IF(DB570&gt;0,CK571+SUM(CM571:CP571),0)</f>
        <v>0</v>
      </c>
      <c r="CR571" s="22">
        <f>IF(DB570&gt;0,ROUND(CQ571/12,2),0)</f>
        <v>0</v>
      </c>
      <c r="CS571" s="9">
        <f>INT(CR571)</f>
        <v>0</v>
      </c>
      <c r="CT571" s="23">
        <f>INT((CR571-CS571)*10)/10</f>
        <v>0</v>
      </c>
      <c r="CU571" s="17">
        <f>CR571-CS571-CT571</f>
        <v>0</v>
      </c>
      <c r="CV571" s="23">
        <f>IF(OR(CU571=0.05,CU571=0),CU571,IF(AND(CU571&gt;0.051,CU571&lt;0.1),0.1,IF(AND(CU571&gt;0.001,CU571&lt;0.05),0.05,CU571)))</f>
        <v>0</v>
      </c>
      <c r="CW571" s="23">
        <f>CS571+CT571+CV571</f>
        <v>0</v>
      </c>
      <c r="CX571">
        <f>IF(DB570&gt;0,CX570,0)</f>
        <v>0</v>
      </c>
      <c r="CY571" s="7">
        <f>ROUND(CD571+CJ571+CW571+CX571,2)</f>
        <v>0</v>
      </c>
      <c r="CZ571" s="7">
        <f>IF(AND(CY571&gt;0,CY572=0),CY571,0)</f>
        <v>0</v>
      </c>
      <c r="DA571" s="7">
        <f>IF(DB570&gt;0,DA570,0)</f>
        <v>0</v>
      </c>
      <c r="DB571" s="7">
        <f>IF(ROUND(CY571-DA571,2)&gt;0,ROUND(CY571-DA571,2),0)</f>
        <v>0</v>
      </c>
      <c r="EB571">
        <v>569</v>
      </c>
      <c r="EC571" s="7">
        <f>IF(FB570&gt;0,EC570-1000,EC570)</f>
        <v>0</v>
      </c>
      <c r="ED571" s="20">
        <f>IF(FB570&gt;0,ROUND(PMT($F$92/12,$F$96*12,-EC571),5),0)</f>
        <v>0</v>
      </c>
      <c r="EE571" s="15">
        <f>IF(FB570&gt;0,ROUND(EC571*$EE$1/1000,2),0)</f>
        <v>0</v>
      </c>
      <c r="EF571" s="9">
        <f>INT(EE571)</f>
        <v>0</v>
      </c>
      <c r="EG571" s="23">
        <f>INT((EE571-EF571)*10)/10</f>
        <v>0</v>
      </c>
      <c r="EH571" s="17">
        <f>EE571-EF571-EG571</f>
        <v>0</v>
      </c>
      <c r="EI571" s="23">
        <f>IF(OR(EH571=0.05,EH571=0),EH571,IF(AND(EH571&gt;0.051,EH571&lt;0.1),0.1,IF(AND(EH571&gt;0.001,EH571&lt;0.05),0.05,EH571)))</f>
        <v>0</v>
      </c>
      <c r="EJ571" s="23">
        <f>EF571+EG571+EI571</f>
        <v>0</v>
      </c>
      <c r="EK571" s="15">
        <f>IF(FB570&gt;0,ROUND($ED$1*$EK$1,2),0)</f>
        <v>0</v>
      </c>
      <c r="EL571" s="22">
        <v>0</v>
      </c>
      <c r="EM571" s="22">
        <f>IF(FB570&gt;0,ROUND($ED$1*$EM$1,0),0)</f>
        <v>0</v>
      </c>
      <c r="EN571" s="22">
        <f>IF(FB570&gt;0,ROUND($ED$1*$EN$1,2),0)</f>
        <v>0</v>
      </c>
      <c r="EO571" s="22">
        <f>IF(FB570&gt;0,ROUND($ED$1*$EO$1,2),0)</f>
        <v>0</v>
      </c>
      <c r="EP571" s="22">
        <f>IF(FB570&gt;0,ROUND($ED$1*$EP$1,2),0)</f>
        <v>0</v>
      </c>
      <c r="EQ571" s="15">
        <f>IF(FB570&gt;0,EK571+SUM(EM571:EP571),0)</f>
        <v>0</v>
      </c>
      <c r="ER571" s="22">
        <f>IF(FB570&gt;0,ROUND(EQ571/12,2),0)</f>
        <v>0</v>
      </c>
      <c r="ES571" s="9">
        <f>INT(ER571)</f>
        <v>0</v>
      </c>
      <c r="ET571" s="23">
        <f>INT((ER571-ES571)*10)/10</f>
        <v>0</v>
      </c>
      <c r="EU571" s="17">
        <f>ER571-ES571-ET571</f>
        <v>0</v>
      </c>
      <c r="EV571" s="23">
        <f>IF(OR(EU571=0.05,EU571=0),EU571,IF(AND(EU571&gt;0.051,EU571&lt;0.1),0.1,IF(AND(EU571&gt;0.001,EU571&lt;0.05),0.05,EU571)))</f>
        <v>0</v>
      </c>
      <c r="EW571" s="23">
        <f>ES571+ET571+EV571</f>
        <v>0</v>
      </c>
      <c r="EX571">
        <f>IF(FB570&gt;0,EX570,0)</f>
        <v>0</v>
      </c>
      <c r="EY571" s="7">
        <f>ROUND(ED571+EJ571+EW571+EX571,2)</f>
        <v>0</v>
      </c>
      <c r="EZ571" s="7">
        <f>IF(AND(EY571&gt;0,EY572=0),EY571,0)</f>
        <v>0</v>
      </c>
      <c r="FA571" s="7">
        <f>IF(FB570&gt;0,FA570,0)</f>
        <v>0</v>
      </c>
      <c r="FB571" s="7">
        <f>IF(ROUND(EY571-FA571,2)&gt;0,ROUND(EY571-FA571,2),0)</f>
        <v>0</v>
      </c>
      <c r="GB571">
        <v>569</v>
      </c>
      <c r="GC571" s="7">
        <f>IF(HB570&gt;0,GC570-1000,GC570)</f>
        <v>0</v>
      </c>
      <c r="GD571" s="20">
        <f>IF(HB570&gt;0,ROUND(PMT($F$92/12,$F$96*12,-GC571),5),0)</f>
        <v>0</v>
      </c>
      <c r="GE571" s="15">
        <f>IF(HB570&gt;0,ROUND(GC571*$GE$1/1000,2),0)</f>
        <v>0</v>
      </c>
      <c r="GF571" s="9">
        <f>INT(GE571)</f>
        <v>0</v>
      </c>
      <c r="GG571" s="23">
        <f>INT((GE571-GF571)*10)/10</f>
        <v>0</v>
      </c>
      <c r="GH571" s="17">
        <f>GE571-GF571-GG571</f>
        <v>0</v>
      </c>
      <c r="GI571" s="23">
        <f>IF(OR(GH571=0.05,GH571=0),GH571,IF(AND(GH571&gt;0.051,GH571&lt;0.1),0.1,IF(AND(GH571&gt;0.001,GH571&lt;0.05),0.05,GH571)))</f>
        <v>0</v>
      </c>
      <c r="GJ571" s="23">
        <f>GF571+GG571+GI571</f>
        <v>0</v>
      </c>
      <c r="GK571" s="15">
        <f>IF(HB570&gt;0,ROUND($GD$1*$GK$1,2),0)</f>
        <v>0</v>
      </c>
      <c r="GL571" s="22">
        <v>0</v>
      </c>
      <c r="GM571" s="22">
        <f>IF(HB570&gt;0,ROUND($GD$1*$GM$1,0),0)</f>
        <v>0</v>
      </c>
      <c r="GN571" s="22">
        <f>IF(HB570&gt;0,ROUND($GD$1*$GN$1,2),0)</f>
        <v>0</v>
      </c>
      <c r="GO571" s="22">
        <f>IF(HB570&gt;0,ROUND($GD$1*$GO$1,2),0)</f>
        <v>0</v>
      </c>
      <c r="GP571" s="22">
        <f>IF(HB570&gt;0,ROUND($GD$1*$GP$1,2),0)</f>
        <v>0</v>
      </c>
      <c r="GQ571" s="15">
        <f>IF(HB570&gt;0,GK571+SUM(GM571:GP571),0)</f>
        <v>0</v>
      </c>
      <c r="GR571" s="22">
        <f>IF(HB570&gt;0,ROUND(GQ571/12,2),0)</f>
        <v>0</v>
      </c>
      <c r="GS571" s="9">
        <f>INT(GR571)</f>
        <v>0</v>
      </c>
      <c r="GT571" s="23">
        <f>INT((GR571-GS571)*10)/10</f>
        <v>0</v>
      </c>
      <c r="GU571" s="17">
        <f>GR571-GS571-GT571</f>
        <v>0</v>
      </c>
      <c r="GV571" s="23">
        <f>IF(OR(GU571=0.05,GU571=0),GU571,IF(AND(GU571&gt;0.051,GU571&lt;0.1),0.1,IF(AND(GU571&gt;0.001,GU571&lt;0.05),0.05,GU571)))</f>
        <v>0</v>
      </c>
      <c r="GW571" s="23">
        <f>GS571+GT571+GV571</f>
        <v>0</v>
      </c>
      <c r="GX571">
        <f>IF(HB570&gt;0,GX570,0)</f>
        <v>0</v>
      </c>
      <c r="GY571" s="7">
        <f>ROUND(GD571+GJ571+GW571+GX571,2)</f>
        <v>0</v>
      </c>
      <c r="GZ571" s="7">
        <f>IF(AND(GY571&gt;0,GY572=0),GY571,0)</f>
        <v>0</v>
      </c>
      <c r="HA571" s="7">
        <f>IF(HB570&gt;0,HA570,0)</f>
        <v>0</v>
      </c>
      <c r="HB571" s="7">
        <f>IF(ROUND(GY571-HA571,2)&gt;0,ROUND(GY571-HA571,2),0)</f>
        <v>0</v>
      </c>
    </row>
    <row r="572" spans="1:235">
      <c r="BB572">
        <v>570</v>
      </c>
      <c r="BC572" s="7">
        <f>IF(BW571&gt;0,BC571-1000,BC571)</f>
        <v>0</v>
      </c>
      <c r="BD572" s="20">
        <f>IF(BW571&gt;0,ROUND(PMT($F$92/12,$F$96*12,-BC572),5),0)</f>
        <v>0</v>
      </c>
      <c r="BE572" s="15">
        <f>IF(BW571&gt;0,ROUND(BC572*$E$1/1000,2),0)</f>
        <v>0</v>
      </c>
      <c r="BF572" s="15">
        <f>IF(BW571&gt;0,ROUND(MIN(BC572,$F$168)*$BF$1,2),0)</f>
        <v>0</v>
      </c>
      <c r="BG572" s="22">
        <v>0</v>
      </c>
      <c r="BH572" s="22">
        <f>IF(BW571&gt;0,ROUND(MIN(BC572,$F$168)*$BH$1,0),0)</f>
        <v>0</v>
      </c>
      <c r="BI572" s="22">
        <f>IF(BW571&gt;0,ROUND(MIN(BC572,$F$168)*$BI$1,2),0)</f>
        <v>0</v>
      </c>
      <c r="BJ572" s="22">
        <f>IF(BW571&gt;0,ROUND(MIN(BC572,$F$168)*$BJ$1,2),0)</f>
        <v>0</v>
      </c>
      <c r="BK572" s="22">
        <f>IF(BW571&gt;0,ROUND(MIN(BC572,$F$168)*$BK$1,2),0)</f>
        <v>0</v>
      </c>
      <c r="BL572" s="15">
        <f>IF(BW571&gt;0,BF572+SUM(BH572:BK572),0)</f>
        <v>0</v>
      </c>
      <c r="BM572" s="22">
        <f>IF(BW571&gt;0,ROUND(BL572/12,2),0)</f>
        <v>0</v>
      </c>
      <c r="BN572" s="9">
        <f>INT(BM572)</f>
        <v>0</v>
      </c>
      <c r="BO572" s="23">
        <f>INT((BM572-BN572)*10)/10</f>
        <v>0</v>
      </c>
      <c r="BP572" s="17">
        <f>BM572-BN572-BO572</f>
        <v>0</v>
      </c>
      <c r="BQ572" s="23">
        <f>IF(OR(BP572=0.05,BP572=0),BP572,IF(AND(BP572&gt;0.051,BP572&lt;0.1),0.1,IF(AND(BP572&gt;0.001,BP572&lt;0.05),0.05,BP572)))</f>
        <v>0</v>
      </c>
      <c r="BR572" s="23">
        <f>BN572+BO572+BQ572</f>
        <v>0</v>
      </c>
      <c r="BS572">
        <f>IF(BW571&gt;0,BS571,0)</f>
        <v>0</v>
      </c>
      <c r="BT572" s="7">
        <f>SUM(BD572:BE572)+BR572+BS572</f>
        <v>0</v>
      </c>
      <c r="BU572" s="7">
        <f>IF(AND(BT572&gt;0,BT573=0),BT572,0)</f>
        <v>0</v>
      </c>
      <c r="BV572" s="7">
        <f>IF(BW571&gt;0,BV571,0)</f>
        <v>0</v>
      </c>
      <c r="BW572" s="7">
        <f>IF(ROUND(BT572-BV572,2)&gt;0,ROUND(BT572-BV572,2),0)</f>
        <v>0</v>
      </c>
      <c r="CB572">
        <v>570</v>
      </c>
      <c r="CC572" s="7">
        <f>IF(DB571&gt;0,CC571-1000,CC571)</f>
        <v>0</v>
      </c>
      <c r="CD572" s="20">
        <f>IF(DB571&gt;0,ROUND(PMT($F$92/12,$F$96*12,-CC572),5),0)</f>
        <v>0</v>
      </c>
      <c r="CE572" s="15">
        <f>IF(DB571&gt;0,ROUND(CC572*$CE$1/1000,2),0)</f>
        <v>0</v>
      </c>
      <c r="CF572" s="9">
        <f>INT(CE572)</f>
        <v>0</v>
      </c>
      <c r="CG572" s="23">
        <f>INT((CE572-CF572)*10)/10</f>
        <v>0</v>
      </c>
      <c r="CH572" s="17">
        <f>CE572-CF572-CG572</f>
        <v>0</v>
      </c>
      <c r="CI572" s="23">
        <f>IF(OR(CH572=0.05,CH572=0),CH572,IF(AND(CH572&gt;0.051,CH572&lt;0.1),0.1,IF(AND(CH572&gt;0.001,CH572&lt;0.05),0.05,CH572)))</f>
        <v>0</v>
      </c>
      <c r="CJ572" s="23">
        <f>CF572+CG572+CI572</f>
        <v>0</v>
      </c>
      <c r="CK572" s="15">
        <f>IF(DB571&gt;0,ROUND($CD$1*$CK$1,2),0)</f>
        <v>0</v>
      </c>
      <c r="CL572" s="22">
        <v>0</v>
      </c>
      <c r="CM572" s="22">
        <f>IF(DB571&gt;0,ROUND($CD$1*$CM$1,2),0)</f>
        <v>0</v>
      </c>
      <c r="CN572" s="22">
        <f>IF(DB571&gt;0,ROUND($CD$1*$CN$1,2),0)</f>
        <v>0</v>
      </c>
      <c r="CO572" s="22">
        <f>IF(DB571&gt;0,ROUND($CD$1*$CO$1,2),0)</f>
        <v>0</v>
      </c>
      <c r="CP572" s="22">
        <f>IF(DB571&gt;0,ROUND($CD$1*$CP$1,2),0)</f>
        <v>0</v>
      </c>
      <c r="CQ572" s="15">
        <f>IF(DB571&gt;0,CK572+SUM(CM572:CP572),0)</f>
        <v>0</v>
      </c>
      <c r="CR572" s="22">
        <f>IF(DB571&gt;0,ROUND(CQ572/12,2),0)</f>
        <v>0</v>
      </c>
      <c r="CS572" s="9">
        <f>INT(CR572)</f>
        <v>0</v>
      </c>
      <c r="CT572" s="23">
        <f>INT((CR572-CS572)*10)/10</f>
        <v>0</v>
      </c>
      <c r="CU572" s="17">
        <f>CR572-CS572-CT572</f>
        <v>0</v>
      </c>
      <c r="CV572" s="23">
        <f>IF(OR(CU572=0.05,CU572=0),CU572,IF(AND(CU572&gt;0.051,CU572&lt;0.1),0.1,IF(AND(CU572&gt;0.001,CU572&lt;0.05),0.05,CU572)))</f>
        <v>0</v>
      </c>
      <c r="CW572" s="23">
        <f>CS572+CT572+CV572</f>
        <v>0</v>
      </c>
      <c r="CX572">
        <f>IF(DB571&gt;0,CX571,0)</f>
        <v>0</v>
      </c>
      <c r="CY572" s="7">
        <f>ROUND(CD572+CJ572+CW572+CX572,2)</f>
        <v>0</v>
      </c>
      <c r="CZ572" s="7">
        <f>IF(AND(CY572&gt;0,CY573=0),CY572,0)</f>
        <v>0</v>
      </c>
      <c r="DA572" s="7">
        <f>IF(DB571&gt;0,DA571,0)</f>
        <v>0</v>
      </c>
      <c r="DB572" s="7">
        <f>IF(ROUND(CY572-DA572,2)&gt;0,ROUND(CY572-DA572,2),0)</f>
        <v>0</v>
      </c>
      <c r="EB572">
        <v>570</v>
      </c>
      <c r="EC572" s="7">
        <f>IF(FB571&gt;0,EC571-1000,EC571)</f>
        <v>0</v>
      </c>
      <c r="ED572" s="20">
        <f>IF(FB571&gt;0,ROUND(PMT($F$92/12,$F$96*12,-EC572),5),0)</f>
        <v>0</v>
      </c>
      <c r="EE572" s="15">
        <f>IF(FB571&gt;0,ROUND(EC572*$EE$1/1000,2),0)</f>
        <v>0</v>
      </c>
      <c r="EF572" s="9">
        <f>INT(EE572)</f>
        <v>0</v>
      </c>
      <c r="EG572" s="23">
        <f>INT((EE572-EF572)*10)/10</f>
        <v>0</v>
      </c>
      <c r="EH572" s="17">
        <f>EE572-EF572-EG572</f>
        <v>0</v>
      </c>
      <c r="EI572" s="23">
        <f>IF(OR(EH572=0.05,EH572=0),EH572,IF(AND(EH572&gt;0.051,EH572&lt;0.1),0.1,IF(AND(EH572&gt;0.001,EH572&lt;0.05),0.05,EH572)))</f>
        <v>0</v>
      </c>
      <c r="EJ572" s="23">
        <f>EF572+EG572+EI572</f>
        <v>0</v>
      </c>
      <c r="EK572" s="15">
        <f>IF(FB571&gt;0,ROUND($ED$1*$EK$1,2),0)</f>
        <v>0</v>
      </c>
      <c r="EL572" s="22">
        <v>0</v>
      </c>
      <c r="EM572" s="22">
        <f>IF(FB571&gt;0,ROUND($ED$1*$EM$1,0),0)</f>
        <v>0</v>
      </c>
      <c r="EN572" s="22">
        <f>IF(FB571&gt;0,ROUND($ED$1*$EN$1,2),0)</f>
        <v>0</v>
      </c>
      <c r="EO572" s="22">
        <f>IF(FB571&gt;0,ROUND($ED$1*$EO$1,2),0)</f>
        <v>0</v>
      </c>
      <c r="EP572" s="22">
        <f>IF(FB571&gt;0,ROUND($ED$1*$EP$1,2),0)</f>
        <v>0</v>
      </c>
      <c r="EQ572" s="15">
        <f>IF(FB571&gt;0,EK572+SUM(EM572:EP572),0)</f>
        <v>0</v>
      </c>
      <c r="ER572" s="22">
        <f>IF(FB571&gt;0,ROUND(EQ572/12,2),0)</f>
        <v>0</v>
      </c>
      <c r="ES572" s="9">
        <f>INT(ER572)</f>
        <v>0</v>
      </c>
      <c r="ET572" s="23">
        <f>INT((ER572-ES572)*10)/10</f>
        <v>0</v>
      </c>
      <c r="EU572" s="17">
        <f>ER572-ES572-ET572</f>
        <v>0</v>
      </c>
      <c r="EV572" s="23">
        <f>IF(OR(EU572=0.05,EU572=0),EU572,IF(AND(EU572&gt;0.051,EU572&lt;0.1),0.1,IF(AND(EU572&gt;0.001,EU572&lt;0.05),0.05,EU572)))</f>
        <v>0</v>
      </c>
      <c r="EW572" s="23">
        <f>ES572+ET572+EV572</f>
        <v>0</v>
      </c>
      <c r="EX572">
        <f>IF(FB571&gt;0,EX571,0)</f>
        <v>0</v>
      </c>
      <c r="EY572" s="7">
        <f>ROUND(ED572+EJ572+EW572+EX572,2)</f>
        <v>0</v>
      </c>
      <c r="EZ572" s="7">
        <f>IF(AND(EY572&gt;0,EY573=0),EY572,0)</f>
        <v>0</v>
      </c>
      <c r="FA572" s="7">
        <f>IF(FB571&gt;0,FA571,0)</f>
        <v>0</v>
      </c>
      <c r="FB572" s="7">
        <f>IF(ROUND(EY572-FA572,2)&gt;0,ROUND(EY572-FA572,2),0)</f>
        <v>0</v>
      </c>
      <c r="GB572">
        <v>570</v>
      </c>
      <c r="GC572" s="7">
        <f>IF(HB571&gt;0,GC571-1000,GC571)</f>
        <v>0</v>
      </c>
      <c r="GD572" s="20">
        <f>IF(HB571&gt;0,ROUND(PMT($F$92/12,$F$96*12,-GC572),5),0)</f>
        <v>0</v>
      </c>
      <c r="GE572" s="15">
        <f>IF(HB571&gt;0,ROUND(GC572*$GE$1/1000,2),0)</f>
        <v>0</v>
      </c>
      <c r="GF572" s="9">
        <f>INT(GE572)</f>
        <v>0</v>
      </c>
      <c r="GG572" s="23">
        <f>INT((GE572-GF572)*10)/10</f>
        <v>0</v>
      </c>
      <c r="GH572" s="17">
        <f>GE572-GF572-GG572</f>
        <v>0</v>
      </c>
      <c r="GI572" s="23">
        <f>IF(OR(GH572=0.05,GH572=0),GH572,IF(AND(GH572&gt;0.051,GH572&lt;0.1),0.1,IF(AND(GH572&gt;0.001,GH572&lt;0.05),0.05,GH572)))</f>
        <v>0</v>
      </c>
      <c r="GJ572" s="23">
        <f>GF572+GG572+GI572</f>
        <v>0</v>
      </c>
      <c r="GK572" s="15">
        <f>IF(HB571&gt;0,ROUND($GD$1*$GK$1,2),0)</f>
        <v>0</v>
      </c>
      <c r="GL572" s="22">
        <v>0</v>
      </c>
      <c r="GM572" s="22">
        <f>IF(HB571&gt;0,ROUND($GD$1*$GM$1,0),0)</f>
        <v>0</v>
      </c>
      <c r="GN572" s="22">
        <f>IF(HB571&gt;0,ROUND($GD$1*$GN$1,2),0)</f>
        <v>0</v>
      </c>
      <c r="GO572" s="22">
        <f>IF(HB571&gt;0,ROUND($GD$1*$GO$1,2),0)</f>
        <v>0</v>
      </c>
      <c r="GP572" s="22">
        <f>IF(HB571&gt;0,ROUND($GD$1*$GP$1,2),0)</f>
        <v>0</v>
      </c>
      <c r="GQ572" s="15">
        <f>IF(HB571&gt;0,GK572+SUM(GM572:GP572),0)</f>
        <v>0</v>
      </c>
      <c r="GR572" s="22">
        <f>IF(HB571&gt;0,ROUND(GQ572/12,2),0)</f>
        <v>0</v>
      </c>
      <c r="GS572" s="9">
        <f>INT(GR572)</f>
        <v>0</v>
      </c>
      <c r="GT572" s="23">
        <f>INT((GR572-GS572)*10)/10</f>
        <v>0</v>
      </c>
      <c r="GU572" s="17">
        <f>GR572-GS572-GT572</f>
        <v>0</v>
      </c>
      <c r="GV572" s="23">
        <f>IF(OR(GU572=0.05,GU572=0),GU572,IF(AND(GU572&gt;0.051,GU572&lt;0.1),0.1,IF(AND(GU572&gt;0.001,GU572&lt;0.05),0.05,GU572)))</f>
        <v>0</v>
      </c>
      <c r="GW572" s="23">
        <f>GS572+GT572+GV572</f>
        <v>0</v>
      </c>
      <c r="GX572">
        <f>IF(HB571&gt;0,GX571,0)</f>
        <v>0</v>
      </c>
      <c r="GY572" s="7">
        <f>ROUND(GD572+GJ572+GW572+GX572,2)</f>
        <v>0</v>
      </c>
      <c r="GZ572" s="7">
        <f>IF(AND(GY572&gt;0,GY573=0),GY572,0)</f>
        <v>0</v>
      </c>
      <c r="HA572" s="7">
        <f>IF(HB571&gt;0,HA571,0)</f>
        <v>0</v>
      </c>
      <c r="HB572" s="7">
        <f>IF(ROUND(GY572-HA572,2)&gt;0,ROUND(GY572-HA572,2),0)</f>
        <v>0</v>
      </c>
    </row>
    <row r="573" spans="1:235">
      <c r="BB573">
        <v>571</v>
      </c>
      <c r="BC573" s="7">
        <f>IF(BW572&gt;0,BC572-1000,BC572)</f>
        <v>0</v>
      </c>
      <c r="BD573" s="20">
        <f>IF(BW572&gt;0,ROUND(PMT($F$92/12,$F$96*12,-BC573),5),0)</f>
        <v>0</v>
      </c>
      <c r="BE573" s="15">
        <f>IF(BW572&gt;0,ROUND(BC573*$E$1/1000,2),0)</f>
        <v>0</v>
      </c>
      <c r="BF573" s="15">
        <f>IF(BW572&gt;0,ROUND(MIN(BC573,$F$168)*$BF$1,2),0)</f>
        <v>0</v>
      </c>
      <c r="BG573" s="22">
        <v>0</v>
      </c>
      <c r="BH573" s="22">
        <f>IF(BW572&gt;0,ROUND(MIN(BC573,$F$168)*$BH$1,0),0)</f>
        <v>0</v>
      </c>
      <c r="BI573" s="22">
        <f>IF(BW572&gt;0,ROUND(MIN(BC573,$F$168)*$BI$1,2),0)</f>
        <v>0</v>
      </c>
      <c r="BJ573" s="22">
        <f>IF(BW572&gt;0,ROUND(MIN(BC573,$F$168)*$BJ$1,2),0)</f>
        <v>0</v>
      </c>
      <c r="BK573" s="22">
        <f>IF(BW572&gt;0,ROUND(MIN(BC573,$F$168)*$BK$1,2),0)</f>
        <v>0</v>
      </c>
      <c r="BL573" s="15">
        <f>IF(BW572&gt;0,BF573+SUM(BH573:BK573),0)</f>
        <v>0</v>
      </c>
      <c r="BM573" s="22">
        <f>IF(BW572&gt;0,ROUND(BL573/12,2),0)</f>
        <v>0</v>
      </c>
      <c r="BN573" s="9">
        <f>INT(BM573)</f>
        <v>0</v>
      </c>
      <c r="BO573" s="23">
        <f>INT((BM573-BN573)*10)/10</f>
        <v>0</v>
      </c>
      <c r="BP573" s="17">
        <f>BM573-BN573-BO573</f>
        <v>0</v>
      </c>
      <c r="BQ573" s="23">
        <f>IF(OR(BP573=0.05,BP573=0),BP573,IF(AND(BP573&gt;0.051,BP573&lt;0.1),0.1,IF(AND(BP573&gt;0.001,BP573&lt;0.05),0.05,BP573)))</f>
        <v>0</v>
      </c>
      <c r="BR573" s="23">
        <f>BN573+BO573+BQ573</f>
        <v>0</v>
      </c>
      <c r="BS573">
        <f>IF(BW572&gt;0,BS572,0)</f>
        <v>0</v>
      </c>
      <c r="BT573" s="7">
        <f>SUM(BD573:BE573)+BR573+BS573</f>
        <v>0</v>
      </c>
      <c r="BU573" s="7">
        <f>IF(AND(BT573&gt;0,BT574=0),BT573,0)</f>
        <v>0</v>
      </c>
      <c r="BV573" s="7">
        <f>IF(BW572&gt;0,BV572,0)</f>
        <v>0</v>
      </c>
      <c r="BW573" s="7">
        <f>IF(ROUND(BT573-BV573,2)&gt;0,ROUND(BT573-BV573,2),0)</f>
        <v>0</v>
      </c>
      <c r="CB573">
        <v>571</v>
      </c>
      <c r="CC573" s="7">
        <f>IF(DB572&gt;0,CC572-1000,CC572)</f>
        <v>0</v>
      </c>
      <c r="CD573" s="20">
        <f>IF(DB572&gt;0,ROUND(PMT($F$92/12,$F$96*12,-CC573),5),0)</f>
        <v>0</v>
      </c>
      <c r="CE573" s="15">
        <f>IF(DB572&gt;0,ROUND(CC573*$CE$1/1000,2),0)</f>
        <v>0</v>
      </c>
      <c r="CF573" s="9">
        <f>INT(CE573)</f>
        <v>0</v>
      </c>
      <c r="CG573" s="23">
        <f>INT((CE573-CF573)*10)/10</f>
        <v>0</v>
      </c>
      <c r="CH573" s="17">
        <f>CE573-CF573-CG573</f>
        <v>0</v>
      </c>
      <c r="CI573" s="23">
        <f>IF(OR(CH573=0.05,CH573=0),CH573,IF(AND(CH573&gt;0.051,CH573&lt;0.1),0.1,IF(AND(CH573&gt;0.001,CH573&lt;0.05),0.05,CH573)))</f>
        <v>0</v>
      </c>
      <c r="CJ573" s="23">
        <f>CF573+CG573+CI573</f>
        <v>0</v>
      </c>
      <c r="CK573" s="15">
        <f>IF(DB572&gt;0,ROUND($CD$1*$CK$1,2),0)</f>
        <v>0</v>
      </c>
      <c r="CL573" s="22">
        <v>0</v>
      </c>
      <c r="CM573" s="22">
        <f>IF(DB572&gt;0,ROUND($CD$1*$CM$1,2),0)</f>
        <v>0</v>
      </c>
      <c r="CN573" s="22">
        <f>IF(DB572&gt;0,ROUND($CD$1*$CN$1,2),0)</f>
        <v>0</v>
      </c>
      <c r="CO573" s="22">
        <f>IF(DB572&gt;0,ROUND($CD$1*$CO$1,2),0)</f>
        <v>0</v>
      </c>
      <c r="CP573" s="22">
        <f>IF(DB572&gt;0,ROUND($CD$1*$CP$1,2),0)</f>
        <v>0</v>
      </c>
      <c r="CQ573" s="15">
        <f>IF(DB572&gt;0,CK573+SUM(CM573:CP573),0)</f>
        <v>0</v>
      </c>
      <c r="CR573" s="22">
        <f>IF(DB572&gt;0,ROUND(CQ573/12,2),0)</f>
        <v>0</v>
      </c>
      <c r="CS573" s="9">
        <f>INT(CR573)</f>
        <v>0</v>
      </c>
      <c r="CT573" s="23">
        <f>INT((CR573-CS573)*10)/10</f>
        <v>0</v>
      </c>
      <c r="CU573" s="17">
        <f>CR573-CS573-CT573</f>
        <v>0</v>
      </c>
      <c r="CV573" s="23">
        <f>IF(OR(CU573=0.05,CU573=0),CU573,IF(AND(CU573&gt;0.051,CU573&lt;0.1),0.1,IF(AND(CU573&gt;0.001,CU573&lt;0.05),0.05,CU573)))</f>
        <v>0</v>
      </c>
      <c r="CW573" s="23">
        <f>CS573+CT573+CV573</f>
        <v>0</v>
      </c>
      <c r="CX573">
        <f>IF(DB572&gt;0,CX572,0)</f>
        <v>0</v>
      </c>
      <c r="CY573" s="7">
        <f>ROUND(CD573+CJ573+CW573+CX573,2)</f>
        <v>0</v>
      </c>
      <c r="CZ573" s="7">
        <f>IF(AND(CY573&gt;0,CY574=0),CY573,0)</f>
        <v>0</v>
      </c>
      <c r="DA573" s="7">
        <f>IF(DB572&gt;0,DA572,0)</f>
        <v>0</v>
      </c>
      <c r="DB573" s="7">
        <f>IF(ROUND(CY573-DA573,2)&gt;0,ROUND(CY573-DA573,2),0)</f>
        <v>0</v>
      </c>
      <c r="EB573">
        <v>571</v>
      </c>
      <c r="EC573" s="7">
        <f>IF(FB572&gt;0,EC572-1000,EC572)</f>
        <v>0</v>
      </c>
      <c r="ED573" s="20">
        <f>IF(FB572&gt;0,ROUND(PMT($F$92/12,$F$96*12,-EC573),5),0)</f>
        <v>0</v>
      </c>
      <c r="EE573" s="15">
        <f>IF(FB572&gt;0,ROUND(EC573*$EE$1/1000,2),0)</f>
        <v>0</v>
      </c>
      <c r="EF573" s="9">
        <f>INT(EE573)</f>
        <v>0</v>
      </c>
      <c r="EG573" s="23">
        <f>INT((EE573-EF573)*10)/10</f>
        <v>0</v>
      </c>
      <c r="EH573" s="17">
        <f>EE573-EF573-EG573</f>
        <v>0</v>
      </c>
      <c r="EI573" s="23">
        <f>IF(OR(EH573=0.05,EH573=0),EH573,IF(AND(EH573&gt;0.051,EH573&lt;0.1),0.1,IF(AND(EH573&gt;0.001,EH573&lt;0.05),0.05,EH573)))</f>
        <v>0</v>
      </c>
      <c r="EJ573" s="23">
        <f>EF573+EG573+EI573</f>
        <v>0</v>
      </c>
      <c r="EK573" s="15">
        <f>IF(FB572&gt;0,ROUND($ED$1*$EK$1,2),0)</f>
        <v>0</v>
      </c>
      <c r="EL573" s="22">
        <v>0</v>
      </c>
      <c r="EM573" s="22">
        <f>IF(FB572&gt;0,ROUND($ED$1*$EM$1,0),0)</f>
        <v>0</v>
      </c>
      <c r="EN573" s="22">
        <f>IF(FB572&gt;0,ROUND($ED$1*$EN$1,2),0)</f>
        <v>0</v>
      </c>
      <c r="EO573" s="22">
        <f>IF(FB572&gt;0,ROUND($ED$1*$EO$1,2),0)</f>
        <v>0</v>
      </c>
      <c r="EP573" s="22">
        <f>IF(FB572&gt;0,ROUND($ED$1*$EP$1,2),0)</f>
        <v>0</v>
      </c>
      <c r="EQ573" s="15">
        <f>IF(FB572&gt;0,EK573+SUM(EM573:EP573),0)</f>
        <v>0</v>
      </c>
      <c r="ER573" s="22">
        <f>IF(FB572&gt;0,ROUND(EQ573/12,2),0)</f>
        <v>0</v>
      </c>
      <c r="ES573" s="9">
        <f>INT(ER573)</f>
        <v>0</v>
      </c>
      <c r="ET573" s="23">
        <f>INT((ER573-ES573)*10)/10</f>
        <v>0</v>
      </c>
      <c r="EU573" s="17">
        <f>ER573-ES573-ET573</f>
        <v>0</v>
      </c>
      <c r="EV573" s="23">
        <f>IF(OR(EU573=0.05,EU573=0),EU573,IF(AND(EU573&gt;0.051,EU573&lt;0.1),0.1,IF(AND(EU573&gt;0.001,EU573&lt;0.05),0.05,EU573)))</f>
        <v>0</v>
      </c>
      <c r="EW573" s="23">
        <f>ES573+ET573+EV573</f>
        <v>0</v>
      </c>
      <c r="EX573">
        <f>IF(FB572&gt;0,EX572,0)</f>
        <v>0</v>
      </c>
      <c r="EY573" s="7">
        <f>ROUND(ED573+EJ573+EW573+EX573,2)</f>
        <v>0</v>
      </c>
      <c r="EZ573" s="7">
        <f>IF(AND(EY573&gt;0,EY574=0),EY573,0)</f>
        <v>0</v>
      </c>
      <c r="FA573" s="7">
        <f>IF(FB572&gt;0,FA572,0)</f>
        <v>0</v>
      </c>
      <c r="FB573" s="7">
        <f>IF(ROUND(EY573-FA573,2)&gt;0,ROUND(EY573-FA573,2),0)</f>
        <v>0</v>
      </c>
      <c r="GB573">
        <v>571</v>
      </c>
      <c r="GC573" s="7">
        <f>IF(HB572&gt;0,GC572-1000,GC572)</f>
        <v>0</v>
      </c>
      <c r="GD573" s="20">
        <f>IF(HB572&gt;0,ROUND(PMT($F$92/12,$F$96*12,-GC573),5),0)</f>
        <v>0</v>
      </c>
      <c r="GE573" s="15">
        <f>IF(HB572&gt;0,ROUND(GC573*$GE$1/1000,2),0)</f>
        <v>0</v>
      </c>
      <c r="GF573" s="9">
        <f>INT(GE573)</f>
        <v>0</v>
      </c>
      <c r="GG573" s="23">
        <f>INT((GE573-GF573)*10)/10</f>
        <v>0</v>
      </c>
      <c r="GH573" s="17">
        <f>GE573-GF573-GG573</f>
        <v>0</v>
      </c>
      <c r="GI573" s="23">
        <f>IF(OR(GH573=0.05,GH573=0),GH573,IF(AND(GH573&gt;0.051,GH573&lt;0.1),0.1,IF(AND(GH573&gt;0.001,GH573&lt;0.05),0.05,GH573)))</f>
        <v>0</v>
      </c>
      <c r="GJ573" s="23">
        <f>GF573+GG573+GI573</f>
        <v>0</v>
      </c>
      <c r="GK573" s="15">
        <f>IF(HB572&gt;0,ROUND($GD$1*$GK$1,2),0)</f>
        <v>0</v>
      </c>
      <c r="GL573" s="22">
        <v>0</v>
      </c>
      <c r="GM573" s="22">
        <f>IF(HB572&gt;0,ROUND($GD$1*$GM$1,0),0)</f>
        <v>0</v>
      </c>
      <c r="GN573" s="22">
        <f>IF(HB572&gt;0,ROUND($GD$1*$GN$1,2),0)</f>
        <v>0</v>
      </c>
      <c r="GO573" s="22">
        <f>IF(HB572&gt;0,ROUND($GD$1*$GO$1,2),0)</f>
        <v>0</v>
      </c>
      <c r="GP573" s="22">
        <f>IF(HB572&gt;0,ROUND($GD$1*$GP$1,2),0)</f>
        <v>0</v>
      </c>
      <c r="GQ573" s="15">
        <f>IF(HB572&gt;0,GK573+SUM(GM573:GP573),0)</f>
        <v>0</v>
      </c>
      <c r="GR573" s="22">
        <f>IF(HB572&gt;0,ROUND(GQ573/12,2),0)</f>
        <v>0</v>
      </c>
      <c r="GS573" s="9">
        <f>INT(GR573)</f>
        <v>0</v>
      </c>
      <c r="GT573" s="23">
        <f>INT((GR573-GS573)*10)/10</f>
        <v>0</v>
      </c>
      <c r="GU573" s="17">
        <f>GR573-GS573-GT573</f>
        <v>0</v>
      </c>
      <c r="GV573" s="23">
        <f>IF(OR(GU573=0.05,GU573=0),GU573,IF(AND(GU573&gt;0.051,GU573&lt;0.1),0.1,IF(AND(GU573&gt;0.001,GU573&lt;0.05),0.05,GU573)))</f>
        <v>0</v>
      </c>
      <c r="GW573" s="23">
        <f>GS573+GT573+GV573</f>
        <v>0</v>
      </c>
      <c r="GX573">
        <f>IF(HB572&gt;0,GX572,0)</f>
        <v>0</v>
      </c>
      <c r="GY573" s="7">
        <f>ROUND(GD573+GJ573+GW573+GX573,2)</f>
        <v>0</v>
      </c>
      <c r="GZ573" s="7">
        <f>IF(AND(GY573&gt;0,GY574=0),GY573,0)</f>
        <v>0</v>
      </c>
      <c r="HA573" s="7">
        <f>IF(HB572&gt;0,HA572,0)</f>
        <v>0</v>
      </c>
      <c r="HB573" s="7">
        <f>IF(ROUND(GY573-HA573,2)&gt;0,ROUND(GY573-HA573,2),0)</f>
        <v>0</v>
      </c>
    </row>
    <row r="574" spans="1:235">
      <c r="BB574">
        <v>572</v>
      </c>
      <c r="BC574" s="7">
        <f>IF(BW573&gt;0,BC573-1000,BC573)</f>
        <v>0</v>
      </c>
      <c r="BD574" s="20">
        <f>IF(BW573&gt;0,ROUND(PMT($F$92/12,$F$96*12,-BC574),5),0)</f>
        <v>0</v>
      </c>
      <c r="BE574" s="15">
        <f>IF(BW573&gt;0,ROUND(BC574*$E$1/1000,2),0)</f>
        <v>0</v>
      </c>
      <c r="BF574" s="15">
        <f>IF(BW573&gt;0,ROUND(MIN(BC574,$F$168)*$BF$1,2),0)</f>
        <v>0</v>
      </c>
      <c r="BG574" s="22">
        <v>0</v>
      </c>
      <c r="BH574" s="22">
        <f>IF(BW573&gt;0,ROUND(MIN(BC574,$F$168)*$BH$1,0),0)</f>
        <v>0</v>
      </c>
      <c r="BI574" s="22">
        <f>IF(BW573&gt;0,ROUND(MIN(BC574,$F$168)*$BI$1,2),0)</f>
        <v>0</v>
      </c>
      <c r="BJ574" s="22">
        <f>IF(BW573&gt;0,ROUND(MIN(BC574,$F$168)*$BJ$1,2),0)</f>
        <v>0</v>
      </c>
      <c r="BK574" s="22">
        <f>IF(BW573&gt;0,ROUND(MIN(BC574,$F$168)*$BK$1,2),0)</f>
        <v>0</v>
      </c>
      <c r="BL574" s="15">
        <f>IF(BW573&gt;0,BF574+SUM(BH574:BK574),0)</f>
        <v>0</v>
      </c>
      <c r="BM574" s="22">
        <f>IF(BW573&gt;0,ROUND(BL574/12,2),0)</f>
        <v>0</v>
      </c>
      <c r="BN574" s="9">
        <f>INT(BM574)</f>
        <v>0</v>
      </c>
      <c r="BO574" s="23">
        <f>INT((BM574-BN574)*10)/10</f>
        <v>0</v>
      </c>
      <c r="BP574" s="17">
        <f>BM574-BN574-BO574</f>
        <v>0</v>
      </c>
      <c r="BQ574" s="23">
        <f>IF(OR(BP574=0.05,BP574=0),BP574,IF(AND(BP574&gt;0.051,BP574&lt;0.1),0.1,IF(AND(BP574&gt;0.001,BP574&lt;0.05),0.05,BP574)))</f>
        <v>0</v>
      </c>
      <c r="BR574" s="23">
        <f>BN574+BO574+BQ574</f>
        <v>0</v>
      </c>
      <c r="BS574">
        <f>IF(BW573&gt;0,BS573,0)</f>
        <v>0</v>
      </c>
      <c r="BT574" s="7">
        <f>SUM(BD574:BE574)+BR574+BS574</f>
        <v>0</v>
      </c>
      <c r="BU574" s="7">
        <f>IF(AND(BT574&gt;0,BT575=0),BT574,0)</f>
        <v>0</v>
      </c>
      <c r="BV574" s="7">
        <f>IF(BW573&gt;0,BV573,0)</f>
        <v>0</v>
      </c>
      <c r="BW574" s="7">
        <f>IF(ROUND(BT574-BV574,2)&gt;0,ROUND(BT574-BV574,2),0)</f>
        <v>0</v>
      </c>
      <c r="CB574">
        <v>572</v>
      </c>
      <c r="CC574" s="7">
        <f>IF(DB573&gt;0,CC573-1000,CC573)</f>
        <v>0</v>
      </c>
      <c r="CD574" s="20">
        <f>IF(DB573&gt;0,ROUND(PMT($F$92/12,$F$96*12,-CC574),5),0)</f>
        <v>0</v>
      </c>
      <c r="CE574" s="15">
        <f>IF(DB573&gt;0,ROUND(CC574*$CE$1/1000,2),0)</f>
        <v>0</v>
      </c>
      <c r="CF574" s="9">
        <f>INT(CE574)</f>
        <v>0</v>
      </c>
      <c r="CG574" s="23">
        <f>INT((CE574-CF574)*10)/10</f>
        <v>0</v>
      </c>
      <c r="CH574" s="17">
        <f>CE574-CF574-CG574</f>
        <v>0</v>
      </c>
      <c r="CI574" s="23">
        <f>IF(OR(CH574=0.05,CH574=0),CH574,IF(AND(CH574&gt;0.051,CH574&lt;0.1),0.1,IF(AND(CH574&gt;0.001,CH574&lt;0.05),0.05,CH574)))</f>
        <v>0</v>
      </c>
      <c r="CJ574" s="23">
        <f>CF574+CG574+CI574</f>
        <v>0</v>
      </c>
      <c r="CK574" s="15">
        <f>IF(DB573&gt;0,ROUND($CD$1*$CK$1,2),0)</f>
        <v>0</v>
      </c>
      <c r="CL574" s="22">
        <v>0</v>
      </c>
      <c r="CM574" s="22">
        <f>IF(DB573&gt;0,ROUND($CD$1*$CM$1,2),0)</f>
        <v>0</v>
      </c>
      <c r="CN574" s="22">
        <f>IF(DB573&gt;0,ROUND($CD$1*$CN$1,2),0)</f>
        <v>0</v>
      </c>
      <c r="CO574" s="22">
        <f>IF(DB573&gt;0,ROUND($CD$1*$CO$1,2),0)</f>
        <v>0</v>
      </c>
      <c r="CP574" s="22">
        <f>IF(DB573&gt;0,ROUND($CD$1*$CP$1,2),0)</f>
        <v>0</v>
      </c>
      <c r="CQ574" s="15">
        <f>IF(DB573&gt;0,CK574+SUM(CM574:CP574),0)</f>
        <v>0</v>
      </c>
      <c r="CR574" s="22">
        <f>IF(DB573&gt;0,ROUND(CQ574/12,2),0)</f>
        <v>0</v>
      </c>
      <c r="CS574" s="9">
        <f>INT(CR574)</f>
        <v>0</v>
      </c>
      <c r="CT574" s="23">
        <f>INT((CR574-CS574)*10)/10</f>
        <v>0</v>
      </c>
      <c r="CU574" s="17">
        <f>CR574-CS574-CT574</f>
        <v>0</v>
      </c>
      <c r="CV574" s="23">
        <f>IF(OR(CU574=0.05,CU574=0),CU574,IF(AND(CU574&gt;0.051,CU574&lt;0.1),0.1,IF(AND(CU574&gt;0.001,CU574&lt;0.05),0.05,CU574)))</f>
        <v>0</v>
      </c>
      <c r="CW574" s="23">
        <f>CS574+CT574+CV574</f>
        <v>0</v>
      </c>
      <c r="CX574">
        <f>IF(DB573&gt;0,CX573,0)</f>
        <v>0</v>
      </c>
      <c r="CY574" s="7">
        <f>ROUND(CD574+CJ574+CW574+CX574,2)</f>
        <v>0</v>
      </c>
      <c r="CZ574" s="7">
        <f>IF(AND(CY574&gt;0,CY575=0),CY574,0)</f>
        <v>0</v>
      </c>
      <c r="DA574" s="7">
        <f>IF(DB573&gt;0,DA573,0)</f>
        <v>0</v>
      </c>
      <c r="DB574" s="7">
        <f>IF(ROUND(CY574-DA574,2)&gt;0,ROUND(CY574-DA574,2),0)</f>
        <v>0</v>
      </c>
      <c r="EB574">
        <v>572</v>
      </c>
      <c r="EC574" s="7">
        <f>IF(FB573&gt;0,EC573-1000,EC573)</f>
        <v>0</v>
      </c>
      <c r="ED574" s="20">
        <f>IF(FB573&gt;0,ROUND(PMT($F$92/12,$F$96*12,-EC574),5),0)</f>
        <v>0</v>
      </c>
      <c r="EE574" s="15">
        <f>IF(FB573&gt;0,ROUND(EC574*$EE$1/1000,2),0)</f>
        <v>0</v>
      </c>
      <c r="EF574" s="9">
        <f>INT(EE574)</f>
        <v>0</v>
      </c>
      <c r="EG574" s="23">
        <f>INT((EE574-EF574)*10)/10</f>
        <v>0</v>
      </c>
      <c r="EH574" s="17">
        <f>EE574-EF574-EG574</f>
        <v>0</v>
      </c>
      <c r="EI574" s="23">
        <f>IF(OR(EH574=0.05,EH574=0),EH574,IF(AND(EH574&gt;0.051,EH574&lt;0.1),0.1,IF(AND(EH574&gt;0.001,EH574&lt;0.05),0.05,EH574)))</f>
        <v>0</v>
      </c>
      <c r="EJ574" s="23">
        <f>EF574+EG574+EI574</f>
        <v>0</v>
      </c>
      <c r="EK574" s="15">
        <f>IF(FB573&gt;0,ROUND($ED$1*$EK$1,2),0)</f>
        <v>0</v>
      </c>
      <c r="EL574" s="22">
        <v>0</v>
      </c>
      <c r="EM574" s="22">
        <f>IF(FB573&gt;0,ROUND($ED$1*$EM$1,0),0)</f>
        <v>0</v>
      </c>
      <c r="EN574" s="22">
        <f>IF(FB573&gt;0,ROUND($ED$1*$EN$1,2),0)</f>
        <v>0</v>
      </c>
      <c r="EO574" s="22">
        <f>IF(FB573&gt;0,ROUND($ED$1*$EO$1,2),0)</f>
        <v>0</v>
      </c>
      <c r="EP574" s="22">
        <f>IF(FB573&gt;0,ROUND($ED$1*$EP$1,2),0)</f>
        <v>0</v>
      </c>
      <c r="EQ574" s="15">
        <f>IF(FB573&gt;0,EK574+SUM(EM574:EP574),0)</f>
        <v>0</v>
      </c>
      <c r="ER574" s="22">
        <f>IF(FB573&gt;0,ROUND(EQ574/12,2),0)</f>
        <v>0</v>
      </c>
      <c r="ES574" s="9">
        <f>INT(ER574)</f>
        <v>0</v>
      </c>
      <c r="ET574" s="23">
        <f>INT((ER574-ES574)*10)/10</f>
        <v>0</v>
      </c>
      <c r="EU574" s="17">
        <f>ER574-ES574-ET574</f>
        <v>0</v>
      </c>
      <c r="EV574" s="23">
        <f>IF(OR(EU574=0.05,EU574=0),EU574,IF(AND(EU574&gt;0.051,EU574&lt;0.1),0.1,IF(AND(EU574&gt;0.001,EU574&lt;0.05),0.05,EU574)))</f>
        <v>0</v>
      </c>
      <c r="EW574" s="23">
        <f>ES574+ET574+EV574</f>
        <v>0</v>
      </c>
      <c r="EX574">
        <f>IF(FB573&gt;0,EX573,0)</f>
        <v>0</v>
      </c>
      <c r="EY574" s="7">
        <f>ROUND(ED574+EJ574+EW574+EX574,2)</f>
        <v>0</v>
      </c>
      <c r="EZ574" s="7">
        <f>IF(AND(EY574&gt;0,EY575=0),EY574,0)</f>
        <v>0</v>
      </c>
      <c r="FA574" s="7">
        <f>IF(FB573&gt;0,FA573,0)</f>
        <v>0</v>
      </c>
      <c r="FB574" s="7">
        <f>IF(ROUND(EY574-FA574,2)&gt;0,ROUND(EY574-FA574,2),0)</f>
        <v>0</v>
      </c>
      <c r="GB574">
        <v>572</v>
      </c>
      <c r="GC574" s="7">
        <f>IF(HB573&gt;0,GC573-1000,GC573)</f>
        <v>0</v>
      </c>
      <c r="GD574" s="20">
        <f>IF(HB573&gt;0,ROUND(PMT($F$92/12,$F$96*12,-GC574),5),0)</f>
        <v>0</v>
      </c>
      <c r="GE574" s="15">
        <f>IF(HB573&gt;0,ROUND(GC574*$GE$1/1000,2),0)</f>
        <v>0</v>
      </c>
      <c r="GF574" s="9">
        <f>INT(GE574)</f>
        <v>0</v>
      </c>
      <c r="GG574" s="23">
        <f>INT((GE574-GF574)*10)/10</f>
        <v>0</v>
      </c>
      <c r="GH574" s="17">
        <f>GE574-GF574-GG574</f>
        <v>0</v>
      </c>
      <c r="GI574" s="23">
        <f>IF(OR(GH574=0.05,GH574=0),GH574,IF(AND(GH574&gt;0.051,GH574&lt;0.1),0.1,IF(AND(GH574&gt;0.001,GH574&lt;0.05),0.05,GH574)))</f>
        <v>0</v>
      </c>
      <c r="GJ574" s="23">
        <f>GF574+GG574+GI574</f>
        <v>0</v>
      </c>
      <c r="GK574" s="15">
        <f>IF(HB573&gt;0,ROUND($GD$1*$GK$1,2),0)</f>
        <v>0</v>
      </c>
      <c r="GL574" s="22">
        <v>0</v>
      </c>
      <c r="GM574" s="22">
        <f>IF(HB573&gt;0,ROUND($GD$1*$GM$1,0),0)</f>
        <v>0</v>
      </c>
      <c r="GN574" s="22">
        <f>IF(HB573&gt;0,ROUND($GD$1*$GN$1,2),0)</f>
        <v>0</v>
      </c>
      <c r="GO574" s="22">
        <f>IF(HB573&gt;0,ROUND($GD$1*$GO$1,2),0)</f>
        <v>0</v>
      </c>
      <c r="GP574" s="22">
        <f>IF(HB573&gt;0,ROUND($GD$1*$GP$1,2),0)</f>
        <v>0</v>
      </c>
      <c r="GQ574" s="15">
        <f>IF(HB573&gt;0,GK574+SUM(GM574:GP574),0)</f>
        <v>0</v>
      </c>
      <c r="GR574" s="22">
        <f>IF(HB573&gt;0,ROUND(GQ574/12,2),0)</f>
        <v>0</v>
      </c>
      <c r="GS574" s="9">
        <f>INT(GR574)</f>
        <v>0</v>
      </c>
      <c r="GT574" s="23">
        <f>INT((GR574-GS574)*10)/10</f>
        <v>0</v>
      </c>
      <c r="GU574" s="17">
        <f>GR574-GS574-GT574</f>
        <v>0</v>
      </c>
      <c r="GV574" s="23">
        <f>IF(OR(GU574=0.05,GU574=0),GU574,IF(AND(GU574&gt;0.051,GU574&lt;0.1),0.1,IF(AND(GU574&gt;0.001,GU574&lt;0.05),0.05,GU574)))</f>
        <v>0</v>
      </c>
      <c r="GW574" s="23">
        <f>GS574+GT574+GV574</f>
        <v>0</v>
      </c>
      <c r="GX574">
        <f>IF(HB573&gt;0,GX573,0)</f>
        <v>0</v>
      </c>
      <c r="GY574" s="7">
        <f>ROUND(GD574+GJ574+GW574+GX574,2)</f>
        <v>0</v>
      </c>
      <c r="GZ574" s="7">
        <f>IF(AND(GY574&gt;0,GY575=0),GY574,0)</f>
        <v>0</v>
      </c>
      <c r="HA574" s="7">
        <f>IF(HB573&gt;0,HA573,0)</f>
        <v>0</v>
      </c>
      <c r="HB574" s="7">
        <f>IF(ROUND(GY574-HA574,2)&gt;0,ROUND(GY574-HA574,2),0)</f>
        <v>0</v>
      </c>
    </row>
    <row r="575" spans="1:235">
      <c r="BB575">
        <v>573</v>
      </c>
      <c r="BC575" s="7">
        <f>IF(BW574&gt;0,BC574-1000,BC574)</f>
        <v>0</v>
      </c>
      <c r="BD575" s="20">
        <f>IF(BW574&gt;0,ROUND(PMT($F$92/12,$F$96*12,-BC575),5),0)</f>
        <v>0</v>
      </c>
      <c r="BE575" s="15">
        <f>IF(BW574&gt;0,ROUND(BC575*$E$1/1000,2),0)</f>
        <v>0</v>
      </c>
      <c r="BF575" s="15">
        <f>IF(BW574&gt;0,ROUND(MIN(BC575,$F$168)*$BF$1,2),0)</f>
        <v>0</v>
      </c>
      <c r="BG575" s="22">
        <v>0</v>
      </c>
      <c r="BH575" s="22">
        <f>IF(BW574&gt;0,ROUND(MIN(BC575,$F$168)*$BH$1,0),0)</f>
        <v>0</v>
      </c>
      <c r="BI575" s="22">
        <f>IF(BW574&gt;0,ROUND(MIN(BC575,$F$168)*$BI$1,2),0)</f>
        <v>0</v>
      </c>
      <c r="BJ575" s="22">
        <f>IF(BW574&gt;0,ROUND(MIN(BC575,$F$168)*$BJ$1,2),0)</f>
        <v>0</v>
      </c>
      <c r="BK575" s="22">
        <f>IF(BW574&gt;0,ROUND(MIN(BC575,$F$168)*$BK$1,2),0)</f>
        <v>0</v>
      </c>
      <c r="BL575" s="15">
        <f>IF(BW574&gt;0,BF575+SUM(BH575:BK575),0)</f>
        <v>0</v>
      </c>
      <c r="BM575" s="22">
        <f>IF(BW574&gt;0,ROUND(BL575/12,2),0)</f>
        <v>0</v>
      </c>
      <c r="BN575" s="9">
        <f>INT(BM575)</f>
        <v>0</v>
      </c>
      <c r="BO575" s="23">
        <f>INT((BM575-BN575)*10)/10</f>
        <v>0</v>
      </c>
      <c r="BP575" s="17">
        <f>BM575-BN575-BO575</f>
        <v>0</v>
      </c>
      <c r="BQ575" s="23">
        <f>IF(OR(BP575=0.05,BP575=0),BP575,IF(AND(BP575&gt;0.051,BP575&lt;0.1),0.1,IF(AND(BP575&gt;0.001,BP575&lt;0.05),0.05,BP575)))</f>
        <v>0</v>
      </c>
      <c r="BR575" s="23">
        <f>BN575+BO575+BQ575</f>
        <v>0</v>
      </c>
      <c r="BS575">
        <f>IF(BW574&gt;0,BS574,0)</f>
        <v>0</v>
      </c>
      <c r="BT575" s="7">
        <f>SUM(BD575:BE575)+BR575+BS575</f>
        <v>0</v>
      </c>
      <c r="BU575" s="7">
        <f>IF(AND(BT575&gt;0,BT576=0),BT575,0)</f>
        <v>0</v>
      </c>
      <c r="BV575" s="7">
        <f>IF(BW574&gt;0,BV574,0)</f>
        <v>0</v>
      </c>
      <c r="BW575" s="7">
        <f>IF(ROUND(BT575-BV575,2)&gt;0,ROUND(BT575-BV575,2),0)</f>
        <v>0</v>
      </c>
      <c r="CB575">
        <v>573</v>
      </c>
      <c r="CC575" s="7">
        <f>IF(DB574&gt;0,CC574-1000,CC574)</f>
        <v>0</v>
      </c>
      <c r="CD575" s="20">
        <f>IF(DB574&gt;0,ROUND(PMT($F$92/12,$F$96*12,-CC575),5),0)</f>
        <v>0</v>
      </c>
      <c r="CE575" s="15">
        <f>IF(DB574&gt;0,ROUND(CC575*$CE$1/1000,2),0)</f>
        <v>0</v>
      </c>
      <c r="CF575" s="9">
        <f>INT(CE575)</f>
        <v>0</v>
      </c>
      <c r="CG575" s="23">
        <f>INT((CE575-CF575)*10)/10</f>
        <v>0</v>
      </c>
      <c r="CH575" s="17">
        <f>CE575-CF575-CG575</f>
        <v>0</v>
      </c>
      <c r="CI575" s="23">
        <f>IF(OR(CH575=0.05,CH575=0),CH575,IF(AND(CH575&gt;0.051,CH575&lt;0.1),0.1,IF(AND(CH575&gt;0.001,CH575&lt;0.05),0.05,CH575)))</f>
        <v>0</v>
      </c>
      <c r="CJ575" s="23">
        <f>CF575+CG575+CI575</f>
        <v>0</v>
      </c>
      <c r="CK575" s="15">
        <f>IF(DB574&gt;0,ROUND($CD$1*$CK$1,2),0)</f>
        <v>0</v>
      </c>
      <c r="CL575" s="22">
        <v>0</v>
      </c>
      <c r="CM575" s="22">
        <f>IF(DB574&gt;0,ROUND($CD$1*$CM$1,2),0)</f>
        <v>0</v>
      </c>
      <c r="CN575" s="22">
        <f>IF(DB574&gt;0,ROUND($CD$1*$CN$1,2),0)</f>
        <v>0</v>
      </c>
      <c r="CO575" s="22">
        <f>IF(DB574&gt;0,ROUND($CD$1*$CO$1,2),0)</f>
        <v>0</v>
      </c>
      <c r="CP575" s="22">
        <f>IF(DB574&gt;0,ROUND($CD$1*$CP$1,2),0)</f>
        <v>0</v>
      </c>
      <c r="CQ575" s="15">
        <f>IF(DB574&gt;0,CK575+SUM(CM575:CP575),0)</f>
        <v>0</v>
      </c>
      <c r="CR575" s="22">
        <f>IF(DB574&gt;0,ROUND(CQ575/12,2),0)</f>
        <v>0</v>
      </c>
      <c r="CS575" s="9">
        <f>INT(CR575)</f>
        <v>0</v>
      </c>
      <c r="CT575" s="23">
        <f>INT((CR575-CS575)*10)/10</f>
        <v>0</v>
      </c>
      <c r="CU575" s="17">
        <f>CR575-CS575-CT575</f>
        <v>0</v>
      </c>
      <c r="CV575" s="23">
        <f>IF(OR(CU575=0.05,CU575=0),CU575,IF(AND(CU575&gt;0.051,CU575&lt;0.1),0.1,IF(AND(CU575&gt;0.001,CU575&lt;0.05),0.05,CU575)))</f>
        <v>0</v>
      </c>
      <c r="CW575" s="23">
        <f>CS575+CT575+CV575</f>
        <v>0</v>
      </c>
      <c r="CX575">
        <f>IF(DB574&gt;0,CX574,0)</f>
        <v>0</v>
      </c>
      <c r="CY575" s="7">
        <f>ROUND(CD575+CJ575+CW575+CX575,2)</f>
        <v>0</v>
      </c>
      <c r="CZ575" s="7">
        <f>IF(AND(CY575&gt;0,CY576=0),CY575,0)</f>
        <v>0</v>
      </c>
      <c r="DA575" s="7">
        <f>IF(DB574&gt;0,DA574,0)</f>
        <v>0</v>
      </c>
      <c r="DB575" s="7">
        <f>IF(ROUND(CY575-DA575,2)&gt;0,ROUND(CY575-DA575,2),0)</f>
        <v>0</v>
      </c>
      <c r="EB575">
        <v>573</v>
      </c>
      <c r="EC575" s="7">
        <f>IF(FB574&gt;0,EC574-1000,EC574)</f>
        <v>0</v>
      </c>
      <c r="ED575" s="20">
        <f>IF(FB574&gt;0,ROUND(PMT($F$92/12,$F$96*12,-EC575),5),0)</f>
        <v>0</v>
      </c>
      <c r="EE575" s="15">
        <f>IF(FB574&gt;0,ROUND(EC575*$EE$1/1000,2),0)</f>
        <v>0</v>
      </c>
      <c r="EF575" s="9">
        <f>INT(EE575)</f>
        <v>0</v>
      </c>
      <c r="EG575" s="23">
        <f>INT((EE575-EF575)*10)/10</f>
        <v>0</v>
      </c>
      <c r="EH575" s="17">
        <f>EE575-EF575-EG575</f>
        <v>0</v>
      </c>
      <c r="EI575" s="23">
        <f>IF(OR(EH575=0.05,EH575=0),EH575,IF(AND(EH575&gt;0.051,EH575&lt;0.1),0.1,IF(AND(EH575&gt;0.001,EH575&lt;0.05),0.05,EH575)))</f>
        <v>0</v>
      </c>
      <c r="EJ575" s="23">
        <f>EF575+EG575+EI575</f>
        <v>0</v>
      </c>
      <c r="EK575" s="15">
        <f>IF(FB574&gt;0,ROUND($ED$1*$EK$1,2),0)</f>
        <v>0</v>
      </c>
      <c r="EL575" s="22">
        <v>0</v>
      </c>
      <c r="EM575" s="22">
        <f>IF(FB574&gt;0,ROUND($ED$1*$EM$1,0),0)</f>
        <v>0</v>
      </c>
      <c r="EN575" s="22">
        <f>IF(FB574&gt;0,ROUND($ED$1*$EN$1,2),0)</f>
        <v>0</v>
      </c>
      <c r="EO575" s="22">
        <f>IF(FB574&gt;0,ROUND($ED$1*$EO$1,2),0)</f>
        <v>0</v>
      </c>
      <c r="EP575" s="22">
        <f>IF(FB574&gt;0,ROUND($ED$1*$EP$1,2),0)</f>
        <v>0</v>
      </c>
      <c r="EQ575" s="15">
        <f>IF(FB574&gt;0,EK575+SUM(EM575:EP575),0)</f>
        <v>0</v>
      </c>
      <c r="ER575" s="22">
        <f>IF(FB574&gt;0,ROUND(EQ575/12,2),0)</f>
        <v>0</v>
      </c>
      <c r="ES575" s="9">
        <f>INT(ER575)</f>
        <v>0</v>
      </c>
      <c r="ET575" s="23">
        <f>INT((ER575-ES575)*10)/10</f>
        <v>0</v>
      </c>
      <c r="EU575" s="17">
        <f>ER575-ES575-ET575</f>
        <v>0</v>
      </c>
      <c r="EV575" s="23">
        <f>IF(OR(EU575=0.05,EU575=0),EU575,IF(AND(EU575&gt;0.051,EU575&lt;0.1),0.1,IF(AND(EU575&gt;0.001,EU575&lt;0.05),0.05,EU575)))</f>
        <v>0</v>
      </c>
      <c r="EW575" s="23">
        <f>ES575+ET575+EV575</f>
        <v>0</v>
      </c>
      <c r="EX575">
        <f>IF(FB574&gt;0,EX574,0)</f>
        <v>0</v>
      </c>
      <c r="EY575" s="7">
        <f>ROUND(ED575+EJ575+EW575+EX575,2)</f>
        <v>0</v>
      </c>
      <c r="EZ575" s="7">
        <f>IF(AND(EY575&gt;0,EY576=0),EY575,0)</f>
        <v>0</v>
      </c>
      <c r="FA575" s="7">
        <f>IF(FB574&gt;0,FA574,0)</f>
        <v>0</v>
      </c>
      <c r="FB575" s="7">
        <f>IF(ROUND(EY575-FA575,2)&gt;0,ROUND(EY575-FA575,2),0)</f>
        <v>0</v>
      </c>
      <c r="GB575">
        <v>573</v>
      </c>
      <c r="GC575" s="7">
        <f>IF(HB574&gt;0,GC574-1000,GC574)</f>
        <v>0</v>
      </c>
      <c r="GD575" s="20">
        <f>IF(HB574&gt;0,ROUND(PMT($F$92/12,$F$96*12,-GC575),5),0)</f>
        <v>0</v>
      </c>
      <c r="GE575" s="15">
        <f>IF(HB574&gt;0,ROUND(GC575*$GE$1/1000,2),0)</f>
        <v>0</v>
      </c>
      <c r="GF575" s="9">
        <f>INT(GE575)</f>
        <v>0</v>
      </c>
      <c r="GG575" s="23">
        <f>INT((GE575-GF575)*10)/10</f>
        <v>0</v>
      </c>
      <c r="GH575" s="17">
        <f>GE575-GF575-GG575</f>
        <v>0</v>
      </c>
      <c r="GI575" s="23">
        <f>IF(OR(GH575=0.05,GH575=0),GH575,IF(AND(GH575&gt;0.051,GH575&lt;0.1),0.1,IF(AND(GH575&gt;0.001,GH575&lt;0.05),0.05,GH575)))</f>
        <v>0</v>
      </c>
      <c r="GJ575" s="23">
        <f>GF575+GG575+GI575</f>
        <v>0</v>
      </c>
      <c r="GK575" s="15">
        <f>IF(HB574&gt;0,ROUND($GD$1*$GK$1,2),0)</f>
        <v>0</v>
      </c>
      <c r="GL575" s="22">
        <v>0</v>
      </c>
      <c r="GM575" s="22">
        <f>IF(HB574&gt;0,ROUND($GD$1*$GM$1,0),0)</f>
        <v>0</v>
      </c>
      <c r="GN575" s="22">
        <f>IF(HB574&gt;0,ROUND($GD$1*$GN$1,2),0)</f>
        <v>0</v>
      </c>
      <c r="GO575" s="22">
        <f>IF(HB574&gt;0,ROUND($GD$1*$GO$1,2),0)</f>
        <v>0</v>
      </c>
      <c r="GP575" s="22">
        <f>IF(HB574&gt;0,ROUND($GD$1*$GP$1,2),0)</f>
        <v>0</v>
      </c>
      <c r="GQ575" s="15">
        <f>IF(HB574&gt;0,GK575+SUM(GM575:GP575),0)</f>
        <v>0</v>
      </c>
      <c r="GR575" s="22">
        <f>IF(HB574&gt;0,ROUND(GQ575/12,2),0)</f>
        <v>0</v>
      </c>
      <c r="GS575" s="9">
        <f>INT(GR575)</f>
        <v>0</v>
      </c>
      <c r="GT575" s="23">
        <f>INT((GR575-GS575)*10)/10</f>
        <v>0</v>
      </c>
      <c r="GU575" s="17">
        <f>GR575-GS575-GT575</f>
        <v>0</v>
      </c>
      <c r="GV575" s="23">
        <f>IF(OR(GU575=0.05,GU575=0),GU575,IF(AND(GU575&gt;0.051,GU575&lt;0.1),0.1,IF(AND(GU575&gt;0.001,GU575&lt;0.05),0.05,GU575)))</f>
        <v>0</v>
      </c>
      <c r="GW575" s="23">
        <f>GS575+GT575+GV575</f>
        <v>0</v>
      </c>
      <c r="GX575">
        <f>IF(HB574&gt;0,GX574,0)</f>
        <v>0</v>
      </c>
      <c r="GY575" s="7">
        <f>ROUND(GD575+GJ575+GW575+GX575,2)</f>
        <v>0</v>
      </c>
      <c r="GZ575" s="7">
        <f>IF(AND(GY575&gt;0,GY576=0),GY575,0)</f>
        <v>0</v>
      </c>
      <c r="HA575" s="7">
        <f>IF(HB574&gt;0,HA574,0)</f>
        <v>0</v>
      </c>
      <c r="HB575" s="7">
        <f>IF(ROUND(GY575-HA575,2)&gt;0,ROUND(GY575-HA575,2),0)</f>
        <v>0</v>
      </c>
    </row>
    <row r="576" spans="1:235">
      <c r="BB576">
        <v>574</v>
      </c>
      <c r="BC576" s="7">
        <f>IF(BW575&gt;0,BC575-1000,BC575)</f>
        <v>0</v>
      </c>
      <c r="BD576" s="20">
        <f>IF(BW575&gt;0,ROUND(PMT($F$92/12,$F$96*12,-BC576),5),0)</f>
        <v>0</v>
      </c>
      <c r="BE576" s="15">
        <f>IF(BW575&gt;0,ROUND(BC576*$E$1/1000,2),0)</f>
        <v>0</v>
      </c>
      <c r="BF576" s="15">
        <f>IF(BW575&gt;0,ROUND(MIN(BC576,$F$168)*$BF$1,2),0)</f>
        <v>0</v>
      </c>
      <c r="BG576" s="22">
        <v>0</v>
      </c>
      <c r="BH576" s="22">
        <f>IF(BW575&gt;0,ROUND(MIN(BC576,$F$168)*$BH$1,0),0)</f>
        <v>0</v>
      </c>
      <c r="BI576" s="22">
        <f>IF(BW575&gt;0,ROUND(MIN(BC576,$F$168)*$BI$1,2),0)</f>
        <v>0</v>
      </c>
      <c r="BJ576" s="22">
        <f>IF(BW575&gt;0,ROUND(MIN(BC576,$F$168)*$BJ$1,2),0)</f>
        <v>0</v>
      </c>
      <c r="BK576" s="22">
        <f>IF(BW575&gt;0,ROUND(MIN(BC576,$F$168)*$BK$1,2),0)</f>
        <v>0</v>
      </c>
      <c r="BL576" s="15">
        <f>IF(BW575&gt;0,BF576+SUM(BH576:BK576),0)</f>
        <v>0</v>
      </c>
      <c r="BM576" s="22">
        <f>IF(BW575&gt;0,ROUND(BL576/12,2),0)</f>
        <v>0</v>
      </c>
      <c r="BN576" s="9">
        <f>INT(BM576)</f>
        <v>0</v>
      </c>
      <c r="BO576" s="23">
        <f>INT((BM576-BN576)*10)/10</f>
        <v>0</v>
      </c>
      <c r="BP576" s="17">
        <f>BM576-BN576-BO576</f>
        <v>0</v>
      </c>
      <c r="BQ576" s="23">
        <f>IF(OR(BP576=0.05,BP576=0),BP576,IF(AND(BP576&gt;0.051,BP576&lt;0.1),0.1,IF(AND(BP576&gt;0.001,BP576&lt;0.05),0.05,BP576)))</f>
        <v>0</v>
      </c>
      <c r="BR576" s="23">
        <f>BN576+BO576+BQ576</f>
        <v>0</v>
      </c>
      <c r="BS576">
        <f>IF(BW575&gt;0,BS575,0)</f>
        <v>0</v>
      </c>
      <c r="BT576" s="7">
        <f>SUM(BD576:BE576)+BR576+BS576</f>
        <v>0</v>
      </c>
      <c r="BU576" s="7">
        <f>IF(AND(BT576&gt;0,BT577=0),BT576,0)</f>
        <v>0</v>
      </c>
      <c r="BV576" s="7">
        <f>IF(BW575&gt;0,BV575,0)</f>
        <v>0</v>
      </c>
      <c r="BW576" s="7">
        <f>IF(ROUND(BT576-BV576,2)&gt;0,ROUND(BT576-BV576,2),0)</f>
        <v>0</v>
      </c>
      <c r="CB576">
        <v>574</v>
      </c>
      <c r="CC576" s="7">
        <f>IF(DB575&gt;0,CC575-1000,CC575)</f>
        <v>0</v>
      </c>
      <c r="CD576" s="20">
        <f>IF(DB575&gt;0,ROUND(PMT($F$92/12,$F$96*12,-CC576),5),0)</f>
        <v>0</v>
      </c>
      <c r="CE576" s="15">
        <f>IF(DB575&gt;0,ROUND(CC576*$CE$1/1000,2),0)</f>
        <v>0</v>
      </c>
      <c r="CF576" s="9">
        <f>INT(CE576)</f>
        <v>0</v>
      </c>
      <c r="CG576" s="23">
        <f>INT((CE576-CF576)*10)/10</f>
        <v>0</v>
      </c>
      <c r="CH576" s="17">
        <f>CE576-CF576-CG576</f>
        <v>0</v>
      </c>
      <c r="CI576" s="23">
        <f>IF(OR(CH576=0.05,CH576=0),CH576,IF(AND(CH576&gt;0.051,CH576&lt;0.1),0.1,IF(AND(CH576&gt;0.001,CH576&lt;0.05),0.05,CH576)))</f>
        <v>0</v>
      </c>
      <c r="CJ576" s="23">
        <f>CF576+CG576+CI576</f>
        <v>0</v>
      </c>
      <c r="CK576" s="15">
        <f>IF(DB575&gt;0,ROUND($CD$1*$CK$1,2),0)</f>
        <v>0</v>
      </c>
      <c r="CL576" s="22">
        <v>0</v>
      </c>
      <c r="CM576" s="22">
        <f>IF(DB575&gt;0,ROUND($CD$1*$CM$1,2),0)</f>
        <v>0</v>
      </c>
      <c r="CN576" s="22">
        <f>IF(DB575&gt;0,ROUND($CD$1*$CN$1,2),0)</f>
        <v>0</v>
      </c>
      <c r="CO576" s="22">
        <f>IF(DB575&gt;0,ROUND($CD$1*$CO$1,2),0)</f>
        <v>0</v>
      </c>
      <c r="CP576" s="22">
        <f>IF(DB575&gt;0,ROUND($CD$1*$CP$1,2),0)</f>
        <v>0</v>
      </c>
      <c r="CQ576" s="15">
        <f>IF(DB575&gt;0,CK576+SUM(CM576:CP576),0)</f>
        <v>0</v>
      </c>
      <c r="CR576" s="22">
        <f>IF(DB575&gt;0,ROUND(CQ576/12,2),0)</f>
        <v>0</v>
      </c>
      <c r="CS576" s="9">
        <f>INT(CR576)</f>
        <v>0</v>
      </c>
      <c r="CT576" s="23">
        <f>INT((CR576-CS576)*10)/10</f>
        <v>0</v>
      </c>
      <c r="CU576" s="17">
        <f>CR576-CS576-CT576</f>
        <v>0</v>
      </c>
      <c r="CV576" s="23">
        <f>IF(OR(CU576=0.05,CU576=0),CU576,IF(AND(CU576&gt;0.051,CU576&lt;0.1),0.1,IF(AND(CU576&gt;0.001,CU576&lt;0.05),0.05,CU576)))</f>
        <v>0</v>
      </c>
      <c r="CW576" s="23">
        <f>CS576+CT576+CV576</f>
        <v>0</v>
      </c>
      <c r="CX576">
        <f>IF(DB575&gt;0,CX575,0)</f>
        <v>0</v>
      </c>
      <c r="CY576" s="7">
        <f>ROUND(CD576+CJ576+CW576+CX576,2)</f>
        <v>0</v>
      </c>
      <c r="CZ576" s="7">
        <f>IF(AND(CY576&gt;0,CY577=0),CY576,0)</f>
        <v>0</v>
      </c>
      <c r="DA576" s="7">
        <f>IF(DB575&gt;0,DA575,0)</f>
        <v>0</v>
      </c>
      <c r="DB576" s="7">
        <f>IF(ROUND(CY576-DA576,2)&gt;0,ROUND(CY576-DA576,2),0)</f>
        <v>0</v>
      </c>
      <c r="EB576">
        <v>574</v>
      </c>
      <c r="EC576" s="7">
        <f>IF(FB575&gt;0,EC575-1000,EC575)</f>
        <v>0</v>
      </c>
      <c r="ED576" s="20">
        <f>IF(FB575&gt;0,ROUND(PMT($F$92/12,$F$96*12,-EC576),5),0)</f>
        <v>0</v>
      </c>
      <c r="EE576" s="15">
        <f>IF(FB575&gt;0,ROUND(EC576*$EE$1/1000,2),0)</f>
        <v>0</v>
      </c>
      <c r="EF576" s="9">
        <f>INT(EE576)</f>
        <v>0</v>
      </c>
      <c r="EG576" s="23">
        <f>INT((EE576-EF576)*10)/10</f>
        <v>0</v>
      </c>
      <c r="EH576" s="17">
        <f>EE576-EF576-EG576</f>
        <v>0</v>
      </c>
      <c r="EI576" s="23">
        <f>IF(OR(EH576=0.05,EH576=0),EH576,IF(AND(EH576&gt;0.051,EH576&lt;0.1),0.1,IF(AND(EH576&gt;0.001,EH576&lt;0.05),0.05,EH576)))</f>
        <v>0</v>
      </c>
      <c r="EJ576" s="23">
        <f>EF576+EG576+EI576</f>
        <v>0</v>
      </c>
      <c r="EK576" s="15">
        <f>IF(FB575&gt;0,ROUND($ED$1*$EK$1,2),0)</f>
        <v>0</v>
      </c>
      <c r="EL576" s="22">
        <v>0</v>
      </c>
      <c r="EM576" s="22">
        <f>IF(FB575&gt;0,ROUND($ED$1*$EM$1,0),0)</f>
        <v>0</v>
      </c>
      <c r="EN576" s="22">
        <f>IF(FB575&gt;0,ROUND($ED$1*$EN$1,2),0)</f>
        <v>0</v>
      </c>
      <c r="EO576" s="22">
        <f>IF(FB575&gt;0,ROUND($ED$1*$EO$1,2),0)</f>
        <v>0</v>
      </c>
      <c r="EP576" s="22">
        <f>IF(FB575&gt;0,ROUND($ED$1*$EP$1,2),0)</f>
        <v>0</v>
      </c>
      <c r="EQ576" s="15">
        <f>IF(FB575&gt;0,EK576+SUM(EM576:EP576),0)</f>
        <v>0</v>
      </c>
      <c r="ER576" s="22">
        <f>IF(FB575&gt;0,ROUND(EQ576/12,2),0)</f>
        <v>0</v>
      </c>
      <c r="ES576" s="9">
        <f>INT(ER576)</f>
        <v>0</v>
      </c>
      <c r="ET576" s="23">
        <f>INT((ER576-ES576)*10)/10</f>
        <v>0</v>
      </c>
      <c r="EU576" s="17">
        <f>ER576-ES576-ET576</f>
        <v>0</v>
      </c>
      <c r="EV576" s="23">
        <f>IF(OR(EU576=0.05,EU576=0),EU576,IF(AND(EU576&gt;0.051,EU576&lt;0.1),0.1,IF(AND(EU576&gt;0.001,EU576&lt;0.05),0.05,EU576)))</f>
        <v>0</v>
      </c>
      <c r="EW576" s="23">
        <f>ES576+ET576+EV576</f>
        <v>0</v>
      </c>
      <c r="EX576">
        <f>IF(FB575&gt;0,EX575,0)</f>
        <v>0</v>
      </c>
      <c r="EY576" s="7">
        <f>ROUND(ED576+EJ576+EW576+EX576,2)</f>
        <v>0</v>
      </c>
      <c r="EZ576" s="7">
        <f>IF(AND(EY576&gt;0,EY577=0),EY576,0)</f>
        <v>0</v>
      </c>
      <c r="FA576" s="7">
        <f>IF(FB575&gt;0,FA575,0)</f>
        <v>0</v>
      </c>
      <c r="FB576" s="7">
        <f>IF(ROUND(EY576-FA576,2)&gt;0,ROUND(EY576-FA576,2),0)</f>
        <v>0</v>
      </c>
      <c r="GB576">
        <v>574</v>
      </c>
      <c r="GC576" s="7">
        <f>IF(HB575&gt;0,GC575-1000,GC575)</f>
        <v>0</v>
      </c>
      <c r="GD576" s="20">
        <f>IF(HB575&gt;0,ROUND(PMT($F$92/12,$F$96*12,-GC576),5),0)</f>
        <v>0</v>
      </c>
      <c r="GE576" s="15">
        <f>IF(HB575&gt;0,ROUND(GC576*$GE$1/1000,2),0)</f>
        <v>0</v>
      </c>
      <c r="GF576" s="9">
        <f>INT(GE576)</f>
        <v>0</v>
      </c>
      <c r="GG576" s="23">
        <f>INT((GE576-GF576)*10)/10</f>
        <v>0</v>
      </c>
      <c r="GH576" s="17">
        <f>GE576-GF576-GG576</f>
        <v>0</v>
      </c>
      <c r="GI576" s="23">
        <f>IF(OR(GH576=0.05,GH576=0),GH576,IF(AND(GH576&gt;0.051,GH576&lt;0.1),0.1,IF(AND(GH576&gt;0.001,GH576&lt;0.05),0.05,GH576)))</f>
        <v>0</v>
      </c>
      <c r="GJ576" s="23">
        <f>GF576+GG576+GI576</f>
        <v>0</v>
      </c>
      <c r="GK576" s="15">
        <f>IF(HB575&gt;0,ROUND($GD$1*$GK$1,2),0)</f>
        <v>0</v>
      </c>
      <c r="GL576" s="22">
        <v>0</v>
      </c>
      <c r="GM576" s="22">
        <f>IF(HB575&gt;0,ROUND($GD$1*$GM$1,0),0)</f>
        <v>0</v>
      </c>
      <c r="GN576" s="22">
        <f>IF(HB575&gt;0,ROUND($GD$1*$GN$1,2),0)</f>
        <v>0</v>
      </c>
      <c r="GO576" s="22">
        <f>IF(HB575&gt;0,ROUND($GD$1*$GO$1,2),0)</f>
        <v>0</v>
      </c>
      <c r="GP576" s="22">
        <f>IF(HB575&gt;0,ROUND($GD$1*$GP$1,2),0)</f>
        <v>0</v>
      </c>
      <c r="GQ576" s="15">
        <f>IF(HB575&gt;0,GK576+SUM(GM576:GP576),0)</f>
        <v>0</v>
      </c>
      <c r="GR576" s="22">
        <f>IF(HB575&gt;0,ROUND(GQ576/12,2),0)</f>
        <v>0</v>
      </c>
      <c r="GS576" s="9">
        <f>INT(GR576)</f>
        <v>0</v>
      </c>
      <c r="GT576" s="23">
        <f>INT((GR576-GS576)*10)/10</f>
        <v>0</v>
      </c>
      <c r="GU576" s="17">
        <f>GR576-GS576-GT576</f>
        <v>0</v>
      </c>
      <c r="GV576" s="23">
        <f>IF(OR(GU576=0.05,GU576=0),GU576,IF(AND(GU576&gt;0.051,GU576&lt;0.1),0.1,IF(AND(GU576&gt;0.001,GU576&lt;0.05),0.05,GU576)))</f>
        <v>0</v>
      </c>
      <c r="GW576" s="23">
        <f>GS576+GT576+GV576</f>
        <v>0</v>
      </c>
      <c r="GX576">
        <f>IF(HB575&gt;0,GX575,0)</f>
        <v>0</v>
      </c>
      <c r="GY576" s="7">
        <f>ROUND(GD576+GJ576+GW576+GX576,2)</f>
        <v>0</v>
      </c>
      <c r="GZ576" s="7">
        <f>IF(AND(GY576&gt;0,GY577=0),GY576,0)</f>
        <v>0</v>
      </c>
      <c r="HA576" s="7">
        <f>IF(HB575&gt;0,HA575,0)</f>
        <v>0</v>
      </c>
      <c r="HB576" s="7">
        <f>IF(ROUND(GY576-HA576,2)&gt;0,ROUND(GY576-HA576,2),0)</f>
        <v>0</v>
      </c>
    </row>
    <row r="577" spans="1:235">
      <c r="BB577">
        <v>575</v>
      </c>
      <c r="BC577" s="7">
        <f>IF(BW576&gt;0,BC576-1000,BC576)</f>
        <v>0</v>
      </c>
      <c r="BD577" s="20">
        <f>IF(BW576&gt;0,ROUND(PMT($F$92/12,$F$96*12,-BC577),5),0)</f>
        <v>0</v>
      </c>
      <c r="BE577" s="15">
        <f>IF(BW576&gt;0,ROUND(BC577*$E$1/1000,2),0)</f>
        <v>0</v>
      </c>
      <c r="BF577" s="15">
        <f>IF(BW576&gt;0,ROUND(MIN(BC577,$F$168)*$BF$1,2),0)</f>
        <v>0</v>
      </c>
      <c r="BG577" s="22">
        <v>0</v>
      </c>
      <c r="BH577" s="22">
        <f>IF(BW576&gt;0,ROUND(MIN(BC577,$F$168)*$BH$1,0),0)</f>
        <v>0</v>
      </c>
      <c r="BI577" s="22">
        <f>IF(BW576&gt;0,ROUND(MIN(BC577,$F$168)*$BI$1,2),0)</f>
        <v>0</v>
      </c>
      <c r="BJ577" s="22">
        <f>IF(BW576&gt;0,ROUND(MIN(BC577,$F$168)*$BJ$1,2),0)</f>
        <v>0</v>
      </c>
      <c r="BK577" s="22">
        <f>IF(BW576&gt;0,ROUND(MIN(BC577,$F$168)*$BK$1,2),0)</f>
        <v>0</v>
      </c>
      <c r="BL577" s="15">
        <f>IF(BW576&gt;0,BF577+SUM(BH577:BK577),0)</f>
        <v>0</v>
      </c>
      <c r="BM577" s="22">
        <f>IF(BW576&gt;0,ROUND(BL577/12,2),0)</f>
        <v>0</v>
      </c>
      <c r="BN577" s="9">
        <f>INT(BM577)</f>
        <v>0</v>
      </c>
      <c r="BO577" s="23">
        <f>INT((BM577-BN577)*10)/10</f>
        <v>0</v>
      </c>
      <c r="BP577" s="17">
        <f>BM577-BN577-BO577</f>
        <v>0</v>
      </c>
      <c r="BQ577" s="23">
        <f>IF(OR(BP577=0.05,BP577=0),BP577,IF(AND(BP577&gt;0.051,BP577&lt;0.1),0.1,IF(AND(BP577&gt;0.001,BP577&lt;0.05),0.05,BP577)))</f>
        <v>0</v>
      </c>
      <c r="BR577" s="23">
        <f>BN577+BO577+BQ577</f>
        <v>0</v>
      </c>
      <c r="BS577">
        <f>IF(BW576&gt;0,BS576,0)</f>
        <v>0</v>
      </c>
      <c r="BT577" s="7">
        <f>SUM(BD577:BE577)+BR577+BS577</f>
        <v>0</v>
      </c>
      <c r="BU577" s="7">
        <f>IF(AND(BT577&gt;0,BT578=0),BT577,0)</f>
        <v>0</v>
      </c>
      <c r="BV577" s="7">
        <f>IF(BW576&gt;0,BV576,0)</f>
        <v>0</v>
      </c>
      <c r="BW577" s="7">
        <f>IF(ROUND(BT577-BV577,2)&gt;0,ROUND(BT577-BV577,2),0)</f>
        <v>0</v>
      </c>
      <c r="CB577">
        <v>575</v>
      </c>
      <c r="CC577" s="7">
        <f>IF(DB576&gt;0,CC576-1000,CC576)</f>
        <v>0</v>
      </c>
      <c r="CD577" s="20">
        <f>IF(DB576&gt;0,ROUND(PMT($F$92/12,$F$96*12,-CC577),5),0)</f>
        <v>0</v>
      </c>
      <c r="CE577" s="15">
        <f>IF(DB576&gt;0,ROUND(CC577*$CE$1/1000,2),0)</f>
        <v>0</v>
      </c>
      <c r="CF577" s="9">
        <f>INT(CE577)</f>
        <v>0</v>
      </c>
      <c r="CG577" s="23">
        <f>INT((CE577-CF577)*10)/10</f>
        <v>0</v>
      </c>
      <c r="CH577" s="17">
        <f>CE577-CF577-CG577</f>
        <v>0</v>
      </c>
      <c r="CI577" s="23">
        <f>IF(OR(CH577=0.05,CH577=0),CH577,IF(AND(CH577&gt;0.051,CH577&lt;0.1),0.1,IF(AND(CH577&gt;0.001,CH577&lt;0.05),0.05,CH577)))</f>
        <v>0</v>
      </c>
      <c r="CJ577" s="23">
        <f>CF577+CG577+CI577</f>
        <v>0</v>
      </c>
      <c r="CK577" s="15">
        <f>IF(DB576&gt;0,ROUND($CD$1*$CK$1,2),0)</f>
        <v>0</v>
      </c>
      <c r="CL577" s="22">
        <v>0</v>
      </c>
      <c r="CM577" s="22">
        <f>IF(DB576&gt;0,ROUND($CD$1*$CM$1,2),0)</f>
        <v>0</v>
      </c>
      <c r="CN577" s="22">
        <f>IF(DB576&gt;0,ROUND($CD$1*$CN$1,2),0)</f>
        <v>0</v>
      </c>
      <c r="CO577" s="22">
        <f>IF(DB576&gt;0,ROUND($CD$1*$CO$1,2),0)</f>
        <v>0</v>
      </c>
      <c r="CP577" s="22">
        <f>IF(DB576&gt;0,ROUND($CD$1*$CP$1,2),0)</f>
        <v>0</v>
      </c>
      <c r="CQ577" s="15">
        <f>IF(DB576&gt;0,CK577+SUM(CM577:CP577),0)</f>
        <v>0</v>
      </c>
      <c r="CR577" s="22">
        <f>IF(DB576&gt;0,ROUND(CQ577/12,2),0)</f>
        <v>0</v>
      </c>
      <c r="CS577" s="9">
        <f>INT(CR577)</f>
        <v>0</v>
      </c>
      <c r="CT577" s="23">
        <f>INT((CR577-CS577)*10)/10</f>
        <v>0</v>
      </c>
      <c r="CU577" s="17">
        <f>CR577-CS577-CT577</f>
        <v>0</v>
      </c>
      <c r="CV577" s="23">
        <f>IF(OR(CU577=0.05,CU577=0),CU577,IF(AND(CU577&gt;0.051,CU577&lt;0.1),0.1,IF(AND(CU577&gt;0.001,CU577&lt;0.05),0.05,CU577)))</f>
        <v>0</v>
      </c>
      <c r="CW577" s="23">
        <f>CS577+CT577+CV577</f>
        <v>0</v>
      </c>
      <c r="CX577">
        <f>IF(DB576&gt;0,CX576,0)</f>
        <v>0</v>
      </c>
      <c r="CY577" s="7">
        <f>ROUND(CD577+CJ577+CW577+CX577,2)</f>
        <v>0</v>
      </c>
      <c r="CZ577" s="7">
        <f>IF(AND(CY577&gt;0,CY578=0),CY577,0)</f>
        <v>0</v>
      </c>
      <c r="DA577" s="7">
        <f>IF(DB576&gt;0,DA576,0)</f>
        <v>0</v>
      </c>
      <c r="DB577" s="7">
        <f>IF(ROUND(CY577-DA577,2)&gt;0,ROUND(CY577-DA577,2),0)</f>
        <v>0</v>
      </c>
      <c r="EB577">
        <v>575</v>
      </c>
      <c r="EC577" s="7">
        <f>IF(FB576&gt;0,EC576-1000,EC576)</f>
        <v>0</v>
      </c>
      <c r="ED577" s="20">
        <f>IF(FB576&gt;0,ROUND(PMT($F$92/12,$F$96*12,-EC577),5),0)</f>
        <v>0</v>
      </c>
      <c r="EE577" s="15">
        <f>IF(FB576&gt;0,ROUND(EC577*$EE$1/1000,2),0)</f>
        <v>0</v>
      </c>
      <c r="EF577" s="9">
        <f>INT(EE577)</f>
        <v>0</v>
      </c>
      <c r="EG577" s="23">
        <f>INT((EE577-EF577)*10)/10</f>
        <v>0</v>
      </c>
      <c r="EH577" s="17">
        <f>EE577-EF577-EG577</f>
        <v>0</v>
      </c>
      <c r="EI577" s="23">
        <f>IF(OR(EH577=0.05,EH577=0),EH577,IF(AND(EH577&gt;0.051,EH577&lt;0.1),0.1,IF(AND(EH577&gt;0.001,EH577&lt;0.05),0.05,EH577)))</f>
        <v>0</v>
      </c>
      <c r="EJ577" s="23">
        <f>EF577+EG577+EI577</f>
        <v>0</v>
      </c>
      <c r="EK577" s="15">
        <f>IF(FB576&gt;0,ROUND($ED$1*$EK$1,2),0)</f>
        <v>0</v>
      </c>
      <c r="EL577" s="22">
        <v>0</v>
      </c>
      <c r="EM577" s="22">
        <f>IF(FB576&gt;0,ROUND($ED$1*$EM$1,0),0)</f>
        <v>0</v>
      </c>
      <c r="EN577" s="22">
        <f>IF(FB576&gt;0,ROUND($ED$1*$EN$1,2),0)</f>
        <v>0</v>
      </c>
      <c r="EO577" s="22">
        <f>IF(FB576&gt;0,ROUND($ED$1*$EO$1,2),0)</f>
        <v>0</v>
      </c>
      <c r="EP577" s="22">
        <f>IF(FB576&gt;0,ROUND($ED$1*$EP$1,2),0)</f>
        <v>0</v>
      </c>
      <c r="EQ577" s="15">
        <f>IF(FB576&gt;0,EK577+SUM(EM577:EP577),0)</f>
        <v>0</v>
      </c>
      <c r="ER577" s="22">
        <f>IF(FB576&gt;0,ROUND(EQ577/12,2),0)</f>
        <v>0</v>
      </c>
      <c r="ES577" s="9">
        <f>INT(ER577)</f>
        <v>0</v>
      </c>
      <c r="ET577" s="23">
        <f>INT((ER577-ES577)*10)/10</f>
        <v>0</v>
      </c>
      <c r="EU577" s="17">
        <f>ER577-ES577-ET577</f>
        <v>0</v>
      </c>
      <c r="EV577" s="23">
        <f>IF(OR(EU577=0.05,EU577=0),EU577,IF(AND(EU577&gt;0.051,EU577&lt;0.1),0.1,IF(AND(EU577&gt;0.001,EU577&lt;0.05),0.05,EU577)))</f>
        <v>0</v>
      </c>
      <c r="EW577" s="23">
        <f>ES577+ET577+EV577</f>
        <v>0</v>
      </c>
      <c r="EX577">
        <f>IF(FB576&gt;0,EX576,0)</f>
        <v>0</v>
      </c>
      <c r="EY577" s="7">
        <f>ROUND(ED577+EJ577+EW577+EX577,2)</f>
        <v>0</v>
      </c>
      <c r="EZ577" s="7">
        <f>IF(AND(EY577&gt;0,EY578=0),EY577,0)</f>
        <v>0</v>
      </c>
      <c r="FA577" s="7">
        <f>IF(FB576&gt;0,FA576,0)</f>
        <v>0</v>
      </c>
      <c r="FB577" s="7">
        <f>IF(ROUND(EY577-FA577,2)&gt;0,ROUND(EY577-FA577,2),0)</f>
        <v>0</v>
      </c>
      <c r="GB577">
        <v>575</v>
      </c>
      <c r="GC577" s="7">
        <f>IF(HB576&gt;0,GC576-1000,GC576)</f>
        <v>0</v>
      </c>
      <c r="GD577" s="20">
        <f>IF(HB576&gt;0,ROUND(PMT($F$92/12,$F$96*12,-GC577),5),0)</f>
        <v>0</v>
      </c>
      <c r="GE577" s="15">
        <f>IF(HB576&gt;0,ROUND(GC577*$GE$1/1000,2),0)</f>
        <v>0</v>
      </c>
      <c r="GF577" s="9">
        <f>INT(GE577)</f>
        <v>0</v>
      </c>
      <c r="GG577" s="23">
        <f>INT((GE577-GF577)*10)/10</f>
        <v>0</v>
      </c>
      <c r="GH577" s="17">
        <f>GE577-GF577-GG577</f>
        <v>0</v>
      </c>
      <c r="GI577" s="23">
        <f>IF(OR(GH577=0.05,GH577=0),GH577,IF(AND(GH577&gt;0.051,GH577&lt;0.1),0.1,IF(AND(GH577&gt;0.001,GH577&lt;0.05),0.05,GH577)))</f>
        <v>0</v>
      </c>
      <c r="GJ577" s="23">
        <f>GF577+GG577+GI577</f>
        <v>0</v>
      </c>
      <c r="GK577" s="15">
        <f>IF(HB576&gt;0,ROUND($GD$1*$GK$1,2),0)</f>
        <v>0</v>
      </c>
      <c r="GL577" s="22">
        <v>0</v>
      </c>
      <c r="GM577" s="22">
        <f>IF(HB576&gt;0,ROUND($GD$1*$GM$1,0),0)</f>
        <v>0</v>
      </c>
      <c r="GN577" s="22">
        <f>IF(HB576&gt;0,ROUND($GD$1*$GN$1,2),0)</f>
        <v>0</v>
      </c>
      <c r="GO577" s="22">
        <f>IF(HB576&gt;0,ROUND($GD$1*$GO$1,2),0)</f>
        <v>0</v>
      </c>
      <c r="GP577" s="22">
        <f>IF(HB576&gt;0,ROUND($GD$1*$GP$1,2),0)</f>
        <v>0</v>
      </c>
      <c r="GQ577" s="15">
        <f>IF(HB576&gt;0,GK577+SUM(GM577:GP577),0)</f>
        <v>0</v>
      </c>
      <c r="GR577" s="22">
        <f>IF(HB576&gt;0,ROUND(GQ577/12,2),0)</f>
        <v>0</v>
      </c>
      <c r="GS577" s="9">
        <f>INT(GR577)</f>
        <v>0</v>
      </c>
      <c r="GT577" s="23">
        <f>INT((GR577-GS577)*10)/10</f>
        <v>0</v>
      </c>
      <c r="GU577" s="17">
        <f>GR577-GS577-GT577</f>
        <v>0</v>
      </c>
      <c r="GV577" s="23">
        <f>IF(OR(GU577=0.05,GU577=0),GU577,IF(AND(GU577&gt;0.051,GU577&lt;0.1),0.1,IF(AND(GU577&gt;0.001,GU577&lt;0.05),0.05,GU577)))</f>
        <v>0</v>
      </c>
      <c r="GW577" s="23">
        <f>GS577+GT577+GV577</f>
        <v>0</v>
      </c>
      <c r="GX577">
        <f>IF(HB576&gt;0,GX576,0)</f>
        <v>0</v>
      </c>
      <c r="GY577" s="7">
        <f>ROUND(GD577+GJ577+GW577+GX577,2)</f>
        <v>0</v>
      </c>
      <c r="GZ577" s="7">
        <f>IF(AND(GY577&gt;0,GY578=0),GY577,0)</f>
        <v>0</v>
      </c>
      <c r="HA577" s="7">
        <f>IF(HB576&gt;0,HA576,0)</f>
        <v>0</v>
      </c>
      <c r="HB577" s="7">
        <f>IF(ROUND(GY577-HA577,2)&gt;0,ROUND(GY577-HA577,2),0)</f>
        <v>0</v>
      </c>
    </row>
    <row r="578" spans="1:235">
      <c r="BB578">
        <v>576</v>
      </c>
      <c r="BC578" s="7">
        <f>IF(BW577&gt;0,BC577-1000,BC577)</f>
        <v>0</v>
      </c>
      <c r="BD578" s="20">
        <f>IF(BW577&gt;0,ROUND(PMT($F$92/12,$F$96*12,-BC578),5),0)</f>
        <v>0</v>
      </c>
      <c r="BE578" s="15">
        <f>IF(BW577&gt;0,ROUND(BC578*$E$1/1000,2),0)</f>
        <v>0</v>
      </c>
      <c r="BF578" s="15">
        <f>IF(BW577&gt;0,ROUND(MIN(BC578,$F$168)*$BF$1,2),0)</f>
        <v>0</v>
      </c>
      <c r="BG578" s="22">
        <v>0</v>
      </c>
      <c r="BH578" s="22">
        <f>IF(BW577&gt;0,ROUND(MIN(BC578,$F$168)*$BH$1,0),0)</f>
        <v>0</v>
      </c>
      <c r="BI578" s="22">
        <f>IF(BW577&gt;0,ROUND(MIN(BC578,$F$168)*$BI$1,2),0)</f>
        <v>0</v>
      </c>
      <c r="BJ578" s="22">
        <f>IF(BW577&gt;0,ROUND(MIN(BC578,$F$168)*$BJ$1,2),0)</f>
        <v>0</v>
      </c>
      <c r="BK578" s="22">
        <f>IF(BW577&gt;0,ROUND(MIN(BC578,$F$168)*$BK$1,2),0)</f>
        <v>0</v>
      </c>
      <c r="BL578" s="15">
        <f>IF(BW577&gt;0,BF578+SUM(BH578:BK578),0)</f>
        <v>0</v>
      </c>
      <c r="BM578" s="22">
        <f>IF(BW577&gt;0,ROUND(BL578/12,2),0)</f>
        <v>0</v>
      </c>
      <c r="BN578" s="9">
        <f>INT(BM578)</f>
        <v>0</v>
      </c>
      <c r="BO578" s="23">
        <f>INT((BM578-BN578)*10)/10</f>
        <v>0</v>
      </c>
      <c r="BP578" s="17">
        <f>BM578-BN578-BO578</f>
        <v>0</v>
      </c>
      <c r="BQ578" s="23">
        <f>IF(OR(BP578=0.05,BP578=0),BP578,IF(AND(BP578&gt;0.051,BP578&lt;0.1),0.1,IF(AND(BP578&gt;0.001,BP578&lt;0.05),0.05,BP578)))</f>
        <v>0</v>
      </c>
      <c r="BR578" s="23">
        <f>BN578+BO578+BQ578</f>
        <v>0</v>
      </c>
      <c r="BS578">
        <f>IF(BW577&gt;0,BS577,0)</f>
        <v>0</v>
      </c>
      <c r="BT578" s="7">
        <f>SUM(BD578:BE578)+BR578+BS578</f>
        <v>0</v>
      </c>
      <c r="BU578" s="7">
        <f>IF(AND(BT578&gt;0,BT579=0),BT578,0)</f>
        <v>0</v>
      </c>
      <c r="BV578" s="7">
        <f>IF(BW577&gt;0,BV577,0)</f>
        <v>0</v>
      </c>
      <c r="BW578" s="7">
        <f>IF(ROUND(BT578-BV578,2)&gt;0,ROUND(BT578-BV578,2),0)</f>
        <v>0</v>
      </c>
      <c r="CB578">
        <v>576</v>
      </c>
      <c r="CC578" s="7">
        <f>IF(DB577&gt;0,CC577-1000,CC577)</f>
        <v>0</v>
      </c>
      <c r="CD578" s="20">
        <f>IF(DB577&gt;0,ROUND(PMT($F$92/12,$F$96*12,-CC578),5),0)</f>
        <v>0</v>
      </c>
      <c r="CE578" s="15">
        <f>IF(DB577&gt;0,ROUND(CC578*$CE$1/1000,2),0)</f>
        <v>0</v>
      </c>
      <c r="CF578" s="9">
        <f>INT(CE578)</f>
        <v>0</v>
      </c>
      <c r="CG578" s="23">
        <f>INT((CE578-CF578)*10)/10</f>
        <v>0</v>
      </c>
      <c r="CH578" s="17">
        <f>CE578-CF578-CG578</f>
        <v>0</v>
      </c>
      <c r="CI578" s="23">
        <f>IF(OR(CH578=0.05,CH578=0),CH578,IF(AND(CH578&gt;0.051,CH578&lt;0.1),0.1,IF(AND(CH578&gt;0.001,CH578&lt;0.05),0.05,CH578)))</f>
        <v>0</v>
      </c>
      <c r="CJ578" s="23">
        <f>CF578+CG578+CI578</f>
        <v>0</v>
      </c>
      <c r="CK578" s="15">
        <f>IF(DB577&gt;0,ROUND($CD$1*$CK$1,2),0)</f>
        <v>0</v>
      </c>
      <c r="CL578" s="22">
        <v>0</v>
      </c>
      <c r="CM578" s="22">
        <f>IF(DB577&gt;0,ROUND($CD$1*$CM$1,2),0)</f>
        <v>0</v>
      </c>
      <c r="CN578" s="22">
        <f>IF(DB577&gt;0,ROUND($CD$1*$CN$1,2),0)</f>
        <v>0</v>
      </c>
      <c r="CO578" s="22">
        <f>IF(DB577&gt;0,ROUND($CD$1*$CO$1,2),0)</f>
        <v>0</v>
      </c>
      <c r="CP578" s="22">
        <f>IF(DB577&gt;0,ROUND($CD$1*$CP$1,2),0)</f>
        <v>0</v>
      </c>
      <c r="CQ578" s="15">
        <f>IF(DB577&gt;0,CK578+SUM(CM578:CP578),0)</f>
        <v>0</v>
      </c>
      <c r="CR578" s="22">
        <f>IF(DB577&gt;0,ROUND(CQ578/12,2),0)</f>
        <v>0</v>
      </c>
      <c r="CS578" s="9">
        <f>INT(CR578)</f>
        <v>0</v>
      </c>
      <c r="CT578" s="23">
        <f>INT((CR578-CS578)*10)/10</f>
        <v>0</v>
      </c>
      <c r="CU578" s="17">
        <f>CR578-CS578-CT578</f>
        <v>0</v>
      </c>
      <c r="CV578" s="23">
        <f>IF(OR(CU578=0.05,CU578=0),CU578,IF(AND(CU578&gt;0.051,CU578&lt;0.1),0.1,IF(AND(CU578&gt;0.001,CU578&lt;0.05),0.05,CU578)))</f>
        <v>0</v>
      </c>
      <c r="CW578" s="23">
        <f>CS578+CT578+CV578</f>
        <v>0</v>
      </c>
      <c r="CX578">
        <f>IF(DB577&gt;0,CX577,0)</f>
        <v>0</v>
      </c>
      <c r="CY578" s="7">
        <f>ROUND(CD578+CJ578+CW578+CX578,2)</f>
        <v>0</v>
      </c>
      <c r="CZ578" s="7">
        <f>IF(AND(CY578&gt;0,CY579=0),CY578,0)</f>
        <v>0</v>
      </c>
      <c r="DA578" s="7">
        <f>IF(DB577&gt;0,DA577,0)</f>
        <v>0</v>
      </c>
      <c r="DB578" s="7">
        <f>IF(ROUND(CY578-DA578,2)&gt;0,ROUND(CY578-DA578,2),0)</f>
        <v>0</v>
      </c>
      <c r="EB578">
        <v>576</v>
      </c>
      <c r="EC578" s="7">
        <f>IF(FB577&gt;0,EC577-1000,EC577)</f>
        <v>0</v>
      </c>
      <c r="ED578" s="20">
        <f>IF(FB577&gt;0,ROUND(PMT($F$92/12,$F$96*12,-EC578),5),0)</f>
        <v>0</v>
      </c>
      <c r="EE578" s="15">
        <f>IF(FB577&gt;0,ROUND(EC578*$EE$1/1000,2),0)</f>
        <v>0</v>
      </c>
      <c r="EF578" s="9">
        <f>INT(EE578)</f>
        <v>0</v>
      </c>
      <c r="EG578" s="23">
        <f>INT((EE578-EF578)*10)/10</f>
        <v>0</v>
      </c>
      <c r="EH578" s="17">
        <f>EE578-EF578-EG578</f>
        <v>0</v>
      </c>
      <c r="EI578" s="23">
        <f>IF(OR(EH578=0.05,EH578=0),EH578,IF(AND(EH578&gt;0.051,EH578&lt;0.1),0.1,IF(AND(EH578&gt;0.001,EH578&lt;0.05),0.05,EH578)))</f>
        <v>0</v>
      </c>
      <c r="EJ578" s="23">
        <f>EF578+EG578+EI578</f>
        <v>0</v>
      </c>
      <c r="EK578" s="15">
        <f>IF(FB577&gt;0,ROUND($ED$1*$EK$1,2),0)</f>
        <v>0</v>
      </c>
      <c r="EL578" s="22">
        <v>0</v>
      </c>
      <c r="EM578" s="22">
        <f>IF(FB577&gt;0,ROUND($ED$1*$EM$1,0),0)</f>
        <v>0</v>
      </c>
      <c r="EN578" s="22">
        <f>IF(FB577&gt;0,ROUND($ED$1*$EN$1,2),0)</f>
        <v>0</v>
      </c>
      <c r="EO578" s="22">
        <f>IF(FB577&gt;0,ROUND($ED$1*$EO$1,2),0)</f>
        <v>0</v>
      </c>
      <c r="EP578" s="22">
        <f>IF(FB577&gt;0,ROUND($ED$1*$EP$1,2),0)</f>
        <v>0</v>
      </c>
      <c r="EQ578" s="15">
        <f>IF(FB577&gt;0,EK578+SUM(EM578:EP578),0)</f>
        <v>0</v>
      </c>
      <c r="ER578" s="22">
        <f>IF(FB577&gt;0,ROUND(EQ578/12,2),0)</f>
        <v>0</v>
      </c>
      <c r="ES578" s="9">
        <f>INT(ER578)</f>
        <v>0</v>
      </c>
      <c r="ET578" s="23">
        <f>INT((ER578-ES578)*10)/10</f>
        <v>0</v>
      </c>
      <c r="EU578" s="17">
        <f>ER578-ES578-ET578</f>
        <v>0</v>
      </c>
      <c r="EV578" s="23">
        <f>IF(OR(EU578=0.05,EU578=0),EU578,IF(AND(EU578&gt;0.051,EU578&lt;0.1),0.1,IF(AND(EU578&gt;0.001,EU578&lt;0.05),0.05,EU578)))</f>
        <v>0</v>
      </c>
      <c r="EW578" s="23">
        <f>ES578+ET578+EV578</f>
        <v>0</v>
      </c>
      <c r="EX578">
        <f>IF(FB577&gt;0,EX577,0)</f>
        <v>0</v>
      </c>
      <c r="EY578" s="7">
        <f>ROUND(ED578+EJ578+EW578+EX578,2)</f>
        <v>0</v>
      </c>
      <c r="EZ578" s="7">
        <f>IF(AND(EY578&gt;0,EY579=0),EY578,0)</f>
        <v>0</v>
      </c>
      <c r="FA578" s="7">
        <f>IF(FB577&gt;0,FA577,0)</f>
        <v>0</v>
      </c>
      <c r="FB578" s="7">
        <f>IF(ROUND(EY578-FA578,2)&gt;0,ROUND(EY578-FA578,2),0)</f>
        <v>0</v>
      </c>
      <c r="GB578">
        <v>576</v>
      </c>
      <c r="GC578" s="7">
        <f>IF(HB577&gt;0,GC577-1000,GC577)</f>
        <v>0</v>
      </c>
      <c r="GD578" s="20">
        <f>IF(HB577&gt;0,ROUND(PMT($F$92/12,$F$96*12,-GC578),5),0)</f>
        <v>0</v>
      </c>
      <c r="GE578" s="15">
        <f>IF(HB577&gt;0,ROUND(GC578*$GE$1/1000,2),0)</f>
        <v>0</v>
      </c>
      <c r="GF578" s="9">
        <f>INT(GE578)</f>
        <v>0</v>
      </c>
      <c r="GG578" s="23">
        <f>INT((GE578-GF578)*10)/10</f>
        <v>0</v>
      </c>
      <c r="GH578" s="17">
        <f>GE578-GF578-GG578</f>
        <v>0</v>
      </c>
      <c r="GI578" s="23">
        <f>IF(OR(GH578=0.05,GH578=0),GH578,IF(AND(GH578&gt;0.051,GH578&lt;0.1),0.1,IF(AND(GH578&gt;0.001,GH578&lt;0.05),0.05,GH578)))</f>
        <v>0</v>
      </c>
      <c r="GJ578" s="23">
        <f>GF578+GG578+GI578</f>
        <v>0</v>
      </c>
      <c r="GK578" s="15">
        <f>IF(HB577&gt;0,ROUND($GD$1*$GK$1,2),0)</f>
        <v>0</v>
      </c>
      <c r="GL578" s="22">
        <v>0</v>
      </c>
      <c r="GM578" s="22">
        <f>IF(HB577&gt;0,ROUND($GD$1*$GM$1,0),0)</f>
        <v>0</v>
      </c>
      <c r="GN578" s="22">
        <f>IF(HB577&gt;0,ROUND($GD$1*$GN$1,2),0)</f>
        <v>0</v>
      </c>
      <c r="GO578" s="22">
        <f>IF(HB577&gt;0,ROUND($GD$1*$GO$1,2),0)</f>
        <v>0</v>
      </c>
      <c r="GP578" s="22">
        <f>IF(HB577&gt;0,ROUND($GD$1*$GP$1,2),0)</f>
        <v>0</v>
      </c>
      <c r="GQ578" s="15">
        <f>IF(HB577&gt;0,GK578+SUM(GM578:GP578),0)</f>
        <v>0</v>
      </c>
      <c r="GR578" s="22">
        <f>IF(HB577&gt;0,ROUND(GQ578/12,2),0)</f>
        <v>0</v>
      </c>
      <c r="GS578" s="9">
        <f>INT(GR578)</f>
        <v>0</v>
      </c>
      <c r="GT578" s="23">
        <f>INT((GR578-GS578)*10)/10</f>
        <v>0</v>
      </c>
      <c r="GU578" s="17">
        <f>GR578-GS578-GT578</f>
        <v>0</v>
      </c>
      <c r="GV578" s="23">
        <f>IF(OR(GU578=0.05,GU578=0),GU578,IF(AND(GU578&gt;0.051,GU578&lt;0.1),0.1,IF(AND(GU578&gt;0.001,GU578&lt;0.05),0.05,GU578)))</f>
        <v>0</v>
      </c>
      <c r="GW578" s="23">
        <f>GS578+GT578+GV578</f>
        <v>0</v>
      </c>
      <c r="GX578">
        <f>IF(HB577&gt;0,GX577,0)</f>
        <v>0</v>
      </c>
      <c r="GY578" s="7">
        <f>ROUND(GD578+GJ578+GW578+GX578,2)</f>
        <v>0</v>
      </c>
      <c r="GZ578" s="7">
        <f>IF(AND(GY578&gt;0,GY579=0),GY578,0)</f>
        <v>0</v>
      </c>
      <c r="HA578" s="7">
        <f>IF(HB577&gt;0,HA577,0)</f>
        <v>0</v>
      </c>
      <c r="HB578" s="7">
        <f>IF(ROUND(GY578-HA578,2)&gt;0,ROUND(GY578-HA578,2),0)</f>
        <v>0</v>
      </c>
    </row>
    <row r="579" spans="1:235">
      <c r="BB579">
        <v>577</v>
      </c>
      <c r="BC579" s="7">
        <f>IF(BW578&gt;0,BC578-1000,BC578)</f>
        <v>0</v>
      </c>
      <c r="BD579" s="20">
        <f>IF(BW578&gt;0,ROUND(PMT($F$92/12,$F$96*12,-BC579),5),0)</f>
        <v>0</v>
      </c>
      <c r="BE579" s="15">
        <f>IF(BW578&gt;0,ROUND(BC579*$E$1/1000,2),0)</f>
        <v>0</v>
      </c>
      <c r="BF579" s="15">
        <f>IF(BW578&gt;0,ROUND(MIN(BC579,$F$168)*$BF$1,2),0)</f>
        <v>0</v>
      </c>
      <c r="BG579" s="22">
        <v>0</v>
      </c>
      <c r="BH579" s="22">
        <f>IF(BW578&gt;0,ROUND(MIN(BC579,$F$168)*$BH$1,0),0)</f>
        <v>0</v>
      </c>
      <c r="BI579" s="22">
        <f>IF(BW578&gt;0,ROUND(MIN(BC579,$F$168)*$BI$1,2),0)</f>
        <v>0</v>
      </c>
      <c r="BJ579" s="22">
        <f>IF(BW578&gt;0,ROUND(MIN(BC579,$F$168)*$BJ$1,2),0)</f>
        <v>0</v>
      </c>
      <c r="BK579" s="22">
        <f>IF(BW578&gt;0,ROUND(MIN(BC579,$F$168)*$BK$1,2),0)</f>
        <v>0</v>
      </c>
      <c r="BL579" s="15">
        <f>IF(BW578&gt;0,BF579+SUM(BH579:BK579),0)</f>
        <v>0</v>
      </c>
      <c r="BM579" s="22">
        <f>IF(BW578&gt;0,ROUND(BL579/12,2),0)</f>
        <v>0</v>
      </c>
      <c r="BN579" s="9">
        <f>INT(BM579)</f>
        <v>0</v>
      </c>
      <c r="BO579" s="23">
        <f>INT((BM579-BN579)*10)/10</f>
        <v>0</v>
      </c>
      <c r="BP579" s="17">
        <f>BM579-BN579-BO579</f>
        <v>0</v>
      </c>
      <c r="BQ579" s="23">
        <f>IF(OR(BP579=0.05,BP579=0),BP579,IF(AND(BP579&gt;0.051,BP579&lt;0.1),0.1,IF(AND(BP579&gt;0.001,BP579&lt;0.05),0.05,BP579)))</f>
        <v>0</v>
      </c>
      <c r="BR579" s="23">
        <f>BN579+BO579+BQ579</f>
        <v>0</v>
      </c>
      <c r="BS579">
        <f>IF(BW578&gt;0,BS578,0)</f>
        <v>0</v>
      </c>
      <c r="BT579" s="7">
        <f>SUM(BD579:BE579)+BR579+BS579</f>
        <v>0</v>
      </c>
      <c r="BU579" s="7">
        <f>IF(AND(BT579&gt;0,BT580=0),BT579,0)</f>
        <v>0</v>
      </c>
      <c r="BV579" s="7">
        <f>IF(BW578&gt;0,BV578,0)</f>
        <v>0</v>
      </c>
      <c r="BW579" s="7">
        <f>IF(ROUND(BT579-BV579,2)&gt;0,ROUND(BT579-BV579,2),0)</f>
        <v>0</v>
      </c>
      <c r="CB579">
        <v>577</v>
      </c>
      <c r="CC579" s="7">
        <f>IF(DB578&gt;0,CC578-1000,CC578)</f>
        <v>0</v>
      </c>
      <c r="CD579" s="20">
        <f>IF(DB578&gt;0,ROUND(PMT($F$92/12,$F$96*12,-CC579),5),0)</f>
        <v>0</v>
      </c>
      <c r="CE579" s="15">
        <f>IF(DB578&gt;0,ROUND(CC579*$CE$1/1000,2),0)</f>
        <v>0</v>
      </c>
      <c r="CF579" s="9">
        <f>INT(CE579)</f>
        <v>0</v>
      </c>
      <c r="CG579" s="23">
        <f>INT((CE579-CF579)*10)/10</f>
        <v>0</v>
      </c>
      <c r="CH579" s="17">
        <f>CE579-CF579-CG579</f>
        <v>0</v>
      </c>
      <c r="CI579" s="23">
        <f>IF(OR(CH579=0.05,CH579=0),CH579,IF(AND(CH579&gt;0.051,CH579&lt;0.1),0.1,IF(AND(CH579&gt;0.001,CH579&lt;0.05),0.05,CH579)))</f>
        <v>0</v>
      </c>
      <c r="CJ579" s="23">
        <f>CF579+CG579+CI579</f>
        <v>0</v>
      </c>
      <c r="CK579" s="15">
        <f>IF(DB578&gt;0,ROUND($CD$1*$CK$1,2),0)</f>
        <v>0</v>
      </c>
      <c r="CL579" s="22">
        <v>0</v>
      </c>
      <c r="CM579" s="22">
        <f>IF(DB578&gt;0,ROUND($CD$1*$CM$1,2),0)</f>
        <v>0</v>
      </c>
      <c r="CN579" s="22">
        <f>IF(DB578&gt;0,ROUND($CD$1*$CN$1,2),0)</f>
        <v>0</v>
      </c>
      <c r="CO579" s="22">
        <f>IF(DB578&gt;0,ROUND($CD$1*$CO$1,2),0)</f>
        <v>0</v>
      </c>
      <c r="CP579" s="22">
        <f>IF(DB578&gt;0,ROUND($CD$1*$CP$1,2),0)</f>
        <v>0</v>
      </c>
      <c r="CQ579" s="15">
        <f>IF(DB578&gt;0,CK579+SUM(CM579:CP579),0)</f>
        <v>0</v>
      </c>
      <c r="CR579" s="22">
        <f>IF(DB578&gt;0,ROUND(CQ579/12,2),0)</f>
        <v>0</v>
      </c>
      <c r="CS579" s="9">
        <f>INT(CR579)</f>
        <v>0</v>
      </c>
      <c r="CT579" s="23">
        <f>INT((CR579-CS579)*10)/10</f>
        <v>0</v>
      </c>
      <c r="CU579" s="17">
        <f>CR579-CS579-CT579</f>
        <v>0</v>
      </c>
      <c r="CV579" s="23">
        <f>IF(OR(CU579=0.05,CU579=0),CU579,IF(AND(CU579&gt;0.051,CU579&lt;0.1),0.1,IF(AND(CU579&gt;0.001,CU579&lt;0.05),0.05,CU579)))</f>
        <v>0</v>
      </c>
      <c r="CW579" s="23">
        <f>CS579+CT579+CV579</f>
        <v>0</v>
      </c>
      <c r="CX579">
        <f>IF(DB578&gt;0,CX578,0)</f>
        <v>0</v>
      </c>
      <c r="CY579" s="7">
        <f>ROUND(CD579+CJ579+CW579+CX579,2)</f>
        <v>0</v>
      </c>
      <c r="CZ579" s="7">
        <f>IF(AND(CY579&gt;0,CY580=0),CY579,0)</f>
        <v>0</v>
      </c>
      <c r="DA579" s="7">
        <f>IF(DB578&gt;0,DA578,0)</f>
        <v>0</v>
      </c>
      <c r="DB579" s="7">
        <f>IF(ROUND(CY579-DA579,2)&gt;0,ROUND(CY579-DA579,2),0)</f>
        <v>0</v>
      </c>
      <c r="EB579">
        <v>577</v>
      </c>
      <c r="EC579" s="7">
        <f>IF(FB578&gt;0,EC578-1000,EC578)</f>
        <v>0</v>
      </c>
      <c r="ED579" s="20">
        <f>IF(FB578&gt;0,ROUND(PMT($F$92/12,$F$96*12,-EC579),5),0)</f>
        <v>0</v>
      </c>
      <c r="EE579" s="15">
        <f>IF(FB578&gt;0,ROUND(EC579*$EE$1/1000,2),0)</f>
        <v>0</v>
      </c>
      <c r="EF579" s="9">
        <f>INT(EE579)</f>
        <v>0</v>
      </c>
      <c r="EG579" s="23">
        <f>INT((EE579-EF579)*10)/10</f>
        <v>0</v>
      </c>
      <c r="EH579" s="17">
        <f>EE579-EF579-EG579</f>
        <v>0</v>
      </c>
      <c r="EI579" s="23">
        <f>IF(OR(EH579=0.05,EH579=0),EH579,IF(AND(EH579&gt;0.051,EH579&lt;0.1),0.1,IF(AND(EH579&gt;0.001,EH579&lt;0.05),0.05,EH579)))</f>
        <v>0</v>
      </c>
      <c r="EJ579" s="23">
        <f>EF579+EG579+EI579</f>
        <v>0</v>
      </c>
      <c r="EK579" s="15">
        <f>IF(FB578&gt;0,ROUND($ED$1*$EK$1,2),0)</f>
        <v>0</v>
      </c>
      <c r="EL579" s="22">
        <v>0</v>
      </c>
      <c r="EM579" s="22">
        <f>IF(FB578&gt;0,ROUND($ED$1*$EM$1,0),0)</f>
        <v>0</v>
      </c>
      <c r="EN579" s="22">
        <f>IF(FB578&gt;0,ROUND($ED$1*$EN$1,2),0)</f>
        <v>0</v>
      </c>
      <c r="EO579" s="22">
        <f>IF(FB578&gt;0,ROUND($ED$1*$EO$1,2),0)</f>
        <v>0</v>
      </c>
      <c r="EP579" s="22">
        <f>IF(FB578&gt;0,ROUND($ED$1*$EP$1,2),0)</f>
        <v>0</v>
      </c>
      <c r="EQ579" s="15">
        <f>IF(FB578&gt;0,EK579+SUM(EM579:EP579),0)</f>
        <v>0</v>
      </c>
      <c r="ER579" s="22">
        <f>IF(FB578&gt;0,ROUND(EQ579/12,2),0)</f>
        <v>0</v>
      </c>
      <c r="ES579" s="9">
        <f>INT(ER579)</f>
        <v>0</v>
      </c>
      <c r="ET579" s="23">
        <f>INT((ER579-ES579)*10)/10</f>
        <v>0</v>
      </c>
      <c r="EU579" s="17">
        <f>ER579-ES579-ET579</f>
        <v>0</v>
      </c>
      <c r="EV579" s="23">
        <f>IF(OR(EU579=0.05,EU579=0),EU579,IF(AND(EU579&gt;0.051,EU579&lt;0.1),0.1,IF(AND(EU579&gt;0.001,EU579&lt;0.05),0.05,EU579)))</f>
        <v>0</v>
      </c>
      <c r="EW579" s="23">
        <f>ES579+ET579+EV579</f>
        <v>0</v>
      </c>
      <c r="EX579">
        <f>IF(FB578&gt;0,EX578,0)</f>
        <v>0</v>
      </c>
      <c r="EY579" s="7">
        <f>ROUND(ED579+EJ579+EW579+EX579,2)</f>
        <v>0</v>
      </c>
      <c r="EZ579" s="7">
        <f>IF(AND(EY579&gt;0,EY580=0),EY579,0)</f>
        <v>0</v>
      </c>
      <c r="FA579" s="7">
        <f>IF(FB578&gt;0,FA578,0)</f>
        <v>0</v>
      </c>
      <c r="FB579" s="7">
        <f>IF(ROUND(EY579-FA579,2)&gt;0,ROUND(EY579-FA579,2),0)</f>
        <v>0</v>
      </c>
      <c r="GB579">
        <v>577</v>
      </c>
      <c r="GC579" s="7">
        <f>IF(HB578&gt;0,GC578-1000,GC578)</f>
        <v>0</v>
      </c>
      <c r="GD579" s="20">
        <f>IF(HB578&gt;0,ROUND(PMT($F$92/12,$F$96*12,-GC579),5),0)</f>
        <v>0</v>
      </c>
      <c r="GE579" s="15">
        <f>IF(HB578&gt;0,ROUND(GC579*$GE$1/1000,2),0)</f>
        <v>0</v>
      </c>
      <c r="GF579" s="9">
        <f>INT(GE579)</f>
        <v>0</v>
      </c>
      <c r="GG579" s="23">
        <f>INT((GE579-GF579)*10)/10</f>
        <v>0</v>
      </c>
      <c r="GH579" s="17">
        <f>GE579-GF579-GG579</f>
        <v>0</v>
      </c>
      <c r="GI579" s="23">
        <f>IF(OR(GH579=0.05,GH579=0),GH579,IF(AND(GH579&gt;0.051,GH579&lt;0.1),0.1,IF(AND(GH579&gt;0.001,GH579&lt;0.05),0.05,GH579)))</f>
        <v>0</v>
      </c>
      <c r="GJ579" s="23">
        <f>GF579+GG579+GI579</f>
        <v>0</v>
      </c>
      <c r="GK579" s="15">
        <f>IF(HB578&gt;0,ROUND($GD$1*$GK$1,2),0)</f>
        <v>0</v>
      </c>
      <c r="GL579" s="22">
        <v>0</v>
      </c>
      <c r="GM579" s="22">
        <f>IF(HB578&gt;0,ROUND($GD$1*$GM$1,0),0)</f>
        <v>0</v>
      </c>
      <c r="GN579" s="22">
        <f>IF(HB578&gt;0,ROUND($GD$1*$GN$1,2),0)</f>
        <v>0</v>
      </c>
      <c r="GO579" s="22">
        <f>IF(HB578&gt;0,ROUND($GD$1*$GO$1,2),0)</f>
        <v>0</v>
      </c>
      <c r="GP579" s="22">
        <f>IF(HB578&gt;0,ROUND($GD$1*$GP$1,2),0)</f>
        <v>0</v>
      </c>
      <c r="GQ579" s="15">
        <f>IF(HB578&gt;0,GK579+SUM(GM579:GP579),0)</f>
        <v>0</v>
      </c>
      <c r="GR579" s="22">
        <f>IF(HB578&gt;0,ROUND(GQ579/12,2),0)</f>
        <v>0</v>
      </c>
      <c r="GS579" s="9">
        <f>INT(GR579)</f>
        <v>0</v>
      </c>
      <c r="GT579" s="23">
        <f>INT((GR579-GS579)*10)/10</f>
        <v>0</v>
      </c>
      <c r="GU579" s="17">
        <f>GR579-GS579-GT579</f>
        <v>0</v>
      </c>
      <c r="GV579" s="23">
        <f>IF(OR(GU579=0.05,GU579=0),GU579,IF(AND(GU579&gt;0.051,GU579&lt;0.1),0.1,IF(AND(GU579&gt;0.001,GU579&lt;0.05),0.05,GU579)))</f>
        <v>0</v>
      </c>
      <c r="GW579" s="23">
        <f>GS579+GT579+GV579</f>
        <v>0</v>
      </c>
      <c r="GX579">
        <f>IF(HB578&gt;0,GX578,0)</f>
        <v>0</v>
      </c>
      <c r="GY579" s="7">
        <f>ROUND(GD579+GJ579+GW579+GX579,2)</f>
        <v>0</v>
      </c>
      <c r="GZ579" s="7">
        <f>IF(AND(GY579&gt;0,GY580=0),GY579,0)</f>
        <v>0</v>
      </c>
      <c r="HA579" s="7">
        <f>IF(HB578&gt;0,HA578,0)</f>
        <v>0</v>
      </c>
      <c r="HB579" s="7">
        <f>IF(ROUND(GY579-HA579,2)&gt;0,ROUND(GY579-HA579,2),0)</f>
        <v>0</v>
      </c>
    </row>
    <row r="580" spans="1:235">
      <c r="BB580">
        <v>578</v>
      </c>
      <c r="BC580" s="7">
        <f>IF(BW579&gt;0,BC579-1000,BC579)</f>
        <v>0</v>
      </c>
      <c r="BD580" s="20">
        <f>IF(BW579&gt;0,ROUND(PMT($F$92/12,$F$96*12,-BC580),5),0)</f>
        <v>0</v>
      </c>
      <c r="BE580" s="15">
        <f>IF(BW579&gt;0,ROUND(BC580*$E$1/1000,2),0)</f>
        <v>0</v>
      </c>
      <c r="BF580" s="15">
        <f>IF(BW579&gt;0,ROUND(MIN(BC580,$F$168)*$BF$1,2),0)</f>
        <v>0</v>
      </c>
      <c r="BG580" s="22">
        <v>0</v>
      </c>
      <c r="BH580" s="22">
        <f>IF(BW579&gt;0,ROUND(MIN(BC580,$F$168)*$BH$1,0),0)</f>
        <v>0</v>
      </c>
      <c r="BI580" s="22">
        <f>IF(BW579&gt;0,ROUND(MIN(BC580,$F$168)*$BI$1,2),0)</f>
        <v>0</v>
      </c>
      <c r="BJ580" s="22">
        <f>IF(BW579&gt;0,ROUND(MIN(BC580,$F$168)*$BJ$1,2),0)</f>
        <v>0</v>
      </c>
      <c r="BK580" s="22">
        <f>IF(BW579&gt;0,ROUND(MIN(BC580,$F$168)*$BK$1,2),0)</f>
        <v>0</v>
      </c>
      <c r="BL580" s="15">
        <f>IF(BW579&gt;0,BF580+SUM(BH580:BK580),0)</f>
        <v>0</v>
      </c>
      <c r="BM580" s="22">
        <f>IF(BW579&gt;0,ROUND(BL580/12,2),0)</f>
        <v>0</v>
      </c>
      <c r="BN580" s="9">
        <f>INT(BM580)</f>
        <v>0</v>
      </c>
      <c r="BO580" s="23">
        <f>INT((BM580-BN580)*10)/10</f>
        <v>0</v>
      </c>
      <c r="BP580" s="17">
        <f>BM580-BN580-BO580</f>
        <v>0</v>
      </c>
      <c r="BQ580" s="23">
        <f>IF(OR(BP580=0.05,BP580=0),BP580,IF(AND(BP580&gt;0.051,BP580&lt;0.1),0.1,IF(AND(BP580&gt;0.001,BP580&lt;0.05),0.05,BP580)))</f>
        <v>0</v>
      </c>
      <c r="BR580" s="23">
        <f>BN580+BO580+BQ580</f>
        <v>0</v>
      </c>
      <c r="BS580">
        <f>IF(BW579&gt;0,BS579,0)</f>
        <v>0</v>
      </c>
      <c r="BT580" s="7">
        <f>SUM(BD580:BE580)+BR580+BS580</f>
        <v>0</v>
      </c>
      <c r="BU580" s="7">
        <f>IF(AND(BT580&gt;0,BT581=0),BT580,0)</f>
        <v>0</v>
      </c>
      <c r="BV580" s="7">
        <f>IF(BW579&gt;0,BV579,0)</f>
        <v>0</v>
      </c>
      <c r="BW580" s="7">
        <f>IF(ROUND(BT580-BV580,2)&gt;0,ROUND(BT580-BV580,2),0)</f>
        <v>0</v>
      </c>
      <c r="CB580">
        <v>578</v>
      </c>
      <c r="CC580" s="7">
        <f>IF(DB579&gt;0,CC579-1000,CC579)</f>
        <v>0</v>
      </c>
      <c r="CD580" s="20">
        <f>IF(DB579&gt;0,ROUND(PMT($F$92/12,$F$96*12,-CC580),5),0)</f>
        <v>0</v>
      </c>
      <c r="CE580" s="15">
        <f>IF(DB579&gt;0,ROUND(CC580*$CE$1/1000,2),0)</f>
        <v>0</v>
      </c>
      <c r="CF580" s="9">
        <f>INT(CE580)</f>
        <v>0</v>
      </c>
      <c r="CG580" s="23">
        <f>INT((CE580-CF580)*10)/10</f>
        <v>0</v>
      </c>
      <c r="CH580" s="17">
        <f>CE580-CF580-CG580</f>
        <v>0</v>
      </c>
      <c r="CI580" s="23">
        <f>IF(OR(CH580=0.05,CH580=0),CH580,IF(AND(CH580&gt;0.051,CH580&lt;0.1),0.1,IF(AND(CH580&gt;0.001,CH580&lt;0.05),0.05,CH580)))</f>
        <v>0</v>
      </c>
      <c r="CJ580" s="23">
        <f>CF580+CG580+CI580</f>
        <v>0</v>
      </c>
      <c r="CK580" s="15">
        <f>IF(DB579&gt;0,ROUND($CD$1*$CK$1,2),0)</f>
        <v>0</v>
      </c>
      <c r="CL580" s="22">
        <v>0</v>
      </c>
      <c r="CM580" s="22">
        <f>IF(DB579&gt;0,ROUND($CD$1*$CM$1,2),0)</f>
        <v>0</v>
      </c>
      <c r="CN580" s="22">
        <f>IF(DB579&gt;0,ROUND($CD$1*$CN$1,2),0)</f>
        <v>0</v>
      </c>
      <c r="CO580" s="22">
        <f>IF(DB579&gt;0,ROUND($CD$1*$CO$1,2),0)</f>
        <v>0</v>
      </c>
      <c r="CP580" s="22">
        <f>IF(DB579&gt;0,ROUND($CD$1*$CP$1,2),0)</f>
        <v>0</v>
      </c>
      <c r="CQ580" s="15">
        <f>IF(DB579&gt;0,CK580+SUM(CM580:CP580),0)</f>
        <v>0</v>
      </c>
      <c r="CR580" s="22">
        <f>IF(DB579&gt;0,ROUND(CQ580/12,2),0)</f>
        <v>0</v>
      </c>
      <c r="CS580" s="9">
        <f>INT(CR580)</f>
        <v>0</v>
      </c>
      <c r="CT580" s="23">
        <f>INT((CR580-CS580)*10)/10</f>
        <v>0</v>
      </c>
      <c r="CU580" s="17">
        <f>CR580-CS580-CT580</f>
        <v>0</v>
      </c>
      <c r="CV580" s="23">
        <f>IF(OR(CU580=0.05,CU580=0),CU580,IF(AND(CU580&gt;0.051,CU580&lt;0.1),0.1,IF(AND(CU580&gt;0.001,CU580&lt;0.05),0.05,CU580)))</f>
        <v>0</v>
      </c>
      <c r="CW580" s="23">
        <f>CS580+CT580+CV580</f>
        <v>0</v>
      </c>
      <c r="CX580">
        <f>IF(DB579&gt;0,CX579,0)</f>
        <v>0</v>
      </c>
      <c r="CY580" s="7">
        <f>ROUND(CD580+CJ580+CW580+CX580,2)</f>
        <v>0</v>
      </c>
      <c r="CZ580" s="7">
        <f>IF(AND(CY580&gt;0,CY581=0),CY580,0)</f>
        <v>0</v>
      </c>
      <c r="DA580" s="7">
        <f>IF(DB579&gt;0,DA579,0)</f>
        <v>0</v>
      </c>
      <c r="DB580" s="7">
        <f>IF(ROUND(CY580-DA580,2)&gt;0,ROUND(CY580-DA580,2),0)</f>
        <v>0</v>
      </c>
      <c r="EB580">
        <v>578</v>
      </c>
      <c r="EC580" s="7">
        <f>IF(FB579&gt;0,EC579-1000,EC579)</f>
        <v>0</v>
      </c>
      <c r="ED580" s="20">
        <f>IF(FB579&gt;0,ROUND(PMT($F$92/12,$F$96*12,-EC580),5),0)</f>
        <v>0</v>
      </c>
      <c r="EE580" s="15">
        <f>IF(FB579&gt;0,ROUND(EC580*$EE$1/1000,2),0)</f>
        <v>0</v>
      </c>
      <c r="EF580" s="9">
        <f>INT(EE580)</f>
        <v>0</v>
      </c>
      <c r="EG580" s="23">
        <f>INT((EE580-EF580)*10)/10</f>
        <v>0</v>
      </c>
      <c r="EH580" s="17">
        <f>EE580-EF580-EG580</f>
        <v>0</v>
      </c>
      <c r="EI580" s="23">
        <f>IF(OR(EH580=0.05,EH580=0),EH580,IF(AND(EH580&gt;0.051,EH580&lt;0.1),0.1,IF(AND(EH580&gt;0.001,EH580&lt;0.05),0.05,EH580)))</f>
        <v>0</v>
      </c>
      <c r="EJ580" s="23">
        <f>EF580+EG580+EI580</f>
        <v>0</v>
      </c>
      <c r="EK580" s="15">
        <f>IF(FB579&gt;0,ROUND($ED$1*$EK$1,2),0)</f>
        <v>0</v>
      </c>
      <c r="EL580" s="22">
        <v>0</v>
      </c>
      <c r="EM580" s="22">
        <f>IF(FB579&gt;0,ROUND($ED$1*$EM$1,0),0)</f>
        <v>0</v>
      </c>
      <c r="EN580" s="22">
        <f>IF(FB579&gt;0,ROUND($ED$1*$EN$1,2),0)</f>
        <v>0</v>
      </c>
      <c r="EO580" s="22">
        <f>IF(FB579&gt;0,ROUND($ED$1*$EO$1,2),0)</f>
        <v>0</v>
      </c>
      <c r="EP580" s="22">
        <f>IF(FB579&gt;0,ROUND($ED$1*$EP$1,2),0)</f>
        <v>0</v>
      </c>
      <c r="EQ580" s="15">
        <f>IF(FB579&gt;0,EK580+SUM(EM580:EP580),0)</f>
        <v>0</v>
      </c>
      <c r="ER580" s="22">
        <f>IF(FB579&gt;0,ROUND(EQ580/12,2),0)</f>
        <v>0</v>
      </c>
      <c r="ES580" s="9">
        <f>INT(ER580)</f>
        <v>0</v>
      </c>
      <c r="ET580" s="23">
        <f>INT((ER580-ES580)*10)/10</f>
        <v>0</v>
      </c>
      <c r="EU580" s="17">
        <f>ER580-ES580-ET580</f>
        <v>0</v>
      </c>
      <c r="EV580" s="23">
        <f>IF(OR(EU580=0.05,EU580=0),EU580,IF(AND(EU580&gt;0.051,EU580&lt;0.1),0.1,IF(AND(EU580&gt;0.001,EU580&lt;0.05),0.05,EU580)))</f>
        <v>0</v>
      </c>
      <c r="EW580" s="23">
        <f>ES580+ET580+EV580</f>
        <v>0</v>
      </c>
      <c r="EX580">
        <f>IF(FB579&gt;0,EX579,0)</f>
        <v>0</v>
      </c>
      <c r="EY580" s="7">
        <f>ROUND(ED580+EJ580+EW580+EX580,2)</f>
        <v>0</v>
      </c>
      <c r="EZ580" s="7">
        <f>IF(AND(EY580&gt;0,EY581=0),EY580,0)</f>
        <v>0</v>
      </c>
      <c r="FA580" s="7">
        <f>IF(FB579&gt;0,FA579,0)</f>
        <v>0</v>
      </c>
      <c r="FB580" s="7">
        <f>IF(ROUND(EY580-FA580,2)&gt;0,ROUND(EY580-FA580,2),0)</f>
        <v>0</v>
      </c>
      <c r="GB580">
        <v>578</v>
      </c>
      <c r="GC580" s="7">
        <f>IF(HB579&gt;0,GC579-1000,GC579)</f>
        <v>0</v>
      </c>
      <c r="GD580" s="20">
        <f>IF(HB579&gt;0,ROUND(PMT($F$92/12,$F$96*12,-GC580),5),0)</f>
        <v>0</v>
      </c>
      <c r="GE580" s="15">
        <f>IF(HB579&gt;0,ROUND(GC580*$GE$1/1000,2),0)</f>
        <v>0</v>
      </c>
      <c r="GF580" s="9">
        <f>INT(GE580)</f>
        <v>0</v>
      </c>
      <c r="GG580" s="23">
        <f>INT((GE580-GF580)*10)/10</f>
        <v>0</v>
      </c>
      <c r="GH580" s="17">
        <f>GE580-GF580-GG580</f>
        <v>0</v>
      </c>
      <c r="GI580" s="23">
        <f>IF(OR(GH580=0.05,GH580=0),GH580,IF(AND(GH580&gt;0.051,GH580&lt;0.1),0.1,IF(AND(GH580&gt;0.001,GH580&lt;0.05),0.05,GH580)))</f>
        <v>0</v>
      </c>
      <c r="GJ580" s="23">
        <f>GF580+GG580+GI580</f>
        <v>0</v>
      </c>
      <c r="GK580" s="15">
        <f>IF(HB579&gt;0,ROUND($GD$1*$GK$1,2),0)</f>
        <v>0</v>
      </c>
      <c r="GL580" s="22">
        <v>0</v>
      </c>
      <c r="GM580" s="22">
        <f>IF(HB579&gt;0,ROUND($GD$1*$GM$1,0),0)</f>
        <v>0</v>
      </c>
      <c r="GN580" s="22">
        <f>IF(HB579&gt;0,ROUND($GD$1*$GN$1,2),0)</f>
        <v>0</v>
      </c>
      <c r="GO580" s="22">
        <f>IF(HB579&gt;0,ROUND($GD$1*$GO$1,2),0)</f>
        <v>0</v>
      </c>
      <c r="GP580" s="22">
        <f>IF(HB579&gt;0,ROUND($GD$1*$GP$1,2),0)</f>
        <v>0</v>
      </c>
      <c r="GQ580" s="15">
        <f>IF(HB579&gt;0,GK580+SUM(GM580:GP580),0)</f>
        <v>0</v>
      </c>
      <c r="GR580" s="22">
        <f>IF(HB579&gt;0,ROUND(GQ580/12,2),0)</f>
        <v>0</v>
      </c>
      <c r="GS580" s="9">
        <f>INT(GR580)</f>
        <v>0</v>
      </c>
      <c r="GT580" s="23">
        <f>INT((GR580-GS580)*10)/10</f>
        <v>0</v>
      </c>
      <c r="GU580" s="17">
        <f>GR580-GS580-GT580</f>
        <v>0</v>
      </c>
      <c r="GV580" s="23">
        <f>IF(OR(GU580=0.05,GU580=0),GU580,IF(AND(GU580&gt;0.051,GU580&lt;0.1),0.1,IF(AND(GU580&gt;0.001,GU580&lt;0.05),0.05,GU580)))</f>
        <v>0</v>
      </c>
      <c r="GW580" s="23">
        <f>GS580+GT580+GV580</f>
        <v>0</v>
      </c>
      <c r="GX580">
        <f>IF(HB579&gt;0,GX579,0)</f>
        <v>0</v>
      </c>
      <c r="GY580" s="7">
        <f>ROUND(GD580+GJ580+GW580+GX580,2)</f>
        <v>0</v>
      </c>
      <c r="GZ580" s="7">
        <f>IF(AND(GY580&gt;0,GY581=0),GY580,0)</f>
        <v>0</v>
      </c>
      <c r="HA580" s="7">
        <f>IF(HB579&gt;0,HA579,0)</f>
        <v>0</v>
      </c>
      <c r="HB580" s="7">
        <f>IF(ROUND(GY580-HA580,2)&gt;0,ROUND(GY580-HA580,2),0)</f>
        <v>0</v>
      </c>
    </row>
    <row r="581" spans="1:235">
      <c r="BB581">
        <v>579</v>
      </c>
      <c r="BC581" s="7">
        <f>IF(BW580&gt;0,BC580-1000,BC580)</f>
        <v>0</v>
      </c>
      <c r="BD581" s="20">
        <f>IF(BW580&gt;0,ROUND(PMT($F$92/12,$F$96*12,-BC581),5),0)</f>
        <v>0</v>
      </c>
      <c r="BE581" s="15">
        <f>IF(BW580&gt;0,ROUND(BC581*$E$1/1000,2),0)</f>
        <v>0</v>
      </c>
      <c r="BF581" s="15">
        <f>IF(BW580&gt;0,ROUND(MIN(BC581,$F$168)*$BF$1,2),0)</f>
        <v>0</v>
      </c>
      <c r="BG581" s="22">
        <v>0</v>
      </c>
      <c r="BH581" s="22">
        <f>IF(BW580&gt;0,ROUND(MIN(BC581,$F$168)*$BH$1,0),0)</f>
        <v>0</v>
      </c>
      <c r="BI581" s="22">
        <f>IF(BW580&gt;0,ROUND(MIN(BC581,$F$168)*$BI$1,2),0)</f>
        <v>0</v>
      </c>
      <c r="BJ581" s="22">
        <f>IF(BW580&gt;0,ROUND(MIN(BC581,$F$168)*$BJ$1,2),0)</f>
        <v>0</v>
      </c>
      <c r="BK581" s="22">
        <f>IF(BW580&gt;0,ROUND(MIN(BC581,$F$168)*$BK$1,2),0)</f>
        <v>0</v>
      </c>
      <c r="BL581" s="15">
        <f>IF(BW580&gt;0,BF581+SUM(BH581:BK581),0)</f>
        <v>0</v>
      </c>
      <c r="BM581" s="22">
        <f>IF(BW580&gt;0,ROUND(BL581/12,2),0)</f>
        <v>0</v>
      </c>
      <c r="BN581" s="9">
        <f>INT(BM581)</f>
        <v>0</v>
      </c>
      <c r="BO581" s="23">
        <f>INT((BM581-BN581)*10)/10</f>
        <v>0</v>
      </c>
      <c r="BP581" s="17">
        <f>BM581-BN581-BO581</f>
        <v>0</v>
      </c>
      <c r="BQ581" s="23">
        <f>IF(OR(BP581=0.05,BP581=0),BP581,IF(AND(BP581&gt;0.051,BP581&lt;0.1),0.1,IF(AND(BP581&gt;0.001,BP581&lt;0.05),0.05,BP581)))</f>
        <v>0</v>
      </c>
      <c r="BR581" s="23">
        <f>BN581+BO581+BQ581</f>
        <v>0</v>
      </c>
      <c r="BS581">
        <f>IF(BW580&gt;0,BS580,0)</f>
        <v>0</v>
      </c>
      <c r="BT581" s="7">
        <f>SUM(BD581:BE581)+BR581+BS581</f>
        <v>0</v>
      </c>
      <c r="BU581" s="7">
        <f>IF(AND(BT581&gt;0,BT582=0),BT581,0)</f>
        <v>0</v>
      </c>
      <c r="BV581" s="7">
        <f>IF(BW580&gt;0,BV580,0)</f>
        <v>0</v>
      </c>
      <c r="BW581" s="7">
        <f>IF(ROUND(BT581-BV581,2)&gt;0,ROUND(BT581-BV581,2),0)</f>
        <v>0</v>
      </c>
      <c r="CB581">
        <v>579</v>
      </c>
      <c r="CC581" s="7">
        <f>IF(DB580&gt;0,CC580-1000,CC580)</f>
        <v>0</v>
      </c>
      <c r="CD581" s="20">
        <f>IF(DB580&gt;0,ROUND(PMT($F$92/12,$F$96*12,-CC581),5),0)</f>
        <v>0</v>
      </c>
      <c r="CE581" s="15">
        <f>IF(DB580&gt;0,ROUND(CC581*$CE$1/1000,2),0)</f>
        <v>0</v>
      </c>
      <c r="CF581" s="9">
        <f>INT(CE581)</f>
        <v>0</v>
      </c>
      <c r="CG581" s="23">
        <f>INT((CE581-CF581)*10)/10</f>
        <v>0</v>
      </c>
      <c r="CH581" s="17">
        <f>CE581-CF581-CG581</f>
        <v>0</v>
      </c>
      <c r="CI581" s="23">
        <f>IF(OR(CH581=0.05,CH581=0),CH581,IF(AND(CH581&gt;0.051,CH581&lt;0.1),0.1,IF(AND(CH581&gt;0.001,CH581&lt;0.05),0.05,CH581)))</f>
        <v>0</v>
      </c>
      <c r="CJ581" s="23">
        <f>CF581+CG581+CI581</f>
        <v>0</v>
      </c>
      <c r="CK581" s="15">
        <f>IF(DB580&gt;0,ROUND($CD$1*$CK$1,2),0)</f>
        <v>0</v>
      </c>
      <c r="CL581" s="22">
        <v>0</v>
      </c>
      <c r="CM581" s="22">
        <f>IF(DB580&gt;0,ROUND($CD$1*$CM$1,2),0)</f>
        <v>0</v>
      </c>
      <c r="CN581" s="22">
        <f>IF(DB580&gt;0,ROUND($CD$1*$CN$1,2),0)</f>
        <v>0</v>
      </c>
      <c r="CO581" s="22">
        <f>IF(DB580&gt;0,ROUND($CD$1*$CO$1,2),0)</f>
        <v>0</v>
      </c>
      <c r="CP581" s="22">
        <f>IF(DB580&gt;0,ROUND($CD$1*$CP$1,2),0)</f>
        <v>0</v>
      </c>
      <c r="CQ581" s="15">
        <f>IF(DB580&gt;0,CK581+SUM(CM581:CP581),0)</f>
        <v>0</v>
      </c>
      <c r="CR581" s="22">
        <f>IF(DB580&gt;0,ROUND(CQ581/12,2),0)</f>
        <v>0</v>
      </c>
      <c r="CS581" s="9">
        <f>INT(CR581)</f>
        <v>0</v>
      </c>
      <c r="CT581" s="23">
        <f>INT((CR581-CS581)*10)/10</f>
        <v>0</v>
      </c>
      <c r="CU581" s="17">
        <f>CR581-CS581-CT581</f>
        <v>0</v>
      </c>
      <c r="CV581" s="23">
        <f>IF(OR(CU581=0.05,CU581=0),CU581,IF(AND(CU581&gt;0.051,CU581&lt;0.1),0.1,IF(AND(CU581&gt;0.001,CU581&lt;0.05),0.05,CU581)))</f>
        <v>0</v>
      </c>
      <c r="CW581" s="23">
        <f>CS581+CT581+CV581</f>
        <v>0</v>
      </c>
      <c r="CX581">
        <f>IF(DB580&gt;0,CX580,0)</f>
        <v>0</v>
      </c>
      <c r="CY581" s="7">
        <f>ROUND(CD581+CJ581+CW581+CX581,2)</f>
        <v>0</v>
      </c>
      <c r="CZ581" s="7">
        <f>IF(AND(CY581&gt;0,CY582=0),CY581,0)</f>
        <v>0</v>
      </c>
      <c r="DA581" s="7">
        <f>IF(DB580&gt;0,DA580,0)</f>
        <v>0</v>
      </c>
      <c r="DB581" s="7">
        <f>IF(ROUND(CY581-DA581,2)&gt;0,ROUND(CY581-DA581,2),0)</f>
        <v>0</v>
      </c>
      <c r="EB581">
        <v>579</v>
      </c>
      <c r="EC581" s="7">
        <f>IF(FB580&gt;0,EC580-1000,EC580)</f>
        <v>0</v>
      </c>
      <c r="ED581" s="20">
        <f>IF(FB580&gt;0,ROUND(PMT($F$92/12,$F$96*12,-EC581),5),0)</f>
        <v>0</v>
      </c>
      <c r="EE581" s="15">
        <f>IF(FB580&gt;0,ROUND(EC581*$EE$1/1000,2),0)</f>
        <v>0</v>
      </c>
      <c r="EF581" s="9">
        <f>INT(EE581)</f>
        <v>0</v>
      </c>
      <c r="EG581" s="23">
        <f>INT((EE581-EF581)*10)/10</f>
        <v>0</v>
      </c>
      <c r="EH581" s="17">
        <f>EE581-EF581-EG581</f>
        <v>0</v>
      </c>
      <c r="EI581" s="23">
        <f>IF(OR(EH581=0.05,EH581=0),EH581,IF(AND(EH581&gt;0.051,EH581&lt;0.1),0.1,IF(AND(EH581&gt;0.001,EH581&lt;0.05),0.05,EH581)))</f>
        <v>0</v>
      </c>
      <c r="EJ581" s="23">
        <f>EF581+EG581+EI581</f>
        <v>0</v>
      </c>
      <c r="EK581" s="15">
        <f>IF(FB580&gt;0,ROUND($ED$1*$EK$1,2),0)</f>
        <v>0</v>
      </c>
      <c r="EL581" s="22">
        <v>0</v>
      </c>
      <c r="EM581" s="22">
        <f>IF(FB580&gt;0,ROUND($ED$1*$EM$1,0),0)</f>
        <v>0</v>
      </c>
      <c r="EN581" s="22">
        <f>IF(FB580&gt;0,ROUND($ED$1*$EN$1,2),0)</f>
        <v>0</v>
      </c>
      <c r="EO581" s="22">
        <f>IF(FB580&gt;0,ROUND($ED$1*$EO$1,2),0)</f>
        <v>0</v>
      </c>
      <c r="EP581" s="22">
        <f>IF(FB580&gt;0,ROUND($ED$1*$EP$1,2),0)</f>
        <v>0</v>
      </c>
      <c r="EQ581" s="15">
        <f>IF(FB580&gt;0,EK581+SUM(EM581:EP581),0)</f>
        <v>0</v>
      </c>
      <c r="ER581" s="22">
        <f>IF(FB580&gt;0,ROUND(EQ581/12,2),0)</f>
        <v>0</v>
      </c>
      <c r="ES581" s="9">
        <f>INT(ER581)</f>
        <v>0</v>
      </c>
      <c r="ET581" s="23">
        <f>INT((ER581-ES581)*10)/10</f>
        <v>0</v>
      </c>
      <c r="EU581" s="17">
        <f>ER581-ES581-ET581</f>
        <v>0</v>
      </c>
      <c r="EV581" s="23">
        <f>IF(OR(EU581=0.05,EU581=0),EU581,IF(AND(EU581&gt;0.051,EU581&lt;0.1),0.1,IF(AND(EU581&gt;0.001,EU581&lt;0.05),0.05,EU581)))</f>
        <v>0</v>
      </c>
      <c r="EW581" s="23">
        <f>ES581+ET581+EV581</f>
        <v>0</v>
      </c>
      <c r="EX581">
        <f>IF(FB580&gt;0,EX580,0)</f>
        <v>0</v>
      </c>
      <c r="EY581" s="7">
        <f>ROUND(ED581+EJ581+EW581+EX581,2)</f>
        <v>0</v>
      </c>
      <c r="EZ581" s="7">
        <f>IF(AND(EY581&gt;0,EY582=0),EY581,0)</f>
        <v>0</v>
      </c>
      <c r="FA581" s="7">
        <f>IF(FB580&gt;0,FA580,0)</f>
        <v>0</v>
      </c>
      <c r="FB581" s="7">
        <f>IF(ROUND(EY581-FA581,2)&gt;0,ROUND(EY581-FA581,2),0)</f>
        <v>0</v>
      </c>
      <c r="GB581">
        <v>579</v>
      </c>
      <c r="GC581" s="7">
        <f>IF(HB580&gt;0,GC580-1000,GC580)</f>
        <v>0</v>
      </c>
      <c r="GD581" s="20">
        <f>IF(HB580&gt;0,ROUND(PMT($F$92/12,$F$96*12,-GC581),5),0)</f>
        <v>0</v>
      </c>
      <c r="GE581" s="15">
        <f>IF(HB580&gt;0,ROUND(GC581*$GE$1/1000,2),0)</f>
        <v>0</v>
      </c>
      <c r="GF581" s="9">
        <f>INT(GE581)</f>
        <v>0</v>
      </c>
      <c r="GG581" s="23">
        <f>INT((GE581-GF581)*10)/10</f>
        <v>0</v>
      </c>
      <c r="GH581" s="17">
        <f>GE581-GF581-GG581</f>
        <v>0</v>
      </c>
      <c r="GI581" s="23">
        <f>IF(OR(GH581=0.05,GH581=0),GH581,IF(AND(GH581&gt;0.051,GH581&lt;0.1),0.1,IF(AND(GH581&gt;0.001,GH581&lt;0.05),0.05,GH581)))</f>
        <v>0</v>
      </c>
      <c r="GJ581" s="23">
        <f>GF581+GG581+GI581</f>
        <v>0</v>
      </c>
      <c r="GK581" s="15">
        <f>IF(HB580&gt;0,ROUND($GD$1*$GK$1,2),0)</f>
        <v>0</v>
      </c>
      <c r="GL581" s="22">
        <v>0</v>
      </c>
      <c r="GM581" s="22">
        <f>IF(HB580&gt;0,ROUND($GD$1*$GM$1,0),0)</f>
        <v>0</v>
      </c>
      <c r="GN581" s="22">
        <f>IF(HB580&gt;0,ROUND($GD$1*$GN$1,2),0)</f>
        <v>0</v>
      </c>
      <c r="GO581" s="22">
        <f>IF(HB580&gt;0,ROUND($GD$1*$GO$1,2),0)</f>
        <v>0</v>
      </c>
      <c r="GP581" s="22">
        <f>IF(HB580&gt;0,ROUND($GD$1*$GP$1,2),0)</f>
        <v>0</v>
      </c>
      <c r="GQ581" s="15">
        <f>IF(HB580&gt;0,GK581+SUM(GM581:GP581),0)</f>
        <v>0</v>
      </c>
      <c r="GR581" s="22">
        <f>IF(HB580&gt;0,ROUND(GQ581/12,2),0)</f>
        <v>0</v>
      </c>
      <c r="GS581" s="9">
        <f>INT(GR581)</f>
        <v>0</v>
      </c>
      <c r="GT581" s="23">
        <f>INT((GR581-GS581)*10)/10</f>
        <v>0</v>
      </c>
      <c r="GU581" s="17">
        <f>GR581-GS581-GT581</f>
        <v>0</v>
      </c>
      <c r="GV581" s="23">
        <f>IF(OR(GU581=0.05,GU581=0),GU581,IF(AND(GU581&gt;0.051,GU581&lt;0.1),0.1,IF(AND(GU581&gt;0.001,GU581&lt;0.05),0.05,GU581)))</f>
        <v>0</v>
      </c>
      <c r="GW581" s="23">
        <f>GS581+GT581+GV581</f>
        <v>0</v>
      </c>
      <c r="GX581">
        <f>IF(HB580&gt;0,GX580,0)</f>
        <v>0</v>
      </c>
      <c r="GY581" s="7">
        <f>ROUND(GD581+GJ581+GW581+GX581,2)</f>
        <v>0</v>
      </c>
      <c r="GZ581" s="7">
        <f>IF(AND(GY581&gt;0,GY582=0),GY581,0)</f>
        <v>0</v>
      </c>
      <c r="HA581" s="7">
        <f>IF(HB580&gt;0,HA580,0)</f>
        <v>0</v>
      </c>
      <c r="HB581" s="7">
        <f>IF(ROUND(GY581-HA581,2)&gt;0,ROUND(GY581-HA581,2),0)</f>
        <v>0</v>
      </c>
    </row>
    <row r="582" spans="1:235">
      <c r="BB582">
        <v>580</v>
      </c>
      <c r="BC582" s="7">
        <f>IF(BW581&gt;0,BC581-1000,BC581)</f>
        <v>0</v>
      </c>
      <c r="BD582" s="20">
        <f>IF(BW581&gt;0,ROUND(PMT($F$92/12,$F$96*12,-BC582),5),0)</f>
        <v>0</v>
      </c>
      <c r="BE582" s="15">
        <f>IF(BW581&gt;0,ROUND(BC582*$E$1/1000,2),0)</f>
        <v>0</v>
      </c>
      <c r="BF582" s="15">
        <f>IF(BW581&gt;0,ROUND(MIN(BC582,$F$168)*$BF$1,2),0)</f>
        <v>0</v>
      </c>
      <c r="BG582" s="22">
        <v>0</v>
      </c>
      <c r="BH582" s="22">
        <f>IF(BW581&gt;0,ROUND(MIN(BC582,$F$168)*$BH$1,0),0)</f>
        <v>0</v>
      </c>
      <c r="BI582" s="22">
        <f>IF(BW581&gt;0,ROUND(MIN(BC582,$F$168)*$BI$1,2),0)</f>
        <v>0</v>
      </c>
      <c r="BJ582" s="22">
        <f>IF(BW581&gt;0,ROUND(MIN(BC582,$F$168)*$BJ$1,2),0)</f>
        <v>0</v>
      </c>
      <c r="BK582" s="22">
        <f>IF(BW581&gt;0,ROUND(MIN(BC582,$F$168)*$BK$1,2),0)</f>
        <v>0</v>
      </c>
      <c r="BL582" s="15">
        <f>IF(BW581&gt;0,BF582+SUM(BH582:BK582),0)</f>
        <v>0</v>
      </c>
      <c r="BM582" s="22">
        <f>IF(BW581&gt;0,ROUND(BL582/12,2),0)</f>
        <v>0</v>
      </c>
      <c r="BN582" s="9">
        <f>INT(BM582)</f>
        <v>0</v>
      </c>
      <c r="BO582" s="23">
        <f>INT((BM582-BN582)*10)/10</f>
        <v>0</v>
      </c>
      <c r="BP582" s="17">
        <f>BM582-BN582-BO582</f>
        <v>0</v>
      </c>
      <c r="BQ582" s="23">
        <f>IF(OR(BP582=0.05,BP582=0),BP582,IF(AND(BP582&gt;0.051,BP582&lt;0.1),0.1,IF(AND(BP582&gt;0.001,BP582&lt;0.05),0.05,BP582)))</f>
        <v>0</v>
      </c>
      <c r="BR582" s="23">
        <f>BN582+BO582+BQ582</f>
        <v>0</v>
      </c>
      <c r="BS582">
        <f>IF(BW581&gt;0,BS581,0)</f>
        <v>0</v>
      </c>
      <c r="BT582" s="7">
        <f>SUM(BD582:BE582)+BR582+BS582</f>
        <v>0</v>
      </c>
      <c r="BU582" s="7">
        <f>IF(AND(BT582&gt;0,BT583=0),BT582,0)</f>
        <v>0</v>
      </c>
      <c r="BV582" s="7">
        <f>IF(BW581&gt;0,BV581,0)</f>
        <v>0</v>
      </c>
      <c r="BW582" s="7">
        <f>IF(ROUND(BT582-BV582,2)&gt;0,ROUND(BT582-BV582,2),0)</f>
        <v>0</v>
      </c>
      <c r="CB582">
        <v>580</v>
      </c>
      <c r="CC582" s="7">
        <f>IF(DB581&gt;0,CC581-1000,CC581)</f>
        <v>0</v>
      </c>
      <c r="CD582" s="20">
        <f>IF(DB581&gt;0,ROUND(PMT($F$92/12,$F$96*12,-CC582),5),0)</f>
        <v>0</v>
      </c>
      <c r="CE582" s="15">
        <f>IF(DB581&gt;0,ROUND(CC582*$CE$1/1000,2),0)</f>
        <v>0</v>
      </c>
      <c r="CF582" s="9">
        <f>INT(CE582)</f>
        <v>0</v>
      </c>
      <c r="CG582" s="23">
        <f>INT((CE582-CF582)*10)/10</f>
        <v>0</v>
      </c>
      <c r="CH582" s="17">
        <f>CE582-CF582-CG582</f>
        <v>0</v>
      </c>
      <c r="CI582" s="23">
        <f>IF(OR(CH582=0.05,CH582=0),CH582,IF(AND(CH582&gt;0.051,CH582&lt;0.1),0.1,IF(AND(CH582&gt;0.001,CH582&lt;0.05),0.05,CH582)))</f>
        <v>0</v>
      </c>
      <c r="CJ582" s="23">
        <f>CF582+CG582+CI582</f>
        <v>0</v>
      </c>
      <c r="CK582" s="15">
        <f>IF(DB581&gt;0,ROUND($CD$1*$CK$1,2),0)</f>
        <v>0</v>
      </c>
      <c r="CL582" s="22">
        <v>0</v>
      </c>
      <c r="CM582" s="22">
        <f>IF(DB581&gt;0,ROUND($CD$1*$CM$1,2),0)</f>
        <v>0</v>
      </c>
      <c r="CN582" s="22">
        <f>IF(DB581&gt;0,ROUND($CD$1*$CN$1,2),0)</f>
        <v>0</v>
      </c>
      <c r="CO582" s="22">
        <f>IF(DB581&gt;0,ROUND($CD$1*$CO$1,2),0)</f>
        <v>0</v>
      </c>
      <c r="CP582" s="22">
        <f>IF(DB581&gt;0,ROUND($CD$1*$CP$1,2),0)</f>
        <v>0</v>
      </c>
      <c r="CQ582" s="15">
        <f>IF(DB581&gt;0,CK582+SUM(CM582:CP582),0)</f>
        <v>0</v>
      </c>
      <c r="CR582" s="22">
        <f>IF(DB581&gt;0,ROUND(CQ582/12,2),0)</f>
        <v>0</v>
      </c>
      <c r="CS582" s="9">
        <f>INT(CR582)</f>
        <v>0</v>
      </c>
      <c r="CT582" s="23">
        <f>INT((CR582-CS582)*10)/10</f>
        <v>0</v>
      </c>
      <c r="CU582" s="17">
        <f>CR582-CS582-CT582</f>
        <v>0</v>
      </c>
      <c r="CV582" s="23">
        <f>IF(OR(CU582=0.05,CU582=0),CU582,IF(AND(CU582&gt;0.051,CU582&lt;0.1),0.1,IF(AND(CU582&gt;0.001,CU582&lt;0.05),0.05,CU582)))</f>
        <v>0</v>
      </c>
      <c r="CW582" s="23">
        <f>CS582+CT582+CV582</f>
        <v>0</v>
      </c>
      <c r="CX582">
        <f>IF(DB581&gt;0,CX581,0)</f>
        <v>0</v>
      </c>
      <c r="CY582" s="7">
        <f>ROUND(CD582+CJ582+CW582+CX582,2)</f>
        <v>0</v>
      </c>
      <c r="CZ582" s="7">
        <f>IF(AND(CY582&gt;0,CY583=0),CY582,0)</f>
        <v>0</v>
      </c>
      <c r="DA582" s="7">
        <f>IF(DB581&gt;0,DA581,0)</f>
        <v>0</v>
      </c>
      <c r="DB582" s="7">
        <f>IF(ROUND(CY582-DA582,2)&gt;0,ROUND(CY582-DA582,2),0)</f>
        <v>0</v>
      </c>
      <c r="EB582">
        <v>580</v>
      </c>
      <c r="EC582" s="7">
        <f>IF(FB581&gt;0,EC581-1000,EC581)</f>
        <v>0</v>
      </c>
      <c r="ED582" s="20">
        <f>IF(FB581&gt;0,ROUND(PMT($F$92/12,$F$96*12,-EC582),5),0)</f>
        <v>0</v>
      </c>
      <c r="EE582" s="15">
        <f>IF(FB581&gt;0,ROUND(EC582*$EE$1/1000,2),0)</f>
        <v>0</v>
      </c>
      <c r="EF582" s="9">
        <f>INT(EE582)</f>
        <v>0</v>
      </c>
      <c r="EG582" s="23">
        <f>INT((EE582-EF582)*10)/10</f>
        <v>0</v>
      </c>
      <c r="EH582" s="17">
        <f>EE582-EF582-EG582</f>
        <v>0</v>
      </c>
      <c r="EI582" s="23">
        <f>IF(OR(EH582=0.05,EH582=0),EH582,IF(AND(EH582&gt;0.051,EH582&lt;0.1),0.1,IF(AND(EH582&gt;0.001,EH582&lt;0.05),0.05,EH582)))</f>
        <v>0</v>
      </c>
      <c r="EJ582" s="23">
        <f>EF582+EG582+EI582</f>
        <v>0</v>
      </c>
      <c r="EK582" s="15">
        <f>IF(FB581&gt;0,ROUND($ED$1*$EK$1,2),0)</f>
        <v>0</v>
      </c>
      <c r="EL582" s="22">
        <v>0</v>
      </c>
      <c r="EM582" s="22">
        <f>IF(FB581&gt;0,ROUND($ED$1*$EM$1,0),0)</f>
        <v>0</v>
      </c>
      <c r="EN582" s="22">
        <f>IF(FB581&gt;0,ROUND($ED$1*$EN$1,2),0)</f>
        <v>0</v>
      </c>
      <c r="EO582" s="22">
        <f>IF(FB581&gt;0,ROUND($ED$1*$EO$1,2),0)</f>
        <v>0</v>
      </c>
      <c r="EP582" s="22">
        <f>IF(FB581&gt;0,ROUND($ED$1*$EP$1,2),0)</f>
        <v>0</v>
      </c>
      <c r="EQ582" s="15">
        <f>IF(FB581&gt;0,EK582+SUM(EM582:EP582),0)</f>
        <v>0</v>
      </c>
      <c r="ER582" s="22">
        <f>IF(FB581&gt;0,ROUND(EQ582/12,2),0)</f>
        <v>0</v>
      </c>
      <c r="ES582" s="9">
        <f>INT(ER582)</f>
        <v>0</v>
      </c>
      <c r="ET582" s="23">
        <f>INT((ER582-ES582)*10)/10</f>
        <v>0</v>
      </c>
      <c r="EU582" s="17">
        <f>ER582-ES582-ET582</f>
        <v>0</v>
      </c>
      <c r="EV582" s="23">
        <f>IF(OR(EU582=0.05,EU582=0),EU582,IF(AND(EU582&gt;0.051,EU582&lt;0.1),0.1,IF(AND(EU582&gt;0.001,EU582&lt;0.05),0.05,EU582)))</f>
        <v>0</v>
      </c>
      <c r="EW582" s="23">
        <f>ES582+ET582+EV582</f>
        <v>0</v>
      </c>
      <c r="EX582">
        <f>IF(FB581&gt;0,EX581,0)</f>
        <v>0</v>
      </c>
      <c r="EY582" s="7">
        <f>ROUND(ED582+EJ582+EW582+EX582,2)</f>
        <v>0</v>
      </c>
      <c r="EZ582" s="7">
        <f>IF(AND(EY582&gt;0,EY583=0),EY582,0)</f>
        <v>0</v>
      </c>
      <c r="FA582" s="7">
        <f>IF(FB581&gt;0,FA581,0)</f>
        <v>0</v>
      </c>
      <c r="FB582" s="7">
        <f>IF(ROUND(EY582-FA582,2)&gt;0,ROUND(EY582-FA582,2),0)</f>
        <v>0</v>
      </c>
      <c r="GB582">
        <v>580</v>
      </c>
      <c r="GC582" s="7">
        <f>IF(HB581&gt;0,GC581-1000,GC581)</f>
        <v>0</v>
      </c>
      <c r="GD582" s="20">
        <f>IF(HB581&gt;0,ROUND(PMT($F$92/12,$F$96*12,-GC582),5),0)</f>
        <v>0</v>
      </c>
      <c r="GE582" s="15">
        <f>IF(HB581&gt;0,ROUND(GC582*$GE$1/1000,2),0)</f>
        <v>0</v>
      </c>
      <c r="GF582" s="9">
        <f>INT(GE582)</f>
        <v>0</v>
      </c>
      <c r="GG582" s="23">
        <f>INT((GE582-GF582)*10)/10</f>
        <v>0</v>
      </c>
      <c r="GH582" s="17">
        <f>GE582-GF582-GG582</f>
        <v>0</v>
      </c>
      <c r="GI582" s="23">
        <f>IF(OR(GH582=0.05,GH582=0),GH582,IF(AND(GH582&gt;0.051,GH582&lt;0.1),0.1,IF(AND(GH582&gt;0.001,GH582&lt;0.05),0.05,GH582)))</f>
        <v>0</v>
      </c>
      <c r="GJ582" s="23">
        <f>GF582+GG582+GI582</f>
        <v>0</v>
      </c>
      <c r="GK582" s="15">
        <f>IF(HB581&gt;0,ROUND($GD$1*$GK$1,2),0)</f>
        <v>0</v>
      </c>
      <c r="GL582" s="22">
        <v>0</v>
      </c>
      <c r="GM582" s="22">
        <f>IF(HB581&gt;0,ROUND($GD$1*$GM$1,0),0)</f>
        <v>0</v>
      </c>
      <c r="GN582" s="22">
        <f>IF(HB581&gt;0,ROUND($GD$1*$GN$1,2),0)</f>
        <v>0</v>
      </c>
      <c r="GO582" s="22">
        <f>IF(HB581&gt;0,ROUND($GD$1*$GO$1,2),0)</f>
        <v>0</v>
      </c>
      <c r="GP582" s="22">
        <f>IF(HB581&gt;0,ROUND($GD$1*$GP$1,2),0)</f>
        <v>0</v>
      </c>
      <c r="GQ582" s="15">
        <f>IF(HB581&gt;0,GK582+SUM(GM582:GP582),0)</f>
        <v>0</v>
      </c>
      <c r="GR582" s="22">
        <f>IF(HB581&gt;0,ROUND(GQ582/12,2),0)</f>
        <v>0</v>
      </c>
      <c r="GS582" s="9">
        <f>INT(GR582)</f>
        <v>0</v>
      </c>
      <c r="GT582" s="23">
        <f>INT((GR582-GS582)*10)/10</f>
        <v>0</v>
      </c>
      <c r="GU582" s="17">
        <f>GR582-GS582-GT582</f>
        <v>0</v>
      </c>
      <c r="GV582" s="23">
        <f>IF(OR(GU582=0.05,GU582=0),GU582,IF(AND(GU582&gt;0.051,GU582&lt;0.1),0.1,IF(AND(GU582&gt;0.001,GU582&lt;0.05),0.05,GU582)))</f>
        <v>0</v>
      </c>
      <c r="GW582" s="23">
        <f>GS582+GT582+GV582</f>
        <v>0</v>
      </c>
      <c r="GX582">
        <f>IF(HB581&gt;0,GX581,0)</f>
        <v>0</v>
      </c>
      <c r="GY582" s="7">
        <f>ROUND(GD582+GJ582+GW582+GX582,2)</f>
        <v>0</v>
      </c>
      <c r="GZ582" s="7">
        <f>IF(AND(GY582&gt;0,GY583=0),GY582,0)</f>
        <v>0</v>
      </c>
      <c r="HA582" s="7">
        <f>IF(HB581&gt;0,HA581,0)</f>
        <v>0</v>
      </c>
      <c r="HB582" s="7">
        <f>IF(ROUND(GY582-HA582,2)&gt;0,ROUND(GY582-HA582,2),0)</f>
        <v>0</v>
      </c>
    </row>
    <row r="583" spans="1:235">
      <c r="BB583">
        <v>581</v>
      </c>
      <c r="BC583" s="7">
        <f>IF(BW582&gt;0,BC582-1000,BC582)</f>
        <v>0</v>
      </c>
      <c r="BD583" s="20">
        <f>IF(BW582&gt;0,ROUND(PMT($F$92/12,$F$96*12,-BC583),5),0)</f>
        <v>0</v>
      </c>
      <c r="BE583" s="15">
        <f>IF(BW582&gt;0,ROUND(BC583*$E$1/1000,2),0)</f>
        <v>0</v>
      </c>
      <c r="BF583" s="15">
        <f>IF(BW582&gt;0,ROUND(MIN(BC583,$F$168)*$BF$1,2),0)</f>
        <v>0</v>
      </c>
      <c r="BG583" s="22">
        <v>0</v>
      </c>
      <c r="BH583" s="22">
        <f>IF(BW582&gt;0,ROUND(MIN(BC583,$F$168)*$BH$1,0),0)</f>
        <v>0</v>
      </c>
      <c r="BI583" s="22">
        <f>IF(BW582&gt;0,ROUND(MIN(BC583,$F$168)*$BI$1,2),0)</f>
        <v>0</v>
      </c>
      <c r="BJ583" s="22">
        <f>IF(BW582&gt;0,ROUND(MIN(BC583,$F$168)*$BJ$1,2),0)</f>
        <v>0</v>
      </c>
      <c r="BK583" s="22">
        <f>IF(BW582&gt;0,ROUND(MIN(BC583,$F$168)*$BK$1,2),0)</f>
        <v>0</v>
      </c>
      <c r="BL583" s="15">
        <f>IF(BW582&gt;0,BF583+SUM(BH583:BK583),0)</f>
        <v>0</v>
      </c>
      <c r="BM583" s="22">
        <f>IF(BW582&gt;0,ROUND(BL583/12,2),0)</f>
        <v>0</v>
      </c>
      <c r="BN583" s="9">
        <f>INT(BM583)</f>
        <v>0</v>
      </c>
      <c r="BO583" s="23">
        <f>INT((BM583-BN583)*10)/10</f>
        <v>0</v>
      </c>
      <c r="BP583" s="17">
        <f>BM583-BN583-BO583</f>
        <v>0</v>
      </c>
      <c r="BQ583" s="23">
        <f>IF(OR(BP583=0.05,BP583=0),BP583,IF(AND(BP583&gt;0.051,BP583&lt;0.1),0.1,IF(AND(BP583&gt;0.001,BP583&lt;0.05),0.05,BP583)))</f>
        <v>0</v>
      </c>
      <c r="BR583" s="23">
        <f>BN583+BO583+BQ583</f>
        <v>0</v>
      </c>
      <c r="BS583">
        <f>IF(BW582&gt;0,BS582,0)</f>
        <v>0</v>
      </c>
      <c r="BT583" s="7">
        <f>SUM(BD583:BE583)+BR583+BS583</f>
        <v>0</v>
      </c>
      <c r="BU583" s="7">
        <f>IF(AND(BT583&gt;0,BT584=0),BT583,0)</f>
        <v>0</v>
      </c>
      <c r="BV583" s="7">
        <f>IF(BW582&gt;0,BV582,0)</f>
        <v>0</v>
      </c>
      <c r="BW583" s="7">
        <f>IF(ROUND(BT583-BV583,2)&gt;0,ROUND(BT583-BV583,2),0)</f>
        <v>0</v>
      </c>
      <c r="CB583">
        <v>581</v>
      </c>
      <c r="CC583" s="7">
        <f>IF(DB582&gt;0,CC582-1000,CC582)</f>
        <v>0</v>
      </c>
      <c r="CD583" s="20">
        <f>IF(DB582&gt;0,ROUND(PMT($F$92/12,$F$96*12,-CC583),5),0)</f>
        <v>0</v>
      </c>
      <c r="CE583" s="15">
        <f>IF(DB582&gt;0,ROUND(CC583*$CE$1/1000,2),0)</f>
        <v>0</v>
      </c>
      <c r="CF583" s="9">
        <f>INT(CE583)</f>
        <v>0</v>
      </c>
      <c r="CG583" s="23">
        <f>INT((CE583-CF583)*10)/10</f>
        <v>0</v>
      </c>
      <c r="CH583" s="17">
        <f>CE583-CF583-CG583</f>
        <v>0</v>
      </c>
      <c r="CI583" s="23">
        <f>IF(OR(CH583=0.05,CH583=0),CH583,IF(AND(CH583&gt;0.051,CH583&lt;0.1),0.1,IF(AND(CH583&gt;0.001,CH583&lt;0.05),0.05,CH583)))</f>
        <v>0</v>
      </c>
      <c r="CJ583" s="23">
        <f>CF583+CG583+CI583</f>
        <v>0</v>
      </c>
      <c r="CK583" s="15">
        <f>IF(DB582&gt;0,ROUND($CD$1*$CK$1,2),0)</f>
        <v>0</v>
      </c>
      <c r="CL583" s="22">
        <v>0</v>
      </c>
      <c r="CM583" s="22">
        <f>IF(DB582&gt;0,ROUND($CD$1*$CM$1,2),0)</f>
        <v>0</v>
      </c>
      <c r="CN583" s="22">
        <f>IF(DB582&gt;0,ROUND($CD$1*$CN$1,2),0)</f>
        <v>0</v>
      </c>
      <c r="CO583" s="22">
        <f>IF(DB582&gt;0,ROUND($CD$1*$CO$1,2),0)</f>
        <v>0</v>
      </c>
      <c r="CP583" s="22">
        <f>IF(DB582&gt;0,ROUND($CD$1*$CP$1,2),0)</f>
        <v>0</v>
      </c>
      <c r="CQ583" s="15">
        <f>IF(DB582&gt;0,CK583+SUM(CM583:CP583),0)</f>
        <v>0</v>
      </c>
      <c r="CR583" s="22">
        <f>IF(DB582&gt;0,ROUND(CQ583/12,2),0)</f>
        <v>0</v>
      </c>
      <c r="CS583" s="9">
        <f>INT(CR583)</f>
        <v>0</v>
      </c>
      <c r="CT583" s="23">
        <f>INT((CR583-CS583)*10)/10</f>
        <v>0</v>
      </c>
      <c r="CU583" s="17">
        <f>CR583-CS583-CT583</f>
        <v>0</v>
      </c>
      <c r="CV583" s="23">
        <f>IF(OR(CU583=0.05,CU583=0),CU583,IF(AND(CU583&gt;0.051,CU583&lt;0.1),0.1,IF(AND(CU583&gt;0.001,CU583&lt;0.05),0.05,CU583)))</f>
        <v>0</v>
      </c>
      <c r="CW583" s="23">
        <f>CS583+CT583+CV583</f>
        <v>0</v>
      </c>
      <c r="CX583">
        <f>IF(DB582&gt;0,CX582,0)</f>
        <v>0</v>
      </c>
      <c r="CY583" s="7">
        <f>ROUND(CD583+CJ583+CW583+CX583,2)</f>
        <v>0</v>
      </c>
      <c r="CZ583" s="7">
        <f>IF(AND(CY583&gt;0,CY584=0),CY583,0)</f>
        <v>0</v>
      </c>
      <c r="DA583" s="7">
        <f>IF(DB582&gt;0,DA582,0)</f>
        <v>0</v>
      </c>
      <c r="DB583" s="7">
        <f>IF(ROUND(CY583-DA583,2)&gt;0,ROUND(CY583-DA583,2),0)</f>
        <v>0</v>
      </c>
      <c r="EB583">
        <v>581</v>
      </c>
      <c r="EC583" s="7">
        <f>IF(FB582&gt;0,EC582-1000,EC582)</f>
        <v>0</v>
      </c>
      <c r="ED583" s="20">
        <f>IF(FB582&gt;0,ROUND(PMT($F$92/12,$F$96*12,-EC583),5),0)</f>
        <v>0</v>
      </c>
      <c r="EE583" s="15">
        <f>IF(FB582&gt;0,ROUND(EC583*$EE$1/1000,2),0)</f>
        <v>0</v>
      </c>
      <c r="EF583" s="9">
        <f>INT(EE583)</f>
        <v>0</v>
      </c>
      <c r="EG583" s="23">
        <f>INT((EE583-EF583)*10)/10</f>
        <v>0</v>
      </c>
      <c r="EH583" s="17">
        <f>EE583-EF583-EG583</f>
        <v>0</v>
      </c>
      <c r="EI583" s="23">
        <f>IF(OR(EH583=0.05,EH583=0),EH583,IF(AND(EH583&gt;0.051,EH583&lt;0.1),0.1,IF(AND(EH583&gt;0.001,EH583&lt;0.05),0.05,EH583)))</f>
        <v>0</v>
      </c>
      <c r="EJ583" s="23">
        <f>EF583+EG583+EI583</f>
        <v>0</v>
      </c>
      <c r="EK583" s="15">
        <f>IF(FB582&gt;0,ROUND($ED$1*$EK$1,2),0)</f>
        <v>0</v>
      </c>
      <c r="EL583" s="22">
        <v>0</v>
      </c>
      <c r="EM583" s="22">
        <f>IF(FB582&gt;0,ROUND($ED$1*$EM$1,0),0)</f>
        <v>0</v>
      </c>
      <c r="EN583" s="22">
        <f>IF(FB582&gt;0,ROUND($ED$1*$EN$1,2),0)</f>
        <v>0</v>
      </c>
      <c r="EO583" s="22">
        <f>IF(FB582&gt;0,ROUND($ED$1*$EO$1,2),0)</f>
        <v>0</v>
      </c>
      <c r="EP583" s="22">
        <f>IF(FB582&gt;0,ROUND($ED$1*$EP$1,2),0)</f>
        <v>0</v>
      </c>
      <c r="EQ583" s="15">
        <f>IF(FB582&gt;0,EK583+SUM(EM583:EP583),0)</f>
        <v>0</v>
      </c>
      <c r="ER583" s="22">
        <f>IF(FB582&gt;0,ROUND(EQ583/12,2),0)</f>
        <v>0</v>
      </c>
      <c r="ES583" s="9">
        <f>INT(ER583)</f>
        <v>0</v>
      </c>
      <c r="ET583" s="23">
        <f>INT((ER583-ES583)*10)/10</f>
        <v>0</v>
      </c>
      <c r="EU583" s="17">
        <f>ER583-ES583-ET583</f>
        <v>0</v>
      </c>
      <c r="EV583" s="23">
        <f>IF(OR(EU583=0.05,EU583=0),EU583,IF(AND(EU583&gt;0.051,EU583&lt;0.1),0.1,IF(AND(EU583&gt;0.001,EU583&lt;0.05),0.05,EU583)))</f>
        <v>0</v>
      </c>
      <c r="EW583" s="23">
        <f>ES583+ET583+EV583</f>
        <v>0</v>
      </c>
      <c r="EX583">
        <f>IF(FB582&gt;0,EX582,0)</f>
        <v>0</v>
      </c>
      <c r="EY583" s="7">
        <f>ROUND(ED583+EJ583+EW583+EX583,2)</f>
        <v>0</v>
      </c>
      <c r="EZ583" s="7">
        <f>IF(AND(EY583&gt;0,EY584=0),EY583,0)</f>
        <v>0</v>
      </c>
      <c r="FA583" s="7">
        <f>IF(FB582&gt;0,FA582,0)</f>
        <v>0</v>
      </c>
      <c r="FB583" s="7">
        <f>IF(ROUND(EY583-FA583,2)&gt;0,ROUND(EY583-FA583,2),0)</f>
        <v>0</v>
      </c>
      <c r="GB583">
        <v>581</v>
      </c>
      <c r="GC583" s="7">
        <f>IF(HB582&gt;0,GC582-1000,GC582)</f>
        <v>0</v>
      </c>
      <c r="GD583" s="20">
        <f>IF(HB582&gt;0,ROUND(PMT($F$92/12,$F$96*12,-GC583),5),0)</f>
        <v>0</v>
      </c>
      <c r="GE583" s="15">
        <f>IF(HB582&gt;0,ROUND(GC583*$GE$1/1000,2),0)</f>
        <v>0</v>
      </c>
      <c r="GF583" s="9">
        <f>INT(GE583)</f>
        <v>0</v>
      </c>
      <c r="GG583" s="23">
        <f>INT((GE583-GF583)*10)/10</f>
        <v>0</v>
      </c>
      <c r="GH583" s="17">
        <f>GE583-GF583-GG583</f>
        <v>0</v>
      </c>
      <c r="GI583" s="23">
        <f>IF(OR(GH583=0.05,GH583=0),GH583,IF(AND(GH583&gt;0.051,GH583&lt;0.1),0.1,IF(AND(GH583&gt;0.001,GH583&lt;0.05),0.05,GH583)))</f>
        <v>0</v>
      </c>
      <c r="GJ583" s="23">
        <f>GF583+GG583+GI583</f>
        <v>0</v>
      </c>
      <c r="GK583" s="15">
        <f>IF(HB582&gt;0,ROUND($GD$1*$GK$1,2),0)</f>
        <v>0</v>
      </c>
      <c r="GL583" s="22">
        <v>0</v>
      </c>
      <c r="GM583" s="22">
        <f>IF(HB582&gt;0,ROUND($GD$1*$GM$1,0),0)</f>
        <v>0</v>
      </c>
      <c r="GN583" s="22">
        <f>IF(HB582&gt;0,ROUND($GD$1*$GN$1,2),0)</f>
        <v>0</v>
      </c>
      <c r="GO583" s="22">
        <f>IF(HB582&gt;0,ROUND($GD$1*$GO$1,2),0)</f>
        <v>0</v>
      </c>
      <c r="GP583" s="22">
        <f>IF(HB582&gt;0,ROUND($GD$1*$GP$1,2),0)</f>
        <v>0</v>
      </c>
      <c r="GQ583" s="15">
        <f>IF(HB582&gt;0,GK583+SUM(GM583:GP583),0)</f>
        <v>0</v>
      </c>
      <c r="GR583" s="22">
        <f>IF(HB582&gt;0,ROUND(GQ583/12,2),0)</f>
        <v>0</v>
      </c>
      <c r="GS583" s="9">
        <f>INT(GR583)</f>
        <v>0</v>
      </c>
      <c r="GT583" s="23">
        <f>INT((GR583-GS583)*10)/10</f>
        <v>0</v>
      </c>
      <c r="GU583" s="17">
        <f>GR583-GS583-GT583</f>
        <v>0</v>
      </c>
      <c r="GV583" s="23">
        <f>IF(OR(GU583=0.05,GU583=0),GU583,IF(AND(GU583&gt;0.051,GU583&lt;0.1),0.1,IF(AND(GU583&gt;0.001,GU583&lt;0.05),0.05,GU583)))</f>
        <v>0</v>
      </c>
      <c r="GW583" s="23">
        <f>GS583+GT583+GV583</f>
        <v>0</v>
      </c>
      <c r="GX583">
        <f>IF(HB582&gt;0,GX582,0)</f>
        <v>0</v>
      </c>
      <c r="GY583" s="7">
        <f>ROUND(GD583+GJ583+GW583+GX583,2)</f>
        <v>0</v>
      </c>
      <c r="GZ583" s="7">
        <f>IF(AND(GY583&gt;0,GY584=0),GY583,0)</f>
        <v>0</v>
      </c>
      <c r="HA583" s="7">
        <f>IF(HB582&gt;0,HA582,0)</f>
        <v>0</v>
      </c>
      <c r="HB583" s="7">
        <f>IF(ROUND(GY583-HA583,2)&gt;0,ROUND(GY583-HA583,2),0)</f>
        <v>0</v>
      </c>
    </row>
    <row r="584" spans="1:235">
      <c r="BB584">
        <v>582</v>
      </c>
      <c r="BC584" s="7">
        <f>IF(BW583&gt;0,BC583-1000,BC583)</f>
        <v>0</v>
      </c>
      <c r="BD584" s="20">
        <f>IF(BW583&gt;0,ROUND(PMT($F$92/12,$F$96*12,-BC584),5),0)</f>
        <v>0</v>
      </c>
      <c r="BE584" s="15">
        <f>IF(BW583&gt;0,ROUND(BC584*$E$1/1000,2),0)</f>
        <v>0</v>
      </c>
      <c r="BF584" s="15">
        <f>IF(BW583&gt;0,ROUND(MIN(BC584,$F$168)*$BF$1,2),0)</f>
        <v>0</v>
      </c>
      <c r="BG584" s="22">
        <v>0</v>
      </c>
      <c r="BH584" s="22">
        <f>IF(BW583&gt;0,ROUND(MIN(BC584,$F$168)*$BH$1,0),0)</f>
        <v>0</v>
      </c>
      <c r="BI584" s="22">
        <f>IF(BW583&gt;0,ROUND(MIN(BC584,$F$168)*$BI$1,2),0)</f>
        <v>0</v>
      </c>
      <c r="BJ584" s="22">
        <f>IF(BW583&gt;0,ROUND(MIN(BC584,$F$168)*$BJ$1,2),0)</f>
        <v>0</v>
      </c>
      <c r="BK584" s="22">
        <f>IF(BW583&gt;0,ROUND(MIN(BC584,$F$168)*$BK$1,2),0)</f>
        <v>0</v>
      </c>
      <c r="BL584" s="15">
        <f>IF(BW583&gt;0,BF584+SUM(BH584:BK584),0)</f>
        <v>0</v>
      </c>
      <c r="BM584" s="22">
        <f>IF(BW583&gt;0,ROUND(BL584/12,2),0)</f>
        <v>0</v>
      </c>
      <c r="BN584" s="9">
        <f>INT(BM584)</f>
        <v>0</v>
      </c>
      <c r="BO584" s="23">
        <f>INT((BM584-BN584)*10)/10</f>
        <v>0</v>
      </c>
      <c r="BP584" s="17">
        <f>BM584-BN584-BO584</f>
        <v>0</v>
      </c>
      <c r="BQ584" s="23">
        <f>IF(OR(BP584=0.05,BP584=0),BP584,IF(AND(BP584&gt;0.051,BP584&lt;0.1),0.1,IF(AND(BP584&gt;0.001,BP584&lt;0.05),0.05,BP584)))</f>
        <v>0</v>
      </c>
      <c r="BR584" s="23">
        <f>BN584+BO584+BQ584</f>
        <v>0</v>
      </c>
      <c r="BS584">
        <f>IF(BW583&gt;0,BS583,0)</f>
        <v>0</v>
      </c>
      <c r="BT584" s="7">
        <f>SUM(BD584:BE584)+BR584+BS584</f>
        <v>0</v>
      </c>
      <c r="BU584" s="7">
        <f>IF(AND(BT584&gt;0,BT585=0),BT584,0)</f>
        <v>0</v>
      </c>
      <c r="BV584" s="7">
        <f>IF(BW583&gt;0,BV583,0)</f>
        <v>0</v>
      </c>
      <c r="BW584" s="7">
        <f>IF(ROUND(BT584-BV584,2)&gt;0,ROUND(BT584-BV584,2),0)</f>
        <v>0</v>
      </c>
      <c r="CB584">
        <v>582</v>
      </c>
      <c r="CC584" s="7">
        <f>IF(DB583&gt;0,CC583-1000,CC583)</f>
        <v>0</v>
      </c>
      <c r="CD584" s="20">
        <f>IF(DB583&gt;0,ROUND(PMT($F$92/12,$F$96*12,-CC584),5),0)</f>
        <v>0</v>
      </c>
      <c r="CE584" s="15">
        <f>IF(DB583&gt;0,ROUND(CC584*$CE$1/1000,2),0)</f>
        <v>0</v>
      </c>
      <c r="CF584" s="9">
        <f>INT(CE584)</f>
        <v>0</v>
      </c>
      <c r="CG584" s="23">
        <f>INT((CE584-CF584)*10)/10</f>
        <v>0</v>
      </c>
      <c r="CH584" s="17">
        <f>CE584-CF584-CG584</f>
        <v>0</v>
      </c>
      <c r="CI584" s="23">
        <f>IF(OR(CH584=0.05,CH584=0),CH584,IF(AND(CH584&gt;0.051,CH584&lt;0.1),0.1,IF(AND(CH584&gt;0.001,CH584&lt;0.05),0.05,CH584)))</f>
        <v>0</v>
      </c>
      <c r="CJ584" s="23">
        <f>CF584+CG584+CI584</f>
        <v>0</v>
      </c>
      <c r="CK584" s="15">
        <f>IF(DB583&gt;0,ROUND($CD$1*$CK$1,2),0)</f>
        <v>0</v>
      </c>
      <c r="CL584" s="22">
        <v>0</v>
      </c>
      <c r="CM584" s="22">
        <f>IF(DB583&gt;0,ROUND($CD$1*$CM$1,2),0)</f>
        <v>0</v>
      </c>
      <c r="CN584" s="22">
        <f>IF(DB583&gt;0,ROUND($CD$1*$CN$1,2),0)</f>
        <v>0</v>
      </c>
      <c r="CO584" s="22">
        <f>IF(DB583&gt;0,ROUND($CD$1*$CO$1,2),0)</f>
        <v>0</v>
      </c>
      <c r="CP584" s="22">
        <f>IF(DB583&gt;0,ROUND($CD$1*$CP$1,2),0)</f>
        <v>0</v>
      </c>
      <c r="CQ584" s="15">
        <f>IF(DB583&gt;0,CK584+SUM(CM584:CP584),0)</f>
        <v>0</v>
      </c>
      <c r="CR584" s="22">
        <f>IF(DB583&gt;0,ROUND(CQ584/12,2),0)</f>
        <v>0</v>
      </c>
      <c r="CS584" s="9">
        <f>INT(CR584)</f>
        <v>0</v>
      </c>
      <c r="CT584" s="23">
        <f>INT((CR584-CS584)*10)/10</f>
        <v>0</v>
      </c>
      <c r="CU584" s="17">
        <f>CR584-CS584-CT584</f>
        <v>0</v>
      </c>
      <c r="CV584" s="23">
        <f>IF(OR(CU584=0.05,CU584=0),CU584,IF(AND(CU584&gt;0.051,CU584&lt;0.1),0.1,IF(AND(CU584&gt;0.001,CU584&lt;0.05),0.05,CU584)))</f>
        <v>0</v>
      </c>
      <c r="CW584" s="23">
        <f>CS584+CT584+CV584</f>
        <v>0</v>
      </c>
      <c r="CX584">
        <f>IF(DB583&gt;0,CX583,0)</f>
        <v>0</v>
      </c>
      <c r="CY584" s="7">
        <f>ROUND(CD584+CJ584+CW584+CX584,2)</f>
        <v>0</v>
      </c>
      <c r="CZ584" s="7">
        <f>IF(AND(CY584&gt;0,CY585=0),CY584,0)</f>
        <v>0</v>
      </c>
      <c r="DA584" s="7">
        <f>IF(DB583&gt;0,DA583,0)</f>
        <v>0</v>
      </c>
      <c r="DB584" s="7">
        <f>IF(ROUND(CY584-DA584,2)&gt;0,ROUND(CY584-DA584,2),0)</f>
        <v>0</v>
      </c>
      <c r="EB584">
        <v>582</v>
      </c>
      <c r="EC584" s="7">
        <f>IF(FB583&gt;0,EC583-1000,EC583)</f>
        <v>0</v>
      </c>
      <c r="ED584" s="20">
        <f>IF(FB583&gt;0,ROUND(PMT($F$92/12,$F$96*12,-EC584),5),0)</f>
        <v>0</v>
      </c>
      <c r="EE584" s="15">
        <f>IF(FB583&gt;0,ROUND(EC584*$EE$1/1000,2),0)</f>
        <v>0</v>
      </c>
      <c r="EF584" s="9">
        <f>INT(EE584)</f>
        <v>0</v>
      </c>
      <c r="EG584" s="23">
        <f>INT((EE584-EF584)*10)/10</f>
        <v>0</v>
      </c>
      <c r="EH584" s="17">
        <f>EE584-EF584-EG584</f>
        <v>0</v>
      </c>
      <c r="EI584" s="23">
        <f>IF(OR(EH584=0.05,EH584=0),EH584,IF(AND(EH584&gt;0.051,EH584&lt;0.1),0.1,IF(AND(EH584&gt;0.001,EH584&lt;0.05),0.05,EH584)))</f>
        <v>0</v>
      </c>
      <c r="EJ584" s="23">
        <f>EF584+EG584+EI584</f>
        <v>0</v>
      </c>
      <c r="EK584" s="15">
        <f>IF(FB583&gt;0,ROUND($ED$1*$EK$1,2),0)</f>
        <v>0</v>
      </c>
      <c r="EL584" s="22">
        <v>0</v>
      </c>
      <c r="EM584" s="22">
        <f>IF(FB583&gt;0,ROUND($ED$1*$EM$1,0),0)</f>
        <v>0</v>
      </c>
      <c r="EN584" s="22">
        <f>IF(FB583&gt;0,ROUND($ED$1*$EN$1,2),0)</f>
        <v>0</v>
      </c>
      <c r="EO584" s="22">
        <f>IF(FB583&gt;0,ROUND($ED$1*$EO$1,2),0)</f>
        <v>0</v>
      </c>
      <c r="EP584" s="22">
        <f>IF(FB583&gt;0,ROUND($ED$1*$EP$1,2),0)</f>
        <v>0</v>
      </c>
      <c r="EQ584" s="15">
        <f>IF(FB583&gt;0,EK584+SUM(EM584:EP584),0)</f>
        <v>0</v>
      </c>
      <c r="ER584" s="22">
        <f>IF(FB583&gt;0,ROUND(EQ584/12,2),0)</f>
        <v>0</v>
      </c>
      <c r="ES584" s="9">
        <f>INT(ER584)</f>
        <v>0</v>
      </c>
      <c r="ET584" s="23">
        <f>INT((ER584-ES584)*10)/10</f>
        <v>0</v>
      </c>
      <c r="EU584" s="17">
        <f>ER584-ES584-ET584</f>
        <v>0</v>
      </c>
      <c r="EV584" s="23">
        <f>IF(OR(EU584=0.05,EU584=0),EU584,IF(AND(EU584&gt;0.051,EU584&lt;0.1),0.1,IF(AND(EU584&gt;0.001,EU584&lt;0.05),0.05,EU584)))</f>
        <v>0</v>
      </c>
      <c r="EW584" s="23">
        <f>ES584+ET584+EV584</f>
        <v>0</v>
      </c>
      <c r="EX584">
        <f>IF(FB583&gt;0,EX583,0)</f>
        <v>0</v>
      </c>
      <c r="EY584" s="7">
        <f>ROUND(ED584+EJ584+EW584+EX584,2)</f>
        <v>0</v>
      </c>
      <c r="EZ584" s="7">
        <f>IF(AND(EY584&gt;0,EY585=0),EY584,0)</f>
        <v>0</v>
      </c>
      <c r="FA584" s="7">
        <f>IF(FB583&gt;0,FA583,0)</f>
        <v>0</v>
      </c>
      <c r="FB584" s="7">
        <f>IF(ROUND(EY584-FA584,2)&gt;0,ROUND(EY584-FA584,2),0)</f>
        <v>0</v>
      </c>
      <c r="GB584">
        <v>582</v>
      </c>
      <c r="GC584" s="7">
        <f>IF(HB583&gt;0,GC583-1000,GC583)</f>
        <v>0</v>
      </c>
      <c r="GD584" s="20">
        <f>IF(HB583&gt;0,ROUND(PMT($F$92/12,$F$96*12,-GC584),5),0)</f>
        <v>0</v>
      </c>
      <c r="GE584" s="15">
        <f>IF(HB583&gt;0,ROUND(GC584*$GE$1/1000,2),0)</f>
        <v>0</v>
      </c>
      <c r="GF584" s="9">
        <f>INT(GE584)</f>
        <v>0</v>
      </c>
      <c r="GG584" s="23">
        <f>INT((GE584-GF584)*10)/10</f>
        <v>0</v>
      </c>
      <c r="GH584" s="17">
        <f>GE584-GF584-GG584</f>
        <v>0</v>
      </c>
      <c r="GI584" s="23">
        <f>IF(OR(GH584=0.05,GH584=0),GH584,IF(AND(GH584&gt;0.051,GH584&lt;0.1),0.1,IF(AND(GH584&gt;0.001,GH584&lt;0.05),0.05,GH584)))</f>
        <v>0</v>
      </c>
      <c r="GJ584" s="23">
        <f>GF584+GG584+GI584</f>
        <v>0</v>
      </c>
      <c r="GK584" s="15">
        <f>IF(HB583&gt;0,ROUND($GD$1*$GK$1,2),0)</f>
        <v>0</v>
      </c>
      <c r="GL584" s="22">
        <v>0</v>
      </c>
      <c r="GM584" s="22">
        <f>IF(HB583&gt;0,ROUND($GD$1*$GM$1,0),0)</f>
        <v>0</v>
      </c>
      <c r="GN584" s="22">
        <f>IF(HB583&gt;0,ROUND($GD$1*$GN$1,2),0)</f>
        <v>0</v>
      </c>
      <c r="GO584" s="22">
        <f>IF(HB583&gt;0,ROUND($GD$1*$GO$1,2),0)</f>
        <v>0</v>
      </c>
      <c r="GP584" s="22">
        <f>IF(HB583&gt;0,ROUND($GD$1*$GP$1,2),0)</f>
        <v>0</v>
      </c>
      <c r="GQ584" s="15">
        <f>IF(HB583&gt;0,GK584+SUM(GM584:GP584),0)</f>
        <v>0</v>
      </c>
      <c r="GR584" s="22">
        <f>IF(HB583&gt;0,ROUND(GQ584/12,2),0)</f>
        <v>0</v>
      </c>
      <c r="GS584" s="9">
        <f>INT(GR584)</f>
        <v>0</v>
      </c>
      <c r="GT584" s="23">
        <f>INT((GR584-GS584)*10)/10</f>
        <v>0</v>
      </c>
      <c r="GU584" s="17">
        <f>GR584-GS584-GT584</f>
        <v>0</v>
      </c>
      <c r="GV584" s="23">
        <f>IF(OR(GU584=0.05,GU584=0),GU584,IF(AND(GU584&gt;0.051,GU584&lt;0.1),0.1,IF(AND(GU584&gt;0.001,GU584&lt;0.05),0.05,GU584)))</f>
        <v>0</v>
      </c>
      <c r="GW584" s="23">
        <f>GS584+GT584+GV584</f>
        <v>0</v>
      </c>
      <c r="GX584">
        <f>IF(HB583&gt;0,GX583,0)</f>
        <v>0</v>
      </c>
      <c r="GY584" s="7">
        <f>ROUND(GD584+GJ584+GW584+GX584,2)</f>
        <v>0</v>
      </c>
      <c r="GZ584" s="7">
        <f>IF(AND(GY584&gt;0,GY585=0),GY584,0)</f>
        <v>0</v>
      </c>
      <c r="HA584" s="7">
        <f>IF(HB583&gt;0,HA583,0)</f>
        <v>0</v>
      </c>
      <c r="HB584" s="7">
        <f>IF(ROUND(GY584-HA584,2)&gt;0,ROUND(GY584-HA584,2),0)</f>
        <v>0</v>
      </c>
    </row>
    <row r="585" spans="1:235">
      <c r="BB585">
        <v>583</v>
      </c>
      <c r="BC585" s="7">
        <f>IF(BW584&gt;0,BC584-1000,BC584)</f>
        <v>0</v>
      </c>
      <c r="BD585" s="20">
        <f>IF(BW584&gt;0,ROUND(PMT($F$92/12,$F$96*12,-BC585),5),0)</f>
        <v>0</v>
      </c>
      <c r="BE585" s="15">
        <f>IF(BW584&gt;0,ROUND(BC585*$E$1/1000,2),0)</f>
        <v>0</v>
      </c>
      <c r="BF585" s="15">
        <f>IF(BW584&gt;0,ROUND(MIN(BC585,$F$168)*$BF$1,2),0)</f>
        <v>0</v>
      </c>
      <c r="BG585" s="22">
        <v>0</v>
      </c>
      <c r="BH585" s="22">
        <f>IF(BW584&gt;0,ROUND(MIN(BC585,$F$168)*$BH$1,0),0)</f>
        <v>0</v>
      </c>
      <c r="BI585" s="22">
        <f>IF(BW584&gt;0,ROUND(MIN(BC585,$F$168)*$BI$1,2),0)</f>
        <v>0</v>
      </c>
      <c r="BJ585" s="22">
        <f>IF(BW584&gt;0,ROUND(MIN(BC585,$F$168)*$BJ$1,2),0)</f>
        <v>0</v>
      </c>
      <c r="BK585" s="22">
        <f>IF(BW584&gt;0,ROUND(MIN(BC585,$F$168)*$BK$1,2),0)</f>
        <v>0</v>
      </c>
      <c r="BL585" s="15">
        <f>IF(BW584&gt;0,BF585+SUM(BH585:BK585),0)</f>
        <v>0</v>
      </c>
      <c r="BM585" s="22">
        <f>IF(BW584&gt;0,ROUND(BL585/12,2),0)</f>
        <v>0</v>
      </c>
      <c r="BN585" s="9">
        <f>INT(BM585)</f>
        <v>0</v>
      </c>
      <c r="BO585" s="23">
        <f>INT((BM585-BN585)*10)/10</f>
        <v>0</v>
      </c>
      <c r="BP585" s="17">
        <f>BM585-BN585-BO585</f>
        <v>0</v>
      </c>
      <c r="BQ585" s="23">
        <f>IF(OR(BP585=0.05,BP585=0),BP585,IF(AND(BP585&gt;0.051,BP585&lt;0.1),0.1,IF(AND(BP585&gt;0.001,BP585&lt;0.05),0.05,BP585)))</f>
        <v>0</v>
      </c>
      <c r="BR585" s="23">
        <f>BN585+BO585+BQ585</f>
        <v>0</v>
      </c>
      <c r="BS585">
        <f>IF(BW584&gt;0,BS584,0)</f>
        <v>0</v>
      </c>
      <c r="BT585" s="7">
        <f>SUM(BD585:BE585)+BR585+BS585</f>
        <v>0</v>
      </c>
      <c r="BU585" s="7">
        <f>IF(AND(BT585&gt;0,BT586=0),BT585,0)</f>
        <v>0</v>
      </c>
      <c r="BV585" s="7">
        <f>IF(BW584&gt;0,BV584,0)</f>
        <v>0</v>
      </c>
      <c r="BW585" s="7">
        <f>IF(ROUND(BT585-BV585,2)&gt;0,ROUND(BT585-BV585,2),0)</f>
        <v>0</v>
      </c>
      <c r="CB585">
        <v>583</v>
      </c>
      <c r="CC585" s="7">
        <f>IF(DB584&gt;0,CC584-1000,CC584)</f>
        <v>0</v>
      </c>
      <c r="CD585" s="20">
        <f>IF(DB584&gt;0,ROUND(PMT($F$92/12,$F$96*12,-CC585),5),0)</f>
        <v>0</v>
      </c>
      <c r="CE585" s="15">
        <f>IF(DB584&gt;0,ROUND(CC585*$CE$1/1000,2),0)</f>
        <v>0</v>
      </c>
      <c r="CF585" s="9">
        <f>INT(CE585)</f>
        <v>0</v>
      </c>
      <c r="CG585" s="23">
        <f>INT((CE585-CF585)*10)/10</f>
        <v>0</v>
      </c>
      <c r="CH585" s="17">
        <f>CE585-CF585-CG585</f>
        <v>0</v>
      </c>
      <c r="CI585" s="23">
        <f>IF(OR(CH585=0.05,CH585=0),CH585,IF(AND(CH585&gt;0.051,CH585&lt;0.1),0.1,IF(AND(CH585&gt;0.001,CH585&lt;0.05),0.05,CH585)))</f>
        <v>0</v>
      </c>
      <c r="CJ585" s="23">
        <f>CF585+CG585+CI585</f>
        <v>0</v>
      </c>
      <c r="CK585" s="15">
        <f>IF(DB584&gt;0,ROUND($CD$1*$CK$1,2),0)</f>
        <v>0</v>
      </c>
      <c r="CL585" s="22">
        <v>0</v>
      </c>
      <c r="CM585" s="22">
        <f>IF(DB584&gt;0,ROUND($CD$1*$CM$1,2),0)</f>
        <v>0</v>
      </c>
      <c r="CN585" s="22">
        <f>IF(DB584&gt;0,ROUND($CD$1*$CN$1,2),0)</f>
        <v>0</v>
      </c>
      <c r="CO585" s="22">
        <f>IF(DB584&gt;0,ROUND($CD$1*$CO$1,2),0)</f>
        <v>0</v>
      </c>
      <c r="CP585" s="22">
        <f>IF(DB584&gt;0,ROUND($CD$1*$CP$1,2),0)</f>
        <v>0</v>
      </c>
      <c r="CQ585" s="15">
        <f>IF(DB584&gt;0,CK585+SUM(CM585:CP585),0)</f>
        <v>0</v>
      </c>
      <c r="CR585" s="22">
        <f>IF(DB584&gt;0,ROUND(CQ585/12,2),0)</f>
        <v>0</v>
      </c>
      <c r="CS585" s="9">
        <f>INT(CR585)</f>
        <v>0</v>
      </c>
      <c r="CT585" s="23">
        <f>INT((CR585-CS585)*10)/10</f>
        <v>0</v>
      </c>
      <c r="CU585" s="17">
        <f>CR585-CS585-CT585</f>
        <v>0</v>
      </c>
      <c r="CV585" s="23">
        <f>IF(OR(CU585=0.05,CU585=0),CU585,IF(AND(CU585&gt;0.051,CU585&lt;0.1),0.1,IF(AND(CU585&gt;0.001,CU585&lt;0.05),0.05,CU585)))</f>
        <v>0</v>
      </c>
      <c r="CW585" s="23">
        <f>CS585+CT585+CV585</f>
        <v>0</v>
      </c>
      <c r="CX585">
        <f>IF(DB584&gt;0,CX584,0)</f>
        <v>0</v>
      </c>
      <c r="CY585" s="7">
        <f>ROUND(CD585+CJ585+CW585+CX585,2)</f>
        <v>0</v>
      </c>
      <c r="CZ585" s="7">
        <f>IF(AND(CY585&gt;0,CY586=0),CY585,0)</f>
        <v>0</v>
      </c>
      <c r="DA585" s="7">
        <f>IF(DB584&gt;0,DA584,0)</f>
        <v>0</v>
      </c>
      <c r="DB585" s="7">
        <f>IF(ROUND(CY585-DA585,2)&gt;0,ROUND(CY585-DA585,2),0)</f>
        <v>0</v>
      </c>
      <c r="EB585">
        <v>583</v>
      </c>
      <c r="EC585" s="7">
        <f>IF(FB584&gt;0,EC584-1000,EC584)</f>
        <v>0</v>
      </c>
      <c r="ED585" s="20">
        <f>IF(FB584&gt;0,ROUND(PMT($F$92/12,$F$96*12,-EC585),5),0)</f>
        <v>0</v>
      </c>
      <c r="EE585" s="15">
        <f>IF(FB584&gt;0,ROUND(EC585*$EE$1/1000,2),0)</f>
        <v>0</v>
      </c>
      <c r="EF585" s="9">
        <f>INT(EE585)</f>
        <v>0</v>
      </c>
      <c r="EG585" s="23">
        <f>INT((EE585-EF585)*10)/10</f>
        <v>0</v>
      </c>
      <c r="EH585" s="17">
        <f>EE585-EF585-EG585</f>
        <v>0</v>
      </c>
      <c r="EI585" s="23">
        <f>IF(OR(EH585=0.05,EH585=0),EH585,IF(AND(EH585&gt;0.051,EH585&lt;0.1),0.1,IF(AND(EH585&gt;0.001,EH585&lt;0.05),0.05,EH585)))</f>
        <v>0</v>
      </c>
      <c r="EJ585" s="23">
        <f>EF585+EG585+EI585</f>
        <v>0</v>
      </c>
      <c r="EK585" s="15">
        <f>IF(FB584&gt;0,ROUND($ED$1*$EK$1,2),0)</f>
        <v>0</v>
      </c>
      <c r="EL585" s="22">
        <v>0</v>
      </c>
      <c r="EM585" s="22">
        <f>IF(FB584&gt;0,ROUND($ED$1*$EM$1,0),0)</f>
        <v>0</v>
      </c>
      <c r="EN585" s="22">
        <f>IF(FB584&gt;0,ROUND($ED$1*$EN$1,2),0)</f>
        <v>0</v>
      </c>
      <c r="EO585" s="22">
        <f>IF(FB584&gt;0,ROUND($ED$1*$EO$1,2),0)</f>
        <v>0</v>
      </c>
      <c r="EP585" s="22">
        <f>IF(FB584&gt;0,ROUND($ED$1*$EP$1,2),0)</f>
        <v>0</v>
      </c>
      <c r="EQ585" s="15">
        <f>IF(FB584&gt;0,EK585+SUM(EM585:EP585),0)</f>
        <v>0</v>
      </c>
      <c r="ER585" s="22">
        <f>IF(FB584&gt;0,ROUND(EQ585/12,2),0)</f>
        <v>0</v>
      </c>
      <c r="ES585" s="9">
        <f>INT(ER585)</f>
        <v>0</v>
      </c>
      <c r="ET585" s="23">
        <f>INT((ER585-ES585)*10)/10</f>
        <v>0</v>
      </c>
      <c r="EU585" s="17">
        <f>ER585-ES585-ET585</f>
        <v>0</v>
      </c>
      <c r="EV585" s="23">
        <f>IF(OR(EU585=0.05,EU585=0),EU585,IF(AND(EU585&gt;0.051,EU585&lt;0.1),0.1,IF(AND(EU585&gt;0.001,EU585&lt;0.05),0.05,EU585)))</f>
        <v>0</v>
      </c>
      <c r="EW585" s="23">
        <f>ES585+ET585+EV585</f>
        <v>0</v>
      </c>
      <c r="EX585">
        <f>IF(FB584&gt;0,EX584,0)</f>
        <v>0</v>
      </c>
      <c r="EY585" s="7">
        <f>ROUND(ED585+EJ585+EW585+EX585,2)</f>
        <v>0</v>
      </c>
      <c r="EZ585" s="7">
        <f>IF(AND(EY585&gt;0,EY586=0),EY585,0)</f>
        <v>0</v>
      </c>
      <c r="FA585" s="7">
        <f>IF(FB584&gt;0,FA584,0)</f>
        <v>0</v>
      </c>
      <c r="FB585" s="7">
        <f>IF(ROUND(EY585-FA585,2)&gt;0,ROUND(EY585-FA585,2),0)</f>
        <v>0</v>
      </c>
      <c r="GB585">
        <v>583</v>
      </c>
      <c r="GC585" s="7">
        <f>IF(HB584&gt;0,GC584-1000,GC584)</f>
        <v>0</v>
      </c>
      <c r="GD585" s="20">
        <f>IF(HB584&gt;0,ROUND(PMT($F$92/12,$F$96*12,-GC585),5),0)</f>
        <v>0</v>
      </c>
      <c r="GE585" s="15">
        <f>IF(HB584&gt;0,ROUND(GC585*$GE$1/1000,2),0)</f>
        <v>0</v>
      </c>
      <c r="GF585" s="9">
        <f>INT(GE585)</f>
        <v>0</v>
      </c>
      <c r="GG585" s="23">
        <f>INT((GE585-GF585)*10)/10</f>
        <v>0</v>
      </c>
      <c r="GH585" s="17">
        <f>GE585-GF585-GG585</f>
        <v>0</v>
      </c>
      <c r="GI585" s="23">
        <f>IF(OR(GH585=0.05,GH585=0),GH585,IF(AND(GH585&gt;0.051,GH585&lt;0.1),0.1,IF(AND(GH585&gt;0.001,GH585&lt;0.05),0.05,GH585)))</f>
        <v>0</v>
      </c>
      <c r="GJ585" s="23">
        <f>GF585+GG585+GI585</f>
        <v>0</v>
      </c>
      <c r="GK585" s="15">
        <f>IF(HB584&gt;0,ROUND($GD$1*$GK$1,2),0)</f>
        <v>0</v>
      </c>
      <c r="GL585" s="22">
        <v>0</v>
      </c>
      <c r="GM585" s="22">
        <f>IF(HB584&gt;0,ROUND($GD$1*$GM$1,0),0)</f>
        <v>0</v>
      </c>
      <c r="GN585" s="22">
        <f>IF(HB584&gt;0,ROUND($GD$1*$GN$1,2),0)</f>
        <v>0</v>
      </c>
      <c r="GO585" s="22">
        <f>IF(HB584&gt;0,ROUND($GD$1*$GO$1,2),0)</f>
        <v>0</v>
      </c>
      <c r="GP585" s="22">
        <f>IF(HB584&gt;0,ROUND($GD$1*$GP$1,2),0)</f>
        <v>0</v>
      </c>
      <c r="GQ585" s="15">
        <f>IF(HB584&gt;0,GK585+SUM(GM585:GP585),0)</f>
        <v>0</v>
      </c>
      <c r="GR585" s="22">
        <f>IF(HB584&gt;0,ROUND(GQ585/12,2),0)</f>
        <v>0</v>
      </c>
      <c r="GS585" s="9">
        <f>INT(GR585)</f>
        <v>0</v>
      </c>
      <c r="GT585" s="23">
        <f>INT((GR585-GS585)*10)/10</f>
        <v>0</v>
      </c>
      <c r="GU585" s="17">
        <f>GR585-GS585-GT585</f>
        <v>0</v>
      </c>
      <c r="GV585" s="23">
        <f>IF(OR(GU585=0.05,GU585=0),GU585,IF(AND(GU585&gt;0.051,GU585&lt;0.1),0.1,IF(AND(GU585&gt;0.001,GU585&lt;0.05),0.05,GU585)))</f>
        <v>0</v>
      </c>
      <c r="GW585" s="23">
        <f>GS585+GT585+GV585</f>
        <v>0</v>
      </c>
      <c r="GX585">
        <f>IF(HB584&gt;0,GX584,0)</f>
        <v>0</v>
      </c>
      <c r="GY585" s="7">
        <f>ROUND(GD585+GJ585+GW585+GX585,2)</f>
        <v>0</v>
      </c>
      <c r="GZ585" s="7">
        <f>IF(AND(GY585&gt;0,GY586=0),GY585,0)</f>
        <v>0</v>
      </c>
      <c r="HA585" s="7">
        <f>IF(HB584&gt;0,HA584,0)</f>
        <v>0</v>
      </c>
      <c r="HB585" s="7">
        <f>IF(ROUND(GY585-HA585,2)&gt;0,ROUND(GY585-HA585,2),0)</f>
        <v>0</v>
      </c>
    </row>
    <row r="586" spans="1:235">
      <c r="BB586">
        <v>584</v>
      </c>
      <c r="BC586" s="7">
        <f>IF(BW585&gt;0,BC585-1000,BC585)</f>
        <v>0</v>
      </c>
      <c r="BD586" s="20">
        <f>IF(BW585&gt;0,ROUND(PMT($F$92/12,$F$96*12,-BC586),5),0)</f>
        <v>0</v>
      </c>
      <c r="BE586" s="15">
        <f>IF(BW585&gt;0,ROUND(BC586*$E$1/1000,2),0)</f>
        <v>0</v>
      </c>
      <c r="BF586" s="15">
        <f>IF(BW585&gt;0,ROUND(MIN(BC586,$F$168)*$BF$1,2),0)</f>
        <v>0</v>
      </c>
      <c r="BG586" s="22">
        <v>0</v>
      </c>
      <c r="BH586" s="22">
        <f>IF(BW585&gt;0,ROUND(MIN(BC586,$F$168)*$BH$1,0),0)</f>
        <v>0</v>
      </c>
      <c r="BI586" s="22">
        <f>IF(BW585&gt;0,ROUND(MIN(BC586,$F$168)*$BI$1,2),0)</f>
        <v>0</v>
      </c>
      <c r="BJ586" s="22">
        <f>IF(BW585&gt;0,ROUND(MIN(BC586,$F$168)*$BJ$1,2),0)</f>
        <v>0</v>
      </c>
      <c r="BK586" s="22">
        <f>IF(BW585&gt;0,ROUND(MIN(BC586,$F$168)*$BK$1,2),0)</f>
        <v>0</v>
      </c>
      <c r="BL586" s="15">
        <f>IF(BW585&gt;0,BF586+SUM(BH586:BK586),0)</f>
        <v>0</v>
      </c>
      <c r="BM586" s="22">
        <f>IF(BW585&gt;0,ROUND(BL586/12,2),0)</f>
        <v>0</v>
      </c>
      <c r="BN586" s="9">
        <f>INT(BM586)</f>
        <v>0</v>
      </c>
      <c r="BO586" s="23">
        <f>INT((BM586-BN586)*10)/10</f>
        <v>0</v>
      </c>
      <c r="BP586" s="17">
        <f>BM586-BN586-BO586</f>
        <v>0</v>
      </c>
      <c r="BQ586" s="23">
        <f>IF(OR(BP586=0.05,BP586=0),BP586,IF(AND(BP586&gt;0.051,BP586&lt;0.1),0.1,IF(AND(BP586&gt;0.001,BP586&lt;0.05),0.05,BP586)))</f>
        <v>0</v>
      </c>
      <c r="BR586" s="23">
        <f>BN586+BO586+BQ586</f>
        <v>0</v>
      </c>
      <c r="BS586">
        <f>IF(BW585&gt;0,BS585,0)</f>
        <v>0</v>
      </c>
      <c r="BT586" s="7">
        <f>SUM(BD586:BE586)+BR586+BS586</f>
        <v>0</v>
      </c>
      <c r="BU586" s="7">
        <f>IF(AND(BT586&gt;0,BT587=0),BT586,0)</f>
        <v>0</v>
      </c>
      <c r="BV586" s="7">
        <f>IF(BW585&gt;0,BV585,0)</f>
        <v>0</v>
      </c>
      <c r="BW586" s="7">
        <f>IF(ROUND(BT586-BV586,2)&gt;0,ROUND(BT586-BV586,2),0)</f>
        <v>0</v>
      </c>
      <c r="CB586">
        <v>584</v>
      </c>
      <c r="CC586" s="7">
        <f>IF(DB585&gt;0,CC585-1000,CC585)</f>
        <v>0</v>
      </c>
      <c r="CD586" s="20">
        <f>IF(DB585&gt;0,ROUND(PMT($F$92/12,$F$96*12,-CC586),5),0)</f>
        <v>0</v>
      </c>
      <c r="CE586" s="15">
        <f>IF(DB585&gt;0,ROUND(CC586*$CE$1/1000,2),0)</f>
        <v>0</v>
      </c>
      <c r="CF586" s="9">
        <f>INT(CE586)</f>
        <v>0</v>
      </c>
      <c r="CG586" s="23">
        <f>INT((CE586-CF586)*10)/10</f>
        <v>0</v>
      </c>
      <c r="CH586" s="17">
        <f>CE586-CF586-CG586</f>
        <v>0</v>
      </c>
      <c r="CI586" s="23">
        <f>IF(OR(CH586=0.05,CH586=0),CH586,IF(AND(CH586&gt;0.051,CH586&lt;0.1),0.1,IF(AND(CH586&gt;0.001,CH586&lt;0.05),0.05,CH586)))</f>
        <v>0</v>
      </c>
      <c r="CJ586" s="23">
        <f>CF586+CG586+CI586</f>
        <v>0</v>
      </c>
      <c r="CK586" s="15">
        <f>IF(DB585&gt;0,ROUND($CD$1*$CK$1,2),0)</f>
        <v>0</v>
      </c>
      <c r="CL586" s="22">
        <v>0</v>
      </c>
      <c r="CM586" s="22">
        <f>IF(DB585&gt;0,ROUND($CD$1*$CM$1,2),0)</f>
        <v>0</v>
      </c>
      <c r="CN586" s="22">
        <f>IF(DB585&gt;0,ROUND($CD$1*$CN$1,2),0)</f>
        <v>0</v>
      </c>
      <c r="CO586" s="22">
        <f>IF(DB585&gt;0,ROUND($CD$1*$CO$1,2),0)</f>
        <v>0</v>
      </c>
      <c r="CP586" s="22">
        <f>IF(DB585&gt;0,ROUND($CD$1*$CP$1,2),0)</f>
        <v>0</v>
      </c>
      <c r="CQ586" s="15">
        <f>IF(DB585&gt;0,CK586+SUM(CM586:CP586),0)</f>
        <v>0</v>
      </c>
      <c r="CR586" s="22">
        <f>IF(DB585&gt;0,ROUND(CQ586/12,2),0)</f>
        <v>0</v>
      </c>
      <c r="CS586" s="9">
        <f>INT(CR586)</f>
        <v>0</v>
      </c>
      <c r="CT586" s="23">
        <f>INT((CR586-CS586)*10)/10</f>
        <v>0</v>
      </c>
      <c r="CU586" s="17">
        <f>CR586-CS586-CT586</f>
        <v>0</v>
      </c>
      <c r="CV586" s="23">
        <f>IF(OR(CU586=0.05,CU586=0),CU586,IF(AND(CU586&gt;0.051,CU586&lt;0.1),0.1,IF(AND(CU586&gt;0.001,CU586&lt;0.05),0.05,CU586)))</f>
        <v>0</v>
      </c>
      <c r="CW586" s="23">
        <f>CS586+CT586+CV586</f>
        <v>0</v>
      </c>
      <c r="CX586">
        <f>IF(DB585&gt;0,CX585,0)</f>
        <v>0</v>
      </c>
      <c r="CY586" s="7">
        <f>ROUND(CD586+CJ586+CW586+CX586,2)</f>
        <v>0</v>
      </c>
      <c r="CZ586" s="7">
        <f>IF(AND(CY586&gt;0,CY587=0),CY586,0)</f>
        <v>0</v>
      </c>
      <c r="DA586" s="7">
        <f>IF(DB585&gt;0,DA585,0)</f>
        <v>0</v>
      </c>
      <c r="DB586" s="7">
        <f>IF(ROUND(CY586-DA586,2)&gt;0,ROUND(CY586-DA586,2),0)</f>
        <v>0</v>
      </c>
      <c r="EB586">
        <v>584</v>
      </c>
      <c r="EC586" s="7">
        <f>IF(FB585&gt;0,EC585-1000,EC585)</f>
        <v>0</v>
      </c>
      <c r="ED586" s="20">
        <f>IF(FB585&gt;0,ROUND(PMT($F$92/12,$F$96*12,-EC586),5),0)</f>
        <v>0</v>
      </c>
      <c r="EE586" s="15">
        <f>IF(FB585&gt;0,ROUND(EC586*$EE$1/1000,2),0)</f>
        <v>0</v>
      </c>
      <c r="EF586" s="9">
        <f>INT(EE586)</f>
        <v>0</v>
      </c>
      <c r="EG586" s="23">
        <f>INT((EE586-EF586)*10)/10</f>
        <v>0</v>
      </c>
      <c r="EH586" s="17">
        <f>EE586-EF586-EG586</f>
        <v>0</v>
      </c>
      <c r="EI586" s="23">
        <f>IF(OR(EH586=0.05,EH586=0),EH586,IF(AND(EH586&gt;0.051,EH586&lt;0.1),0.1,IF(AND(EH586&gt;0.001,EH586&lt;0.05),0.05,EH586)))</f>
        <v>0</v>
      </c>
      <c r="EJ586" s="23">
        <f>EF586+EG586+EI586</f>
        <v>0</v>
      </c>
      <c r="EK586" s="15">
        <f>IF(FB585&gt;0,ROUND($ED$1*$EK$1,2),0)</f>
        <v>0</v>
      </c>
      <c r="EL586" s="22">
        <v>0</v>
      </c>
      <c r="EM586" s="22">
        <f>IF(FB585&gt;0,ROUND($ED$1*$EM$1,0),0)</f>
        <v>0</v>
      </c>
      <c r="EN586" s="22">
        <f>IF(FB585&gt;0,ROUND($ED$1*$EN$1,2),0)</f>
        <v>0</v>
      </c>
      <c r="EO586" s="22">
        <f>IF(FB585&gt;0,ROUND($ED$1*$EO$1,2),0)</f>
        <v>0</v>
      </c>
      <c r="EP586" s="22">
        <f>IF(FB585&gt;0,ROUND($ED$1*$EP$1,2),0)</f>
        <v>0</v>
      </c>
      <c r="EQ586" s="15">
        <f>IF(FB585&gt;0,EK586+SUM(EM586:EP586),0)</f>
        <v>0</v>
      </c>
      <c r="ER586" s="22">
        <f>IF(FB585&gt;0,ROUND(EQ586/12,2),0)</f>
        <v>0</v>
      </c>
      <c r="ES586" s="9">
        <f>INT(ER586)</f>
        <v>0</v>
      </c>
      <c r="ET586" s="23">
        <f>INT((ER586-ES586)*10)/10</f>
        <v>0</v>
      </c>
      <c r="EU586" s="17">
        <f>ER586-ES586-ET586</f>
        <v>0</v>
      </c>
      <c r="EV586" s="23">
        <f>IF(OR(EU586=0.05,EU586=0),EU586,IF(AND(EU586&gt;0.051,EU586&lt;0.1),0.1,IF(AND(EU586&gt;0.001,EU586&lt;0.05),0.05,EU586)))</f>
        <v>0</v>
      </c>
      <c r="EW586" s="23">
        <f>ES586+ET586+EV586</f>
        <v>0</v>
      </c>
      <c r="EX586">
        <f>IF(FB585&gt;0,EX585,0)</f>
        <v>0</v>
      </c>
      <c r="EY586" s="7">
        <f>ROUND(ED586+EJ586+EW586+EX586,2)</f>
        <v>0</v>
      </c>
      <c r="EZ586" s="7">
        <f>IF(AND(EY586&gt;0,EY587=0),EY586,0)</f>
        <v>0</v>
      </c>
      <c r="FA586" s="7">
        <f>IF(FB585&gt;0,FA585,0)</f>
        <v>0</v>
      </c>
      <c r="FB586" s="7">
        <f>IF(ROUND(EY586-FA586,2)&gt;0,ROUND(EY586-FA586,2),0)</f>
        <v>0</v>
      </c>
      <c r="GB586">
        <v>584</v>
      </c>
      <c r="GC586" s="7">
        <f>IF(HB585&gt;0,GC585-1000,GC585)</f>
        <v>0</v>
      </c>
      <c r="GD586" s="20">
        <f>IF(HB585&gt;0,ROUND(PMT($F$92/12,$F$96*12,-GC586),5),0)</f>
        <v>0</v>
      </c>
      <c r="GE586" s="15">
        <f>IF(HB585&gt;0,ROUND(GC586*$GE$1/1000,2),0)</f>
        <v>0</v>
      </c>
      <c r="GF586" s="9">
        <f>INT(GE586)</f>
        <v>0</v>
      </c>
      <c r="GG586" s="23">
        <f>INT((GE586-GF586)*10)/10</f>
        <v>0</v>
      </c>
      <c r="GH586" s="17">
        <f>GE586-GF586-GG586</f>
        <v>0</v>
      </c>
      <c r="GI586" s="23">
        <f>IF(OR(GH586=0.05,GH586=0),GH586,IF(AND(GH586&gt;0.051,GH586&lt;0.1),0.1,IF(AND(GH586&gt;0.001,GH586&lt;0.05),0.05,GH586)))</f>
        <v>0</v>
      </c>
      <c r="GJ586" s="23">
        <f>GF586+GG586+GI586</f>
        <v>0</v>
      </c>
      <c r="GK586" s="15">
        <f>IF(HB585&gt;0,ROUND($GD$1*$GK$1,2),0)</f>
        <v>0</v>
      </c>
      <c r="GL586" s="22">
        <v>0</v>
      </c>
      <c r="GM586" s="22">
        <f>IF(HB585&gt;0,ROUND($GD$1*$GM$1,0),0)</f>
        <v>0</v>
      </c>
      <c r="GN586" s="22">
        <f>IF(HB585&gt;0,ROUND($GD$1*$GN$1,2),0)</f>
        <v>0</v>
      </c>
      <c r="GO586" s="22">
        <f>IF(HB585&gt;0,ROUND($GD$1*$GO$1,2),0)</f>
        <v>0</v>
      </c>
      <c r="GP586" s="22">
        <f>IF(HB585&gt;0,ROUND($GD$1*$GP$1,2),0)</f>
        <v>0</v>
      </c>
      <c r="GQ586" s="15">
        <f>IF(HB585&gt;0,GK586+SUM(GM586:GP586),0)</f>
        <v>0</v>
      </c>
      <c r="GR586" s="22">
        <f>IF(HB585&gt;0,ROUND(GQ586/12,2),0)</f>
        <v>0</v>
      </c>
      <c r="GS586" s="9">
        <f>INT(GR586)</f>
        <v>0</v>
      </c>
      <c r="GT586" s="23">
        <f>INT((GR586-GS586)*10)/10</f>
        <v>0</v>
      </c>
      <c r="GU586" s="17">
        <f>GR586-GS586-GT586</f>
        <v>0</v>
      </c>
      <c r="GV586" s="23">
        <f>IF(OR(GU586=0.05,GU586=0),GU586,IF(AND(GU586&gt;0.051,GU586&lt;0.1),0.1,IF(AND(GU586&gt;0.001,GU586&lt;0.05),0.05,GU586)))</f>
        <v>0</v>
      </c>
      <c r="GW586" s="23">
        <f>GS586+GT586+GV586</f>
        <v>0</v>
      </c>
      <c r="GX586">
        <f>IF(HB585&gt;0,GX585,0)</f>
        <v>0</v>
      </c>
      <c r="GY586" s="7">
        <f>ROUND(GD586+GJ586+GW586+GX586,2)</f>
        <v>0</v>
      </c>
      <c r="GZ586" s="7">
        <f>IF(AND(GY586&gt;0,GY587=0),GY586,0)</f>
        <v>0</v>
      </c>
      <c r="HA586" s="7">
        <f>IF(HB585&gt;0,HA585,0)</f>
        <v>0</v>
      </c>
      <c r="HB586" s="7">
        <f>IF(ROUND(GY586-HA586,2)&gt;0,ROUND(GY586-HA586,2),0)</f>
        <v>0</v>
      </c>
    </row>
    <row r="587" spans="1:235">
      <c r="BB587">
        <v>585</v>
      </c>
      <c r="BC587" s="7">
        <f>IF(BW586&gt;0,BC586-1000,BC586)</f>
        <v>0</v>
      </c>
      <c r="BD587" s="20">
        <f>IF(BW586&gt;0,ROUND(PMT($F$92/12,$F$96*12,-BC587),5),0)</f>
        <v>0</v>
      </c>
      <c r="BE587" s="15">
        <f>IF(BW586&gt;0,ROUND(BC587*$E$1/1000,2),0)</f>
        <v>0</v>
      </c>
      <c r="BF587" s="15">
        <f>IF(BW586&gt;0,ROUND(MIN(BC587,$F$168)*$BF$1,2),0)</f>
        <v>0</v>
      </c>
      <c r="BG587" s="22">
        <v>0</v>
      </c>
      <c r="BH587" s="22">
        <f>IF(BW586&gt;0,ROUND(MIN(BC587,$F$168)*$BH$1,0),0)</f>
        <v>0</v>
      </c>
      <c r="BI587" s="22">
        <f>IF(BW586&gt;0,ROUND(MIN(BC587,$F$168)*$BI$1,2),0)</f>
        <v>0</v>
      </c>
      <c r="BJ587" s="22">
        <f>IF(BW586&gt;0,ROUND(MIN(BC587,$F$168)*$BJ$1,2),0)</f>
        <v>0</v>
      </c>
      <c r="BK587" s="22">
        <f>IF(BW586&gt;0,ROUND(MIN(BC587,$F$168)*$BK$1,2),0)</f>
        <v>0</v>
      </c>
      <c r="BL587" s="15">
        <f>IF(BW586&gt;0,BF587+SUM(BH587:BK587),0)</f>
        <v>0</v>
      </c>
      <c r="BM587" s="22">
        <f>IF(BW586&gt;0,ROUND(BL587/12,2),0)</f>
        <v>0</v>
      </c>
      <c r="BN587" s="9">
        <f>INT(BM587)</f>
        <v>0</v>
      </c>
      <c r="BO587" s="23">
        <f>INT((BM587-BN587)*10)/10</f>
        <v>0</v>
      </c>
      <c r="BP587" s="17">
        <f>BM587-BN587-BO587</f>
        <v>0</v>
      </c>
      <c r="BQ587" s="23">
        <f>IF(OR(BP587=0.05,BP587=0),BP587,IF(AND(BP587&gt;0.051,BP587&lt;0.1),0.1,IF(AND(BP587&gt;0.001,BP587&lt;0.05),0.05,BP587)))</f>
        <v>0</v>
      </c>
      <c r="BR587" s="23">
        <f>BN587+BO587+BQ587</f>
        <v>0</v>
      </c>
      <c r="BS587">
        <f>IF(BW586&gt;0,BS586,0)</f>
        <v>0</v>
      </c>
      <c r="BT587" s="7">
        <f>SUM(BD587:BE587)+BR587+BS587</f>
        <v>0</v>
      </c>
      <c r="BU587" s="7">
        <f>IF(AND(BT587&gt;0,BT588=0),BT587,0)</f>
        <v>0</v>
      </c>
      <c r="BV587" s="7">
        <f>IF(BW586&gt;0,BV586,0)</f>
        <v>0</v>
      </c>
      <c r="BW587" s="7">
        <f>IF(ROUND(BT587-BV587,2)&gt;0,ROUND(BT587-BV587,2),0)</f>
        <v>0</v>
      </c>
      <c r="CB587">
        <v>585</v>
      </c>
      <c r="CC587" s="7">
        <f>IF(DB586&gt;0,CC586-1000,CC586)</f>
        <v>0</v>
      </c>
      <c r="CD587" s="20">
        <f>IF(DB586&gt;0,ROUND(PMT($F$92/12,$F$96*12,-CC587),5),0)</f>
        <v>0</v>
      </c>
      <c r="CE587" s="15">
        <f>IF(DB586&gt;0,ROUND(CC587*$CE$1/1000,2),0)</f>
        <v>0</v>
      </c>
      <c r="CF587" s="9">
        <f>INT(CE587)</f>
        <v>0</v>
      </c>
      <c r="CG587" s="23">
        <f>INT((CE587-CF587)*10)/10</f>
        <v>0</v>
      </c>
      <c r="CH587" s="17">
        <f>CE587-CF587-CG587</f>
        <v>0</v>
      </c>
      <c r="CI587" s="23">
        <f>IF(OR(CH587=0.05,CH587=0),CH587,IF(AND(CH587&gt;0.051,CH587&lt;0.1),0.1,IF(AND(CH587&gt;0.001,CH587&lt;0.05),0.05,CH587)))</f>
        <v>0</v>
      </c>
      <c r="CJ587" s="23">
        <f>CF587+CG587+CI587</f>
        <v>0</v>
      </c>
      <c r="CK587" s="15">
        <f>IF(DB586&gt;0,ROUND($CD$1*$CK$1,2),0)</f>
        <v>0</v>
      </c>
      <c r="CL587" s="22">
        <v>0</v>
      </c>
      <c r="CM587" s="22">
        <f>IF(DB586&gt;0,ROUND($CD$1*$CM$1,2),0)</f>
        <v>0</v>
      </c>
      <c r="CN587" s="22">
        <f>IF(DB586&gt;0,ROUND($CD$1*$CN$1,2),0)</f>
        <v>0</v>
      </c>
      <c r="CO587" s="22">
        <f>IF(DB586&gt;0,ROUND($CD$1*$CO$1,2),0)</f>
        <v>0</v>
      </c>
      <c r="CP587" s="22">
        <f>IF(DB586&gt;0,ROUND($CD$1*$CP$1,2),0)</f>
        <v>0</v>
      </c>
      <c r="CQ587" s="15">
        <f>IF(DB586&gt;0,CK587+SUM(CM587:CP587),0)</f>
        <v>0</v>
      </c>
      <c r="CR587" s="22">
        <f>IF(DB586&gt;0,ROUND(CQ587/12,2),0)</f>
        <v>0</v>
      </c>
      <c r="CS587" s="9">
        <f>INT(CR587)</f>
        <v>0</v>
      </c>
      <c r="CT587" s="23">
        <f>INT((CR587-CS587)*10)/10</f>
        <v>0</v>
      </c>
      <c r="CU587" s="17">
        <f>CR587-CS587-CT587</f>
        <v>0</v>
      </c>
      <c r="CV587" s="23">
        <f>IF(OR(CU587=0.05,CU587=0),CU587,IF(AND(CU587&gt;0.051,CU587&lt;0.1),0.1,IF(AND(CU587&gt;0.001,CU587&lt;0.05),0.05,CU587)))</f>
        <v>0</v>
      </c>
      <c r="CW587" s="23">
        <f>CS587+CT587+CV587</f>
        <v>0</v>
      </c>
      <c r="CX587">
        <f>IF(DB586&gt;0,CX586,0)</f>
        <v>0</v>
      </c>
      <c r="CY587" s="7">
        <f>ROUND(CD587+CJ587+CW587+CX587,2)</f>
        <v>0</v>
      </c>
      <c r="CZ587" s="7">
        <f>IF(AND(CY587&gt;0,CY588=0),CY587,0)</f>
        <v>0</v>
      </c>
      <c r="DA587" s="7">
        <f>IF(DB586&gt;0,DA586,0)</f>
        <v>0</v>
      </c>
      <c r="DB587" s="7">
        <f>IF(ROUND(CY587-DA587,2)&gt;0,ROUND(CY587-DA587,2),0)</f>
        <v>0</v>
      </c>
      <c r="EB587">
        <v>585</v>
      </c>
      <c r="EC587" s="7">
        <f>IF(FB586&gt;0,EC586-1000,EC586)</f>
        <v>0</v>
      </c>
      <c r="ED587" s="20">
        <f>IF(FB586&gt;0,ROUND(PMT($F$92/12,$F$96*12,-EC587),5),0)</f>
        <v>0</v>
      </c>
      <c r="EE587" s="15">
        <f>IF(FB586&gt;0,ROUND(EC587*$EE$1/1000,2),0)</f>
        <v>0</v>
      </c>
      <c r="EF587" s="9">
        <f>INT(EE587)</f>
        <v>0</v>
      </c>
      <c r="EG587" s="23">
        <f>INT((EE587-EF587)*10)/10</f>
        <v>0</v>
      </c>
      <c r="EH587" s="17">
        <f>EE587-EF587-EG587</f>
        <v>0</v>
      </c>
      <c r="EI587" s="23">
        <f>IF(OR(EH587=0.05,EH587=0),EH587,IF(AND(EH587&gt;0.051,EH587&lt;0.1),0.1,IF(AND(EH587&gt;0.001,EH587&lt;0.05),0.05,EH587)))</f>
        <v>0</v>
      </c>
      <c r="EJ587" s="23">
        <f>EF587+EG587+EI587</f>
        <v>0</v>
      </c>
      <c r="EK587" s="15">
        <f>IF(FB586&gt;0,ROUND($ED$1*$EK$1,2),0)</f>
        <v>0</v>
      </c>
      <c r="EL587" s="22">
        <v>0</v>
      </c>
      <c r="EM587" s="22">
        <f>IF(FB586&gt;0,ROUND($ED$1*$EM$1,0),0)</f>
        <v>0</v>
      </c>
      <c r="EN587" s="22">
        <f>IF(FB586&gt;0,ROUND($ED$1*$EN$1,2),0)</f>
        <v>0</v>
      </c>
      <c r="EO587" s="22">
        <f>IF(FB586&gt;0,ROUND($ED$1*$EO$1,2),0)</f>
        <v>0</v>
      </c>
      <c r="EP587" s="22">
        <f>IF(FB586&gt;0,ROUND($ED$1*$EP$1,2),0)</f>
        <v>0</v>
      </c>
      <c r="EQ587" s="15">
        <f>IF(FB586&gt;0,EK587+SUM(EM587:EP587),0)</f>
        <v>0</v>
      </c>
      <c r="ER587" s="22">
        <f>IF(FB586&gt;0,ROUND(EQ587/12,2),0)</f>
        <v>0</v>
      </c>
      <c r="ES587" s="9">
        <f>INT(ER587)</f>
        <v>0</v>
      </c>
      <c r="ET587" s="23">
        <f>INT((ER587-ES587)*10)/10</f>
        <v>0</v>
      </c>
      <c r="EU587" s="17">
        <f>ER587-ES587-ET587</f>
        <v>0</v>
      </c>
      <c r="EV587" s="23">
        <f>IF(OR(EU587=0.05,EU587=0),EU587,IF(AND(EU587&gt;0.051,EU587&lt;0.1),0.1,IF(AND(EU587&gt;0.001,EU587&lt;0.05),0.05,EU587)))</f>
        <v>0</v>
      </c>
      <c r="EW587" s="23">
        <f>ES587+ET587+EV587</f>
        <v>0</v>
      </c>
      <c r="EX587">
        <f>IF(FB586&gt;0,EX586,0)</f>
        <v>0</v>
      </c>
      <c r="EY587" s="7">
        <f>ROUND(ED587+EJ587+EW587+EX587,2)</f>
        <v>0</v>
      </c>
      <c r="EZ587" s="7">
        <f>IF(AND(EY587&gt;0,EY588=0),EY587,0)</f>
        <v>0</v>
      </c>
      <c r="FA587" s="7">
        <f>IF(FB586&gt;0,FA586,0)</f>
        <v>0</v>
      </c>
      <c r="FB587" s="7">
        <f>IF(ROUND(EY587-FA587,2)&gt;0,ROUND(EY587-FA587,2),0)</f>
        <v>0</v>
      </c>
      <c r="GB587">
        <v>585</v>
      </c>
      <c r="GC587" s="7">
        <f>IF(HB586&gt;0,GC586-1000,GC586)</f>
        <v>0</v>
      </c>
      <c r="GD587" s="20">
        <f>IF(HB586&gt;0,ROUND(PMT($F$92/12,$F$96*12,-GC587),5),0)</f>
        <v>0</v>
      </c>
      <c r="GE587" s="15">
        <f>IF(HB586&gt;0,ROUND(GC587*$GE$1/1000,2),0)</f>
        <v>0</v>
      </c>
      <c r="GF587" s="9">
        <f>INT(GE587)</f>
        <v>0</v>
      </c>
      <c r="GG587" s="23">
        <f>INT((GE587-GF587)*10)/10</f>
        <v>0</v>
      </c>
      <c r="GH587" s="17">
        <f>GE587-GF587-GG587</f>
        <v>0</v>
      </c>
      <c r="GI587" s="23">
        <f>IF(OR(GH587=0.05,GH587=0),GH587,IF(AND(GH587&gt;0.051,GH587&lt;0.1),0.1,IF(AND(GH587&gt;0.001,GH587&lt;0.05),0.05,GH587)))</f>
        <v>0</v>
      </c>
      <c r="GJ587" s="23">
        <f>GF587+GG587+GI587</f>
        <v>0</v>
      </c>
      <c r="GK587" s="15">
        <f>IF(HB586&gt;0,ROUND($GD$1*$GK$1,2),0)</f>
        <v>0</v>
      </c>
      <c r="GL587" s="22">
        <v>0</v>
      </c>
      <c r="GM587" s="22">
        <f>IF(HB586&gt;0,ROUND($GD$1*$GM$1,0),0)</f>
        <v>0</v>
      </c>
      <c r="GN587" s="22">
        <f>IF(HB586&gt;0,ROUND($GD$1*$GN$1,2),0)</f>
        <v>0</v>
      </c>
      <c r="GO587" s="22">
        <f>IF(HB586&gt;0,ROUND($GD$1*$GO$1,2),0)</f>
        <v>0</v>
      </c>
      <c r="GP587" s="22">
        <f>IF(HB586&gt;0,ROUND($GD$1*$GP$1,2),0)</f>
        <v>0</v>
      </c>
      <c r="GQ587" s="15">
        <f>IF(HB586&gt;0,GK587+SUM(GM587:GP587),0)</f>
        <v>0</v>
      </c>
      <c r="GR587" s="22">
        <f>IF(HB586&gt;0,ROUND(GQ587/12,2),0)</f>
        <v>0</v>
      </c>
      <c r="GS587" s="9">
        <f>INT(GR587)</f>
        <v>0</v>
      </c>
      <c r="GT587" s="23">
        <f>INT((GR587-GS587)*10)/10</f>
        <v>0</v>
      </c>
      <c r="GU587" s="17">
        <f>GR587-GS587-GT587</f>
        <v>0</v>
      </c>
      <c r="GV587" s="23">
        <f>IF(OR(GU587=0.05,GU587=0),GU587,IF(AND(GU587&gt;0.051,GU587&lt;0.1),0.1,IF(AND(GU587&gt;0.001,GU587&lt;0.05),0.05,GU587)))</f>
        <v>0</v>
      </c>
      <c r="GW587" s="23">
        <f>GS587+GT587+GV587</f>
        <v>0</v>
      </c>
      <c r="GX587">
        <f>IF(HB586&gt;0,GX586,0)</f>
        <v>0</v>
      </c>
      <c r="GY587" s="7">
        <f>ROUND(GD587+GJ587+GW587+GX587,2)</f>
        <v>0</v>
      </c>
      <c r="GZ587" s="7">
        <f>IF(AND(GY587&gt;0,GY588=0),GY587,0)</f>
        <v>0</v>
      </c>
      <c r="HA587" s="7">
        <f>IF(HB586&gt;0,HA586,0)</f>
        <v>0</v>
      </c>
      <c r="HB587" s="7">
        <f>IF(ROUND(GY587-HA587,2)&gt;0,ROUND(GY587-HA587,2),0)</f>
        <v>0</v>
      </c>
    </row>
    <row r="588" spans="1:235">
      <c r="BB588">
        <v>586</v>
      </c>
      <c r="BC588" s="7">
        <f>IF(BW587&gt;0,BC587-1000,BC587)</f>
        <v>0</v>
      </c>
      <c r="BD588" s="20">
        <f>IF(BW587&gt;0,ROUND(PMT($F$92/12,$F$96*12,-BC588),5),0)</f>
        <v>0</v>
      </c>
      <c r="BE588" s="15">
        <f>IF(BW587&gt;0,ROUND(BC588*$E$1/1000,2),0)</f>
        <v>0</v>
      </c>
      <c r="BF588" s="15">
        <f>IF(BW587&gt;0,ROUND(MIN(BC588,$F$168)*$BF$1,2),0)</f>
        <v>0</v>
      </c>
      <c r="BG588" s="22">
        <v>0</v>
      </c>
      <c r="BH588" s="22">
        <f>IF(BW587&gt;0,ROUND(MIN(BC588,$F$168)*$BH$1,0),0)</f>
        <v>0</v>
      </c>
      <c r="BI588" s="22">
        <f>IF(BW587&gt;0,ROUND(MIN(BC588,$F$168)*$BI$1,2),0)</f>
        <v>0</v>
      </c>
      <c r="BJ588" s="22">
        <f>IF(BW587&gt;0,ROUND(MIN(BC588,$F$168)*$BJ$1,2),0)</f>
        <v>0</v>
      </c>
      <c r="BK588" s="22">
        <f>IF(BW587&gt;0,ROUND(MIN(BC588,$F$168)*$BK$1,2),0)</f>
        <v>0</v>
      </c>
      <c r="BL588" s="15">
        <f>IF(BW587&gt;0,BF588+SUM(BH588:BK588),0)</f>
        <v>0</v>
      </c>
      <c r="BM588" s="22">
        <f>IF(BW587&gt;0,ROUND(BL588/12,2),0)</f>
        <v>0</v>
      </c>
      <c r="BN588" s="9">
        <f>INT(BM588)</f>
        <v>0</v>
      </c>
      <c r="BO588" s="23">
        <f>INT((BM588-BN588)*10)/10</f>
        <v>0</v>
      </c>
      <c r="BP588" s="17">
        <f>BM588-BN588-BO588</f>
        <v>0</v>
      </c>
      <c r="BQ588" s="23">
        <f>IF(OR(BP588=0.05,BP588=0),BP588,IF(AND(BP588&gt;0.051,BP588&lt;0.1),0.1,IF(AND(BP588&gt;0.001,BP588&lt;0.05),0.05,BP588)))</f>
        <v>0</v>
      </c>
      <c r="BR588" s="23">
        <f>BN588+BO588+BQ588</f>
        <v>0</v>
      </c>
      <c r="BS588">
        <f>IF(BW587&gt;0,BS587,0)</f>
        <v>0</v>
      </c>
      <c r="BT588" s="7">
        <f>SUM(BD588:BE588)+BR588+BS588</f>
        <v>0</v>
      </c>
      <c r="BU588" s="7">
        <f>IF(AND(BT588&gt;0,BT589=0),BT588,0)</f>
        <v>0</v>
      </c>
      <c r="BV588" s="7">
        <f>IF(BW587&gt;0,BV587,0)</f>
        <v>0</v>
      </c>
      <c r="BW588" s="7">
        <f>IF(ROUND(BT588-BV588,2)&gt;0,ROUND(BT588-BV588,2),0)</f>
        <v>0</v>
      </c>
      <c r="CB588">
        <v>586</v>
      </c>
      <c r="CC588" s="7">
        <f>IF(DB587&gt;0,CC587-1000,CC587)</f>
        <v>0</v>
      </c>
      <c r="CD588" s="20">
        <f>IF(DB587&gt;0,ROUND(PMT($F$92/12,$F$96*12,-CC588),5),0)</f>
        <v>0</v>
      </c>
      <c r="CE588" s="15">
        <f>IF(DB587&gt;0,ROUND(CC588*$CE$1/1000,2),0)</f>
        <v>0</v>
      </c>
      <c r="CF588" s="9">
        <f>INT(CE588)</f>
        <v>0</v>
      </c>
      <c r="CG588" s="23">
        <f>INT((CE588-CF588)*10)/10</f>
        <v>0</v>
      </c>
      <c r="CH588" s="17">
        <f>CE588-CF588-CG588</f>
        <v>0</v>
      </c>
      <c r="CI588" s="23">
        <f>IF(OR(CH588=0.05,CH588=0),CH588,IF(AND(CH588&gt;0.051,CH588&lt;0.1),0.1,IF(AND(CH588&gt;0.001,CH588&lt;0.05),0.05,CH588)))</f>
        <v>0</v>
      </c>
      <c r="CJ588" s="23">
        <f>CF588+CG588+CI588</f>
        <v>0</v>
      </c>
      <c r="CK588" s="15">
        <f>IF(DB587&gt;0,ROUND($CD$1*$CK$1,2),0)</f>
        <v>0</v>
      </c>
      <c r="CL588" s="22">
        <v>0</v>
      </c>
      <c r="CM588" s="22">
        <f>IF(DB587&gt;0,ROUND($CD$1*$CM$1,2),0)</f>
        <v>0</v>
      </c>
      <c r="CN588" s="22">
        <f>IF(DB587&gt;0,ROUND($CD$1*$CN$1,2),0)</f>
        <v>0</v>
      </c>
      <c r="CO588" s="22">
        <f>IF(DB587&gt;0,ROUND($CD$1*$CO$1,2),0)</f>
        <v>0</v>
      </c>
      <c r="CP588" s="22">
        <f>IF(DB587&gt;0,ROUND($CD$1*$CP$1,2),0)</f>
        <v>0</v>
      </c>
      <c r="CQ588" s="15">
        <f>IF(DB587&gt;0,CK588+SUM(CM588:CP588),0)</f>
        <v>0</v>
      </c>
      <c r="CR588" s="22">
        <f>IF(DB587&gt;0,ROUND(CQ588/12,2),0)</f>
        <v>0</v>
      </c>
      <c r="CS588" s="9">
        <f>INT(CR588)</f>
        <v>0</v>
      </c>
      <c r="CT588" s="23">
        <f>INT((CR588-CS588)*10)/10</f>
        <v>0</v>
      </c>
      <c r="CU588" s="17">
        <f>CR588-CS588-CT588</f>
        <v>0</v>
      </c>
      <c r="CV588" s="23">
        <f>IF(OR(CU588=0.05,CU588=0),CU588,IF(AND(CU588&gt;0.051,CU588&lt;0.1),0.1,IF(AND(CU588&gt;0.001,CU588&lt;0.05),0.05,CU588)))</f>
        <v>0</v>
      </c>
      <c r="CW588" s="23">
        <f>CS588+CT588+CV588</f>
        <v>0</v>
      </c>
      <c r="CX588">
        <f>IF(DB587&gt;0,CX587,0)</f>
        <v>0</v>
      </c>
      <c r="CY588" s="7">
        <f>ROUND(CD588+CJ588+CW588+CX588,2)</f>
        <v>0</v>
      </c>
      <c r="CZ588" s="7">
        <f>IF(AND(CY588&gt;0,CY589=0),CY588,0)</f>
        <v>0</v>
      </c>
      <c r="DA588" s="7">
        <f>IF(DB587&gt;0,DA587,0)</f>
        <v>0</v>
      </c>
      <c r="DB588" s="7">
        <f>IF(ROUND(CY588-DA588,2)&gt;0,ROUND(CY588-DA588,2),0)</f>
        <v>0</v>
      </c>
      <c r="EB588">
        <v>586</v>
      </c>
      <c r="EC588" s="7">
        <f>IF(FB587&gt;0,EC587-1000,EC587)</f>
        <v>0</v>
      </c>
      <c r="ED588" s="20">
        <f>IF(FB587&gt;0,ROUND(PMT($F$92/12,$F$96*12,-EC588),5),0)</f>
        <v>0</v>
      </c>
      <c r="EE588" s="15">
        <f>IF(FB587&gt;0,ROUND(EC588*$EE$1/1000,2),0)</f>
        <v>0</v>
      </c>
      <c r="EF588" s="9">
        <f>INT(EE588)</f>
        <v>0</v>
      </c>
      <c r="EG588" s="23">
        <f>INT((EE588-EF588)*10)/10</f>
        <v>0</v>
      </c>
      <c r="EH588" s="17">
        <f>EE588-EF588-EG588</f>
        <v>0</v>
      </c>
      <c r="EI588" s="23">
        <f>IF(OR(EH588=0.05,EH588=0),EH588,IF(AND(EH588&gt;0.051,EH588&lt;0.1),0.1,IF(AND(EH588&gt;0.001,EH588&lt;0.05),0.05,EH588)))</f>
        <v>0</v>
      </c>
      <c r="EJ588" s="23">
        <f>EF588+EG588+EI588</f>
        <v>0</v>
      </c>
      <c r="EK588" s="15">
        <f>IF(FB587&gt;0,ROUND($ED$1*$EK$1,2),0)</f>
        <v>0</v>
      </c>
      <c r="EL588" s="22">
        <v>0</v>
      </c>
      <c r="EM588" s="22">
        <f>IF(FB587&gt;0,ROUND($ED$1*$EM$1,0),0)</f>
        <v>0</v>
      </c>
      <c r="EN588" s="22">
        <f>IF(FB587&gt;0,ROUND($ED$1*$EN$1,2),0)</f>
        <v>0</v>
      </c>
      <c r="EO588" s="22">
        <f>IF(FB587&gt;0,ROUND($ED$1*$EO$1,2),0)</f>
        <v>0</v>
      </c>
      <c r="EP588" s="22">
        <f>IF(FB587&gt;0,ROUND($ED$1*$EP$1,2),0)</f>
        <v>0</v>
      </c>
      <c r="EQ588" s="15">
        <f>IF(FB587&gt;0,EK588+SUM(EM588:EP588),0)</f>
        <v>0</v>
      </c>
      <c r="ER588" s="22">
        <f>IF(FB587&gt;0,ROUND(EQ588/12,2),0)</f>
        <v>0</v>
      </c>
      <c r="ES588" s="9">
        <f>INT(ER588)</f>
        <v>0</v>
      </c>
      <c r="ET588" s="23">
        <f>INT((ER588-ES588)*10)/10</f>
        <v>0</v>
      </c>
      <c r="EU588" s="17">
        <f>ER588-ES588-ET588</f>
        <v>0</v>
      </c>
      <c r="EV588" s="23">
        <f>IF(OR(EU588=0.05,EU588=0),EU588,IF(AND(EU588&gt;0.051,EU588&lt;0.1),0.1,IF(AND(EU588&gt;0.001,EU588&lt;0.05),0.05,EU588)))</f>
        <v>0</v>
      </c>
      <c r="EW588" s="23">
        <f>ES588+ET588+EV588</f>
        <v>0</v>
      </c>
      <c r="EX588">
        <f>IF(FB587&gt;0,EX587,0)</f>
        <v>0</v>
      </c>
      <c r="EY588" s="7">
        <f>ROUND(ED588+EJ588+EW588+EX588,2)</f>
        <v>0</v>
      </c>
      <c r="EZ588" s="7">
        <f>IF(AND(EY588&gt;0,EY589=0),EY588,0)</f>
        <v>0</v>
      </c>
      <c r="FA588" s="7">
        <f>IF(FB587&gt;0,FA587,0)</f>
        <v>0</v>
      </c>
      <c r="FB588" s="7">
        <f>IF(ROUND(EY588-FA588,2)&gt;0,ROUND(EY588-FA588,2),0)</f>
        <v>0</v>
      </c>
      <c r="GB588">
        <v>586</v>
      </c>
      <c r="GC588" s="7">
        <f>IF(HB587&gt;0,GC587-1000,GC587)</f>
        <v>0</v>
      </c>
      <c r="GD588" s="20">
        <f>IF(HB587&gt;0,ROUND(PMT($F$92/12,$F$96*12,-GC588),5),0)</f>
        <v>0</v>
      </c>
      <c r="GE588" s="15">
        <f>IF(HB587&gt;0,ROUND(GC588*$GE$1/1000,2),0)</f>
        <v>0</v>
      </c>
      <c r="GF588" s="9">
        <f>INT(GE588)</f>
        <v>0</v>
      </c>
      <c r="GG588" s="23">
        <f>INT((GE588-GF588)*10)/10</f>
        <v>0</v>
      </c>
      <c r="GH588" s="17">
        <f>GE588-GF588-GG588</f>
        <v>0</v>
      </c>
      <c r="GI588" s="23">
        <f>IF(OR(GH588=0.05,GH588=0),GH588,IF(AND(GH588&gt;0.051,GH588&lt;0.1),0.1,IF(AND(GH588&gt;0.001,GH588&lt;0.05),0.05,GH588)))</f>
        <v>0</v>
      </c>
      <c r="GJ588" s="23">
        <f>GF588+GG588+GI588</f>
        <v>0</v>
      </c>
      <c r="GK588" s="15">
        <f>IF(HB587&gt;0,ROUND($GD$1*$GK$1,2),0)</f>
        <v>0</v>
      </c>
      <c r="GL588" s="22">
        <v>0</v>
      </c>
      <c r="GM588" s="22">
        <f>IF(HB587&gt;0,ROUND($GD$1*$GM$1,0),0)</f>
        <v>0</v>
      </c>
      <c r="GN588" s="22">
        <f>IF(HB587&gt;0,ROUND($GD$1*$GN$1,2),0)</f>
        <v>0</v>
      </c>
      <c r="GO588" s="22">
        <f>IF(HB587&gt;0,ROUND($GD$1*$GO$1,2),0)</f>
        <v>0</v>
      </c>
      <c r="GP588" s="22">
        <f>IF(HB587&gt;0,ROUND($GD$1*$GP$1,2),0)</f>
        <v>0</v>
      </c>
      <c r="GQ588" s="15">
        <f>IF(HB587&gt;0,GK588+SUM(GM588:GP588),0)</f>
        <v>0</v>
      </c>
      <c r="GR588" s="22">
        <f>IF(HB587&gt;0,ROUND(GQ588/12,2),0)</f>
        <v>0</v>
      </c>
      <c r="GS588" s="9">
        <f>INT(GR588)</f>
        <v>0</v>
      </c>
      <c r="GT588" s="23">
        <f>INT((GR588-GS588)*10)/10</f>
        <v>0</v>
      </c>
      <c r="GU588" s="17">
        <f>GR588-GS588-GT588</f>
        <v>0</v>
      </c>
      <c r="GV588" s="23">
        <f>IF(OR(GU588=0.05,GU588=0),GU588,IF(AND(GU588&gt;0.051,GU588&lt;0.1),0.1,IF(AND(GU588&gt;0.001,GU588&lt;0.05),0.05,GU588)))</f>
        <v>0</v>
      </c>
      <c r="GW588" s="23">
        <f>GS588+GT588+GV588</f>
        <v>0</v>
      </c>
      <c r="GX588">
        <f>IF(HB587&gt;0,GX587,0)</f>
        <v>0</v>
      </c>
      <c r="GY588" s="7">
        <f>ROUND(GD588+GJ588+GW588+GX588,2)</f>
        <v>0</v>
      </c>
      <c r="GZ588" s="7">
        <f>IF(AND(GY588&gt;0,GY589=0),GY588,0)</f>
        <v>0</v>
      </c>
      <c r="HA588" s="7">
        <f>IF(HB587&gt;0,HA587,0)</f>
        <v>0</v>
      </c>
      <c r="HB588" s="7">
        <f>IF(ROUND(GY588-HA588,2)&gt;0,ROUND(GY588-HA588,2),0)</f>
        <v>0</v>
      </c>
    </row>
    <row r="589" spans="1:235">
      <c r="BB589">
        <v>587</v>
      </c>
      <c r="BC589" s="7">
        <f>IF(BW588&gt;0,BC588-1000,BC588)</f>
        <v>0</v>
      </c>
      <c r="BD589" s="20">
        <f>IF(BW588&gt;0,ROUND(PMT($F$92/12,$F$96*12,-BC589),5),0)</f>
        <v>0</v>
      </c>
      <c r="BE589" s="15">
        <f>IF(BW588&gt;0,ROUND(BC589*$E$1/1000,2),0)</f>
        <v>0</v>
      </c>
      <c r="BF589" s="15">
        <f>IF(BW588&gt;0,ROUND(MIN(BC589,$F$168)*$BF$1,2),0)</f>
        <v>0</v>
      </c>
      <c r="BG589" s="22">
        <v>0</v>
      </c>
      <c r="BH589" s="22">
        <f>IF(BW588&gt;0,ROUND(MIN(BC589,$F$168)*$BH$1,0),0)</f>
        <v>0</v>
      </c>
      <c r="BI589" s="22">
        <f>IF(BW588&gt;0,ROUND(MIN(BC589,$F$168)*$BI$1,2),0)</f>
        <v>0</v>
      </c>
      <c r="BJ589" s="22">
        <f>IF(BW588&gt;0,ROUND(MIN(BC589,$F$168)*$BJ$1,2),0)</f>
        <v>0</v>
      </c>
      <c r="BK589" s="22">
        <f>IF(BW588&gt;0,ROUND(MIN(BC589,$F$168)*$BK$1,2),0)</f>
        <v>0</v>
      </c>
      <c r="BL589" s="15">
        <f>IF(BW588&gt;0,BF589+SUM(BH589:BK589),0)</f>
        <v>0</v>
      </c>
      <c r="BM589" s="22">
        <f>IF(BW588&gt;0,ROUND(BL589/12,2),0)</f>
        <v>0</v>
      </c>
      <c r="BN589" s="9">
        <f>INT(BM589)</f>
        <v>0</v>
      </c>
      <c r="BO589" s="23">
        <f>INT((BM589-BN589)*10)/10</f>
        <v>0</v>
      </c>
      <c r="BP589" s="17">
        <f>BM589-BN589-BO589</f>
        <v>0</v>
      </c>
      <c r="BQ589" s="23">
        <f>IF(OR(BP589=0.05,BP589=0),BP589,IF(AND(BP589&gt;0.051,BP589&lt;0.1),0.1,IF(AND(BP589&gt;0.001,BP589&lt;0.05),0.05,BP589)))</f>
        <v>0</v>
      </c>
      <c r="BR589" s="23">
        <f>BN589+BO589+BQ589</f>
        <v>0</v>
      </c>
      <c r="BS589">
        <f>IF(BW588&gt;0,BS588,0)</f>
        <v>0</v>
      </c>
      <c r="BT589" s="7">
        <f>SUM(BD589:BE589)+BR589+BS589</f>
        <v>0</v>
      </c>
      <c r="BU589" s="7">
        <f>IF(AND(BT589&gt;0,BT590=0),BT589,0)</f>
        <v>0</v>
      </c>
      <c r="BV589" s="7">
        <f>IF(BW588&gt;0,BV588,0)</f>
        <v>0</v>
      </c>
      <c r="BW589" s="7">
        <f>IF(ROUND(BT589-BV589,2)&gt;0,ROUND(BT589-BV589,2),0)</f>
        <v>0</v>
      </c>
      <c r="CB589">
        <v>587</v>
      </c>
      <c r="CC589" s="7">
        <f>IF(DB588&gt;0,CC588-1000,CC588)</f>
        <v>0</v>
      </c>
      <c r="CD589" s="20">
        <f>IF(DB588&gt;0,ROUND(PMT($F$92/12,$F$96*12,-CC589),5),0)</f>
        <v>0</v>
      </c>
      <c r="CE589" s="15">
        <f>IF(DB588&gt;0,ROUND(CC589*$CE$1/1000,2),0)</f>
        <v>0</v>
      </c>
      <c r="CF589" s="9">
        <f>INT(CE589)</f>
        <v>0</v>
      </c>
      <c r="CG589" s="23">
        <f>INT((CE589-CF589)*10)/10</f>
        <v>0</v>
      </c>
      <c r="CH589" s="17">
        <f>CE589-CF589-CG589</f>
        <v>0</v>
      </c>
      <c r="CI589" s="23">
        <f>IF(OR(CH589=0.05,CH589=0),CH589,IF(AND(CH589&gt;0.051,CH589&lt;0.1),0.1,IF(AND(CH589&gt;0.001,CH589&lt;0.05),0.05,CH589)))</f>
        <v>0</v>
      </c>
      <c r="CJ589" s="23">
        <f>CF589+CG589+CI589</f>
        <v>0</v>
      </c>
      <c r="CK589" s="15">
        <f>IF(DB588&gt;0,ROUND($CD$1*$CK$1,2),0)</f>
        <v>0</v>
      </c>
      <c r="CL589" s="22">
        <v>0</v>
      </c>
      <c r="CM589" s="22">
        <f>IF(DB588&gt;0,ROUND($CD$1*$CM$1,2),0)</f>
        <v>0</v>
      </c>
      <c r="CN589" s="22">
        <f>IF(DB588&gt;0,ROUND($CD$1*$CN$1,2),0)</f>
        <v>0</v>
      </c>
      <c r="CO589" s="22">
        <f>IF(DB588&gt;0,ROUND($CD$1*$CO$1,2),0)</f>
        <v>0</v>
      </c>
      <c r="CP589" s="22">
        <f>IF(DB588&gt;0,ROUND($CD$1*$CP$1,2),0)</f>
        <v>0</v>
      </c>
      <c r="CQ589" s="15">
        <f>IF(DB588&gt;0,CK589+SUM(CM589:CP589),0)</f>
        <v>0</v>
      </c>
      <c r="CR589" s="22">
        <f>IF(DB588&gt;0,ROUND(CQ589/12,2),0)</f>
        <v>0</v>
      </c>
      <c r="CS589" s="9">
        <f>INT(CR589)</f>
        <v>0</v>
      </c>
      <c r="CT589" s="23">
        <f>INT((CR589-CS589)*10)/10</f>
        <v>0</v>
      </c>
      <c r="CU589" s="17">
        <f>CR589-CS589-CT589</f>
        <v>0</v>
      </c>
      <c r="CV589" s="23">
        <f>IF(OR(CU589=0.05,CU589=0),CU589,IF(AND(CU589&gt;0.051,CU589&lt;0.1),0.1,IF(AND(CU589&gt;0.001,CU589&lt;0.05),0.05,CU589)))</f>
        <v>0</v>
      </c>
      <c r="CW589" s="23">
        <f>CS589+CT589+CV589</f>
        <v>0</v>
      </c>
      <c r="CX589">
        <f>IF(DB588&gt;0,CX588,0)</f>
        <v>0</v>
      </c>
      <c r="CY589" s="7">
        <f>ROUND(CD589+CJ589+CW589+CX589,2)</f>
        <v>0</v>
      </c>
      <c r="CZ589" s="7">
        <f>IF(AND(CY589&gt;0,CY590=0),CY589,0)</f>
        <v>0</v>
      </c>
      <c r="DA589" s="7">
        <f>IF(DB588&gt;0,DA588,0)</f>
        <v>0</v>
      </c>
      <c r="DB589" s="7">
        <f>IF(ROUND(CY589-DA589,2)&gt;0,ROUND(CY589-DA589,2),0)</f>
        <v>0</v>
      </c>
      <c r="EB589">
        <v>587</v>
      </c>
      <c r="EC589" s="7">
        <f>IF(FB588&gt;0,EC588-1000,EC588)</f>
        <v>0</v>
      </c>
      <c r="ED589" s="20">
        <f>IF(FB588&gt;0,ROUND(PMT($F$92/12,$F$96*12,-EC589),5),0)</f>
        <v>0</v>
      </c>
      <c r="EE589" s="15">
        <f>IF(FB588&gt;0,ROUND(EC589*$EE$1/1000,2),0)</f>
        <v>0</v>
      </c>
      <c r="EF589" s="9">
        <f>INT(EE589)</f>
        <v>0</v>
      </c>
      <c r="EG589" s="23">
        <f>INT((EE589-EF589)*10)/10</f>
        <v>0</v>
      </c>
      <c r="EH589" s="17">
        <f>EE589-EF589-EG589</f>
        <v>0</v>
      </c>
      <c r="EI589" s="23">
        <f>IF(OR(EH589=0.05,EH589=0),EH589,IF(AND(EH589&gt;0.051,EH589&lt;0.1),0.1,IF(AND(EH589&gt;0.001,EH589&lt;0.05),0.05,EH589)))</f>
        <v>0</v>
      </c>
      <c r="EJ589" s="23">
        <f>EF589+EG589+EI589</f>
        <v>0</v>
      </c>
      <c r="EK589" s="15">
        <f>IF(FB588&gt;0,ROUND($ED$1*$EK$1,2),0)</f>
        <v>0</v>
      </c>
      <c r="EL589" s="22">
        <v>0</v>
      </c>
      <c r="EM589" s="22">
        <f>IF(FB588&gt;0,ROUND($ED$1*$EM$1,0),0)</f>
        <v>0</v>
      </c>
      <c r="EN589" s="22">
        <f>IF(FB588&gt;0,ROUND($ED$1*$EN$1,2),0)</f>
        <v>0</v>
      </c>
      <c r="EO589" s="22">
        <f>IF(FB588&gt;0,ROUND($ED$1*$EO$1,2),0)</f>
        <v>0</v>
      </c>
      <c r="EP589" s="22">
        <f>IF(FB588&gt;0,ROUND($ED$1*$EP$1,2),0)</f>
        <v>0</v>
      </c>
      <c r="EQ589" s="15">
        <f>IF(FB588&gt;0,EK589+SUM(EM589:EP589),0)</f>
        <v>0</v>
      </c>
      <c r="ER589" s="22">
        <f>IF(FB588&gt;0,ROUND(EQ589/12,2),0)</f>
        <v>0</v>
      </c>
      <c r="ES589" s="9">
        <f>INT(ER589)</f>
        <v>0</v>
      </c>
      <c r="ET589" s="23">
        <f>INT((ER589-ES589)*10)/10</f>
        <v>0</v>
      </c>
      <c r="EU589" s="17">
        <f>ER589-ES589-ET589</f>
        <v>0</v>
      </c>
      <c r="EV589" s="23">
        <f>IF(OR(EU589=0.05,EU589=0),EU589,IF(AND(EU589&gt;0.051,EU589&lt;0.1),0.1,IF(AND(EU589&gt;0.001,EU589&lt;0.05),0.05,EU589)))</f>
        <v>0</v>
      </c>
      <c r="EW589" s="23">
        <f>ES589+ET589+EV589</f>
        <v>0</v>
      </c>
      <c r="EX589">
        <f>IF(FB588&gt;0,EX588,0)</f>
        <v>0</v>
      </c>
      <c r="EY589" s="7">
        <f>ROUND(ED589+EJ589+EW589+EX589,2)</f>
        <v>0</v>
      </c>
      <c r="EZ589" s="7">
        <f>IF(AND(EY589&gt;0,EY590=0),EY589,0)</f>
        <v>0</v>
      </c>
      <c r="FA589" s="7">
        <f>IF(FB588&gt;0,FA588,0)</f>
        <v>0</v>
      </c>
      <c r="FB589" s="7">
        <f>IF(ROUND(EY589-FA589,2)&gt;0,ROUND(EY589-FA589,2),0)</f>
        <v>0</v>
      </c>
      <c r="GB589">
        <v>587</v>
      </c>
      <c r="GC589" s="7">
        <f>IF(HB588&gt;0,GC588-1000,GC588)</f>
        <v>0</v>
      </c>
      <c r="GD589" s="20">
        <f>IF(HB588&gt;0,ROUND(PMT($F$92/12,$F$96*12,-GC589),5),0)</f>
        <v>0</v>
      </c>
      <c r="GE589" s="15">
        <f>IF(HB588&gt;0,ROUND(GC589*$GE$1/1000,2),0)</f>
        <v>0</v>
      </c>
      <c r="GF589" s="9">
        <f>INT(GE589)</f>
        <v>0</v>
      </c>
      <c r="GG589" s="23">
        <f>INT((GE589-GF589)*10)/10</f>
        <v>0</v>
      </c>
      <c r="GH589" s="17">
        <f>GE589-GF589-GG589</f>
        <v>0</v>
      </c>
      <c r="GI589" s="23">
        <f>IF(OR(GH589=0.05,GH589=0),GH589,IF(AND(GH589&gt;0.051,GH589&lt;0.1),0.1,IF(AND(GH589&gt;0.001,GH589&lt;0.05),0.05,GH589)))</f>
        <v>0</v>
      </c>
      <c r="GJ589" s="23">
        <f>GF589+GG589+GI589</f>
        <v>0</v>
      </c>
      <c r="GK589" s="15">
        <f>IF(HB588&gt;0,ROUND($GD$1*$GK$1,2),0)</f>
        <v>0</v>
      </c>
      <c r="GL589" s="22">
        <v>0</v>
      </c>
      <c r="GM589" s="22">
        <f>IF(HB588&gt;0,ROUND($GD$1*$GM$1,0),0)</f>
        <v>0</v>
      </c>
      <c r="GN589" s="22">
        <f>IF(HB588&gt;0,ROUND($GD$1*$GN$1,2),0)</f>
        <v>0</v>
      </c>
      <c r="GO589" s="22">
        <f>IF(HB588&gt;0,ROUND($GD$1*$GO$1,2),0)</f>
        <v>0</v>
      </c>
      <c r="GP589" s="22">
        <f>IF(HB588&gt;0,ROUND($GD$1*$GP$1,2),0)</f>
        <v>0</v>
      </c>
      <c r="GQ589" s="15">
        <f>IF(HB588&gt;0,GK589+SUM(GM589:GP589),0)</f>
        <v>0</v>
      </c>
      <c r="GR589" s="22">
        <f>IF(HB588&gt;0,ROUND(GQ589/12,2),0)</f>
        <v>0</v>
      </c>
      <c r="GS589" s="9">
        <f>INT(GR589)</f>
        <v>0</v>
      </c>
      <c r="GT589" s="23">
        <f>INT((GR589-GS589)*10)/10</f>
        <v>0</v>
      </c>
      <c r="GU589" s="17">
        <f>GR589-GS589-GT589</f>
        <v>0</v>
      </c>
      <c r="GV589" s="23">
        <f>IF(OR(GU589=0.05,GU589=0),GU589,IF(AND(GU589&gt;0.051,GU589&lt;0.1),0.1,IF(AND(GU589&gt;0.001,GU589&lt;0.05),0.05,GU589)))</f>
        <v>0</v>
      </c>
      <c r="GW589" s="23">
        <f>GS589+GT589+GV589</f>
        <v>0</v>
      </c>
      <c r="GX589">
        <f>IF(HB588&gt;0,GX588,0)</f>
        <v>0</v>
      </c>
      <c r="GY589" s="7">
        <f>ROUND(GD589+GJ589+GW589+GX589,2)</f>
        <v>0</v>
      </c>
      <c r="GZ589" s="7">
        <f>IF(AND(GY589&gt;0,GY590=0),GY589,0)</f>
        <v>0</v>
      </c>
      <c r="HA589" s="7">
        <f>IF(HB588&gt;0,HA588,0)</f>
        <v>0</v>
      </c>
      <c r="HB589" s="7">
        <f>IF(ROUND(GY589-HA589,2)&gt;0,ROUND(GY589-HA589,2),0)</f>
        <v>0</v>
      </c>
    </row>
    <row r="590" spans="1:235">
      <c r="BB590">
        <v>588</v>
      </c>
      <c r="BC590" s="7">
        <f>IF(BW589&gt;0,BC589-1000,BC589)</f>
        <v>0</v>
      </c>
      <c r="BD590" s="20">
        <f>IF(BW589&gt;0,ROUND(PMT($F$92/12,$F$96*12,-BC590),5),0)</f>
        <v>0</v>
      </c>
      <c r="BE590" s="15">
        <f>IF(BW589&gt;0,ROUND(BC590*$E$1/1000,2),0)</f>
        <v>0</v>
      </c>
      <c r="BF590" s="15">
        <f>IF(BW589&gt;0,ROUND(MIN(BC590,$F$168)*$BF$1,2),0)</f>
        <v>0</v>
      </c>
      <c r="BG590" s="22">
        <v>0</v>
      </c>
      <c r="BH590" s="22">
        <f>IF(BW589&gt;0,ROUND(MIN(BC590,$F$168)*$BH$1,0),0)</f>
        <v>0</v>
      </c>
      <c r="BI590" s="22">
        <f>IF(BW589&gt;0,ROUND(MIN(BC590,$F$168)*$BI$1,2),0)</f>
        <v>0</v>
      </c>
      <c r="BJ590" s="22">
        <f>IF(BW589&gt;0,ROUND(MIN(BC590,$F$168)*$BJ$1,2),0)</f>
        <v>0</v>
      </c>
      <c r="BK590" s="22">
        <f>IF(BW589&gt;0,ROUND(MIN(BC590,$F$168)*$BK$1,2),0)</f>
        <v>0</v>
      </c>
      <c r="BL590" s="15">
        <f>IF(BW589&gt;0,BF590+SUM(BH590:BK590),0)</f>
        <v>0</v>
      </c>
      <c r="BM590" s="22">
        <f>IF(BW589&gt;0,ROUND(BL590/12,2),0)</f>
        <v>0</v>
      </c>
      <c r="BN590" s="9">
        <f>INT(BM590)</f>
        <v>0</v>
      </c>
      <c r="BO590" s="23">
        <f>INT((BM590-BN590)*10)/10</f>
        <v>0</v>
      </c>
      <c r="BP590" s="17">
        <f>BM590-BN590-BO590</f>
        <v>0</v>
      </c>
      <c r="BQ590" s="23">
        <f>IF(OR(BP590=0.05,BP590=0),BP590,IF(AND(BP590&gt;0.051,BP590&lt;0.1),0.1,IF(AND(BP590&gt;0.001,BP590&lt;0.05),0.05,BP590)))</f>
        <v>0</v>
      </c>
      <c r="BR590" s="23">
        <f>BN590+BO590+BQ590</f>
        <v>0</v>
      </c>
      <c r="BS590">
        <f>IF(BW589&gt;0,BS589,0)</f>
        <v>0</v>
      </c>
      <c r="BT590" s="7">
        <f>SUM(BD590:BE590)+BR590+BS590</f>
        <v>0</v>
      </c>
      <c r="BU590" s="7">
        <f>IF(AND(BT590&gt;0,BT591=0),BT590,0)</f>
        <v>0</v>
      </c>
      <c r="BV590" s="7">
        <f>IF(BW589&gt;0,BV589,0)</f>
        <v>0</v>
      </c>
      <c r="BW590" s="7">
        <f>IF(ROUND(BT590-BV590,2)&gt;0,ROUND(BT590-BV590,2),0)</f>
        <v>0</v>
      </c>
      <c r="CB590">
        <v>588</v>
      </c>
      <c r="CC590" s="7">
        <f>IF(DB589&gt;0,CC589-1000,CC589)</f>
        <v>0</v>
      </c>
      <c r="CD590" s="20">
        <f>IF(DB589&gt;0,ROUND(PMT($F$92/12,$F$96*12,-CC590),5),0)</f>
        <v>0</v>
      </c>
      <c r="CE590" s="15">
        <f>IF(DB589&gt;0,ROUND(CC590*$CE$1/1000,2),0)</f>
        <v>0</v>
      </c>
      <c r="CF590" s="9">
        <f>INT(CE590)</f>
        <v>0</v>
      </c>
      <c r="CG590" s="23">
        <f>INT((CE590-CF590)*10)/10</f>
        <v>0</v>
      </c>
      <c r="CH590" s="17">
        <f>CE590-CF590-CG590</f>
        <v>0</v>
      </c>
      <c r="CI590" s="23">
        <f>IF(OR(CH590=0.05,CH590=0),CH590,IF(AND(CH590&gt;0.051,CH590&lt;0.1),0.1,IF(AND(CH590&gt;0.001,CH590&lt;0.05),0.05,CH590)))</f>
        <v>0</v>
      </c>
      <c r="CJ590" s="23">
        <f>CF590+CG590+CI590</f>
        <v>0</v>
      </c>
      <c r="CK590" s="15">
        <f>IF(DB589&gt;0,ROUND($CD$1*$CK$1,2),0)</f>
        <v>0</v>
      </c>
      <c r="CL590" s="22">
        <v>0</v>
      </c>
      <c r="CM590" s="22">
        <f>IF(DB589&gt;0,ROUND($CD$1*$CM$1,2),0)</f>
        <v>0</v>
      </c>
      <c r="CN590" s="22">
        <f>IF(DB589&gt;0,ROUND($CD$1*$CN$1,2),0)</f>
        <v>0</v>
      </c>
      <c r="CO590" s="22">
        <f>IF(DB589&gt;0,ROUND($CD$1*$CO$1,2),0)</f>
        <v>0</v>
      </c>
      <c r="CP590" s="22">
        <f>IF(DB589&gt;0,ROUND($CD$1*$CP$1,2),0)</f>
        <v>0</v>
      </c>
      <c r="CQ590" s="15">
        <f>IF(DB589&gt;0,CK590+SUM(CM590:CP590),0)</f>
        <v>0</v>
      </c>
      <c r="CR590" s="22">
        <f>IF(DB589&gt;0,ROUND(CQ590/12,2),0)</f>
        <v>0</v>
      </c>
      <c r="CS590" s="9">
        <f>INT(CR590)</f>
        <v>0</v>
      </c>
      <c r="CT590" s="23">
        <f>INT((CR590-CS590)*10)/10</f>
        <v>0</v>
      </c>
      <c r="CU590" s="17">
        <f>CR590-CS590-CT590</f>
        <v>0</v>
      </c>
      <c r="CV590" s="23">
        <f>IF(OR(CU590=0.05,CU590=0),CU590,IF(AND(CU590&gt;0.051,CU590&lt;0.1),0.1,IF(AND(CU590&gt;0.001,CU590&lt;0.05),0.05,CU590)))</f>
        <v>0</v>
      </c>
      <c r="CW590" s="23">
        <f>CS590+CT590+CV590</f>
        <v>0</v>
      </c>
      <c r="CX590">
        <f>IF(DB589&gt;0,CX589,0)</f>
        <v>0</v>
      </c>
      <c r="CY590" s="7">
        <f>ROUND(CD590+CJ590+CW590+CX590,2)</f>
        <v>0</v>
      </c>
      <c r="CZ590" s="7">
        <f>IF(AND(CY590&gt;0,CY591=0),CY590,0)</f>
        <v>0</v>
      </c>
      <c r="DA590" s="7">
        <f>IF(DB589&gt;0,DA589,0)</f>
        <v>0</v>
      </c>
      <c r="DB590" s="7">
        <f>IF(ROUND(CY590-DA590,2)&gt;0,ROUND(CY590-DA590,2),0)</f>
        <v>0</v>
      </c>
      <c r="EB590">
        <v>588</v>
      </c>
      <c r="EC590" s="7">
        <f>IF(FB589&gt;0,EC589-1000,EC589)</f>
        <v>0</v>
      </c>
      <c r="ED590" s="20">
        <f>IF(FB589&gt;0,ROUND(PMT($F$92/12,$F$96*12,-EC590),5),0)</f>
        <v>0</v>
      </c>
      <c r="EE590" s="15">
        <f>IF(FB589&gt;0,ROUND(EC590*$EE$1/1000,2),0)</f>
        <v>0</v>
      </c>
      <c r="EF590" s="9">
        <f>INT(EE590)</f>
        <v>0</v>
      </c>
      <c r="EG590" s="23">
        <f>INT((EE590-EF590)*10)/10</f>
        <v>0</v>
      </c>
      <c r="EH590" s="17">
        <f>EE590-EF590-EG590</f>
        <v>0</v>
      </c>
      <c r="EI590" s="23">
        <f>IF(OR(EH590=0.05,EH590=0),EH590,IF(AND(EH590&gt;0.051,EH590&lt;0.1),0.1,IF(AND(EH590&gt;0.001,EH590&lt;0.05),0.05,EH590)))</f>
        <v>0</v>
      </c>
      <c r="EJ590" s="23">
        <f>EF590+EG590+EI590</f>
        <v>0</v>
      </c>
      <c r="EK590" s="15">
        <f>IF(FB589&gt;0,ROUND($ED$1*$EK$1,2),0)</f>
        <v>0</v>
      </c>
      <c r="EL590" s="22">
        <v>0</v>
      </c>
      <c r="EM590" s="22">
        <f>IF(FB589&gt;0,ROUND($ED$1*$EM$1,0),0)</f>
        <v>0</v>
      </c>
      <c r="EN590" s="22">
        <f>IF(FB589&gt;0,ROUND($ED$1*$EN$1,2),0)</f>
        <v>0</v>
      </c>
      <c r="EO590" s="22">
        <f>IF(FB589&gt;0,ROUND($ED$1*$EO$1,2),0)</f>
        <v>0</v>
      </c>
      <c r="EP590" s="22">
        <f>IF(FB589&gt;0,ROUND($ED$1*$EP$1,2),0)</f>
        <v>0</v>
      </c>
      <c r="EQ590" s="15">
        <f>IF(FB589&gt;0,EK590+SUM(EM590:EP590),0)</f>
        <v>0</v>
      </c>
      <c r="ER590" s="22">
        <f>IF(FB589&gt;0,ROUND(EQ590/12,2),0)</f>
        <v>0</v>
      </c>
      <c r="ES590" s="9">
        <f>INT(ER590)</f>
        <v>0</v>
      </c>
      <c r="ET590" s="23">
        <f>INT((ER590-ES590)*10)/10</f>
        <v>0</v>
      </c>
      <c r="EU590" s="17">
        <f>ER590-ES590-ET590</f>
        <v>0</v>
      </c>
      <c r="EV590" s="23">
        <f>IF(OR(EU590=0.05,EU590=0),EU590,IF(AND(EU590&gt;0.051,EU590&lt;0.1),0.1,IF(AND(EU590&gt;0.001,EU590&lt;0.05),0.05,EU590)))</f>
        <v>0</v>
      </c>
      <c r="EW590" s="23">
        <f>ES590+ET590+EV590</f>
        <v>0</v>
      </c>
      <c r="EX590">
        <f>IF(FB589&gt;0,EX589,0)</f>
        <v>0</v>
      </c>
      <c r="EY590" s="7">
        <f>ROUND(ED590+EJ590+EW590+EX590,2)</f>
        <v>0</v>
      </c>
      <c r="EZ590" s="7">
        <f>IF(AND(EY590&gt;0,EY591=0),EY590,0)</f>
        <v>0</v>
      </c>
      <c r="FA590" s="7">
        <f>IF(FB589&gt;0,FA589,0)</f>
        <v>0</v>
      </c>
      <c r="FB590" s="7">
        <f>IF(ROUND(EY590-FA590,2)&gt;0,ROUND(EY590-FA590,2),0)</f>
        <v>0</v>
      </c>
      <c r="GB590">
        <v>588</v>
      </c>
      <c r="GC590" s="7">
        <f>IF(HB589&gt;0,GC589-1000,GC589)</f>
        <v>0</v>
      </c>
      <c r="GD590" s="20">
        <f>IF(HB589&gt;0,ROUND(PMT($F$92/12,$F$96*12,-GC590),5),0)</f>
        <v>0</v>
      </c>
      <c r="GE590" s="15">
        <f>IF(HB589&gt;0,ROUND(GC590*$GE$1/1000,2),0)</f>
        <v>0</v>
      </c>
      <c r="GF590" s="9">
        <f>INT(GE590)</f>
        <v>0</v>
      </c>
      <c r="GG590" s="23">
        <f>INT((GE590-GF590)*10)/10</f>
        <v>0</v>
      </c>
      <c r="GH590" s="17">
        <f>GE590-GF590-GG590</f>
        <v>0</v>
      </c>
      <c r="GI590" s="23">
        <f>IF(OR(GH590=0.05,GH590=0),GH590,IF(AND(GH590&gt;0.051,GH590&lt;0.1),0.1,IF(AND(GH590&gt;0.001,GH590&lt;0.05),0.05,GH590)))</f>
        <v>0</v>
      </c>
      <c r="GJ590" s="23">
        <f>GF590+GG590+GI590</f>
        <v>0</v>
      </c>
      <c r="GK590" s="15">
        <f>IF(HB589&gt;0,ROUND($GD$1*$GK$1,2),0)</f>
        <v>0</v>
      </c>
      <c r="GL590" s="22">
        <v>0</v>
      </c>
      <c r="GM590" s="22">
        <f>IF(HB589&gt;0,ROUND($GD$1*$GM$1,0),0)</f>
        <v>0</v>
      </c>
      <c r="GN590" s="22">
        <f>IF(HB589&gt;0,ROUND($GD$1*$GN$1,2),0)</f>
        <v>0</v>
      </c>
      <c r="GO590" s="22">
        <f>IF(HB589&gt;0,ROUND($GD$1*$GO$1,2),0)</f>
        <v>0</v>
      </c>
      <c r="GP590" s="22">
        <f>IF(HB589&gt;0,ROUND($GD$1*$GP$1,2),0)</f>
        <v>0</v>
      </c>
      <c r="GQ590" s="15">
        <f>IF(HB589&gt;0,GK590+SUM(GM590:GP590),0)</f>
        <v>0</v>
      </c>
      <c r="GR590" s="22">
        <f>IF(HB589&gt;0,ROUND(GQ590/12,2),0)</f>
        <v>0</v>
      </c>
      <c r="GS590" s="9">
        <f>INT(GR590)</f>
        <v>0</v>
      </c>
      <c r="GT590" s="23">
        <f>INT((GR590-GS590)*10)/10</f>
        <v>0</v>
      </c>
      <c r="GU590" s="17">
        <f>GR590-GS590-GT590</f>
        <v>0</v>
      </c>
      <c r="GV590" s="23">
        <f>IF(OR(GU590=0.05,GU590=0),GU590,IF(AND(GU590&gt;0.051,GU590&lt;0.1),0.1,IF(AND(GU590&gt;0.001,GU590&lt;0.05),0.05,GU590)))</f>
        <v>0</v>
      </c>
      <c r="GW590" s="23">
        <f>GS590+GT590+GV590</f>
        <v>0</v>
      </c>
      <c r="GX590">
        <f>IF(HB589&gt;0,GX589,0)</f>
        <v>0</v>
      </c>
      <c r="GY590" s="7">
        <f>ROUND(GD590+GJ590+GW590+GX590,2)</f>
        <v>0</v>
      </c>
      <c r="GZ590" s="7">
        <f>IF(AND(GY590&gt;0,GY591=0),GY590,0)</f>
        <v>0</v>
      </c>
      <c r="HA590" s="7">
        <f>IF(HB589&gt;0,HA589,0)</f>
        <v>0</v>
      </c>
      <c r="HB590" s="7">
        <f>IF(ROUND(GY590-HA590,2)&gt;0,ROUND(GY590-HA590,2),0)</f>
        <v>0</v>
      </c>
    </row>
    <row r="591" spans="1:235">
      <c r="BB591">
        <v>589</v>
      </c>
      <c r="BC591" s="7">
        <f>IF(BW590&gt;0,BC590-1000,BC590)</f>
        <v>0</v>
      </c>
      <c r="BD591" s="20">
        <f>IF(BW590&gt;0,ROUND(PMT($F$92/12,$F$96*12,-BC591),5),0)</f>
        <v>0</v>
      </c>
      <c r="BE591" s="15">
        <f>IF(BW590&gt;0,ROUND(BC591*$E$1/1000,2),0)</f>
        <v>0</v>
      </c>
      <c r="BF591" s="15">
        <f>IF(BW590&gt;0,ROUND(MIN(BC591,$F$168)*$BF$1,2),0)</f>
        <v>0</v>
      </c>
      <c r="BG591" s="22">
        <v>0</v>
      </c>
      <c r="BH591" s="22">
        <f>IF(BW590&gt;0,ROUND(MIN(BC591,$F$168)*$BH$1,0),0)</f>
        <v>0</v>
      </c>
      <c r="BI591" s="22">
        <f>IF(BW590&gt;0,ROUND(MIN(BC591,$F$168)*$BI$1,2),0)</f>
        <v>0</v>
      </c>
      <c r="BJ591" s="22">
        <f>IF(BW590&gt;0,ROUND(MIN(BC591,$F$168)*$BJ$1,2),0)</f>
        <v>0</v>
      </c>
      <c r="BK591" s="22">
        <f>IF(BW590&gt;0,ROUND(MIN(BC591,$F$168)*$BK$1,2),0)</f>
        <v>0</v>
      </c>
      <c r="BL591" s="15">
        <f>IF(BW590&gt;0,BF591+SUM(BH591:BK591),0)</f>
        <v>0</v>
      </c>
      <c r="BM591" s="22">
        <f>IF(BW590&gt;0,ROUND(BL591/12,2),0)</f>
        <v>0</v>
      </c>
      <c r="BN591" s="9">
        <f>INT(BM591)</f>
        <v>0</v>
      </c>
      <c r="BO591" s="23">
        <f>INT((BM591-BN591)*10)/10</f>
        <v>0</v>
      </c>
      <c r="BP591" s="17">
        <f>BM591-BN591-BO591</f>
        <v>0</v>
      </c>
      <c r="BQ591" s="23">
        <f>IF(OR(BP591=0.05,BP591=0),BP591,IF(AND(BP591&gt;0.051,BP591&lt;0.1),0.1,IF(AND(BP591&gt;0.001,BP591&lt;0.05),0.05,BP591)))</f>
        <v>0</v>
      </c>
      <c r="BR591" s="23">
        <f>BN591+BO591+BQ591</f>
        <v>0</v>
      </c>
      <c r="BS591">
        <f>IF(BW590&gt;0,BS590,0)</f>
        <v>0</v>
      </c>
      <c r="BT591" s="7">
        <f>SUM(BD591:BE591)+BR591+BS591</f>
        <v>0</v>
      </c>
      <c r="BU591" s="7">
        <f>IF(AND(BT591&gt;0,BT592=0),BT591,0)</f>
        <v>0</v>
      </c>
      <c r="BV591" s="7">
        <f>IF(BW590&gt;0,BV590,0)</f>
        <v>0</v>
      </c>
      <c r="BW591" s="7">
        <f>IF(ROUND(BT591-BV591,2)&gt;0,ROUND(BT591-BV591,2),0)</f>
        <v>0</v>
      </c>
      <c r="CB591">
        <v>589</v>
      </c>
      <c r="CC591" s="7">
        <f>IF(DB590&gt;0,CC590-1000,CC590)</f>
        <v>0</v>
      </c>
      <c r="CD591" s="20">
        <f>IF(DB590&gt;0,ROUND(PMT($F$92/12,$F$96*12,-CC591),5),0)</f>
        <v>0</v>
      </c>
      <c r="CE591" s="15">
        <f>IF(DB590&gt;0,ROUND(CC591*$CE$1/1000,2),0)</f>
        <v>0</v>
      </c>
      <c r="CF591" s="9">
        <f>INT(CE591)</f>
        <v>0</v>
      </c>
      <c r="CG591" s="23">
        <f>INT((CE591-CF591)*10)/10</f>
        <v>0</v>
      </c>
      <c r="CH591" s="17">
        <f>CE591-CF591-CG591</f>
        <v>0</v>
      </c>
      <c r="CI591" s="23">
        <f>IF(OR(CH591=0.05,CH591=0),CH591,IF(AND(CH591&gt;0.051,CH591&lt;0.1),0.1,IF(AND(CH591&gt;0.001,CH591&lt;0.05),0.05,CH591)))</f>
        <v>0</v>
      </c>
      <c r="CJ591" s="23">
        <f>CF591+CG591+CI591</f>
        <v>0</v>
      </c>
      <c r="CK591" s="15">
        <f>IF(DB590&gt;0,ROUND($CD$1*$CK$1,2),0)</f>
        <v>0</v>
      </c>
      <c r="CL591" s="22">
        <v>0</v>
      </c>
      <c r="CM591" s="22">
        <f>IF(DB590&gt;0,ROUND($CD$1*$CM$1,2),0)</f>
        <v>0</v>
      </c>
      <c r="CN591" s="22">
        <f>IF(DB590&gt;0,ROUND($CD$1*$CN$1,2),0)</f>
        <v>0</v>
      </c>
      <c r="CO591" s="22">
        <f>IF(DB590&gt;0,ROUND($CD$1*$CO$1,2),0)</f>
        <v>0</v>
      </c>
      <c r="CP591" s="22">
        <f>IF(DB590&gt;0,ROUND($CD$1*$CP$1,2),0)</f>
        <v>0</v>
      </c>
      <c r="CQ591" s="15">
        <f>IF(DB590&gt;0,CK591+SUM(CM591:CP591),0)</f>
        <v>0</v>
      </c>
      <c r="CR591" s="22">
        <f>IF(DB590&gt;0,ROUND(CQ591/12,2),0)</f>
        <v>0</v>
      </c>
      <c r="CS591" s="9">
        <f>INT(CR591)</f>
        <v>0</v>
      </c>
      <c r="CT591" s="23">
        <f>INT((CR591-CS591)*10)/10</f>
        <v>0</v>
      </c>
      <c r="CU591" s="17">
        <f>CR591-CS591-CT591</f>
        <v>0</v>
      </c>
      <c r="CV591" s="23">
        <f>IF(OR(CU591=0.05,CU591=0),CU591,IF(AND(CU591&gt;0.051,CU591&lt;0.1),0.1,IF(AND(CU591&gt;0.001,CU591&lt;0.05),0.05,CU591)))</f>
        <v>0</v>
      </c>
      <c r="CW591" s="23">
        <f>CS591+CT591+CV591</f>
        <v>0</v>
      </c>
      <c r="CX591">
        <f>IF(DB590&gt;0,CX590,0)</f>
        <v>0</v>
      </c>
      <c r="CY591" s="7">
        <f>ROUND(CD591+CJ591+CW591+CX591,2)</f>
        <v>0</v>
      </c>
      <c r="CZ591" s="7">
        <f>IF(AND(CY591&gt;0,CY592=0),CY591,0)</f>
        <v>0</v>
      </c>
      <c r="DA591" s="7">
        <f>IF(DB590&gt;0,DA590,0)</f>
        <v>0</v>
      </c>
      <c r="DB591" s="7">
        <f>IF(ROUND(CY591-DA591,2)&gt;0,ROUND(CY591-DA591,2),0)</f>
        <v>0</v>
      </c>
      <c r="EB591">
        <v>589</v>
      </c>
      <c r="EC591" s="7">
        <f>IF(FB590&gt;0,EC590-1000,EC590)</f>
        <v>0</v>
      </c>
      <c r="ED591" s="20">
        <f>IF(FB590&gt;0,ROUND(PMT($F$92/12,$F$96*12,-EC591),5),0)</f>
        <v>0</v>
      </c>
      <c r="EE591" s="15">
        <f>IF(FB590&gt;0,ROUND(EC591*$EE$1/1000,2),0)</f>
        <v>0</v>
      </c>
      <c r="EF591" s="9">
        <f>INT(EE591)</f>
        <v>0</v>
      </c>
      <c r="EG591" s="23">
        <f>INT((EE591-EF591)*10)/10</f>
        <v>0</v>
      </c>
      <c r="EH591" s="17">
        <f>EE591-EF591-EG591</f>
        <v>0</v>
      </c>
      <c r="EI591" s="23">
        <f>IF(OR(EH591=0.05,EH591=0),EH591,IF(AND(EH591&gt;0.051,EH591&lt;0.1),0.1,IF(AND(EH591&gt;0.001,EH591&lt;0.05),0.05,EH591)))</f>
        <v>0</v>
      </c>
      <c r="EJ591" s="23">
        <f>EF591+EG591+EI591</f>
        <v>0</v>
      </c>
      <c r="EK591" s="15">
        <f>IF(FB590&gt;0,ROUND($ED$1*$EK$1,2),0)</f>
        <v>0</v>
      </c>
      <c r="EL591" s="22">
        <v>0</v>
      </c>
      <c r="EM591" s="22">
        <f>IF(FB590&gt;0,ROUND($ED$1*$EM$1,0),0)</f>
        <v>0</v>
      </c>
      <c r="EN591" s="22">
        <f>IF(FB590&gt;0,ROUND($ED$1*$EN$1,2),0)</f>
        <v>0</v>
      </c>
      <c r="EO591" s="22">
        <f>IF(FB590&gt;0,ROUND($ED$1*$EO$1,2),0)</f>
        <v>0</v>
      </c>
      <c r="EP591" s="22">
        <f>IF(FB590&gt;0,ROUND($ED$1*$EP$1,2),0)</f>
        <v>0</v>
      </c>
      <c r="EQ591" s="15">
        <f>IF(FB590&gt;0,EK591+SUM(EM591:EP591),0)</f>
        <v>0</v>
      </c>
      <c r="ER591" s="22">
        <f>IF(FB590&gt;0,ROUND(EQ591/12,2),0)</f>
        <v>0</v>
      </c>
      <c r="ES591" s="9">
        <f>INT(ER591)</f>
        <v>0</v>
      </c>
      <c r="ET591" s="23">
        <f>INT((ER591-ES591)*10)/10</f>
        <v>0</v>
      </c>
      <c r="EU591" s="17">
        <f>ER591-ES591-ET591</f>
        <v>0</v>
      </c>
      <c r="EV591" s="23">
        <f>IF(OR(EU591=0.05,EU591=0),EU591,IF(AND(EU591&gt;0.051,EU591&lt;0.1),0.1,IF(AND(EU591&gt;0.001,EU591&lt;0.05),0.05,EU591)))</f>
        <v>0</v>
      </c>
      <c r="EW591" s="23">
        <f>ES591+ET591+EV591</f>
        <v>0</v>
      </c>
      <c r="EX591">
        <f>IF(FB590&gt;0,EX590,0)</f>
        <v>0</v>
      </c>
      <c r="EY591" s="7">
        <f>ROUND(ED591+EJ591+EW591+EX591,2)</f>
        <v>0</v>
      </c>
      <c r="EZ591" s="7">
        <f>IF(AND(EY591&gt;0,EY592=0),EY591,0)</f>
        <v>0</v>
      </c>
      <c r="FA591" s="7">
        <f>IF(FB590&gt;0,FA590,0)</f>
        <v>0</v>
      </c>
      <c r="FB591" s="7">
        <f>IF(ROUND(EY591-FA591,2)&gt;0,ROUND(EY591-FA591,2),0)</f>
        <v>0</v>
      </c>
      <c r="GB591">
        <v>589</v>
      </c>
      <c r="GC591" s="7">
        <f>IF(HB590&gt;0,GC590-1000,GC590)</f>
        <v>0</v>
      </c>
      <c r="GD591" s="20">
        <f>IF(HB590&gt;0,ROUND(PMT($F$92/12,$F$96*12,-GC591),5),0)</f>
        <v>0</v>
      </c>
      <c r="GE591" s="15">
        <f>IF(HB590&gt;0,ROUND(GC591*$GE$1/1000,2),0)</f>
        <v>0</v>
      </c>
      <c r="GF591" s="9">
        <f>INT(GE591)</f>
        <v>0</v>
      </c>
      <c r="GG591" s="23">
        <f>INT((GE591-GF591)*10)/10</f>
        <v>0</v>
      </c>
      <c r="GH591" s="17">
        <f>GE591-GF591-GG591</f>
        <v>0</v>
      </c>
      <c r="GI591" s="23">
        <f>IF(OR(GH591=0.05,GH591=0),GH591,IF(AND(GH591&gt;0.051,GH591&lt;0.1),0.1,IF(AND(GH591&gt;0.001,GH591&lt;0.05),0.05,GH591)))</f>
        <v>0</v>
      </c>
      <c r="GJ591" s="23">
        <f>GF591+GG591+GI591</f>
        <v>0</v>
      </c>
      <c r="GK591" s="15">
        <f>IF(HB590&gt;0,ROUND($GD$1*$GK$1,2),0)</f>
        <v>0</v>
      </c>
      <c r="GL591" s="22">
        <v>0</v>
      </c>
      <c r="GM591" s="22">
        <f>IF(HB590&gt;0,ROUND($GD$1*$GM$1,0),0)</f>
        <v>0</v>
      </c>
      <c r="GN591" s="22">
        <f>IF(HB590&gt;0,ROUND($GD$1*$GN$1,2),0)</f>
        <v>0</v>
      </c>
      <c r="GO591" s="22">
        <f>IF(HB590&gt;0,ROUND($GD$1*$GO$1,2),0)</f>
        <v>0</v>
      </c>
      <c r="GP591" s="22">
        <f>IF(HB590&gt;0,ROUND($GD$1*$GP$1,2),0)</f>
        <v>0</v>
      </c>
      <c r="GQ591" s="15">
        <f>IF(HB590&gt;0,GK591+SUM(GM591:GP591),0)</f>
        <v>0</v>
      </c>
      <c r="GR591" s="22">
        <f>IF(HB590&gt;0,ROUND(GQ591/12,2),0)</f>
        <v>0</v>
      </c>
      <c r="GS591" s="9">
        <f>INT(GR591)</f>
        <v>0</v>
      </c>
      <c r="GT591" s="23">
        <f>INT((GR591-GS591)*10)/10</f>
        <v>0</v>
      </c>
      <c r="GU591" s="17">
        <f>GR591-GS591-GT591</f>
        <v>0</v>
      </c>
      <c r="GV591" s="23">
        <f>IF(OR(GU591=0.05,GU591=0),GU591,IF(AND(GU591&gt;0.051,GU591&lt;0.1),0.1,IF(AND(GU591&gt;0.001,GU591&lt;0.05),0.05,GU591)))</f>
        <v>0</v>
      </c>
      <c r="GW591" s="23">
        <f>GS591+GT591+GV591</f>
        <v>0</v>
      </c>
      <c r="GX591">
        <f>IF(HB590&gt;0,GX590,0)</f>
        <v>0</v>
      </c>
      <c r="GY591" s="7">
        <f>ROUND(GD591+GJ591+GW591+GX591,2)</f>
        <v>0</v>
      </c>
      <c r="GZ591" s="7">
        <f>IF(AND(GY591&gt;0,GY592=0),GY591,0)</f>
        <v>0</v>
      </c>
      <c r="HA591" s="7">
        <f>IF(HB590&gt;0,HA590,0)</f>
        <v>0</v>
      </c>
      <c r="HB591" s="7">
        <f>IF(ROUND(GY591-HA591,2)&gt;0,ROUND(GY591-HA591,2),0)</f>
        <v>0</v>
      </c>
    </row>
    <row r="592" spans="1:235">
      <c r="BB592">
        <v>590</v>
      </c>
      <c r="BC592" s="7">
        <f>IF(BW591&gt;0,BC591-1000,BC591)</f>
        <v>0</v>
      </c>
      <c r="BD592" s="20">
        <f>IF(BW591&gt;0,ROUND(PMT($F$92/12,$F$96*12,-BC592),5),0)</f>
        <v>0</v>
      </c>
      <c r="BE592" s="15">
        <f>IF(BW591&gt;0,ROUND(BC592*$E$1/1000,2),0)</f>
        <v>0</v>
      </c>
      <c r="BF592" s="15">
        <f>IF(BW591&gt;0,ROUND(MIN(BC592,$F$168)*$BF$1,2),0)</f>
        <v>0</v>
      </c>
      <c r="BG592" s="22">
        <v>0</v>
      </c>
      <c r="BH592" s="22">
        <f>IF(BW591&gt;0,ROUND(MIN(BC592,$F$168)*$BH$1,0),0)</f>
        <v>0</v>
      </c>
      <c r="BI592" s="22">
        <f>IF(BW591&gt;0,ROUND(MIN(BC592,$F$168)*$BI$1,2),0)</f>
        <v>0</v>
      </c>
      <c r="BJ592" s="22">
        <f>IF(BW591&gt;0,ROUND(MIN(BC592,$F$168)*$BJ$1,2),0)</f>
        <v>0</v>
      </c>
      <c r="BK592" s="22">
        <f>IF(BW591&gt;0,ROUND(MIN(BC592,$F$168)*$BK$1,2),0)</f>
        <v>0</v>
      </c>
      <c r="BL592" s="15">
        <f>IF(BW591&gt;0,BF592+SUM(BH592:BK592),0)</f>
        <v>0</v>
      </c>
      <c r="BM592" s="22">
        <f>IF(BW591&gt;0,ROUND(BL592/12,2),0)</f>
        <v>0</v>
      </c>
      <c r="BN592" s="9">
        <f>INT(BM592)</f>
        <v>0</v>
      </c>
      <c r="BO592" s="23">
        <f>INT((BM592-BN592)*10)/10</f>
        <v>0</v>
      </c>
      <c r="BP592" s="17">
        <f>BM592-BN592-BO592</f>
        <v>0</v>
      </c>
      <c r="BQ592" s="23">
        <f>IF(OR(BP592=0.05,BP592=0),BP592,IF(AND(BP592&gt;0.051,BP592&lt;0.1),0.1,IF(AND(BP592&gt;0.001,BP592&lt;0.05),0.05,BP592)))</f>
        <v>0</v>
      </c>
      <c r="BR592" s="23">
        <f>BN592+BO592+BQ592</f>
        <v>0</v>
      </c>
      <c r="BS592">
        <f>IF(BW591&gt;0,BS591,0)</f>
        <v>0</v>
      </c>
      <c r="BT592" s="7">
        <f>SUM(BD592:BE592)+BR592+BS592</f>
        <v>0</v>
      </c>
      <c r="BU592" s="7">
        <f>IF(AND(BT592&gt;0,BT593=0),BT592,0)</f>
        <v>0</v>
      </c>
      <c r="BV592" s="7">
        <f>IF(BW591&gt;0,BV591,0)</f>
        <v>0</v>
      </c>
      <c r="BW592" s="7">
        <f>IF(ROUND(BT592-BV592,2)&gt;0,ROUND(BT592-BV592,2),0)</f>
        <v>0</v>
      </c>
      <c r="CB592">
        <v>590</v>
      </c>
      <c r="CC592" s="7">
        <f>IF(DB591&gt;0,CC591-1000,CC591)</f>
        <v>0</v>
      </c>
      <c r="CD592" s="20">
        <f>IF(DB591&gt;0,ROUND(PMT($F$92/12,$F$96*12,-CC592),5),0)</f>
        <v>0</v>
      </c>
      <c r="CE592" s="15">
        <f>IF(DB591&gt;0,ROUND(CC592*$CE$1/1000,2),0)</f>
        <v>0</v>
      </c>
      <c r="CF592" s="9">
        <f>INT(CE592)</f>
        <v>0</v>
      </c>
      <c r="CG592" s="23">
        <f>INT((CE592-CF592)*10)/10</f>
        <v>0</v>
      </c>
      <c r="CH592" s="17">
        <f>CE592-CF592-CG592</f>
        <v>0</v>
      </c>
      <c r="CI592" s="23">
        <f>IF(OR(CH592=0.05,CH592=0),CH592,IF(AND(CH592&gt;0.051,CH592&lt;0.1),0.1,IF(AND(CH592&gt;0.001,CH592&lt;0.05),0.05,CH592)))</f>
        <v>0</v>
      </c>
      <c r="CJ592" s="23">
        <f>CF592+CG592+CI592</f>
        <v>0</v>
      </c>
      <c r="CK592" s="15">
        <f>IF(DB591&gt;0,ROUND($CD$1*$CK$1,2),0)</f>
        <v>0</v>
      </c>
      <c r="CL592" s="22">
        <v>0</v>
      </c>
      <c r="CM592" s="22">
        <f>IF(DB591&gt;0,ROUND($CD$1*$CM$1,2),0)</f>
        <v>0</v>
      </c>
      <c r="CN592" s="22">
        <f>IF(DB591&gt;0,ROUND($CD$1*$CN$1,2),0)</f>
        <v>0</v>
      </c>
      <c r="CO592" s="22">
        <f>IF(DB591&gt;0,ROUND($CD$1*$CO$1,2),0)</f>
        <v>0</v>
      </c>
      <c r="CP592" s="22">
        <f>IF(DB591&gt;0,ROUND($CD$1*$CP$1,2),0)</f>
        <v>0</v>
      </c>
      <c r="CQ592" s="15">
        <f>IF(DB591&gt;0,CK592+SUM(CM592:CP592),0)</f>
        <v>0</v>
      </c>
      <c r="CR592" s="22">
        <f>IF(DB591&gt;0,ROUND(CQ592/12,2),0)</f>
        <v>0</v>
      </c>
      <c r="CS592" s="9">
        <f>INT(CR592)</f>
        <v>0</v>
      </c>
      <c r="CT592" s="23">
        <f>INT((CR592-CS592)*10)/10</f>
        <v>0</v>
      </c>
      <c r="CU592" s="17">
        <f>CR592-CS592-CT592</f>
        <v>0</v>
      </c>
      <c r="CV592" s="23">
        <f>IF(OR(CU592=0.05,CU592=0),CU592,IF(AND(CU592&gt;0.051,CU592&lt;0.1),0.1,IF(AND(CU592&gt;0.001,CU592&lt;0.05),0.05,CU592)))</f>
        <v>0</v>
      </c>
      <c r="CW592" s="23">
        <f>CS592+CT592+CV592</f>
        <v>0</v>
      </c>
      <c r="CX592">
        <f>IF(DB591&gt;0,CX591,0)</f>
        <v>0</v>
      </c>
      <c r="CY592" s="7">
        <f>ROUND(CD592+CJ592+CW592+CX592,2)</f>
        <v>0</v>
      </c>
      <c r="CZ592" s="7">
        <f>IF(AND(CY592&gt;0,CY593=0),CY592,0)</f>
        <v>0</v>
      </c>
      <c r="DA592" s="7">
        <f>IF(DB591&gt;0,DA591,0)</f>
        <v>0</v>
      </c>
      <c r="DB592" s="7">
        <f>IF(ROUND(CY592-DA592,2)&gt;0,ROUND(CY592-DA592,2),0)</f>
        <v>0</v>
      </c>
      <c r="EB592">
        <v>590</v>
      </c>
      <c r="EC592" s="7">
        <f>IF(FB591&gt;0,EC591-1000,EC591)</f>
        <v>0</v>
      </c>
      <c r="ED592" s="20">
        <f>IF(FB591&gt;0,ROUND(PMT($F$92/12,$F$96*12,-EC592),5),0)</f>
        <v>0</v>
      </c>
      <c r="EE592" s="15">
        <f>IF(FB591&gt;0,ROUND(EC592*$EE$1/1000,2),0)</f>
        <v>0</v>
      </c>
      <c r="EF592" s="9">
        <f>INT(EE592)</f>
        <v>0</v>
      </c>
      <c r="EG592" s="23">
        <f>INT((EE592-EF592)*10)/10</f>
        <v>0</v>
      </c>
      <c r="EH592" s="17">
        <f>EE592-EF592-EG592</f>
        <v>0</v>
      </c>
      <c r="EI592" s="23">
        <f>IF(OR(EH592=0.05,EH592=0),EH592,IF(AND(EH592&gt;0.051,EH592&lt;0.1),0.1,IF(AND(EH592&gt;0.001,EH592&lt;0.05),0.05,EH592)))</f>
        <v>0</v>
      </c>
      <c r="EJ592" s="23">
        <f>EF592+EG592+EI592</f>
        <v>0</v>
      </c>
      <c r="EK592" s="15">
        <f>IF(FB591&gt;0,ROUND($ED$1*$EK$1,2),0)</f>
        <v>0</v>
      </c>
      <c r="EL592" s="22">
        <v>0</v>
      </c>
      <c r="EM592" s="22">
        <f>IF(FB591&gt;0,ROUND($ED$1*$EM$1,0),0)</f>
        <v>0</v>
      </c>
      <c r="EN592" s="22">
        <f>IF(FB591&gt;0,ROUND($ED$1*$EN$1,2),0)</f>
        <v>0</v>
      </c>
      <c r="EO592" s="22">
        <f>IF(FB591&gt;0,ROUND($ED$1*$EO$1,2),0)</f>
        <v>0</v>
      </c>
      <c r="EP592" s="22">
        <f>IF(FB591&gt;0,ROUND($ED$1*$EP$1,2),0)</f>
        <v>0</v>
      </c>
      <c r="EQ592" s="15">
        <f>IF(FB591&gt;0,EK592+SUM(EM592:EP592),0)</f>
        <v>0</v>
      </c>
      <c r="ER592" s="22">
        <f>IF(FB591&gt;0,ROUND(EQ592/12,2),0)</f>
        <v>0</v>
      </c>
      <c r="ES592" s="9">
        <f>INT(ER592)</f>
        <v>0</v>
      </c>
      <c r="ET592" s="23">
        <f>INT((ER592-ES592)*10)/10</f>
        <v>0</v>
      </c>
      <c r="EU592" s="17">
        <f>ER592-ES592-ET592</f>
        <v>0</v>
      </c>
      <c r="EV592" s="23">
        <f>IF(OR(EU592=0.05,EU592=0),EU592,IF(AND(EU592&gt;0.051,EU592&lt;0.1),0.1,IF(AND(EU592&gt;0.001,EU592&lt;0.05),0.05,EU592)))</f>
        <v>0</v>
      </c>
      <c r="EW592" s="23">
        <f>ES592+ET592+EV592</f>
        <v>0</v>
      </c>
      <c r="EX592">
        <f>IF(FB591&gt;0,EX591,0)</f>
        <v>0</v>
      </c>
      <c r="EY592" s="7">
        <f>ROUND(ED592+EJ592+EW592+EX592,2)</f>
        <v>0</v>
      </c>
      <c r="EZ592" s="7">
        <f>IF(AND(EY592&gt;0,EY593=0),EY592,0)</f>
        <v>0</v>
      </c>
      <c r="FA592" s="7">
        <f>IF(FB591&gt;0,FA591,0)</f>
        <v>0</v>
      </c>
      <c r="FB592" s="7">
        <f>IF(ROUND(EY592-FA592,2)&gt;0,ROUND(EY592-FA592,2),0)</f>
        <v>0</v>
      </c>
      <c r="GB592">
        <v>590</v>
      </c>
      <c r="GC592" s="7">
        <f>IF(HB591&gt;0,GC591-1000,GC591)</f>
        <v>0</v>
      </c>
      <c r="GD592" s="20">
        <f>IF(HB591&gt;0,ROUND(PMT($F$92/12,$F$96*12,-GC592),5),0)</f>
        <v>0</v>
      </c>
      <c r="GE592" s="15">
        <f>IF(HB591&gt;0,ROUND(GC592*$GE$1/1000,2),0)</f>
        <v>0</v>
      </c>
      <c r="GF592" s="9">
        <f>INT(GE592)</f>
        <v>0</v>
      </c>
      <c r="GG592" s="23">
        <f>INT((GE592-GF592)*10)/10</f>
        <v>0</v>
      </c>
      <c r="GH592" s="17">
        <f>GE592-GF592-GG592</f>
        <v>0</v>
      </c>
      <c r="GI592" s="23">
        <f>IF(OR(GH592=0.05,GH592=0),GH592,IF(AND(GH592&gt;0.051,GH592&lt;0.1),0.1,IF(AND(GH592&gt;0.001,GH592&lt;0.05),0.05,GH592)))</f>
        <v>0</v>
      </c>
      <c r="GJ592" s="23">
        <f>GF592+GG592+GI592</f>
        <v>0</v>
      </c>
      <c r="GK592" s="15">
        <f>IF(HB591&gt;0,ROUND($GD$1*$GK$1,2),0)</f>
        <v>0</v>
      </c>
      <c r="GL592" s="22">
        <v>0</v>
      </c>
      <c r="GM592" s="22">
        <f>IF(HB591&gt;0,ROUND($GD$1*$GM$1,0),0)</f>
        <v>0</v>
      </c>
      <c r="GN592" s="22">
        <f>IF(HB591&gt;0,ROUND($GD$1*$GN$1,2),0)</f>
        <v>0</v>
      </c>
      <c r="GO592" s="22">
        <f>IF(HB591&gt;0,ROUND($GD$1*$GO$1,2),0)</f>
        <v>0</v>
      </c>
      <c r="GP592" s="22">
        <f>IF(HB591&gt;0,ROUND($GD$1*$GP$1,2),0)</f>
        <v>0</v>
      </c>
      <c r="GQ592" s="15">
        <f>IF(HB591&gt;0,GK592+SUM(GM592:GP592),0)</f>
        <v>0</v>
      </c>
      <c r="GR592" s="22">
        <f>IF(HB591&gt;0,ROUND(GQ592/12,2),0)</f>
        <v>0</v>
      </c>
      <c r="GS592" s="9">
        <f>INT(GR592)</f>
        <v>0</v>
      </c>
      <c r="GT592" s="23">
        <f>INT((GR592-GS592)*10)/10</f>
        <v>0</v>
      </c>
      <c r="GU592" s="17">
        <f>GR592-GS592-GT592</f>
        <v>0</v>
      </c>
      <c r="GV592" s="23">
        <f>IF(OR(GU592=0.05,GU592=0),GU592,IF(AND(GU592&gt;0.051,GU592&lt;0.1),0.1,IF(AND(GU592&gt;0.001,GU592&lt;0.05),0.05,GU592)))</f>
        <v>0</v>
      </c>
      <c r="GW592" s="23">
        <f>GS592+GT592+GV592</f>
        <v>0</v>
      </c>
      <c r="GX592">
        <f>IF(HB591&gt;0,GX591,0)</f>
        <v>0</v>
      </c>
      <c r="GY592" s="7">
        <f>ROUND(GD592+GJ592+GW592+GX592,2)</f>
        <v>0</v>
      </c>
      <c r="GZ592" s="7">
        <f>IF(AND(GY592&gt;0,GY593=0),GY592,0)</f>
        <v>0</v>
      </c>
      <c r="HA592" s="7">
        <f>IF(HB591&gt;0,HA591,0)</f>
        <v>0</v>
      </c>
      <c r="HB592" s="7">
        <f>IF(ROUND(GY592-HA592,2)&gt;0,ROUND(GY592-HA592,2),0)</f>
        <v>0</v>
      </c>
    </row>
    <row r="593" spans="1:235">
      <c r="BB593">
        <v>591</v>
      </c>
      <c r="BC593" s="7">
        <f>IF(BW592&gt;0,BC592-1000,BC592)</f>
        <v>0</v>
      </c>
      <c r="BD593" s="20">
        <f>IF(BW592&gt;0,ROUND(PMT($F$92/12,$F$96*12,-BC593),5),0)</f>
        <v>0</v>
      </c>
      <c r="BE593" s="15">
        <f>IF(BW592&gt;0,ROUND(BC593*$E$1/1000,2),0)</f>
        <v>0</v>
      </c>
      <c r="BF593" s="15">
        <f>IF(BW592&gt;0,ROUND(MIN(BC593,$F$168)*$BF$1,2),0)</f>
        <v>0</v>
      </c>
      <c r="BG593" s="22">
        <v>0</v>
      </c>
      <c r="BH593" s="22">
        <f>IF(BW592&gt;0,ROUND(MIN(BC593,$F$168)*$BH$1,0),0)</f>
        <v>0</v>
      </c>
      <c r="BI593" s="22">
        <f>IF(BW592&gt;0,ROUND(MIN(BC593,$F$168)*$BI$1,2),0)</f>
        <v>0</v>
      </c>
      <c r="BJ593" s="22">
        <f>IF(BW592&gt;0,ROUND(MIN(BC593,$F$168)*$BJ$1,2),0)</f>
        <v>0</v>
      </c>
      <c r="BK593" s="22">
        <f>IF(BW592&gt;0,ROUND(MIN(BC593,$F$168)*$BK$1,2),0)</f>
        <v>0</v>
      </c>
      <c r="BL593" s="15">
        <f>IF(BW592&gt;0,BF593+SUM(BH593:BK593),0)</f>
        <v>0</v>
      </c>
      <c r="BM593" s="22">
        <f>IF(BW592&gt;0,ROUND(BL593/12,2),0)</f>
        <v>0</v>
      </c>
      <c r="BN593" s="9">
        <f>INT(BM593)</f>
        <v>0</v>
      </c>
      <c r="BO593" s="23">
        <f>INT((BM593-BN593)*10)/10</f>
        <v>0</v>
      </c>
      <c r="BP593" s="17">
        <f>BM593-BN593-BO593</f>
        <v>0</v>
      </c>
      <c r="BQ593" s="23">
        <f>IF(OR(BP593=0.05,BP593=0),BP593,IF(AND(BP593&gt;0.051,BP593&lt;0.1),0.1,IF(AND(BP593&gt;0.001,BP593&lt;0.05),0.05,BP593)))</f>
        <v>0</v>
      </c>
      <c r="BR593" s="23">
        <f>BN593+BO593+BQ593</f>
        <v>0</v>
      </c>
      <c r="BS593">
        <f>IF(BW592&gt;0,BS592,0)</f>
        <v>0</v>
      </c>
      <c r="BT593" s="7">
        <f>SUM(BD593:BE593)+BR593+BS593</f>
        <v>0</v>
      </c>
      <c r="BU593" s="7">
        <f>IF(AND(BT593&gt;0,BT594=0),BT593,0)</f>
        <v>0</v>
      </c>
      <c r="BV593" s="7">
        <f>IF(BW592&gt;0,BV592,0)</f>
        <v>0</v>
      </c>
      <c r="BW593" s="7">
        <f>IF(ROUND(BT593-BV593,2)&gt;0,ROUND(BT593-BV593,2),0)</f>
        <v>0</v>
      </c>
      <c r="CB593">
        <v>591</v>
      </c>
      <c r="CC593" s="7">
        <f>IF(DB592&gt;0,CC592-1000,CC592)</f>
        <v>0</v>
      </c>
      <c r="CD593" s="20">
        <f>IF(DB592&gt;0,ROUND(PMT($F$92/12,$F$96*12,-CC593),5),0)</f>
        <v>0</v>
      </c>
      <c r="CE593" s="15">
        <f>IF(DB592&gt;0,ROUND(CC593*$CE$1/1000,2),0)</f>
        <v>0</v>
      </c>
      <c r="CF593" s="9">
        <f>INT(CE593)</f>
        <v>0</v>
      </c>
      <c r="CG593" s="23">
        <f>INT((CE593-CF593)*10)/10</f>
        <v>0</v>
      </c>
      <c r="CH593" s="17">
        <f>CE593-CF593-CG593</f>
        <v>0</v>
      </c>
      <c r="CI593" s="23">
        <f>IF(OR(CH593=0.05,CH593=0),CH593,IF(AND(CH593&gt;0.051,CH593&lt;0.1),0.1,IF(AND(CH593&gt;0.001,CH593&lt;0.05),0.05,CH593)))</f>
        <v>0</v>
      </c>
      <c r="CJ593" s="23">
        <f>CF593+CG593+CI593</f>
        <v>0</v>
      </c>
      <c r="CK593" s="15">
        <f>IF(DB592&gt;0,ROUND($CD$1*$CK$1,2),0)</f>
        <v>0</v>
      </c>
      <c r="CL593" s="22">
        <v>0</v>
      </c>
      <c r="CM593" s="22">
        <f>IF(DB592&gt;0,ROUND($CD$1*$CM$1,2),0)</f>
        <v>0</v>
      </c>
      <c r="CN593" s="22">
        <f>IF(DB592&gt;0,ROUND($CD$1*$CN$1,2),0)</f>
        <v>0</v>
      </c>
      <c r="CO593" s="22">
        <f>IF(DB592&gt;0,ROUND($CD$1*$CO$1,2),0)</f>
        <v>0</v>
      </c>
      <c r="CP593" s="22">
        <f>IF(DB592&gt;0,ROUND($CD$1*$CP$1,2),0)</f>
        <v>0</v>
      </c>
      <c r="CQ593" s="15">
        <f>IF(DB592&gt;0,CK593+SUM(CM593:CP593),0)</f>
        <v>0</v>
      </c>
      <c r="CR593" s="22">
        <f>IF(DB592&gt;0,ROUND(CQ593/12,2),0)</f>
        <v>0</v>
      </c>
      <c r="CS593" s="9">
        <f>INT(CR593)</f>
        <v>0</v>
      </c>
      <c r="CT593" s="23">
        <f>INT((CR593-CS593)*10)/10</f>
        <v>0</v>
      </c>
      <c r="CU593" s="17">
        <f>CR593-CS593-CT593</f>
        <v>0</v>
      </c>
      <c r="CV593" s="23">
        <f>IF(OR(CU593=0.05,CU593=0),CU593,IF(AND(CU593&gt;0.051,CU593&lt;0.1),0.1,IF(AND(CU593&gt;0.001,CU593&lt;0.05),0.05,CU593)))</f>
        <v>0</v>
      </c>
      <c r="CW593" s="23">
        <f>CS593+CT593+CV593</f>
        <v>0</v>
      </c>
      <c r="CX593">
        <f>IF(DB592&gt;0,CX592,0)</f>
        <v>0</v>
      </c>
      <c r="CY593" s="7">
        <f>ROUND(CD593+CJ593+CW593+CX593,2)</f>
        <v>0</v>
      </c>
      <c r="CZ593" s="7">
        <f>IF(AND(CY593&gt;0,CY594=0),CY593,0)</f>
        <v>0</v>
      </c>
      <c r="DA593" s="7">
        <f>IF(DB592&gt;0,DA592,0)</f>
        <v>0</v>
      </c>
      <c r="DB593" s="7">
        <f>IF(ROUND(CY593-DA593,2)&gt;0,ROUND(CY593-DA593,2),0)</f>
        <v>0</v>
      </c>
      <c r="EB593">
        <v>591</v>
      </c>
      <c r="EC593" s="7">
        <f>IF(FB592&gt;0,EC592-1000,EC592)</f>
        <v>0</v>
      </c>
      <c r="ED593" s="20">
        <f>IF(FB592&gt;0,ROUND(PMT($F$92/12,$F$96*12,-EC593),5),0)</f>
        <v>0</v>
      </c>
      <c r="EE593" s="15">
        <f>IF(FB592&gt;0,ROUND(EC593*$EE$1/1000,2),0)</f>
        <v>0</v>
      </c>
      <c r="EF593" s="9">
        <f>INT(EE593)</f>
        <v>0</v>
      </c>
      <c r="EG593" s="23">
        <f>INT((EE593-EF593)*10)/10</f>
        <v>0</v>
      </c>
      <c r="EH593" s="17">
        <f>EE593-EF593-EG593</f>
        <v>0</v>
      </c>
      <c r="EI593" s="23">
        <f>IF(OR(EH593=0.05,EH593=0),EH593,IF(AND(EH593&gt;0.051,EH593&lt;0.1),0.1,IF(AND(EH593&gt;0.001,EH593&lt;0.05),0.05,EH593)))</f>
        <v>0</v>
      </c>
      <c r="EJ593" s="23">
        <f>EF593+EG593+EI593</f>
        <v>0</v>
      </c>
      <c r="EK593" s="15">
        <f>IF(FB592&gt;0,ROUND($ED$1*$EK$1,2),0)</f>
        <v>0</v>
      </c>
      <c r="EL593" s="22">
        <v>0</v>
      </c>
      <c r="EM593" s="22">
        <f>IF(FB592&gt;0,ROUND($ED$1*$EM$1,0),0)</f>
        <v>0</v>
      </c>
      <c r="EN593" s="22">
        <f>IF(FB592&gt;0,ROUND($ED$1*$EN$1,2),0)</f>
        <v>0</v>
      </c>
      <c r="EO593" s="22">
        <f>IF(FB592&gt;0,ROUND($ED$1*$EO$1,2),0)</f>
        <v>0</v>
      </c>
      <c r="EP593" s="22">
        <f>IF(FB592&gt;0,ROUND($ED$1*$EP$1,2),0)</f>
        <v>0</v>
      </c>
      <c r="EQ593" s="15">
        <f>IF(FB592&gt;0,EK593+SUM(EM593:EP593),0)</f>
        <v>0</v>
      </c>
      <c r="ER593" s="22">
        <f>IF(FB592&gt;0,ROUND(EQ593/12,2),0)</f>
        <v>0</v>
      </c>
      <c r="ES593" s="9">
        <f>INT(ER593)</f>
        <v>0</v>
      </c>
      <c r="ET593" s="23">
        <f>INT((ER593-ES593)*10)/10</f>
        <v>0</v>
      </c>
      <c r="EU593" s="17">
        <f>ER593-ES593-ET593</f>
        <v>0</v>
      </c>
      <c r="EV593" s="23">
        <f>IF(OR(EU593=0.05,EU593=0),EU593,IF(AND(EU593&gt;0.051,EU593&lt;0.1),0.1,IF(AND(EU593&gt;0.001,EU593&lt;0.05),0.05,EU593)))</f>
        <v>0</v>
      </c>
      <c r="EW593" s="23">
        <f>ES593+ET593+EV593</f>
        <v>0</v>
      </c>
      <c r="EX593">
        <f>IF(FB592&gt;0,EX592,0)</f>
        <v>0</v>
      </c>
      <c r="EY593" s="7">
        <f>ROUND(ED593+EJ593+EW593+EX593,2)</f>
        <v>0</v>
      </c>
      <c r="EZ593" s="7">
        <f>IF(AND(EY593&gt;0,EY594=0),EY593,0)</f>
        <v>0</v>
      </c>
      <c r="FA593" s="7">
        <f>IF(FB592&gt;0,FA592,0)</f>
        <v>0</v>
      </c>
      <c r="FB593" s="7">
        <f>IF(ROUND(EY593-FA593,2)&gt;0,ROUND(EY593-FA593,2),0)</f>
        <v>0</v>
      </c>
      <c r="GB593">
        <v>591</v>
      </c>
      <c r="GC593" s="7">
        <f>IF(HB592&gt;0,GC592-1000,GC592)</f>
        <v>0</v>
      </c>
      <c r="GD593" s="20">
        <f>IF(HB592&gt;0,ROUND(PMT($F$92/12,$F$96*12,-GC593),5),0)</f>
        <v>0</v>
      </c>
      <c r="GE593" s="15">
        <f>IF(HB592&gt;0,ROUND(GC593*$GE$1/1000,2),0)</f>
        <v>0</v>
      </c>
      <c r="GF593" s="9">
        <f>INT(GE593)</f>
        <v>0</v>
      </c>
      <c r="GG593" s="23">
        <f>INT((GE593-GF593)*10)/10</f>
        <v>0</v>
      </c>
      <c r="GH593" s="17">
        <f>GE593-GF593-GG593</f>
        <v>0</v>
      </c>
      <c r="GI593" s="23">
        <f>IF(OR(GH593=0.05,GH593=0),GH593,IF(AND(GH593&gt;0.051,GH593&lt;0.1),0.1,IF(AND(GH593&gt;0.001,GH593&lt;0.05),0.05,GH593)))</f>
        <v>0</v>
      </c>
      <c r="GJ593" s="23">
        <f>GF593+GG593+GI593</f>
        <v>0</v>
      </c>
      <c r="GK593" s="15">
        <f>IF(HB592&gt;0,ROUND($GD$1*$GK$1,2),0)</f>
        <v>0</v>
      </c>
      <c r="GL593" s="22">
        <v>0</v>
      </c>
      <c r="GM593" s="22">
        <f>IF(HB592&gt;0,ROUND($GD$1*$GM$1,0),0)</f>
        <v>0</v>
      </c>
      <c r="GN593" s="22">
        <f>IF(HB592&gt;0,ROUND($GD$1*$GN$1,2),0)</f>
        <v>0</v>
      </c>
      <c r="GO593" s="22">
        <f>IF(HB592&gt;0,ROUND($GD$1*$GO$1,2),0)</f>
        <v>0</v>
      </c>
      <c r="GP593" s="22">
        <f>IF(HB592&gt;0,ROUND($GD$1*$GP$1,2),0)</f>
        <v>0</v>
      </c>
      <c r="GQ593" s="15">
        <f>IF(HB592&gt;0,GK593+SUM(GM593:GP593),0)</f>
        <v>0</v>
      </c>
      <c r="GR593" s="22">
        <f>IF(HB592&gt;0,ROUND(GQ593/12,2),0)</f>
        <v>0</v>
      </c>
      <c r="GS593" s="9">
        <f>INT(GR593)</f>
        <v>0</v>
      </c>
      <c r="GT593" s="23">
        <f>INT((GR593-GS593)*10)/10</f>
        <v>0</v>
      </c>
      <c r="GU593" s="17">
        <f>GR593-GS593-GT593</f>
        <v>0</v>
      </c>
      <c r="GV593" s="23">
        <f>IF(OR(GU593=0.05,GU593=0),GU593,IF(AND(GU593&gt;0.051,GU593&lt;0.1),0.1,IF(AND(GU593&gt;0.001,GU593&lt;0.05),0.05,GU593)))</f>
        <v>0</v>
      </c>
      <c r="GW593" s="23">
        <f>GS593+GT593+GV593</f>
        <v>0</v>
      </c>
      <c r="GX593">
        <f>IF(HB592&gt;0,GX592,0)</f>
        <v>0</v>
      </c>
      <c r="GY593" s="7">
        <f>ROUND(GD593+GJ593+GW593+GX593,2)</f>
        <v>0</v>
      </c>
      <c r="GZ593" s="7">
        <f>IF(AND(GY593&gt;0,GY594=0),GY593,0)</f>
        <v>0</v>
      </c>
      <c r="HA593" s="7">
        <f>IF(HB592&gt;0,HA592,0)</f>
        <v>0</v>
      </c>
      <c r="HB593" s="7">
        <f>IF(ROUND(GY593-HA593,2)&gt;0,ROUND(GY593-HA593,2),0)</f>
        <v>0</v>
      </c>
    </row>
    <row r="594" spans="1:235">
      <c r="BB594">
        <v>592</v>
      </c>
      <c r="BC594" s="7">
        <f>IF(BW593&gt;0,BC593-1000,BC593)</f>
        <v>0</v>
      </c>
      <c r="BD594" s="20">
        <f>IF(BW593&gt;0,ROUND(PMT($F$92/12,$F$96*12,-BC594),5),0)</f>
        <v>0</v>
      </c>
      <c r="BE594" s="15">
        <f>IF(BW593&gt;0,ROUND(BC594*$E$1/1000,2),0)</f>
        <v>0</v>
      </c>
      <c r="BF594" s="15">
        <f>IF(BW593&gt;0,ROUND(MIN(BC594,$F$168)*$BF$1,2),0)</f>
        <v>0</v>
      </c>
      <c r="BG594" s="22">
        <v>0</v>
      </c>
      <c r="BH594" s="22">
        <f>IF(BW593&gt;0,ROUND(MIN(BC594,$F$168)*$BH$1,0),0)</f>
        <v>0</v>
      </c>
      <c r="BI594" s="22">
        <f>IF(BW593&gt;0,ROUND(MIN(BC594,$F$168)*$BI$1,2),0)</f>
        <v>0</v>
      </c>
      <c r="BJ594" s="22">
        <f>IF(BW593&gt;0,ROUND(MIN(BC594,$F$168)*$BJ$1,2),0)</f>
        <v>0</v>
      </c>
      <c r="BK594" s="22">
        <f>IF(BW593&gt;0,ROUND(MIN(BC594,$F$168)*$BK$1,2),0)</f>
        <v>0</v>
      </c>
      <c r="BL594" s="15">
        <f>IF(BW593&gt;0,BF594+SUM(BH594:BK594),0)</f>
        <v>0</v>
      </c>
      <c r="BM594" s="22">
        <f>IF(BW593&gt;0,ROUND(BL594/12,2),0)</f>
        <v>0</v>
      </c>
      <c r="BN594" s="9">
        <f>INT(BM594)</f>
        <v>0</v>
      </c>
      <c r="BO594" s="23">
        <f>INT((BM594-BN594)*10)/10</f>
        <v>0</v>
      </c>
      <c r="BP594" s="17">
        <f>BM594-BN594-BO594</f>
        <v>0</v>
      </c>
      <c r="BQ594" s="23">
        <f>IF(OR(BP594=0.05,BP594=0),BP594,IF(AND(BP594&gt;0.051,BP594&lt;0.1),0.1,IF(AND(BP594&gt;0.001,BP594&lt;0.05),0.05,BP594)))</f>
        <v>0</v>
      </c>
      <c r="BR594" s="23">
        <f>BN594+BO594+BQ594</f>
        <v>0</v>
      </c>
      <c r="BS594">
        <f>IF(BW593&gt;0,BS593,0)</f>
        <v>0</v>
      </c>
      <c r="BT594" s="7">
        <f>SUM(BD594:BE594)+BR594+BS594</f>
        <v>0</v>
      </c>
      <c r="BU594" s="7">
        <f>IF(AND(BT594&gt;0,BT595=0),BT594,0)</f>
        <v>0</v>
      </c>
      <c r="BV594" s="7">
        <f>IF(BW593&gt;0,BV593,0)</f>
        <v>0</v>
      </c>
      <c r="BW594" s="7">
        <f>IF(ROUND(BT594-BV594,2)&gt;0,ROUND(BT594-BV594,2),0)</f>
        <v>0</v>
      </c>
      <c r="CB594">
        <v>592</v>
      </c>
      <c r="CC594" s="7">
        <f>IF(DB593&gt;0,CC593-1000,CC593)</f>
        <v>0</v>
      </c>
      <c r="CD594" s="20">
        <f>IF(DB593&gt;0,ROUND(PMT($F$92/12,$F$96*12,-CC594),5),0)</f>
        <v>0</v>
      </c>
      <c r="CE594" s="15">
        <f>IF(DB593&gt;0,ROUND(CC594*$CE$1/1000,2),0)</f>
        <v>0</v>
      </c>
      <c r="CF594" s="9">
        <f>INT(CE594)</f>
        <v>0</v>
      </c>
      <c r="CG594" s="23">
        <f>INT((CE594-CF594)*10)/10</f>
        <v>0</v>
      </c>
      <c r="CH594" s="17">
        <f>CE594-CF594-CG594</f>
        <v>0</v>
      </c>
      <c r="CI594" s="23">
        <f>IF(OR(CH594=0.05,CH594=0),CH594,IF(AND(CH594&gt;0.051,CH594&lt;0.1),0.1,IF(AND(CH594&gt;0.001,CH594&lt;0.05),0.05,CH594)))</f>
        <v>0</v>
      </c>
      <c r="CJ594" s="23">
        <f>CF594+CG594+CI594</f>
        <v>0</v>
      </c>
      <c r="CK594" s="15">
        <f>IF(DB593&gt;0,ROUND($CD$1*$CK$1,2),0)</f>
        <v>0</v>
      </c>
      <c r="CL594" s="22">
        <v>0</v>
      </c>
      <c r="CM594" s="22">
        <f>IF(DB593&gt;0,ROUND($CD$1*$CM$1,2),0)</f>
        <v>0</v>
      </c>
      <c r="CN594" s="22">
        <f>IF(DB593&gt;0,ROUND($CD$1*$CN$1,2),0)</f>
        <v>0</v>
      </c>
      <c r="CO594" s="22">
        <f>IF(DB593&gt;0,ROUND($CD$1*$CO$1,2),0)</f>
        <v>0</v>
      </c>
      <c r="CP594" s="22">
        <f>IF(DB593&gt;0,ROUND($CD$1*$CP$1,2),0)</f>
        <v>0</v>
      </c>
      <c r="CQ594" s="15">
        <f>IF(DB593&gt;0,CK594+SUM(CM594:CP594),0)</f>
        <v>0</v>
      </c>
      <c r="CR594" s="22">
        <f>IF(DB593&gt;0,ROUND(CQ594/12,2),0)</f>
        <v>0</v>
      </c>
      <c r="CS594" s="9">
        <f>INT(CR594)</f>
        <v>0</v>
      </c>
      <c r="CT594" s="23">
        <f>INT((CR594-CS594)*10)/10</f>
        <v>0</v>
      </c>
      <c r="CU594" s="17">
        <f>CR594-CS594-CT594</f>
        <v>0</v>
      </c>
      <c r="CV594" s="23">
        <f>IF(OR(CU594=0.05,CU594=0),CU594,IF(AND(CU594&gt;0.051,CU594&lt;0.1),0.1,IF(AND(CU594&gt;0.001,CU594&lt;0.05),0.05,CU594)))</f>
        <v>0</v>
      </c>
      <c r="CW594" s="23">
        <f>CS594+CT594+CV594</f>
        <v>0</v>
      </c>
      <c r="CX594">
        <f>IF(DB593&gt;0,CX593,0)</f>
        <v>0</v>
      </c>
      <c r="CY594" s="7">
        <f>ROUND(CD594+CJ594+CW594+CX594,2)</f>
        <v>0</v>
      </c>
      <c r="CZ594" s="7">
        <f>IF(AND(CY594&gt;0,CY595=0),CY594,0)</f>
        <v>0</v>
      </c>
      <c r="DA594" s="7">
        <f>IF(DB593&gt;0,DA593,0)</f>
        <v>0</v>
      </c>
      <c r="DB594" s="7">
        <f>IF(ROUND(CY594-DA594,2)&gt;0,ROUND(CY594-DA594,2),0)</f>
        <v>0</v>
      </c>
      <c r="EB594">
        <v>592</v>
      </c>
      <c r="EC594" s="7">
        <f>IF(FB593&gt;0,EC593-1000,EC593)</f>
        <v>0</v>
      </c>
      <c r="ED594" s="20">
        <f>IF(FB593&gt;0,ROUND(PMT($F$92/12,$F$96*12,-EC594),5),0)</f>
        <v>0</v>
      </c>
      <c r="EE594" s="15">
        <f>IF(FB593&gt;0,ROUND(EC594*$EE$1/1000,2),0)</f>
        <v>0</v>
      </c>
      <c r="EF594" s="9">
        <f>INT(EE594)</f>
        <v>0</v>
      </c>
      <c r="EG594" s="23">
        <f>INT((EE594-EF594)*10)/10</f>
        <v>0</v>
      </c>
      <c r="EH594" s="17">
        <f>EE594-EF594-EG594</f>
        <v>0</v>
      </c>
      <c r="EI594" s="23">
        <f>IF(OR(EH594=0.05,EH594=0),EH594,IF(AND(EH594&gt;0.051,EH594&lt;0.1),0.1,IF(AND(EH594&gt;0.001,EH594&lt;0.05),0.05,EH594)))</f>
        <v>0</v>
      </c>
      <c r="EJ594" s="23">
        <f>EF594+EG594+EI594</f>
        <v>0</v>
      </c>
      <c r="EK594" s="15">
        <f>IF(FB593&gt;0,ROUND($ED$1*$EK$1,2),0)</f>
        <v>0</v>
      </c>
      <c r="EL594" s="22">
        <v>0</v>
      </c>
      <c r="EM594" s="22">
        <f>IF(FB593&gt;0,ROUND($ED$1*$EM$1,0),0)</f>
        <v>0</v>
      </c>
      <c r="EN594" s="22">
        <f>IF(FB593&gt;0,ROUND($ED$1*$EN$1,2),0)</f>
        <v>0</v>
      </c>
      <c r="EO594" s="22">
        <f>IF(FB593&gt;0,ROUND($ED$1*$EO$1,2),0)</f>
        <v>0</v>
      </c>
      <c r="EP594" s="22">
        <f>IF(FB593&gt;0,ROUND($ED$1*$EP$1,2),0)</f>
        <v>0</v>
      </c>
      <c r="EQ594" s="15">
        <f>IF(FB593&gt;0,EK594+SUM(EM594:EP594),0)</f>
        <v>0</v>
      </c>
      <c r="ER594" s="22">
        <f>IF(FB593&gt;0,ROUND(EQ594/12,2),0)</f>
        <v>0</v>
      </c>
      <c r="ES594" s="9">
        <f>INT(ER594)</f>
        <v>0</v>
      </c>
      <c r="ET594" s="23">
        <f>INT((ER594-ES594)*10)/10</f>
        <v>0</v>
      </c>
      <c r="EU594" s="17">
        <f>ER594-ES594-ET594</f>
        <v>0</v>
      </c>
      <c r="EV594" s="23">
        <f>IF(OR(EU594=0.05,EU594=0),EU594,IF(AND(EU594&gt;0.051,EU594&lt;0.1),0.1,IF(AND(EU594&gt;0.001,EU594&lt;0.05),0.05,EU594)))</f>
        <v>0</v>
      </c>
      <c r="EW594" s="23">
        <f>ES594+ET594+EV594</f>
        <v>0</v>
      </c>
      <c r="EX594">
        <f>IF(FB593&gt;0,EX593,0)</f>
        <v>0</v>
      </c>
      <c r="EY594" s="7">
        <f>ROUND(ED594+EJ594+EW594+EX594,2)</f>
        <v>0</v>
      </c>
      <c r="EZ594" s="7">
        <f>IF(AND(EY594&gt;0,EY595=0),EY594,0)</f>
        <v>0</v>
      </c>
      <c r="FA594" s="7">
        <f>IF(FB593&gt;0,FA593,0)</f>
        <v>0</v>
      </c>
      <c r="FB594" s="7">
        <f>IF(ROUND(EY594-FA594,2)&gt;0,ROUND(EY594-FA594,2),0)</f>
        <v>0</v>
      </c>
      <c r="GB594">
        <v>592</v>
      </c>
      <c r="GC594" s="7">
        <f>IF(HB593&gt;0,GC593-1000,GC593)</f>
        <v>0</v>
      </c>
      <c r="GD594" s="20">
        <f>IF(HB593&gt;0,ROUND(PMT($F$92/12,$F$96*12,-GC594),5),0)</f>
        <v>0</v>
      </c>
      <c r="GE594" s="15">
        <f>IF(HB593&gt;0,ROUND(GC594*$GE$1/1000,2),0)</f>
        <v>0</v>
      </c>
      <c r="GF594" s="9">
        <f>INT(GE594)</f>
        <v>0</v>
      </c>
      <c r="GG594" s="23">
        <f>INT((GE594-GF594)*10)/10</f>
        <v>0</v>
      </c>
      <c r="GH594" s="17">
        <f>GE594-GF594-GG594</f>
        <v>0</v>
      </c>
      <c r="GI594" s="23">
        <f>IF(OR(GH594=0.05,GH594=0),GH594,IF(AND(GH594&gt;0.051,GH594&lt;0.1),0.1,IF(AND(GH594&gt;0.001,GH594&lt;0.05),0.05,GH594)))</f>
        <v>0</v>
      </c>
      <c r="GJ594" s="23">
        <f>GF594+GG594+GI594</f>
        <v>0</v>
      </c>
      <c r="GK594" s="15">
        <f>IF(HB593&gt;0,ROUND($GD$1*$GK$1,2),0)</f>
        <v>0</v>
      </c>
      <c r="GL594" s="22">
        <v>0</v>
      </c>
      <c r="GM594" s="22">
        <f>IF(HB593&gt;0,ROUND($GD$1*$GM$1,0),0)</f>
        <v>0</v>
      </c>
      <c r="GN594" s="22">
        <f>IF(HB593&gt;0,ROUND($GD$1*$GN$1,2),0)</f>
        <v>0</v>
      </c>
      <c r="GO594" s="22">
        <f>IF(HB593&gt;0,ROUND($GD$1*$GO$1,2),0)</f>
        <v>0</v>
      </c>
      <c r="GP594" s="22">
        <f>IF(HB593&gt;0,ROUND($GD$1*$GP$1,2),0)</f>
        <v>0</v>
      </c>
      <c r="GQ594" s="15">
        <f>IF(HB593&gt;0,GK594+SUM(GM594:GP594),0)</f>
        <v>0</v>
      </c>
      <c r="GR594" s="22">
        <f>IF(HB593&gt;0,ROUND(GQ594/12,2),0)</f>
        <v>0</v>
      </c>
      <c r="GS594" s="9">
        <f>INT(GR594)</f>
        <v>0</v>
      </c>
      <c r="GT594" s="23">
        <f>INT((GR594-GS594)*10)/10</f>
        <v>0</v>
      </c>
      <c r="GU594" s="17">
        <f>GR594-GS594-GT594</f>
        <v>0</v>
      </c>
      <c r="GV594" s="23">
        <f>IF(OR(GU594=0.05,GU594=0),GU594,IF(AND(GU594&gt;0.051,GU594&lt;0.1),0.1,IF(AND(GU594&gt;0.001,GU594&lt;0.05),0.05,GU594)))</f>
        <v>0</v>
      </c>
      <c r="GW594" s="23">
        <f>GS594+GT594+GV594</f>
        <v>0</v>
      </c>
      <c r="GX594">
        <f>IF(HB593&gt;0,GX593,0)</f>
        <v>0</v>
      </c>
      <c r="GY594" s="7">
        <f>ROUND(GD594+GJ594+GW594+GX594,2)</f>
        <v>0</v>
      </c>
      <c r="GZ594" s="7">
        <f>IF(AND(GY594&gt;0,GY595=0),GY594,0)</f>
        <v>0</v>
      </c>
      <c r="HA594" s="7">
        <f>IF(HB593&gt;0,HA593,0)</f>
        <v>0</v>
      </c>
      <c r="HB594" s="7">
        <f>IF(ROUND(GY594-HA594,2)&gt;0,ROUND(GY594-HA594,2),0)</f>
        <v>0</v>
      </c>
    </row>
    <row r="595" spans="1:235">
      <c r="BB595">
        <v>593</v>
      </c>
      <c r="BC595" s="7">
        <f>IF(BW594&gt;0,BC594-1000,BC594)</f>
        <v>0</v>
      </c>
      <c r="BD595" s="20">
        <f>IF(BW594&gt;0,ROUND(PMT($F$92/12,$F$96*12,-BC595),5),0)</f>
        <v>0</v>
      </c>
      <c r="BE595" s="15">
        <f>IF(BW594&gt;0,ROUND(BC595*$E$1/1000,2),0)</f>
        <v>0</v>
      </c>
      <c r="BF595" s="15">
        <f>IF(BW594&gt;0,ROUND(MIN(BC595,$F$168)*$BF$1,2),0)</f>
        <v>0</v>
      </c>
      <c r="BG595" s="22">
        <v>0</v>
      </c>
      <c r="BH595" s="22">
        <f>IF(BW594&gt;0,ROUND(MIN(BC595,$F$168)*$BH$1,0),0)</f>
        <v>0</v>
      </c>
      <c r="BI595" s="22">
        <f>IF(BW594&gt;0,ROUND(MIN(BC595,$F$168)*$BI$1,2),0)</f>
        <v>0</v>
      </c>
      <c r="BJ595" s="22">
        <f>IF(BW594&gt;0,ROUND(MIN(BC595,$F$168)*$BJ$1,2),0)</f>
        <v>0</v>
      </c>
      <c r="BK595" s="22">
        <f>IF(BW594&gt;0,ROUND(MIN(BC595,$F$168)*$BK$1,2),0)</f>
        <v>0</v>
      </c>
      <c r="BL595" s="15">
        <f>IF(BW594&gt;0,BF595+SUM(BH595:BK595),0)</f>
        <v>0</v>
      </c>
      <c r="BM595" s="22">
        <f>IF(BW594&gt;0,ROUND(BL595/12,2),0)</f>
        <v>0</v>
      </c>
      <c r="BN595" s="9">
        <f>INT(BM595)</f>
        <v>0</v>
      </c>
      <c r="BO595" s="23">
        <f>INT((BM595-BN595)*10)/10</f>
        <v>0</v>
      </c>
      <c r="BP595" s="17">
        <f>BM595-BN595-BO595</f>
        <v>0</v>
      </c>
      <c r="BQ595" s="23">
        <f>IF(OR(BP595=0.05,BP595=0),BP595,IF(AND(BP595&gt;0.051,BP595&lt;0.1),0.1,IF(AND(BP595&gt;0.001,BP595&lt;0.05),0.05,BP595)))</f>
        <v>0</v>
      </c>
      <c r="BR595" s="23">
        <f>BN595+BO595+BQ595</f>
        <v>0</v>
      </c>
      <c r="BS595">
        <f>IF(BW594&gt;0,BS594,0)</f>
        <v>0</v>
      </c>
      <c r="BT595" s="7">
        <f>SUM(BD595:BE595)+BR595+BS595</f>
        <v>0</v>
      </c>
      <c r="BU595" s="7">
        <f>IF(AND(BT595&gt;0,BT596=0),BT595,0)</f>
        <v>0</v>
      </c>
      <c r="BV595" s="7">
        <f>IF(BW594&gt;0,BV594,0)</f>
        <v>0</v>
      </c>
      <c r="BW595" s="7">
        <f>IF(ROUND(BT595-BV595,2)&gt;0,ROUND(BT595-BV595,2),0)</f>
        <v>0</v>
      </c>
      <c r="CB595">
        <v>593</v>
      </c>
      <c r="CC595" s="7">
        <f>IF(DB594&gt;0,CC594-1000,CC594)</f>
        <v>0</v>
      </c>
      <c r="CD595" s="20">
        <f>IF(DB594&gt;0,ROUND(PMT($F$92/12,$F$96*12,-CC595),5),0)</f>
        <v>0</v>
      </c>
      <c r="CE595" s="15">
        <f>IF(DB594&gt;0,ROUND(CC595*$CE$1/1000,2),0)</f>
        <v>0</v>
      </c>
      <c r="CF595" s="9">
        <f>INT(CE595)</f>
        <v>0</v>
      </c>
      <c r="CG595" s="23">
        <f>INT((CE595-CF595)*10)/10</f>
        <v>0</v>
      </c>
      <c r="CH595" s="17">
        <f>CE595-CF595-CG595</f>
        <v>0</v>
      </c>
      <c r="CI595" s="23">
        <f>IF(OR(CH595=0.05,CH595=0),CH595,IF(AND(CH595&gt;0.051,CH595&lt;0.1),0.1,IF(AND(CH595&gt;0.001,CH595&lt;0.05),0.05,CH595)))</f>
        <v>0</v>
      </c>
      <c r="CJ595" s="23">
        <f>CF595+CG595+CI595</f>
        <v>0</v>
      </c>
      <c r="CK595" s="15">
        <f>IF(DB594&gt;0,ROUND($CD$1*$CK$1,2),0)</f>
        <v>0</v>
      </c>
      <c r="CL595" s="22">
        <v>0</v>
      </c>
      <c r="CM595" s="22">
        <f>IF(DB594&gt;0,ROUND($CD$1*$CM$1,2),0)</f>
        <v>0</v>
      </c>
      <c r="CN595" s="22">
        <f>IF(DB594&gt;0,ROUND($CD$1*$CN$1,2),0)</f>
        <v>0</v>
      </c>
      <c r="CO595" s="22">
        <f>IF(DB594&gt;0,ROUND($CD$1*$CO$1,2),0)</f>
        <v>0</v>
      </c>
      <c r="CP595" s="22">
        <f>IF(DB594&gt;0,ROUND($CD$1*$CP$1,2),0)</f>
        <v>0</v>
      </c>
      <c r="CQ595" s="15">
        <f>IF(DB594&gt;0,CK595+SUM(CM595:CP595),0)</f>
        <v>0</v>
      </c>
      <c r="CR595" s="22">
        <f>IF(DB594&gt;0,ROUND(CQ595/12,2),0)</f>
        <v>0</v>
      </c>
      <c r="CS595" s="9">
        <f>INT(CR595)</f>
        <v>0</v>
      </c>
      <c r="CT595" s="23">
        <f>INT((CR595-CS595)*10)/10</f>
        <v>0</v>
      </c>
      <c r="CU595" s="17">
        <f>CR595-CS595-CT595</f>
        <v>0</v>
      </c>
      <c r="CV595" s="23">
        <f>IF(OR(CU595=0.05,CU595=0),CU595,IF(AND(CU595&gt;0.051,CU595&lt;0.1),0.1,IF(AND(CU595&gt;0.001,CU595&lt;0.05),0.05,CU595)))</f>
        <v>0</v>
      </c>
      <c r="CW595" s="23">
        <f>CS595+CT595+CV595</f>
        <v>0</v>
      </c>
      <c r="CX595">
        <f>IF(DB594&gt;0,CX594,0)</f>
        <v>0</v>
      </c>
      <c r="CY595" s="7">
        <f>ROUND(CD595+CJ595+CW595+CX595,2)</f>
        <v>0</v>
      </c>
      <c r="CZ595" s="7">
        <f>IF(AND(CY595&gt;0,CY596=0),CY595,0)</f>
        <v>0</v>
      </c>
      <c r="DA595" s="7">
        <f>IF(DB594&gt;0,DA594,0)</f>
        <v>0</v>
      </c>
      <c r="DB595" s="7">
        <f>IF(ROUND(CY595-DA595,2)&gt;0,ROUND(CY595-DA595,2),0)</f>
        <v>0</v>
      </c>
      <c r="EB595">
        <v>593</v>
      </c>
      <c r="EC595" s="7">
        <f>IF(FB594&gt;0,EC594-1000,EC594)</f>
        <v>0</v>
      </c>
      <c r="ED595" s="20">
        <f>IF(FB594&gt;0,ROUND(PMT($F$92/12,$F$96*12,-EC595),5),0)</f>
        <v>0</v>
      </c>
      <c r="EE595" s="15">
        <f>IF(FB594&gt;0,ROUND(EC595*$EE$1/1000,2),0)</f>
        <v>0</v>
      </c>
      <c r="EF595" s="9">
        <f>INT(EE595)</f>
        <v>0</v>
      </c>
      <c r="EG595" s="23">
        <f>INT((EE595-EF595)*10)/10</f>
        <v>0</v>
      </c>
      <c r="EH595" s="17">
        <f>EE595-EF595-EG595</f>
        <v>0</v>
      </c>
      <c r="EI595" s="23">
        <f>IF(OR(EH595=0.05,EH595=0),EH595,IF(AND(EH595&gt;0.051,EH595&lt;0.1),0.1,IF(AND(EH595&gt;0.001,EH595&lt;0.05),0.05,EH595)))</f>
        <v>0</v>
      </c>
      <c r="EJ595" s="23">
        <f>EF595+EG595+EI595</f>
        <v>0</v>
      </c>
      <c r="EK595" s="15">
        <f>IF(FB594&gt;0,ROUND($ED$1*$EK$1,2),0)</f>
        <v>0</v>
      </c>
      <c r="EL595" s="22">
        <v>0</v>
      </c>
      <c r="EM595" s="22">
        <f>IF(FB594&gt;0,ROUND($ED$1*$EM$1,0),0)</f>
        <v>0</v>
      </c>
      <c r="EN595" s="22">
        <f>IF(FB594&gt;0,ROUND($ED$1*$EN$1,2),0)</f>
        <v>0</v>
      </c>
      <c r="EO595" s="22">
        <f>IF(FB594&gt;0,ROUND($ED$1*$EO$1,2),0)</f>
        <v>0</v>
      </c>
      <c r="EP595" s="22">
        <f>IF(FB594&gt;0,ROUND($ED$1*$EP$1,2),0)</f>
        <v>0</v>
      </c>
      <c r="EQ595" s="15">
        <f>IF(FB594&gt;0,EK595+SUM(EM595:EP595),0)</f>
        <v>0</v>
      </c>
      <c r="ER595" s="22">
        <f>IF(FB594&gt;0,ROUND(EQ595/12,2),0)</f>
        <v>0</v>
      </c>
      <c r="ES595" s="9">
        <f>INT(ER595)</f>
        <v>0</v>
      </c>
      <c r="ET595" s="23">
        <f>INT((ER595-ES595)*10)/10</f>
        <v>0</v>
      </c>
      <c r="EU595" s="17">
        <f>ER595-ES595-ET595</f>
        <v>0</v>
      </c>
      <c r="EV595" s="23">
        <f>IF(OR(EU595=0.05,EU595=0),EU595,IF(AND(EU595&gt;0.051,EU595&lt;0.1),0.1,IF(AND(EU595&gt;0.001,EU595&lt;0.05),0.05,EU595)))</f>
        <v>0</v>
      </c>
      <c r="EW595" s="23">
        <f>ES595+ET595+EV595</f>
        <v>0</v>
      </c>
      <c r="EX595">
        <f>IF(FB594&gt;0,EX594,0)</f>
        <v>0</v>
      </c>
      <c r="EY595" s="7">
        <f>ROUND(ED595+EJ595+EW595+EX595,2)</f>
        <v>0</v>
      </c>
      <c r="EZ595" s="7">
        <f>IF(AND(EY595&gt;0,EY596=0),EY595,0)</f>
        <v>0</v>
      </c>
      <c r="FA595" s="7">
        <f>IF(FB594&gt;0,FA594,0)</f>
        <v>0</v>
      </c>
      <c r="FB595" s="7">
        <f>IF(ROUND(EY595-FA595,2)&gt;0,ROUND(EY595-FA595,2),0)</f>
        <v>0</v>
      </c>
      <c r="GB595">
        <v>593</v>
      </c>
      <c r="GC595" s="7">
        <f>IF(HB594&gt;0,GC594-1000,GC594)</f>
        <v>0</v>
      </c>
      <c r="GD595" s="20">
        <f>IF(HB594&gt;0,ROUND(PMT($F$92/12,$F$96*12,-GC595),5),0)</f>
        <v>0</v>
      </c>
      <c r="GE595" s="15">
        <f>IF(HB594&gt;0,ROUND(GC595*$GE$1/1000,2),0)</f>
        <v>0</v>
      </c>
      <c r="GF595" s="9">
        <f>INT(GE595)</f>
        <v>0</v>
      </c>
      <c r="GG595" s="23">
        <f>INT((GE595-GF595)*10)/10</f>
        <v>0</v>
      </c>
      <c r="GH595" s="17">
        <f>GE595-GF595-GG595</f>
        <v>0</v>
      </c>
      <c r="GI595" s="23">
        <f>IF(OR(GH595=0.05,GH595=0),GH595,IF(AND(GH595&gt;0.051,GH595&lt;0.1),0.1,IF(AND(GH595&gt;0.001,GH595&lt;0.05),0.05,GH595)))</f>
        <v>0</v>
      </c>
      <c r="GJ595" s="23">
        <f>GF595+GG595+GI595</f>
        <v>0</v>
      </c>
      <c r="GK595" s="15">
        <f>IF(HB594&gt;0,ROUND($GD$1*$GK$1,2),0)</f>
        <v>0</v>
      </c>
      <c r="GL595" s="22">
        <v>0</v>
      </c>
      <c r="GM595" s="22">
        <f>IF(HB594&gt;0,ROUND($GD$1*$GM$1,0),0)</f>
        <v>0</v>
      </c>
      <c r="GN595" s="22">
        <f>IF(HB594&gt;0,ROUND($GD$1*$GN$1,2),0)</f>
        <v>0</v>
      </c>
      <c r="GO595" s="22">
        <f>IF(HB594&gt;0,ROUND($GD$1*$GO$1,2),0)</f>
        <v>0</v>
      </c>
      <c r="GP595" s="22">
        <f>IF(HB594&gt;0,ROUND($GD$1*$GP$1,2),0)</f>
        <v>0</v>
      </c>
      <c r="GQ595" s="15">
        <f>IF(HB594&gt;0,GK595+SUM(GM595:GP595),0)</f>
        <v>0</v>
      </c>
      <c r="GR595" s="22">
        <f>IF(HB594&gt;0,ROUND(GQ595/12,2),0)</f>
        <v>0</v>
      </c>
      <c r="GS595" s="9">
        <f>INT(GR595)</f>
        <v>0</v>
      </c>
      <c r="GT595" s="23">
        <f>INT((GR595-GS595)*10)/10</f>
        <v>0</v>
      </c>
      <c r="GU595" s="17">
        <f>GR595-GS595-GT595</f>
        <v>0</v>
      </c>
      <c r="GV595" s="23">
        <f>IF(OR(GU595=0.05,GU595=0),GU595,IF(AND(GU595&gt;0.051,GU595&lt;0.1),0.1,IF(AND(GU595&gt;0.001,GU595&lt;0.05),0.05,GU595)))</f>
        <v>0</v>
      </c>
      <c r="GW595" s="23">
        <f>GS595+GT595+GV595</f>
        <v>0</v>
      </c>
      <c r="GX595">
        <f>IF(HB594&gt;0,GX594,0)</f>
        <v>0</v>
      </c>
      <c r="GY595" s="7">
        <f>ROUND(GD595+GJ595+GW595+GX595,2)</f>
        <v>0</v>
      </c>
      <c r="GZ595" s="7">
        <f>IF(AND(GY595&gt;0,GY596=0),GY595,0)</f>
        <v>0</v>
      </c>
      <c r="HA595" s="7">
        <f>IF(HB594&gt;0,HA594,0)</f>
        <v>0</v>
      </c>
      <c r="HB595" s="7">
        <f>IF(ROUND(GY595-HA595,2)&gt;0,ROUND(GY595-HA595,2),0)</f>
        <v>0</v>
      </c>
    </row>
    <row r="596" spans="1:235">
      <c r="BB596">
        <v>594</v>
      </c>
      <c r="BC596" s="7">
        <f>IF(BW595&gt;0,BC595-1000,BC595)</f>
        <v>0</v>
      </c>
      <c r="BD596" s="20">
        <f>IF(BW595&gt;0,ROUND(PMT($F$92/12,$F$96*12,-BC596),5),0)</f>
        <v>0</v>
      </c>
      <c r="BE596" s="15">
        <f>IF(BW595&gt;0,ROUND(BC596*$E$1/1000,2),0)</f>
        <v>0</v>
      </c>
      <c r="BF596" s="15">
        <f>IF(BW595&gt;0,ROUND(MIN(BC596,$F$168)*$BF$1,2),0)</f>
        <v>0</v>
      </c>
      <c r="BG596" s="22">
        <v>0</v>
      </c>
      <c r="BH596" s="22">
        <f>IF(BW595&gt;0,ROUND(MIN(BC596,$F$168)*$BH$1,0),0)</f>
        <v>0</v>
      </c>
      <c r="BI596" s="22">
        <f>IF(BW595&gt;0,ROUND(MIN(BC596,$F$168)*$BI$1,2),0)</f>
        <v>0</v>
      </c>
      <c r="BJ596" s="22">
        <f>IF(BW595&gt;0,ROUND(MIN(BC596,$F$168)*$BJ$1,2),0)</f>
        <v>0</v>
      </c>
      <c r="BK596" s="22">
        <f>IF(BW595&gt;0,ROUND(MIN(BC596,$F$168)*$BK$1,2),0)</f>
        <v>0</v>
      </c>
      <c r="BL596" s="15">
        <f>IF(BW595&gt;0,BF596+SUM(BH596:BK596),0)</f>
        <v>0</v>
      </c>
      <c r="BM596" s="22">
        <f>IF(BW595&gt;0,ROUND(BL596/12,2),0)</f>
        <v>0</v>
      </c>
      <c r="BN596" s="9">
        <f>INT(BM596)</f>
        <v>0</v>
      </c>
      <c r="BO596" s="23">
        <f>INT((BM596-BN596)*10)/10</f>
        <v>0</v>
      </c>
      <c r="BP596" s="17">
        <f>BM596-BN596-BO596</f>
        <v>0</v>
      </c>
      <c r="BQ596" s="23">
        <f>IF(OR(BP596=0.05,BP596=0),BP596,IF(AND(BP596&gt;0.051,BP596&lt;0.1),0.1,IF(AND(BP596&gt;0.001,BP596&lt;0.05),0.05,BP596)))</f>
        <v>0</v>
      </c>
      <c r="BR596" s="23">
        <f>BN596+BO596+BQ596</f>
        <v>0</v>
      </c>
      <c r="BS596">
        <f>IF(BW595&gt;0,BS595,0)</f>
        <v>0</v>
      </c>
      <c r="BT596" s="7">
        <f>SUM(BD596:BE596)+BR596+BS596</f>
        <v>0</v>
      </c>
      <c r="BU596" s="7">
        <f>IF(AND(BT596&gt;0,BT597=0),BT596,0)</f>
        <v>0</v>
      </c>
      <c r="BV596" s="7">
        <f>IF(BW595&gt;0,BV595,0)</f>
        <v>0</v>
      </c>
      <c r="BW596" s="7">
        <f>IF(ROUND(BT596-BV596,2)&gt;0,ROUND(BT596-BV596,2),0)</f>
        <v>0</v>
      </c>
      <c r="CB596">
        <v>594</v>
      </c>
      <c r="CC596" s="7">
        <f>IF(DB595&gt;0,CC595-1000,CC595)</f>
        <v>0</v>
      </c>
      <c r="CD596" s="20">
        <f>IF(DB595&gt;0,ROUND(PMT($F$92/12,$F$96*12,-CC596),5),0)</f>
        <v>0</v>
      </c>
      <c r="CE596" s="15">
        <f>IF(DB595&gt;0,ROUND(CC596*$CE$1/1000,2),0)</f>
        <v>0</v>
      </c>
      <c r="CF596" s="9">
        <f>INT(CE596)</f>
        <v>0</v>
      </c>
      <c r="CG596" s="23">
        <f>INT((CE596-CF596)*10)/10</f>
        <v>0</v>
      </c>
      <c r="CH596" s="17">
        <f>CE596-CF596-CG596</f>
        <v>0</v>
      </c>
      <c r="CI596" s="23">
        <f>IF(OR(CH596=0.05,CH596=0),CH596,IF(AND(CH596&gt;0.051,CH596&lt;0.1),0.1,IF(AND(CH596&gt;0.001,CH596&lt;0.05),0.05,CH596)))</f>
        <v>0</v>
      </c>
      <c r="CJ596" s="23">
        <f>CF596+CG596+CI596</f>
        <v>0</v>
      </c>
      <c r="CK596" s="15">
        <f>IF(DB595&gt;0,ROUND($CD$1*$CK$1,2),0)</f>
        <v>0</v>
      </c>
      <c r="CL596" s="22">
        <v>0</v>
      </c>
      <c r="CM596" s="22">
        <f>IF(DB595&gt;0,ROUND($CD$1*$CM$1,2),0)</f>
        <v>0</v>
      </c>
      <c r="CN596" s="22">
        <f>IF(DB595&gt;0,ROUND($CD$1*$CN$1,2),0)</f>
        <v>0</v>
      </c>
      <c r="CO596" s="22">
        <f>IF(DB595&gt;0,ROUND($CD$1*$CO$1,2),0)</f>
        <v>0</v>
      </c>
      <c r="CP596" s="22">
        <f>IF(DB595&gt;0,ROUND($CD$1*$CP$1,2),0)</f>
        <v>0</v>
      </c>
      <c r="CQ596" s="15">
        <f>IF(DB595&gt;0,CK596+SUM(CM596:CP596),0)</f>
        <v>0</v>
      </c>
      <c r="CR596" s="22">
        <f>IF(DB595&gt;0,ROUND(CQ596/12,2),0)</f>
        <v>0</v>
      </c>
      <c r="CS596" s="9">
        <f>INT(CR596)</f>
        <v>0</v>
      </c>
      <c r="CT596" s="23">
        <f>INT((CR596-CS596)*10)/10</f>
        <v>0</v>
      </c>
      <c r="CU596" s="17">
        <f>CR596-CS596-CT596</f>
        <v>0</v>
      </c>
      <c r="CV596" s="23">
        <f>IF(OR(CU596=0.05,CU596=0),CU596,IF(AND(CU596&gt;0.051,CU596&lt;0.1),0.1,IF(AND(CU596&gt;0.001,CU596&lt;0.05),0.05,CU596)))</f>
        <v>0</v>
      </c>
      <c r="CW596" s="23">
        <f>CS596+CT596+CV596</f>
        <v>0</v>
      </c>
      <c r="CX596">
        <f>IF(DB595&gt;0,CX595,0)</f>
        <v>0</v>
      </c>
      <c r="CY596" s="7">
        <f>ROUND(CD596+CJ596+CW596+CX596,2)</f>
        <v>0</v>
      </c>
      <c r="CZ596" s="7">
        <f>IF(AND(CY596&gt;0,CY597=0),CY596,0)</f>
        <v>0</v>
      </c>
      <c r="DA596" s="7">
        <f>IF(DB595&gt;0,DA595,0)</f>
        <v>0</v>
      </c>
      <c r="DB596" s="7">
        <f>IF(ROUND(CY596-DA596,2)&gt;0,ROUND(CY596-DA596,2),0)</f>
        <v>0</v>
      </c>
      <c r="EB596">
        <v>594</v>
      </c>
      <c r="EC596" s="7">
        <f>IF(FB595&gt;0,EC595-1000,EC595)</f>
        <v>0</v>
      </c>
      <c r="ED596" s="20">
        <f>IF(FB595&gt;0,ROUND(PMT($F$92/12,$F$96*12,-EC596),5),0)</f>
        <v>0</v>
      </c>
      <c r="EE596" s="15">
        <f>IF(FB595&gt;0,ROUND(EC596*$EE$1/1000,2),0)</f>
        <v>0</v>
      </c>
      <c r="EF596" s="9">
        <f>INT(EE596)</f>
        <v>0</v>
      </c>
      <c r="EG596" s="23">
        <f>INT((EE596-EF596)*10)/10</f>
        <v>0</v>
      </c>
      <c r="EH596" s="17">
        <f>EE596-EF596-EG596</f>
        <v>0</v>
      </c>
      <c r="EI596" s="23">
        <f>IF(OR(EH596=0.05,EH596=0),EH596,IF(AND(EH596&gt;0.051,EH596&lt;0.1),0.1,IF(AND(EH596&gt;0.001,EH596&lt;0.05),0.05,EH596)))</f>
        <v>0</v>
      </c>
      <c r="EJ596" s="23">
        <f>EF596+EG596+EI596</f>
        <v>0</v>
      </c>
      <c r="EK596" s="15">
        <f>IF(FB595&gt;0,ROUND($ED$1*$EK$1,2),0)</f>
        <v>0</v>
      </c>
      <c r="EL596" s="22">
        <v>0</v>
      </c>
      <c r="EM596" s="22">
        <f>IF(FB595&gt;0,ROUND($ED$1*$EM$1,0),0)</f>
        <v>0</v>
      </c>
      <c r="EN596" s="22">
        <f>IF(FB595&gt;0,ROUND($ED$1*$EN$1,2),0)</f>
        <v>0</v>
      </c>
      <c r="EO596" s="22">
        <f>IF(FB595&gt;0,ROUND($ED$1*$EO$1,2),0)</f>
        <v>0</v>
      </c>
      <c r="EP596" s="22">
        <f>IF(FB595&gt;0,ROUND($ED$1*$EP$1,2),0)</f>
        <v>0</v>
      </c>
      <c r="EQ596" s="15">
        <f>IF(FB595&gt;0,EK596+SUM(EM596:EP596),0)</f>
        <v>0</v>
      </c>
      <c r="ER596" s="22">
        <f>IF(FB595&gt;0,ROUND(EQ596/12,2),0)</f>
        <v>0</v>
      </c>
      <c r="ES596" s="9">
        <f>INT(ER596)</f>
        <v>0</v>
      </c>
      <c r="ET596" s="23">
        <f>INT((ER596-ES596)*10)/10</f>
        <v>0</v>
      </c>
      <c r="EU596" s="17">
        <f>ER596-ES596-ET596</f>
        <v>0</v>
      </c>
      <c r="EV596" s="23">
        <f>IF(OR(EU596=0.05,EU596=0),EU596,IF(AND(EU596&gt;0.051,EU596&lt;0.1),0.1,IF(AND(EU596&gt;0.001,EU596&lt;0.05),0.05,EU596)))</f>
        <v>0</v>
      </c>
      <c r="EW596" s="23">
        <f>ES596+ET596+EV596</f>
        <v>0</v>
      </c>
      <c r="EX596">
        <f>IF(FB595&gt;0,EX595,0)</f>
        <v>0</v>
      </c>
      <c r="EY596" s="7">
        <f>ROUND(ED596+EJ596+EW596+EX596,2)</f>
        <v>0</v>
      </c>
      <c r="EZ596" s="7">
        <f>IF(AND(EY596&gt;0,EY597=0),EY596,0)</f>
        <v>0</v>
      </c>
      <c r="FA596" s="7">
        <f>IF(FB595&gt;0,FA595,0)</f>
        <v>0</v>
      </c>
      <c r="FB596" s="7">
        <f>IF(ROUND(EY596-FA596,2)&gt;0,ROUND(EY596-FA596,2),0)</f>
        <v>0</v>
      </c>
      <c r="GB596">
        <v>594</v>
      </c>
      <c r="GC596" s="7">
        <f>IF(HB595&gt;0,GC595-1000,GC595)</f>
        <v>0</v>
      </c>
      <c r="GD596" s="20">
        <f>IF(HB595&gt;0,ROUND(PMT($F$92/12,$F$96*12,-GC596),5),0)</f>
        <v>0</v>
      </c>
      <c r="GE596" s="15">
        <f>IF(HB595&gt;0,ROUND(GC596*$GE$1/1000,2),0)</f>
        <v>0</v>
      </c>
      <c r="GF596" s="9">
        <f>INT(GE596)</f>
        <v>0</v>
      </c>
      <c r="GG596" s="23">
        <f>INT((GE596-GF596)*10)/10</f>
        <v>0</v>
      </c>
      <c r="GH596" s="17">
        <f>GE596-GF596-GG596</f>
        <v>0</v>
      </c>
      <c r="GI596" s="23">
        <f>IF(OR(GH596=0.05,GH596=0),GH596,IF(AND(GH596&gt;0.051,GH596&lt;0.1),0.1,IF(AND(GH596&gt;0.001,GH596&lt;0.05),0.05,GH596)))</f>
        <v>0</v>
      </c>
      <c r="GJ596" s="23">
        <f>GF596+GG596+GI596</f>
        <v>0</v>
      </c>
      <c r="GK596" s="15">
        <f>IF(HB595&gt;0,ROUND($GD$1*$GK$1,2),0)</f>
        <v>0</v>
      </c>
      <c r="GL596" s="22">
        <v>0</v>
      </c>
      <c r="GM596" s="22">
        <f>IF(HB595&gt;0,ROUND($GD$1*$GM$1,0),0)</f>
        <v>0</v>
      </c>
      <c r="GN596" s="22">
        <f>IF(HB595&gt;0,ROUND($GD$1*$GN$1,2),0)</f>
        <v>0</v>
      </c>
      <c r="GO596" s="22">
        <f>IF(HB595&gt;0,ROUND($GD$1*$GO$1,2),0)</f>
        <v>0</v>
      </c>
      <c r="GP596" s="22">
        <f>IF(HB595&gt;0,ROUND($GD$1*$GP$1,2),0)</f>
        <v>0</v>
      </c>
      <c r="GQ596" s="15">
        <f>IF(HB595&gt;0,GK596+SUM(GM596:GP596),0)</f>
        <v>0</v>
      </c>
      <c r="GR596" s="22">
        <f>IF(HB595&gt;0,ROUND(GQ596/12,2),0)</f>
        <v>0</v>
      </c>
      <c r="GS596" s="9">
        <f>INT(GR596)</f>
        <v>0</v>
      </c>
      <c r="GT596" s="23">
        <f>INT((GR596-GS596)*10)/10</f>
        <v>0</v>
      </c>
      <c r="GU596" s="17">
        <f>GR596-GS596-GT596</f>
        <v>0</v>
      </c>
      <c r="GV596" s="23">
        <f>IF(OR(GU596=0.05,GU596=0),GU596,IF(AND(GU596&gt;0.051,GU596&lt;0.1),0.1,IF(AND(GU596&gt;0.001,GU596&lt;0.05),0.05,GU596)))</f>
        <v>0</v>
      </c>
      <c r="GW596" s="23">
        <f>GS596+GT596+GV596</f>
        <v>0</v>
      </c>
      <c r="GX596">
        <f>IF(HB595&gt;0,GX595,0)</f>
        <v>0</v>
      </c>
      <c r="GY596" s="7">
        <f>ROUND(GD596+GJ596+GW596+GX596,2)</f>
        <v>0</v>
      </c>
      <c r="GZ596" s="7">
        <f>IF(AND(GY596&gt;0,GY597=0),GY596,0)</f>
        <v>0</v>
      </c>
      <c r="HA596" s="7">
        <f>IF(HB595&gt;0,HA595,0)</f>
        <v>0</v>
      </c>
      <c r="HB596" s="7">
        <f>IF(ROUND(GY596-HA596,2)&gt;0,ROUND(GY596-HA596,2),0)</f>
        <v>0</v>
      </c>
    </row>
    <row r="597" spans="1:235">
      <c r="BB597">
        <v>595</v>
      </c>
      <c r="BC597" s="7">
        <f>IF(BW596&gt;0,BC596-1000,BC596)</f>
        <v>0</v>
      </c>
      <c r="BD597" s="20">
        <f>IF(BW596&gt;0,ROUND(PMT($F$92/12,$F$96*12,-BC597),5),0)</f>
        <v>0</v>
      </c>
      <c r="BE597" s="15">
        <f>IF(BW596&gt;0,ROUND(BC597*$E$1/1000,2),0)</f>
        <v>0</v>
      </c>
      <c r="BF597" s="15">
        <f>IF(BW596&gt;0,ROUND(MIN(BC597,$F$168)*$BF$1,2),0)</f>
        <v>0</v>
      </c>
      <c r="BG597" s="22">
        <v>0</v>
      </c>
      <c r="BH597" s="22">
        <f>IF(BW596&gt;0,ROUND(MIN(BC597,$F$168)*$BH$1,0),0)</f>
        <v>0</v>
      </c>
      <c r="BI597" s="22">
        <f>IF(BW596&gt;0,ROUND(MIN(BC597,$F$168)*$BI$1,2),0)</f>
        <v>0</v>
      </c>
      <c r="BJ597" s="22">
        <f>IF(BW596&gt;0,ROUND(MIN(BC597,$F$168)*$BJ$1,2),0)</f>
        <v>0</v>
      </c>
      <c r="BK597" s="22">
        <f>IF(BW596&gt;0,ROUND(MIN(BC597,$F$168)*$BK$1,2),0)</f>
        <v>0</v>
      </c>
      <c r="BL597" s="15">
        <f>IF(BW596&gt;0,BF597+SUM(BH597:BK597),0)</f>
        <v>0</v>
      </c>
      <c r="BM597" s="22">
        <f>IF(BW596&gt;0,ROUND(BL597/12,2),0)</f>
        <v>0</v>
      </c>
      <c r="BN597" s="9">
        <f>INT(BM597)</f>
        <v>0</v>
      </c>
      <c r="BO597" s="23">
        <f>INT((BM597-BN597)*10)/10</f>
        <v>0</v>
      </c>
      <c r="BP597" s="17">
        <f>BM597-BN597-BO597</f>
        <v>0</v>
      </c>
      <c r="BQ597" s="23">
        <f>IF(OR(BP597=0.05,BP597=0),BP597,IF(AND(BP597&gt;0.051,BP597&lt;0.1),0.1,IF(AND(BP597&gt;0.001,BP597&lt;0.05),0.05,BP597)))</f>
        <v>0</v>
      </c>
      <c r="BR597" s="23">
        <f>BN597+BO597+BQ597</f>
        <v>0</v>
      </c>
      <c r="BS597">
        <f>IF(BW596&gt;0,BS596,0)</f>
        <v>0</v>
      </c>
      <c r="BT597" s="7">
        <f>SUM(BD597:BE597)+BR597+BS597</f>
        <v>0</v>
      </c>
      <c r="BU597" s="7">
        <f>IF(AND(BT597&gt;0,BT598=0),BT597,0)</f>
        <v>0</v>
      </c>
      <c r="BV597" s="7">
        <f>IF(BW596&gt;0,BV596,0)</f>
        <v>0</v>
      </c>
      <c r="BW597" s="7">
        <f>IF(ROUND(BT597-BV597,2)&gt;0,ROUND(BT597-BV597,2),0)</f>
        <v>0</v>
      </c>
      <c r="CB597">
        <v>595</v>
      </c>
      <c r="CC597" s="7">
        <f>IF(DB596&gt;0,CC596-1000,CC596)</f>
        <v>0</v>
      </c>
      <c r="CD597" s="20">
        <f>IF(DB596&gt;0,ROUND(PMT($F$92/12,$F$96*12,-CC597),5),0)</f>
        <v>0</v>
      </c>
      <c r="CE597" s="15">
        <f>IF(DB596&gt;0,ROUND(CC597*$CE$1/1000,2),0)</f>
        <v>0</v>
      </c>
      <c r="CF597" s="9">
        <f>INT(CE597)</f>
        <v>0</v>
      </c>
      <c r="CG597" s="23">
        <f>INT((CE597-CF597)*10)/10</f>
        <v>0</v>
      </c>
      <c r="CH597" s="17">
        <f>CE597-CF597-CG597</f>
        <v>0</v>
      </c>
      <c r="CI597" s="23">
        <f>IF(OR(CH597=0.05,CH597=0),CH597,IF(AND(CH597&gt;0.051,CH597&lt;0.1),0.1,IF(AND(CH597&gt;0.001,CH597&lt;0.05),0.05,CH597)))</f>
        <v>0</v>
      </c>
      <c r="CJ597" s="23">
        <f>CF597+CG597+CI597</f>
        <v>0</v>
      </c>
      <c r="CK597" s="15">
        <f>IF(DB596&gt;0,ROUND($CD$1*$CK$1,2),0)</f>
        <v>0</v>
      </c>
      <c r="CL597" s="22">
        <v>0</v>
      </c>
      <c r="CM597" s="22">
        <f>IF(DB596&gt;0,ROUND($CD$1*$CM$1,2),0)</f>
        <v>0</v>
      </c>
      <c r="CN597" s="22">
        <f>IF(DB596&gt;0,ROUND($CD$1*$CN$1,2),0)</f>
        <v>0</v>
      </c>
      <c r="CO597" s="22">
        <f>IF(DB596&gt;0,ROUND($CD$1*$CO$1,2),0)</f>
        <v>0</v>
      </c>
      <c r="CP597" s="22">
        <f>IF(DB596&gt;0,ROUND($CD$1*$CP$1,2),0)</f>
        <v>0</v>
      </c>
      <c r="CQ597" s="15">
        <f>IF(DB596&gt;0,CK597+SUM(CM597:CP597),0)</f>
        <v>0</v>
      </c>
      <c r="CR597" s="22">
        <f>IF(DB596&gt;0,ROUND(CQ597/12,2),0)</f>
        <v>0</v>
      </c>
      <c r="CS597" s="9">
        <f>INT(CR597)</f>
        <v>0</v>
      </c>
      <c r="CT597" s="23">
        <f>INT((CR597-CS597)*10)/10</f>
        <v>0</v>
      </c>
      <c r="CU597" s="17">
        <f>CR597-CS597-CT597</f>
        <v>0</v>
      </c>
      <c r="CV597" s="23">
        <f>IF(OR(CU597=0.05,CU597=0),CU597,IF(AND(CU597&gt;0.051,CU597&lt;0.1),0.1,IF(AND(CU597&gt;0.001,CU597&lt;0.05),0.05,CU597)))</f>
        <v>0</v>
      </c>
      <c r="CW597" s="23">
        <f>CS597+CT597+CV597</f>
        <v>0</v>
      </c>
      <c r="CX597">
        <f>IF(DB596&gt;0,CX596,0)</f>
        <v>0</v>
      </c>
      <c r="CY597" s="7">
        <f>ROUND(CD597+CJ597+CW597+CX597,2)</f>
        <v>0</v>
      </c>
      <c r="CZ597" s="7">
        <f>IF(AND(CY597&gt;0,CY598=0),CY597,0)</f>
        <v>0</v>
      </c>
      <c r="DA597" s="7">
        <f>IF(DB596&gt;0,DA596,0)</f>
        <v>0</v>
      </c>
      <c r="DB597" s="7">
        <f>IF(ROUND(CY597-DA597,2)&gt;0,ROUND(CY597-DA597,2),0)</f>
        <v>0</v>
      </c>
      <c r="EB597">
        <v>595</v>
      </c>
      <c r="EC597" s="7">
        <f>IF(FB596&gt;0,EC596-1000,EC596)</f>
        <v>0</v>
      </c>
      <c r="ED597" s="20">
        <f>IF(FB596&gt;0,ROUND(PMT($F$92/12,$F$96*12,-EC597),5),0)</f>
        <v>0</v>
      </c>
      <c r="EE597" s="15">
        <f>IF(FB596&gt;0,ROUND(EC597*$EE$1/1000,2),0)</f>
        <v>0</v>
      </c>
      <c r="EF597" s="9">
        <f>INT(EE597)</f>
        <v>0</v>
      </c>
      <c r="EG597" s="23">
        <f>INT((EE597-EF597)*10)/10</f>
        <v>0</v>
      </c>
      <c r="EH597" s="17">
        <f>EE597-EF597-EG597</f>
        <v>0</v>
      </c>
      <c r="EI597" s="23">
        <f>IF(OR(EH597=0.05,EH597=0),EH597,IF(AND(EH597&gt;0.051,EH597&lt;0.1),0.1,IF(AND(EH597&gt;0.001,EH597&lt;0.05),0.05,EH597)))</f>
        <v>0</v>
      </c>
      <c r="EJ597" s="23">
        <f>EF597+EG597+EI597</f>
        <v>0</v>
      </c>
      <c r="EK597" s="15">
        <f>IF(FB596&gt;0,ROUND($ED$1*$EK$1,2),0)</f>
        <v>0</v>
      </c>
      <c r="EL597" s="22">
        <v>0</v>
      </c>
      <c r="EM597" s="22">
        <f>IF(FB596&gt;0,ROUND($ED$1*$EM$1,0),0)</f>
        <v>0</v>
      </c>
      <c r="EN597" s="22">
        <f>IF(FB596&gt;0,ROUND($ED$1*$EN$1,2),0)</f>
        <v>0</v>
      </c>
      <c r="EO597" s="22">
        <f>IF(FB596&gt;0,ROUND($ED$1*$EO$1,2),0)</f>
        <v>0</v>
      </c>
      <c r="EP597" s="22">
        <f>IF(FB596&gt;0,ROUND($ED$1*$EP$1,2),0)</f>
        <v>0</v>
      </c>
      <c r="EQ597" s="15">
        <f>IF(FB596&gt;0,EK597+SUM(EM597:EP597),0)</f>
        <v>0</v>
      </c>
      <c r="ER597" s="22">
        <f>IF(FB596&gt;0,ROUND(EQ597/12,2),0)</f>
        <v>0</v>
      </c>
      <c r="ES597" s="9">
        <f>INT(ER597)</f>
        <v>0</v>
      </c>
      <c r="ET597" s="23">
        <f>INT((ER597-ES597)*10)/10</f>
        <v>0</v>
      </c>
      <c r="EU597" s="17">
        <f>ER597-ES597-ET597</f>
        <v>0</v>
      </c>
      <c r="EV597" s="23">
        <f>IF(OR(EU597=0.05,EU597=0),EU597,IF(AND(EU597&gt;0.051,EU597&lt;0.1),0.1,IF(AND(EU597&gt;0.001,EU597&lt;0.05),0.05,EU597)))</f>
        <v>0</v>
      </c>
      <c r="EW597" s="23">
        <f>ES597+ET597+EV597</f>
        <v>0</v>
      </c>
      <c r="EX597">
        <f>IF(FB596&gt;0,EX596,0)</f>
        <v>0</v>
      </c>
      <c r="EY597" s="7">
        <f>ROUND(ED597+EJ597+EW597+EX597,2)</f>
        <v>0</v>
      </c>
      <c r="EZ597" s="7">
        <f>IF(AND(EY597&gt;0,EY598=0),EY597,0)</f>
        <v>0</v>
      </c>
      <c r="FA597" s="7">
        <f>IF(FB596&gt;0,FA596,0)</f>
        <v>0</v>
      </c>
      <c r="FB597" s="7">
        <f>IF(ROUND(EY597-FA597,2)&gt;0,ROUND(EY597-FA597,2),0)</f>
        <v>0</v>
      </c>
      <c r="GB597">
        <v>595</v>
      </c>
      <c r="GC597" s="7">
        <f>IF(HB596&gt;0,GC596-1000,GC596)</f>
        <v>0</v>
      </c>
      <c r="GD597" s="20">
        <f>IF(HB596&gt;0,ROUND(PMT($F$92/12,$F$96*12,-GC597),5),0)</f>
        <v>0</v>
      </c>
      <c r="GE597" s="15">
        <f>IF(HB596&gt;0,ROUND(GC597*$GE$1/1000,2),0)</f>
        <v>0</v>
      </c>
      <c r="GF597" s="9">
        <f>INT(GE597)</f>
        <v>0</v>
      </c>
      <c r="GG597" s="23">
        <f>INT((GE597-GF597)*10)/10</f>
        <v>0</v>
      </c>
      <c r="GH597" s="17">
        <f>GE597-GF597-GG597</f>
        <v>0</v>
      </c>
      <c r="GI597" s="23">
        <f>IF(OR(GH597=0.05,GH597=0),GH597,IF(AND(GH597&gt;0.051,GH597&lt;0.1),0.1,IF(AND(GH597&gt;0.001,GH597&lt;0.05),0.05,GH597)))</f>
        <v>0</v>
      </c>
      <c r="GJ597" s="23">
        <f>GF597+GG597+GI597</f>
        <v>0</v>
      </c>
      <c r="GK597" s="15">
        <f>IF(HB596&gt;0,ROUND($GD$1*$GK$1,2),0)</f>
        <v>0</v>
      </c>
      <c r="GL597" s="22">
        <v>0</v>
      </c>
      <c r="GM597" s="22">
        <f>IF(HB596&gt;0,ROUND($GD$1*$GM$1,0),0)</f>
        <v>0</v>
      </c>
      <c r="GN597" s="22">
        <f>IF(HB596&gt;0,ROUND($GD$1*$GN$1,2),0)</f>
        <v>0</v>
      </c>
      <c r="GO597" s="22">
        <f>IF(HB596&gt;0,ROUND($GD$1*$GO$1,2),0)</f>
        <v>0</v>
      </c>
      <c r="GP597" s="22">
        <f>IF(HB596&gt;0,ROUND($GD$1*$GP$1,2),0)</f>
        <v>0</v>
      </c>
      <c r="GQ597" s="15">
        <f>IF(HB596&gt;0,GK597+SUM(GM597:GP597),0)</f>
        <v>0</v>
      </c>
      <c r="GR597" s="22">
        <f>IF(HB596&gt;0,ROUND(GQ597/12,2),0)</f>
        <v>0</v>
      </c>
      <c r="GS597" s="9">
        <f>INT(GR597)</f>
        <v>0</v>
      </c>
      <c r="GT597" s="23">
        <f>INT((GR597-GS597)*10)/10</f>
        <v>0</v>
      </c>
      <c r="GU597" s="17">
        <f>GR597-GS597-GT597</f>
        <v>0</v>
      </c>
      <c r="GV597" s="23">
        <f>IF(OR(GU597=0.05,GU597=0),GU597,IF(AND(GU597&gt;0.051,GU597&lt;0.1),0.1,IF(AND(GU597&gt;0.001,GU597&lt;0.05),0.05,GU597)))</f>
        <v>0</v>
      </c>
      <c r="GW597" s="23">
        <f>GS597+GT597+GV597</f>
        <v>0</v>
      </c>
      <c r="GX597">
        <f>IF(HB596&gt;0,GX596,0)</f>
        <v>0</v>
      </c>
      <c r="GY597" s="7">
        <f>ROUND(GD597+GJ597+GW597+GX597,2)</f>
        <v>0</v>
      </c>
      <c r="GZ597" s="7">
        <f>IF(AND(GY597&gt;0,GY598=0),GY597,0)</f>
        <v>0</v>
      </c>
      <c r="HA597" s="7">
        <f>IF(HB596&gt;0,HA596,0)</f>
        <v>0</v>
      </c>
      <c r="HB597" s="7">
        <f>IF(ROUND(GY597-HA597,2)&gt;0,ROUND(GY597-HA597,2),0)</f>
        <v>0</v>
      </c>
    </row>
    <row r="598" spans="1:235">
      <c r="BB598">
        <v>596</v>
      </c>
      <c r="BC598" s="7">
        <f>IF(BW597&gt;0,BC597-1000,BC597)</f>
        <v>0</v>
      </c>
      <c r="BD598" s="20">
        <f>IF(BW597&gt;0,ROUND(PMT($F$92/12,$F$96*12,-BC598),5),0)</f>
        <v>0</v>
      </c>
      <c r="BE598" s="15">
        <f>IF(BW597&gt;0,ROUND(BC598*$E$1/1000,2),0)</f>
        <v>0</v>
      </c>
      <c r="BF598" s="15">
        <f>IF(BW597&gt;0,ROUND(MIN(BC598,$F$168)*$BF$1,2),0)</f>
        <v>0</v>
      </c>
      <c r="BG598" s="22">
        <v>0</v>
      </c>
      <c r="BH598" s="22">
        <f>IF(BW597&gt;0,ROUND(MIN(BC598,$F$168)*$BH$1,0),0)</f>
        <v>0</v>
      </c>
      <c r="BI598" s="22">
        <f>IF(BW597&gt;0,ROUND(MIN(BC598,$F$168)*$BI$1,2),0)</f>
        <v>0</v>
      </c>
      <c r="BJ598" s="22">
        <f>IF(BW597&gt;0,ROUND(MIN(BC598,$F$168)*$BJ$1,2),0)</f>
        <v>0</v>
      </c>
      <c r="BK598" s="22">
        <f>IF(BW597&gt;0,ROUND(MIN(BC598,$F$168)*$BK$1,2),0)</f>
        <v>0</v>
      </c>
      <c r="BL598" s="15">
        <f>IF(BW597&gt;0,BF598+SUM(BH598:BK598),0)</f>
        <v>0</v>
      </c>
      <c r="BM598" s="22">
        <f>IF(BW597&gt;0,ROUND(BL598/12,2),0)</f>
        <v>0</v>
      </c>
      <c r="BN598" s="9">
        <f>INT(BM598)</f>
        <v>0</v>
      </c>
      <c r="BO598" s="23">
        <f>INT((BM598-BN598)*10)/10</f>
        <v>0</v>
      </c>
      <c r="BP598" s="17">
        <f>BM598-BN598-BO598</f>
        <v>0</v>
      </c>
      <c r="BQ598" s="23">
        <f>IF(OR(BP598=0.05,BP598=0),BP598,IF(AND(BP598&gt;0.051,BP598&lt;0.1),0.1,IF(AND(BP598&gt;0.001,BP598&lt;0.05),0.05,BP598)))</f>
        <v>0</v>
      </c>
      <c r="BR598" s="23">
        <f>BN598+BO598+BQ598</f>
        <v>0</v>
      </c>
      <c r="BS598">
        <f>IF(BW597&gt;0,BS597,0)</f>
        <v>0</v>
      </c>
      <c r="BT598" s="7">
        <f>SUM(BD598:BE598)+BR598+BS598</f>
        <v>0</v>
      </c>
      <c r="BU598" s="7">
        <f>IF(AND(BT598&gt;0,BT599=0),BT598,0)</f>
        <v>0</v>
      </c>
      <c r="BV598" s="7">
        <f>IF(BW597&gt;0,BV597,0)</f>
        <v>0</v>
      </c>
      <c r="BW598" s="7">
        <f>IF(ROUND(BT598-BV598,2)&gt;0,ROUND(BT598-BV598,2),0)</f>
        <v>0</v>
      </c>
      <c r="CB598">
        <v>596</v>
      </c>
      <c r="CC598" s="7">
        <f>IF(DB597&gt;0,CC597-1000,CC597)</f>
        <v>0</v>
      </c>
      <c r="CD598" s="20">
        <f>IF(DB597&gt;0,ROUND(PMT($F$92/12,$F$96*12,-CC598),5),0)</f>
        <v>0</v>
      </c>
      <c r="CE598" s="15">
        <f>IF(DB597&gt;0,ROUND(CC598*$CE$1/1000,2),0)</f>
        <v>0</v>
      </c>
      <c r="CF598" s="9">
        <f>INT(CE598)</f>
        <v>0</v>
      </c>
      <c r="CG598" s="23">
        <f>INT((CE598-CF598)*10)/10</f>
        <v>0</v>
      </c>
      <c r="CH598" s="17">
        <f>CE598-CF598-CG598</f>
        <v>0</v>
      </c>
      <c r="CI598" s="23">
        <f>IF(OR(CH598=0.05,CH598=0),CH598,IF(AND(CH598&gt;0.051,CH598&lt;0.1),0.1,IF(AND(CH598&gt;0.001,CH598&lt;0.05),0.05,CH598)))</f>
        <v>0</v>
      </c>
      <c r="CJ598" s="23">
        <f>CF598+CG598+CI598</f>
        <v>0</v>
      </c>
      <c r="CK598" s="15">
        <f>IF(DB597&gt;0,ROUND($CD$1*$CK$1,2),0)</f>
        <v>0</v>
      </c>
      <c r="CL598" s="22">
        <v>0</v>
      </c>
      <c r="CM598" s="22">
        <f>IF(DB597&gt;0,ROUND($CD$1*$CM$1,2),0)</f>
        <v>0</v>
      </c>
      <c r="CN598" s="22">
        <f>IF(DB597&gt;0,ROUND($CD$1*$CN$1,2),0)</f>
        <v>0</v>
      </c>
      <c r="CO598" s="22">
        <f>IF(DB597&gt;0,ROUND($CD$1*$CO$1,2),0)</f>
        <v>0</v>
      </c>
      <c r="CP598" s="22">
        <f>IF(DB597&gt;0,ROUND($CD$1*$CP$1,2),0)</f>
        <v>0</v>
      </c>
      <c r="CQ598" s="15">
        <f>IF(DB597&gt;0,CK598+SUM(CM598:CP598),0)</f>
        <v>0</v>
      </c>
      <c r="CR598" s="22">
        <f>IF(DB597&gt;0,ROUND(CQ598/12,2),0)</f>
        <v>0</v>
      </c>
      <c r="CS598" s="9">
        <f>INT(CR598)</f>
        <v>0</v>
      </c>
      <c r="CT598" s="23">
        <f>INT((CR598-CS598)*10)/10</f>
        <v>0</v>
      </c>
      <c r="CU598" s="17">
        <f>CR598-CS598-CT598</f>
        <v>0</v>
      </c>
      <c r="CV598" s="23">
        <f>IF(OR(CU598=0.05,CU598=0),CU598,IF(AND(CU598&gt;0.051,CU598&lt;0.1),0.1,IF(AND(CU598&gt;0.001,CU598&lt;0.05),0.05,CU598)))</f>
        <v>0</v>
      </c>
      <c r="CW598" s="23">
        <f>CS598+CT598+CV598</f>
        <v>0</v>
      </c>
      <c r="CX598">
        <f>IF(DB597&gt;0,CX597,0)</f>
        <v>0</v>
      </c>
      <c r="CY598" s="7">
        <f>ROUND(CD598+CJ598+CW598+CX598,2)</f>
        <v>0</v>
      </c>
      <c r="CZ598" s="7">
        <f>IF(AND(CY598&gt;0,CY599=0),CY598,0)</f>
        <v>0</v>
      </c>
      <c r="DA598" s="7">
        <f>IF(DB597&gt;0,DA597,0)</f>
        <v>0</v>
      </c>
      <c r="DB598" s="7">
        <f>IF(ROUND(CY598-DA598,2)&gt;0,ROUND(CY598-DA598,2),0)</f>
        <v>0</v>
      </c>
      <c r="EB598">
        <v>596</v>
      </c>
      <c r="EC598" s="7">
        <f>IF(FB597&gt;0,EC597-1000,EC597)</f>
        <v>0</v>
      </c>
      <c r="ED598" s="20">
        <f>IF(FB597&gt;0,ROUND(PMT($F$92/12,$F$96*12,-EC598),5),0)</f>
        <v>0</v>
      </c>
      <c r="EE598" s="15">
        <f>IF(FB597&gt;0,ROUND(EC598*$EE$1/1000,2),0)</f>
        <v>0</v>
      </c>
      <c r="EF598" s="9">
        <f>INT(EE598)</f>
        <v>0</v>
      </c>
      <c r="EG598" s="23">
        <f>INT((EE598-EF598)*10)/10</f>
        <v>0</v>
      </c>
      <c r="EH598" s="17">
        <f>EE598-EF598-EG598</f>
        <v>0</v>
      </c>
      <c r="EI598" s="23">
        <f>IF(OR(EH598=0.05,EH598=0),EH598,IF(AND(EH598&gt;0.051,EH598&lt;0.1),0.1,IF(AND(EH598&gt;0.001,EH598&lt;0.05),0.05,EH598)))</f>
        <v>0</v>
      </c>
      <c r="EJ598" s="23">
        <f>EF598+EG598+EI598</f>
        <v>0</v>
      </c>
      <c r="EK598" s="15">
        <f>IF(FB597&gt;0,ROUND($ED$1*$EK$1,2),0)</f>
        <v>0</v>
      </c>
      <c r="EL598" s="22">
        <v>0</v>
      </c>
      <c r="EM598" s="22">
        <f>IF(FB597&gt;0,ROUND($ED$1*$EM$1,0),0)</f>
        <v>0</v>
      </c>
      <c r="EN598" s="22">
        <f>IF(FB597&gt;0,ROUND($ED$1*$EN$1,2),0)</f>
        <v>0</v>
      </c>
      <c r="EO598" s="22">
        <f>IF(FB597&gt;0,ROUND($ED$1*$EO$1,2),0)</f>
        <v>0</v>
      </c>
      <c r="EP598" s="22">
        <f>IF(FB597&gt;0,ROUND($ED$1*$EP$1,2),0)</f>
        <v>0</v>
      </c>
      <c r="EQ598" s="15">
        <f>IF(FB597&gt;0,EK598+SUM(EM598:EP598),0)</f>
        <v>0</v>
      </c>
      <c r="ER598" s="22">
        <f>IF(FB597&gt;0,ROUND(EQ598/12,2),0)</f>
        <v>0</v>
      </c>
      <c r="ES598" s="9">
        <f>INT(ER598)</f>
        <v>0</v>
      </c>
      <c r="ET598" s="23">
        <f>INT((ER598-ES598)*10)/10</f>
        <v>0</v>
      </c>
      <c r="EU598" s="17">
        <f>ER598-ES598-ET598</f>
        <v>0</v>
      </c>
      <c r="EV598" s="23">
        <f>IF(OR(EU598=0.05,EU598=0),EU598,IF(AND(EU598&gt;0.051,EU598&lt;0.1),0.1,IF(AND(EU598&gt;0.001,EU598&lt;0.05),0.05,EU598)))</f>
        <v>0</v>
      </c>
      <c r="EW598" s="23">
        <f>ES598+ET598+EV598</f>
        <v>0</v>
      </c>
      <c r="EX598">
        <f>IF(FB597&gt;0,EX597,0)</f>
        <v>0</v>
      </c>
      <c r="EY598" s="7">
        <f>ROUND(ED598+EJ598+EW598+EX598,2)</f>
        <v>0</v>
      </c>
      <c r="EZ598" s="7">
        <f>IF(AND(EY598&gt;0,EY599=0),EY598,0)</f>
        <v>0</v>
      </c>
      <c r="FA598" s="7">
        <f>IF(FB597&gt;0,FA597,0)</f>
        <v>0</v>
      </c>
      <c r="FB598" s="7">
        <f>IF(ROUND(EY598-FA598,2)&gt;0,ROUND(EY598-FA598,2),0)</f>
        <v>0</v>
      </c>
      <c r="GB598">
        <v>596</v>
      </c>
      <c r="GC598" s="7">
        <f>IF(HB597&gt;0,GC597-1000,GC597)</f>
        <v>0</v>
      </c>
      <c r="GD598" s="20">
        <f>IF(HB597&gt;0,ROUND(PMT($F$92/12,$F$96*12,-GC598),5),0)</f>
        <v>0</v>
      </c>
      <c r="GE598" s="15">
        <f>IF(HB597&gt;0,ROUND(GC598*$GE$1/1000,2),0)</f>
        <v>0</v>
      </c>
      <c r="GF598" s="9">
        <f>INT(GE598)</f>
        <v>0</v>
      </c>
      <c r="GG598" s="23">
        <f>INT((GE598-GF598)*10)/10</f>
        <v>0</v>
      </c>
      <c r="GH598" s="17">
        <f>GE598-GF598-GG598</f>
        <v>0</v>
      </c>
      <c r="GI598" s="23">
        <f>IF(OR(GH598=0.05,GH598=0),GH598,IF(AND(GH598&gt;0.051,GH598&lt;0.1),0.1,IF(AND(GH598&gt;0.001,GH598&lt;0.05),0.05,GH598)))</f>
        <v>0</v>
      </c>
      <c r="GJ598" s="23">
        <f>GF598+GG598+GI598</f>
        <v>0</v>
      </c>
      <c r="GK598" s="15">
        <f>IF(HB597&gt;0,ROUND($GD$1*$GK$1,2),0)</f>
        <v>0</v>
      </c>
      <c r="GL598" s="22">
        <v>0</v>
      </c>
      <c r="GM598" s="22">
        <f>IF(HB597&gt;0,ROUND($GD$1*$GM$1,0),0)</f>
        <v>0</v>
      </c>
      <c r="GN598" s="22">
        <f>IF(HB597&gt;0,ROUND($GD$1*$GN$1,2),0)</f>
        <v>0</v>
      </c>
      <c r="GO598" s="22">
        <f>IF(HB597&gt;0,ROUND($GD$1*$GO$1,2),0)</f>
        <v>0</v>
      </c>
      <c r="GP598" s="22">
        <f>IF(HB597&gt;0,ROUND($GD$1*$GP$1,2),0)</f>
        <v>0</v>
      </c>
      <c r="GQ598" s="15">
        <f>IF(HB597&gt;0,GK598+SUM(GM598:GP598),0)</f>
        <v>0</v>
      </c>
      <c r="GR598" s="22">
        <f>IF(HB597&gt;0,ROUND(GQ598/12,2),0)</f>
        <v>0</v>
      </c>
      <c r="GS598" s="9">
        <f>INT(GR598)</f>
        <v>0</v>
      </c>
      <c r="GT598" s="23">
        <f>INT((GR598-GS598)*10)/10</f>
        <v>0</v>
      </c>
      <c r="GU598" s="17">
        <f>GR598-GS598-GT598</f>
        <v>0</v>
      </c>
      <c r="GV598" s="23">
        <f>IF(OR(GU598=0.05,GU598=0),GU598,IF(AND(GU598&gt;0.051,GU598&lt;0.1),0.1,IF(AND(GU598&gt;0.001,GU598&lt;0.05),0.05,GU598)))</f>
        <v>0</v>
      </c>
      <c r="GW598" s="23">
        <f>GS598+GT598+GV598</f>
        <v>0</v>
      </c>
      <c r="GX598">
        <f>IF(HB597&gt;0,GX597,0)</f>
        <v>0</v>
      </c>
      <c r="GY598" s="7">
        <f>ROUND(GD598+GJ598+GW598+GX598,2)</f>
        <v>0</v>
      </c>
      <c r="GZ598" s="7">
        <f>IF(AND(GY598&gt;0,GY599=0),GY598,0)</f>
        <v>0</v>
      </c>
      <c r="HA598" s="7">
        <f>IF(HB597&gt;0,HA597,0)</f>
        <v>0</v>
      </c>
      <c r="HB598" s="7">
        <f>IF(ROUND(GY598-HA598,2)&gt;0,ROUND(GY598-HA598,2),0)</f>
        <v>0</v>
      </c>
    </row>
    <row r="599" spans="1:235">
      <c r="BB599">
        <v>597</v>
      </c>
      <c r="BC599" s="7">
        <f>IF(BW598&gt;0,BC598-1000,BC598)</f>
        <v>0</v>
      </c>
      <c r="BD599" s="20">
        <f>IF(BW598&gt;0,ROUND(PMT($F$92/12,$F$96*12,-BC599),5),0)</f>
        <v>0</v>
      </c>
      <c r="BE599" s="15">
        <f>IF(BW598&gt;0,ROUND(BC599*$E$1/1000,2),0)</f>
        <v>0</v>
      </c>
      <c r="BF599" s="15">
        <f>IF(BW598&gt;0,ROUND(MIN(BC599,$F$168)*$BF$1,2),0)</f>
        <v>0</v>
      </c>
      <c r="BG599" s="22">
        <v>0</v>
      </c>
      <c r="BH599" s="22">
        <f>IF(BW598&gt;0,ROUND(MIN(BC599,$F$168)*$BH$1,0),0)</f>
        <v>0</v>
      </c>
      <c r="BI599" s="22">
        <f>IF(BW598&gt;0,ROUND(MIN(BC599,$F$168)*$BI$1,2),0)</f>
        <v>0</v>
      </c>
      <c r="BJ599" s="22">
        <f>IF(BW598&gt;0,ROUND(MIN(BC599,$F$168)*$BJ$1,2),0)</f>
        <v>0</v>
      </c>
      <c r="BK599" s="22">
        <f>IF(BW598&gt;0,ROUND(MIN(BC599,$F$168)*$BK$1,2),0)</f>
        <v>0</v>
      </c>
      <c r="BL599" s="15">
        <f>IF(BW598&gt;0,BF599+SUM(BH599:BK599),0)</f>
        <v>0</v>
      </c>
      <c r="BM599" s="22">
        <f>IF(BW598&gt;0,ROUND(BL599/12,2),0)</f>
        <v>0</v>
      </c>
      <c r="BN599" s="9">
        <f>INT(BM599)</f>
        <v>0</v>
      </c>
      <c r="BO599" s="23">
        <f>INT((BM599-BN599)*10)/10</f>
        <v>0</v>
      </c>
      <c r="BP599" s="17">
        <f>BM599-BN599-BO599</f>
        <v>0</v>
      </c>
      <c r="BQ599" s="23">
        <f>IF(OR(BP599=0.05,BP599=0),BP599,IF(AND(BP599&gt;0.051,BP599&lt;0.1),0.1,IF(AND(BP599&gt;0.001,BP599&lt;0.05),0.05,BP599)))</f>
        <v>0</v>
      </c>
      <c r="BR599" s="23">
        <f>BN599+BO599+BQ599</f>
        <v>0</v>
      </c>
      <c r="BS599">
        <f>IF(BW598&gt;0,BS598,0)</f>
        <v>0</v>
      </c>
      <c r="BT599" s="7">
        <f>SUM(BD599:BE599)+BR599+BS599</f>
        <v>0</v>
      </c>
      <c r="BU599" s="7">
        <f>IF(AND(BT599&gt;0,BT600=0),BT599,0)</f>
        <v>0</v>
      </c>
      <c r="BV599" s="7">
        <f>IF(BW598&gt;0,BV598,0)</f>
        <v>0</v>
      </c>
      <c r="BW599" s="7">
        <f>IF(ROUND(BT599-BV599,2)&gt;0,ROUND(BT599-BV599,2),0)</f>
        <v>0</v>
      </c>
      <c r="CB599">
        <v>597</v>
      </c>
      <c r="CC599" s="7">
        <f>IF(DB598&gt;0,CC598-1000,CC598)</f>
        <v>0</v>
      </c>
      <c r="CD599" s="20">
        <f>IF(DB598&gt;0,ROUND(PMT($F$92/12,$F$96*12,-CC599),5),0)</f>
        <v>0</v>
      </c>
      <c r="CE599" s="15">
        <f>IF(DB598&gt;0,ROUND(CC599*$CE$1/1000,2),0)</f>
        <v>0</v>
      </c>
      <c r="CF599" s="9">
        <f>INT(CE599)</f>
        <v>0</v>
      </c>
      <c r="CG599" s="23">
        <f>INT((CE599-CF599)*10)/10</f>
        <v>0</v>
      </c>
      <c r="CH599" s="17">
        <f>CE599-CF599-CG599</f>
        <v>0</v>
      </c>
      <c r="CI599" s="23">
        <f>IF(OR(CH599=0.05,CH599=0),CH599,IF(AND(CH599&gt;0.051,CH599&lt;0.1),0.1,IF(AND(CH599&gt;0.001,CH599&lt;0.05),0.05,CH599)))</f>
        <v>0</v>
      </c>
      <c r="CJ599" s="23">
        <f>CF599+CG599+CI599</f>
        <v>0</v>
      </c>
      <c r="CK599" s="15">
        <f>IF(DB598&gt;0,ROUND($CD$1*$CK$1,2),0)</f>
        <v>0</v>
      </c>
      <c r="CL599" s="22">
        <v>0</v>
      </c>
      <c r="CM599" s="22">
        <f>IF(DB598&gt;0,ROUND($CD$1*$CM$1,2),0)</f>
        <v>0</v>
      </c>
      <c r="CN599" s="22">
        <f>IF(DB598&gt;0,ROUND($CD$1*$CN$1,2),0)</f>
        <v>0</v>
      </c>
      <c r="CO599" s="22">
        <f>IF(DB598&gt;0,ROUND($CD$1*$CO$1,2),0)</f>
        <v>0</v>
      </c>
      <c r="CP599" s="22">
        <f>IF(DB598&gt;0,ROUND($CD$1*$CP$1,2),0)</f>
        <v>0</v>
      </c>
      <c r="CQ599" s="15">
        <f>IF(DB598&gt;0,CK599+SUM(CM599:CP599),0)</f>
        <v>0</v>
      </c>
      <c r="CR599" s="22">
        <f>IF(DB598&gt;0,ROUND(CQ599/12,2),0)</f>
        <v>0</v>
      </c>
      <c r="CS599" s="9">
        <f>INT(CR599)</f>
        <v>0</v>
      </c>
      <c r="CT599" s="23">
        <f>INT((CR599-CS599)*10)/10</f>
        <v>0</v>
      </c>
      <c r="CU599" s="17">
        <f>CR599-CS599-CT599</f>
        <v>0</v>
      </c>
      <c r="CV599" s="23">
        <f>IF(OR(CU599=0.05,CU599=0),CU599,IF(AND(CU599&gt;0.051,CU599&lt;0.1),0.1,IF(AND(CU599&gt;0.001,CU599&lt;0.05),0.05,CU599)))</f>
        <v>0</v>
      </c>
      <c r="CW599" s="23">
        <f>CS599+CT599+CV599</f>
        <v>0</v>
      </c>
      <c r="CX599">
        <f>IF(DB598&gt;0,CX598,0)</f>
        <v>0</v>
      </c>
      <c r="CY599" s="7">
        <f>ROUND(CD599+CJ599+CW599+CX599,2)</f>
        <v>0</v>
      </c>
      <c r="CZ599" s="7">
        <f>IF(AND(CY599&gt;0,CY600=0),CY599,0)</f>
        <v>0</v>
      </c>
      <c r="DA599" s="7">
        <f>IF(DB598&gt;0,DA598,0)</f>
        <v>0</v>
      </c>
      <c r="DB599" s="7">
        <f>IF(ROUND(CY599-DA599,2)&gt;0,ROUND(CY599-DA599,2),0)</f>
        <v>0</v>
      </c>
      <c r="EB599">
        <v>597</v>
      </c>
      <c r="EC599" s="7">
        <f>IF(FB598&gt;0,EC598-1000,EC598)</f>
        <v>0</v>
      </c>
      <c r="ED599" s="20">
        <f>IF(FB598&gt;0,ROUND(PMT($F$92/12,$F$96*12,-EC599),5),0)</f>
        <v>0</v>
      </c>
      <c r="EE599" s="15">
        <f>IF(FB598&gt;0,ROUND(EC599*$EE$1/1000,2),0)</f>
        <v>0</v>
      </c>
      <c r="EF599" s="9">
        <f>INT(EE599)</f>
        <v>0</v>
      </c>
      <c r="EG599" s="23">
        <f>INT((EE599-EF599)*10)/10</f>
        <v>0</v>
      </c>
      <c r="EH599" s="17">
        <f>EE599-EF599-EG599</f>
        <v>0</v>
      </c>
      <c r="EI599" s="23">
        <f>IF(OR(EH599=0.05,EH599=0),EH599,IF(AND(EH599&gt;0.051,EH599&lt;0.1),0.1,IF(AND(EH599&gt;0.001,EH599&lt;0.05),0.05,EH599)))</f>
        <v>0</v>
      </c>
      <c r="EJ599" s="23">
        <f>EF599+EG599+EI599</f>
        <v>0</v>
      </c>
      <c r="EK599" s="15">
        <f>IF(FB598&gt;0,ROUND($ED$1*$EK$1,2),0)</f>
        <v>0</v>
      </c>
      <c r="EL599" s="22">
        <v>0</v>
      </c>
      <c r="EM599" s="22">
        <f>IF(FB598&gt;0,ROUND($ED$1*$EM$1,0),0)</f>
        <v>0</v>
      </c>
      <c r="EN599" s="22">
        <f>IF(FB598&gt;0,ROUND($ED$1*$EN$1,2),0)</f>
        <v>0</v>
      </c>
      <c r="EO599" s="22">
        <f>IF(FB598&gt;0,ROUND($ED$1*$EO$1,2),0)</f>
        <v>0</v>
      </c>
      <c r="EP599" s="22">
        <f>IF(FB598&gt;0,ROUND($ED$1*$EP$1,2),0)</f>
        <v>0</v>
      </c>
      <c r="EQ599" s="15">
        <f>IF(FB598&gt;0,EK599+SUM(EM599:EP599),0)</f>
        <v>0</v>
      </c>
      <c r="ER599" s="22">
        <f>IF(FB598&gt;0,ROUND(EQ599/12,2),0)</f>
        <v>0</v>
      </c>
      <c r="ES599" s="9">
        <f>INT(ER599)</f>
        <v>0</v>
      </c>
      <c r="ET599" s="23">
        <f>INT((ER599-ES599)*10)/10</f>
        <v>0</v>
      </c>
      <c r="EU599" s="17">
        <f>ER599-ES599-ET599</f>
        <v>0</v>
      </c>
      <c r="EV599" s="23">
        <f>IF(OR(EU599=0.05,EU599=0),EU599,IF(AND(EU599&gt;0.051,EU599&lt;0.1),0.1,IF(AND(EU599&gt;0.001,EU599&lt;0.05),0.05,EU599)))</f>
        <v>0</v>
      </c>
      <c r="EW599" s="23">
        <f>ES599+ET599+EV599</f>
        <v>0</v>
      </c>
      <c r="EX599">
        <f>IF(FB598&gt;0,EX598,0)</f>
        <v>0</v>
      </c>
      <c r="EY599" s="7">
        <f>ROUND(ED599+EJ599+EW599+EX599,2)</f>
        <v>0</v>
      </c>
      <c r="EZ599" s="7">
        <f>IF(AND(EY599&gt;0,EY600=0),EY599,0)</f>
        <v>0</v>
      </c>
      <c r="FA599" s="7">
        <f>IF(FB598&gt;0,FA598,0)</f>
        <v>0</v>
      </c>
      <c r="FB599" s="7">
        <f>IF(ROUND(EY599-FA599,2)&gt;0,ROUND(EY599-FA599,2),0)</f>
        <v>0</v>
      </c>
      <c r="GB599">
        <v>597</v>
      </c>
      <c r="GC599" s="7">
        <f>IF(HB598&gt;0,GC598-1000,GC598)</f>
        <v>0</v>
      </c>
      <c r="GD599" s="20">
        <f>IF(HB598&gt;0,ROUND(PMT($F$92/12,$F$96*12,-GC599),5),0)</f>
        <v>0</v>
      </c>
      <c r="GE599" s="15">
        <f>IF(HB598&gt;0,ROUND(GC599*$GE$1/1000,2),0)</f>
        <v>0</v>
      </c>
      <c r="GF599" s="9">
        <f>INT(GE599)</f>
        <v>0</v>
      </c>
      <c r="GG599" s="23">
        <f>INT((GE599-GF599)*10)/10</f>
        <v>0</v>
      </c>
      <c r="GH599" s="17">
        <f>GE599-GF599-GG599</f>
        <v>0</v>
      </c>
      <c r="GI599" s="23">
        <f>IF(OR(GH599=0.05,GH599=0),GH599,IF(AND(GH599&gt;0.051,GH599&lt;0.1),0.1,IF(AND(GH599&gt;0.001,GH599&lt;0.05),0.05,GH599)))</f>
        <v>0</v>
      </c>
      <c r="GJ599" s="23">
        <f>GF599+GG599+GI599</f>
        <v>0</v>
      </c>
      <c r="GK599" s="15">
        <f>IF(HB598&gt;0,ROUND($GD$1*$GK$1,2),0)</f>
        <v>0</v>
      </c>
      <c r="GL599" s="22">
        <v>0</v>
      </c>
      <c r="GM599" s="22">
        <f>IF(HB598&gt;0,ROUND($GD$1*$GM$1,0),0)</f>
        <v>0</v>
      </c>
      <c r="GN599" s="22">
        <f>IF(HB598&gt;0,ROUND($GD$1*$GN$1,2),0)</f>
        <v>0</v>
      </c>
      <c r="GO599" s="22">
        <f>IF(HB598&gt;0,ROUND($GD$1*$GO$1,2),0)</f>
        <v>0</v>
      </c>
      <c r="GP599" s="22">
        <f>IF(HB598&gt;0,ROUND($GD$1*$GP$1,2),0)</f>
        <v>0</v>
      </c>
      <c r="GQ599" s="15">
        <f>IF(HB598&gt;0,GK599+SUM(GM599:GP599),0)</f>
        <v>0</v>
      </c>
      <c r="GR599" s="22">
        <f>IF(HB598&gt;0,ROUND(GQ599/12,2),0)</f>
        <v>0</v>
      </c>
      <c r="GS599" s="9">
        <f>INT(GR599)</f>
        <v>0</v>
      </c>
      <c r="GT599" s="23">
        <f>INT((GR599-GS599)*10)/10</f>
        <v>0</v>
      </c>
      <c r="GU599" s="17">
        <f>GR599-GS599-GT599</f>
        <v>0</v>
      </c>
      <c r="GV599" s="23">
        <f>IF(OR(GU599=0.05,GU599=0),GU599,IF(AND(GU599&gt;0.051,GU599&lt;0.1),0.1,IF(AND(GU599&gt;0.001,GU599&lt;0.05),0.05,GU599)))</f>
        <v>0</v>
      </c>
      <c r="GW599" s="23">
        <f>GS599+GT599+GV599</f>
        <v>0</v>
      </c>
      <c r="GX599">
        <f>IF(HB598&gt;0,GX598,0)</f>
        <v>0</v>
      </c>
      <c r="GY599" s="7">
        <f>ROUND(GD599+GJ599+GW599+GX599,2)</f>
        <v>0</v>
      </c>
      <c r="GZ599" s="7">
        <f>IF(AND(GY599&gt;0,GY600=0),GY599,0)</f>
        <v>0</v>
      </c>
      <c r="HA599" s="7">
        <f>IF(HB598&gt;0,HA598,0)</f>
        <v>0</v>
      </c>
      <c r="HB599" s="7">
        <f>IF(ROUND(GY599-HA599,2)&gt;0,ROUND(GY599-HA599,2),0)</f>
        <v>0</v>
      </c>
    </row>
    <row r="600" spans="1:235">
      <c r="BB600">
        <v>598</v>
      </c>
      <c r="BC600" s="7">
        <f>IF(BW599&gt;0,BC599-1000,BC599)</f>
        <v>0</v>
      </c>
      <c r="BD600" s="20">
        <f>IF(BW599&gt;0,ROUND(PMT($F$92/12,$F$96*12,-BC600),5),0)</f>
        <v>0</v>
      </c>
      <c r="BE600" s="15">
        <f>IF(BW599&gt;0,ROUND(BC600*$E$1/1000,2),0)</f>
        <v>0</v>
      </c>
      <c r="BF600" s="15">
        <f>IF(BW599&gt;0,ROUND(MIN(BC600,$F$168)*$BF$1,2),0)</f>
        <v>0</v>
      </c>
      <c r="BG600" s="22">
        <v>0</v>
      </c>
      <c r="BH600" s="22">
        <f>IF(BW599&gt;0,ROUND(MIN(BC600,$F$168)*$BH$1,0),0)</f>
        <v>0</v>
      </c>
      <c r="BI600" s="22">
        <f>IF(BW599&gt;0,ROUND(MIN(BC600,$F$168)*$BI$1,2),0)</f>
        <v>0</v>
      </c>
      <c r="BJ600" s="22">
        <f>IF(BW599&gt;0,ROUND(MIN(BC600,$F$168)*$BJ$1,2),0)</f>
        <v>0</v>
      </c>
      <c r="BK600" s="22">
        <f>IF(BW599&gt;0,ROUND(MIN(BC600,$F$168)*$BK$1,2),0)</f>
        <v>0</v>
      </c>
      <c r="BL600" s="15">
        <f>IF(BW599&gt;0,BF600+SUM(BH600:BK600),0)</f>
        <v>0</v>
      </c>
      <c r="BM600" s="22">
        <f>IF(BW599&gt;0,ROUND(BL600/12,2),0)</f>
        <v>0</v>
      </c>
      <c r="BN600" s="9">
        <f>INT(BM600)</f>
        <v>0</v>
      </c>
      <c r="BO600" s="23">
        <f>INT((BM600-BN600)*10)/10</f>
        <v>0</v>
      </c>
      <c r="BP600" s="17">
        <f>BM600-BN600-BO600</f>
        <v>0</v>
      </c>
      <c r="BQ600" s="23">
        <f>IF(OR(BP600=0.05,BP600=0),BP600,IF(AND(BP600&gt;0.051,BP600&lt;0.1),0.1,IF(AND(BP600&gt;0.001,BP600&lt;0.05),0.05,BP600)))</f>
        <v>0</v>
      </c>
      <c r="BR600" s="23">
        <f>BN600+BO600+BQ600</f>
        <v>0</v>
      </c>
      <c r="BS600">
        <f>IF(BW599&gt;0,BS599,0)</f>
        <v>0</v>
      </c>
      <c r="BT600" s="7">
        <f>SUM(BD600:BE600)+BR600+BS600</f>
        <v>0</v>
      </c>
      <c r="BU600" s="7">
        <f>IF(AND(BT600&gt;0,BT601=0),BT600,0)</f>
        <v>0</v>
      </c>
      <c r="BV600" s="7">
        <f>IF(BW599&gt;0,BV599,0)</f>
        <v>0</v>
      </c>
      <c r="BW600" s="7">
        <f>IF(ROUND(BT600-BV600,2)&gt;0,ROUND(BT600-BV600,2),0)</f>
        <v>0</v>
      </c>
      <c r="CB600">
        <v>598</v>
      </c>
      <c r="CC600" s="7">
        <f>IF(DB599&gt;0,CC599-1000,CC599)</f>
        <v>0</v>
      </c>
      <c r="CD600" s="20">
        <f>IF(DB599&gt;0,ROUND(PMT($F$92/12,$F$96*12,-CC600),5),0)</f>
        <v>0</v>
      </c>
      <c r="CE600" s="15">
        <f>IF(DB599&gt;0,ROUND(CC600*$CE$1/1000,2),0)</f>
        <v>0</v>
      </c>
      <c r="CF600" s="9">
        <f>INT(CE600)</f>
        <v>0</v>
      </c>
      <c r="CG600" s="23">
        <f>INT((CE600-CF600)*10)/10</f>
        <v>0</v>
      </c>
      <c r="CH600" s="17">
        <f>CE600-CF600-CG600</f>
        <v>0</v>
      </c>
      <c r="CI600" s="23">
        <f>IF(OR(CH600=0.05,CH600=0),CH600,IF(AND(CH600&gt;0.051,CH600&lt;0.1),0.1,IF(AND(CH600&gt;0.001,CH600&lt;0.05),0.05,CH600)))</f>
        <v>0</v>
      </c>
      <c r="CJ600" s="23">
        <f>CF600+CG600+CI600</f>
        <v>0</v>
      </c>
      <c r="CK600" s="15">
        <f>IF(DB599&gt;0,ROUND($CD$1*$CK$1,2),0)</f>
        <v>0</v>
      </c>
      <c r="CL600" s="22">
        <v>0</v>
      </c>
      <c r="CM600" s="22">
        <f>IF(DB599&gt;0,ROUND($CD$1*$CM$1,2),0)</f>
        <v>0</v>
      </c>
      <c r="CN600" s="22">
        <f>IF(DB599&gt;0,ROUND($CD$1*$CN$1,2),0)</f>
        <v>0</v>
      </c>
      <c r="CO600" s="22">
        <f>IF(DB599&gt;0,ROUND($CD$1*$CO$1,2),0)</f>
        <v>0</v>
      </c>
      <c r="CP600" s="22">
        <f>IF(DB599&gt;0,ROUND($CD$1*$CP$1,2),0)</f>
        <v>0</v>
      </c>
      <c r="CQ600" s="15">
        <f>IF(DB599&gt;0,CK600+SUM(CM600:CP600),0)</f>
        <v>0</v>
      </c>
      <c r="CR600" s="22">
        <f>IF(DB599&gt;0,ROUND(CQ600/12,2),0)</f>
        <v>0</v>
      </c>
      <c r="CS600" s="9">
        <f>INT(CR600)</f>
        <v>0</v>
      </c>
      <c r="CT600" s="23">
        <f>INT((CR600-CS600)*10)/10</f>
        <v>0</v>
      </c>
      <c r="CU600" s="17">
        <f>CR600-CS600-CT600</f>
        <v>0</v>
      </c>
      <c r="CV600" s="23">
        <f>IF(OR(CU600=0.05,CU600=0),CU600,IF(AND(CU600&gt;0.051,CU600&lt;0.1),0.1,IF(AND(CU600&gt;0.001,CU600&lt;0.05),0.05,CU600)))</f>
        <v>0</v>
      </c>
      <c r="CW600" s="23">
        <f>CS600+CT600+CV600</f>
        <v>0</v>
      </c>
      <c r="CX600">
        <f>IF(DB599&gt;0,CX599,0)</f>
        <v>0</v>
      </c>
      <c r="CY600" s="7">
        <f>ROUND(CD600+CJ600+CW600+CX600,2)</f>
        <v>0</v>
      </c>
      <c r="CZ600" s="7">
        <f>IF(AND(CY600&gt;0,CY601=0),CY600,0)</f>
        <v>0</v>
      </c>
      <c r="DA600" s="7">
        <f>IF(DB599&gt;0,DA599,0)</f>
        <v>0</v>
      </c>
      <c r="DB600" s="7">
        <f>IF(ROUND(CY600-DA600,2)&gt;0,ROUND(CY600-DA600,2),0)</f>
        <v>0</v>
      </c>
      <c r="EB600">
        <v>598</v>
      </c>
      <c r="EC600" s="7">
        <f>IF(FB599&gt;0,EC599-1000,EC599)</f>
        <v>0</v>
      </c>
      <c r="ED600" s="20">
        <f>IF(FB599&gt;0,ROUND(PMT($F$92/12,$F$96*12,-EC600),5),0)</f>
        <v>0</v>
      </c>
      <c r="EE600" s="15">
        <f>IF(FB599&gt;0,ROUND(EC600*$EE$1/1000,2),0)</f>
        <v>0</v>
      </c>
      <c r="EF600" s="9">
        <f>INT(EE600)</f>
        <v>0</v>
      </c>
      <c r="EG600" s="23">
        <f>INT((EE600-EF600)*10)/10</f>
        <v>0</v>
      </c>
      <c r="EH600" s="17">
        <f>EE600-EF600-EG600</f>
        <v>0</v>
      </c>
      <c r="EI600" s="23">
        <f>IF(OR(EH600=0.05,EH600=0),EH600,IF(AND(EH600&gt;0.051,EH600&lt;0.1),0.1,IF(AND(EH600&gt;0.001,EH600&lt;0.05),0.05,EH600)))</f>
        <v>0</v>
      </c>
      <c r="EJ600" s="23">
        <f>EF600+EG600+EI600</f>
        <v>0</v>
      </c>
      <c r="EK600" s="15">
        <f>IF(FB599&gt;0,ROUND($ED$1*$EK$1,2),0)</f>
        <v>0</v>
      </c>
      <c r="EL600" s="22">
        <v>0</v>
      </c>
      <c r="EM600" s="22">
        <f>IF(FB599&gt;0,ROUND($ED$1*$EM$1,0),0)</f>
        <v>0</v>
      </c>
      <c r="EN600" s="22">
        <f>IF(FB599&gt;0,ROUND($ED$1*$EN$1,2),0)</f>
        <v>0</v>
      </c>
      <c r="EO600" s="22">
        <f>IF(FB599&gt;0,ROUND($ED$1*$EO$1,2),0)</f>
        <v>0</v>
      </c>
      <c r="EP600" s="22">
        <f>IF(FB599&gt;0,ROUND($ED$1*$EP$1,2),0)</f>
        <v>0</v>
      </c>
      <c r="EQ600" s="15">
        <f>IF(FB599&gt;0,EK600+SUM(EM600:EP600),0)</f>
        <v>0</v>
      </c>
      <c r="ER600" s="22">
        <f>IF(FB599&gt;0,ROUND(EQ600/12,2),0)</f>
        <v>0</v>
      </c>
      <c r="ES600" s="9">
        <f>INT(ER600)</f>
        <v>0</v>
      </c>
      <c r="ET600" s="23">
        <f>INT((ER600-ES600)*10)/10</f>
        <v>0</v>
      </c>
      <c r="EU600" s="17">
        <f>ER600-ES600-ET600</f>
        <v>0</v>
      </c>
      <c r="EV600" s="23">
        <f>IF(OR(EU600=0.05,EU600=0),EU600,IF(AND(EU600&gt;0.051,EU600&lt;0.1),0.1,IF(AND(EU600&gt;0.001,EU600&lt;0.05),0.05,EU600)))</f>
        <v>0</v>
      </c>
      <c r="EW600" s="23">
        <f>ES600+ET600+EV600</f>
        <v>0</v>
      </c>
      <c r="EX600">
        <f>IF(FB599&gt;0,EX599,0)</f>
        <v>0</v>
      </c>
      <c r="EY600" s="7">
        <f>ROUND(ED600+EJ600+EW600+EX600,2)</f>
        <v>0</v>
      </c>
      <c r="EZ600" s="7">
        <f>IF(AND(EY600&gt;0,EY601=0),EY600,0)</f>
        <v>0</v>
      </c>
      <c r="FA600" s="7">
        <f>IF(FB599&gt;0,FA599,0)</f>
        <v>0</v>
      </c>
      <c r="FB600" s="7">
        <f>IF(ROUND(EY600-FA600,2)&gt;0,ROUND(EY600-FA600,2),0)</f>
        <v>0</v>
      </c>
      <c r="GB600">
        <v>598</v>
      </c>
      <c r="GC600" s="7">
        <f>IF(HB599&gt;0,GC599-1000,GC599)</f>
        <v>0</v>
      </c>
      <c r="GD600" s="20">
        <f>IF(HB599&gt;0,ROUND(PMT($F$92/12,$F$96*12,-GC600),5),0)</f>
        <v>0</v>
      </c>
      <c r="GE600" s="15">
        <f>IF(HB599&gt;0,ROUND(GC600*$GE$1/1000,2),0)</f>
        <v>0</v>
      </c>
      <c r="GF600" s="9">
        <f>INT(GE600)</f>
        <v>0</v>
      </c>
      <c r="GG600" s="23">
        <f>INT((GE600-GF600)*10)/10</f>
        <v>0</v>
      </c>
      <c r="GH600" s="17">
        <f>GE600-GF600-GG600</f>
        <v>0</v>
      </c>
      <c r="GI600" s="23">
        <f>IF(OR(GH600=0.05,GH600=0),GH600,IF(AND(GH600&gt;0.051,GH600&lt;0.1),0.1,IF(AND(GH600&gt;0.001,GH600&lt;0.05),0.05,GH600)))</f>
        <v>0</v>
      </c>
      <c r="GJ600" s="23">
        <f>GF600+GG600+GI600</f>
        <v>0</v>
      </c>
      <c r="GK600" s="15">
        <f>IF(HB599&gt;0,ROUND($GD$1*$GK$1,2),0)</f>
        <v>0</v>
      </c>
      <c r="GL600" s="22">
        <v>0</v>
      </c>
      <c r="GM600" s="22">
        <f>IF(HB599&gt;0,ROUND($GD$1*$GM$1,0),0)</f>
        <v>0</v>
      </c>
      <c r="GN600" s="22">
        <f>IF(HB599&gt;0,ROUND($GD$1*$GN$1,2),0)</f>
        <v>0</v>
      </c>
      <c r="GO600" s="22">
        <f>IF(HB599&gt;0,ROUND($GD$1*$GO$1,2),0)</f>
        <v>0</v>
      </c>
      <c r="GP600" s="22">
        <f>IF(HB599&gt;0,ROUND($GD$1*$GP$1,2),0)</f>
        <v>0</v>
      </c>
      <c r="GQ600" s="15">
        <f>IF(HB599&gt;0,GK600+SUM(GM600:GP600),0)</f>
        <v>0</v>
      </c>
      <c r="GR600" s="22">
        <f>IF(HB599&gt;0,ROUND(GQ600/12,2),0)</f>
        <v>0</v>
      </c>
      <c r="GS600" s="9">
        <f>INT(GR600)</f>
        <v>0</v>
      </c>
      <c r="GT600" s="23">
        <f>INT((GR600-GS600)*10)/10</f>
        <v>0</v>
      </c>
      <c r="GU600" s="17">
        <f>GR600-GS600-GT600</f>
        <v>0</v>
      </c>
      <c r="GV600" s="23">
        <f>IF(OR(GU600=0.05,GU600=0),GU600,IF(AND(GU600&gt;0.051,GU600&lt;0.1),0.1,IF(AND(GU600&gt;0.001,GU600&lt;0.05),0.05,GU600)))</f>
        <v>0</v>
      </c>
      <c r="GW600" s="23">
        <f>GS600+GT600+GV600</f>
        <v>0</v>
      </c>
      <c r="GX600">
        <f>IF(HB599&gt;0,GX599,0)</f>
        <v>0</v>
      </c>
      <c r="GY600" s="7">
        <f>ROUND(GD600+GJ600+GW600+GX600,2)</f>
        <v>0</v>
      </c>
      <c r="GZ600" s="7">
        <f>IF(AND(GY600&gt;0,GY601=0),GY600,0)</f>
        <v>0</v>
      </c>
      <c r="HA600" s="7">
        <f>IF(HB599&gt;0,HA599,0)</f>
        <v>0</v>
      </c>
      <c r="HB600" s="7">
        <f>IF(ROUND(GY600-HA600,2)&gt;0,ROUND(GY600-HA600,2),0)</f>
        <v>0</v>
      </c>
    </row>
    <row r="601" spans="1:235">
      <c r="BB601">
        <v>599</v>
      </c>
      <c r="BC601" s="7">
        <f>IF(BW600&gt;0,BC600-1000,BC600)</f>
        <v>0</v>
      </c>
      <c r="BD601" s="20">
        <f>IF(BW600&gt;0,ROUND(PMT($F$92/12,$F$96*12,-BC601),5),0)</f>
        <v>0</v>
      </c>
      <c r="BE601" s="15">
        <f>IF(BW600&gt;0,ROUND(BC601*$E$1/1000,2),0)</f>
        <v>0</v>
      </c>
      <c r="BF601" s="15">
        <f>IF(BW600&gt;0,ROUND(MIN(BC601,$F$168)*$BF$1,2),0)</f>
        <v>0</v>
      </c>
      <c r="BG601" s="22">
        <v>0</v>
      </c>
      <c r="BH601" s="22">
        <f>IF(BW600&gt;0,ROUND(MIN(BC601,$F$168)*$BH$1,0),0)</f>
        <v>0</v>
      </c>
      <c r="BI601" s="22">
        <f>IF(BW600&gt;0,ROUND(MIN(BC601,$F$168)*$BI$1,2),0)</f>
        <v>0</v>
      </c>
      <c r="BJ601" s="22">
        <f>IF(BW600&gt;0,ROUND(MIN(BC601,$F$168)*$BJ$1,2),0)</f>
        <v>0</v>
      </c>
      <c r="BK601" s="22">
        <f>IF(BW600&gt;0,ROUND(MIN(BC601,$F$168)*$BK$1,2),0)</f>
        <v>0</v>
      </c>
      <c r="BL601" s="15">
        <f>IF(BW600&gt;0,BF601+SUM(BH601:BK601),0)</f>
        <v>0</v>
      </c>
      <c r="BM601" s="22">
        <f>IF(BW600&gt;0,ROUND(BL601/12,2),0)</f>
        <v>0</v>
      </c>
      <c r="BN601" s="9">
        <f>INT(BM601)</f>
        <v>0</v>
      </c>
      <c r="BO601" s="23">
        <f>INT((BM601-BN601)*10)/10</f>
        <v>0</v>
      </c>
      <c r="BP601" s="17">
        <f>BM601-BN601-BO601</f>
        <v>0</v>
      </c>
      <c r="BQ601" s="23">
        <f>IF(OR(BP601=0.05,BP601=0),BP601,IF(AND(BP601&gt;0.051,BP601&lt;0.1),0.1,IF(AND(BP601&gt;0.001,BP601&lt;0.05),0.05,BP601)))</f>
        <v>0</v>
      </c>
      <c r="BR601" s="23">
        <f>BN601+BO601+BQ601</f>
        <v>0</v>
      </c>
      <c r="BS601">
        <f>IF(BW600&gt;0,BS600,0)</f>
        <v>0</v>
      </c>
      <c r="BT601" s="7">
        <f>SUM(BD601:BE601)+BR601+BS601</f>
        <v>0</v>
      </c>
      <c r="BU601" s="7">
        <f>IF(AND(BT601&gt;0,BT602=0),BT601,0)</f>
        <v>0</v>
      </c>
      <c r="BV601" s="7">
        <f>IF(BW600&gt;0,BV600,0)</f>
        <v>0</v>
      </c>
      <c r="BW601" s="7">
        <f>IF(ROUND(BT601-BV601,2)&gt;0,ROUND(BT601-BV601,2),0)</f>
        <v>0</v>
      </c>
      <c r="CB601">
        <v>599</v>
      </c>
      <c r="CC601" s="7">
        <f>IF(DB600&gt;0,CC600-1000,CC600)</f>
        <v>0</v>
      </c>
      <c r="CD601" s="20">
        <f>IF(DB600&gt;0,ROUND(PMT($F$92/12,$F$96*12,-CC601),5),0)</f>
        <v>0</v>
      </c>
      <c r="CE601" s="15">
        <f>IF(DB600&gt;0,ROUND(CC601*$CE$1/1000,2),0)</f>
        <v>0</v>
      </c>
      <c r="CF601" s="9">
        <f>INT(CE601)</f>
        <v>0</v>
      </c>
      <c r="CG601" s="23">
        <f>INT((CE601-CF601)*10)/10</f>
        <v>0</v>
      </c>
      <c r="CH601" s="17">
        <f>CE601-CF601-CG601</f>
        <v>0</v>
      </c>
      <c r="CI601" s="23">
        <f>IF(OR(CH601=0.05,CH601=0),CH601,IF(AND(CH601&gt;0.051,CH601&lt;0.1),0.1,IF(AND(CH601&gt;0.001,CH601&lt;0.05),0.05,CH601)))</f>
        <v>0</v>
      </c>
      <c r="CJ601" s="23">
        <f>CF601+CG601+CI601</f>
        <v>0</v>
      </c>
      <c r="CK601" s="15">
        <f>IF(DB600&gt;0,ROUND($CD$1*$CK$1,2),0)</f>
        <v>0</v>
      </c>
      <c r="CL601" s="22">
        <v>0</v>
      </c>
      <c r="CM601" s="22">
        <f>IF(DB600&gt;0,ROUND($CD$1*$CM$1,2),0)</f>
        <v>0</v>
      </c>
      <c r="CN601" s="22">
        <f>IF(DB600&gt;0,ROUND($CD$1*$CN$1,2),0)</f>
        <v>0</v>
      </c>
      <c r="CO601" s="22">
        <f>IF(DB600&gt;0,ROUND($CD$1*$CO$1,2),0)</f>
        <v>0</v>
      </c>
      <c r="CP601" s="22">
        <f>IF(DB600&gt;0,ROUND($CD$1*$CP$1,2),0)</f>
        <v>0</v>
      </c>
      <c r="CQ601" s="15">
        <f>IF(DB600&gt;0,CK601+SUM(CM601:CP601),0)</f>
        <v>0</v>
      </c>
      <c r="CR601" s="22">
        <f>IF(DB600&gt;0,ROUND(CQ601/12,2),0)</f>
        <v>0</v>
      </c>
      <c r="CS601" s="9">
        <f>INT(CR601)</f>
        <v>0</v>
      </c>
      <c r="CT601" s="23">
        <f>INT((CR601-CS601)*10)/10</f>
        <v>0</v>
      </c>
      <c r="CU601" s="17">
        <f>CR601-CS601-CT601</f>
        <v>0</v>
      </c>
      <c r="CV601" s="23">
        <f>IF(OR(CU601=0.05,CU601=0),CU601,IF(AND(CU601&gt;0.051,CU601&lt;0.1),0.1,IF(AND(CU601&gt;0.001,CU601&lt;0.05),0.05,CU601)))</f>
        <v>0</v>
      </c>
      <c r="CW601" s="23">
        <f>CS601+CT601+CV601</f>
        <v>0</v>
      </c>
      <c r="CX601">
        <f>IF(DB600&gt;0,CX600,0)</f>
        <v>0</v>
      </c>
      <c r="CY601" s="7">
        <f>ROUND(CD601+CJ601+CW601+CX601,2)</f>
        <v>0</v>
      </c>
      <c r="CZ601" s="7">
        <f>IF(AND(CY601&gt;0,CY602=0),CY601,0)</f>
        <v>0</v>
      </c>
      <c r="DA601" s="7">
        <f>IF(DB600&gt;0,DA600,0)</f>
        <v>0</v>
      </c>
      <c r="DB601" s="7">
        <f>IF(ROUND(CY601-DA601,2)&gt;0,ROUND(CY601-DA601,2),0)</f>
        <v>0</v>
      </c>
      <c r="EB601">
        <v>599</v>
      </c>
      <c r="EC601" s="7">
        <f>IF(FB600&gt;0,EC600-1000,EC600)</f>
        <v>0</v>
      </c>
      <c r="ED601" s="20">
        <f>IF(FB600&gt;0,ROUND(PMT($F$92/12,$F$96*12,-EC601),5),0)</f>
        <v>0</v>
      </c>
      <c r="EE601" s="15">
        <f>IF(FB600&gt;0,ROUND(EC601*$EE$1/1000,2),0)</f>
        <v>0</v>
      </c>
      <c r="EF601" s="9">
        <f>INT(EE601)</f>
        <v>0</v>
      </c>
      <c r="EG601" s="23">
        <f>INT((EE601-EF601)*10)/10</f>
        <v>0</v>
      </c>
      <c r="EH601" s="17">
        <f>EE601-EF601-EG601</f>
        <v>0</v>
      </c>
      <c r="EI601" s="23">
        <f>IF(OR(EH601=0.05,EH601=0),EH601,IF(AND(EH601&gt;0.051,EH601&lt;0.1),0.1,IF(AND(EH601&gt;0.001,EH601&lt;0.05),0.05,EH601)))</f>
        <v>0</v>
      </c>
      <c r="EJ601" s="23">
        <f>EF601+EG601+EI601</f>
        <v>0</v>
      </c>
      <c r="EK601" s="15">
        <f>IF(FB600&gt;0,ROUND($ED$1*$EK$1,2),0)</f>
        <v>0</v>
      </c>
      <c r="EL601" s="22">
        <v>0</v>
      </c>
      <c r="EM601" s="22">
        <f>IF(FB600&gt;0,ROUND($ED$1*$EM$1,0),0)</f>
        <v>0</v>
      </c>
      <c r="EN601" s="22">
        <f>IF(FB600&gt;0,ROUND($ED$1*$EN$1,2),0)</f>
        <v>0</v>
      </c>
      <c r="EO601" s="22">
        <f>IF(FB600&gt;0,ROUND($ED$1*$EO$1,2),0)</f>
        <v>0</v>
      </c>
      <c r="EP601" s="22">
        <f>IF(FB600&gt;0,ROUND($ED$1*$EP$1,2),0)</f>
        <v>0</v>
      </c>
      <c r="EQ601" s="15">
        <f>IF(FB600&gt;0,EK601+SUM(EM601:EP601),0)</f>
        <v>0</v>
      </c>
      <c r="ER601" s="22">
        <f>IF(FB600&gt;0,ROUND(EQ601/12,2),0)</f>
        <v>0</v>
      </c>
      <c r="ES601" s="9">
        <f>INT(ER601)</f>
        <v>0</v>
      </c>
      <c r="ET601" s="23">
        <f>INT((ER601-ES601)*10)/10</f>
        <v>0</v>
      </c>
      <c r="EU601" s="17">
        <f>ER601-ES601-ET601</f>
        <v>0</v>
      </c>
      <c r="EV601" s="23">
        <f>IF(OR(EU601=0.05,EU601=0),EU601,IF(AND(EU601&gt;0.051,EU601&lt;0.1),0.1,IF(AND(EU601&gt;0.001,EU601&lt;0.05),0.05,EU601)))</f>
        <v>0</v>
      </c>
      <c r="EW601" s="23">
        <f>ES601+ET601+EV601</f>
        <v>0</v>
      </c>
      <c r="EX601">
        <f>IF(FB600&gt;0,EX600,0)</f>
        <v>0</v>
      </c>
      <c r="EY601" s="7">
        <f>ROUND(ED601+EJ601+EW601+EX601,2)</f>
        <v>0</v>
      </c>
      <c r="EZ601" s="7">
        <f>IF(AND(EY601&gt;0,EY602=0),EY601,0)</f>
        <v>0</v>
      </c>
      <c r="FA601" s="7">
        <f>IF(FB600&gt;0,FA600,0)</f>
        <v>0</v>
      </c>
      <c r="FB601" s="7">
        <f>IF(ROUND(EY601-FA601,2)&gt;0,ROUND(EY601-FA601,2),0)</f>
        <v>0</v>
      </c>
      <c r="GB601">
        <v>599</v>
      </c>
      <c r="GC601" s="7">
        <f>IF(HB600&gt;0,GC600-1000,GC600)</f>
        <v>0</v>
      </c>
      <c r="GD601" s="20">
        <f>IF(HB600&gt;0,ROUND(PMT($F$92/12,$F$96*12,-GC601),5),0)</f>
        <v>0</v>
      </c>
      <c r="GE601" s="15">
        <f>IF(HB600&gt;0,ROUND(GC601*$GE$1/1000,2),0)</f>
        <v>0</v>
      </c>
      <c r="GF601" s="9">
        <f>INT(GE601)</f>
        <v>0</v>
      </c>
      <c r="GG601" s="23">
        <f>INT((GE601-GF601)*10)/10</f>
        <v>0</v>
      </c>
      <c r="GH601" s="17">
        <f>GE601-GF601-GG601</f>
        <v>0</v>
      </c>
      <c r="GI601" s="23">
        <f>IF(OR(GH601=0.05,GH601=0),GH601,IF(AND(GH601&gt;0.051,GH601&lt;0.1),0.1,IF(AND(GH601&gt;0.001,GH601&lt;0.05),0.05,GH601)))</f>
        <v>0</v>
      </c>
      <c r="GJ601" s="23">
        <f>GF601+GG601+GI601</f>
        <v>0</v>
      </c>
      <c r="GK601" s="15">
        <f>IF(HB600&gt;0,ROUND($GD$1*$GK$1,2),0)</f>
        <v>0</v>
      </c>
      <c r="GL601" s="22">
        <v>0</v>
      </c>
      <c r="GM601" s="22">
        <f>IF(HB600&gt;0,ROUND($GD$1*$GM$1,0),0)</f>
        <v>0</v>
      </c>
      <c r="GN601" s="22">
        <f>IF(HB600&gt;0,ROUND($GD$1*$GN$1,2),0)</f>
        <v>0</v>
      </c>
      <c r="GO601" s="22">
        <f>IF(HB600&gt;0,ROUND($GD$1*$GO$1,2),0)</f>
        <v>0</v>
      </c>
      <c r="GP601" s="22">
        <f>IF(HB600&gt;0,ROUND($GD$1*$GP$1,2),0)</f>
        <v>0</v>
      </c>
      <c r="GQ601" s="15">
        <f>IF(HB600&gt;0,GK601+SUM(GM601:GP601),0)</f>
        <v>0</v>
      </c>
      <c r="GR601" s="22">
        <f>IF(HB600&gt;0,ROUND(GQ601/12,2),0)</f>
        <v>0</v>
      </c>
      <c r="GS601" s="9">
        <f>INT(GR601)</f>
        <v>0</v>
      </c>
      <c r="GT601" s="23">
        <f>INT((GR601-GS601)*10)/10</f>
        <v>0</v>
      </c>
      <c r="GU601" s="17">
        <f>GR601-GS601-GT601</f>
        <v>0</v>
      </c>
      <c r="GV601" s="23">
        <f>IF(OR(GU601=0.05,GU601=0),GU601,IF(AND(GU601&gt;0.051,GU601&lt;0.1),0.1,IF(AND(GU601&gt;0.001,GU601&lt;0.05),0.05,GU601)))</f>
        <v>0</v>
      </c>
      <c r="GW601" s="23">
        <f>GS601+GT601+GV601</f>
        <v>0</v>
      </c>
      <c r="GX601">
        <f>IF(HB600&gt;0,GX600,0)</f>
        <v>0</v>
      </c>
      <c r="GY601" s="7">
        <f>ROUND(GD601+GJ601+GW601+GX601,2)</f>
        <v>0</v>
      </c>
      <c r="GZ601" s="7">
        <f>IF(AND(GY601&gt;0,GY602=0),GY601,0)</f>
        <v>0</v>
      </c>
      <c r="HA601" s="7">
        <f>IF(HB600&gt;0,HA600,0)</f>
        <v>0</v>
      </c>
      <c r="HB601" s="7">
        <f>IF(ROUND(GY601-HA601,2)&gt;0,ROUND(GY601-HA601,2),0)</f>
        <v>0</v>
      </c>
    </row>
    <row r="602" spans="1:235">
      <c r="BB602">
        <v>600</v>
      </c>
      <c r="BC602" s="7">
        <f>IF(BW601&gt;0,BC601-1000,BC601)</f>
        <v>0</v>
      </c>
      <c r="BD602" s="20">
        <f>IF(BW601&gt;0,ROUND(PMT($F$92/12,$F$96*12,-BC602),5),0)</f>
        <v>0</v>
      </c>
      <c r="BE602" s="15">
        <f>IF(BW601&gt;0,ROUND(BC602*$E$1/1000,2),0)</f>
        <v>0</v>
      </c>
      <c r="BF602" s="15">
        <f>IF(BW601&gt;0,ROUND(MIN(BC602,$F$168)*$BF$1,2),0)</f>
        <v>0</v>
      </c>
      <c r="BG602" s="22">
        <v>0</v>
      </c>
      <c r="BH602" s="22">
        <f>IF(BW601&gt;0,ROUND(MIN(BC602,$F$168)*$BH$1,0),0)</f>
        <v>0</v>
      </c>
      <c r="BI602" s="22">
        <f>IF(BW601&gt;0,ROUND(MIN(BC602,$F$168)*$BI$1,2),0)</f>
        <v>0</v>
      </c>
      <c r="BJ602" s="22">
        <f>IF(BW601&gt;0,ROUND(MIN(BC602,$F$168)*$BJ$1,2),0)</f>
        <v>0</v>
      </c>
      <c r="BK602" s="22">
        <f>IF(BW601&gt;0,ROUND(MIN(BC602,$F$168)*$BK$1,2),0)</f>
        <v>0</v>
      </c>
      <c r="BL602" s="15">
        <f>IF(BW601&gt;0,BF602+SUM(BH602:BK602),0)</f>
        <v>0</v>
      </c>
      <c r="BM602" s="22">
        <f>IF(BW601&gt;0,ROUND(BL602/12,2),0)</f>
        <v>0</v>
      </c>
      <c r="BN602" s="9">
        <f>INT(BM602)</f>
        <v>0</v>
      </c>
      <c r="BO602" s="23">
        <f>INT((BM602-BN602)*10)/10</f>
        <v>0</v>
      </c>
      <c r="BP602" s="17">
        <f>BM602-BN602-BO602</f>
        <v>0</v>
      </c>
      <c r="BQ602" s="23">
        <f>IF(OR(BP602=0.05,BP602=0),BP602,IF(AND(BP602&gt;0.051,BP602&lt;0.1),0.1,IF(AND(BP602&gt;0.001,BP602&lt;0.05),0.05,BP602)))</f>
        <v>0</v>
      </c>
      <c r="BR602" s="23">
        <f>BN602+BO602+BQ602</f>
        <v>0</v>
      </c>
      <c r="BS602">
        <f>IF(BW601&gt;0,BS601,0)</f>
        <v>0</v>
      </c>
      <c r="BT602" s="7">
        <f>SUM(BD602:BE602)+BR602+BS602</f>
        <v>0</v>
      </c>
      <c r="BU602" s="7">
        <f>IF(AND(BT602&gt;0,BT603=0),BT602,0)</f>
        <v>0</v>
      </c>
      <c r="BV602" s="7">
        <f>IF(BW601&gt;0,BV601,0)</f>
        <v>0</v>
      </c>
      <c r="BW602" s="7">
        <f>IF(ROUND(BT602-BV602,2)&gt;0,ROUND(BT602-BV602,2),0)</f>
        <v>0</v>
      </c>
      <c r="CB602">
        <v>600</v>
      </c>
      <c r="CC602" s="7">
        <f>IF(DB601&gt;0,CC601-1000,CC601)</f>
        <v>0</v>
      </c>
      <c r="CD602" s="20">
        <f>IF(DB601&gt;0,ROUND(PMT($F$92/12,$F$96*12,-CC602),5),0)</f>
        <v>0</v>
      </c>
      <c r="CE602" s="15">
        <f>IF(DB601&gt;0,ROUND(CC602*$CE$1/1000,2),0)</f>
        <v>0</v>
      </c>
      <c r="CF602" s="9">
        <f>INT(CE602)</f>
        <v>0</v>
      </c>
      <c r="CG602" s="23">
        <f>INT((CE602-CF602)*10)/10</f>
        <v>0</v>
      </c>
      <c r="CH602" s="17">
        <f>CE602-CF602-CG602</f>
        <v>0</v>
      </c>
      <c r="CI602" s="23">
        <f>IF(OR(CH602=0.05,CH602=0),CH602,IF(AND(CH602&gt;0.051,CH602&lt;0.1),0.1,IF(AND(CH602&gt;0.001,CH602&lt;0.05),0.05,CH602)))</f>
        <v>0</v>
      </c>
      <c r="CJ602" s="23">
        <f>CF602+CG602+CI602</f>
        <v>0</v>
      </c>
      <c r="CK602" s="15">
        <f>IF(DB601&gt;0,ROUND($CD$1*$CK$1,2),0)</f>
        <v>0</v>
      </c>
      <c r="CL602" s="22">
        <v>0</v>
      </c>
      <c r="CM602" s="22">
        <f>IF(DB601&gt;0,ROUND($CD$1*$CM$1,2),0)</f>
        <v>0</v>
      </c>
      <c r="CN602" s="22">
        <f>IF(DB601&gt;0,ROUND($CD$1*$CN$1,2),0)</f>
        <v>0</v>
      </c>
      <c r="CO602" s="22">
        <f>IF(DB601&gt;0,ROUND($CD$1*$CO$1,2),0)</f>
        <v>0</v>
      </c>
      <c r="CP602" s="22">
        <f>IF(DB601&gt;0,ROUND($CD$1*$CP$1,2),0)</f>
        <v>0</v>
      </c>
      <c r="CQ602" s="15">
        <f>IF(DB601&gt;0,CK602+SUM(CM602:CP602),0)</f>
        <v>0</v>
      </c>
      <c r="CR602" s="22">
        <f>IF(DB601&gt;0,ROUND(CQ602/12,2),0)</f>
        <v>0</v>
      </c>
      <c r="CS602" s="9">
        <f>INT(CR602)</f>
        <v>0</v>
      </c>
      <c r="CT602" s="23">
        <f>INT((CR602-CS602)*10)/10</f>
        <v>0</v>
      </c>
      <c r="CU602" s="17">
        <f>CR602-CS602-CT602</f>
        <v>0</v>
      </c>
      <c r="CV602" s="23">
        <f>IF(OR(CU602=0.05,CU602=0),CU602,IF(AND(CU602&gt;0.051,CU602&lt;0.1),0.1,IF(AND(CU602&gt;0.001,CU602&lt;0.05),0.05,CU602)))</f>
        <v>0</v>
      </c>
      <c r="CW602" s="23">
        <f>CS602+CT602+CV602</f>
        <v>0</v>
      </c>
      <c r="CX602">
        <f>IF(DB601&gt;0,CX601,0)</f>
        <v>0</v>
      </c>
      <c r="CY602" s="7">
        <f>ROUND(CD602+CJ602+CW602+CX602,2)</f>
        <v>0</v>
      </c>
      <c r="CZ602" s="7">
        <f>IF(AND(CY602&gt;0,CY603=0),CY602,0)</f>
        <v>0</v>
      </c>
      <c r="DA602" s="7">
        <f>IF(DB601&gt;0,DA601,0)</f>
        <v>0</v>
      </c>
      <c r="DB602" s="7">
        <f>IF(ROUND(CY602-DA602,2)&gt;0,ROUND(CY602-DA602,2),0)</f>
        <v>0</v>
      </c>
      <c r="EB602">
        <v>600</v>
      </c>
      <c r="EC602" s="7">
        <f>IF(FB601&gt;0,EC601-1000,EC601)</f>
        <v>0</v>
      </c>
      <c r="ED602" s="20">
        <f>IF(FB601&gt;0,ROUND(PMT($F$92/12,$F$96*12,-EC602),5),0)</f>
        <v>0</v>
      </c>
      <c r="EE602" s="15">
        <f>IF(FB601&gt;0,ROUND(EC602*$EE$1/1000,2),0)</f>
        <v>0</v>
      </c>
      <c r="EF602" s="9">
        <f>INT(EE602)</f>
        <v>0</v>
      </c>
      <c r="EG602" s="23">
        <f>INT((EE602-EF602)*10)/10</f>
        <v>0</v>
      </c>
      <c r="EH602" s="17">
        <f>EE602-EF602-EG602</f>
        <v>0</v>
      </c>
      <c r="EI602" s="23">
        <f>IF(OR(EH602=0.05,EH602=0),EH602,IF(AND(EH602&gt;0.051,EH602&lt;0.1),0.1,IF(AND(EH602&gt;0.001,EH602&lt;0.05),0.05,EH602)))</f>
        <v>0</v>
      </c>
      <c r="EJ602" s="23">
        <f>EF602+EG602+EI602</f>
        <v>0</v>
      </c>
      <c r="EK602" s="15">
        <f>IF(FB601&gt;0,ROUND($ED$1*$EK$1,2),0)</f>
        <v>0</v>
      </c>
      <c r="EL602" s="22">
        <v>0</v>
      </c>
      <c r="EM602" s="22">
        <f>IF(FB601&gt;0,ROUND($ED$1*$EM$1,0),0)</f>
        <v>0</v>
      </c>
      <c r="EN602" s="22">
        <f>IF(FB601&gt;0,ROUND($ED$1*$EN$1,2),0)</f>
        <v>0</v>
      </c>
      <c r="EO602" s="22">
        <f>IF(FB601&gt;0,ROUND($ED$1*$EO$1,2),0)</f>
        <v>0</v>
      </c>
      <c r="EP602" s="22">
        <f>IF(FB601&gt;0,ROUND($ED$1*$EP$1,2),0)</f>
        <v>0</v>
      </c>
      <c r="EQ602" s="15">
        <f>IF(FB601&gt;0,EK602+SUM(EM602:EP602),0)</f>
        <v>0</v>
      </c>
      <c r="ER602" s="22">
        <f>IF(FB601&gt;0,ROUND(EQ602/12,2),0)</f>
        <v>0</v>
      </c>
      <c r="ES602" s="9">
        <f>INT(ER602)</f>
        <v>0</v>
      </c>
      <c r="ET602" s="23">
        <f>INT((ER602-ES602)*10)/10</f>
        <v>0</v>
      </c>
      <c r="EU602" s="17">
        <f>ER602-ES602-ET602</f>
        <v>0</v>
      </c>
      <c r="EV602" s="23">
        <f>IF(OR(EU602=0.05,EU602=0),EU602,IF(AND(EU602&gt;0.051,EU602&lt;0.1),0.1,IF(AND(EU602&gt;0.001,EU602&lt;0.05),0.05,EU602)))</f>
        <v>0</v>
      </c>
      <c r="EW602" s="23">
        <f>ES602+ET602+EV602</f>
        <v>0</v>
      </c>
      <c r="EX602">
        <f>IF(FB601&gt;0,EX601,0)</f>
        <v>0</v>
      </c>
      <c r="EY602" s="7">
        <f>ROUND(ED602+EJ602+EW602+EX602,2)</f>
        <v>0</v>
      </c>
      <c r="EZ602" s="7">
        <f>IF(AND(EY602&gt;0,EY603=0),EY602,0)</f>
        <v>0</v>
      </c>
      <c r="FA602" s="7">
        <f>IF(FB601&gt;0,FA601,0)</f>
        <v>0</v>
      </c>
      <c r="FB602" s="7">
        <f>IF(ROUND(EY602-FA602,2)&gt;0,ROUND(EY602-FA602,2),0)</f>
        <v>0</v>
      </c>
      <c r="GB602">
        <v>600</v>
      </c>
      <c r="GC602" s="7">
        <f>IF(HB601&gt;0,GC601-1000,GC601)</f>
        <v>0</v>
      </c>
      <c r="GD602" s="20">
        <f>IF(HB601&gt;0,ROUND(PMT($F$92/12,$F$96*12,-GC602),5),0)</f>
        <v>0</v>
      </c>
      <c r="GE602" s="15">
        <f>IF(HB601&gt;0,ROUND(GC602*$GE$1/1000,2),0)</f>
        <v>0</v>
      </c>
      <c r="GF602" s="9">
        <f>INT(GE602)</f>
        <v>0</v>
      </c>
      <c r="GG602" s="23">
        <f>INT((GE602-GF602)*10)/10</f>
        <v>0</v>
      </c>
      <c r="GH602" s="17">
        <f>GE602-GF602-GG602</f>
        <v>0</v>
      </c>
      <c r="GI602" s="23">
        <f>IF(OR(GH602=0.05,GH602=0),GH602,IF(AND(GH602&gt;0.051,GH602&lt;0.1),0.1,IF(AND(GH602&gt;0.001,GH602&lt;0.05),0.05,GH602)))</f>
        <v>0</v>
      </c>
      <c r="GJ602" s="23">
        <f>GF602+GG602+GI602</f>
        <v>0</v>
      </c>
      <c r="GK602" s="15">
        <f>IF(HB601&gt;0,ROUND($GD$1*$GK$1,2),0)</f>
        <v>0</v>
      </c>
      <c r="GL602" s="22">
        <v>0</v>
      </c>
      <c r="GM602" s="22">
        <f>IF(HB601&gt;0,ROUND($GD$1*$GM$1,0),0)</f>
        <v>0</v>
      </c>
      <c r="GN602" s="22">
        <f>IF(HB601&gt;0,ROUND($GD$1*$GN$1,2),0)</f>
        <v>0</v>
      </c>
      <c r="GO602" s="22">
        <f>IF(HB601&gt;0,ROUND($GD$1*$GO$1,2),0)</f>
        <v>0</v>
      </c>
      <c r="GP602" s="22">
        <f>IF(HB601&gt;0,ROUND($GD$1*$GP$1,2),0)</f>
        <v>0</v>
      </c>
      <c r="GQ602" s="15">
        <f>IF(HB601&gt;0,GK602+SUM(GM602:GP602),0)</f>
        <v>0</v>
      </c>
      <c r="GR602" s="22">
        <f>IF(HB601&gt;0,ROUND(GQ602/12,2),0)</f>
        <v>0</v>
      </c>
      <c r="GS602" s="9">
        <f>INT(GR602)</f>
        <v>0</v>
      </c>
      <c r="GT602" s="23">
        <f>INT((GR602-GS602)*10)/10</f>
        <v>0</v>
      </c>
      <c r="GU602" s="17">
        <f>GR602-GS602-GT602</f>
        <v>0</v>
      </c>
      <c r="GV602" s="23">
        <f>IF(OR(GU602=0.05,GU602=0),GU602,IF(AND(GU602&gt;0.051,GU602&lt;0.1),0.1,IF(AND(GU602&gt;0.001,GU602&lt;0.05),0.05,GU602)))</f>
        <v>0</v>
      </c>
      <c r="GW602" s="23">
        <f>GS602+GT602+GV602</f>
        <v>0</v>
      </c>
      <c r="GX602">
        <f>IF(HB601&gt;0,GX601,0)</f>
        <v>0</v>
      </c>
      <c r="GY602" s="7">
        <f>ROUND(GD602+GJ602+GW602+GX602,2)</f>
        <v>0</v>
      </c>
      <c r="GZ602" s="7">
        <f>IF(AND(GY602&gt;0,GY603=0),GY602,0)</f>
        <v>0</v>
      </c>
      <c r="HA602" s="7">
        <f>IF(HB601&gt;0,HA601,0)</f>
        <v>0</v>
      </c>
      <c r="HB602" s="7">
        <f>IF(ROUND(GY602-HA602,2)&gt;0,ROUND(GY602-HA602,2),0)</f>
        <v>0</v>
      </c>
    </row>
    <row r="603" spans="1:235">
      <c r="BB603">
        <v>601</v>
      </c>
      <c r="BC603" s="7">
        <f>IF(BW602&gt;0,BC602-1000,BC602)</f>
        <v>0</v>
      </c>
      <c r="BD603" s="20">
        <f>IF(BW602&gt;0,ROUND(PMT($F$92/12,$F$96*12,-BC603),5),0)</f>
        <v>0</v>
      </c>
      <c r="BE603" s="15">
        <f>IF(BW602&gt;0,ROUND(BC603*$E$1/1000,2),0)</f>
        <v>0</v>
      </c>
      <c r="BF603" s="15">
        <f>IF(BW602&gt;0,ROUND(MIN(BC603,$F$168)*$BF$1,2),0)</f>
        <v>0</v>
      </c>
      <c r="BG603" s="22">
        <v>0</v>
      </c>
      <c r="BH603" s="22">
        <f>IF(BW602&gt;0,ROUND(MIN(BC603,$F$168)*$BH$1,0),0)</f>
        <v>0</v>
      </c>
      <c r="BI603" s="22">
        <f>IF(BW602&gt;0,ROUND(MIN(BC603,$F$168)*$BI$1,2),0)</f>
        <v>0</v>
      </c>
      <c r="BJ603" s="22">
        <f>IF(BW602&gt;0,ROUND(MIN(BC603,$F$168)*$BJ$1,2),0)</f>
        <v>0</v>
      </c>
      <c r="BK603" s="22">
        <f>IF(BW602&gt;0,ROUND(MIN(BC603,$F$168)*$BK$1,2),0)</f>
        <v>0</v>
      </c>
      <c r="BL603" s="15">
        <f>IF(BW602&gt;0,BF603+SUM(BH603:BK603),0)</f>
        <v>0</v>
      </c>
      <c r="BM603" s="22">
        <f>IF(BW602&gt;0,ROUND(BL603/12,2),0)</f>
        <v>0</v>
      </c>
      <c r="BN603" s="9">
        <f>INT(BM603)</f>
        <v>0</v>
      </c>
      <c r="BO603" s="23">
        <f>INT((BM603-BN603)*10)/10</f>
        <v>0</v>
      </c>
      <c r="BP603" s="17">
        <f>BM603-BN603-BO603</f>
        <v>0</v>
      </c>
      <c r="BQ603" s="23">
        <f>IF(OR(BP603=0.05,BP603=0),BP603,IF(AND(BP603&gt;0.051,BP603&lt;0.1),0.1,IF(AND(BP603&gt;0.001,BP603&lt;0.05),0.05,BP603)))</f>
        <v>0</v>
      </c>
      <c r="BR603" s="23">
        <f>BN603+BO603+BQ603</f>
        <v>0</v>
      </c>
      <c r="BS603">
        <f>IF(BW602&gt;0,BS602,0)</f>
        <v>0</v>
      </c>
      <c r="BT603" s="7">
        <f>SUM(BD603:BE603)+BR603+BS603</f>
        <v>0</v>
      </c>
      <c r="BU603" s="7">
        <f>IF(AND(BT603&gt;0,BT604=0),BT603,0)</f>
        <v>0</v>
      </c>
      <c r="BV603" s="7">
        <f>IF(BW602&gt;0,BV602,0)</f>
        <v>0</v>
      </c>
      <c r="BW603" s="7">
        <f>IF(ROUND(BT603-BV603,2)&gt;0,ROUND(BT603-BV603,2),0)</f>
        <v>0</v>
      </c>
      <c r="CB603">
        <v>601</v>
      </c>
      <c r="CC603" s="7">
        <f>IF(DB602&gt;0,CC602-1000,CC602)</f>
        <v>0</v>
      </c>
      <c r="CD603" s="20">
        <f>IF(DB602&gt;0,ROUND(PMT($F$92/12,$F$96*12,-CC603),5),0)</f>
        <v>0</v>
      </c>
      <c r="CE603" s="15">
        <f>IF(DB602&gt;0,ROUND(CC603*$CE$1/1000,2),0)</f>
        <v>0</v>
      </c>
      <c r="CF603" s="9">
        <f>INT(CE603)</f>
        <v>0</v>
      </c>
      <c r="CG603" s="23">
        <f>INT((CE603-CF603)*10)/10</f>
        <v>0</v>
      </c>
      <c r="CH603" s="17">
        <f>CE603-CF603-CG603</f>
        <v>0</v>
      </c>
      <c r="CI603" s="23">
        <f>IF(OR(CH603=0.05,CH603=0),CH603,IF(AND(CH603&gt;0.051,CH603&lt;0.1),0.1,IF(AND(CH603&gt;0.001,CH603&lt;0.05),0.05,CH603)))</f>
        <v>0</v>
      </c>
      <c r="CJ603" s="23">
        <f>CF603+CG603+CI603</f>
        <v>0</v>
      </c>
      <c r="CK603" s="15">
        <f>IF(DB602&gt;0,ROUND($CD$1*$CK$1,2),0)</f>
        <v>0</v>
      </c>
      <c r="CL603" s="22">
        <v>0</v>
      </c>
      <c r="CM603" s="22">
        <f>IF(DB602&gt;0,ROUND($CD$1*$CM$1,2),0)</f>
        <v>0</v>
      </c>
      <c r="CN603" s="22">
        <f>IF(DB602&gt;0,ROUND($CD$1*$CN$1,2),0)</f>
        <v>0</v>
      </c>
      <c r="CO603" s="22">
        <f>IF(DB602&gt;0,ROUND($CD$1*$CO$1,2),0)</f>
        <v>0</v>
      </c>
      <c r="CP603" s="22">
        <f>IF(DB602&gt;0,ROUND($CD$1*$CP$1,2),0)</f>
        <v>0</v>
      </c>
      <c r="CQ603" s="15">
        <f>IF(DB602&gt;0,CK603+SUM(CM603:CP603),0)</f>
        <v>0</v>
      </c>
      <c r="CR603" s="22">
        <f>IF(DB602&gt;0,ROUND(CQ603/12,2),0)</f>
        <v>0</v>
      </c>
      <c r="CS603" s="9">
        <f>INT(CR603)</f>
        <v>0</v>
      </c>
      <c r="CT603" s="23">
        <f>INT((CR603-CS603)*10)/10</f>
        <v>0</v>
      </c>
      <c r="CU603" s="17">
        <f>CR603-CS603-CT603</f>
        <v>0</v>
      </c>
      <c r="CV603" s="23">
        <f>IF(OR(CU603=0.05,CU603=0),CU603,IF(AND(CU603&gt;0.051,CU603&lt;0.1),0.1,IF(AND(CU603&gt;0.001,CU603&lt;0.05),0.05,CU603)))</f>
        <v>0</v>
      </c>
      <c r="CW603" s="23">
        <f>CS603+CT603+CV603</f>
        <v>0</v>
      </c>
      <c r="CX603">
        <f>IF(DB602&gt;0,CX602,0)</f>
        <v>0</v>
      </c>
      <c r="CY603" s="7">
        <f>ROUND(CD603+CJ603+CW603+CX603,2)</f>
        <v>0</v>
      </c>
      <c r="CZ603" s="7">
        <f>IF(AND(CY603&gt;0,CY604=0),CY603,0)</f>
        <v>0</v>
      </c>
      <c r="DA603" s="7">
        <f>IF(DB602&gt;0,DA602,0)</f>
        <v>0</v>
      </c>
      <c r="DB603" s="7">
        <f>IF(ROUND(CY603-DA603,2)&gt;0,ROUND(CY603-DA603,2),0)</f>
        <v>0</v>
      </c>
      <c r="EB603">
        <v>601</v>
      </c>
      <c r="EC603" s="7">
        <f>IF(FB602&gt;0,EC602-1000,EC602)</f>
        <v>0</v>
      </c>
      <c r="ED603" s="20">
        <f>IF(FB602&gt;0,ROUND(PMT($F$92/12,$F$96*12,-EC603),5),0)</f>
        <v>0</v>
      </c>
      <c r="EE603" s="15">
        <f>IF(FB602&gt;0,ROUND(EC603*$EE$1/1000,2),0)</f>
        <v>0</v>
      </c>
      <c r="EF603" s="9">
        <f>INT(EE603)</f>
        <v>0</v>
      </c>
      <c r="EG603" s="23">
        <f>INT((EE603-EF603)*10)/10</f>
        <v>0</v>
      </c>
      <c r="EH603" s="17">
        <f>EE603-EF603-EG603</f>
        <v>0</v>
      </c>
      <c r="EI603" s="23">
        <f>IF(OR(EH603=0.05,EH603=0),EH603,IF(AND(EH603&gt;0.051,EH603&lt;0.1),0.1,IF(AND(EH603&gt;0.001,EH603&lt;0.05),0.05,EH603)))</f>
        <v>0</v>
      </c>
      <c r="EJ603" s="23">
        <f>EF603+EG603+EI603</f>
        <v>0</v>
      </c>
      <c r="EK603" s="15">
        <f>IF(FB602&gt;0,ROUND($ED$1*$EK$1,2),0)</f>
        <v>0</v>
      </c>
      <c r="EL603" s="22">
        <v>0</v>
      </c>
      <c r="EM603" s="22">
        <f>IF(FB602&gt;0,ROUND($ED$1*$EM$1,0),0)</f>
        <v>0</v>
      </c>
      <c r="EN603" s="22">
        <f>IF(FB602&gt;0,ROUND($ED$1*$EN$1,2),0)</f>
        <v>0</v>
      </c>
      <c r="EO603" s="22">
        <f>IF(FB602&gt;0,ROUND($ED$1*$EO$1,2),0)</f>
        <v>0</v>
      </c>
      <c r="EP603" s="22">
        <f>IF(FB602&gt;0,ROUND($ED$1*$EP$1,2),0)</f>
        <v>0</v>
      </c>
      <c r="EQ603" s="15">
        <f>IF(FB602&gt;0,EK603+SUM(EM603:EP603),0)</f>
        <v>0</v>
      </c>
      <c r="ER603" s="22">
        <f>IF(FB602&gt;0,ROUND(EQ603/12,2),0)</f>
        <v>0</v>
      </c>
      <c r="ES603" s="9">
        <f>INT(ER603)</f>
        <v>0</v>
      </c>
      <c r="ET603" s="23">
        <f>INT((ER603-ES603)*10)/10</f>
        <v>0</v>
      </c>
      <c r="EU603" s="17">
        <f>ER603-ES603-ET603</f>
        <v>0</v>
      </c>
      <c r="EV603" s="23">
        <f>IF(OR(EU603=0.05,EU603=0),EU603,IF(AND(EU603&gt;0.051,EU603&lt;0.1),0.1,IF(AND(EU603&gt;0.001,EU603&lt;0.05),0.05,EU603)))</f>
        <v>0</v>
      </c>
      <c r="EW603" s="23">
        <f>ES603+ET603+EV603</f>
        <v>0</v>
      </c>
      <c r="EX603">
        <f>IF(FB602&gt;0,EX602,0)</f>
        <v>0</v>
      </c>
      <c r="EY603" s="7">
        <f>ROUND(ED603+EJ603+EW603+EX603,2)</f>
        <v>0</v>
      </c>
      <c r="EZ603" s="7">
        <f>IF(AND(EY603&gt;0,EY604=0),EY603,0)</f>
        <v>0</v>
      </c>
      <c r="FA603" s="7">
        <f>IF(FB602&gt;0,FA602,0)</f>
        <v>0</v>
      </c>
      <c r="FB603" s="7">
        <f>IF(ROUND(EY603-FA603,2)&gt;0,ROUND(EY603-FA603,2),0)</f>
        <v>0</v>
      </c>
      <c r="GB603">
        <v>601</v>
      </c>
      <c r="GC603" s="7">
        <f>IF(HB602&gt;0,GC602-1000,GC602)</f>
        <v>0</v>
      </c>
      <c r="GD603" s="20">
        <f>IF(HB602&gt;0,ROUND(PMT($F$92/12,$F$96*12,-GC603),5),0)</f>
        <v>0</v>
      </c>
      <c r="GE603" s="15">
        <f>IF(HB602&gt;0,ROUND(GC603*$GE$1/1000,2),0)</f>
        <v>0</v>
      </c>
      <c r="GF603" s="9">
        <f>INT(GE603)</f>
        <v>0</v>
      </c>
      <c r="GG603" s="23">
        <f>INT((GE603-GF603)*10)/10</f>
        <v>0</v>
      </c>
      <c r="GH603" s="17">
        <f>GE603-GF603-GG603</f>
        <v>0</v>
      </c>
      <c r="GI603" s="23">
        <f>IF(OR(GH603=0.05,GH603=0),GH603,IF(AND(GH603&gt;0.051,GH603&lt;0.1),0.1,IF(AND(GH603&gt;0.001,GH603&lt;0.05),0.05,GH603)))</f>
        <v>0</v>
      </c>
      <c r="GJ603" s="23">
        <f>GF603+GG603+GI603</f>
        <v>0</v>
      </c>
      <c r="GK603" s="15">
        <f>IF(HB602&gt;0,ROUND($GD$1*$GK$1,2),0)</f>
        <v>0</v>
      </c>
      <c r="GL603" s="22">
        <v>0</v>
      </c>
      <c r="GM603" s="22">
        <f>IF(HB602&gt;0,ROUND($GD$1*$GM$1,0),0)</f>
        <v>0</v>
      </c>
      <c r="GN603" s="22">
        <f>IF(HB602&gt;0,ROUND($GD$1*$GN$1,2),0)</f>
        <v>0</v>
      </c>
      <c r="GO603" s="22">
        <f>IF(HB602&gt;0,ROUND($GD$1*$GO$1,2),0)</f>
        <v>0</v>
      </c>
      <c r="GP603" s="22">
        <f>IF(HB602&gt;0,ROUND($GD$1*$GP$1,2),0)</f>
        <v>0</v>
      </c>
      <c r="GQ603" s="15">
        <f>IF(HB602&gt;0,GK603+SUM(GM603:GP603),0)</f>
        <v>0</v>
      </c>
      <c r="GR603" s="22">
        <f>IF(HB602&gt;0,ROUND(GQ603/12,2),0)</f>
        <v>0</v>
      </c>
      <c r="GS603" s="9">
        <f>INT(GR603)</f>
        <v>0</v>
      </c>
      <c r="GT603" s="23">
        <f>INT((GR603-GS603)*10)/10</f>
        <v>0</v>
      </c>
      <c r="GU603" s="17">
        <f>GR603-GS603-GT603</f>
        <v>0</v>
      </c>
      <c r="GV603" s="23">
        <f>IF(OR(GU603=0.05,GU603=0),GU603,IF(AND(GU603&gt;0.051,GU603&lt;0.1),0.1,IF(AND(GU603&gt;0.001,GU603&lt;0.05),0.05,GU603)))</f>
        <v>0</v>
      </c>
      <c r="GW603" s="23">
        <f>GS603+GT603+GV603</f>
        <v>0</v>
      </c>
      <c r="GX603">
        <f>IF(HB602&gt;0,GX602,0)</f>
        <v>0</v>
      </c>
      <c r="GY603" s="7">
        <f>ROUND(GD603+GJ603+GW603+GX603,2)</f>
        <v>0</v>
      </c>
      <c r="GZ603" s="7">
        <f>IF(AND(GY603&gt;0,GY604=0),GY603,0)</f>
        <v>0</v>
      </c>
      <c r="HA603" s="7">
        <f>IF(HB602&gt;0,HA602,0)</f>
        <v>0</v>
      </c>
      <c r="HB603" s="7">
        <f>IF(ROUND(GY603-HA603,2)&gt;0,ROUND(GY603-HA603,2),0)</f>
        <v>0</v>
      </c>
    </row>
    <row r="604" spans="1:235">
      <c r="BB604">
        <v>602</v>
      </c>
      <c r="BC604" s="7">
        <f>IF(BW603&gt;0,BC603-1000,BC603)</f>
        <v>0</v>
      </c>
      <c r="BD604" s="20">
        <f>IF(BW603&gt;0,ROUND(PMT($F$92/12,$F$96*12,-BC604),5),0)</f>
        <v>0</v>
      </c>
      <c r="BE604" s="15">
        <f>IF(BW603&gt;0,ROUND(BC604*$E$1/1000,2),0)</f>
        <v>0</v>
      </c>
      <c r="BF604" s="15">
        <f>IF(BW603&gt;0,ROUND(MIN(BC604,$F$168)*$BF$1,2),0)</f>
        <v>0</v>
      </c>
      <c r="BG604" s="22">
        <v>0</v>
      </c>
      <c r="BH604" s="22">
        <f>IF(BW603&gt;0,ROUND(MIN(BC604,$F$168)*$BH$1,0),0)</f>
        <v>0</v>
      </c>
      <c r="BI604" s="22">
        <f>IF(BW603&gt;0,ROUND(MIN(BC604,$F$168)*$BI$1,2),0)</f>
        <v>0</v>
      </c>
      <c r="BJ604" s="22">
        <f>IF(BW603&gt;0,ROUND(MIN(BC604,$F$168)*$BJ$1,2),0)</f>
        <v>0</v>
      </c>
      <c r="BK604" s="22">
        <f>IF(BW603&gt;0,ROUND(MIN(BC604,$F$168)*$BK$1,2),0)</f>
        <v>0</v>
      </c>
      <c r="BL604" s="15">
        <f>IF(BW603&gt;0,BF604+SUM(BH604:BK604),0)</f>
        <v>0</v>
      </c>
      <c r="BM604" s="22">
        <f>IF(BW603&gt;0,ROUND(BL604/12,2),0)</f>
        <v>0</v>
      </c>
      <c r="BN604" s="9">
        <f>INT(BM604)</f>
        <v>0</v>
      </c>
      <c r="BO604" s="23">
        <f>INT((BM604-BN604)*10)/10</f>
        <v>0</v>
      </c>
      <c r="BP604" s="17">
        <f>BM604-BN604-BO604</f>
        <v>0</v>
      </c>
      <c r="BQ604" s="23">
        <f>IF(OR(BP604=0.05,BP604=0),BP604,IF(AND(BP604&gt;0.051,BP604&lt;0.1),0.1,IF(AND(BP604&gt;0.001,BP604&lt;0.05),0.05,BP604)))</f>
        <v>0</v>
      </c>
      <c r="BR604" s="23">
        <f>BN604+BO604+BQ604</f>
        <v>0</v>
      </c>
      <c r="BS604">
        <f>IF(BW603&gt;0,BS603,0)</f>
        <v>0</v>
      </c>
      <c r="BT604" s="7">
        <f>SUM(BD604:BE604)+BR604+BS604</f>
        <v>0</v>
      </c>
      <c r="BU604" s="7">
        <f>IF(AND(BT604&gt;0,BT605=0),BT604,0)</f>
        <v>0</v>
      </c>
      <c r="BV604" s="7">
        <f>IF(BW603&gt;0,BV603,0)</f>
        <v>0</v>
      </c>
      <c r="BW604" s="7">
        <f>IF(ROUND(BT604-BV604,2)&gt;0,ROUND(BT604-BV604,2),0)</f>
        <v>0</v>
      </c>
      <c r="CB604">
        <v>602</v>
      </c>
      <c r="CC604" s="7">
        <f>IF(DB603&gt;0,CC603-1000,CC603)</f>
        <v>0</v>
      </c>
      <c r="CD604" s="20">
        <f>IF(DB603&gt;0,ROUND(PMT($F$92/12,$F$96*12,-CC604),5),0)</f>
        <v>0</v>
      </c>
      <c r="CE604" s="15">
        <f>IF(DB603&gt;0,ROUND(CC604*$CE$1/1000,2),0)</f>
        <v>0</v>
      </c>
      <c r="CF604" s="9">
        <f>INT(CE604)</f>
        <v>0</v>
      </c>
      <c r="CG604" s="23">
        <f>INT((CE604-CF604)*10)/10</f>
        <v>0</v>
      </c>
      <c r="CH604" s="17">
        <f>CE604-CF604-CG604</f>
        <v>0</v>
      </c>
      <c r="CI604" s="23">
        <f>IF(OR(CH604=0.05,CH604=0),CH604,IF(AND(CH604&gt;0.051,CH604&lt;0.1),0.1,IF(AND(CH604&gt;0.001,CH604&lt;0.05),0.05,CH604)))</f>
        <v>0</v>
      </c>
      <c r="CJ604" s="23">
        <f>CF604+CG604+CI604</f>
        <v>0</v>
      </c>
      <c r="CK604" s="15">
        <f>IF(DB603&gt;0,ROUND($CD$1*$CK$1,2),0)</f>
        <v>0</v>
      </c>
      <c r="CL604" s="22">
        <v>0</v>
      </c>
      <c r="CM604" s="22">
        <f>IF(DB603&gt;0,ROUND($CD$1*$CM$1,2),0)</f>
        <v>0</v>
      </c>
      <c r="CN604" s="22">
        <f>IF(DB603&gt;0,ROUND($CD$1*$CN$1,2),0)</f>
        <v>0</v>
      </c>
      <c r="CO604" s="22">
        <f>IF(DB603&gt;0,ROUND($CD$1*$CO$1,2),0)</f>
        <v>0</v>
      </c>
      <c r="CP604" s="22">
        <f>IF(DB603&gt;0,ROUND($CD$1*$CP$1,2),0)</f>
        <v>0</v>
      </c>
      <c r="CQ604" s="15">
        <f>IF(DB603&gt;0,CK604+SUM(CM604:CP604),0)</f>
        <v>0</v>
      </c>
      <c r="CR604" s="22">
        <f>IF(DB603&gt;0,ROUND(CQ604/12,2),0)</f>
        <v>0</v>
      </c>
      <c r="CS604" s="9">
        <f>INT(CR604)</f>
        <v>0</v>
      </c>
      <c r="CT604" s="23">
        <f>INT((CR604-CS604)*10)/10</f>
        <v>0</v>
      </c>
      <c r="CU604" s="17">
        <f>CR604-CS604-CT604</f>
        <v>0</v>
      </c>
      <c r="CV604" s="23">
        <f>IF(OR(CU604=0.05,CU604=0),CU604,IF(AND(CU604&gt;0.051,CU604&lt;0.1),0.1,IF(AND(CU604&gt;0.001,CU604&lt;0.05),0.05,CU604)))</f>
        <v>0</v>
      </c>
      <c r="CW604" s="23">
        <f>CS604+CT604+CV604</f>
        <v>0</v>
      </c>
      <c r="CX604">
        <f>IF(DB603&gt;0,CX603,0)</f>
        <v>0</v>
      </c>
      <c r="CY604" s="7">
        <f>ROUND(CD604+CJ604+CW604+CX604,2)</f>
        <v>0</v>
      </c>
      <c r="CZ604" s="7">
        <f>IF(AND(CY604&gt;0,CY605=0),CY604,0)</f>
        <v>0</v>
      </c>
      <c r="DA604" s="7">
        <f>IF(DB603&gt;0,DA603,0)</f>
        <v>0</v>
      </c>
      <c r="DB604" s="7">
        <f>IF(ROUND(CY604-DA604,2)&gt;0,ROUND(CY604-DA604,2),0)</f>
        <v>0</v>
      </c>
      <c r="EB604">
        <v>602</v>
      </c>
      <c r="EC604" s="7">
        <f>IF(FB603&gt;0,EC603-1000,EC603)</f>
        <v>0</v>
      </c>
      <c r="ED604" s="20">
        <f>IF(FB603&gt;0,ROUND(PMT($F$92/12,$F$96*12,-EC604),5),0)</f>
        <v>0</v>
      </c>
      <c r="EE604" s="15">
        <f>IF(FB603&gt;0,ROUND(EC604*$EE$1/1000,2),0)</f>
        <v>0</v>
      </c>
      <c r="EF604" s="9">
        <f>INT(EE604)</f>
        <v>0</v>
      </c>
      <c r="EG604" s="23">
        <f>INT((EE604-EF604)*10)/10</f>
        <v>0</v>
      </c>
      <c r="EH604" s="17">
        <f>EE604-EF604-EG604</f>
        <v>0</v>
      </c>
      <c r="EI604" s="23">
        <f>IF(OR(EH604=0.05,EH604=0),EH604,IF(AND(EH604&gt;0.051,EH604&lt;0.1),0.1,IF(AND(EH604&gt;0.001,EH604&lt;0.05),0.05,EH604)))</f>
        <v>0</v>
      </c>
      <c r="EJ604" s="23">
        <f>EF604+EG604+EI604</f>
        <v>0</v>
      </c>
      <c r="EK604" s="15">
        <f>IF(FB603&gt;0,ROUND($ED$1*$EK$1,2),0)</f>
        <v>0</v>
      </c>
      <c r="EL604" s="22">
        <v>0</v>
      </c>
      <c r="EM604" s="22">
        <f>IF(FB603&gt;0,ROUND($ED$1*$EM$1,0),0)</f>
        <v>0</v>
      </c>
      <c r="EN604" s="22">
        <f>IF(FB603&gt;0,ROUND($ED$1*$EN$1,2),0)</f>
        <v>0</v>
      </c>
      <c r="EO604" s="22">
        <f>IF(FB603&gt;0,ROUND($ED$1*$EO$1,2),0)</f>
        <v>0</v>
      </c>
      <c r="EP604" s="22">
        <f>IF(FB603&gt;0,ROUND($ED$1*$EP$1,2),0)</f>
        <v>0</v>
      </c>
      <c r="EQ604" s="15">
        <f>IF(FB603&gt;0,EK604+SUM(EM604:EP604),0)</f>
        <v>0</v>
      </c>
      <c r="ER604" s="22">
        <f>IF(FB603&gt;0,ROUND(EQ604/12,2),0)</f>
        <v>0</v>
      </c>
      <c r="ES604" s="9">
        <f>INT(ER604)</f>
        <v>0</v>
      </c>
      <c r="ET604" s="23">
        <f>INT((ER604-ES604)*10)/10</f>
        <v>0</v>
      </c>
      <c r="EU604" s="17">
        <f>ER604-ES604-ET604</f>
        <v>0</v>
      </c>
      <c r="EV604" s="23">
        <f>IF(OR(EU604=0.05,EU604=0),EU604,IF(AND(EU604&gt;0.051,EU604&lt;0.1),0.1,IF(AND(EU604&gt;0.001,EU604&lt;0.05),0.05,EU604)))</f>
        <v>0</v>
      </c>
      <c r="EW604" s="23">
        <f>ES604+ET604+EV604</f>
        <v>0</v>
      </c>
      <c r="EX604">
        <f>IF(FB603&gt;0,EX603,0)</f>
        <v>0</v>
      </c>
      <c r="EY604" s="7">
        <f>ROUND(ED604+EJ604+EW604+EX604,2)</f>
        <v>0</v>
      </c>
      <c r="EZ604" s="7">
        <f>IF(AND(EY604&gt;0,EY605=0),EY604,0)</f>
        <v>0</v>
      </c>
      <c r="FA604" s="7">
        <f>IF(FB603&gt;0,FA603,0)</f>
        <v>0</v>
      </c>
      <c r="FB604" s="7">
        <f>IF(ROUND(EY604-FA604,2)&gt;0,ROUND(EY604-FA604,2),0)</f>
        <v>0</v>
      </c>
      <c r="GB604">
        <v>602</v>
      </c>
      <c r="GC604" s="7">
        <f>IF(HB603&gt;0,GC603-1000,GC603)</f>
        <v>0</v>
      </c>
      <c r="GD604" s="20">
        <f>IF(HB603&gt;0,ROUND(PMT($F$92/12,$F$96*12,-GC604),5),0)</f>
        <v>0</v>
      </c>
      <c r="GE604" s="15">
        <f>IF(HB603&gt;0,ROUND(GC604*$GE$1/1000,2),0)</f>
        <v>0</v>
      </c>
      <c r="GF604" s="9">
        <f>INT(GE604)</f>
        <v>0</v>
      </c>
      <c r="GG604" s="23">
        <f>INT((GE604-GF604)*10)/10</f>
        <v>0</v>
      </c>
      <c r="GH604" s="17">
        <f>GE604-GF604-GG604</f>
        <v>0</v>
      </c>
      <c r="GI604" s="23">
        <f>IF(OR(GH604=0.05,GH604=0),GH604,IF(AND(GH604&gt;0.051,GH604&lt;0.1),0.1,IF(AND(GH604&gt;0.001,GH604&lt;0.05),0.05,GH604)))</f>
        <v>0</v>
      </c>
      <c r="GJ604" s="23">
        <f>GF604+GG604+GI604</f>
        <v>0</v>
      </c>
      <c r="GK604" s="15">
        <f>IF(HB603&gt;0,ROUND($GD$1*$GK$1,2),0)</f>
        <v>0</v>
      </c>
      <c r="GL604" s="22">
        <v>0</v>
      </c>
      <c r="GM604" s="22">
        <f>IF(HB603&gt;0,ROUND($GD$1*$GM$1,0),0)</f>
        <v>0</v>
      </c>
      <c r="GN604" s="22">
        <f>IF(HB603&gt;0,ROUND($GD$1*$GN$1,2),0)</f>
        <v>0</v>
      </c>
      <c r="GO604" s="22">
        <f>IF(HB603&gt;0,ROUND($GD$1*$GO$1,2),0)</f>
        <v>0</v>
      </c>
      <c r="GP604" s="22">
        <f>IF(HB603&gt;0,ROUND($GD$1*$GP$1,2),0)</f>
        <v>0</v>
      </c>
      <c r="GQ604" s="15">
        <f>IF(HB603&gt;0,GK604+SUM(GM604:GP604),0)</f>
        <v>0</v>
      </c>
      <c r="GR604" s="22">
        <f>IF(HB603&gt;0,ROUND(GQ604/12,2),0)</f>
        <v>0</v>
      </c>
      <c r="GS604" s="9">
        <f>INT(GR604)</f>
        <v>0</v>
      </c>
      <c r="GT604" s="23">
        <f>INT((GR604-GS604)*10)/10</f>
        <v>0</v>
      </c>
      <c r="GU604" s="17">
        <f>GR604-GS604-GT604</f>
        <v>0</v>
      </c>
      <c r="GV604" s="23">
        <f>IF(OR(GU604=0.05,GU604=0),GU604,IF(AND(GU604&gt;0.051,GU604&lt;0.1),0.1,IF(AND(GU604&gt;0.001,GU604&lt;0.05),0.05,GU604)))</f>
        <v>0</v>
      </c>
      <c r="GW604" s="23">
        <f>GS604+GT604+GV604</f>
        <v>0</v>
      </c>
      <c r="GX604">
        <f>IF(HB603&gt;0,GX603,0)</f>
        <v>0</v>
      </c>
      <c r="GY604" s="7">
        <f>ROUND(GD604+GJ604+GW604+GX604,2)</f>
        <v>0</v>
      </c>
      <c r="GZ604" s="7">
        <f>IF(AND(GY604&gt;0,GY605=0),GY604,0)</f>
        <v>0</v>
      </c>
      <c r="HA604" s="7">
        <f>IF(HB603&gt;0,HA603,0)</f>
        <v>0</v>
      </c>
      <c r="HB604" s="7">
        <f>IF(ROUND(GY604-HA604,2)&gt;0,ROUND(GY604-HA604,2),0)</f>
        <v>0</v>
      </c>
    </row>
    <row r="605" spans="1:235">
      <c r="BB605">
        <v>603</v>
      </c>
      <c r="BC605" s="7">
        <f>IF(BW604&gt;0,BC604-1000,BC604)</f>
        <v>0</v>
      </c>
      <c r="BD605" s="20">
        <f>IF(BW604&gt;0,ROUND(PMT($F$92/12,$F$96*12,-BC605),5),0)</f>
        <v>0</v>
      </c>
      <c r="BE605" s="15">
        <f>IF(BW604&gt;0,ROUND(BC605*$E$1/1000,2),0)</f>
        <v>0</v>
      </c>
      <c r="BF605" s="15">
        <f>IF(BW604&gt;0,ROUND(MIN(BC605,$F$168)*$BF$1,2),0)</f>
        <v>0</v>
      </c>
      <c r="BG605" s="22">
        <v>0</v>
      </c>
      <c r="BH605" s="22">
        <f>IF(BW604&gt;0,ROUND(MIN(BC605,$F$168)*$BH$1,0),0)</f>
        <v>0</v>
      </c>
      <c r="BI605" s="22">
        <f>IF(BW604&gt;0,ROUND(MIN(BC605,$F$168)*$BI$1,2),0)</f>
        <v>0</v>
      </c>
      <c r="BJ605" s="22">
        <f>IF(BW604&gt;0,ROUND(MIN(BC605,$F$168)*$BJ$1,2),0)</f>
        <v>0</v>
      </c>
      <c r="BK605" s="22">
        <f>IF(BW604&gt;0,ROUND(MIN(BC605,$F$168)*$BK$1,2),0)</f>
        <v>0</v>
      </c>
      <c r="BL605" s="15">
        <f>IF(BW604&gt;0,BF605+SUM(BH605:BK605),0)</f>
        <v>0</v>
      </c>
      <c r="BM605" s="22">
        <f>IF(BW604&gt;0,ROUND(BL605/12,2),0)</f>
        <v>0</v>
      </c>
      <c r="BN605" s="9">
        <f>INT(BM605)</f>
        <v>0</v>
      </c>
      <c r="BO605" s="23">
        <f>INT((BM605-BN605)*10)/10</f>
        <v>0</v>
      </c>
      <c r="BP605" s="17">
        <f>BM605-BN605-BO605</f>
        <v>0</v>
      </c>
      <c r="BQ605" s="23">
        <f>IF(OR(BP605=0.05,BP605=0),BP605,IF(AND(BP605&gt;0.051,BP605&lt;0.1),0.1,IF(AND(BP605&gt;0.001,BP605&lt;0.05),0.05,BP605)))</f>
        <v>0</v>
      </c>
      <c r="BR605" s="23">
        <f>BN605+BO605+BQ605</f>
        <v>0</v>
      </c>
      <c r="BS605">
        <f>IF(BW604&gt;0,BS604,0)</f>
        <v>0</v>
      </c>
      <c r="BT605" s="7">
        <f>SUM(BD605:BE605)+BR605+BS605</f>
        <v>0</v>
      </c>
      <c r="BU605" s="7">
        <f>IF(AND(BT605&gt;0,BT606=0),BT605,0)</f>
        <v>0</v>
      </c>
      <c r="BV605" s="7">
        <f>IF(BW604&gt;0,BV604,0)</f>
        <v>0</v>
      </c>
      <c r="BW605" s="7">
        <f>IF(ROUND(BT605-BV605,2)&gt;0,ROUND(BT605-BV605,2),0)</f>
        <v>0</v>
      </c>
      <c r="CB605">
        <v>603</v>
      </c>
      <c r="CC605" s="7">
        <f>IF(DB604&gt;0,CC604-1000,CC604)</f>
        <v>0</v>
      </c>
      <c r="CD605" s="20">
        <f>IF(DB604&gt;0,ROUND(PMT($F$92/12,$F$96*12,-CC605),5),0)</f>
        <v>0</v>
      </c>
      <c r="CE605" s="15">
        <f>IF(DB604&gt;0,ROUND(CC605*$CE$1/1000,2),0)</f>
        <v>0</v>
      </c>
      <c r="CF605" s="9">
        <f>INT(CE605)</f>
        <v>0</v>
      </c>
      <c r="CG605" s="23">
        <f>INT((CE605-CF605)*10)/10</f>
        <v>0</v>
      </c>
      <c r="CH605" s="17">
        <f>CE605-CF605-CG605</f>
        <v>0</v>
      </c>
      <c r="CI605" s="23">
        <f>IF(OR(CH605=0.05,CH605=0),CH605,IF(AND(CH605&gt;0.051,CH605&lt;0.1),0.1,IF(AND(CH605&gt;0.001,CH605&lt;0.05),0.05,CH605)))</f>
        <v>0</v>
      </c>
      <c r="CJ605" s="23">
        <f>CF605+CG605+CI605</f>
        <v>0</v>
      </c>
      <c r="CK605" s="15">
        <f>IF(DB604&gt;0,ROUND($CD$1*$CK$1,2),0)</f>
        <v>0</v>
      </c>
      <c r="CL605" s="22">
        <v>0</v>
      </c>
      <c r="CM605" s="22">
        <f>IF(DB604&gt;0,ROUND($CD$1*$CM$1,2),0)</f>
        <v>0</v>
      </c>
      <c r="CN605" s="22">
        <f>IF(DB604&gt;0,ROUND($CD$1*$CN$1,2),0)</f>
        <v>0</v>
      </c>
      <c r="CO605" s="22">
        <f>IF(DB604&gt;0,ROUND($CD$1*$CO$1,2),0)</f>
        <v>0</v>
      </c>
      <c r="CP605" s="22">
        <f>IF(DB604&gt;0,ROUND($CD$1*$CP$1,2),0)</f>
        <v>0</v>
      </c>
      <c r="CQ605" s="15">
        <f>IF(DB604&gt;0,CK605+SUM(CM605:CP605),0)</f>
        <v>0</v>
      </c>
      <c r="CR605" s="22">
        <f>IF(DB604&gt;0,ROUND(CQ605/12,2),0)</f>
        <v>0</v>
      </c>
      <c r="CS605" s="9">
        <f>INT(CR605)</f>
        <v>0</v>
      </c>
      <c r="CT605" s="23">
        <f>INT((CR605-CS605)*10)/10</f>
        <v>0</v>
      </c>
      <c r="CU605" s="17">
        <f>CR605-CS605-CT605</f>
        <v>0</v>
      </c>
      <c r="CV605" s="23">
        <f>IF(OR(CU605=0.05,CU605=0),CU605,IF(AND(CU605&gt;0.051,CU605&lt;0.1),0.1,IF(AND(CU605&gt;0.001,CU605&lt;0.05),0.05,CU605)))</f>
        <v>0</v>
      </c>
      <c r="CW605" s="23">
        <f>CS605+CT605+CV605</f>
        <v>0</v>
      </c>
      <c r="CX605">
        <f>IF(DB604&gt;0,CX604,0)</f>
        <v>0</v>
      </c>
      <c r="CY605" s="7">
        <f>ROUND(CD605+CJ605+CW605+CX605,2)</f>
        <v>0</v>
      </c>
      <c r="CZ605" s="7">
        <f>IF(AND(CY605&gt;0,CY606=0),CY605,0)</f>
        <v>0</v>
      </c>
      <c r="DA605" s="7">
        <f>IF(DB604&gt;0,DA604,0)</f>
        <v>0</v>
      </c>
      <c r="DB605" s="7">
        <f>IF(ROUND(CY605-DA605,2)&gt;0,ROUND(CY605-DA605,2),0)</f>
        <v>0</v>
      </c>
      <c r="EB605">
        <v>603</v>
      </c>
      <c r="EC605" s="7">
        <f>IF(FB604&gt;0,EC604-1000,EC604)</f>
        <v>0</v>
      </c>
      <c r="ED605" s="20">
        <f>IF(FB604&gt;0,ROUND(PMT($F$92/12,$F$96*12,-EC605),5),0)</f>
        <v>0</v>
      </c>
      <c r="EE605" s="15">
        <f>IF(FB604&gt;0,ROUND(EC605*$EE$1/1000,2),0)</f>
        <v>0</v>
      </c>
      <c r="EF605" s="9">
        <f>INT(EE605)</f>
        <v>0</v>
      </c>
      <c r="EG605" s="23">
        <f>INT((EE605-EF605)*10)/10</f>
        <v>0</v>
      </c>
      <c r="EH605" s="17">
        <f>EE605-EF605-EG605</f>
        <v>0</v>
      </c>
      <c r="EI605" s="23">
        <f>IF(OR(EH605=0.05,EH605=0),EH605,IF(AND(EH605&gt;0.051,EH605&lt;0.1),0.1,IF(AND(EH605&gt;0.001,EH605&lt;0.05),0.05,EH605)))</f>
        <v>0</v>
      </c>
      <c r="EJ605" s="23">
        <f>EF605+EG605+EI605</f>
        <v>0</v>
      </c>
      <c r="EK605" s="15">
        <f>IF(FB604&gt;0,ROUND($ED$1*$EK$1,2),0)</f>
        <v>0</v>
      </c>
      <c r="EL605" s="22">
        <v>0</v>
      </c>
      <c r="EM605" s="22">
        <f>IF(FB604&gt;0,ROUND($ED$1*$EM$1,0),0)</f>
        <v>0</v>
      </c>
      <c r="EN605" s="22">
        <f>IF(FB604&gt;0,ROUND($ED$1*$EN$1,2),0)</f>
        <v>0</v>
      </c>
      <c r="EO605" s="22">
        <f>IF(FB604&gt;0,ROUND($ED$1*$EO$1,2),0)</f>
        <v>0</v>
      </c>
      <c r="EP605" s="22">
        <f>IF(FB604&gt;0,ROUND($ED$1*$EP$1,2),0)</f>
        <v>0</v>
      </c>
      <c r="EQ605" s="15">
        <f>IF(FB604&gt;0,EK605+SUM(EM605:EP605),0)</f>
        <v>0</v>
      </c>
      <c r="ER605" s="22">
        <f>IF(FB604&gt;0,ROUND(EQ605/12,2),0)</f>
        <v>0</v>
      </c>
      <c r="ES605" s="9">
        <f>INT(ER605)</f>
        <v>0</v>
      </c>
      <c r="ET605" s="23">
        <f>INT((ER605-ES605)*10)/10</f>
        <v>0</v>
      </c>
      <c r="EU605" s="17">
        <f>ER605-ES605-ET605</f>
        <v>0</v>
      </c>
      <c r="EV605" s="23">
        <f>IF(OR(EU605=0.05,EU605=0),EU605,IF(AND(EU605&gt;0.051,EU605&lt;0.1),0.1,IF(AND(EU605&gt;0.001,EU605&lt;0.05),0.05,EU605)))</f>
        <v>0</v>
      </c>
      <c r="EW605" s="23">
        <f>ES605+ET605+EV605</f>
        <v>0</v>
      </c>
      <c r="EX605">
        <f>IF(FB604&gt;0,EX604,0)</f>
        <v>0</v>
      </c>
      <c r="EY605" s="7">
        <f>ROUND(ED605+EJ605+EW605+EX605,2)</f>
        <v>0</v>
      </c>
      <c r="EZ605" s="7">
        <f>IF(AND(EY605&gt;0,EY606=0),EY605,0)</f>
        <v>0</v>
      </c>
      <c r="FA605" s="7">
        <f>IF(FB604&gt;0,FA604,0)</f>
        <v>0</v>
      </c>
      <c r="FB605" s="7">
        <f>IF(ROUND(EY605-FA605,2)&gt;0,ROUND(EY605-FA605,2),0)</f>
        <v>0</v>
      </c>
      <c r="GB605">
        <v>603</v>
      </c>
      <c r="GC605" s="7">
        <f>IF(HB604&gt;0,GC604-1000,GC604)</f>
        <v>0</v>
      </c>
      <c r="GD605" s="20">
        <f>IF(HB604&gt;0,ROUND(PMT($F$92/12,$F$96*12,-GC605),5),0)</f>
        <v>0</v>
      </c>
      <c r="GE605" s="15">
        <f>IF(HB604&gt;0,ROUND(GC605*$GE$1/1000,2),0)</f>
        <v>0</v>
      </c>
      <c r="GF605" s="9">
        <f>INT(GE605)</f>
        <v>0</v>
      </c>
      <c r="GG605" s="23">
        <f>INT((GE605-GF605)*10)/10</f>
        <v>0</v>
      </c>
      <c r="GH605" s="17">
        <f>GE605-GF605-GG605</f>
        <v>0</v>
      </c>
      <c r="GI605" s="23">
        <f>IF(OR(GH605=0.05,GH605=0),GH605,IF(AND(GH605&gt;0.051,GH605&lt;0.1),0.1,IF(AND(GH605&gt;0.001,GH605&lt;0.05),0.05,GH605)))</f>
        <v>0</v>
      </c>
      <c r="GJ605" s="23">
        <f>GF605+GG605+GI605</f>
        <v>0</v>
      </c>
      <c r="GK605" s="15">
        <f>IF(HB604&gt;0,ROUND($GD$1*$GK$1,2),0)</f>
        <v>0</v>
      </c>
      <c r="GL605" s="22">
        <v>0</v>
      </c>
      <c r="GM605" s="22">
        <f>IF(HB604&gt;0,ROUND($GD$1*$GM$1,0),0)</f>
        <v>0</v>
      </c>
      <c r="GN605" s="22">
        <f>IF(HB604&gt;0,ROUND($GD$1*$GN$1,2),0)</f>
        <v>0</v>
      </c>
      <c r="GO605" s="22">
        <f>IF(HB604&gt;0,ROUND($GD$1*$GO$1,2),0)</f>
        <v>0</v>
      </c>
      <c r="GP605" s="22">
        <f>IF(HB604&gt;0,ROUND($GD$1*$GP$1,2),0)</f>
        <v>0</v>
      </c>
      <c r="GQ605" s="15">
        <f>IF(HB604&gt;0,GK605+SUM(GM605:GP605),0)</f>
        <v>0</v>
      </c>
      <c r="GR605" s="22">
        <f>IF(HB604&gt;0,ROUND(GQ605/12,2),0)</f>
        <v>0</v>
      </c>
      <c r="GS605" s="9">
        <f>INT(GR605)</f>
        <v>0</v>
      </c>
      <c r="GT605" s="23">
        <f>INT((GR605-GS605)*10)/10</f>
        <v>0</v>
      </c>
      <c r="GU605" s="17">
        <f>GR605-GS605-GT605</f>
        <v>0</v>
      </c>
      <c r="GV605" s="23">
        <f>IF(OR(GU605=0.05,GU605=0),GU605,IF(AND(GU605&gt;0.051,GU605&lt;0.1),0.1,IF(AND(GU605&gt;0.001,GU605&lt;0.05),0.05,GU605)))</f>
        <v>0</v>
      </c>
      <c r="GW605" s="23">
        <f>GS605+GT605+GV605</f>
        <v>0</v>
      </c>
      <c r="GX605">
        <f>IF(HB604&gt;0,GX604,0)</f>
        <v>0</v>
      </c>
      <c r="GY605" s="7">
        <f>ROUND(GD605+GJ605+GW605+GX605,2)</f>
        <v>0</v>
      </c>
      <c r="GZ605" s="7">
        <f>IF(AND(GY605&gt;0,GY606=0),GY605,0)</f>
        <v>0</v>
      </c>
      <c r="HA605" s="7">
        <f>IF(HB604&gt;0,HA604,0)</f>
        <v>0</v>
      </c>
      <c r="HB605" s="7">
        <f>IF(ROUND(GY605-HA605,2)&gt;0,ROUND(GY605-HA605,2),0)</f>
        <v>0</v>
      </c>
    </row>
    <row r="606" spans="1:235">
      <c r="BB606">
        <v>604</v>
      </c>
      <c r="BC606" s="7">
        <f>IF(BW605&gt;0,BC605-1000,BC605)</f>
        <v>0</v>
      </c>
      <c r="BD606" s="20">
        <f>IF(BW605&gt;0,ROUND(PMT($F$92/12,$F$96*12,-BC606),5),0)</f>
        <v>0</v>
      </c>
      <c r="BE606" s="15">
        <f>IF(BW605&gt;0,ROUND(BC606*$E$1/1000,2),0)</f>
        <v>0</v>
      </c>
      <c r="BF606" s="15">
        <f>IF(BW605&gt;0,ROUND(MIN(BC606,$F$168)*$BF$1,2),0)</f>
        <v>0</v>
      </c>
      <c r="BG606" s="22">
        <v>0</v>
      </c>
      <c r="BH606" s="22">
        <f>IF(BW605&gt;0,ROUND(MIN(BC606,$F$168)*$BH$1,0),0)</f>
        <v>0</v>
      </c>
      <c r="BI606" s="22">
        <f>IF(BW605&gt;0,ROUND(MIN(BC606,$F$168)*$BI$1,2),0)</f>
        <v>0</v>
      </c>
      <c r="BJ606" s="22">
        <f>IF(BW605&gt;0,ROUND(MIN(BC606,$F$168)*$BJ$1,2),0)</f>
        <v>0</v>
      </c>
      <c r="BK606" s="22">
        <f>IF(BW605&gt;0,ROUND(MIN(BC606,$F$168)*$BK$1,2),0)</f>
        <v>0</v>
      </c>
      <c r="BL606" s="15">
        <f>IF(BW605&gt;0,BF606+SUM(BH606:BK606),0)</f>
        <v>0</v>
      </c>
      <c r="BM606" s="22">
        <f>IF(BW605&gt;0,ROUND(BL606/12,2),0)</f>
        <v>0</v>
      </c>
      <c r="BN606" s="9">
        <f>INT(BM606)</f>
        <v>0</v>
      </c>
      <c r="BO606" s="23">
        <f>INT((BM606-BN606)*10)/10</f>
        <v>0</v>
      </c>
      <c r="BP606" s="17">
        <f>BM606-BN606-BO606</f>
        <v>0</v>
      </c>
      <c r="BQ606" s="23">
        <f>IF(OR(BP606=0.05,BP606=0),BP606,IF(AND(BP606&gt;0.051,BP606&lt;0.1),0.1,IF(AND(BP606&gt;0.001,BP606&lt;0.05),0.05,BP606)))</f>
        <v>0</v>
      </c>
      <c r="BR606" s="23">
        <f>BN606+BO606+BQ606</f>
        <v>0</v>
      </c>
      <c r="BS606">
        <f>IF(BW605&gt;0,BS605,0)</f>
        <v>0</v>
      </c>
      <c r="BT606" s="7">
        <f>SUM(BD606:BE606)+BR606+BS606</f>
        <v>0</v>
      </c>
      <c r="BU606" s="7">
        <f>IF(AND(BT606&gt;0,BT607=0),BT606,0)</f>
        <v>0</v>
      </c>
      <c r="BV606" s="7">
        <f>IF(BW605&gt;0,BV605,0)</f>
        <v>0</v>
      </c>
      <c r="BW606" s="7">
        <f>IF(ROUND(BT606-BV606,2)&gt;0,ROUND(BT606-BV606,2),0)</f>
        <v>0</v>
      </c>
      <c r="CB606">
        <v>604</v>
      </c>
      <c r="CC606" s="7">
        <f>IF(DB605&gt;0,CC605-1000,CC605)</f>
        <v>0</v>
      </c>
      <c r="CD606" s="20">
        <f>IF(DB605&gt;0,ROUND(PMT($F$92/12,$F$96*12,-CC606),5),0)</f>
        <v>0</v>
      </c>
      <c r="CE606" s="15">
        <f>IF(DB605&gt;0,ROUND(CC606*$CE$1/1000,2),0)</f>
        <v>0</v>
      </c>
      <c r="CF606" s="9">
        <f>INT(CE606)</f>
        <v>0</v>
      </c>
      <c r="CG606" s="23">
        <f>INT((CE606-CF606)*10)/10</f>
        <v>0</v>
      </c>
      <c r="CH606" s="17">
        <f>CE606-CF606-CG606</f>
        <v>0</v>
      </c>
      <c r="CI606" s="23">
        <f>IF(OR(CH606=0.05,CH606=0),CH606,IF(AND(CH606&gt;0.051,CH606&lt;0.1),0.1,IF(AND(CH606&gt;0.001,CH606&lt;0.05),0.05,CH606)))</f>
        <v>0</v>
      </c>
      <c r="CJ606" s="23">
        <f>CF606+CG606+CI606</f>
        <v>0</v>
      </c>
      <c r="CK606" s="15">
        <f>IF(DB605&gt;0,ROUND($CD$1*$CK$1,2),0)</f>
        <v>0</v>
      </c>
      <c r="CL606" s="22">
        <v>0</v>
      </c>
      <c r="CM606" s="22">
        <f>IF(DB605&gt;0,ROUND($CD$1*$CM$1,2),0)</f>
        <v>0</v>
      </c>
      <c r="CN606" s="22">
        <f>IF(DB605&gt;0,ROUND($CD$1*$CN$1,2),0)</f>
        <v>0</v>
      </c>
      <c r="CO606" s="22">
        <f>IF(DB605&gt;0,ROUND($CD$1*$CO$1,2),0)</f>
        <v>0</v>
      </c>
      <c r="CP606" s="22">
        <f>IF(DB605&gt;0,ROUND($CD$1*$CP$1,2),0)</f>
        <v>0</v>
      </c>
      <c r="CQ606" s="15">
        <f>IF(DB605&gt;0,CK606+SUM(CM606:CP606),0)</f>
        <v>0</v>
      </c>
      <c r="CR606" s="22">
        <f>IF(DB605&gt;0,ROUND(CQ606/12,2),0)</f>
        <v>0</v>
      </c>
      <c r="CS606" s="9">
        <f>INT(CR606)</f>
        <v>0</v>
      </c>
      <c r="CT606" s="23">
        <f>INT((CR606-CS606)*10)/10</f>
        <v>0</v>
      </c>
      <c r="CU606" s="17">
        <f>CR606-CS606-CT606</f>
        <v>0</v>
      </c>
      <c r="CV606" s="23">
        <f>IF(OR(CU606=0.05,CU606=0),CU606,IF(AND(CU606&gt;0.051,CU606&lt;0.1),0.1,IF(AND(CU606&gt;0.001,CU606&lt;0.05),0.05,CU606)))</f>
        <v>0</v>
      </c>
      <c r="CW606" s="23">
        <f>CS606+CT606+CV606</f>
        <v>0</v>
      </c>
      <c r="CX606">
        <f>IF(DB605&gt;0,CX605,0)</f>
        <v>0</v>
      </c>
      <c r="CY606" s="7">
        <f>ROUND(CD606+CJ606+CW606+CX606,2)</f>
        <v>0</v>
      </c>
      <c r="CZ606" s="7">
        <f>IF(AND(CY606&gt;0,CY607=0),CY606,0)</f>
        <v>0</v>
      </c>
      <c r="DA606" s="7">
        <f>IF(DB605&gt;0,DA605,0)</f>
        <v>0</v>
      </c>
      <c r="DB606" s="7">
        <f>IF(ROUND(CY606-DA606,2)&gt;0,ROUND(CY606-DA606,2),0)</f>
        <v>0</v>
      </c>
      <c r="EB606">
        <v>604</v>
      </c>
      <c r="EC606" s="7">
        <f>IF(FB605&gt;0,EC605-1000,EC605)</f>
        <v>0</v>
      </c>
      <c r="ED606" s="20">
        <f>IF(FB605&gt;0,ROUND(PMT($F$92/12,$F$96*12,-EC606),5),0)</f>
        <v>0</v>
      </c>
      <c r="EE606" s="15">
        <f>IF(FB605&gt;0,ROUND(EC606*$EE$1/1000,2),0)</f>
        <v>0</v>
      </c>
      <c r="EF606" s="9">
        <f>INT(EE606)</f>
        <v>0</v>
      </c>
      <c r="EG606" s="23">
        <f>INT((EE606-EF606)*10)/10</f>
        <v>0</v>
      </c>
      <c r="EH606" s="17">
        <f>EE606-EF606-EG606</f>
        <v>0</v>
      </c>
      <c r="EI606" s="23">
        <f>IF(OR(EH606=0.05,EH606=0),EH606,IF(AND(EH606&gt;0.051,EH606&lt;0.1),0.1,IF(AND(EH606&gt;0.001,EH606&lt;0.05),0.05,EH606)))</f>
        <v>0</v>
      </c>
      <c r="EJ606" s="23">
        <f>EF606+EG606+EI606</f>
        <v>0</v>
      </c>
      <c r="EK606" s="15">
        <f>IF(FB605&gt;0,ROUND($ED$1*$EK$1,2),0)</f>
        <v>0</v>
      </c>
      <c r="EL606" s="22">
        <v>0</v>
      </c>
      <c r="EM606" s="22">
        <f>IF(FB605&gt;0,ROUND($ED$1*$EM$1,0),0)</f>
        <v>0</v>
      </c>
      <c r="EN606" s="22">
        <f>IF(FB605&gt;0,ROUND($ED$1*$EN$1,2),0)</f>
        <v>0</v>
      </c>
      <c r="EO606" s="22">
        <f>IF(FB605&gt;0,ROUND($ED$1*$EO$1,2),0)</f>
        <v>0</v>
      </c>
      <c r="EP606" s="22">
        <f>IF(FB605&gt;0,ROUND($ED$1*$EP$1,2),0)</f>
        <v>0</v>
      </c>
      <c r="EQ606" s="15">
        <f>IF(FB605&gt;0,EK606+SUM(EM606:EP606),0)</f>
        <v>0</v>
      </c>
      <c r="ER606" s="22">
        <f>IF(FB605&gt;0,ROUND(EQ606/12,2),0)</f>
        <v>0</v>
      </c>
      <c r="ES606" s="9">
        <f>INT(ER606)</f>
        <v>0</v>
      </c>
      <c r="ET606" s="23">
        <f>INT((ER606-ES606)*10)/10</f>
        <v>0</v>
      </c>
      <c r="EU606" s="17">
        <f>ER606-ES606-ET606</f>
        <v>0</v>
      </c>
      <c r="EV606" s="23">
        <f>IF(OR(EU606=0.05,EU606=0),EU606,IF(AND(EU606&gt;0.051,EU606&lt;0.1),0.1,IF(AND(EU606&gt;0.001,EU606&lt;0.05),0.05,EU606)))</f>
        <v>0</v>
      </c>
      <c r="EW606" s="23">
        <f>ES606+ET606+EV606</f>
        <v>0</v>
      </c>
      <c r="EX606">
        <f>IF(FB605&gt;0,EX605,0)</f>
        <v>0</v>
      </c>
      <c r="EY606" s="7">
        <f>ROUND(ED606+EJ606+EW606+EX606,2)</f>
        <v>0</v>
      </c>
      <c r="EZ606" s="7">
        <f>IF(AND(EY606&gt;0,EY607=0),EY606,0)</f>
        <v>0</v>
      </c>
      <c r="FA606" s="7">
        <f>IF(FB605&gt;0,FA605,0)</f>
        <v>0</v>
      </c>
      <c r="FB606" s="7">
        <f>IF(ROUND(EY606-FA606,2)&gt;0,ROUND(EY606-FA606,2),0)</f>
        <v>0</v>
      </c>
      <c r="GB606">
        <v>604</v>
      </c>
      <c r="GC606" s="7">
        <f>IF(HB605&gt;0,GC605-1000,GC605)</f>
        <v>0</v>
      </c>
      <c r="GD606" s="20">
        <f>IF(HB605&gt;0,ROUND(PMT($F$92/12,$F$96*12,-GC606),5),0)</f>
        <v>0</v>
      </c>
      <c r="GE606" s="15">
        <f>IF(HB605&gt;0,ROUND(GC606*$GE$1/1000,2),0)</f>
        <v>0</v>
      </c>
      <c r="GF606" s="9">
        <f>INT(GE606)</f>
        <v>0</v>
      </c>
      <c r="GG606" s="23">
        <f>INT((GE606-GF606)*10)/10</f>
        <v>0</v>
      </c>
      <c r="GH606" s="17">
        <f>GE606-GF606-GG606</f>
        <v>0</v>
      </c>
      <c r="GI606" s="23">
        <f>IF(OR(GH606=0.05,GH606=0),GH606,IF(AND(GH606&gt;0.051,GH606&lt;0.1),0.1,IF(AND(GH606&gt;0.001,GH606&lt;0.05),0.05,GH606)))</f>
        <v>0</v>
      </c>
      <c r="GJ606" s="23">
        <f>GF606+GG606+GI606</f>
        <v>0</v>
      </c>
      <c r="GK606" s="15">
        <f>IF(HB605&gt;0,ROUND($GD$1*$GK$1,2),0)</f>
        <v>0</v>
      </c>
      <c r="GL606" s="22">
        <v>0</v>
      </c>
      <c r="GM606" s="22">
        <f>IF(HB605&gt;0,ROUND($GD$1*$GM$1,0),0)</f>
        <v>0</v>
      </c>
      <c r="GN606" s="22">
        <f>IF(HB605&gt;0,ROUND($GD$1*$GN$1,2),0)</f>
        <v>0</v>
      </c>
      <c r="GO606" s="22">
        <f>IF(HB605&gt;0,ROUND($GD$1*$GO$1,2),0)</f>
        <v>0</v>
      </c>
      <c r="GP606" s="22">
        <f>IF(HB605&gt;0,ROUND($GD$1*$GP$1,2),0)</f>
        <v>0</v>
      </c>
      <c r="GQ606" s="15">
        <f>IF(HB605&gt;0,GK606+SUM(GM606:GP606),0)</f>
        <v>0</v>
      </c>
      <c r="GR606" s="22">
        <f>IF(HB605&gt;0,ROUND(GQ606/12,2),0)</f>
        <v>0</v>
      </c>
      <c r="GS606" s="9">
        <f>INT(GR606)</f>
        <v>0</v>
      </c>
      <c r="GT606" s="23">
        <f>INT((GR606-GS606)*10)/10</f>
        <v>0</v>
      </c>
      <c r="GU606" s="17">
        <f>GR606-GS606-GT606</f>
        <v>0</v>
      </c>
      <c r="GV606" s="23">
        <f>IF(OR(GU606=0.05,GU606=0),GU606,IF(AND(GU606&gt;0.051,GU606&lt;0.1),0.1,IF(AND(GU606&gt;0.001,GU606&lt;0.05),0.05,GU606)))</f>
        <v>0</v>
      </c>
      <c r="GW606" s="23">
        <f>GS606+GT606+GV606</f>
        <v>0</v>
      </c>
      <c r="GX606">
        <f>IF(HB605&gt;0,GX605,0)</f>
        <v>0</v>
      </c>
      <c r="GY606" s="7">
        <f>ROUND(GD606+GJ606+GW606+GX606,2)</f>
        <v>0</v>
      </c>
      <c r="GZ606" s="7">
        <f>IF(AND(GY606&gt;0,GY607=0),GY606,0)</f>
        <v>0</v>
      </c>
      <c r="HA606" s="7">
        <f>IF(HB605&gt;0,HA605,0)</f>
        <v>0</v>
      </c>
      <c r="HB606" s="7">
        <f>IF(ROUND(GY606-HA606,2)&gt;0,ROUND(GY606-HA606,2),0)</f>
        <v>0</v>
      </c>
    </row>
    <row r="607" spans="1:235">
      <c r="BB607">
        <v>605</v>
      </c>
      <c r="BC607" s="7">
        <f>IF(BW606&gt;0,BC606-1000,BC606)</f>
        <v>0</v>
      </c>
      <c r="BD607" s="20">
        <f>IF(BW606&gt;0,ROUND(PMT($F$92/12,$F$96*12,-BC607),5),0)</f>
        <v>0</v>
      </c>
      <c r="BE607" s="15">
        <f>IF(BW606&gt;0,ROUND(BC607*$E$1/1000,2),0)</f>
        <v>0</v>
      </c>
      <c r="BF607" s="15">
        <f>IF(BW606&gt;0,ROUND(MIN(BC607,$F$168)*$BF$1,2),0)</f>
        <v>0</v>
      </c>
      <c r="BG607" s="22">
        <v>0</v>
      </c>
      <c r="BH607" s="22">
        <f>IF(BW606&gt;0,ROUND(MIN(BC607,$F$168)*$BH$1,0),0)</f>
        <v>0</v>
      </c>
      <c r="BI607" s="22">
        <f>IF(BW606&gt;0,ROUND(MIN(BC607,$F$168)*$BI$1,2),0)</f>
        <v>0</v>
      </c>
      <c r="BJ607" s="22">
        <f>IF(BW606&gt;0,ROUND(MIN(BC607,$F$168)*$BJ$1,2),0)</f>
        <v>0</v>
      </c>
      <c r="BK607" s="22">
        <f>IF(BW606&gt;0,ROUND(MIN(BC607,$F$168)*$BK$1,2),0)</f>
        <v>0</v>
      </c>
      <c r="BL607" s="15">
        <f>IF(BW606&gt;0,BF607+SUM(BH607:BK607),0)</f>
        <v>0</v>
      </c>
      <c r="BM607" s="22">
        <f>IF(BW606&gt;0,ROUND(BL607/12,2),0)</f>
        <v>0</v>
      </c>
      <c r="BN607" s="9">
        <f>INT(BM607)</f>
        <v>0</v>
      </c>
      <c r="BO607" s="23">
        <f>INT((BM607-BN607)*10)/10</f>
        <v>0</v>
      </c>
      <c r="BP607" s="17">
        <f>BM607-BN607-BO607</f>
        <v>0</v>
      </c>
      <c r="BQ607" s="23">
        <f>IF(OR(BP607=0.05,BP607=0),BP607,IF(AND(BP607&gt;0.051,BP607&lt;0.1),0.1,IF(AND(BP607&gt;0.001,BP607&lt;0.05),0.05,BP607)))</f>
        <v>0</v>
      </c>
      <c r="BR607" s="23">
        <f>BN607+BO607+BQ607</f>
        <v>0</v>
      </c>
      <c r="BS607">
        <f>IF(BW606&gt;0,BS606,0)</f>
        <v>0</v>
      </c>
      <c r="BT607" s="7">
        <f>SUM(BD607:BE607)+BR607+BS607</f>
        <v>0</v>
      </c>
      <c r="BU607" s="7">
        <f>IF(AND(BT607&gt;0,BT608=0),BT607,0)</f>
        <v>0</v>
      </c>
      <c r="BV607" s="7">
        <f>IF(BW606&gt;0,BV606,0)</f>
        <v>0</v>
      </c>
      <c r="BW607" s="7">
        <f>IF(ROUND(BT607-BV607,2)&gt;0,ROUND(BT607-BV607,2),0)</f>
        <v>0</v>
      </c>
      <c r="CB607">
        <v>605</v>
      </c>
      <c r="CC607" s="7">
        <f>IF(DB606&gt;0,CC606-1000,CC606)</f>
        <v>0</v>
      </c>
      <c r="CD607" s="20">
        <f>IF(DB606&gt;0,ROUND(PMT($F$92/12,$F$96*12,-CC607),5),0)</f>
        <v>0</v>
      </c>
      <c r="CE607" s="15">
        <f>IF(DB606&gt;0,ROUND(CC607*$CE$1/1000,2),0)</f>
        <v>0</v>
      </c>
      <c r="CF607" s="9">
        <f>INT(CE607)</f>
        <v>0</v>
      </c>
      <c r="CG607" s="23">
        <f>INT((CE607-CF607)*10)/10</f>
        <v>0</v>
      </c>
      <c r="CH607" s="17">
        <f>CE607-CF607-CG607</f>
        <v>0</v>
      </c>
      <c r="CI607" s="23">
        <f>IF(OR(CH607=0.05,CH607=0),CH607,IF(AND(CH607&gt;0.051,CH607&lt;0.1),0.1,IF(AND(CH607&gt;0.001,CH607&lt;0.05),0.05,CH607)))</f>
        <v>0</v>
      </c>
      <c r="CJ607" s="23">
        <f>CF607+CG607+CI607</f>
        <v>0</v>
      </c>
      <c r="CK607" s="15">
        <f>IF(DB606&gt;0,ROUND($CD$1*$CK$1,2),0)</f>
        <v>0</v>
      </c>
      <c r="CL607" s="22">
        <v>0</v>
      </c>
      <c r="CM607" s="22">
        <f>IF(DB606&gt;0,ROUND($CD$1*$CM$1,2),0)</f>
        <v>0</v>
      </c>
      <c r="CN607" s="22">
        <f>IF(DB606&gt;0,ROUND($CD$1*$CN$1,2),0)</f>
        <v>0</v>
      </c>
      <c r="CO607" s="22">
        <f>IF(DB606&gt;0,ROUND($CD$1*$CO$1,2),0)</f>
        <v>0</v>
      </c>
      <c r="CP607" s="22">
        <f>IF(DB606&gt;0,ROUND($CD$1*$CP$1,2),0)</f>
        <v>0</v>
      </c>
      <c r="CQ607" s="15">
        <f>IF(DB606&gt;0,CK607+SUM(CM607:CP607),0)</f>
        <v>0</v>
      </c>
      <c r="CR607" s="22">
        <f>IF(DB606&gt;0,ROUND(CQ607/12,2),0)</f>
        <v>0</v>
      </c>
      <c r="CS607" s="9">
        <f>INT(CR607)</f>
        <v>0</v>
      </c>
      <c r="CT607" s="23">
        <f>INT((CR607-CS607)*10)/10</f>
        <v>0</v>
      </c>
      <c r="CU607" s="17">
        <f>CR607-CS607-CT607</f>
        <v>0</v>
      </c>
      <c r="CV607" s="23">
        <f>IF(OR(CU607=0.05,CU607=0),CU607,IF(AND(CU607&gt;0.051,CU607&lt;0.1),0.1,IF(AND(CU607&gt;0.001,CU607&lt;0.05),0.05,CU607)))</f>
        <v>0</v>
      </c>
      <c r="CW607" s="23">
        <f>CS607+CT607+CV607</f>
        <v>0</v>
      </c>
      <c r="CX607">
        <f>IF(DB606&gt;0,CX606,0)</f>
        <v>0</v>
      </c>
      <c r="CY607" s="7">
        <f>ROUND(CD607+CJ607+CW607+CX607,2)</f>
        <v>0</v>
      </c>
      <c r="CZ607" s="7">
        <f>IF(AND(CY607&gt;0,CY608=0),CY607,0)</f>
        <v>0</v>
      </c>
      <c r="DA607" s="7">
        <f>IF(DB606&gt;0,DA606,0)</f>
        <v>0</v>
      </c>
      <c r="DB607" s="7">
        <f>IF(ROUND(CY607-DA607,2)&gt;0,ROUND(CY607-DA607,2),0)</f>
        <v>0</v>
      </c>
      <c r="EB607">
        <v>605</v>
      </c>
      <c r="EC607" s="7">
        <f>IF(FB606&gt;0,EC606-1000,EC606)</f>
        <v>0</v>
      </c>
      <c r="ED607" s="20">
        <f>IF(FB606&gt;0,ROUND(PMT($F$92/12,$F$96*12,-EC607),5),0)</f>
        <v>0</v>
      </c>
      <c r="EE607" s="15">
        <f>IF(FB606&gt;0,ROUND(EC607*$EE$1/1000,2),0)</f>
        <v>0</v>
      </c>
      <c r="EF607" s="9">
        <f>INT(EE607)</f>
        <v>0</v>
      </c>
      <c r="EG607" s="23">
        <f>INT((EE607-EF607)*10)/10</f>
        <v>0</v>
      </c>
      <c r="EH607" s="17">
        <f>EE607-EF607-EG607</f>
        <v>0</v>
      </c>
      <c r="EI607" s="23">
        <f>IF(OR(EH607=0.05,EH607=0),EH607,IF(AND(EH607&gt;0.051,EH607&lt;0.1),0.1,IF(AND(EH607&gt;0.001,EH607&lt;0.05),0.05,EH607)))</f>
        <v>0</v>
      </c>
      <c r="EJ607" s="23">
        <f>EF607+EG607+EI607</f>
        <v>0</v>
      </c>
      <c r="EK607" s="15">
        <f>IF(FB606&gt;0,ROUND($ED$1*$EK$1,2),0)</f>
        <v>0</v>
      </c>
      <c r="EL607" s="22">
        <v>0</v>
      </c>
      <c r="EM607" s="22">
        <f>IF(FB606&gt;0,ROUND($ED$1*$EM$1,0),0)</f>
        <v>0</v>
      </c>
      <c r="EN607" s="22">
        <f>IF(FB606&gt;0,ROUND($ED$1*$EN$1,2),0)</f>
        <v>0</v>
      </c>
      <c r="EO607" s="22">
        <f>IF(FB606&gt;0,ROUND($ED$1*$EO$1,2),0)</f>
        <v>0</v>
      </c>
      <c r="EP607" s="22">
        <f>IF(FB606&gt;0,ROUND($ED$1*$EP$1,2),0)</f>
        <v>0</v>
      </c>
      <c r="EQ607" s="15">
        <f>IF(FB606&gt;0,EK607+SUM(EM607:EP607),0)</f>
        <v>0</v>
      </c>
      <c r="ER607" s="22">
        <f>IF(FB606&gt;0,ROUND(EQ607/12,2),0)</f>
        <v>0</v>
      </c>
      <c r="ES607" s="9">
        <f>INT(ER607)</f>
        <v>0</v>
      </c>
      <c r="ET607" s="23">
        <f>INT((ER607-ES607)*10)/10</f>
        <v>0</v>
      </c>
      <c r="EU607" s="17">
        <f>ER607-ES607-ET607</f>
        <v>0</v>
      </c>
      <c r="EV607" s="23">
        <f>IF(OR(EU607=0.05,EU607=0),EU607,IF(AND(EU607&gt;0.051,EU607&lt;0.1),0.1,IF(AND(EU607&gt;0.001,EU607&lt;0.05),0.05,EU607)))</f>
        <v>0</v>
      </c>
      <c r="EW607" s="23">
        <f>ES607+ET607+EV607</f>
        <v>0</v>
      </c>
      <c r="EX607">
        <f>IF(FB606&gt;0,EX606,0)</f>
        <v>0</v>
      </c>
      <c r="EY607" s="7">
        <f>ROUND(ED607+EJ607+EW607+EX607,2)</f>
        <v>0</v>
      </c>
      <c r="EZ607" s="7">
        <f>IF(AND(EY607&gt;0,EY608=0),EY607,0)</f>
        <v>0</v>
      </c>
      <c r="FA607" s="7">
        <f>IF(FB606&gt;0,FA606,0)</f>
        <v>0</v>
      </c>
      <c r="FB607" s="7">
        <f>IF(ROUND(EY607-FA607,2)&gt;0,ROUND(EY607-FA607,2),0)</f>
        <v>0</v>
      </c>
      <c r="GB607">
        <v>605</v>
      </c>
      <c r="GC607" s="7">
        <f>IF(HB606&gt;0,GC606-1000,GC606)</f>
        <v>0</v>
      </c>
      <c r="GD607" s="20">
        <f>IF(HB606&gt;0,ROUND(PMT($F$92/12,$F$96*12,-GC607),5),0)</f>
        <v>0</v>
      </c>
      <c r="GE607" s="15">
        <f>IF(HB606&gt;0,ROUND(GC607*$GE$1/1000,2),0)</f>
        <v>0</v>
      </c>
      <c r="GF607" s="9">
        <f>INT(GE607)</f>
        <v>0</v>
      </c>
      <c r="GG607" s="23">
        <f>INT((GE607-GF607)*10)/10</f>
        <v>0</v>
      </c>
      <c r="GH607" s="17">
        <f>GE607-GF607-GG607</f>
        <v>0</v>
      </c>
      <c r="GI607" s="23">
        <f>IF(OR(GH607=0.05,GH607=0),GH607,IF(AND(GH607&gt;0.051,GH607&lt;0.1),0.1,IF(AND(GH607&gt;0.001,GH607&lt;0.05),0.05,GH607)))</f>
        <v>0</v>
      </c>
      <c r="GJ607" s="23">
        <f>GF607+GG607+GI607</f>
        <v>0</v>
      </c>
      <c r="GK607" s="15">
        <f>IF(HB606&gt;0,ROUND($GD$1*$GK$1,2),0)</f>
        <v>0</v>
      </c>
      <c r="GL607" s="22">
        <v>0</v>
      </c>
      <c r="GM607" s="22">
        <f>IF(HB606&gt;0,ROUND($GD$1*$GM$1,0),0)</f>
        <v>0</v>
      </c>
      <c r="GN607" s="22">
        <f>IF(HB606&gt;0,ROUND($GD$1*$GN$1,2),0)</f>
        <v>0</v>
      </c>
      <c r="GO607" s="22">
        <f>IF(HB606&gt;0,ROUND($GD$1*$GO$1,2),0)</f>
        <v>0</v>
      </c>
      <c r="GP607" s="22">
        <f>IF(HB606&gt;0,ROUND($GD$1*$GP$1,2),0)</f>
        <v>0</v>
      </c>
      <c r="GQ607" s="15">
        <f>IF(HB606&gt;0,GK607+SUM(GM607:GP607),0)</f>
        <v>0</v>
      </c>
      <c r="GR607" s="22">
        <f>IF(HB606&gt;0,ROUND(GQ607/12,2),0)</f>
        <v>0</v>
      </c>
      <c r="GS607" s="9">
        <f>INT(GR607)</f>
        <v>0</v>
      </c>
      <c r="GT607" s="23">
        <f>INT((GR607-GS607)*10)/10</f>
        <v>0</v>
      </c>
      <c r="GU607" s="17">
        <f>GR607-GS607-GT607</f>
        <v>0</v>
      </c>
      <c r="GV607" s="23">
        <f>IF(OR(GU607=0.05,GU607=0),GU607,IF(AND(GU607&gt;0.051,GU607&lt;0.1),0.1,IF(AND(GU607&gt;0.001,GU607&lt;0.05),0.05,GU607)))</f>
        <v>0</v>
      </c>
      <c r="GW607" s="23">
        <f>GS607+GT607+GV607</f>
        <v>0</v>
      </c>
      <c r="GX607">
        <f>IF(HB606&gt;0,GX606,0)</f>
        <v>0</v>
      </c>
      <c r="GY607" s="7">
        <f>ROUND(GD607+GJ607+GW607+GX607,2)</f>
        <v>0</v>
      </c>
      <c r="GZ607" s="7">
        <f>IF(AND(GY607&gt;0,GY608=0),GY607,0)</f>
        <v>0</v>
      </c>
      <c r="HA607" s="7">
        <f>IF(HB606&gt;0,HA606,0)</f>
        <v>0</v>
      </c>
      <c r="HB607" s="7">
        <f>IF(ROUND(GY607-HA607,2)&gt;0,ROUND(GY607-HA607,2),0)</f>
        <v>0</v>
      </c>
    </row>
    <row r="608" spans="1:235">
      <c r="BB608">
        <v>606</v>
      </c>
      <c r="BC608" s="7">
        <f>IF(BW607&gt;0,BC607-1000,BC607)</f>
        <v>0</v>
      </c>
      <c r="BD608" s="20">
        <f>IF(BW607&gt;0,ROUND(PMT($F$92/12,$F$96*12,-BC608),5),0)</f>
        <v>0</v>
      </c>
      <c r="BE608" s="15">
        <f>IF(BW607&gt;0,ROUND(BC608*$E$1/1000,2),0)</f>
        <v>0</v>
      </c>
      <c r="BF608" s="15">
        <f>IF(BW607&gt;0,ROUND(MIN(BC608,$F$168)*$BF$1,2),0)</f>
        <v>0</v>
      </c>
      <c r="BG608" s="22">
        <v>0</v>
      </c>
      <c r="BH608" s="22">
        <f>IF(BW607&gt;0,ROUND(MIN(BC608,$F$168)*$BH$1,0),0)</f>
        <v>0</v>
      </c>
      <c r="BI608" s="22">
        <f>IF(BW607&gt;0,ROUND(MIN(BC608,$F$168)*$BI$1,2),0)</f>
        <v>0</v>
      </c>
      <c r="BJ608" s="22">
        <f>IF(BW607&gt;0,ROUND(MIN(BC608,$F$168)*$BJ$1,2),0)</f>
        <v>0</v>
      </c>
      <c r="BK608" s="22">
        <f>IF(BW607&gt;0,ROUND(MIN(BC608,$F$168)*$BK$1,2),0)</f>
        <v>0</v>
      </c>
      <c r="BL608" s="15">
        <f>IF(BW607&gt;0,BF608+SUM(BH608:BK608),0)</f>
        <v>0</v>
      </c>
      <c r="BM608" s="22">
        <f>IF(BW607&gt;0,ROUND(BL608/12,2),0)</f>
        <v>0</v>
      </c>
      <c r="BN608" s="9">
        <f>INT(BM608)</f>
        <v>0</v>
      </c>
      <c r="BO608" s="23">
        <f>INT((BM608-BN608)*10)/10</f>
        <v>0</v>
      </c>
      <c r="BP608" s="17">
        <f>BM608-BN608-BO608</f>
        <v>0</v>
      </c>
      <c r="BQ608" s="23">
        <f>IF(OR(BP608=0.05,BP608=0),BP608,IF(AND(BP608&gt;0.051,BP608&lt;0.1),0.1,IF(AND(BP608&gt;0.001,BP608&lt;0.05),0.05,BP608)))</f>
        <v>0</v>
      </c>
      <c r="BR608" s="23">
        <f>BN608+BO608+BQ608</f>
        <v>0</v>
      </c>
      <c r="BS608">
        <f>IF(BW607&gt;0,BS607,0)</f>
        <v>0</v>
      </c>
      <c r="BT608" s="7">
        <f>SUM(BD608:BE608)+BR608+BS608</f>
        <v>0</v>
      </c>
      <c r="BU608" s="7">
        <f>IF(AND(BT608&gt;0,BT609=0),BT608,0)</f>
        <v>0</v>
      </c>
      <c r="BV608" s="7">
        <f>IF(BW607&gt;0,BV607,0)</f>
        <v>0</v>
      </c>
      <c r="BW608" s="7">
        <f>IF(ROUND(BT608-BV608,2)&gt;0,ROUND(BT608-BV608,2),0)</f>
        <v>0</v>
      </c>
      <c r="CB608">
        <v>606</v>
      </c>
      <c r="CC608" s="7">
        <f>IF(DB607&gt;0,CC607-1000,CC607)</f>
        <v>0</v>
      </c>
      <c r="CD608" s="20">
        <f>IF(DB607&gt;0,ROUND(PMT($F$92/12,$F$96*12,-CC608),5),0)</f>
        <v>0</v>
      </c>
      <c r="CE608" s="15">
        <f>IF(DB607&gt;0,ROUND(CC608*$CE$1/1000,2),0)</f>
        <v>0</v>
      </c>
      <c r="CF608" s="9">
        <f>INT(CE608)</f>
        <v>0</v>
      </c>
      <c r="CG608" s="23">
        <f>INT((CE608-CF608)*10)/10</f>
        <v>0</v>
      </c>
      <c r="CH608" s="17">
        <f>CE608-CF608-CG608</f>
        <v>0</v>
      </c>
      <c r="CI608" s="23">
        <f>IF(OR(CH608=0.05,CH608=0),CH608,IF(AND(CH608&gt;0.051,CH608&lt;0.1),0.1,IF(AND(CH608&gt;0.001,CH608&lt;0.05),0.05,CH608)))</f>
        <v>0</v>
      </c>
      <c r="CJ608" s="23">
        <f>CF608+CG608+CI608</f>
        <v>0</v>
      </c>
      <c r="CK608" s="15">
        <f>IF(DB607&gt;0,ROUND($CD$1*$CK$1,2),0)</f>
        <v>0</v>
      </c>
      <c r="CL608" s="22">
        <v>0</v>
      </c>
      <c r="CM608" s="22">
        <f>IF(DB607&gt;0,ROUND($CD$1*$CM$1,2),0)</f>
        <v>0</v>
      </c>
      <c r="CN608" s="22">
        <f>IF(DB607&gt;0,ROUND($CD$1*$CN$1,2),0)</f>
        <v>0</v>
      </c>
      <c r="CO608" s="22">
        <f>IF(DB607&gt;0,ROUND($CD$1*$CO$1,2),0)</f>
        <v>0</v>
      </c>
      <c r="CP608" s="22">
        <f>IF(DB607&gt;0,ROUND($CD$1*$CP$1,2),0)</f>
        <v>0</v>
      </c>
      <c r="CQ608" s="15">
        <f>IF(DB607&gt;0,CK608+SUM(CM608:CP608),0)</f>
        <v>0</v>
      </c>
      <c r="CR608" s="22">
        <f>IF(DB607&gt;0,ROUND(CQ608/12,2),0)</f>
        <v>0</v>
      </c>
      <c r="CS608" s="9">
        <f>INT(CR608)</f>
        <v>0</v>
      </c>
      <c r="CT608" s="23">
        <f>INT((CR608-CS608)*10)/10</f>
        <v>0</v>
      </c>
      <c r="CU608" s="17">
        <f>CR608-CS608-CT608</f>
        <v>0</v>
      </c>
      <c r="CV608" s="23">
        <f>IF(OR(CU608=0.05,CU608=0),CU608,IF(AND(CU608&gt;0.051,CU608&lt;0.1),0.1,IF(AND(CU608&gt;0.001,CU608&lt;0.05),0.05,CU608)))</f>
        <v>0</v>
      </c>
      <c r="CW608" s="23">
        <f>CS608+CT608+CV608</f>
        <v>0</v>
      </c>
      <c r="CX608">
        <f>IF(DB607&gt;0,CX607,0)</f>
        <v>0</v>
      </c>
      <c r="CY608" s="7">
        <f>ROUND(CD608+CJ608+CW608+CX608,2)</f>
        <v>0</v>
      </c>
      <c r="CZ608" s="7">
        <f>IF(AND(CY608&gt;0,CY609=0),CY608,0)</f>
        <v>0</v>
      </c>
      <c r="DA608" s="7">
        <f>IF(DB607&gt;0,DA607,0)</f>
        <v>0</v>
      </c>
      <c r="DB608" s="7">
        <f>IF(ROUND(CY608-DA608,2)&gt;0,ROUND(CY608-DA608,2),0)</f>
        <v>0</v>
      </c>
      <c r="EB608">
        <v>606</v>
      </c>
      <c r="EC608" s="7">
        <f>IF(FB607&gt;0,EC607-1000,EC607)</f>
        <v>0</v>
      </c>
      <c r="ED608" s="20">
        <f>IF(FB607&gt;0,ROUND(PMT($F$92/12,$F$96*12,-EC608),5),0)</f>
        <v>0</v>
      </c>
      <c r="EE608" s="15">
        <f>IF(FB607&gt;0,ROUND(EC608*$EE$1/1000,2),0)</f>
        <v>0</v>
      </c>
      <c r="EF608" s="9">
        <f>INT(EE608)</f>
        <v>0</v>
      </c>
      <c r="EG608" s="23">
        <f>INT((EE608-EF608)*10)/10</f>
        <v>0</v>
      </c>
      <c r="EH608" s="17">
        <f>EE608-EF608-EG608</f>
        <v>0</v>
      </c>
      <c r="EI608" s="23">
        <f>IF(OR(EH608=0.05,EH608=0),EH608,IF(AND(EH608&gt;0.051,EH608&lt;0.1),0.1,IF(AND(EH608&gt;0.001,EH608&lt;0.05),0.05,EH608)))</f>
        <v>0</v>
      </c>
      <c r="EJ608" s="23">
        <f>EF608+EG608+EI608</f>
        <v>0</v>
      </c>
      <c r="EK608" s="15">
        <f>IF(FB607&gt;0,ROUND($ED$1*$EK$1,2),0)</f>
        <v>0</v>
      </c>
      <c r="EL608" s="22">
        <v>0</v>
      </c>
      <c r="EM608" s="22">
        <f>IF(FB607&gt;0,ROUND($ED$1*$EM$1,0),0)</f>
        <v>0</v>
      </c>
      <c r="EN608" s="22">
        <f>IF(FB607&gt;0,ROUND($ED$1*$EN$1,2),0)</f>
        <v>0</v>
      </c>
      <c r="EO608" s="22">
        <f>IF(FB607&gt;0,ROUND($ED$1*$EO$1,2),0)</f>
        <v>0</v>
      </c>
      <c r="EP608" s="22">
        <f>IF(FB607&gt;0,ROUND($ED$1*$EP$1,2),0)</f>
        <v>0</v>
      </c>
      <c r="EQ608" s="15">
        <f>IF(FB607&gt;0,EK608+SUM(EM608:EP608),0)</f>
        <v>0</v>
      </c>
      <c r="ER608" s="22">
        <f>IF(FB607&gt;0,ROUND(EQ608/12,2),0)</f>
        <v>0</v>
      </c>
      <c r="ES608" s="9">
        <f>INT(ER608)</f>
        <v>0</v>
      </c>
      <c r="ET608" s="23">
        <f>INT((ER608-ES608)*10)/10</f>
        <v>0</v>
      </c>
      <c r="EU608" s="17">
        <f>ER608-ES608-ET608</f>
        <v>0</v>
      </c>
      <c r="EV608" s="23">
        <f>IF(OR(EU608=0.05,EU608=0),EU608,IF(AND(EU608&gt;0.051,EU608&lt;0.1),0.1,IF(AND(EU608&gt;0.001,EU608&lt;0.05),0.05,EU608)))</f>
        <v>0</v>
      </c>
      <c r="EW608" s="23">
        <f>ES608+ET608+EV608</f>
        <v>0</v>
      </c>
      <c r="EX608">
        <f>IF(FB607&gt;0,EX607,0)</f>
        <v>0</v>
      </c>
      <c r="EY608" s="7">
        <f>ROUND(ED608+EJ608+EW608+EX608,2)</f>
        <v>0</v>
      </c>
      <c r="EZ608" s="7">
        <f>IF(AND(EY608&gt;0,EY609=0),EY608,0)</f>
        <v>0</v>
      </c>
      <c r="FA608" s="7">
        <f>IF(FB607&gt;0,FA607,0)</f>
        <v>0</v>
      </c>
      <c r="FB608" s="7">
        <f>IF(ROUND(EY608-FA608,2)&gt;0,ROUND(EY608-FA608,2),0)</f>
        <v>0</v>
      </c>
      <c r="GB608">
        <v>606</v>
      </c>
      <c r="GC608" s="7">
        <f>IF(HB607&gt;0,GC607-1000,GC607)</f>
        <v>0</v>
      </c>
      <c r="GD608" s="20">
        <f>IF(HB607&gt;0,ROUND(PMT($F$92/12,$F$96*12,-GC608),5),0)</f>
        <v>0</v>
      </c>
      <c r="GE608" s="15">
        <f>IF(HB607&gt;0,ROUND(GC608*$GE$1/1000,2),0)</f>
        <v>0</v>
      </c>
      <c r="GF608" s="9">
        <f>INT(GE608)</f>
        <v>0</v>
      </c>
      <c r="GG608" s="23">
        <f>INT((GE608-GF608)*10)/10</f>
        <v>0</v>
      </c>
      <c r="GH608" s="17">
        <f>GE608-GF608-GG608</f>
        <v>0</v>
      </c>
      <c r="GI608" s="23">
        <f>IF(OR(GH608=0.05,GH608=0),GH608,IF(AND(GH608&gt;0.051,GH608&lt;0.1),0.1,IF(AND(GH608&gt;0.001,GH608&lt;0.05),0.05,GH608)))</f>
        <v>0</v>
      </c>
      <c r="GJ608" s="23">
        <f>GF608+GG608+GI608</f>
        <v>0</v>
      </c>
      <c r="GK608" s="15">
        <f>IF(HB607&gt;0,ROUND($GD$1*$GK$1,2),0)</f>
        <v>0</v>
      </c>
      <c r="GL608" s="22">
        <v>0</v>
      </c>
      <c r="GM608" s="22">
        <f>IF(HB607&gt;0,ROUND($GD$1*$GM$1,0),0)</f>
        <v>0</v>
      </c>
      <c r="GN608" s="22">
        <f>IF(HB607&gt;0,ROUND($GD$1*$GN$1,2),0)</f>
        <v>0</v>
      </c>
      <c r="GO608" s="22">
        <f>IF(HB607&gt;0,ROUND($GD$1*$GO$1,2),0)</f>
        <v>0</v>
      </c>
      <c r="GP608" s="22">
        <f>IF(HB607&gt;0,ROUND($GD$1*$GP$1,2),0)</f>
        <v>0</v>
      </c>
      <c r="GQ608" s="15">
        <f>IF(HB607&gt;0,GK608+SUM(GM608:GP608),0)</f>
        <v>0</v>
      </c>
      <c r="GR608" s="22">
        <f>IF(HB607&gt;0,ROUND(GQ608/12,2),0)</f>
        <v>0</v>
      </c>
      <c r="GS608" s="9">
        <f>INT(GR608)</f>
        <v>0</v>
      </c>
      <c r="GT608" s="23">
        <f>INT((GR608-GS608)*10)/10</f>
        <v>0</v>
      </c>
      <c r="GU608" s="17">
        <f>GR608-GS608-GT608</f>
        <v>0</v>
      </c>
      <c r="GV608" s="23">
        <f>IF(OR(GU608=0.05,GU608=0),GU608,IF(AND(GU608&gt;0.051,GU608&lt;0.1),0.1,IF(AND(GU608&gt;0.001,GU608&lt;0.05),0.05,GU608)))</f>
        <v>0</v>
      </c>
      <c r="GW608" s="23">
        <f>GS608+GT608+GV608</f>
        <v>0</v>
      </c>
      <c r="GX608">
        <f>IF(HB607&gt;0,GX607,0)</f>
        <v>0</v>
      </c>
      <c r="GY608" s="7">
        <f>ROUND(GD608+GJ608+GW608+GX608,2)</f>
        <v>0</v>
      </c>
      <c r="GZ608" s="7">
        <f>IF(AND(GY608&gt;0,GY609=0),GY608,0)</f>
        <v>0</v>
      </c>
      <c r="HA608" s="7">
        <f>IF(HB607&gt;0,HA607,0)</f>
        <v>0</v>
      </c>
      <c r="HB608" s="7">
        <f>IF(ROUND(GY608-HA608,2)&gt;0,ROUND(GY608-HA608,2),0)</f>
        <v>0</v>
      </c>
    </row>
    <row r="609" spans="1:235">
      <c r="BB609">
        <v>607</v>
      </c>
      <c r="BC609" s="7">
        <f>IF(BW608&gt;0,BC608-1000,BC608)</f>
        <v>0</v>
      </c>
      <c r="BD609" s="20">
        <f>IF(BW608&gt;0,ROUND(PMT($F$92/12,$F$96*12,-BC609),5),0)</f>
        <v>0</v>
      </c>
      <c r="BE609" s="15">
        <f>IF(BW608&gt;0,ROUND(BC609*$E$1/1000,2),0)</f>
        <v>0</v>
      </c>
      <c r="BF609" s="15">
        <f>IF(BW608&gt;0,ROUND(MIN(BC609,$F$168)*$BF$1,2),0)</f>
        <v>0</v>
      </c>
      <c r="BG609" s="22">
        <v>0</v>
      </c>
      <c r="BH609" s="22">
        <f>IF(BW608&gt;0,ROUND(MIN(BC609,$F$168)*$BH$1,0),0)</f>
        <v>0</v>
      </c>
      <c r="BI609" s="22">
        <f>IF(BW608&gt;0,ROUND(MIN(BC609,$F$168)*$BI$1,2),0)</f>
        <v>0</v>
      </c>
      <c r="BJ609" s="22">
        <f>IF(BW608&gt;0,ROUND(MIN(BC609,$F$168)*$BJ$1,2),0)</f>
        <v>0</v>
      </c>
      <c r="BK609" s="22">
        <f>IF(BW608&gt;0,ROUND(MIN(BC609,$F$168)*$BK$1,2),0)</f>
        <v>0</v>
      </c>
      <c r="BL609" s="15">
        <f>IF(BW608&gt;0,BF609+SUM(BH609:BK609),0)</f>
        <v>0</v>
      </c>
      <c r="BM609" s="22">
        <f>IF(BW608&gt;0,ROUND(BL609/12,2),0)</f>
        <v>0</v>
      </c>
      <c r="BN609" s="9">
        <f>INT(BM609)</f>
        <v>0</v>
      </c>
      <c r="BO609" s="23">
        <f>INT((BM609-BN609)*10)/10</f>
        <v>0</v>
      </c>
      <c r="BP609" s="17">
        <f>BM609-BN609-BO609</f>
        <v>0</v>
      </c>
      <c r="BQ609" s="23">
        <f>IF(OR(BP609=0.05,BP609=0),BP609,IF(AND(BP609&gt;0.051,BP609&lt;0.1),0.1,IF(AND(BP609&gt;0.001,BP609&lt;0.05),0.05,BP609)))</f>
        <v>0</v>
      </c>
      <c r="BR609" s="23">
        <f>BN609+BO609+BQ609</f>
        <v>0</v>
      </c>
      <c r="BS609">
        <f>IF(BW608&gt;0,BS608,0)</f>
        <v>0</v>
      </c>
      <c r="BT609" s="7">
        <f>SUM(BD609:BE609)+BR609+BS609</f>
        <v>0</v>
      </c>
      <c r="BU609" s="7">
        <f>IF(AND(BT609&gt;0,BT610=0),BT609,0)</f>
        <v>0</v>
      </c>
      <c r="BV609" s="7">
        <f>IF(BW608&gt;0,BV608,0)</f>
        <v>0</v>
      </c>
      <c r="BW609" s="7">
        <f>IF(ROUND(BT609-BV609,2)&gt;0,ROUND(BT609-BV609,2),0)</f>
        <v>0</v>
      </c>
      <c r="CB609">
        <v>607</v>
      </c>
      <c r="CC609" s="7">
        <f>IF(DB608&gt;0,CC608-1000,CC608)</f>
        <v>0</v>
      </c>
      <c r="CD609" s="20">
        <f>IF(DB608&gt;0,ROUND(PMT($F$92/12,$F$96*12,-CC609),5),0)</f>
        <v>0</v>
      </c>
      <c r="CE609" s="15">
        <f>IF(DB608&gt;0,ROUND(CC609*$CE$1/1000,2),0)</f>
        <v>0</v>
      </c>
      <c r="CF609" s="9">
        <f>INT(CE609)</f>
        <v>0</v>
      </c>
      <c r="CG609" s="23">
        <f>INT((CE609-CF609)*10)/10</f>
        <v>0</v>
      </c>
      <c r="CH609" s="17">
        <f>CE609-CF609-CG609</f>
        <v>0</v>
      </c>
      <c r="CI609" s="23">
        <f>IF(OR(CH609=0.05,CH609=0),CH609,IF(AND(CH609&gt;0.051,CH609&lt;0.1),0.1,IF(AND(CH609&gt;0.001,CH609&lt;0.05),0.05,CH609)))</f>
        <v>0</v>
      </c>
      <c r="CJ609" s="23">
        <f>CF609+CG609+CI609</f>
        <v>0</v>
      </c>
      <c r="CK609" s="15">
        <f>IF(DB608&gt;0,ROUND($CD$1*$CK$1,2),0)</f>
        <v>0</v>
      </c>
      <c r="CL609" s="22">
        <v>0</v>
      </c>
      <c r="CM609" s="22">
        <f>IF(DB608&gt;0,ROUND($CD$1*$CM$1,2),0)</f>
        <v>0</v>
      </c>
      <c r="CN609" s="22">
        <f>IF(DB608&gt;0,ROUND($CD$1*$CN$1,2),0)</f>
        <v>0</v>
      </c>
      <c r="CO609" s="22">
        <f>IF(DB608&gt;0,ROUND($CD$1*$CO$1,2),0)</f>
        <v>0</v>
      </c>
      <c r="CP609" s="22">
        <f>IF(DB608&gt;0,ROUND($CD$1*$CP$1,2),0)</f>
        <v>0</v>
      </c>
      <c r="CQ609" s="15">
        <f>IF(DB608&gt;0,CK609+SUM(CM609:CP609),0)</f>
        <v>0</v>
      </c>
      <c r="CR609" s="22">
        <f>IF(DB608&gt;0,ROUND(CQ609/12,2),0)</f>
        <v>0</v>
      </c>
      <c r="CS609" s="9">
        <f>INT(CR609)</f>
        <v>0</v>
      </c>
      <c r="CT609" s="23">
        <f>INT((CR609-CS609)*10)/10</f>
        <v>0</v>
      </c>
      <c r="CU609" s="17">
        <f>CR609-CS609-CT609</f>
        <v>0</v>
      </c>
      <c r="CV609" s="23">
        <f>IF(OR(CU609=0.05,CU609=0),CU609,IF(AND(CU609&gt;0.051,CU609&lt;0.1),0.1,IF(AND(CU609&gt;0.001,CU609&lt;0.05),0.05,CU609)))</f>
        <v>0</v>
      </c>
      <c r="CW609" s="23">
        <f>CS609+CT609+CV609</f>
        <v>0</v>
      </c>
      <c r="CX609">
        <f>IF(DB608&gt;0,CX608,0)</f>
        <v>0</v>
      </c>
      <c r="CY609" s="7">
        <f>ROUND(CD609+CJ609+CW609+CX609,2)</f>
        <v>0</v>
      </c>
      <c r="CZ609" s="7">
        <f>IF(AND(CY609&gt;0,CY610=0),CY609,0)</f>
        <v>0</v>
      </c>
      <c r="DA609" s="7">
        <f>IF(DB608&gt;0,DA608,0)</f>
        <v>0</v>
      </c>
      <c r="DB609" s="7">
        <f>IF(ROUND(CY609-DA609,2)&gt;0,ROUND(CY609-DA609,2),0)</f>
        <v>0</v>
      </c>
      <c r="EB609">
        <v>607</v>
      </c>
      <c r="EC609" s="7">
        <f>IF(FB608&gt;0,EC608-1000,EC608)</f>
        <v>0</v>
      </c>
      <c r="ED609" s="20">
        <f>IF(FB608&gt;0,ROUND(PMT($F$92/12,$F$96*12,-EC609),5),0)</f>
        <v>0</v>
      </c>
      <c r="EE609" s="15">
        <f>IF(FB608&gt;0,ROUND(EC609*$EE$1/1000,2),0)</f>
        <v>0</v>
      </c>
      <c r="EF609" s="9">
        <f>INT(EE609)</f>
        <v>0</v>
      </c>
      <c r="EG609" s="23">
        <f>INT((EE609-EF609)*10)/10</f>
        <v>0</v>
      </c>
      <c r="EH609" s="17">
        <f>EE609-EF609-EG609</f>
        <v>0</v>
      </c>
      <c r="EI609" s="23">
        <f>IF(OR(EH609=0.05,EH609=0),EH609,IF(AND(EH609&gt;0.051,EH609&lt;0.1),0.1,IF(AND(EH609&gt;0.001,EH609&lt;0.05),0.05,EH609)))</f>
        <v>0</v>
      </c>
      <c r="EJ609" s="23">
        <f>EF609+EG609+EI609</f>
        <v>0</v>
      </c>
      <c r="EK609" s="15">
        <f>IF(FB608&gt;0,ROUND($ED$1*$EK$1,2),0)</f>
        <v>0</v>
      </c>
      <c r="EL609" s="22">
        <v>0</v>
      </c>
      <c r="EM609" s="22">
        <f>IF(FB608&gt;0,ROUND($ED$1*$EM$1,0),0)</f>
        <v>0</v>
      </c>
      <c r="EN609" s="22">
        <f>IF(FB608&gt;0,ROUND($ED$1*$EN$1,2),0)</f>
        <v>0</v>
      </c>
      <c r="EO609" s="22">
        <f>IF(FB608&gt;0,ROUND($ED$1*$EO$1,2),0)</f>
        <v>0</v>
      </c>
      <c r="EP609" s="22">
        <f>IF(FB608&gt;0,ROUND($ED$1*$EP$1,2),0)</f>
        <v>0</v>
      </c>
      <c r="EQ609" s="15">
        <f>IF(FB608&gt;0,EK609+SUM(EM609:EP609),0)</f>
        <v>0</v>
      </c>
      <c r="ER609" s="22">
        <f>IF(FB608&gt;0,ROUND(EQ609/12,2),0)</f>
        <v>0</v>
      </c>
      <c r="ES609" s="9">
        <f>INT(ER609)</f>
        <v>0</v>
      </c>
      <c r="ET609" s="23">
        <f>INT((ER609-ES609)*10)/10</f>
        <v>0</v>
      </c>
      <c r="EU609" s="17">
        <f>ER609-ES609-ET609</f>
        <v>0</v>
      </c>
      <c r="EV609" s="23">
        <f>IF(OR(EU609=0.05,EU609=0),EU609,IF(AND(EU609&gt;0.051,EU609&lt;0.1),0.1,IF(AND(EU609&gt;0.001,EU609&lt;0.05),0.05,EU609)))</f>
        <v>0</v>
      </c>
      <c r="EW609" s="23">
        <f>ES609+ET609+EV609</f>
        <v>0</v>
      </c>
      <c r="EX609">
        <f>IF(FB608&gt;0,EX608,0)</f>
        <v>0</v>
      </c>
      <c r="EY609" s="7">
        <f>ROUND(ED609+EJ609+EW609+EX609,2)</f>
        <v>0</v>
      </c>
      <c r="EZ609" s="7">
        <f>IF(AND(EY609&gt;0,EY610=0),EY609,0)</f>
        <v>0</v>
      </c>
      <c r="FA609" s="7">
        <f>IF(FB608&gt;0,FA608,0)</f>
        <v>0</v>
      </c>
      <c r="FB609" s="7">
        <f>IF(ROUND(EY609-FA609,2)&gt;0,ROUND(EY609-FA609,2),0)</f>
        <v>0</v>
      </c>
      <c r="GB609">
        <v>607</v>
      </c>
      <c r="GC609" s="7">
        <f>IF(HB608&gt;0,GC608-1000,GC608)</f>
        <v>0</v>
      </c>
      <c r="GD609" s="20">
        <f>IF(HB608&gt;0,ROUND(PMT($F$92/12,$F$96*12,-GC609),5),0)</f>
        <v>0</v>
      </c>
      <c r="GE609" s="15">
        <f>IF(HB608&gt;0,ROUND(GC609*$GE$1/1000,2),0)</f>
        <v>0</v>
      </c>
      <c r="GF609" s="9">
        <f>INT(GE609)</f>
        <v>0</v>
      </c>
      <c r="GG609" s="23">
        <f>INT((GE609-GF609)*10)/10</f>
        <v>0</v>
      </c>
      <c r="GH609" s="17">
        <f>GE609-GF609-GG609</f>
        <v>0</v>
      </c>
      <c r="GI609" s="23">
        <f>IF(OR(GH609=0.05,GH609=0),GH609,IF(AND(GH609&gt;0.051,GH609&lt;0.1),0.1,IF(AND(GH609&gt;0.001,GH609&lt;0.05),0.05,GH609)))</f>
        <v>0</v>
      </c>
      <c r="GJ609" s="23">
        <f>GF609+GG609+GI609</f>
        <v>0</v>
      </c>
      <c r="GK609" s="15">
        <f>IF(HB608&gt;0,ROUND($GD$1*$GK$1,2),0)</f>
        <v>0</v>
      </c>
      <c r="GL609" s="22">
        <v>0</v>
      </c>
      <c r="GM609" s="22">
        <f>IF(HB608&gt;0,ROUND($GD$1*$GM$1,0),0)</f>
        <v>0</v>
      </c>
      <c r="GN609" s="22">
        <f>IF(HB608&gt;0,ROUND($GD$1*$GN$1,2),0)</f>
        <v>0</v>
      </c>
      <c r="GO609" s="22">
        <f>IF(HB608&gt;0,ROUND($GD$1*$GO$1,2),0)</f>
        <v>0</v>
      </c>
      <c r="GP609" s="22">
        <f>IF(HB608&gt;0,ROUND($GD$1*$GP$1,2),0)</f>
        <v>0</v>
      </c>
      <c r="GQ609" s="15">
        <f>IF(HB608&gt;0,GK609+SUM(GM609:GP609),0)</f>
        <v>0</v>
      </c>
      <c r="GR609" s="22">
        <f>IF(HB608&gt;0,ROUND(GQ609/12,2),0)</f>
        <v>0</v>
      </c>
      <c r="GS609" s="9">
        <f>INT(GR609)</f>
        <v>0</v>
      </c>
      <c r="GT609" s="23">
        <f>INT((GR609-GS609)*10)/10</f>
        <v>0</v>
      </c>
      <c r="GU609" s="17">
        <f>GR609-GS609-GT609</f>
        <v>0</v>
      </c>
      <c r="GV609" s="23">
        <f>IF(OR(GU609=0.05,GU609=0),GU609,IF(AND(GU609&gt;0.051,GU609&lt;0.1),0.1,IF(AND(GU609&gt;0.001,GU609&lt;0.05),0.05,GU609)))</f>
        <v>0</v>
      </c>
      <c r="GW609" s="23">
        <f>GS609+GT609+GV609</f>
        <v>0</v>
      </c>
      <c r="GX609">
        <f>IF(HB608&gt;0,GX608,0)</f>
        <v>0</v>
      </c>
      <c r="GY609" s="7">
        <f>ROUND(GD609+GJ609+GW609+GX609,2)</f>
        <v>0</v>
      </c>
      <c r="GZ609" s="7">
        <f>IF(AND(GY609&gt;0,GY610=0),GY609,0)</f>
        <v>0</v>
      </c>
      <c r="HA609" s="7">
        <f>IF(HB608&gt;0,HA608,0)</f>
        <v>0</v>
      </c>
      <c r="HB609" s="7">
        <f>IF(ROUND(GY609-HA609,2)&gt;0,ROUND(GY609-HA609,2),0)</f>
        <v>0</v>
      </c>
    </row>
    <row r="610" spans="1:235">
      <c r="BB610">
        <v>608</v>
      </c>
      <c r="BC610" s="7">
        <f>IF(BW609&gt;0,BC609-1000,BC609)</f>
        <v>0</v>
      </c>
      <c r="BD610" s="20">
        <f>IF(BW609&gt;0,ROUND(PMT($F$92/12,$F$96*12,-BC610),5),0)</f>
        <v>0</v>
      </c>
      <c r="BE610" s="15">
        <f>IF(BW609&gt;0,ROUND(BC610*$E$1/1000,2),0)</f>
        <v>0</v>
      </c>
      <c r="BF610" s="15">
        <f>IF(BW609&gt;0,ROUND(MIN(BC610,$F$168)*$BF$1,2),0)</f>
        <v>0</v>
      </c>
      <c r="BG610" s="22">
        <v>0</v>
      </c>
      <c r="BH610" s="22">
        <f>IF(BW609&gt;0,ROUND(MIN(BC610,$F$168)*$BH$1,0),0)</f>
        <v>0</v>
      </c>
      <c r="BI610" s="22">
        <f>IF(BW609&gt;0,ROUND(MIN(BC610,$F$168)*$BI$1,2),0)</f>
        <v>0</v>
      </c>
      <c r="BJ610" s="22">
        <f>IF(BW609&gt;0,ROUND(MIN(BC610,$F$168)*$BJ$1,2),0)</f>
        <v>0</v>
      </c>
      <c r="BK610" s="22">
        <f>IF(BW609&gt;0,ROUND(MIN(BC610,$F$168)*$BK$1,2),0)</f>
        <v>0</v>
      </c>
      <c r="BL610" s="15">
        <f>IF(BW609&gt;0,BF610+SUM(BH610:BK610),0)</f>
        <v>0</v>
      </c>
      <c r="BM610" s="22">
        <f>IF(BW609&gt;0,ROUND(BL610/12,2),0)</f>
        <v>0</v>
      </c>
      <c r="BN610" s="9">
        <f>INT(BM610)</f>
        <v>0</v>
      </c>
      <c r="BO610" s="23">
        <f>INT((BM610-BN610)*10)/10</f>
        <v>0</v>
      </c>
      <c r="BP610" s="17">
        <f>BM610-BN610-BO610</f>
        <v>0</v>
      </c>
      <c r="BQ610" s="23">
        <f>IF(OR(BP610=0.05,BP610=0),BP610,IF(AND(BP610&gt;0.051,BP610&lt;0.1),0.1,IF(AND(BP610&gt;0.001,BP610&lt;0.05),0.05,BP610)))</f>
        <v>0</v>
      </c>
      <c r="BR610" s="23">
        <f>BN610+BO610+BQ610</f>
        <v>0</v>
      </c>
      <c r="BS610">
        <f>IF(BW609&gt;0,BS609,0)</f>
        <v>0</v>
      </c>
      <c r="BT610" s="7">
        <f>SUM(BD610:BE610)+BR610+BS610</f>
        <v>0</v>
      </c>
      <c r="BU610" s="7">
        <f>IF(AND(BT610&gt;0,BT611=0),BT610,0)</f>
        <v>0</v>
      </c>
      <c r="BV610" s="7">
        <f>IF(BW609&gt;0,BV609,0)</f>
        <v>0</v>
      </c>
      <c r="BW610" s="7">
        <f>IF(ROUND(BT610-BV610,2)&gt;0,ROUND(BT610-BV610,2),0)</f>
        <v>0</v>
      </c>
      <c r="CB610">
        <v>608</v>
      </c>
      <c r="CC610" s="7">
        <f>IF(DB609&gt;0,CC609-1000,CC609)</f>
        <v>0</v>
      </c>
      <c r="CD610" s="20">
        <f>IF(DB609&gt;0,ROUND(PMT($F$92/12,$F$96*12,-CC610),5),0)</f>
        <v>0</v>
      </c>
      <c r="CE610" s="15">
        <f>IF(DB609&gt;0,ROUND(CC610*$CE$1/1000,2),0)</f>
        <v>0</v>
      </c>
      <c r="CF610" s="9">
        <f>INT(CE610)</f>
        <v>0</v>
      </c>
      <c r="CG610" s="23">
        <f>INT((CE610-CF610)*10)/10</f>
        <v>0</v>
      </c>
      <c r="CH610" s="17">
        <f>CE610-CF610-CG610</f>
        <v>0</v>
      </c>
      <c r="CI610" s="23">
        <f>IF(OR(CH610=0.05,CH610=0),CH610,IF(AND(CH610&gt;0.051,CH610&lt;0.1),0.1,IF(AND(CH610&gt;0.001,CH610&lt;0.05),0.05,CH610)))</f>
        <v>0</v>
      </c>
      <c r="CJ610" s="23">
        <f>CF610+CG610+CI610</f>
        <v>0</v>
      </c>
      <c r="CK610" s="15">
        <f>IF(DB609&gt;0,ROUND($CD$1*$CK$1,2),0)</f>
        <v>0</v>
      </c>
      <c r="CL610" s="22">
        <v>0</v>
      </c>
      <c r="CM610" s="22">
        <f>IF(DB609&gt;0,ROUND($CD$1*$CM$1,2),0)</f>
        <v>0</v>
      </c>
      <c r="CN610" s="22">
        <f>IF(DB609&gt;0,ROUND($CD$1*$CN$1,2),0)</f>
        <v>0</v>
      </c>
      <c r="CO610" s="22">
        <f>IF(DB609&gt;0,ROUND($CD$1*$CO$1,2),0)</f>
        <v>0</v>
      </c>
      <c r="CP610" s="22">
        <f>IF(DB609&gt;0,ROUND($CD$1*$CP$1,2),0)</f>
        <v>0</v>
      </c>
      <c r="CQ610" s="15">
        <f>IF(DB609&gt;0,CK610+SUM(CM610:CP610),0)</f>
        <v>0</v>
      </c>
      <c r="CR610" s="22">
        <f>IF(DB609&gt;0,ROUND(CQ610/12,2),0)</f>
        <v>0</v>
      </c>
      <c r="CS610" s="9">
        <f>INT(CR610)</f>
        <v>0</v>
      </c>
      <c r="CT610" s="23">
        <f>INT((CR610-CS610)*10)/10</f>
        <v>0</v>
      </c>
      <c r="CU610" s="17">
        <f>CR610-CS610-CT610</f>
        <v>0</v>
      </c>
      <c r="CV610" s="23">
        <f>IF(OR(CU610=0.05,CU610=0),CU610,IF(AND(CU610&gt;0.051,CU610&lt;0.1),0.1,IF(AND(CU610&gt;0.001,CU610&lt;0.05),0.05,CU610)))</f>
        <v>0</v>
      </c>
      <c r="CW610" s="23">
        <f>CS610+CT610+CV610</f>
        <v>0</v>
      </c>
      <c r="CX610">
        <f>IF(DB609&gt;0,CX609,0)</f>
        <v>0</v>
      </c>
      <c r="CY610" s="7">
        <f>ROUND(CD610+CJ610+CW610+CX610,2)</f>
        <v>0</v>
      </c>
      <c r="CZ610" s="7">
        <f>IF(AND(CY610&gt;0,CY611=0),CY610,0)</f>
        <v>0</v>
      </c>
      <c r="DA610" s="7">
        <f>IF(DB609&gt;0,DA609,0)</f>
        <v>0</v>
      </c>
      <c r="DB610" s="7">
        <f>IF(ROUND(CY610-DA610,2)&gt;0,ROUND(CY610-DA610,2),0)</f>
        <v>0</v>
      </c>
      <c r="EB610">
        <v>608</v>
      </c>
      <c r="EC610" s="7">
        <f>IF(FB609&gt;0,EC609-1000,EC609)</f>
        <v>0</v>
      </c>
      <c r="ED610" s="20">
        <f>IF(FB609&gt;0,ROUND(PMT($F$92/12,$F$96*12,-EC610),5),0)</f>
        <v>0</v>
      </c>
      <c r="EE610" s="15">
        <f>IF(FB609&gt;0,ROUND(EC610*$EE$1/1000,2),0)</f>
        <v>0</v>
      </c>
      <c r="EF610" s="9">
        <f>INT(EE610)</f>
        <v>0</v>
      </c>
      <c r="EG610" s="23">
        <f>INT((EE610-EF610)*10)/10</f>
        <v>0</v>
      </c>
      <c r="EH610" s="17">
        <f>EE610-EF610-EG610</f>
        <v>0</v>
      </c>
      <c r="EI610" s="23">
        <f>IF(OR(EH610=0.05,EH610=0),EH610,IF(AND(EH610&gt;0.051,EH610&lt;0.1),0.1,IF(AND(EH610&gt;0.001,EH610&lt;0.05),0.05,EH610)))</f>
        <v>0</v>
      </c>
      <c r="EJ610" s="23">
        <f>EF610+EG610+EI610</f>
        <v>0</v>
      </c>
      <c r="EK610" s="15">
        <f>IF(FB609&gt;0,ROUND($ED$1*$EK$1,2),0)</f>
        <v>0</v>
      </c>
      <c r="EL610" s="22">
        <v>0</v>
      </c>
      <c r="EM610" s="22">
        <f>IF(FB609&gt;0,ROUND($ED$1*$EM$1,0),0)</f>
        <v>0</v>
      </c>
      <c r="EN610" s="22">
        <f>IF(FB609&gt;0,ROUND($ED$1*$EN$1,2),0)</f>
        <v>0</v>
      </c>
      <c r="EO610" s="22">
        <f>IF(FB609&gt;0,ROUND($ED$1*$EO$1,2),0)</f>
        <v>0</v>
      </c>
      <c r="EP610" s="22">
        <f>IF(FB609&gt;0,ROUND($ED$1*$EP$1,2),0)</f>
        <v>0</v>
      </c>
      <c r="EQ610" s="15">
        <f>IF(FB609&gt;0,EK610+SUM(EM610:EP610),0)</f>
        <v>0</v>
      </c>
      <c r="ER610" s="22">
        <f>IF(FB609&gt;0,ROUND(EQ610/12,2),0)</f>
        <v>0</v>
      </c>
      <c r="ES610" s="9">
        <f>INT(ER610)</f>
        <v>0</v>
      </c>
      <c r="ET610" s="23">
        <f>INT((ER610-ES610)*10)/10</f>
        <v>0</v>
      </c>
      <c r="EU610" s="17">
        <f>ER610-ES610-ET610</f>
        <v>0</v>
      </c>
      <c r="EV610" s="23">
        <f>IF(OR(EU610=0.05,EU610=0),EU610,IF(AND(EU610&gt;0.051,EU610&lt;0.1),0.1,IF(AND(EU610&gt;0.001,EU610&lt;0.05),0.05,EU610)))</f>
        <v>0</v>
      </c>
      <c r="EW610" s="23">
        <f>ES610+ET610+EV610</f>
        <v>0</v>
      </c>
      <c r="EX610">
        <f>IF(FB609&gt;0,EX609,0)</f>
        <v>0</v>
      </c>
      <c r="EY610" s="7">
        <f>ROUND(ED610+EJ610+EW610+EX610,2)</f>
        <v>0</v>
      </c>
      <c r="EZ610" s="7">
        <f>IF(AND(EY610&gt;0,EY611=0),EY610,0)</f>
        <v>0</v>
      </c>
      <c r="FA610" s="7">
        <f>IF(FB609&gt;0,FA609,0)</f>
        <v>0</v>
      </c>
      <c r="FB610" s="7">
        <f>IF(ROUND(EY610-FA610,2)&gt;0,ROUND(EY610-FA610,2),0)</f>
        <v>0</v>
      </c>
      <c r="GB610">
        <v>608</v>
      </c>
      <c r="GC610" s="7">
        <f>IF(HB609&gt;0,GC609-1000,GC609)</f>
        <v>0</v>
      </c>
      <c r="GD610" s="20">
        <f>IF(HB609&gt;0,ROUND(PMT($F$92/12,$F$96*12,-GC610),5),0)</f>
        <v>0</v>
      </c>
      <c r="GE610" s="15">
        <f>IF(HB609&gt;0,ROUND(GC610*$GE$1/1000,2),0)</f>
        <v>0</v>
      </c>
      <c r="GF610" s="9">
        <f>INT(GE610)</f>
        <v>0</v>
      </c>
      <c r="GG610" s="23">
        <f>INT((GE610-GF610)*10)/10</f>
        <v>0</v>
      </c>
      <c r="GH610" s="17">
        <f>GE610-GF610-GG610</f>
        <v>0</v>
      </c>
      <c r="GI610" s="23">
        <f>IF(OR(GH610=0.05,GH610=0),GH610,IF(AND(GH610&gt;0.051,GH610&lt;0.1),0.1,IF(AND(GH610&gt;0.001,GH610&lt;0.05),0.05,GH610)))</f>
        <v>0</v>
      </c>
      <c r="GJ610" s="23">
        <f>GF610+GG610+GI610</f>
        <v>0</v>
      </c>
      <c r="GK610" s="15">
        <f>IF(HB609&gt;0,ROUND($GD$1*$GK$1,2),0)</f>
        <v>0</v>
      </c>
      <c r="GL610" s="22">
        <v>0</v>
      </c>
      <c r="GM610" s="22">
        <f>IF(HB609&gt;0,ROUND($GD$1*$GM$1,0),0)</f>
        <v>0</v>
      </c>
      <c r="GN610" s="22">
        <f>IF(HB609&gt;0,ROUND($GD$1*$GN$1,2),0)</f>
        <v>0</v>
      </c>
      <c r="GO610" s="22">
        <f>IF(HB609&gt;0,ROUND($GD$1*$GO$1,2),0)</f>
        <v>0</v>
      </c>
      <c r="GP610" s="22">
        <f>IF(HB609&gt;0,ROUND($GD$1*$GP$1,2),0)</f>
        <v>0</v>
      </c>
      <c r="GQ610" s="15">
        <f>IF(HB609&gt;0,GK610+SUM(GM610:GP610),0)</f>
        <v>0</v>
      </c>
      <c r="GR610" s="22">
        <f>IF(HB609&gt;0,ROUND(GQ610/12,2),0)</f>
        <v>0</v>
      </c>
      <c r="GS610" s="9">
        <f>INT(GR610)</f>
        <v>0</v>
      </c>
      <c r="GT610" s="23">
        <f>INT((GR610-GS610)*10)/10</f>
        <v>0</v>
      </c>
      <c r="GU610" s="17">
        <f>GR610-GS610-GT610</f>
        <v>0</v>
      </c>
      <c r="GV610" s="23">
        <f>IF(OR(GU610=0.05,GU610=0),GU610,IF(AND(GU610&gt;0.051,GU610&lt;0.1),0.1,IF(AND(GU610&gt;0.001,GU610&lt;0.05),0.05,GU610)))</f>
        <v>0</v>
      </c>
      <c r="GW610" s="23">
        <f>GS610+GT610+GV610</f>
        <v>0</v>
      </c>
      <c r="GX610">
        <f>IF(HB609&gt;0,GX609,0)</f>
        <v>0</v>
      </c>
      <c r="GY610" s="7">
        <f>ROUND(GD610+GJ610+GW610+GX610,2)</f>
        <v>0</v>
      </c>
      <c r="GZ610" s="7">
        <f>IF(AND(GY610&gt;0,GY611=0),GY610,0)</f>
        <v>0</v>
      </c>
      <c r="HA610" s="7">
        <f>IF(HB609&gt;0,HA609,0)</f>
        <v>0</v>
      </c>
      <c r="HB610" s="7">
        <f>IF(ROUND(GY610-HA610,2)&gt;0,ROUND(GY610-HA610,2),0)</f>
        <v>0</v>
      </c>
    </row>
    <row r="611" spans="1:235">
      <c r="BB611">
        <v>609</v>
      </c>
      <c r="BC611" s="7">
        <f>IF(BW610&gt;0,BC610-1000,BC610)</f>
        <v>0</v>
      </c>
      <c r="BD611" s="20">
        <f>IF(BW610&gt;0,ROUND(PMT($F$92/12,$F$96*12,-BC611),5),0)</f>
        <v>0</v>
      </c>
      <c r="BE611" s="15">
        <f>IF(BW610&gt;0,ROUND(BC611*$E$1/1000,2),0)</f>
        <v>0</v>
      </c>
      <c r="BF611" s="15">
        <f>IF(BW610&gt;0,ROUND(MIN(BC611,$F$168)*$BF$1,2),0)</f>
        <v>0</v>
      </c>
      <c r="BG611" s="22">
        <v>0</v>
      </c>
      <c r="BH611" s="22">
        <f>IF(BW610&gt;0,ROUND(MIN(BC611,$F$168)*$BH$1,0),0)</f>
        <v>0</v>
      </c>
      <c r="BI611" s="22">
        <f>IF(BW610&gt;0,ROUND(MIN(BC611,$F$168)*$BI$1,2),0)</f>
        <v>0</v>
      </c>
      <c r="BJ611" s="22">
        <f>IF(BW610&gt;0,ROUND(MIN(BC611,$F$168)*$BJ$1,2),0)</f>
        <v>0</v>
      </c>
      <c r="BK611" s="22">
        <f>IF(BW610&gt;0,ROUND(MIN(BC611,$F$168)*$BK$1,2),0)</f>
        <v>0</v>
      </c>
      <c r="BL611" s="15">
        <f>IF(BW610&gt;0,BF611+SUM(BH611:BK611),0)</f>
        <v>0</v>
      </c>
      <c r="BM611" s="22">
        <f>IF(BW610&gt;0,ROUND(BL611/12,2),0)</f>
        <v>0</v>
      </c>
      <c r="BN611" s="9">
        <f>INT(BM611)</f>
        <v>0</v>
      </c>
      <c r="BO611" s="23">
        <f>INT((BM611-BN611)*10)/10</f>
        <v>0</v>
      </c>
      <c r="BP611" s="17">
        <f>BM611-BN611-BO611</f>
        <v>0</v>
      </c>
      <c r="BQ611" s="23">
        <f>IF(OR(BP611=0.05,BP611=0),BP611,IF(AND(BP611&gt;0.051,BP611&lt;0.1),0.1,IF(AND(BP611&gt;0.001,BP611&lt;0.05),0.05,BP611)))</f>
        <v>0</v>
      </c>
      <c r="BR611" s="23">
        <f>BN611+BO611+BQ611</f>
        <v>0</v>
      </c>
      <c r="BS611">
        <f>IF(BW610&gt;0,BS610,0)</f>
        <v>0</v>
      </c>
      <c r="BT611" s="7">
        <f>SUM(BD611:BE611)+BR611+BS611</f>
        <v>0</v>
      </c>
      <c r="BU611" s="7">
        <f>IF(AND(BT611&gt;0,BT612=0),BT611,0)</f>
        <v>0</v>
      </c>
      <c r="BV611" s="7">
        <f>IF(BW610&gt;0,BV610,0)</f>
        <v>0</v>
      </c>
      <c r="BW611" s="7">
        <f>IF(ROUND(BT611-BV611,2)&gt;0,ROUND(BT611-BV611,2),0)</f>
        <v>0</v>
      </c>
      <c r="CB611">
        <v>609</v>
      </c>
      <c r="CC611" s="7">
        <f>IF(DB610&gt;0,CC610-1000,CC610)</f>
        <v>0</v>
      </c>
      <c r="CD611" s="20">
        <f>IF(DB610&gt;0,ROUND(PMT($F$92/12,$F$96*12,-CC611),5),0)</f>
        <v>0</v>
      </c>
      <c r="CE611" s="15">
        <f>IF(DB610&gt;0,ROUND(CC611*$CE$1/1000,2),0)</f>
        <v>0</v>
      </c>
      <c r="CF611" s="9">
        <f>INT(CE611)</f>
        <v>0</v>
      </c>
      <c r="CG611" s="23">
        <f>INT((CE611-CF611)*10)/10</f>
        <v>0</v>
      </c>
      <c r="CH611" s="17">
        <f>CE611-CF611-CG611</f>
        <v>0</v>
      </c>
      <c r="CI611" s="23">
        <f>IF(OR(CH611=0.05,CH611=0),CH611,IF(AND(CH611&gt;0.051,CH611&lt;0.1),0.1,IF(AND(CH611&gt;0.001,CH611&lt;0.05),0.05,CH611)))</f>
        <v>0</v>
      </c>
      <c r="CJ611" s="23">
        <f>CF611+CG611+CI611</f>
        <v>0</v>
      </c>
      <c r="CK611" s="15">
        <f>IF(DB610&gt;0,ROUND($CD$1*$CK$1,2),0)</f>
        <v>0</v>
      </c>
      <c r="CL611" s="22">
        <v>0</v>
      </c>
      <c r="CM611" s="22">
        <f>IF(DB610&gt;0,ROUND($CD$1*$CM$1,2),0)</f>
        <v>0</v>
      </c>
      <c r="CN611" s="22">
        <f>IF(DB610&gt;0,ROUND($CD$1*$CN$1,2),0)</f>
        <v>0</v>
      </c>
      <c r="CO611" s="22">
        <f>IF(DB610&gt;0,ROUND($CD$1*$CO$1,2),0)</f>
        <v>0</v>
      </c>
      <c r="CP611" s="22">
        <f>IF(DB610&gt;0,ROUND($CD$1*$CP$1,2),0)</f>
        <v>0</v>
      </c>
      <c r="CQ611" s="15">
        <f>IF(DB610&gt;0,CK611+SUM(CM611:CP611),0)</f>
        <v>0</v>
      </c>
      <c r="CR611" s="22">
        <f>IF(DB610&gt;0,ROUND(CQ611/12,2),0)</f>
        <v>0</v>
      </c>
      <c r="CS611" s="9">
        <f>INT(CR611)</f>
        <v>0</v>
      </c>
      <c r="CT611" s="23">
        <f>INT((CR611-CS611)*10)/10</f>
        <v>0</v>
      </c>
      <c r="CU611" s="17">
        <f>CR611-CS611-CT611</f>
        <v>0</v>
      </c>
      <c r="CV611" s="23">
        <f>IF(OR(CU611=0.05,CU611=0),CU611,IF(AND(CU611&gt;0.051,CU611&lt;0.1),0.1,IF(AND(CU611&gt;0.001,CU611&lt;0.05),0.05,CU611)))</f>
        <v>0</v>
      </c>
      <c r="CW611" s="23">
        <f>CS611+CT611+CV611</f>
        <v>0</v>
      </c>
      <c r="CX611">
        <f>IF(DB610&gt;0,CX610,0)</f>
        <v>0</v>
      </c>
      <c r="CY611" s="7">
        <f>ROUND(CD611+CJ611+CW611+CX611,2)</f>
        <v>0</v>
      </c>
      <c r="CZ611" s="7">
        <f>IF(AND(CY611&gt;0,CY612=0),CY611,0)</f>
        <v>0</v>
      </c>
      <c r="DA611" s="7">
        <f>IF(DB610&gt;0,DA610,0)</f>
        <v>0</v>
      </c>
      <c r="DB611" s="7">
        <f>IF(ROUND(CY611-DA611,2)&gt;0,ROUND(CY611-DA611,2),0)</f>
        <v>0</v>
      </c>
      <c r="EB611">
        <v>609</v>
      </c>
      <c r="EC611" s="7">
        <f>IF(FB610&gt;0,EC610-1000,EC610)</f>
        <v>0</v>
      </c>
      <c r="ED611" s="20">
        <f>IF(FB610&gt;0,ROUND(PMT($F$92/12,$F$96*12,-EC611),5),0)</f>
        <v>0</v>
      </c>
      <c r="EE611" s="15">
        <f>IF(FB610&gt;0,ROUND(EC611*$EE$1/1000,2),0)</f>
        <v>0</v>
      </c>
      <c r="EF611" s="9">
        <f>INT(EE611)</f>
        <v>0</v>
      </c>
      <c r="EG611" s="23">
        <f>INT((EE611-EF611)*10)/10</f>
        <v>0</v>
      </c>
      <c r="EH611" s="17">
        <f>EE611-EF611-EG611</f>
        <v>0</v>
      </c>
      <c r="EI611" s="23">
        <f>IF(OR(EH611=0.05,EH611=0),EH611,IF(AND(EH611&gt;0.051,EH611&lt;0.1),0.1,IF(AND(EH611&gt;0.001,EH611&lt;0.05),0.05,EH611)))</f>
        <v>0</v>
      </c>
      <c r="EJ611" s="23">
        <f>EF611+EG611+EI611</f>
        <v>0</v>
      </c>
      <c r="EK611" s="15">
        <f>IF(FB610&gt;0,ROUND($ED$1*$EK$1,2),0)</f>
        <v>0</v>
      </c>
      <c r="EL611" s="22">
        <v>0</v>
      </c>
      <c r="EM611" s="22">
        <f>IF(FB610&gt;0,ROUND($ED$1*$EM$1,0),0)</f>
        <v>0</v>
      </c>
      <c r="EN611" s="22">
        <f>IF(FB610&gt;0,ROUND($ED$1*$EN$1,2),0)</f>
        <v>0</v>
      </c>
      <c r="EO611" s="22">
        <f>IF(FB610&gt;0,ROUND($ED$1*$EO$1,2),0)</f>
        <v>0</v>
      </c>
      <c r="EP611" s="22">
        <f>IF(FB610&gt;0,ROUND($ED$1*$EP$1,2),0)</f>
        <v>0</v>
      </c>
      <c r="EQ611" s="15">
        <f>IF(FB610&gt;0,EK611+SUM(EM611:EP611),0)</f>
        <v>0</v>
      </c>
      <c r="ER611" s="22">
        <f>IF(FB610&gt;0,ROUND(EQ611/12,2),0)</f>
        <v>0</v>
      </c>
      <c r="ES611" s="9">
        <f>INT(ER611)</f>
        <v>0</v>
      </c>
      <c r="ET611" s="23">
        <f>INT((ER611-ES611)*10)/10</f>
        <v>0</v>
      </c>
      <c r="EU611" s="17">
        <f>ER611-ES611-ET611</f>
        <v>0</v>
      </c>
      <c r="EV611" s="23">
        <f>IF(OR(EU611=0.05,EU611=0),EU611,IF(AND(EU611&gt;0.051,EU611&lt;0.1),0.1,IF(AND(EU611&gt;0.001,EU611&lt;0.05),0.05,EU611)))</f>
        <v>0</v>
      </c>
      <c r="EW611" s="23">
        <f>ES611+ET611+EV611</f>
        <v>0</v>
      </c>
      <c r="EX611">
        <f>IF(FB610&gt;0,EX610,0)</f>
        <v>0</v>
      </c>
      <c r="EY611" s="7">
        <f>ROUND(ED611+EJ611+EW611+EX611,2)</f>
        <v>0</v>
      </c>
      <c r="EZ611" s="7">
        <f>IF(AND(EY611&gt;0,EY612=0),EY611,0)</f>
        <v>0</v>
      </c>
      <c r="FA611" s="7">
        <f>IF(FB610&gt;0,FA610,0)</f>
        <v>0</v>
      </c>
      <c r="FB611" s="7">
        <f>IF(ROUND(EY611-FA611,2)&gt;0,ROUND(EY611-FA611,2),0)</f>
        <v>0</v>
      </c>
      <c r="GB611">
        <v>609</v>
      </c>
      <c r="GC611" s="7">
        <f>IF(HB610&gt;0,GC610-1000,GC610)</f>
        <v>0</v>
      </c>
      <c r="GD611" s="20">
        <f>IF(HB610&gt;0,ROUND(PMT($F$92/12,$F$96*12,-GC611),5),0)</f>
        <v>0</v>
      </c>
      <c r="GE611" s="15">
        <f>IF(HB610&gt;0,ROUND(GC611*$GE$1/1000,2),0)</f>
        <v>0</v>
      </c>
      <c r="GF611" s="9">
        <f>INT(GE611)</f>
        <v>0</v>
      </c>
      <c r="GG611" s="23">
        <f>INT((GE611-GF611)*10)/10</f>
        <v>0</v>
      </c>
      <c r="GH611" s="17">
        <f>GE611-GF611-GG611</f>
        <v>0</v>
      </c>
      <c r="GI611" s="23">
        <f>IF(OR(GH611=0.05,GH611=0),GH611,IF(AND(GH611&gt;0.051,GH611&lt;0.1),0.1,IF(AND(GH611&gt;0.001,GH611&lt;0.05),0.05,GH611)))</f>
        <v>0</v>
      </c>
      <c r="GJ611" s="23">
        <f>GF611+GG611+GI611</f>
        <v>0</v>
      </c>
      <c r="GK611" s="15">
        <f>IF(HB610&gt;0,ROUND($GD$1*$GK$1,2),0)</f>
        <v>0</v>
      </c>
      <c r="GL611" s="22">
        <v>0</v>
      </c>
      <c r="GM611" s="22">
        <f>IF(HB610&gt;0,ROUND($GD$1*$GM$1,0),0)</f>
        <v>0</v>
      </c>
      <c r="GN611" s="22">
        <f>IF(HB610&gt;0,ROUND($GD$1*$GN$1,2),0)</f>
        <v>0</v>
      </c>
      <c r="GO611" s="22">
        <f>IF(HB610&gt;0,ROUND($GD$1*$GO$1,2),0)</f>
        <v>0</v>
      </c>
      <c r="GP611" s="22">
        <f>IF(HB610&gt;0,ROUND($GD$1*$GP$1,2),0)</f>
        <v>0</v>
      </c>
      <c r="GQ611" s="15">
        <f>IF(HB610&gt;0,GK611+SUM(GM611:GP611),0)</f>
        <v>0</v>
      </c>
      <c r="GR611" s="22">
        <f>IF(HB610&gt;0,ROUND(GQ611/12,2),0)</f>
        <v>0</v>
      </c>
      <c r="GS611" s="9">
        <f>INT(GR611)</f>
        <v>0</v>
      </c>
      <c r="GT611" s="23">
        <f>INT((GR611-GS611)*10)/10</f>
        <v>0</v>
      </c>
      <c r="GU611" s="17">
        <f>GR611-GS611-GT611</f>
        <v>0</v>
      </c>
      <c r="GV611" s="23">
        <f>IF(OR(GU611=0.05,GU611=0),GU611,IF(AND(GU611&gt;0.051,GU611&lt;0.1),0.1,IF(AND(GU611&gt;0.001,GU611&lt;0.05),0.05,GU611)))</f>
        <v>0</v>
      </c>
      <c r="GW611" s="23">
        <f>GS611+GT611+GV611</f>
        <v>0</v>
      </c>
      <c r="GX611">
        <f>IF(HB610&gt;0,GX610,0)</f>
        <v>0</v>
      </c>
      <c r="GY611" s="7">
        <f>ROUND(GD611+GJ611+GW611+GX611,2)</f>
        <v>0</v>
      </c>
      <c r="GZ611" s="7">
        <f>IF(AND(GY611&gt;0,GY612=0),GY611,0)</f>
        <v>0</v>
      </c>
      <c r="HA611" s="7">
        <f>IF(HB610&gt;0,HA610,0)</f>
        <v>0</v>
      </c>
      <c r="HB611" s="7">
        <f>IF(ROUND(GY611-HA611,2)&gt;0,ROUND(GY611-HA611,2),0)</f>
        <v>0</v>
      </c>
    </row>
    <row r="612" spans="1:235">
      <c r="BB612">
        <v>610</v>
      </c>
      <c r="BC612" s="7">
        <f>IF(BW611&gt;0,BC611-1000,BC611)</f>
        <v>0</v>
      </c>
      <c r="BD612" s="20">
        <f>IF(BW611&gt;0,ROUND(PMT($F$92/12,$F$96*12,-BC612),5),0)</f>
        <v>0</v>
      </c>
      <c r="BE612" s="15">
        <f>IF(BW611&gt;0,ROUND(BC612*$E$1/1000,2),0)</f>
        <v>0</v>
      </c>
      <c r="BF612" s="15">
        <f>IF(BW611&gt;0,ROUND(MIN(BC612,$F$168)*$BF$1,2),0)</f>
        <v>0</v>
      </c>
      <c r="BG612" s="22">
        <v>0</v>
      </c>
      <c r="BH612" s="22">
        <f>IF(BW611&gt;0,ROUND(MIN(BC612,$F$168)*$BH$1,0),0)</f>
        <v>0</v>
      </c>
      <c r="BI612" s="22">
        <f>IF(BW611&gt;0,ROUND(MIN(BC612,$F$168)*$BI$1,2),0)</f>
        <v>0</v>
      </c>
      <c r="BJ612" s="22">
        <f>IF(BW611&gt;0,ROUND(MIN(BC612,$F$168)*$BJ$1,2),0)</f>
        <v>0</v>
      </c>
      <c r="BK612" s="22">
        <f>IF(BW611&gt;0,ROUND(MIN(BC612,$F$168)*$BK$1,2),0)</f>
        <v>0</v>
      </c>
      <c r="BL612" s="15">
        <f>IF(BW611&gt;0,BF612+SUM(BH612:BK612),0)</f>
        <v>0</v>
      </c>
      <c r="BM612" s="22">
        <f>IF(BW611&gt;0,ROUND(BL612/12,2),0)</f>
        <v>0</v>
      </c>
      <c r="BN612" s="9">
        <f>INT(BM612)</f>
        <v>0</v>
      </c>
      <c r="BO612" s="23">
        <f>INT((BM612-BN612)*10)/10</f>
        <v>0</v>
      </c>
      <c r="BP612" s="17">
        <f>BM612-BN612-BO612</f>
        <v>0</v>
      </c>
      <c r="BQ612" s="23">
        <f>IF(OR(BP612=0.05,BP612=0),BP612,IF(AND(BP612&gt;0.051,BP612&lt;0.1),0.1,IF(AND(BP612&gt;0.001,BP612&lt;0.05),0.05,BP612)))</f>
        <v>0</v>
      </c>
      <c r="BR612" s="23">
        <f>BN612+BO612+BQ612</f>
        <v>0</v>
      </c>
      <c r="BS612">
        <f>IF(BW611&gt;0,BS611,0)</f>
        <v>0</v>
      </c>
      <c r="BT612" s="7">
        <f>SUM(BD612:BE612)+BR612+BS612</f>
        <v>0</v>
      </c>
      <c r="BU612" s="7">
        <f>IF(AND(BT612&gt;0,BT613=0),BT612,0)</f>
        <v>0</v>
      </c>
      <c r="BV612" s="7">
        <f>IF(BW611&gt;0,BV611,0)</f>
        <v>0</v>
      </c>
      <c r="BW612" s="7">
        <f>IF(ROUND(BT612-BV612,2)&gt;0,ROUND(BT612-BV612,2),0)</f>
        <v>0</v>
      </c>
      <c r="CB612">
        <v>610</v>
      </c>
      <c r="CC612" s="7">
        <f>IF(DB611&gt;0,CC611-1000,CC611)</f>
        <v>0</v>
      </c>
      <c r="CD612" s="20">
        <f>IF(DB611&gt;0,ROUND(PMT($F$92/12,$F$96*12,-CC612),5),0)</f>
        <v>0</v>
      </c>
      <c r="CE612" s="15">
        <f>IF(DB611&gt;0,ROUND(CC612*$CE$1/1000,2),0)</f>
        <v>0</v>
      </c>
      <c r="CF612" s="9">
        <f>INT(CE612)</f>
        <v>0</v>
      </c>
      <c r="CG612" s="23">
        <f>INT((CE612-CF612)*10)/10</f>
        <v>0</v>
      </c>
      <c r="CH612" s="17">
        <f>CE612-CF612-CG612</f>
        <v>0</v>
      </c>
      <c r="CI612" s="23">
        <f>IF(OR(CH612=0.05,CH612=0),CH612,IF(AND(CH612&gt;0.051,CH612&lt;0.1),0.1,IF(AND(CH612&gt;0.001,CH612&lt;0.05),0.05,CH612)))</f>
        <v>0</v>
      </c>
      <c r="CJ612" s="23">
        <f>CF612+CG612+CI612</f>
        <v>0</v>
      </c>
      <c r="CK612" s="15">
        <f>IF(DB611&gt;0,ROUND($CD$1*$CK$1,2),0)</f>
        <v>0</v>
      </c>
      <c r="CL612" s="22">
        <v>0</v>
      </c>
      <c r="CM612" s="22">
        <f>IF(DB611&gt;0,ROUND($CD$1*$CM$1,2),0)</f>
        <v>0</v>
      </c>
      <c r="CN612" s="22">
        <f>IF(DB611&gt;0,ROUND($CD$1*$CN$1,2),0)</f>
        <v>0</v>
      </c>
      <c r="CO612" s="22">
        <f>IF(DB611&gt;0,ROUND($CD$1*$CO$1,2),0)</f>
        <v>0</v>
      </c>
      <c r="CP612" s="22">
        <f>IF(DB611&gt;0,ROUND($CD$1*$CP$1,2),0)</f>
        <v>0</v>
      </c>
      <c r="CQ612" s="15">
        <f>IF(DB611&gt;0,CK612+SUM(CM612:CP612),0)</f>
        <v>0</v>
      </c>
      <c r="CR612" s="22">
        <f>IF(DB611&gt;0,ROUND(CQ612/12,2),0)</f>
        <v>0</v>
      </c>
      <c r="CS612" s="9">
        <f>INT(CR612)</f>
        <v>0</v>
      </c>
      <c r="CT612" s="23">
        <f>INT((CR612-CS612)*10)/10</f>
        <v>0</v>
      </c>
      <c r="CU612" s="17">
        <f>CR612-CS612-CT612</f>
        <v>0</v>
      </c>
      <c r="CV612" s="23">
        <f>IF(OR(CU612=0.05,CU612=0),CU612,IF(AND(CU612&gt;0.051,CU612&lt;0.1),0.1,IF(AND(CU612&gt;0.001,CU612&lt;0.05),0.05,CU612)))</f>
        <v>0</v>
      </c>
      <c r="CW612" s="23">
        <f>CS612+CT612+CV612</f>
        <v>0</v>
      </c>
      <c r="CX612">
        <f>IF(DB611&gt;0,CX611,0)</f>
        <v>0</v>
      </c>
      <c r="CY612" s="7">
        <f>ROUND(CD612+CJ612+CW612+CX612,2)</f>
        <v>0</v>
      </c>
      <c r="CZ612" s="7">
        <f>IF(AND(CY612&gt;0,CY613=0),CY612,0)</f>
        <v>0</v>
      </c>
      <c r="DA612" s="7">
        <f>IF(DB611&gt;0,DA611,0)</f>
        <v>0</v>
      </c>
      <c r="DB612" s="7">
        <f>IF(ROUND(CY612-DA612,2)&gt;0,ROUND(CY612-DA612,2),0)</f>
        <v>0</v>
      </c>
      <c r="EB612">
        <v>610</v>
      </c>
      <c r="EC612" s="7">
        <f>IF(FB611&gt;0,EC611-1000,EC611)</f>
        <v>0</v>
      </c>
      <c r="ED612" s="20">
        <f>IF(FB611&gt;0,ROUND(PMT($F$92/12,$F$96*12,-EC612),5),0)</f>
        <v>0</v>
      </c>
      <c r="EE612" s="15">
        <f>IF(FB611&gt;0,ROUND(EC612*$EE$1/1000,2),0)</f>
        <v>0</v>
      </c>
      <c r="EF612" s="9">
        <f>INT(EE612)</f>
        <v>0</v>
      </c>
      <c r="EG612" s="23">
        <f>INT((EE612-EF612)*10)/10</f>
        <v>0</v>
      </c>
      <c r="EH612" s="17">
        <f>EE612-EF612-EG612</f>
        <v>0</v>
      </c>
      <c r="EI612" s="23">
        <f>IF(OR(EH612=0.05,EH612=0),EH612,IF(AND(EH612&gt;0.051,EH612&lt;0.1),0.1,IF(AND(EH612&gt;0.001,EH612&lt;0.05),0.05,EH612)))</f>
        <v>0</v>
      </c>
      <c r="EJ612" s="23">
        <f>EF612+EG612+EI612</f>
        <v>0</v>
      </c>
      <c r="EK612" s="15">
        <f>IF(FB611&gt;0,ROUND($ED$1*$EK$1,2),0)</f>
        <v>0</v>
      </c>
      <c r="EL612" s="22">
        <v>0</v>
      </c>
      <c r="EM612" s="22">
        <f>IF(FB611&gt;0,ROUND($ED$1*$EM$1,0),0)</f>
        <v>0</v>
      </c>
      <c r="EN612" s="22">
        <f>IF(FB611&gt;0,ROUND($ED$1*$EN$1,2),0)</f>
        <v>0</v>
      </c>
      <c r="EO612" s="22">
        <f>IF(FB611&gt;0,ROUND($ED$1*$EO$1,2),0)</f>
        <v>0</v>
      </c>
      <c r="EP612" s="22">
        <f>IF(FB611&gt;0,ROUND($ED$1*$EP$1,2),0)</f>
        <v>0</v>
      </c>
      <c r="EQ612" s="15">
        <f>IF(FB611&gt;0,EK612+SUM(EM612:EP612),0)</f>
        <v>0</v>
      </c>
      <c r="ER612" s="22">
        <f>IF(FB611&gt;0,ROUND(EQ612/12,2),0)</f>
        <v>0</v>
      </c>
      <c r="ES612" s="9">
        <f>INT(ER612)</f>
        <v>0</v>
      </c>
      <c r="ET612" s="23">
        <f>INT((ER612-ES612)*10)/10</f>
        <v>0</v>
      </c>
      <c r="EU612" s="17">
        <f>ER612-ES612-ET612</f>
        <v>0</v>
      </c>
      <c r="EV612" s="23">
        <f>IF(OR(EU612=0.05,EU612=0),EU612,IF(AND(EU612&gt;0.051,EU612&lt;0.1),0.1,IF(AND(EU612&gt;0.001,EU612&lt;0.05),0.05,EU612)))</f>
        <v>0</v>
      </c>
      <c r="EW612" s="23">
        <f>ES612+ET612+EV612</f>
        <v>0</v>
      </c>
      <c r="EX612">
        <f>IF(FB611&gt;0,EX611,0)</f>
        <v>0</v>
      </c>
      <c r="EY612" s="7">
        <f>ROUND(ED612+EJ612+EW612+EX612,2)</f>
        <v>0</v>
      </c>
      <c r="EZ612" s="7">
        <f>IF(AND(EY612&gt;0,EY613=0),EY612,0)</f>
        <v>0</v>
      </c>
      <c r="FA612" s="7">
        <f>IF(FB611&gt;0,FA611,0)</f>
        <v>0</v>
      </c>
      <c r="FB612" s="7">
        <f>IF(ROUND(EY612-FA612,2)&gt;0,ROUND(EY612-FA612,2),0)</f>
        <v>0</v>
      </c>
      <c r="GB612">
        <v>610</v>
      </c>
      <c r="GC612" s="7">
        <f>IF(HB611&gt;0,GC611-1000,GC611)</f>
        <v>0</v>
      </c>
      <c r="GD612" s="20">
        <f>IF(HB611&gt;0,ROUND(PMT($F$92/12,$F$96*12,-GC612),5),0)</f>
        <v>0</v>
      </c>
      <c r="GE612" s="15">
        <f>IF(HB611&gt;0,ROUND(GC612*$GE$1/1000,2),0)</f>
        <v>0</v>
      </c>
      <c r="GF612" s="9">
        <f>INT(GE612)</f>
        <v>0</v>
      </c>
      <c r="GG612" s="23">
        <f>INT((GE612-GF612)*10)/10</f>
        <v>0</v>
      </c>
      <c r="GH612" s="17">
        <f>GE612-GF612-GG612</f>
        <v>0</v>
      </c>
      <c r="GI612" s="23">
        <f>IF(OR(GH612=0.05,GH612=0),GH612,IF(AND(GH612&gt;0.051,GH612&lt;0.1),0.1,IF(AND(GH612&gt;0.001,GH612&lt;0.05),0.05,GH612)))</f>
        <v>0</v>
      </c>
      <c r="GJ612" s="23">
        <f>GF612+GG612+GI612</f>
        <v>0</v>
      </c>
      <c r="GK612" s="15">
        <f>IF(HB611&gt;0,ROUND($GD$1*$GK$1,2),0)</f>
        <v>0</v>
      </c>
      <c r="GL612" s="22">
        <v>0</v>
      </c>
      <c r="GM612" s="22">
        <f>IF(HB611&gt;0,ROUND($GD$1*$GM$1,0),0)</f>
        <v>0</v>
      </c>
      <c r="GN612" s="22">
        <f>IF(HB611&gt;0,ROUND($GD$1*$GN$1,2),0)</f>
        <v>0</v>
      </c>
      <c r="GO612" s="22">
        <f>IF(HB611&gt;0,ROUND($GD$1*$GO$1,2),0)</f>
        <v>0</v>
      </c>
      <c r="GP612" s="22">
        <f>IF(HB611&gt;0,ROUND($GD$1*$GP$1,2),0)</f>
        <v>0</v>
      </c>
      <c r="GQ612" s="15">
        <f>IF(HB611&gt;0,GK612+SUM(GM612:GP612),0)</f>
        <v>0</v>
      </c>
      <c r="GR612" s="22">
        <f>IF(HB611&gt;0,ROUND(GQ612/12,2),0)</f>
        <v>0</v>
      </c>
      <c r="GS612" s="9">
        <f>INT(GR612)</f>
        <v>0</v>
      </c>
      <c r="GT612" s="23">
        <f>INT((GR612-GS612)*10)/10</f>
        <v>0</v>
      </c>
      <c r="GU612" s="17">
        <f>GR612-GS612-GT612</f>
        <v>0</v>
      </c>
      <c r="GV612" s="23">
        <f>IF(OR(GU612=0.05,GU612=0),GU612,IF(AND(GU612&gt;0.051,GU612&lt;0.1),0.1,IF(AND(GU612&gt;0.001,GU612&lt;0.05),0.05,GU612)))</f>
        <v>0</v>
      </c>
      <c r="GW612" s="23">
        <f>GS612+GT612+GV612</f>
        <v>0</v>
      </c>
      <c r="GX612">
        <f>IF(HB611&gt;0,GX611,0)</f>
        <v>0</v>
      </c>
      <c r="GY612" s="7">
        <f>ROUND(GD612+GJ612+GW612+GX612,2)</f>
        <v>0</v>
      </c>
      <c r="GZ612" s="7">
        <f>IF(AND(GY612&gt;0,GY613=0),GY612,0)</f>
        <v>0</v>
      </c>
      <c r="HA612" s="7">
        <f>IF(HB611&gt;0,HA611,0)</f>
        <v>0</v>
      </c>
      <c r="HB612" s="7">
        <f>IF(ROUND(GY612-HA612,2)&gt;0,ROUND(GY612-HA612,2),0)</f>
        <v>0</v>
      </c>
    </row>
    <row r="613" spans="1:235">
      <c r="BB613">
        <v>611</v>
      </c>
      <c r="BC613" s="7">
        <f>IF(BW612&gt;0,BC612-1000,BC612)</f>
        <v>0</v>
      </c>
      <c r="BD613" s="20">
        <f>IF(BW612&gt;0,ROUND(PMT($F$92/12,$F$96*12,-BC613),5),0)</f>
        <v>0</v>
      </c>
      <c r="BE613" s="15">
        <f>IF(BW612&gt;0,ROUND(BC613*$E$1/1000,2),0)</f>
        <v>0</v>
      </c>
      <c r="BF613" s="15">
        <f>IF(BW612&gt;0,ROUND(MIN(BC613,$F$168)*$BF$1,2),0)</f>
        <v>0</v>
      </c>
      <c r="BG613" s="22">
        <v>0</v>
      </c>
      <c r="BH613" s="22">
        <f>IF(BW612&gt;0,ROUND(MIN(BC613,$F$168)*$BH$1,0),0)</f>
        <v>0</v>
      </c>
      <c r="BI613" s="22">
        <f>IF(BW612&gt;0,ROUND(MIN(BC613,$F$168)*$BI$1,2),0)</f>
        <v>0</v>
      </c>
      <c r="BJ613" s="22">
        <f>IF(BW612&gt;0,ROUND(MIN(BC613,$F$168)*$BJ$1,2),0)</f>
        <v>0</v>
      </c>
      <c r="BK613" s="22">
        <f>IF(BW612&gt;0,ROUND(MIN(BC613,$F$168)*$BK$1,2),0)</f>
        <v>0</v>
      </c>
      <c r="BL613" s="15">
        <f>IF(BW612&gt;0,BF613+SUM(BH613:BK613),0)</f>
        <v>0</v>
      </c>
      <c r="BM613" s="22">
        <f>IF(BW612&gt;0,ROUND(BL613/12,2),0)</f>
        <v>0</v>
      </c>
      <c r="BN613" s="9">
        <f>INT(BM613)</f>
        <v>0</v>
      </c>
      <c r="BO613" s="23">
        <f>INT((BM613-BN613)*10)/10</f>
        <v>0</v>
      </c>
      <c r="BP613" s="17">
        <f>BM613-BN613-BO613</f>
        <v>0</v>
      </c>
      <c r="BQ613" s="23">
        <f>IF(OR(BP613=0.05,BP613=0),BP613,IF(AND(BP613&gt;0.051,BP613&lt;0.1),0.1,IF(AND(BP613&gt;0.001,BP613&lt;0.05),0.05,BP613)))</f>
        <v>0</v>
      </c>
      <c r="BR613" s="23">
        <f>BN613+BO613+BQ613</f>
        <v>0</v>
      </c>
      <c r="BS613">
        <f>IF(BW612&gt;0,BS612,0)</f>
        <v>0</v>
      </c>
      <c r="BT613" s="7">
        <f>SUM(BD613:BE613)+BR613+BS613</f>
        <v>0</v>
      </c>
      <c r="BU613" s="7">
        <f>IF(AND(BT613&gt;0,BT614=0),BT613,0)</f>
        <v>0</v>
      </c>
      <c r="BV613" s="7">
        <f>IF(BW612&gt;0,BV612,0)</f>
        <v>0</v>
      </c>
      <c r="BW613" s="7">
        <f>IF(ROUND(BT613-BV613,2)&gt;0,ROUND(BT613-BV613,2),0)</f>
        <v>0</v>
      </c>
      <c r="CB613">
        <v>611</v>
      </c>
      <c r="CC613" s="7">
        <f>IF(DB612&gt;0,CC612-1000,CC612)</f>
        <v>0</v>
      </c>
      <c r="CD613" s="20">
        <f>IF(DB612&gt;0,ROUND(PMT($F$92/12,$F$96*12,-CC613),5),0)</f>
        <v>0</v>
      </c>
      <c r="CE613" s="15">
        <f>IF(DB612&gt;0,ROUND(CC613*$CE$1/1000,2),0)</f>
        <v>0</v>
      </c>
      <c r="CF613" s="9">
        <f>INT(CE613)</f>
        <v>0</v>
      </c>
      <c r="CG613" s="23">
        <f>INT((CE613-CF613)*10)/10</f>
        <v>0</v>
      </c>
      <c r="CH613" s="17">
        <f>CE613-CF613-CG613</f>
        <v>0</v>
      </c>
      <c r="CI613" s="23">
        <f>IF(OR(CH613=0.05,CH613=0),CH613,IF(AND(CH613&gt;0.051,CH613&lt;0.1),0.1,IF(AND(CH613&gt;0.001,CH613&lt;0.05),0.05,CH613)))</f>
        <v>0</v>
      </c>
      <c r="CJ613" s="23">
        <f>CF613+CG613+CI613</f>
        <v>0</v>
      </c>
      <c r="CK613" s="15">
        <f>IF(DB612&gt;0,ROUND($CD$1*$CK$1,2),0)</f>
        <v>0</v>
      </c>
      <c r="CL613" s="22">
        <v>0</v>
      </c>
      <c r="CM613" s="22">
        <f>IF(DB612&gt;0,ROUND($CD$1*$CM$1,2),0)</f>
        <v>0</v>
      </c>
      <c r="CN613" s="22">
        <f>IF(DB612&gt;0,ROUND($CD$1*$CN$1,2),0)</f>
        <v>0</v>
      </c>
      <c r="CO613" s="22">
        <f>IF(DB612&gt;0,ROUND($CD$1*$CO$1,2),0)</f>
        <v>0</v>
      </c>
      <c r="CP613" s="22">
        <f>IF(DB612&gt;0,ROUND($CD$1*$CP$1,2),0)</f>
        <v>0</v>
      </c>
      <c r="CQ613" s="15">
        <f>IF(DB612&gt;0,CK613+SUM(CM613:CP613),0)</f>
        <v>0</v>
      </c>
      <c r="CR613" s="22">
        <f>IF(DB612&gt;0,ROUND(CQ613/12,2),0)</f>
        <v>0</v>
      </c>
      <c r="CS613" s="9">
        <f>INT(CR613)</f>
        <v>0</v>
      </c>
      <c r="CT613" s="23">
        <f>INT((CR613-CS613)*10)/10</f>
        <v>0</v>
      </c>
      <c r="CU613" s="17">
        <f>CR613-CS613-CT613</f>
        <v>0</v>
      </c>
      <c r="CV613" s="23">
        <f>IF(OR(CU613=0.05,CU613=0),CU613,IF(AND(CU613&gt;0.051,CU613&lt;0.1),0.1,IF(AND(CU613&gt;0.001,CU613&lt;0.05),0.05,CU613)))</f>
        <v>0</v>
      </c>
      <c r="CW613" s="23">
        <f>CS613+CT613+CV613</f>
        <v>0</v>
      </c>
      <c r="CX613">
        <f>IF(DB612&gt;0,CX612,0)</f>
        <v>0</v>
      </c>
      <c r="CY613" s="7">
        <f>ROUND(CD613+CJ613+CW613+CX613,2)</f>
        <v>0</v>
      </c>
      <c r="CZ613" s="7">
        <f>IF(AND(CY613&gt;0,CY614=0),CY613,0)</f>
        <v>0</v>
      </c>
      <c r="DA613" s="7">
        <f>IF(DB612&gt;0,DA612,0)</f>
        <v>0</v>
      </c>
      <c r="DB613" s="7">
        <f>IF(ROUND(CY613-DA613,2)&gt;0,ROUND(CY613-DA613,2),0)</f>
        <v>0</v>
      </c>
      <c r="EB613">
        <v>611</v>
      </c>
      <c r="EC613" s="7">
        <f>IF(FB612&gt;0,EC612-1000,EC612)</f>
        <v>0</v>
      </c>
      <c r="ED613" s="20">
        <f>IF(FB612&gt;0,ROUND(PMT($F$92/12,$F$96*12,-EC613),5),0)</f>
        <v>0</v>
      </c>
      <c r="EE613" s="15">
        <f>IF(FB612&gt;0,ROUND(EC613*$EE$1/1000,2),0)</f>
        <v>0</v>
      </c>
      <c r="EF613" s="9">
        <f>INT(EE613)</f>
        <v>0</v>
      </c>
      <c r="EG613" s="23">
        <f>INT((EE613-EF613)*10)/10</f>
        <v>0</v>
      </c>
      <c r="EH613" s="17">
        <f>EE613-EF613-EG613</f>
        <v>0</v>
      </c>
      <c r="EI613" s="23">
        <f>IF(OR(EH613=0.05,EH613=0),EH613,IF(AND(EH613&gt;0.051,EH613&lt;0.1),0.1,IF(AND(EH613&gt;0.001,EH613&lt;0.05),0.05,EH613)))</f>
        <v>0</v>
      </c>
      <c r="EJ613" s="23">
        <f>EF613+EG613+EI613</f>
        <v>0</v>
      </c>
      <c r="EK613" s="15">
        <f>IF(FB612&gt;0,ROUND($ED$1*$EK$1,2),0)</f>
        <v>0</v>
      </c>
      <c r="EL613" s="22">
        <v>0</v>
      </c>
      <c r="EM613" s="22">
        <f>IF(FB612&gt;0,ROUND($ED$1*$EM$1,0),0)</f>
        <v>0</v>
      </c>
      <c r="EN613" s="22">
        <f>IF(FB612&gt;0,ROUND($ED$1*$EN$1,2),0)</f>
        <v>0</v>
      </c>
      <c r="EO613" s="22">
        <f>IF(FB612&gt;0,ROUND($ED$1*$EO$1,2),0)</f>
        <v>0</v>
      </c>
      <c r="EP613" s="22">
        <f>IF(FB612&gt;0,ROUND($ED$1*$EP$1,2),0)</f>
        <v>0</v>
      </c>
      <c r="EQ613" s="15">
        <f>IF(FB612&gt;0,EK613+SUM(EM613:EP613),0)</f>
        <v>0</v>
      </c>
      <c r="ER613" s="22">
        <f>IF(FB612&gt;0,ROUND(EQ613/12,2),0)</f>
        <v>0</v>
      </c>
      <c r="ES613" s="9">
        <f>INT(ER613)</f>
        <v>0</v>
      </c>
      <c r="ET613" s="23">
        <f>INT((ER613-ES613)*10)/10</f>
        <v>0</v>
      </c>
      <c r="EU613" s="17">
        <f>ER613-ES613-ET613</f>
        <v>0</v>
      </c>
      <c r="EV613" s="23">
        <f>IF(OR(EU613=0.05,EU613=0),EU613,IF(AND(EU613&gt;0.051,EU613&lt;0.1),0.1,IF(AND(EU613&gt;0.001,EU613&lt;0.05),0.05,EU613)))</f>
        <v>0</v>
      </c>
      <c r="EW613" s="23">
        <f>ES613+ET613+EV613</f>
        <v>0</v>
      </c>
      <c r="EX613">
        <f>IF(FB612&gt;0,EX612,0)</f>
        <v>0</v>
      </c>
      <c r="EY613" s="7">
        <f>ROUND(ED613+EJ613+EW613+EX613,2)</f>
        <v>0</v>
      </c>
      <c r="EZ613" s="7">
        <f>IF(AND(EY613&gt;0,EY614=0),EY613,0)</f>
        <v>0</v>
      </c>
      <c r="FA613" s="7">
        <f>IF(FB612&gt;0,FA612,0)</f>
        <v>0</v>
      </c>
      <c r="FB613" s="7">
        <f>IF(ROUND(EY613-FA613,2)&gt;0,ROUND(EY613-FA613,2),0)</f>
        <v>0</v>
      </c>
      <c r="GB613">
        <v>611</v>
      </c>
      <c r="GC613" s="7">
        <f>IF(HB612&gt;0,GC612-1000,GC612)</f>
        <v>0</v>
      </c>
      <c r="GD613" s="20">
        <f>IF(HB612&gt;0,ROUND(PMT($F$92/12,$F$96*12,-GC613),5),0)</f>
        <v>0</v>
      </c>
      <c r="GE613" s="15">
        <f>IF(HB612&gt;0,ROUND(GC613*$GE$1/1000,2),0)</f>
        <v>0</v>
      </c>
      <c r="GF613" s="9">
        <f>INT(GE613)</f>
        <v>0</v>
      </c>
      <c r="GG613" s="23">
        <f>INT((GE613-GF613)*10)/10</f>
        <v>0</v>
      </c>
      <c r="GH613" s="17">
        <f>GE613-GF613-GG613</f>
        <v>0</v>
      </c>
      <c r="GI613" s="23">
        <f>IF(OR(GH613=0.05,GH613=0),GH613,IF(AND(GH613&gt;0.051,GH613&lt;0.1),0.1,IF(AND(GH613&gt;0.001,GH613&lt;0.05),0.05,GH613)))</f>
        <v>0</v>
      </c>
      <c r="GJ613" s="23">
        <f>GF613+GG613+GI613</f>
        <v>0</v>
      </c>
      <c r="GK613" s="15">
        <f>IF(HB612&gt;0,ROUND($GD$1*$GK$1,2),0)</f>
        <v>0</v>
      </c>
      <c r="GL613" s="22">
        <v>0</v>
      </c>
      <c r="GM613" s="22">
        <f>IF(HB612&gt;0,ROUND($GD$1*$GM$1,0),0)</f>
        <v>0</v>
      </c>
      <c r="GN613" s="22">
        <f>IF(HB612&gt;0,ROUND($GD$1*$GN$1,2),0)</f>
        <v>0</v>
      </c>
      <c r="GO613" s="22">
        <f>IF(HB612&gt;0,ROUND($GD$1*$GO$1,2),0)</f>
        <v>0</v>
      </c>
      <c r="GP613" s="22">
        <f>IF(HB612&gt;0,ROUND($GD$1*$GP$1,2),0)</f>
        <v>0</v>
      </c>
      <c r="GQ613" s="15">
        <f>IF(HB612&gt;0,GK613+SUM(GM613:GP613),0)</f>
        <v>0</v>
      </c>
      <c r="GR613" s="22">
        <f>IF(HB612&gt;0,ROUND(GQ613/12,2),0)</f>
        <v>0</v>
      </c>
      <c r="GS613" s="9">
        <f>INT(GR613)</f>
        <v>0</v>
      </c>
      <c r="GT613" s="23">
        <f>INT((GR613-GS613)*10)/10</f>
        <v>0</v>
      </c>
      <c r="GU613" s="17">
        <f>GR613-GS613-GT613</f>
        <v>0</v>
      </c>
      <c r="GV613" s="23">
        <f>IF(OR(GU613=0.05,GU613=0),GU613,IF(AND(GU613&gt;0.051,GU613&lt;0.1),0.1,IF(AND(GU613&gt;0.001,GU613&lt;0.05),0.05,GU613)))</f>
        <v>0</v>
      </c>
      <c r="GW613" s="23">
        <f>GS613+GT613+GV613</f>
        <v>0</v>
      </c>
      <c r="GX613">
        <f>IF(HB612&gt;0,GX612,0)</f>
        <v>0</v>
      </c>
      <c r="GY613" s="7">
        <f>ROUND(GD613+GJ613+GW613+GX613,2)</f>
        <v>0</v>
      </c>
      <c r="GZ613" s="7">
        <f>IF(AND(GY613&gt;0,GY614=0),GY613,0)</f>
        <v>0</v>
      </c>
      <c r="HA613" s="7">
        <f>IF(HB612&gt;0,HA612,0)</f>
        <v>0</v>
      </c>
      <c r="HB613" s="7">
        <f>IF(ROUND(GY613-HA613,2)&gt;0,ROUND(GY613-HA613,2),0)</f>
        <v>0</v>
      </c>
    </row>
    <row r="614" spans="1:235">
      <c r="BB614">
        <v>612</v>
      </c>
      <c r="BC614" s="7">
        <f>IF(BW613&gt;0,BC613-1000,BC613)</f>
        <v>0</v>
      </c>
      <c r="BD614" s="20">
        <f>IF(BW613&gt;0,ROUND(PMT($F$92/12,$F$96*12,-BC614),5),0)</f>
        <v>0</v>
      </c>
      <c r="BE614" s="15">
        <f>IF(BW613&gt;0,ROUND(BC614*$E$1/1000,2),0)</f>
        <v>0</v>
      </c>
      <c r="BF614" s="15">
        <f>IF(BW613&gt;0,ROUND(MIN(BC614,$F$168)*$BF$1,2),0)</f>
        <v>0</v>
      </c>
      <c r="BG614" s="22">
        <v>0</v>
      </c>
      <c r="BH614" s="22">
        <f>IF(BW613&gt;0,ROUND(MIN(BC614,$F$168)*$BH$1,0),0)</f>
        <v>0</v>
      </c>
      <c r="BI614" s="22">
        <f>IF(BW613&gt;0,ROUND(MIN(BC614,$F$168)*$BI$1,2),0)</f>
        <v>0</v>
      </c>
      <c r="BJ614" s="22">
        <f>IF(BW613&gt;0,ROUND(MIN(BC614,$F$168)*$BJ$1,2),0)</f>
        <v>0</v>
      </c>
      <c r="BK614" s="22">
        <f>IF(BW613&gt;0,ROUND(MIN(BC614,$F$168)*$BK$1,2),0)</f>
        <v>0</v>
      </c>
      <c r="BL614" s="15">
        <f>IF(BW613&gt;0,BF614+SUM(BH614:BK614),0)</f>
        <v>0</v>
      </c>
      <c r="BM614" s="22">
        <f>IF(BW613&gt;0,ROUND(BL614/12,2),0)</f>
        <v>0</v>
      </c>
      <c r="BN614" s="9">
        <f>INT(BM614)</f>
        <v>0</v>
      </c>
      <c r="BO614" s="23">
        <f>INT((BM614-BN614)*10)/10</f>
        <v>0</v>
      </c>
      <c r="BP614" s="17">
        <f>BM614-BN614-BO614</f>
        <v>0</v>
      </c>
      <c r="BQ614" s="23">
        <f>IF(OR(BP614=0.05,BP614=0),BP614,IF(AND(BP614&gt;0.051,BP614&lt;0.1),0.1,IF(AND(BP614&gt;0.001,BP614&lt;0.05),0.05,BP614)))</f>
        <v>0</v>
      </c>
      <c r="BR614" s="23">
        <f>BN614+BO614+BQ614</f>
        <v>0</v>
      </c>
      <c r="BS614">
        <f>IF(BW613&gt;0,BS613,0)</f>
        <v>0</v>
      </c>
      <c r="BT614" s="7">
        <f>SUM(BD614:BE614)+BR614+BS614</f>
        <v>0</v>
      </c>
      <c r="BU614" s="7">
        <f>IF(AND(BT614&gt;0,BT615=0),BT614,0)</f>
        <v>0</v>
      </c>
      <c r="BV614" s="7">
        <f>IF(BW613&gt;0,BV613,0)</f>
        <v>0</v>
      </c>
      <c r="BW614" s="7">
        <f>IF(ROUND(BT614-BV614,2)&gt;0,ROUND(BT614-BV614,2),0)</f>
        <v>0</v>
      </c>
      <c r="CB614">
        <v>612</v>
      </c>
      <c r="CC614" s="7">
        <f>IF(DB613&gt;0,CC613-1000,CC613)</f>
        <v>0</v>
      </c>
      <c r="CD614" s="20">
        <f>IF(DB613&gt;0,ROUND(PMT($F$92/12,$F$96*12,-CC614),5),0)</f>
        <v>0</v>
      </c>
      <c r="CE614" s="15">
        <f>IF(DB613&gt;0,ROUND(CC614*$CE$1/1000,2),0)</f>
        <v>0</v>
      </c>
      <c r="CF614" s="9">
        <f>INT(CE614)</f>
        <v>0</v>
      </c>
      <c r="CG614" s="23">
        <f>INT((CE614-CF614)*10)/10</f>
        <v>0</v>
      </c>
      <c r="CH614" s="17">
        <f>CE614-CF614-CG614</f>
        <v>0</v>
      </c>
      <c r="CI614" s="23">
        <f>IF(OR(CH614=0.05,CH614=0),CH614,IF(AND(CH614&gt;0.051,CH614&lt;0.1),0.1,IF(AND(CH614&gt;0.001,CH614&lt;0.05),0.05,CH614)))</f>
        <v>0</v>
      </c>
      <c r="CJ614" s="23">
        <f>CF614+CG614+CI614</f>
        <v>0</v>
      </c>
      <c r="CK614" s="15">
        <f>IF(DB613&gt;0,ROUND($CD$1*$CK$1,2),0)</f>
        <v>0</v>
      </c>
      <c r="CL614" s="22">
        <v>0</v>
      </c>
      <c r="CM614" s="22">
        <f>IF(DB613&gt;0,ROUND($CD$1*$CM$1,2),0)</f>
        <v>0</v>
      </c>
      <c r="CN614" s="22">
        <f>IF(DB613&gt;0,ROUND($CD$1*$CN$1,2),0)</f>
        <v>0</v>
      </c>
      <c r="CO614" s="22">
        <f>IF(DB613&gt;0,ROUND($CD$1*$CO$1,2),0)</f>
        <v>0</v>
      </c>
      <c r="CP614" s="22">
        <f>IF(DB613&gt;0,ROUND($CD$1*$CP$1,2),0)</f>
        <v>0</v>
      </c>
      <c r="CQ614" s="15">
        <f>IF(DB613&gt;0,CK614+SUM(CM614:CP614),0)</f>
        <v>0</v>
      </c>
      <c r="CR614" s="22">
        <f>IF(DB613&gt;0,ROUND(CQ614/12,2),0)</f>
        <v>0</v>
      </c>
      <c r="CS614" s="9">
        <f>INT(CR614)</f>
        <v>0</v>
      </c>
      <c r="CT614" s="23">
        <f>INT((CR614-CS614)*10)/10</f>
        <v>0</v>
      </c>
      <c r="CU614" s="17">
        <f>CR614-CS614-CT614</f>
        <v>0</v>
      </c>
      <c r="CV614" s="23">
        <f>IF(OR(CU614=0.05,CU614=0),CU614,IF(AND(CU614&gt;0.051,CU614&lt;0.1),0.1,IF(AND(CU614&gt;0.001,CU614&lt;0.05),0.05,CU614)))</f>
        <v>0</v>
      </c>
      <c r="CW614" s="23">
        <f>CS614+CT614+CV614</f>
        <v>0</v>
      </c>
      <c r="CX614">
        <f>IF(DB613&gt;0,CX613,0)</f>
        <v>0</v>
      </c>
      <c r="CY614" s="7">
        <f>ROUND(CD614+CJ614+CW614+CX614,2)</f>
        <v>0</v>
      </c>
      <c r="CZ614" s="7">
        <f>IF(AND(CY614&gt;0,CY615=0),CY614,0)</f>
        <v>0</v>
      </c>
      <c r="DA614" s="7">
        <f>IF(DB613&gt;0,DA613,0)</f>
        <v>0</v>
      </c>
      <c r="DB614" s="7">
        <f>IF(ROUND(CY614-DA614,2)&gt;0,ROUND(CY614-DA614,2),0)</f>
        <v>0</v>
      </c>
      <c r="EB614">
        <v>612</v>
      </c>
      <c r="EC614" s="7">
        <f>IF(FB613&gt;0,EC613-1000,EC613)</f>
        <v>0</v>
      </c>
      <c r="ED614" s="20">
        <f>IF(FB613&gt;0,ROUND(PMT($F$92/12,$F$96*12,-EC614),5),0)</f>
        <v>0</v>
      </c>
      <c r="EE614" s="15">
        <f>IF(FB613&gt;0,ROUND(EC614*$EE$1/1000,2),0)</f>
        <v>0</v>
      </c>
      <c r="EF614" s="9">
        <f>INT(EE614)</f>
        <v>0</v>
      </c>
      <c r="EG614" s="23">
        <f>INT((EE614-EF614)*10)/10</f>
        <v>0</v>
      </c>
      <c r="EH614" s="17">
        <f>EE614-EF614-EG614</f>
        <v>0</v>
      </c>
      <c r="EI614" s="23">
        <f>IF(OR(EH614=0.05,EH614=0),EH614,IF(AND(EH614&gt;0.051,EH614&lt;0.1),0.1,IF(AND(EH614&gt;0.001,EH614&lt;0.05),0.05,EH614)))</f>
        <v>0</v>
      </c>
      <c r="EJ614" s="23">
        <f>EF614+EG614+EI614</f>
        <v>0</v>
      </c>
      <c r="EK614" s="15">
        <f>IF(FB613&gt;0,ROUND($ED$1*$EK$1,2),0)</f>
        <v>0</v>
      </c>
      <c r="EL614" s="22">
        <v>0</v>
      </c>
      <c r="EM614" s="22">
        <f>IF(FB613&gt;0,ROUND($ED$1*$EM$1,0),0)</f>
        <v>0</v>
      </c>
      <c r="EN614" s="22">
        <f>IF(FB613&gt;0,ROUND($ED$1*$EN$1,2),0)</f>
        <v>0</v>
      </c>
      <c r="EO614" s="22">
        <f>IF(FB613&gt;0,ROUND($ED$1*$EO$1,2),0)</f>
        <v>0</v>
      </c>
      <c r="EP614" s="22">
        <f>IF(FB613&gt;0,ROUND($ED$1*$EP$1,2),0)</f>
        <v>0</v>
      </c>
      <c r="EQ614" s="15">
        <f>IF(FB613&gt;0,EK614+SUM(EM614:EP614),0)</f>
        <v>0</v>
      </c>
      <c r="ER614" s="22">
        <f>IF(FB613&gt;0,ROUND(EQ614/12,2),0)</f>
        <v>0</v>
      </c>
      <c r="ES614" s="9">
        <f>INT(ER614)</f>
        <v>0</v>
      </c>
      <c r="ET614" s="23">
        <f>INT((ER614-ES614)*10)/10</f>
        <v>0</v>
      </c>
      <c r="EU614" s="17">
        <f>ER614-ES614-ET614</f>
        <v>0</v>
      </c>
      <c r="EV614" s="23">
        <f>IF(OR(EU614=0.05,EU614=0),EU614,IF(AND(EU614&gt;0.051,EU614&lt;0.1),0.1,IF(AND(EU614&gt;0.001,EU614&lt;0.05),0.05,EU614)))</f>
        <v>0</v>
      </c>
      <c r="EW614" s="23">
        <f>ES614+ET614+EV614</f>
        <v>0</v>
      </c>
      <c r="EX614">
        <f>IF(FB613&gt;0,EX613,0)</f>
        <v>0</v>
      </c>
      <c r="EY614" s="7">
        <f>ROUND(ED614+EJ614+EW614+EX614,2)</f>
        <v>0</v>
      </c>
      <c r="EZ614" s="7">
        <f>IF(AND(EY614&gt;0,EY615=0),EY614,0)</f>
        <v>0</v>
      </c>
      <c r="FA614" s="7">
        <f>IF(FB613&gt;0,FA613,0)</f>
        <v>0</v>
      </c>
      <c r="FB614" s="7">
        <f>IF(ROUND(EY614-FA614,2)&gt;0,ROUND(EY614-FA614,2),0)</f>
        <v>0</v>
      </c>
      <c r="GB614">
        <v>612</v>
      </c>
      <c r="GC614" s="7">
        <f>IF(HB613&gt;0,GC613-1000,GC613)</f>
        <v>0</v>
      </c>
      <c r="GD614" s="20">
        <f>IF(HB613&gt;0,ROUND(PMT($F$92/12,$F$96*12,-GC614),5),0)</f>
        <v>0</v>
      </c>
      <c r="GE614" s="15">
        <f>IF(HB613&gt;0,ROUND(GC614*$GE$1/1000,2),0)</f>
        <v>0</v>
      </c>
      <c r="GF614" s="9">
        <f>INT(GE614)</f>
        <v>0</v>
      </c>
      <c r="GG614" s="23">
        <f>INT((GE614-GF614)*10)/10</f>
        <v>0</v>
      </c>
      <c r="GH614" s="17">
        <f>GE614-GF614-GG614</f>
        <v>0</v>
      </c>
      <c r="GI614" s="23">
        <f>IF(OR(GH614=0.05,GH614=0),GH614,IF(AND(GH614&gt;0.051,GH614&lt;0.1),0.1,IF(AND(GH614&gt;0.001,GH614&lt;0.05),0.05,GH614)))</f>
        <v>0</v>
      </c>
      <c r="GJ614" s="23">
        <f>GF614+GG614+GI614</f>
        <v>0</v>
      </c>
      <c r="GK614" s="15">
        <f>IF(HB613&gt;0,ROUND($GD$1*$GK$1,2),0)</f>
        <v>0</v>
      </c>
      <c r="GL614" s="22">
        <v>0</v>
      </c>
      <c r="GM614" s="22">
        <f>IF(HB613&gt;0,ROUND($GD$1*$GM$1,0),0)</f>
        <v>0</v>
      </c>
      <c r="GN614" s="22">
        <f>IF(HB613&gt;0,ROUND($GD$1*$GN$1,2),0)</f>
        <v>0</v>
      </c>
      <c r="GO614" s="22">
        <f>IF(HB613&gt;0,ROUND($GD$1*$GO$1,2),0)</f>
        <v>0</v>
      </c>
      <c r="GP614" s="22">
        <f>IF(HB613&gt;0,ROUND($GD$1*$GP$1,2),0)</f>
        <v>0</v>
      </c>
      <c r="GQ614" s="15">
        <f>IF(HB613&gt;0,GK614+SUM(GM614:GP614),0)</f>
        <v>0</v>
      </c>
      <c r="GR614" s="22">
        <f>IF(HB613&gt;0,ROUND(GQ614/12,2),0)</f>
        <v>0</v>
      </c>
      <c r="GS614" s="9">
        <f>INT(GR614)</f>
        <v>0</v>
      </c>
      <c r="GT614" s="23">
        <f>INT((GR614-GS614)*10)/10</f>
        <v>0</v>
      </c>
      <c r="GU614" s="17">
        <f>GR614-GS614-GT614</f>
        <v>0</v>
      </c>
      <c r="GV614" s="23">
        <f>IF(OR(GU614=0.05,GU614=0),GU614,IF(AND(GU614&gt;0.051,GU614&lt;0.1),0.1,IF(AND(GU614&gt;0.001,GU614&lt;0.05),0.05,GU614)))</f>
        <v>0</v>
      </c>
      <c r="GW614" s="23">
        <f>GS614+GT614+GV614</f>
        <v>0</v>
      </c>
      <c r="GX614">
        <f>IF(HB613&gt;0,GX613,0)</f>
        <v>0</v>
      </c>
      <c r="GY614" s="7">
        <f>ROUND(GD614+GJ614+GW614+GX614,2)</f>
        <v>0</v>
      </c>
      <c r="GZ614" s="7">
        <f>IF(AND(GY614&gt;0,GY615=0),GY614,0)</f>
        <v>0</v>
      </c>
      <c r="HA614" s="7">
        <f>IF(HB613&gt;0,HA613,0)</f>
        <v>0</v>
      </c>
      <c r="HB614" s="7">
        <f>IF(ROUND(GY614-HA614,2)&gt;0,ROUND(GY614-HA614,2),0)</f>
        <v>0</v>
      </c>
    </row>
    <row r="615" spans="1:235">
      <c r="BB615">
        <v>613</v>
      </c>
      <c r="BC615" s="7">
        <f>IF(BW614&gt;0,BC614-1000,BC614)</f>
        <v>0</v>
      </c>
      <c r="BD615" s="20">
        <f>IF(BW614&gt;0,ROUND(PMT($F$92/12,$F$96*12,-BC615),5),0)</f>
        <v>0</v>
      </c>
      <c r="BE615" s="15">
        <f>IF(BW614&gt;0,ROUND(BC615*$E$1/1000,2),0)</f>
        <v>0</v>
      </c>
      <c r="BF615" s="15">
        <f>IF(BW614&gt;0,ROUND(MIN(BC615,$F$168)*$BF$1,2),0)</f>
        <v>0</v>
      </c>
      <c r="BG615" s="22">
        <v>0</v>
      </c>
      <c r="BH615" s="22">
        <f>IF(BW614&gt;0,ROUND(MIN(BC615,$F$168)*$BH$1,0),0)</f>
        <v>0</v>
      </c>
      <c r="BI615" s="22">
        <f>IF(BW614&gt;0,ROUND(MIN(BC615,$F$168)*$BI$1,2),0)</f>
        <v>0</v>
      </c>
      <c r="BJ615" s="22">
        <f>IF(BW614&gt;0,ROUND(MIN(BC615,$F$168)*$BJ$1,2),0)</f>
        <v>0</v>
      </c>
      <c r="BK615" s="22">
        <f>IF(BW614&gt;0,ROUND(MIN(BC615,$F$168)*$BK$1,2),0)</f>
        <v>0</v>
      </c>
      <c r="BL615" s="15">
        <f>IF(BW614&gt;0,BF615+SUM(BH615:BK615),0)</f>
        <v>0</v>
      </c>
      <c r="BM615" s="22">
        <f>IF(BW614&gt;0,ROUND(BL615/12,2),0)</f>
        <v>0</v>
      </c>
      <c r="BN615" s="9">
        <f>INT(BM615)</f>
        <v>0</v>
      </c>
      <c r="BO615" s="23">
        <f>INT((BM615-BN615)*10)/10</f>
        <v>0</v>
      </c>
      <c r="BP615" s="17">
        <f>BM615-BN615-BO615</f>
        <v>0</v>
      </c>
      <c r="BQ615" s="23">
        <f>IF(OR(BP615=0.05,BP615=0),BP615,IF(AND(BP615&gt;0.051,BP615&lt;0.1),0.1,IF(AND(BP615&gt;0.001,BP615&lt;0.05),0.05,BP615)))</f>
        <v>0</v>
      </c>
      <c r="BR615" s="23">
        <f>BN615+BO615+BQ615</f>
        <v>0</v>
      </c>
      <c r="BS615">
        <f>IF(BW614&gt;0,BS614,0)</f>
        <v>0</v>
      </c>
      <c r="BT615" s="7">
        <f>SUM(BD615:BE615)+BR615+BS615</f>
        <v>0</v>
      </c>
      <c r="BU615" s="7">
        <f>IF(AND(BT615&gt;0,BT616=0),BT615,0)</f>
        <v>0</v>
      </c>
      <c r="BV615" s="7">
        <f>IF(BW614&gt;0,BV614,0)</f>
        <v>0</v>
      </c>
      <c r="BW615" s="7">
        <f>IF(ROUND(BT615-BV615,2)&gt;0,ROUND(BT615-BV615,2),0)</f>
        <v>0</v>
      </c>
      <c r="CB615">
        <v>613</v>
      </c>
      <c r="CC615" s="7">
        <f>IF(DB614&gt;0,CC614-1000,CC614)</f>
        <v>0</v>
      </c>
      <c r="CD615" s="20">
        <f>IF(DB614&gt;0,ROUND(PMT($F$92/12,$F$96*12,-CC615),5),0)</f>
        <v>0</v>
      </c>
      <c r="CE615" s="15">
        <f>IF(DB614&gt;0,ROUND(CC615*$CE$1/1000,2),0)</f>
        <v>0</v>
      </c>
      <c r="CF615" s="9">
        <f>INT(CE615)</f>
        <v>0</v>
      </c>
      <c r="CG615" s="23">
        <f>INT((CE615-CF615)*10)/10</f>
        <v>0</v>
      </c>
      <c r="CH615" s="17">
        <f>CE615-CF615-CG615</f>
        <v>0</v>
      </c>
      <c r="CI615" s="23">
        <f>IF(OR(CH615=0.05,CH615=0),CH615,IF(AND(CH615&gt;0.051,CH615&lt;0.1),0.1,IF(AND(CH615&gt;0.001,CH615&lt;0.05),0.05,CH615)))</f>
        <v>0</v>
      </c>
      <c r="CJ615" s="23">
        <f>CF615+CG615+CI615</f>
        <v>0</v>
      </c>
      <c r="CK615" s="15">
        <f>IF(DB614&gt;0,ROUND($CD$1*$CK$1,2),0)</f>
        <v>0</v>
      </c>
      <c r="CL615" s="22">
        <v>0</v>
      </c>
      <c r="CM615" s="22">
        <f>IF(DB614&gt;0,ROUND($CD$1*$CM$1,2),0)</f>
        <v>0</v>
      </c>
      <c r="CN615" s="22">
        <f>IF(DB614&gt;0,ROUND($CD$1*$CN$1,2),0)</f>
        <v>0</v>
      </c>
      <c r="CO615" s="22">
        <f>IF(DB614&gt;0,ROUND($CD$1*$CO$1,2),0)</f>
        <v>0</v>
      </c>
      <c r="CP615" s="22">
        <f>IF(DB614&gt;0,ROUND($CD$1*$CP$1,2),0)</f>
        <v>0</v>
      </c>
      <c r="CQ615" s="15">
        <f>IF(DB614&gt;0,CK615+SUM(CM615:CP615),0)</f>
        <v>0</v>
      </c>
      <c r="CR615" s="22">
        <f>IF(DB614&gt;0,ROUND(CQ615/12,2),0)</f>
        <v>0</v>
      </c>
      <c r="CS615" s="9">
        <f>INT(CR615)</f>
        <v>0</v>
      </c>
      <c r="CT615" s="23">
        <f>INT((CR615-CS615)*10)/10</f>
        <v>0</v>
      </c>
      <c r="CU615" s="17">
        <f>CR615-CS615-CT615</f>
        <v>0</v>
      </c>
      <c r="CV615" s="23">
        <f>IF(OR(CU615=0.05,CU615=0),CU615,IF(AND(CU615&gt;0.051,CU615&lt;0.1),0.1,IF(AND(CU615&gt;0.001,CU615&lt;0.05),0.05,CU615)))</f>
        <v>0</v>
      </c>
      <c r="CW615" s="23">
        <f>CS615+CT615+CV615</f>
        <v>0</v>
      </c>
      <c r="CX615">
        <f>IF(DB614&gt;0,CX614,0)</f>
        <v>0</v>
      </c>
      <c r="CY615" s="7">
        <f>ROUND(CD615+CJ615+CW615+CX615,2)</f>
        <v>0</v>
      </c>
      <c r="CZ615" s="7">
        <f>IF(AND(CY615&gt;0,CY616=0),CY615,0)</f>
        <v>0</v>
      </c>
      <c r="DA615" s="7">
        <f>IF(DB614&gt;0,DA614,0)</f>
        <v>0</v>
      </c>
      <c r="DB615" s="7">
        <f>IF(ROUND(CY615-DA615,2)&gt;0,ROUND(CY615-DA615,2),0)</f>
        <v>0</v>
      </c>
      <c r="EB615">
        <v>613</v>
      </c>
      <c r="EC615" s="7">
        <f>IF(FB614&gt;0,EC614-1000,EC614)</f>
        <v>0</v>
      </c>
      <c r="ED615" s="20">
        <f>IF(FB614&gt;0,ROUND(PMT($F$92/12,$F$96*12,-EC615),5),0)</f>
        <v>0</v>
      </c>
      <c r="EE615" s="15">
        <f>IF(FB614&gt;0,ROUND(EC615*$EE$1/1000,2),0)</f>
        <v>0</v>
      </c>
      <c r="EF615" s="9">
        <f>INT(EE615)</f>
        <v>0</v>
      </c>
      <c r="EG615" s="23">
        <f>INT((EE615-EF615)*10)/10</f>
        <v>0</v>
      </c>
      <c r="EH615" s="17">
        <f>EE615-EF615-EG615</f>
        <v>0</v>
      </c>
      <c r="EI615" s="23">
        <f>IF(OR(EH615=0.05,EH615=0),EH615,IF(AND(EH615&gt;0.051,EH615&lt;0.1),0.1,IF(AND(EH615&gt;0.001,EH615&lt;0.05),0.05,EH615)))</f>
        <v>0</v>
      </c>
      <c r="EJ615" s="23">
        <f>EF615+EG615+EI615</f>
        <v>0</v>
      </c>
      <c r="EK615" s="15">
        <f>IF(FB614&gt;0,ROUND($ED$1*$EK$1,2),0)</f>
        <v>0</v>
      </c>
      <c r="EL615" s="22">
        <v>0</v>
      </c>
      <c r="EM615" s="22">
        <f>IF(FB614&gt;0,ROUND($ED$1*$EM$1,0),0)</f>
        <v>0</v>
      </c>
      <c r="EN615" s="22">
        <f>IF(FB614&gt;0,ROUND($ED$1*$EN$1,2),0)</f>
        <v>0</v>
      </c>
      <c r="EO615" s="22">
        <f>IF(FB614&gt;0,ROUND($ED$1*$EO$1,2),0)</f>
        <v>0</v>
      </c>
      <c r="EP615" s="22">
        <f>IF(FB614&gt;0,ROUND($ED$1*$EP$1,2),0)</f>
        <v>0</v>
      </c>
      <c r="EQ615" s="15">
        <f>IF(FB614&gt;0,EK615+SUM(EM615:EP615),0)</f>
        <v>0</v>
      </c>
      <c r="ER615" s="22">
        <f>IF(FB614&gt;0,ROUND(EQ615/12,2),0)</f>
        <v>0</v>
      </c>
      <c r="ES615" s="9">
        <f>INT(ER615)</f>
        <v>0</v>
      </c>
      <c r="ET615" s="23">
        <f>INT((ER615-ES615)*10)/10</f>
        <v>0</v>
      </c>
      <c r="EU615" s="17">
        <f>ER615-ES615-ET615</f>
        <v>0</v>
      </c>
      <c r="EV615" s="23">
        <f>IF(OR(EU615=0.05,EU615=0),EU615,IF(AND(EU615&gt;0.051,EU615&lt;0.1),0.1,IF(AND(EU615&gt;0.001,EU615&lt;0.05),0.05,EU615)))</f>
        <v>0</v>
      </c>
      <c r="EW615" s="23">
        <f>ES615+ET615+EV615</f>
        <v>0</v>
      </c>
      <c r="EX615">
        <f>IF(FB614&gt;0,EX614,0)</f>
        <v>0</v>
      </c>
      <c r="EY615" s="7">
        <f>ROUND(ED615+EJ615+EW615+EX615,2)</f>
        <v>0</v>
      </c>
      <c r="EZ615" s="7">
        <f>IF(AND(EY615&gt;0,EY616=0),EY615,0)</f>
        <v>0</v>
      </c>
      <c r="FA615" s="7">
        <f>IF(FB614&gt;0,FA614,0)</f>
        <v>0</v>
      </c>
      <c r="FB615" s="7">
        <f>IF(ROUND(EY615-FA615,2)&gt;0,ROUND(EY615-FA615,2),0)</f>
        <v>0</v>
      </c>
      <c r="GB615">
        <v>613</v>
      </c>
      <c r="GC615" s="7">
        <f>IF(HB614&gt;0,GC614-1000,GC614)</f>
        <v>0</v>
      </c>
      <c r="GD615" s="20">
        <f>IF(HB614&gt;0,ROUND(PMT($F$92/12,$F$96*12,-GC615),5),0)</f>
        <v>0</v>
      </c>
      <c r="GE615" s="15">
        <f>IF(HB614&gt;0,ROUND(GC615*$GE$1/1000,2),0)</f>
        <v>0</v>
      </c>
      <c r="GF615" s="9">
        <f>INT(GE615)</f>
        <v>0</v>
      </c>
      <c r="GG615" s="23">
        <f>INT((GE615-GF615)*10)/10</f>
        <v>0</v>
      </c>
      <c r="GH615" s="17">
        <f>GE615-GF615-GG615</f>
        <v>0</v>
      </c>
      <c r="GI615" s="23">
        <f>IF(OR(GH615=0.05,GH615=0),GH615,IF(AND(GH615&gt;0.051,GH615&lt;0.1),0.1,IF(AND(GH615&gt;0.001,GH615&lt;0.05),0.05,GH615)))</f>
        <v>0</v>
      </c>
      <c r="GJ615" s="23">
        <f>GF615+GG615+GI615</f>
        <v>0</v>
      </c>
      <c r="GK615" s="15">
        <f>IF(HB614&gt;0,ROUND($GD$1*$GK$1,2),0)</f>
        <v>0</v>
      </c>
      <c r="GL615" s="22">
        <v>0</v>
      </c>
      <c r="GM615" s="22">
        <f>IF(HB614&gt;0,ROUND($GD$1*$GM$1,0),0)</f>
        <v>0</v>
      </c>
      <c r="GN615" s="22">
        <f>IF(HB614&gt;0,ROUND($GD$1*$GN$1,2),0)</f>
        <v>0</v>
      </c>
      <c r="GO615" s="22">
        <f>IF(HB614&gt;0,ROUND($GD$1*$GO$1,2),0)</f>
        <v>0</v>
      </c>
      <c r="GP615" s="22">
        <f>IF(HB614&gt;0,ROUND($GD$1*$GP$1,2),0)</f>
        <v>0</v>
      </c>
      <c r="GQ615" s="15">
        <f>IF(HB614&gt;0,GK615+SUM(GM615:GP615),0)</f>
        <v>0</v>
      </c>
      <c r="GR615" s="22">
        <f>IF(HB614&gt;0,ROUND(GQ615/12,2),0)</f>
        <v>0</v>
      </c>
      <c r="GS615" s="9">
        <f>INT(GR615)</f>
        <v>0</v>
      </c>
      <c r="GT615" s="23">
        <f>INT((GR615-GS615)*10)/10</f>
        <v>0</v>
      </c>
      <c r="GU615" s="17">
        <f>GR615-GS615-GT615</f>
        <v>0</v>
      </c>
      <c r="GV615" s="23">
        <f>IF(OR(GU615=0.05,GU615=0),GU615,IF(AND(GU615&gt;0.051,GU615&lt;0.1),0.1,IF(AND(GU615&gt;0.001,GU615&lt;0.05),0.05,GU615)))</f>
        <v>0</v>
      </c>
      <c r="GW615" s="23">
        <f>GS615+GT615+GV615</f>
        <v>0</v>
      </c>
      <c r="GX615">
        <f>IF(HB614&gt;0,GX614,0)</f>
        <v>0</v>
      </c>
      <c r="GY615" s="7">
        <f>ROUND(GD615+GJ615+GW615+GX615,2)</f>
        <v>0</v>
      </c>
      <c r="GZ615" s="7">
        <f>IF(AND(GY615&gt;0,GY616=0),GY615,0)</f>
        <v>0</v>
      </c>
      <c r="HA615" s="7">
        <f>IF(HB614&gt;0,HA614,0)</f>
        <v>0</v>
      </c>
      <c r="HB615" s="7">
        <f>IF(ROUND(GY615-HA615,2)&gt;0,ROUND(GY615-HA615,2),0)</f>
        <v>0</v>
      </c>
    </row>
    <row r="616" spans="1:235">
      <c r="BB616">
        <v>614</v>
      </c>
      <c r="BC616" s="7">
        <f>IF(BW615&gt;0,BC615-1000,BC615)</f>
        <v>0</v>
      </c>
      <c r="BD616" s="20">
        <f>IF(BW615&gt;0,ROUND(PMT($F$92/12,$F$96*12,-BC616),5),0)</f>
        <v>0</v>
      </c>
      <c r="BE616" s="15">
        <f>IF(BW615&gt;0,ROUND(BC616*$E$1/1000,2),0)</f>
        <v>0</v>
      </c>
      <c r="BF616" s="15">
        <f>IF(BW615&gt;0,ROUND(MIN(BC616,$F$168)*$BF$1,2),0)</f>
        <v>0</v>
      </c>
      <c r="BG616" s="22">
        <v>0</v>
      </c>
      <c r="BH616" s="22">
        <f>IF(BW615&gt;0,ROUND(MIN(BC616,$F$168)*$BH$1,0),0)</f>
        <v>0</v>
      </c>
      <c r="BI616" s="22">
        <f>IF(BW615&gt;0,ROUND(MIN(BC616,$F$168)*$BI$1,2),0)</f>
        <v>0</v>
      </c>
      <c r="BJ616" s="22">
        <f>IF(BW615&gt;0,ROUND(MIN(BC616,$F$168)*$BJ$1,2),0)</f>
        <v>0</v>
      </c>
      <c r="BK616" s="22">
        <f>IF(BW615&gt;0,ROUND(MIN(BC616,$F$168)*$BK$1,2),0)</f>
        <v>0</v>
      </c>
      <c r="BL616" s="15">
        <f>IF(BW615&gt;0,BF616+SUM(BH616:BK616),0)</f>
        <v>0</v>
      </c>
      <c r="BM616" s="22">
        <f>IF(BW615&gt;0,ROUND(BL616/12,2),0)</f>
        <v>0</v>
      </c>
      <c r="BN616" s="9">
        <f>INT(BM616)</f>
        <v>0</v>
      </c>
      <c r="BO616" s="23">
        <f>INT((BM616-BN616)*10)/10</f>
        <v>0</v>
      </c>
      <c r="BP616" s="17">
        <f>BM616-BN616-BO616</f>
        <v>0</v>
      </c>
      <c r="BQ616" s="23">
        <f>IF(OR(BP616=0.05,BP616=0),BP616,IF(AND(BP616&gt;0.051,BP616&lt;0.1),0.1,IF(AND(BP616&gt;0.001,BP616&lt;0.05),0.05,BP616)))</f>
        <v>0</v>
      </c>
      <c r="BR616" s="23">
        <f>BN616+BO616+BQ616</f>
        <v>0</v>
      </c>
      <c r="BS616">
        <f>IF(BW615&gt;0,BS615,0)</f>
        <v>0</v>
      </c>
      <c r="BT616" s="7">
        <f>SUM(BD616:BE616)+BR616+BS616</f>
        <v>0</v>
      </c>
      <c r="BU616" s="7">
        <f>IF(AND(BT616&gt;0,BT617=0),BT616,0)</f>
        <v>0</v>
      </c>
      <c r="BV616" s="7">
        <f>IF(BW615&gt;0,BV615,0)</f>
        <v>0</v>
      </c>
      <c r="BW616" s="7">
        <f>IF(ROUND(BT616-BV616,2)&gt;0,ROUND(BT616-BV616,2),0)</f>
        <v>0</v>
      </c>
      <c r="CB616">
        <v>614</v>
      </c>
      <c r="CC616" s="7">
        <f>IF(DB615&gt;0,CC615-1000,CC615)</f>
        <v>0</v>
      </c>
      <c r="CD616" s="20">
        <f>IF(DB615&gt;0,ROUND(PMT($F$92/12,$F$96*12,-CC616),5),0)</f>
        <v>0</v>
      </c>
      <c r="CE616" s="15">
        <f>IF(DB615&gt;0,ROUND(CC616*$CE$1/1000,2),0)</f>
        <v>0</v>
      </c>
      <c r="CF616" s="9">
        <f>INT(CE616)</f>
        <v>0</v>
      </c>
      <c r="CG616" s="23">
        <f>INT((CE616-CF616)*10)/10</f>
        <v>0</v>
      </c>
      <c r="CH616" s="17">
        <f>CE616-CF616-CG616</f>
        <v>0</v>
      </c>
      <c r="CI616" s="23">
        <f>IF(OR(CH616=0.05,CH616=0),CH616,IF(AND(CH616&gt;0.051,CH616&lt;0.1),0.1,IF(AND(CH616&gt;0.001,CH616&lt;0.05),0.05,CH616)))</f>
        <v>0</v>
      </c>
      <c r="CJ616" s="23">
        <f>CF616+CG616+CI616</f>
        <v>0</v>
      </c>
      <c r="CK616" s="15">
        <f>IF(DB615&gt;0,ROUND($CD$1*$CK$1,2),0)</f>
        <v>0</v>
      </c>
      <c r="CL616" s="22">
        <v>0</v>
      </c>
      <c r="CM616" s="22">
        <f>IF(DB615&gt;0,ROUND($CD$1*$CM$1,2),0)</f>
        <v>0</v>
      </c>
      <c r="CN616" s="22">
        <f>IF(DB615&gt;0,ROUND($CD$1*$CN$1,2),0)</f>
        <v>0</v>
      </c>
      <c r="CO616" s="22">
        <f>IF(DB615&gt;0,ROUND($CD$1*$CO$1,2),0)</f>
        <v>0</v>
      </c>
      <c r="CP616" s="22">
        <f>IF(DB615&gt;0,ROUND($CD$1*$CP$1,2),0)</f>
        <v>0</v>
      </c>
      <c r="CQ616" s="15">
        <f>IF(DB615&gt;0,CK616+SUM(CM616:CP616),0)</f>
        <v>0</v>
      </c>
      <c r="CR616" s="22">
        <f>IF(DB615&gt;0,ROUND(CQ616/12,2),0)</f>
        <v>0</v>
      </c>
      <c r="CS616" s="9">
        <f>INT(CR616)</f>
        <v>0</v>
      </c>
      <c r="CT616" s="23">
        <f>INT((CR616-CS616)*10)/10</f>
        <v>0</v>
      </c>
      <c r="CU616" s="17">
        <f>CR616-CS616-CT616</f>
        <v>0</v>
      </c>
      <c r="CV616" s="23">
        <f>IF(OR(CU616=0.05,CU616=0),CU616,IF(AND(CU616&gt;0.051,CU616&lt;0.1),0.1,IF(AND(CU616&gt;0.001,CU616&lt;0.05),0.05,CU616)))</f>
        <v>0</v>
      </c>
      <c r="CW616" s="23">
        <f>CS616+CT616+CV616</f>
        <v>0</v>
      </c>
      <c r="CX616">
        <f>IF(DB615&gt;0,CX615,0)</f>
        <v>0</v>
      </c>
      <c r="CY616" s="7">
        <f>ROUND(CD616+CJ616+CW616+CX616,2)</f>
        <v>0</v>
      </c>
      <c r="CZ616" s="7">
        <f>IF(AND(CY616&gt;0,CY617=0),CY616,0)</f>
        <v>0</v>
      </c>
      <c r="DA616" s="7">
        <f>IF(DB615&gt;0,DA615,0)</f>
        <v>0</v>
      </c>
      <c r="DB616" s="7">
        <f>IF(ROUND(CY616-DA616,2)&gt;0,ROUND(CY616-DA616,2),0)</f>
        <v>0</v>
      </c>
      <c r="EB616">
        <v>614</v>
      </c>
      <c r="EC616" s="7">
        <f>IF(FB615&gt;0,EC615-1000,EC615)</f>
        <v>0</v>
      </c>
      <c r="ED616" s="20">
        <f>IF(FB615&gt;0,ROUND(PMT($F$92/12,$F$96*12,-EC616),5),0)</f>
        <v>0</v>
      </c>
      <c r="EE616" s="15">
        <f>IF(FB615&gt;0,ROUND(EC616*$EE$1/1000,2),0)</f>
        <v>0</v>
      </c>
      <c r="EF616" s="9">
        <f>INT(EE616)</f>
        <v>0</v>
      </c>
      <c r="EG616" s="23">
        <f>INT((EE616-EF616)*10)/10</f>
        <v>0</v>
      </c>
      <c r="EH616" s="17">
        <f>EE616-EF616-EG616</f>
        <v>0</v>
      </c>
      <c r="EI616" s="23">
        <f>IF(OR(EH616=0.05,EH616=0),EH616,IF(AND(EH616&gt;0.051,EH616&lt;0.1),0.1,IF(AND(EH616&gt;0.001,EH616&lt;0.05),0.05,EH616)))</f>
        <v>0</v>
      </c>
      <c r="EJ616" s="23">
        <f>EF616+EG616+EI616</f>
        <v>0</v>
      </c>
      <c r="EK616" s="15">
        <f>IF(FB615&gt;0,ROUND($ED$1*$EK$1,2),0)</f>
        <v>0</v>
      </c>
      <c r="EL616" s="22">
        <v>0</v>
      </c>
      <c r="EM616" s="22">
        <f>IF(FB615&gt;0,ROUND($ED$1*$EM$1,0),0)</f>
        <v>0</v>
      </c>
      <c r="EN616" s="22">
        <f>IF(FB615&gt;0,ROUND($ED$1*$EN$1,2),0)</f>
        <v>0</v>
      </c>
      <c r="EO616" s="22">
        <f>IF(FB615&gt;0,ROUND($ED$1*$EO$1,2),0)</f>
        <v>0</v>
      </c>
      <c r="EP616" s="22">
        <f>IF(FB615&gt;0,ROUND($ED$1*$EP$1,2),0)</f>
        <v>0</v>
      </c>
      <c r="EQ616" s="15">
        <f>IF(FB615&gt;0,EK616+SUM(EM616:EP616),0)</f>
        <v>0</v>
      </c>
      <c r="ER616" s="22">
        <f>IF(FB615&gt;0,ROUND(EQ616/12,2),0)</f>
        <v>0</v>
      </c>
      <c r="ES616" s="9">
        <f>INT(ER616)</f>
        <v>0</v>
      </c>
      <c r="ET616" s="23">
        <f>INT((ER616-ES616)*10)/10</f>
        <v>0</v>
      </c>
      <c r="EU616" s="17">
        <f>ER616-ES616-ET616</f>
        <v>0</v>
      </c>
      <c r="EV616" s="23">
        <f>IF(OR(EU616=0.05,EU616=0),EU616,IF(AND(EU616&gt;0.051,EU616&lt;0.1),0.1,IF(AND(EU616&gt;0.001,EU616&lt;0.05),0.05,EU616)))</f>
        <v>0</v>
      </c>
      <c r="EW616" s="23">
        <f>ES616+ET616+EV616</f>
        <v>0</v>
      </c>
      <c r="EX616">
        <f>IF(FB615&gt;0,EX615,0)</f>
        <v>0</v>
      </c>
      <c r="EY616" s="7">
        <f>ROUND(ED616+EJ616+EW616+EX616,2)</f>
        <v>0</v>
      </c>
      <c r="EZ616" s="7">
        <f>IF(AND(EY616&gt;0,EY617=0),EY616,0)</f>
        <v>0</v>
      </c>
      <c r="FA616" s="7">
        <f>IF(FB615&gt;0,FA615,0)</f>
        <v>0</v>
      </c>
      <c r="FB616" s="7">
        <f>IF(ROUND(EY616-FA616,2)&gt;0,ROUND(EY616-FA616,2),0)</f>
        <v>0</v>
      </c>
      <c r="GB616">
        <v>614</v>
      </c>
      <c r="GC616" s="7">
        <f>IF(HB615&gt;0,GC615-1000,GC615)</f>
        <v>0</v>
      </c>
      <c r="GD616" s="20">
        <f>IF(HB615&gt;0,ROUND(PMT($F$92/12,$F$96*12,-GC616),5),0)</f>
        <v>0</v>
      </c>
      <c r="GE616" s="15">
        <f>IF(HB615&gt;0,ROUND(GC616*$GE$1/1000,2),0)</f>
        <v>0</v>
      </c>
      <c r="GF616" s="9">
        <f>INT(GE616)</f>
        <v>0</v>
      </c>
      <c r="GG616" s="23">
        <f>INT((GE616-GF616)*10)/10</f>
        <v>0</v>
      </c>
      <c r="GH616" s="17">
        <f>GE616-GF616-GG616</f>
        <v>0</v>
      </c>
      <c r="GI616" s="23">
        <f>IF(OR(GH616=0.05,GH616=0),GH616,IF(AND(GH616&gt;0.051,GH616&lt;0.1),0.1,IF(AND(GH616&gt;0.001,GH616&lt;0.05),0.05,GH616)))</f>
        <v>0</v>
      </c>
      <c r="GJ616" s="23">
        <f>GF616+GG616+GI616</f>
        <v>0</v>
      </c>
      <c r="GK616" s="15">
        <f>IF(HB615&gt;0,ROUND($GD$1*$GK$1,2),0)</f>
        <v>0</v>
      </c>
      <c r="GL616" s="22">
        <v>0</v>
      </c>
      <c r="GM616" s="22">
        <f>IF(HB615&gt;0,ROUND($GD$1*$GM$1,0),0)</f>
        <v>0</v>
      </c>
      <c r="GN616" s="22">
        <f>IF(HB615&gt;0,ROUND($GD$1*$GN$1,2),0)</f>
        <v>0</v>
      </c>
      <c r="GO616" s="22">
        <f>IF(HB615&gt;0,ROUND($GD$1*$GO$1,2),0)</f>
        <v>0</v>
      </c>
      <c r="GP616" s="22">
        <f>IF(HB615&gt;0,ROUND($GD$1*$GP$1,2),0)</f>
        <v>0</v>
      </c>
      <c r="GQ616" s="15">
        <f>IF(HB615&gt;0,GK616+SUM(GM616:GP616),0)</f>
        <v>0</v>
      </c>
      <c r="GR616" s="22">
        <f>IF(HB615&gt;0,ROUND(GQ616/12,2),0)</f>
        <v>0</v>
      </c>
      <c r="GS616" s="9">
        <f>INT(GR616)</f>
        <v>0</v>
      </c>
      <c r="GT616" s="23">
        <f>INT((GR616-GS616)*10)/10</f>
        <v>0</v>
      </c>
      <c r="GU616" s="17">
        <f>GR616-GS616-GT616</f>
        <v>0</v>
      </c>
      <c r="GV616" s="23">
        <f>IF(OR(GU616=0.05,GU616=0),GU616,IF(AND(GU616&gt;0.051,GU616&lt;0.1),0.1,IF(AND(GU616&gt;0.001,GU616&lt;0.05),0.05,GU616)))</f>
        <v>0</v>
      </c>
      <c r="GW616" s="23">
        <f>GS616+GT616+GV616</f>
        <v>0</v>
      </c>
      <c r="GX616">
        <f>IF(HB615&gt;0,GX615,0)</f>
        <v>0</v>
      </c>
      <c r="GY616" s="7">
        <f>ROUND(GD616+GJ616+GW616+GX616,2)</f>
        <v>0</v>
      </c>
      <c r="GZ616" s="7">
        <f>IF(AND(GY616&gt;0,GY617=0),GY616,0)</f>
        <v>0</v>
      </c>
      <c r="HA616" s="7">
        <f>IF(HB615&gt;0,HA615,0)</f>
        <v>0</v>
      </c>
      <c r="HB616" s="7">
        <f>IF(ROUND(GY616-HA616,2)&gt;0,ROUND(GY616-HA616,2),0)</f>
        <v>0</v>
      </c>
    </row>
    <row r="617" spans="1:235">
      <c r="BB617">
        <v>615</v>
      </c>
      <c r="BC617" s="7">
        <f>IF(BW616&gt;0,BC616-1000,BC616)</f>
        <v>0</v>
      </c>
      <c r="BD617" s="20">
        <f>IF(BW616&gt;0,ROUND(PMT($F$92/12,$F$96*12,-BC617),5),0)</f>
        <v>0</v>
      </c>
      <c r="BE617" s="15">
        <f>IF(BW616&gt;0,ROUND(BC617*$E$1/1000,2),0)</f>
        <v>0</v>
      </c>
      <c r="BF617" s="15">
        <f>IF(BW616&gt;0,ROUND(MIN(BC617,$F$168)*$BF$1,2),0)</f>
        <v>0</v>
      </c>
      <c r="BG617" s="22">
        <v>0</v>
      </c>
      <c r="BH617" s="22">
        <f>IF(BW616&gt;0,ROUND(MIN(BC617,$F$168)*$BH$1,0),0)</f>
        <v>0</v>
      </c>
      <c r="BI617" s="22">
        <f>IF(BW616&gt;0,ROUND(MIN(BC617,$F$168)*$BI$1,2),0)</f>
        <v>0</v>
      </c>
      <c r="BJ617" s="22">
        <f>IF(BW616&gt;0,ROUND(MIN(BC617,$F$168)*$BJ$1,2),0)</f>
        <v>0</v>
      </c>
      <c r="BK617" s="22">
        <f>IF(BW616&gt;0,ROUND(MIN(BC617,$F$168)*$BK$1,2),0)</f>
        <v>0</v>
      </c>
      <c r="BL617" s="15">
        <f>IF(BW616&gt;0,BF617+SUM(BH617:BK617),0)</f>
        <v>0</v>
      </c>
      <c r="BM617" s="22">
        <f>IF(BW616&gt;0,ROUND(BL617/12,2),0)</f>
        <v>0</v>
      </c>
      <c r="BN617" s="9">
        <f>INT(BM617)</f>
        <v>0</v>
      </c>
      <c r="BO617" s="23">
        <f>INT((BM617-BN617)*10)/10</f>
        <v>0</v>
      </c>
      <c r="BP617" s="17">
        <f>BM617-BN617-BO617</f>
        <v>0</v>
      </c>
      <c r="BQ617" s="23">
        <f>IF(OR(BP617=0.05,BP617=0),BP617,IF(AND(BP617&gt;0.051,BP617&lt;0.1),0.1,IF(AND(BP617&gt;0.001,BP617&lt;0.05),0.05,BP617)))</f>
        <v>0</v>
      </c>
      <c r="BR617" s="23">
        <f>BN617+BO617+BQ617</f>
        <v>0</v>
      </c>
      <c r="BS617">
        <f>IF(BW616&gt;0,BS616,0)</f>
        <v>0</v>
      </c>
      <c r="BT617" s="7">
        <f>SUM(BD617:BE617)+BR617+BS617</f>
        <v>0</v>
      </c>
      <c r="BU617" s="7">
        <f>IF(AND(BT617&gt;0,BT618=0),BT617,0)</f>
        <v>0</v>
      </c>
      <c r="BV617" s="7">
        <f>IF(BW616&gt;0,BV616,0)</f>
        <v>0</v>
      </c>
      <c r="BW617" s="7">
        <f>IF(ROUND(BT617-BV617,2)&gt;0,ROUND(BT617-BV617,2),0)</f>
        <v>0</v>
      </c>
      <c r="CB617">
        <v>615</v>
      </c>
      <c r="CC617" s="7">
        <f>IF(DB616&gt;0,CC616-1000,CC616)</f>
        <v>0</v>
      </c>
      <c r="CD617" s="20">
        <f>IF(DB616&gt;0,ROUND(PMT($F$92/12,$F$96*12,-CC617),5),0)</f>
        <v>0</v>
      </c>
      <c r="CE617" s="15">
        <f>IF(DB616&gt;0,ROUND(CC617*$CE$1/1000,2),0)</f>
        <v>0</v>
      </c>
      <c r="CF617" s="9">
        <f>INT(CE617)</f>
        <v>0</v>
      </c>
      <c r="CG617" s="23">
        <f>INT((CE617-CF617)*10)/10</f>
        <v>0</v>
      </c>
      <c r="CH617" s="17">
        <f>CE617-CF617-CG617</f>
        <v>0</v>
      </c>
      <c r="CI617" s="23">
        <f>IF(OR(CH617=0.05,CH617=0),CH617,IF(AND(CH617&gt;0.051,CH617&lt;0.1),0.1,IF(AND(CH617&gt;0.001,CH617&lt;0.05),0.05,CH617)))</f>
        <v>0</v>
      </c>
      <c r="CJ617" s="23">
        <f>CF617+CG617+CI617</f>
        <v>0</v>
      </c>
      <c r="CK617" s="15">
        <f>IF(DB616&gt;0,ROUND($CD$1*$CK$1,2),0)</f>
        <v>0</v>
      </c>
      <c r="CL617" s="22">
        <v>0</v>
      </c>
      <c r="CM617" s="22">
        <f>IF(DB616&gt;0,ROUND($CD$1*$CM$1,2),0)</f>
        <v>0</v>
      </c>
      <c r="CN617" s="22">
        <f>IF(DB616&gt;0,ROUND($CD$1*$CN$1,2),0)</f>
        <v>0</v>
      </c>
      <c r="CO617" s="22">
        <f>IF(DB616&gt;0,ROUND($CD$1*$CO$1,2),0)</f>
        <v>0</v>
      </c>
      <c r="CP617" s="22">
        <f>IF(DB616&gt;0,ROUND($CD$1*$CP$1,2),0)</f>
        <v>0</v>
      </c>
      <c r="CQ617" s="15">
        <f>IF(DB616&gt;0,CK617+SUM(CM617:CP617),0)</f>
        <v>0</v>
      </c>
      <c r="CR617" s="22">
        <f>IF(DB616&gt;0,ROUND(CQ617/12,2),0)</f>
        <v>0</v>
      </c>
      <c r="CS617" s="9">
        <f>INT(CR617)</f>
        <v>0</v>
      </c>
      <c r="CT617" s="23">
        <f>INT((CR617-CS617)*10)/10</f>
        <v>0</v>
      </c>
      <c r="CU617" s="17">
        <f>CR617-CS617-CT617</f>
        <v>0</v>
      </c>
      <c r="CV617" s="23">
        <f>IF(OR(CU617=0.05,CU617=0),CU617,IF(AND(CU617&gt;0.051,CU617&lt;0.1),0.1,IF(AND(CU617&gt;0.001,CU617&lt;0.05),0.05,CU617)))</f>
        <v>0</v>
      </c>
      <c r="CW617" s="23">
        <f>CS617+CT617+CV617</f>
        <v>0</v>
      </c>
      <c r="CX617">
        <f>IF(DB616&gt;0,CX616,0)</f>
        <v>0</v>
      </c>
      <c r="CY617" s="7">
        <f>ROUND(CD617+CJ617+CW617+CX617,2)</f>
        <v>0</v>
      </c>
      <c r="CZ617" s="7">
        <f>IF(AND(CY617&gt;0,CY618=0),CY617,0)</f>
        <v>0</v>
      </c>
      <c r="DA617" s="7">
        <f>IF(DB616&gt;0,DA616,0)</f>
        <v>0</v>
      </c>
      <c r="DB617" s="7">
        <f>IF(ROUND(CY617-DA617,2)&gt;0,ROUND(CY617-DA617,2),0)</f>
        <v>0</v>
      </c>
      <c r="EB617">
        <v>615</v>
      </c>
      <c r="EC617" s="7">
        <f>IF(FB616&gt;0,EC616-1000,EC616)</f>
        <v>0</v>
      </c>
      <c r="ED617" s="20">
        <f>IF(FB616&gt;0,ROUND(PMT($F$92/12,$F$96*12,-EC617),5),0)</f>
        <v>0</v>
      </c>
      <c r="EE617" s="15">
        <f>IF(FB616&gt;0,ROUND(EC617*$EE$1/1000,2),0)</f>
        <v>0</v>
      </c>
      <c r="EF617" s="9">
        <f>INT(EE617)</f>
        <v>0</v>
      </c>
      <c r="EG617" s="23">
        <f>INT((EE617-EF617)*10)/10</f>
        <v>0</v>
      </c>
      <c r="EH617" s="17">
        <f>EE617-EF617-EG617</f>
        <v>0</v>
      </c>
      <c r="EI617" s="23">
        <f>IF(OR(EH617=0.05,EH617=0),EH617,IF(AND(EH617&gt;0.051,EH617&lt;0.1),0.1,IF(AND(EH617&gt;0.001,EH617&lt;0.05),0.05,EH617)))</f>
        <v>0</v>
      </c>
      <c r="EJ617" s="23">
        <f>EF617+EG617+EI617</f>
        <v>0</v>
      </c>
      <c r="EK617" s="15">
        <f>IF(FB616&gt;0,ROUND($ED$1*$EK$1,2),0)</f>
        <v>0</v>
      </c>
      <c r="EL617" s="22">
        <v>0</v>
      </c>
      <c r="EM617" s="22">
        <f>IF(FB616&gt;0,ROUND($ED$1*$EM$1,0),0)</f>
        <v>0</v>
      </c>
      <c r="EN617" s="22">
        <f>IF(FB616&gt;0,ROUND($ED$1*$EN$1,2),0)</f>
        <v>0</v>
      </c>
      <c r="EO617" s="22">
        <f>IF(FB616&gt;0,ROUND($ED$1*$EO$1,2),0)</f>
        <v>0</v>
      </c>
      <c r="EP617" s="22">
        <f>IF(FB616&gt;0,ROUND($ED$1*$EP$1,2),0)</f>
        <v>0</v>
      </c>
      <c r="EQ617" s="15">
        <f>IF(FB616&gt;0,EK617+SUM(EM617:EP617),0)</f>
        <v>0</v>
      </c>
      <c r="ER617" s="22">
        <f>IF(FB616&gt;0,ROUND(EQ617/12,2),0)</f>
        <v>0</v>
      </c>
      <c r="ES617" s="9">
        <f>INT(ER617)</f>
        <v>0</v>
      </c>
      <c r="ET617" s="23">
        <f>INT((ER617-ES617)*10)/10</f>
        <v>0</v>
      </c>
      <c r="EU617" s="17">
        <f>ER617-ES617-ET617</f>
        <v>0</v>
      </c>
      <c r="EV617" s="23">
        <f>IF(OR(EU617=0.05,EU617=0),EU617,IF(AND(EU617&gt;0.051,EU617&lt;0.1),0.1,IF(AND(EU617&gt;0.001,EU617&lt;0.05),0.05,EU617)))</f>
        <v>0</v>
      </c>
      <c r="EW617" s="23">
        <f>ES617+ET617+EV617</f>
        <v>0</v>
      </c>
      <c r="EX617">
        <f>IF(FB616&gt;0,EX616,0)</f>
        <v>0</v>
      </c>
      <c r="EY617" s="7">
        <f>ROUND(ED617+EJ617+EW617+EX617,2)</f>
        <v>0</v>
      </c>
      <c r="EZ617" s="7">
        <f>IF(AND(EY617&gt;0,EY618=0),EY617,0)</f>
        <v>0</v>
      </c>
      <c r="FA617" s="7">
        <f>IF(FB616&gt;0,FA616,0)</f>
        <v>0</v>
      </c>
      <c r="FB617" s="7">
        <f>IF(ROUND(EY617-FA617,2)&gt;0,ROUND(EY617-FA617,2),0)</f>
        <v>0</v>
      </c>
      <c r="GB617">
        <v>615</v>
      </c>
      <c r="GC617" s="7">
        <f>IF(HB616&gt;0,GC616-1000,GC616)</f>
        <v>0</v>
      </c>
      <c r="GD617" s="20">
        <f>IF(HB616&gt;0,ROUND(PMT($F$92/12,$F$96*12,-GC617),5),0)</f>
        <v>0</v>
      </c>
      <c r="GE617" s="15">
        <f>IF(HB616&gt;0,ROUND(GC617*$GE$1/1000,2),0)</f>
        <v>0</v>
      </c>
      <c r="GF617" s="9">
        <f>INT(GE617)</f>
        <v>0</v>
      </c>
      <c r="GG617" s="23">
        <f>INT((GE617-GF617)*10)/10</f>
        <v>0</v>
      </c>
      <c r="GH617" s="17">
        <f>GE617-GF617-GG617</f>
        <v>0</v>
      </c>
      <c r="GI617" s="23">
        <f>IF(OR(GH617=0.05,GH617=0),GH617,IF(AND(GH617&gt;0.051,GH617&lt;0.1),0.1,IF(AND(GH617&gt;0.001,GH617&lt;0.05),0.05,GH617)))</f>
        <v>0</v>
      </c>
      <c r="GJ617" s="23">
        <f>GF617+GG617+GI617</f>
        <v>0</v>
      </c>
      <c r="GK617" s="15">
        <f>IF(HB616&gt;0,ROUND($GD$1*$GK$1,2),0)</f>
        <v>0</v>
      </c>
      <c r="GL617" s="22">
        <v>0</v>
      </c>
      <c r="GM617" s="22">
        <f>IF(HB616&gt;0,ROUND($GD$1*$GM$1,0),0)</f>
        <v>0</v>
      </c>
      <c r="GN617" s="22">
        <f>IF(HB616&gt;0,ROUND($GD$1*$GN$1,2),0)</f>
        <v>0</v>
      </c>
      <c r="GO617" s="22">
        <f>IF(HB616&gt;0,ROUND($GD$1*$GO$1,2),0)</f>
        <v>0</v>
      </c>
      <c r="GP617" s="22">
        <f>IF(HB616&gt;0,ROUND($GD$1*$GP$1,2),0)</f>
        <v>0</v>
      </c>
      <c r="GQ617" s="15">
        <f>IF(HB616&gt;0,GK617+SUM(GM617:GP617),0)</f>
        <v>0</v>
      </c>
      <c r="GR617" s="22">
        <f>IF(HB616&gt;0,ROUND(GQ617/12,2),0)</f>
        <v>0</v>
      </c>
      <c r="GS617" s="9">
        <f>INT(GR617)</f>
        <v>0</v>
      </c>
      <c r="GT617" s="23">
        <f>INT((GR617-GS617)*10)/10</f>
        <v>0</v>
      </c>
      <c r="GU617" s="17">
        <f>GR617-GS617-GT617</f>
        <v>0</v>
      </c>
      <c r="GV617" s="23">
        <f>IF(OR(GU617=0.05,GU617=0),GU617,IF(AND(GU617&gt;0.051,GU617&lt;0.1),0.1,IF(AND(GU617&gt;0.001,GU617&lt;0.05),0.05,GU617)))</f>
        <v>0</v>
      </c>
      <c r="GW617" s="23">
        <f>GS617+GT617+GV617</f>
        <v>0</v>
      </c>
      <c r="GX617">
        <f>IF(HB616&gt;0,GX616,0)</f>
        <v>0</v>
      </c>
      <c r="GY617" s="7">
        <f>ROUND(GD617+GJ617+GW617+GX617,2)</f>
        <v>0</v>
      </c>
      <c r="GZ617" s="7">
        <f>IF(AND(GY617&gt;0,GY618=0),GY617,0)</f>
        <v>0</v>
      </c>
      <c r="HA617" s="7">
        <f>IF(HB616&gt;0,HA616,0)</f>
        <v>0</v>
      </c>
      <c r="HB617" s="7">
        <f>IF(ROUND(GY617-HA617,2)&gt;0,ROUND(GY617-HA617,2),0)</f>
        <v>0</v>
      </c>
    </row>
    <row r="618" spans="1:235">
      <c r="BB618">
        <v>616</v>
      </c>
      <c r="BC618" s="7">
        <f>IF(BW617&gt;0,BC617-1000,BC617)</f>
        <v>0</v>
      </c>
      <c r="BD618" s="20">
        <f>IF(BW617&gt;0,ROUND(PMT($F$92/12,$F$96*12,-BC618),5),0)</f>
        <v>0</v>
      </c>
      <c r="BE618" s="15">
        <f>IF(BW617&gt;0,ROUND(BC618*$E$1/1000,2),0)</f>
        <v>0</v>
      </c>
      <c r="BF618" s="15">
        <f>IF(BW617&gt;0,ROUND(MIN(BC618,$F$168)*$BF$1,2),0)</f>
        <v>0</v>
      </c>
      <c r="BG618" s="22">
        <v>0</v>
      </c>
      <c r="BH618" s="22">
        <f>IF(BW617&gt;0,ROUND(MIN(BC618,$F$168)*$BH$1,0),0)</f>
        <v>0</v>
      </c>
      <c r="BI618" s="22">
        <f>IF(BW617&gt;0,ROUND(MIN(BC618,$F$168)*$BI$1,2),0)</f>
        <v>0</v>
      </c>
      <c r="BJ618" s="22">
        <f>IF(BW617&gt;0,ROUND(MIN(BC618,$F$168)*$BJ$1,2),0)</f>
        <v>0</v>
      </c>
      <c r="BK618" s="22">
        <f>IF(BW617&gt;0,ROUND(MIN(BC618,$F$168)*$BK$1,2),0)</f>
        <v>0</v>
      </c>
      <c r="BL618" s="15">
        <f>IF(BW617&gt;0,BF618+SUM(BH618:BK618),0)</f>
        <v>0</v>
      </c>
      <c r="BM618" s="22">
        <f>IF(BW617&gt;0,ROUND(BL618/12,2),0)</f>
        <v>0</v>
      </c>
      <c r="BN618" s="9">
        <f>INT(BM618)</f>
        <v>0</v>
      </c>
      <c r="BO618" s="23">
        <f>INT((BM618-BN618)*10)/10</f>
        <v>0</v>
      </c>
      <c r="BP618" s="17">
        <f>BM618-BN618-BO618</f>
        <v>0</v>
      </c>
      <c r="BQ618" s="23">
        <f>IF(OR(BP618=0.05,BP618=0),BP618,IF(AND(BP618&gt;0.051,BP618&lt;0.1),0.1,IF(AND(BP618&gt;0.001,BP618&lt;0.05),0.05,BP618)))</f>
        <v>0</v>
      </c>
      <c r="BR618" s="23">
        <f>BN618+BO618+BQ618</f>
        <v>0</v>
      </c>
      <c r="BS618">
        <f>IF(BW617&gt;0,BS617,0)</f>
        <v>0</v>
      </c>
      <c r="BT618" s="7">
        <f>SUM(BD618:BE618)+BR618+BS618</f>
        <v>0</v>
      </c>
      <c r="BU618" s="7">
        <f>IF(AND(BT618&gt;0,BT619=0),BT618,0)</f>
        <v>0</v>
      </c>
      <c r="BV618" s="7">
        <f>IF(BW617&gt;0,BV617,0)</f>
        <v>0</v>
      </c>
      <c r="BW618" s="7">
        <f>IF(ROUND(BT618-BV618,2)&gt;0,ROUND(BT618-BV618,2),0)</f>
        <v>0</v>
      </c>
      <c r="CB618">
        <v>616</v>
      </c>
      <c r="CC618" s="7">
        <f>IF(DB617&gt;0,CC617-1000,CC617)</f>
        <v>0</v>
      </c>
      <c r="CD618" s="20">
        <f>IF(DB617&gt;0,ROUND(PMT($F$92/12,$F$96*12,-CC618),5),0)</f>
        <v>0</v>
      </c>
      <c r="CE618" s="15">
        <f>IF(DB617&gt;0,ROUND(CC618*$CE$1/1000,2),0)</f>
        <v>0</v>
      </c>
      <c r="CF618" s="9">
        <f>INT(CE618)</f>
        <v>0</v>
      </c>
      <c r="CG618" s="23">
        <f>INT((CE618-CF618)*10)/10</f>
        <v>0</v>
      </c>
      <c r="CH618" s="17">
        <f>CE618-CF618-CG618</f>
        <v>0</v>
      </c>
      <c r="CI618" s="23">
        <f>IF(OR(CH618=0.05,CH618=0),CH618,IF(AND(CH618&gt;0.051,CH618&lt;0.1),0.1,IF(AND(CH618&gt;0.001,CH618&lt;0.05),0.05,CH618)))</f>
        <v>0</v>
      </c>
      <c r="CJ618" s="23">
        <f>CF618+CG618+CI618</f>
        <v>0</v>
      </c>
      <c r="CK618" s="15">
        <f>IF(DB617&gt;0,ROUND($CD$1*$CK$1,2),0)</f>
        <v>0</v>
      </c>
      <c r="CL618" s="22">
        <v>0</v>
      </c>
      <c r="CM618" s="22">
        <f>IF(DB617&gt;0,ROUND($CD$1*$CM$1,2),0)</f>
        <v>0</v>
      </c>
      <c r="CN618" s="22">
        <f>IF(DB617&gt;0,ROUND($CD$1*$CN$1,2),0)</f>
        <v>0</v>
      </c>
      <c r="CO618" s="22">
        <f>IF(DB617&gt;0,ROUND($CD$1*$CO$1,2),0)</f>
        <v>0</v>
      </c>
      <c r="CP618" s="22">
        <f>IF(DB617&gt;0,ROUND($CD$1*$CP$1,2),0)</f>
        <v>0</v>
      </c>
      <c r="CQ618" s="15">
        <f>IF(DB617&gt;0,CK618+SUM(CM618:CP618),0)</f>
        <v>0</v>
      </c>
      <c r="CR618" s="22">
        <f>IF(DB617&gt;0,ROUND(CQ618/12,2),0)</f>
        <v>0</v>
      </c>
      <c r="CS618" s="9">
        <f>INT(CR618)</f>
        <v>0</v>
      </c>
      <c r="CT618" s="23">
        <f>INT((CR618-CS618)*10)/10</f>
        <v>0</v>
      </c>
      <c r="CU618" s="17">
        <f>CR618-CS618-CT618</f>
        <v>0</v>
      </c>
      <c r="CV618" s="23">
        <f>IF(OR(CU618=0.05,CU618=0),CU618,IF(AND(CU618&gt;0.051,CU618&lt;0.1),0.1,IF(AND(CU618&gt;0.001,CU618&lt;0.05),0.05,CU618)))</f>
        <v>0</v>
      </c>
      <c r="CW618" s="23">
        <f>CS618+CT618+CV618</f>
        <v>0</v>
      </c>
      <c r="CX618">
        <f>IF(DB617&gt;0,CX617,0)</f>
        <v>0</v>
      </c>
      <c r="CY618" s="7">
        <f>ROUND(CD618+CJ618+CW618+CX618,2)</f>
        <v>0</v>
      </c>
      <c r="CZ618" s="7">
        <f>IF(AND(CY618&gt;0,CY619=0),CY618,0)</f>
        <v>0</v>
      </c>
      <c r="DA618" s="7">
        <f>IF(DB617&gt;0,DA617,0)</f>
        <v>0</v>
      </c>
      <c r="DB618" s="7">
        <f>IF(ROUND(CY618-DA618,2)&gt;0,ROUND(CY618-DA618,2),0)</f>
        <v>0</v>
      </c>
      <c r="EB618">
        <v>616</v>
      </c>
      <c r="EC618" s="7">
        <f>IF(FB617&gt;0,EC617-1000,EC617)</f>
        <v>0</v>
      </c>
      <c r="ED618" s="20">
        <f>IF(FB617&gt;0,ROUND(PMT($F$92/12,$F$96*12,-EC618),5),0)</f>
        <v>0</v>
      </c>
      <c r="EE618" s="15">
        <f>IF(FB617&gt;0,ROUND(EC618*$EE$1/1000,2),0)</f>
        <v>0</v>
      </c>
      <c r="EF618" s="9">
        <f>INT(EE618)</f>
        <v>0</v>
      </c>
      <c r="EG618" s="23">
        <f>INT((EE618-EF618)*10)/10</f>
        <v>0</v>
      </c>
      <c r="EH618" s="17">
        <f>EE618-EF618-EG618</f>
        <v>0</v>
      </c>
      <c r="EI618" s="23">
        <f>IF(OR(EH618=0.05,EH618=0),EH618,IF(AND(EH618&gt;0.051,EH618&lt;0.1),0.1,IF(AND(EH618&gt;0.001,EH618&lt;0.05),0.05,EH618)))</f>
        <v>0</v>
      </c>
      <c r="EJ618" s="23">
        <f>EF618+EG618+EI618</f>
        <v>0</v>
      </c>
      <c r="EK618" s="15">
        <f>IF(FB617&gt;0,ROUND($ED$1*$EK$1,2),0)</f>
        <v>0</v>
      </c>
      <c r="EL618" s="22">
        <v>0</v>
      </c>
      <c r="EM618" s="22">
        <f>IF(FB617&gt;0,ROUND($ED$1*$EM$1,0),0)</f>
        <v>0</v>
      </c>
      <c r="EN618" s="22">
        <f>IF(FB617&gt;0,ROUND($ED$1*$EN$1,2),0)</f>
        <v>0</v>
      </c>
      <c r="EO618" s="22">
        <f>IF(FB617&gt;0,ROUND($ED$1*$EO$1,2),0)</f>
        <v>0</v>
      </c>
      <c r="EP618" s="22">
        <f>IF(FB617&gt;0,ROUND($ED$1*$EP$1,2),0)</f>
        <v>0</v>
      </c>
      <c r="EQ618" s="15">
        <f>IF(FB617&gt;0,EK618+SUM(EM618:EP618),0)</f>
        <v>0</v>
      </c>
      <c r="ER618" s="22">
        <f>IF(FB617&gt;0,ROUND(EQ618/12,2),0)</f>
        <v>0</v>
      </c>
      <c r="ES618" s="9">
        <f>INT(ER618)</f>
        <v>0</v>
      </c>
      <c r="ET618" s="23">
        <f>INT((ER618-ES618)*10)/10</f>
        <v>0</v>
      </c>
      <c r="EU618" s="17">
        <f>ER618-ES618-ET618</f>
        <v>0</v>
      </c>
      <c r="EV618" s="23">
        <f>IF(OR(EU618=0.05,EU618=0),EU618,IF(AND(EU618&gt;0.051,EU618&lt;0.1),0.1,IF(AND(EU618&gt;0.001,EU618&lt;0.05),0.05,EU618)))</f>
        <v>0</v>
      </c>
      <c r="EW618" s="23">
        <f>ES618+ET618+EV618</f>
        <v>0</v>
      </c>
      <c r="EX618">
        <f>IF(FB617&gt;0,EX617,0)</f>
        <v>0</v>
      </c>
      <c r="EY618" s="7">
        <f>ROUND(ED618+EJ618+EW618+EX618,2)</f>
        <v>0</v>
      </c>
      <c r="EZ618" s="7">
        <f>IF(AND(EY618&gt;0,EY619=0),EY618,0)</f>
        <v>0</v>
      </c>
      <c r="FA618" s="7">
        <f>IF(FB617&gt;0,FA617,0)</f>
        <v>0</v>
      </c>
      <c r="FB618" s="7">
        <f>IF(ROUND(EY618-FA618,2)&gt;0,ROUND(EY618-FA618,2),0)</f>
        <v>0</v>
      </c>
      <c r="GB618">
        <v>616</v>
      </c>
      <c r="GC618" s="7">
        <f>IF(HB617&gt;0,GC617-1000,GC617)</f>
        <v>0</v>
      </c>
      <c r="GD618" s="20">
        <f>IF(HB617&gt;0,ROUND(PMT($F$92/12,$F$96*12,-GC618),5),0)</f>
        <v>0</v>
      </c>
      <c r="GE618" s="15">
        <f>IF(HB617&gt;0,ROUND(GC618*$GE$1/1000,2),0)</f>
        <v>0</v>
      </c>
      <c r="GF618" s="9">
        <f>INT(GE618)</f>
        <v>0</v>
      </c>
      <c r="GG618" s="23">
        <f>INT((GE618-GF618)*10)/10</f>
        <v>0</v>
      </c>
      <c r="GH618" s="17">
        <f>GE618-GF618-GG618</f>
        <v>0</v>
      </c>
      <c r="GI618" s="23">
        <f>IF(OR(GH618=0.05,GH618=0),GH618,IF(AND(GH618&gt;0.051,GH618&lt;0.1),0.1,IF(AND(GH618&gt;0.001,GH618&lt;0.05),0.05,GH618)))</f>
        <v>0</v>
      </c>
      <c r="GJ618" s="23">
        <f>GF618+GG618+GI618</f>
        <v>0</v>
      </c>
      <c r="GK618" s="15">
        <f>IF(HB617&gt;0,ROUND($GD$1*$GK$1,2),0)</f>
        <v>0</v>
      </c>
      <c r="GL618" s="22">
        <v>0</v>
      </c>
      <c r="GM618" s="22">
        <f>IF(HB617&gt;0,ROUND($GD$1*$GM$1,0),0)</f>
        <v>0</v>
      </c>
      <c r="GN618" s="22">
        <f>IF(HB617&gt;0,ROUND($GD$1*$GN$1,2),0)</f>
        <v>0</v>
      </c>
      <c r="GO618" s="22">
        <f>IF(HB617&gt;0,ROUND($GD$1*$GO$1,2),0)</f>
        <v>0</v>
      </c>
      <c r="GP618" s="22">
        <f>IF(HB617&gt;0,ROUND($GD$1*$GP$1,2),0)</f>
        <v>0</v>
      </c>
      <c r="GQ618" s="15">
        <f>IF(HB617&gt;0,GK618+SUM(GM618:GP618),0)</f>
        <v>0</v>
      </c>
      <c r="GR618" s="22">
        <f>IF(HB617&gt;0,ROUND(GQ618/12,2),0)</f>
        <v>0</v>
      </c>
      <c r="GS618" s="9">
        <f>INT(GR618)</f>
        <v>0</v>
      </c>
      <c r="GT618" s="23">
        <f>INT((GR618-GS618)*10)/10</f>
        <v>0</v>
      </c>
      <c r="GU618" s="17">
        <f>GR618-GS618-GT618</f>
        <v>0</v>
      </c>
      <c r="GV618" s="23">
        <f>IF(OR(GU618=0.05,GU618=0),GU618,IF(AND(GU618&gt;0.051,GU618&lt;0.1),0.1,IF(AND(GU618&gt;0.001,GU618&lt;0.05),0.05,GU618)))</f>
        <v>0</v>
      </c>
      <c r="GW618" s="23">
        <f>GS618+GT618+GV618</f>
        <v>0</v>
      </c>
      <c r="GX618">
        <f>IF(HB617&gt;0,GX617,0)</f>
        <v>0</v>
      </c>
      <c r="GY618" s="7">
        <f>ROUND(GD618+GJ618+GW618+GX618,2)</f>
        <v>0</v>
      </c>
      <c r="GZ618" s="7">
        <f>IF(AND(GY618&gt;0,GY619=0),GY618,0)</f>
        <v>0</v>
      </c>
      <c r="HA618" s="7">
        <f>IF(HB617&gt;0,HA617,0)</f>
        <v>0</v>
      </c>
      <c r="HB618" s="7">
        <f>IF(ROUND(GY618-HA618,2)&gt;0,ROUND(GY618-HA618,2),0)</f>
        <v>0</v>
      </c>
    </row>
    <row r="619" spans="1:235">
      <c r="BB619">
        <v>617</v>
      </c>
      <c r="BC619" s="7">
        <f>IF(BW618&gt;0,BC618-1000,BC618)</f>
        <v>0</v>
      </c>
      <c r="BD619" s="20">
        <f>IF(BW618&gt;0,ROUND(PMT($F$92/12,$F$96*12,-BC619),5),0)</f>
        <v>0</v>
      </c>
      <c r="BE619" s="15">
        <f>IF(BW618&gt;0,ROUND(BC619*$E$1/1000,2),0)</f>
        <v>0</v>
      </c>
      <c r="BF619" s="15">
        <f>IF(BW618&gt;0,ROUND(MIN(BC619,$F$168)*$BF$1,2),0)</f>
        <v>0</v>
      </c>
      <c r="BG619" s="22">
        <v>0</v>
      </c>
      <c r="BH619" s="22">
        <f>IF(BW618&gt;0,ROUND(MIN(BC619,$F$168)*$BH$1,0),0)</f>
        <v>0</v>
      </c>
      <c r="BI619" s="22">
        <f>IF(BW618&gt;0,ROUND(MIN(BC619,$F$168)*$BI$1,2),0)</f>
        <v>0</v>
      </c>
      <c r="BJ619" s="22">
        <f>IF(BW618&gt;0,ROUND(MIN(BC619,$F$168)*$BJ$1,2),0)</f>
        <v>0</v>
      </c>
      <c r="BK619" s="22">
        <f>IF(BW618&gt;0,ROUND(MIN(BC619,$F$168)*$BK$1,2),0)</f>
        <v>0</v>
      </c>
      <c r="BL619" s="15">
        <f>IF(BW618&gt;0,BF619+SUM(BH619:BK619),0)</f>
        <v>0</v>
      </c>
      <c r="BM619" s="22">
        <f>IF(BW618&gt;0,ROUND(BL619/12,2),0)</f>
        <v>0</v>
      </c>
      <c r="BN619" s="9">
        <f>INT(BM619)</f>
        <v>0</v>
      </c>
      <c r="BO619" s="23">
        <f>INT((BM619-BN619)*10)/10</f>
        <v>0</v>
      </c>
      <c r="BP619" s="17">
        <f>BM619-BN619-BO619</f>
        <v>0</v>
      </c>
      <c r="BQ619" s="23">
        <f>IF(OR(BP619=0.05,BP619=0),BP619,IF(AND(BP619&gt;0.051,BP619&lt;0.1),0.1,IF(AND(BP619&gt;0.001,BP619&lt;0.05),0.05,BP619)))</f>
        <v>0</v>
      </c>
      <c r="BR619" s="23">
        <f>BN619+BO619+BQ619</f>
        <v>0</v>
      </c>
      <c r="BS619">
        <f>IF(BW618&gt;0,BS618,0)</f>
        <v>0</v>
      </c>
      <c r="BT619" s="7">
        <f>SUM(BD619:BE619)+BR619+BS619</f>
        <v>0</v>
      </c>
      <c r="BU619" s="7">
        <f>IF(AND(BT619&gt;0,BT620=0),BT619,0)</f>
        <v>0</v>
      </c>
      <c r="BV619" s="7">
        <f>IF(BW618&gt;0,BV618,0)</f>
        <v>0</v>
      </c>
      <c r="BW619" s="7">
        <f>IF(ROUND(BT619-BV619,2)&gt;0,ROUND(BT619-BV619,2),0)</f>
        <v>0</v>
      </c>
      <c r="CB619">
        <v>617</v>
      </c>
      <c r="CC619" s="7">
        <f>IF(DB618&gt;0,CC618-1000,CC618)</f>
        <v>0</v>
      </c>
      <c r="CD619" s="20">
        <f>IF(DB618&gt;0,ROUND(PMT($F$92/12,$F$96*12,-CC619),5),0)</f>
        <v>0</v>
      </c>
      <c r="CE619" s="15">
        <f>IF(DB618&gt;0,ROUND(CC619*$CE$1/1000,2),0)</f>
        <v>0</v>
      </c>
      <c r="CF619" s="9">
        <f>INT(CE619)</f>
        <v>0</v>
      </c>
      <c r="CG619" s="23">
        <f>INT((CE619-CF619)*10)/10</f>
        <v>0</v>
      </c>
      <c r="CH619" s="17">
        <f>CE619-CF619-CG619</f>
        <v>0</v>
      </c>
      <c r="CI619" s="23">
        <f>IF(OR(CH619=0.05,CH619=0),CH619,IF(AND(CH619&gt;0.051,CH619&lt;0.1),0.1,IF(AND(CH619&gt;0.001,CH619&lt;0.05),0.05,CH619)))</f>
        <v>0</v>
      </c>
      <c r="CJ619" s="23">
        <f>CF619+CG619+CI619</f>
        <v>0</v>
      </c>
      <c r="CK619" s="15">
        <f>IF(DB618&gt;0,ROUND($CD$1*$CK$1,2),0)</f>
        <v>0</v>
      </c>
      <c r="CL619" s="22">
        <v>0</v>
      </c>
      <c r="CM619" s="22">
        <f>IF(DB618&gt;0,ROUND($CD$1*$CM$1,2),0)</f>
        <v>0</v>
      </c>
      <c r="CN619" s="22">
        <f>IF(DB618&gt;0,ROUND($CD$1*$CN$1,2),0)</f>
        <v>0</v>
      </c>
      <c r="CO619" s="22">
        <f>IF(DB618&gt;0,ROUND($CD$1*$CO$1,2),0)</f>
        <v>0</v>
      </c>
      <c r="CP619" s="22">
        <f>IF(DB618&gt;0,ROUND($CD$1*$CP$1,2),0)</f>
        <v>0</v>
      </c>
      <c r="CQ619" s="15">
        <f>IF(DB618&gt;0,CK619+SUM(CM619:CP619),0)</f>
        <v>0</v>
      </c>
      <c r="CR619" s="22">
        <f>IF(DB618&gt;0,ROUND(CQ619/12,2),0)</f>
        <v>0</v>
      </c>
      <c r="CS619" s="9">
        <f>INT(CR619)</f>
        <v>0</v>
      </c>
      <c r="CT619" s="23">
        <f>INT((CR619-CS619)*10)/10</f>
        <v>0</v>
      </c>
      <c r="CU619" s="17">
        <f>CR619-CS619-CT619</f>
        <v>0</v>
      </c>
      <c r="CV619" s="23">
        <f>IF(OR(CU619=0.05,CU619=0),CU619,IF(AND(CU619&gt;0.051,CU619&lt;0.1),0.1,IF(AND(CU619&gt;0.001,CU619&lt;0.05),0.05,CU619)))</f>
        <v>0</v>
      </c>
      <c r="CW619" s="23">
        <f>CS619+CT619+CV619</f>
        <v>0</v>
      </c>
      <c r="CX619">
        <f>IF(DB618&gt;0,CX618,0)</f>
        <v>0</v>
      </c>
      <c r="CY619" s="7">
        <f>ROUND(CD619+CJ619+CW619+CX619,2)</f>
        <v>0</v>
      </c>
      <c r="CZ619" s="7">
        <f>IF(AND(CY619&gt;0,CY620=0),CY619,0)</f>
        <v>0</v>
      </c>
      <c r="DA619" s="7">
        <f>IF(DB618&gt;0,DA618,0)</f>
        <v>0</v>
      </c>
      <c r="DB619" s="7">
        <f>IF(ROUND(CY619-DA619,2)&gt;0,ROUND(CY619-DA619,2),0)</f>
        <v>0</v>
      </c>
      <c r="EB619">
        <v>617</v>
      </c>
      <c r="EC619" s="7">
        <f>IF(FB618&gt;0,EC618-1000,EC618)</f>
        <v>0</v>
      </c>
      <c r="ED619" s="20">
        <f>IF(FB618&gt;0,ROUND(PMT($F$92/12,$F$96*12,-EC619),5),0)</f>
        <v>0</v>
      </c>
      <c r="EE619" s="15">
        <f>IF(FB618&gt;0,ROUND(EC619*$EE$1/1000,2),0)</f>
        <v>0</v>
      </c>
      <c r="EF619" s="9">
        <f>INT(EE619)</f>
        <v>0</v>
      </c>
      <c r="EG619" s="23">
        <f>INT((EE619-EF619)*10)/10</f>
        <v>0</v>
      </c>
      <c r="EH619" s="17">
        <f>EE619-EF619-EG619</f>
        <v>0</v>
      </c>
      <c r="EI619" s="23">
        <f>IF(OR(EH619=0.05,EH619=0),EH619,IF(AND(EH619&gt;0.051,EH619&lt;0.1),0.1,IF(AND(EH619&gt;0.001,EH619&lt;0.05),0.05,EH619)))</f>
        <v>0</v>
      </c>
      <c r="EJ619" s="23">
        <f>EF619+EG619+EI619</f>
        <v>0</v>
      </c>
      <c r="EK619" s="15">
        <f>IF(FB618&gt;0,ROUND($ED$1*$EK$1,2),0)</f>
        <v>0</v>
      </c>
      <c r="EL619" s="22">
        <v>0</v>
      </c>
      <c r="EM619" s="22">
        <f>IF(FB618&gt;0,ROUND($ED$1*$EM$1,0),0)</f>
        <v>0</v>
      </c>
      <c r="EN619" s="22">
        <f>IF(FB618&gt;0,ROUND($ED$1*$EN$1,2),0)</f>
        <v>0</v>
      </c>
      <c r="EO619" s="22">
        <f>IF(FB618&gt;0,ROUND($ED$1*$EO$1,2),0)</f>
        <v>0</v>
      </c>
      <c r="EP619" s="22">
        <f>IF(FB618&gt;0,ROUND($ED$1*$EP$1,2),0)</f>
        <v>0</v>
      </c>
      <c r="EQ619" s="15">
        <f>IF(FB618&gt;0,EK619+SUM(EM619:EP619),0)</f>
        <v>0</v>
      </c>
      <c r="ER619" s="22">
        <f>IF(FB618&gt;0,ROUND(EQ619/12,2),0)</f>
        <v>0</v>
      </c>
      <c r="ES619" s="9">
        <f>INT(ER619)</f>
        <v>0</v>
      </c>
      <c r="ET619" s="23">
        <f>INT((ER619-ES619)*10)/10</f>
        <v>0</v>
      </c>
      <c r="EU619" s="17">
        <f>ER619-ES619-ET619</f>
        <v>0</v>
      </c>
      <c r="EV619" s="23">
        <f>IF(OR(EU619=0.05,EU619=0),EU619,IF(AND(EU619&gt;0.051,EU619&lt;0.1),0.1,IF(AND(EU619&gt;0.001,EU619&lt;0.05),0.05,EU619)))</f>
        <v>0</v>
      </c>
      <c r="EW619" s="23">
        <f>ES619+ET619+EV619</f>
        <v>0</v>
      </c>
      <c r="EX619">
        <f>IF(FB618&gt;0,EX618,0)</f>
        <v>0</v>
      </c>
      <c r="EY619" s="7">
        <f>ROUND(ED619+EJ619+EW619+EX619,2)</f>
        <v>0</v>
      </c>
      <c r="EZ619" s="7">
        <f>IF(AND(EY619&gt;0,EY620=0),EY619,0)</f>
        <v>0</v>
      </c>
      <c r="FA619" s="7">
        <f>IF(FB618&gt;0,FA618,0)</f>
        <v>0</v>
      </c>
      <c r="FB619" s="7">
        <f>IF(ROUND(EY619-FA619,2)&gt;0,ROUND(EY619-FA619,2),0)</f>
        <v>0</v>
      </c>
      <c r="GB619">
        <v>617</v>
      </c>
      <c r="GC619" s="7">
        <f>IF(HB618&gt;0,GC618-1000,GC618)</f>
        <v>0</v>
      </c>
      <c r="GD619" s="20">
        <f>IF(HB618&gt;0,ROUND(PMT($F$92/12,$F$96*12,-GC619),5),0)</f>
        <v>0</v>
      </c>
      <c r="GE619" s="15">
        <f>IF(HB618&gt;0,ROUND(GC619*$GE$1/1000,2),0)</f>
        <v>0</v>
      </c>
      <c r="GF619" s="9">
        <f>INT(GE619)</f>
        <v>0</v>
      </c>
      <c r="GG619" s="23">
        <f>INT((GE619-GF619)*10)/10</f>
        <v>0</v>
      </c>
      <c r="GH619" s="17">
        <f>GE619-GF619-GG619</f>
        <v>0</v>
      </c>
      <c r="GI619" s="23">
        <f>IF(OR(GH619=0.05,GH619=0),GH619,IF(AND(GH619&gt;0.051,GH619&lt;0.1),0.1,IF(AND(GH619&gt;0.001,GH619&lt;0.05),0.05,GH619)))</f>
        <v>0</v>
      </c>
      <c r="GJ619" s="23">
        <f>GF619+GG619+GI619</f>
        <v>0</v>
      </c>
      <c r="GK619" s="15">
        <f>IF(HB618&gt;0,ROUND($GD$1*$GK$1,2),0)</f>
        <v>0</v>
      </c>
      <c r="GL619" s="22">
        <v>0</v>
      </c>
      <c r="GM619" s="22">
        <f>IF(HB618&gt;0,ROUND($GD$1*$GM$1,0),0)</f>
        <v>0</v>
      </c>
      <c r="GN619" s="22">
        <f>IF(HB618&gt;0,ROUND($GD$1*$GN$1,2),0)</f>
        <v>0</v>
      </c>
      <c r="GO619" s="22">
        <f>IF(HB618&gt;0,ROUND($GD$1*$GO$1,2),0)</f>
        <v>0</v>
      </c>
      <c r="GP619" s="22">
        <f>IF(HB618&gt;0,ROUND($GD$1*$GP$1,2),0)</f>
        <v>0</v>
      </c>
      <c r="GQ619" s="15">
        <f>IF(HB618&gt;0,GK619+SUM(GM619:GP619),0)</f>
        <v>0</v>
      </c>
      <c r="GR619" s="22">
        <f>IF(HB618&gt;0,ROUND(GQ619/12,2),0)</f>
        <v>0</v>
      </c>
      <c r="GS619" s="9">
        <f>INT(GR619)</f>
        <v>0</v>
      </c>
      <c r="GT619" s="23">
        <f>INT((GR619-GS619)*10)/10</f>
        <v>0</v>
      </c>
      <c r="GU619" s="17">
        <f>GR619-GS619-GT619</f>
        <v>0</v>
      </c>
      <c r="GV619" s="23">
        <f>IF(OR(GU619=0.05,GU619=0),GU619,IF(AND(GU619&gt;0.051,GU619&lt;0.1),0.1,IF(AND(GU619&gt;0.001,GU619&lt;0.05),0.05,GU619)))</f>
        <v>0</v>
      </c>
      <c r="GW619" s="23">
        <f>GS619+GT619+GV619</f>
        <v>0</v>
      </c>
      <c r="GX619">
        <f>IF(HB618&gt;0,GX618,0)</f>
        <v>0</v>
      </c>
      <c r="GY619" s="7">
        <f>ROUND(GD619+GJ619+GW619+GX619,2)</f>
        <v>0</v>
      </c>
      <c r="GZ619" s="7">
        <f>IF(AND(GY619&gt;0,GY620=0),GY619,0)</f>
        <v>0</v>
      </c>
      <c r="HA619" s="7">
        <f>IF(HB618&gt;0,HA618,0)</f>
        <v>0</v>
      </c>
      <c r="HB619" s="7">
        <f>IF(ROUND(GY619-HA619,2)&gt;0,ROUND(GY619-HA619,2),0)</f>
        <v>0</v>
      </c>
    </row>
    <row r="620" spans="1:235">
      <c r="BB620">
        <v>618</v>
      </c>
      <c r="BC620" s="7">
        <f>IF(BW619&gt;0,BC619-1000,BC619)</f>
        <v>0</v>
      </c>
      <c r="BD620" s="20">
        <f>IF(BW619&gt;0,ROUND(PMT($F$92/12,$F$96*12,-BC620),5),0)</f>
        <v>0</v>
      </c>
      <c r="BE620" s="15">
        <f>IF(BW619&gt;0,ROUND(BC620*$E$1/1000,2),0)</f>
        <v>0</v>
      </c>
      <c r="BF620" s="15">
        <f>IF(BW619&gt;0,ROUND(MIN(BC620,$F$168)*$BF$1,2),0)</f>
        <v>0</v>
      </c>
      <c r="BG620" s="22">
        <v>0</v>
      </c>
      <c r="BH620" s="22">
        <f>IF(BW619&gt;0,ROUND(MIN(BC620,$F$168)*$BH$1,0),0)</f>
        <v>0</v>
      </c>
      <c r="BI620" s="22">
        <f>IF(BW619&gt;0,ROUND(MIN(BC620,$F$168)*$BI$1,2),0)</f>
        <v>0</v>
      </c>
      <c r="BJ620" s="22">
        <f>IF(BW619&gt;0,ROUND(MIN(BC620,$F$168)*$BJ$1,2),0)</f>
        <v>0</v>
      </c>
      <c r="BK620" s="22">
        <f>IF(BW619&gt;0,ROUND(MIN(BC620,$F$168)*$BK$1,2),0)</f>
        <v>0</v>
      </c>
      <c r="BL620" s="15">
        <f>IF(BW619&gt;0,BF620+SUM(BH620:BK620),0)</f>
        <v>0</v>
      </c>
      <c r="BM620" s="22">
        <f>IF(BW619&gt;0,ROUND(BL620/12,2),0)</f>
        <v>0</v>
      </c>
      <c r="BN620" s="9">
        <f>INT(BM620)</f>
        <v>0</v>
      </c>
      <c r="BO620" s="23">
        <f>INT((BM620-BN620)*10)/10</f>
        <v>0</v>
      </c>
      <c r="BP620" s="17">
        <f>BM620-BN620-BO620</f>
        <v>0</v>
      </c>
      <c r="BQ620" s="23">
        <f>IF(OR(BP620=0.05,BP620=0),BP620,IF(AND(BP620&gt;0.051,BP620&lt;0.1),0.1,IF(AND(BP620&gt;0.001,BP620&lt;0.05),0.05,BP620)))</f>
        <v>0</v>
      </c>
      <c r="BR620" s="23">
        <f>BN620+BO620+BQ620</f>
        <v>0</v>
      </c>
      <c r="BS620">
        <f>IF(BW619&gt;0,BS619,0)</f>
        <v>0</v>
      </c>
      <c r="BT620" s="7">
        <f>SUM(BD620:BE620)+BR620+BS620</f>
        <v>0</v>
      </c>
      <c r="BU620" s="7">
        <f>IF(AND(BT620&gt;0,BT621=0),BT620,0)</f>
        <v>0</v>
      </c>
      <c r="BV620" s="7">
        <f>IF(BW619&gt;0,BV619,0)</f>
        <v>0</v>
      </c>
      <c r="BW620" s="7">
        <f>IF(ROUND(BT620-BV620,2)&gt;0,ROUND(BT620-BV620,2),0)</f>
        <v>0</v>
      </c>
      <c r="CB620">
        <v>618</v>
      </c>
      <c r="CC620" s="7">
        <f>IF(DB619&gt;0,CC619-1000,CC619)</f>
        <v>0</v>
      </c>
      <c r="CD620" s="20">
        <f>IF(DB619&gt;0,ROUND(PMT($F$92/12,$F$96*12,-CC620),5),0)</f>
        <v>0</v>
      </c>
      <c r="CE620" s="15">
        <f>IF(DB619&gt;0,ROUND(CC620*$CE$1/1000,2),0)</f>
        <v>0</v>
      </c>
      <c r="CF620" s="9">
        <f>INT(CE620)</f>
        <v>0</v>
      </c>
      <c r="CG620" s="23">
        <f>INT((CE620-CF620)*10)/10</f>
        <v>0</v>
      </c>
      <c r="CH620" s="17">
        <f>CE620-CF620-CG620</f>
        <v>0</v>
      </c>
      <c r="CI620" s="23">
        <f>IF(OR(CH620=0.05,CH620=0),CH620,IF(AND(CH620&gt;0.051,CH620&lt;0.1),0.1,IF(AND(CH620&gt;0.001,CH620&lt;0.05),0.05,CH620)))</f>
        <v>0</v>
      </c>
      <c r="CJ620" s="23">
        <f>CF620+CG620+CI620</f>
        <v>0</v>
      </c>
      <c r="CK620" s="15">
        <f>IF(DB619&gt;0,ROUND($CD$1*$CK$1,2),0)</f>
        <v>0</v>
      </c>
      <c r="CL620" s="22">
        <v>0</v>
      </c>
      <c r="CM620" s="22">
        <f>IF(DB619&gt;0,ROUND($CD$1*$CM$1,2),0)</f>
        <v>0</v>
      </c>
      <c r="CN620" s="22">
        <f>IF(DB619&gt;0,ROUND($CD$1*$CN$1,2),0)</f>
        <v>0</v>
      </c>
      <c r="CO620" s="22">
        <f>IF(DB619&gt;0,ROUND($CD$1*$CO$1,2),0)</f>
        <v>0</v>
      </c>
      <c r="CP620" s="22">
        <f>IF(DB619&gt;0,ROUND($CD$1*$CP$1,2),0)</f>
        <v>0</v>
      </c>
      <c r="CQ620" s="15">
        <f>IF(DB619&gt;0,CK620+SUM(CM620:CP620),0)</f>
        <v>0</v>
      </c>
      <c r="CR620" s="22">
        <f>IF(DB619&gt;0,ROUND(CQ620/12,2),0)</f>
        <v>0</v>
      </c>
      <c r="CS620" s="9">
        <f>INT(CR620)</f>
        <v>0</v>
      </c>
      <c r="CT620" s="23">
        <f>INT((CR620-CS620)*10)/10</f>
        <v>0</v>
      </c>
      <c r="CU620" s="17">
        <f>CR620-CS620-CT620</f>
        <v>0</v>
      </c>
      <c r="CV620" s="23">
        <f>IF(OR(CU620=0.05,CU620=0),CU620,IF(AND(CU620&gt;0.051,CU620&lt;0.1),0.1,IF(AND(CU620&gt;0.001,CU620&lt;0.05),0.05,CU620)))</f>
        <v>0</v>
      </c>
      <c r="CW620" s="23">
        <f>CS620+CT620+CV620</f>
        <v>0</v>
      </c>
      <c r="CX620">
        <f>IF(DB619&gt;0,CX619,0)</f>
        <v>0</v>
      </c>
      <c r="CY620" s="7">
        <f>ROUND(CD620+CJ620+CW620+CX620,2)</f>
        <v>0</v>
      </c>
      <c r="CZ620" s="7">
        <f>IF(AND(CY620&gt;0,CY621=0),CY620,0)</f>
        <v>0</v>
      </c>
      <c r="DA620" s="7">
        <f>IF(DB619&gt;0,DA619,0)</f>
        <v>0</v>
      </c>
      <c r="DB620" s="7">
        <f>IF(ROUND(CY620-DA620,2)&gt;0,ROUND(CY620-DA620,2),0)</f>
        <v>0</v>
      </c>
      <c r="EB620">
        <v>618</v>
      </c>
      <c r="EC620" s="7">
        <f>IF(FB619&gt;0,EC619-1000,EC619)</f>
        <v>0</v>
      </c>
      <c r="ED620" s="20">
        <f>IF(FB619&gt;0,ROUND(PMT($F$92/12,$F$96*12,-EC620),5),0)</f>
        <v>0</v>
      </c>
      <c r="EE620" s="15">
        <f>IF(FB619&gt;0,ROUND(EC620*$EE$1/1000,2),0)</f>
        <v>0</v>
      </c>
      <c r="EF620" s="9">
        <f>INT(EE620)</f>
        <v>0</v>
      </c>
      <c r="EG620" s="23">
        <f>INT((EE620-EF620)*10)/10</f>
        <v>0</v>
      </c>
      <c r="EH620" s="17">
        <f>EE620-EF620-EG620</f>
        <v>0</v>
      </c>
      <c r="EI620" s="23">
        <f>IF(OR(EH620=0.05,EH620=0),EH620,IF(AND(EH620&gt;0.051,EH620&lt;0.1),0.1,IF(AND(EH620&gt;0.001,EH620&lt;0.05),0.05,EH620)))</f>
        <v>0</v>
      </c>
      <c r="EJ620" s="23">
        <f>EF620+EG620+EI620</f>
        <v>0</v>
      </c>
      <c r="EK620" s="15">
        <f>IF(FB619&gt;0,ROUND($ED$1*$EK$1,2),0)</f>
        <v>0</v>
      </c>
      <c r="EL620" s="22">
        <v>0</v>
      </c>
      <c r="EM620" s="22">
        <f>IF(FB619&gt;0,ROUND($ED$1*$EM$1,0),0)</f>
        <v>0</v>
      </c>
      <c r="EN620" s="22">
        <f>IF(FB619&gt;0,ROUND($ED$1*$EN$1,2),0)</f>
        <v>0</v>
      </c>
      <c r="EO620" s="22">
        <f>IF(FB619&gt;0,ROUND($ED$1*$EO$1,2),0)</f>
        <v>0</v>
      </c>
      <c r="EP620" s="22">
        <f>IF(FB619&gt;0,ROUND($ED$1*$EP$1,2),0)</f>
        <v>0</v>
      </c>
      <c r="EQ620" s="15">
        <f>IF(FB619&gt;0,EK620+SUM(EM620:EP620),0)</f>
        <v>0</v>
      </c>
      <c r="ER620" s="22">
        <f>IF(FB619&gt;0,ROUND(EQ620/12,2),0)</f>
        <v>0</v>
      </c>
      <c r="ES620" s="9">
        <f>INT(ER620)</f>
        <v>0</v>
      </c>
      <c r="ET620" s="23">
        <f>INT((ER620-ES620)*10)/10</f>
        <v>0</v>
      </c>
      <c r="EU620" s="17">
        <f>ER620-ES620-ET620</f>
        <v>0</v>
      </c>
      <c r="EV620" s="23">
        <f>IF(OR(EU620=0.05,EU620=0),EU620,IF(AND(EU620&gt;0.051,EU620&lt;0.1),0.1,IF(AND(EU620&gt;0.001,EU620&lt;0.05),0.05,EU620)))</f>
        <v>0</v>
      </c>
      <c r="EW620" s="23">
        <f>ES620+ET620+EV620</f>
        <v>0</v>
      </c>
      <c r="EX620">
        <f>IF(FB619&gt;0,EX619,0)</f>
        <v>0</v>
      </c>
      <c r="EY620" s="7">
        <f>ROUND(ED620+EJ620+EW620+EX620,2)</f>
        <v>0</v>
      </c>
      <c r="EZ620" s="7">
        <f>IF(AND(EY620&gt;0,EY621=0),EY620,0)</f>
        <v>0</v>
      </c>
      <c r="FA620" s="7">
        <f>IF(FB619&gt;0,FA619,0)</f>
        <v>0</v>
      </c>
      <c r="FB620" s="7">
        <f>IF(ROUND(EY620-FA620,2)&gt;0,ROUND(EY620-FA620,2),0)</f>
        <v>0</v>
      </c>
      <c r="GB620">
        <v>618</v>
      </c>
      <c r="GC620" s="7">
        <f>IF(HB619&gt;0,GC619-1000,GC619)</f>
        <v>0</v>
      </c>
      <c r="GD620" s="20">
        <f>IF(HB619&gt;0,ROUND(PMT($F$92/12,$F$96*12,-GC620),5),0)</f>
        <v>0</v>
      </c>
      <c r="GE620" s="15">
        <f>IF(HB619&gt;0,ROUND(GC620*$GE$1/1000,2),0)</f>
        <v>0</v>
      </c>
      <c r="GF620" s="9">
        <f>INT(GE620)</f>
        <v>0</v>
      </c>
      <c r="GG620" s="23">
        <f>INT((GE620-GF620)*10)/10</f>
        <v>0</v>
      </c>
      <c r="GH620" s="17">
        <f>GE620-GF620-GG620</f>
        <v>0</v>
      </c>
      <c r="GI620" s="23">
        <f>IF(OR(GH620=0.05,GH620=0),GH620,IF(AND(GH620&gt;0.051,GH620&lt;0.1),0.1,IF(AND(GH620&gt;0.001,GH620&lt;0.05),0.05,GH620)))</f>
        <v>0</v>
      </c>
      <c r="GJ620" s="23">
        <f>GF620+GG620+GI620</f>
        <v>0</v>
      </c>
      <c r="GK620" s="15">
        <f>IF(HB619&gt;0,ROUND($GD$1*$GK$1,2),0)</f>
        <v>0</v>
      </c>
      <c r="GL620" s="22">
        <v>0</v>
      </c>
      <c r="GM620" s="22">
        <f>IF(HB619&gt;0,ROUND($GD$1*$GM$1,0),0)</f>
        <v>0</v>
      </c>
      <c r="GN620" s="22">
        <f>IF(HB619&gt;0,ROUND($GD$1*$GN$1,2),0)</f>
        <v>0</v>
      </c>
      <c r="GO620" s="22">
        <f>IF(HB619&gt;0,ROUND($GD$1*$GO$1,2),0)</f>
        <v>0</v>
      </c>
      <c r="GP620" s="22">
        <f>IF(HB619&gt;0,ROUND($GD$1*$GP$1,2),0)</f>
        <v>0</v>
      </c>
      <c r="GQ620" s="15">
        <f>IF(HB619&gt;0,GK620+SUM(GM620:GP620),0)</f>
        <v>0</v>
      </c>
      <c r="GR620" s="22">
        <f>IF(HB619&gt;0,ROUND(GQ620/12,2),0)</f>
        <v>0</v>
      </c>
      <c r="GS620" s="9">
        <f>INT(GR620)</f>
        <v>0</v>
      </c>
      <c r="GT620" s="23">
        <f>INT((GR620-GS620)*10)/10</f>
        <v>0</v>
      </c>
      <c r="GU620" s="17">
        <f>GR620-GS620-GT620</f>
        <v>0</v>
      </c>
      <c r="GV620" s="23">
        <f>IF(OR(GU620=0.05,GU620=0),GU620,IF(AND(GU620&gt;0.051,GU620&lt;0.1),0.1,IF(AND(GU620&gt;0.001,GU620&lt;0.05),0.05,GU620)))</f>
        <v>0</v>
      </c>
      <c r="GW620" s="23">
        <f>GS620+GT620+GV620</f>
        <v>0</v>
      </c>
      <c r="GX620">
        <f>IF(HB619&gt;0,GX619,0)</f>
        <v>0</v>
      </c>
      <c r="GY620" s="7">
        <f>ROUND(GD620+GJ620+GW620+GX620,2)</f>
        <v>0</v>
      </c>
      <c r="GZ620" s="7">
        <f>IF(AND(GY620&gt;0,GY621=0),GY620,0)</f>
        <v>0</v>
      </c>
      <c r="HA620" s="7">
        <f>IF(HB619&gt;0,HA619,0)</f>
        <v>0</v>
      </c>
      <c r="HB620" s="7">
        <f>IF(ROUND(GY620-HA620,2)&gt;0,ROUND(GY620-HA620,2),0)</f>
        <v>0</v>
      </c>
    </row>
    <row r="621" spans="1:235">
      <c r="BB621">
        <v>619</v>
      </c>
      <c r="BC621" s="7">
        <f>IF(BW620&gt;0,BC620-1000,BC620)</f>
        <v>0</v>
      </c>
      <c r="BD621" s="20">
        <f>IF(BW620&gt;0,ROUND(PMT($F$92/12,$F$96*12,-BC621),5),0)</f>
        <v>0</v>
      </c>
      <c r="BE621" s="15">
        <f>IF(BW620&gt;0,ROUND(BC621*$E$1/1000,2),0)</f>
        <v>0</v>
      </c>
      <c r="BF621" s="15">
        <f>IF(BW620&gt;0,ROUND(MIN(BC621,$F$168)*$BF$1,2),0)</f>
        <v>0</v>
      </c>
      <c r="BG621" s="22">
        <v>0</v>
      </c>
      <c r="BH621" s="22">
        <f>IF(BW620&gt;0,ROUND(MIN(BC621,$F$168)*$BH$1,0),0)</f>
        <v>0</v>
      </c>
      <c r="BI621" s="22">
        <f>IF(BW620&gt;0,ROUND(MIN(BC621,$F$168)*$BI$1,2),0)</f>
        <v>0</v>
      </c>
      <c r="BJ621" s="22">
        <f>IF(BW620&gt;0,ROUND(MIN(BC621,$F$168)*$BJ$1,2),0)</f>
        <v>0</v>
      </c>
      <c r="BK621" s="22">
        <f>IF(BW620&gt;0,ROUND(MIN(BC621,$F$168)*$BK$1,2),0)</f>
        <v>0</v>
      </c>
      <c r="BL621" s="15">
        <f>IF(BW620&gt;0,BF621+SUM(BH621:BK621),0)</f>
        <v>0</v>
      </c>
      <c r="BM621" s="22">
        <f>IF(BW620&gt;0,ROUND(BL621/12,2),0)</f>
        <v>0</v>
      </c>
      <c r="BN621" s="9">
        <f>INT(BM621)</f>
        <v>0</v>
      </c>
      <c r="BO621" s="23">
        <f>INT((BM621-BN621)*10)/10</f>
        <v>0</v>
      </c>
      <c r="BP621" s="17">
        <f>BM621-BN621-BO621</f>
        <v>0</v>
      </c>
      <c r="BQ621" s="23">
        <f>IF(OR(BP621=0.05,BP621=0),BP621,IF(AND(BP621&gt;0.051,BP621&lt;0.1),0.1,IF(AND(BP621&gt;0.001,BP621&lt;0.05),0.05,BP621)))</f>
        <v>0</v>
      </c>
      <c r="BR621" s="23">
        <f>BN621+BO621+BQ621</f>
        <v>0</v>
      </c>
      <c r="BS621">
        <f>IF(BW620&gt;0,BS620,0)</f>
        <v>0</v>
      </c>
      <c r="BT621" s="7">
        <f>SUM(BD621:BE621)+BR621+BS621</f>
        <v>0</v>
      </c>
      <c r="BU621" s="7">
        <f>IF(AND(BT621&gt;0,BT622=0),BT621,0)</f>
        <v>0</v>
      </c>
      <c r="BV621" s="7">
        <f>IF(BW620&gt;0,BV620,0)</f>
        <v>0</v>
      </c>
      <c r="BW621" s="7">
        <f>IF(ROUND(BT621-BV621,2)&gt;0,ROUND(BT621-BV621,2),0)</f>
        <v>0</v>
      </c>
      <c r="CB621">
        <v>619</v>
      </c>
      <c r="CC621" s="7">
        <f>IF(DB620&gt;0,CC620-1000,CC620)</f>
        <v>0</v>
      </c>
      <c r="CD621" s="20">
        <f>IF(DB620&gt;0,ROUND(PMT($F$92/12,$F$96*12,-CC621),5),0)</f>
        <v>0</v>
      </c>
      <c r="CE621" s="15">
        <f>IF(DB620&gt;0,ROUND(CC621*$CE$1/1000,2),0)</f>
        <v>0</v>
      </c>
      <c r="CF621" s="9">
        <f>INT(CE621)</f>
        <v>0</v>
      </c>
      <c r="CG621" s="23">
        <f>INT((CE621-CF621)*10)/10</f>
        <v>0</v>
      </c>
      <c r="CH621" s="17">
        <f>CE621-CF621-CG621</f>
        <v>0</v>
      </c>
      <c r="CI621" s="23">
        <f>IF(OR(CH621=0.05,CH621=0),CH621,IF(AND(CH621&gt;0.051,CH621&lt;0.1),0.1,IF(AND(CH621&gt;0.001,CH621&lt;0.05),0.05,CH621)))</f>
        <v>0</v>
      </c>
      <c r="CJ621" s="23">
        <f>CF621+CG621+CI621</f>
        <v>0</v>
      </c>
      <c r="CK621" s="15">
        <f>IF(DB620&gt;0,ROUND($CD$1*$CK$1,2),0)</f>
        <v>0</v>
      </c>
      <c r="CL621" s="22">
        <v>0</v>
      </c>
      <c r="CM621" s="22">
        <f>IF(DB620&gt;0,ROUND($CD$1*$CM$1,2),0)</f>
        <v>0</v>
      </c>
      <c r="CN621" s="22">
        <f>IF(DB620&gt;0,ROUND($CD$1*$CN$1,2),0)</f>
        <v>0</v>
      </c>
      <c r="CO621" s="22">
        <f>IF(DB620&gt;0,ROUND($CD$1*$CO$1,2),0)</f>
        <v>0</v>
      </c>
      <c r="CP621" s="22">
        <f>IF(DB620&gt;0,ROUND($CD$1*$CP$1,2),0)</f>
        <v>0</v>
      </c>
      <c r="CQ621" s="15">
        <f>IF(DB620&gt;0,CK621+SUM(CM621:CP621),0)</f>
        <v>0</v>
      </c>
      <c r="CR621" s="22">
        <f>IF(DB620&gt;0,ROUND(CQ621/12,2),0)</f>
        <v>0</v>
      </c>
      <c r="CS621" s="9">
        <f>INT(CR621)</f>
        <v>0</v>
      </c>
      <c r="CT621" s="23">
        <f>INT((CR621-CS621)*10)/10</f>
        <v>0</v>
      </c>
      <c r="CU621" s="17">
        <f>CR621-CS621-CT621</f>
        <v>0</v>
      </c>
      <c r="CV621" s="23">
        <f>IF(OR(CU621=0.05,CU621=0),CU621,IF(AND(CU621&gt;0.051,CU621&lt;0.1),0.1,IF(AND(CU621&gt;0.001,CU621&lt;0.05),0.05,CU621)))</f>
        <v>0</v>
      </c>
      <c r="CW621" s="23">
        <f>CS621+CT621+CV621</f>
        <v>0</v>
      </c>
      <c r="CX621">
        <f>IF(DB620&gt;0,CX620,0)</f>
        <v>0</v>
      </c>
      <c r="CY621" s="7">
        <f>ROUND(CD621+CJ621+CW621+CX621,2)</f>
        <v>0</v>
      </c>
      <c r="CZ621" s="7">
        <f>IF(AND(CY621&gt;0,CY622=0),CY621,0)</f>
        <v>0</v>
      </c>
      <c r="DA621" s="7">
        <f>IF(DB620&gt;0,DA620,0)</f>
        <v>0</v>
      </c>
      <c r="DB621" s="7">
        <f>IF(ROUND(CY621-DA621,2)&gt;0,ROUND(CY621-DA621,2),0)</f>
        <v>0</v>
      </c>
      <c r="EB621">
        <v>619</v>
      </c>
      <c r="EC621" s="7">
        <f>IF(FB620&gt;0,EC620-1000,EC620)</f>
        <v>0</v>
      </c>
      <c r="ED621" s="20">
        <f>IF(FB620&gt;0,ROUND(PMT($F$92/12,$F$96*12,-EC621),5),0)</f>
        <v>0</v>
      </c>
      <c r="EE621" s="15">
        <f>IF(FB620&gt;0,ROUND(EC621*$EE$1/1000,2),0)</f>
        <v>0</v>
      </c>
      <c r="EF621" s="9">
        <f>INT(EE621)</f>
        <v>0</v>
      </c>
      <c r="EG621" s="23">
        <f>INT((EE621-EF621)*10)/10</f>
        <v>0</v>
      </c>
      <c r="EH621" s="17">
        <f>EE621-EF621-EG621</f>
        <v>0</v>
      </c>
      <c r="EI621" s="23">
        <f>IF(OR(EH621=0.05,EH621=0),EH621,IF(AND(EH621&gt;0.051,EH621&lt;0.1),0.1,IF(AND(EH621&gt;0.001,EH621&lt;0.05),0.05,EH621)))</f>
        <v>0</v>
      </c>
      <c r="EJ621" s="23">
        <f>EF621+EG621+EI621</f>
        <v>0</v>
      </c>
      <c r="EK621" s="15">
        <f>IF(FB620&gt;0,ROUND($ED$1*$EK$1,2),0)</f>
        <v>0</v>
      </c>
      <c r="EL621" s="22">
        <v>0</v>
      </c>
      <c r="EM621" s="22">
        <f>IF(FB620&gt;0,ROUND($ED$1*$EM$1,0),0)</f>
        <v>0</v>
      </c>
      <c r="EN621" s="22">
        <f>IF(FB620&gt;0,ROUND($ED$1*$EN$1,2),0)</f>
        <v>0</v>
      </c>
      <c r="EO621" s="22">
        <f>IF(FB620&gt;0,ROUND($ED$1*$EO$1,2),0)</f>
        <v>0</v>
      </c>
      <c r="EP621" s="22">
        <f>IF(FB620&gt;0,ROUND($ED$1*$EP$1,2),0)</f>
        <v>0</v>
      </c>
      <c r="EQ621" s="15">
        <f>IF(FB620&gt;0,EK621+SUM(EM621:EP621),0)</f>
        <v>0</v>
      </c>
      <c r="ER621" s="22">
        <f>IF(FB620&gt;0,ROUND(EQ621/12,2),0)</f>
        <v>0</v>
      </c>
      <c r="ES621" s="9">
        <f>INT(ER621)</f>
        <v>0</v>
      </c>
      <c r="ET621" s="23">
        <f>INT((ER621-ES621)*10)/10</f>
        <v>0</v>
      </c>
      <c r="EU621" s="17">
        <f>ER621-ES621-ET621</f>
        <v>0</v>
      </c>
      <c r="EV621" s="23">
        <f>IF(OR(EU621=0.05,EU621=0),EU621,IF(AND(EU621&gt;0.051,EU621&lt;0.1),0.1,IF(AND(EU621&gt;0.001,EU621&lt;0.05),0.05,EU621)))</f>
        <v>0</v>
      </c>
      <c r="EW621" s="23">
        <f>ES621+ET621+EV621</f>
        <v>0</v>
      </c>
      <c r="EX621">
        <f>IF(FB620&gt;0,EX620,0)</f>
        <v>0</v>
      </c>
      <c r="EY621" s="7">
        <f>ROUND(ED621+EJ621+EW621+EX621,2)</f>
        <v>0</v>
      </c>
      <c r="EZ621" s="7">
        <f>IF(AND(EY621&gt;0,EY622=0),EY621,0)</f>
        <v>0</v>
      </c>
      <c r="FA621" s="7">
        <f>IF(FB620&gt;0,FA620,0)</f>
        <v>0</v>
      </c>
      <c r="FB621" s="7">
        <f>IF(ROUND(EY621-FA621,2)&gt;0,ROUND(EY621-FA621,2),0)</f>
        <v>0</v>
      </c>
      <c r="GB621">
        <v>619</v>
      </c>
      <c r="GC621" s="7">
        <f>IF(HB620&gt;0,GC620-1000,GC620)</f>
        <v>0</v>
      </c>
      <c r="GD621" s="20">
        <f>IF(HB620&gt;0,ROUND(PMT($F$92/12,$F$96*12,-GC621),5),0)</f>
        <v>0</v>
      </c>
      <c r="GE621" s="15">
        <f>IF(HB620&gt;0,ROUND(GC621*$GE$1/1000,2),0)</f>
        <v>0</v>
      </c>
      <c r="GF621" s="9">
        <f>INT(GE621)</f>
        <v>0</v>
      </c>
      <c r="GG621" s="23">
        <f>INT((GE621-GF621)*10)/10</f>
        <v>0</v>
      </c>
      <c r="GH621" s="17">
        <f>GE621-GF621-GG621</f>
        <v>0</v>
      </c>
      <c r="GI621" s="23">
        <f>IF(OR(GH621=0.05,GH621=0),GH621,IF(AND(GH621&gt;0.051,GH621&lt;0.1),0.1,IF(AND(GH621&gt;0.001,GH621&lt;0.05),0.05,GH621)))</f>
        <v>0</v>
      </c>
      <c r="GJ621" s="23">
        <f>GF621+GG621+GI621</f>
        <v>0</v>
      </c>
      <c r="GK621" s="15">
        <f>IF(HB620&gt;0,ROUND($GD$1*$GK$1,2),0)</f>
        <v>0</v>
      </c>
      <c r="GL621" s="22">
        <v>0</v>
      </c>
      <c r="GM621" s="22">
        <f>IF(HB620&gt;0,ROUND($GD$1*$GM$1,0),0)</f>
        <v>0</v>
      </c>
      <c r="GN621" s="22">
        <f>IF(HB620&gt;0,ROUND($GD$1*$GN$1,2),0)</f>
        <v>0</v>
      </c>
      <c r="GO621" s="22">
        <f>IF(HB620&gt;0,ROUND($GD$1*$GO$1,2),0)</f>
        <v>0</v>
      </c>
      <c r="GP621" s="22">
        <f>IF(HB620&gt;0,ROUND($GD$1*$GP$1,2),0)</f>
        <v>0</v>
      </c>
      <c r="GQ621" s="15">
        <f>IF(HB620&gt;0,GK621+SUM(GM621:GP621),0)</f>
        <v>0</v>
      </c>
      <c r="GR621" s="22">
        <f>IF(HB620&gt;0,ROUND(GQ621/12,2),0)</f>
        <v>0</v>
      </c>
      <c r="GS621" s="9">
        <f>INT(GR621)</f>
        <v>0</v>
      </c>
      <c r="GT621" s="23">
        <f>INT((GR621-GS621)*10)/10</f>
        <v>0</v>
      </c>
      <c r="GU621" s="17">
        <f>GR621-GS621-GT621</f>
        <v>0</v>
      </c>
      <c r="GV621" s="23">
        <f>IF(OR(GU621=0.05,GU621=0),GU621,IF(AND(GU621&gt;0.051,GU621&lt;0.1),0.1,IF(AND(GU621&gt;0.001,GU621&lt;0.05),0.05,GU621)))</f>
        <v>0</v>
      </c>
      <c r="GW621" s="23">
        <f>GS621+GT621+GV621</f>
        <v>0</v>
      </c>
      <c r="GX621">
        <f>IF(HB620&gt;0,GX620,0)</f>
        <v>0</v>
      </c>
      <c r="GY621" s="7">
        <f>ROUND(GD621+GJ621+GW621+GX621,2)</f>
        <v>0</v>
      </c>
      <c r="GZ621" s="7">
        <f>IF(AND(GY621&gt;0,GY622=0),GY621,0)</f>
        <v>0</v>
      </c>
      <c r="HA621" s="7">
        <f>IF(HB620&gt;0,HA620,0)</f>
        <v>0</v>
      </c>
      <c r="HB621" s="7">
        <f>IF(ROUND(GY621-HA621,2)&gt;0,ROUND(GY621-HA621,2),0)</f>
        <v>0</v>
      </c>
    </row>
    <row r="622" spans="1:235">
      <c r="BB622">
        <v>620</v>
      </c>
      <c r="BC622" s="7">
        <f>IF(BW621&gt;0,BC621-1000,BC621)</f>
        <v>0</v>
      </c>
      <c r="BD622" s="20">
        <f>IF(BW621&gt;0,ROUND(PMT($F$92/12,$F$96*12,-BC622),5),0)</f>
        <v>0</v>
      </c>
      <c r="BE622" s="15">
        <f>IF(BW621&gt;0,ROUND(BC622*$E$1/1000,2),0)</f>
        <v>0</v>
      </c>
      <c r="BF622" s="15">
        <f>IF(BW621&gt;0,ROUND(MIN(BC622,$F$168)*$BF$1,2),0)</f>
        <v>0</v>
      </c>
      <c r="BG622" s="22">
        <v>0</v>
      </c>
      <c r="BH622" s="22">
        <f>IF(BW621&gt;0,ROUND(MIN(BC622,$F$168)*$BH$1,0),0)</f>
        <v>0</v>
      </c>
      <c r="BI622" s="22">
        <f>IF(BW621&gt;0,ROUND(MIN(BC622,$F$168)*$BI$1,2),0)</f>
        <v>0</v>
      </c>
      <c r="BJ622" s="22">
        <f>IF(BW621&gt;0,ROUND(MIN(BC622,$F$168)*$BJ$1,2),0)</f>
        <v>0</v>
      </c>
      <c r="BK622" s="22">
        <f>IF(BW621&gt;0,ROUND(MIN(BC622,$F$168)*$BK$1,2),0)</f>
        <v>0</v>
      </c>
      <c r="BL622" s="15">
        <f>IF(BW621&gt;0,BF622+SUM(BH622:BK622),0)</f>
        <v>0</v>
      </c>
      <c r="BM622" s="22">
        <f>IF(BW621&gt;0,ROUND(BL622/12,2),0)</f>
        <v>0</v>
      </c>
      <c r="BN622" s="9">
        <f>INT(BM622)</f>
        <v>0</v>
      </c>
      <c r="BO622" s="23">
        <f>INT((BM622-BN622)*10)/10</f>
        <v>0</v>
      </c>
      <c r="BP622" s="17">
        <f>BM622-BN622-BO622</f>
        <v>0</v>
      </c>
      <c r="BQ622" s="23">
        <f>IF(OR(BP622=0.05,BP622=0),BP622,IF(AND(BP622&gt;0.051,BP622&lt;0.1),0.1,IF(AND(BP622&gt;0.001,BP622&lt;0.05),0.05,BP622)))</f>
        <v>0</v>
      </c>
      <c r="BR622" s="23">
        <f>BN622+BO622+BQ622</f>
        <v>0</v>
      </c>
      <c r="BS622">
        <f>IF(BW621&gt;0,BS621,0)</f>
        <v>0</v>
      </c>
      <c r="BT622" s="7">
        <f>SUM(BD622:BE622)+BR622+BS622</f>
        <v>0</v>
      </c>
      <c r="BU622" s="7">
        <f>IF(AND(BT622&gt;0,BT623=0),BT622,0)</f>
        <v>0</v>
      </c>
      <c r="BV622" s="7">
        <f>IF(BW621&gt;0,BV621,0)</f>
        <v>0</v>
      </c>
      <c r="BW622" s="7">
        <f>IF(ROUND(BT622-BV622,2)&gt;0,ROUND(BT622-BV622,2),0)</f>
        <v>0</v>
      </c>
      <c r="CB622">
        <v>620</v>
      </c>
      <c r="CC622" s="7">
        <f>IF(DB621&gt;0,CC621-1000,CC621)</f>
        <v>0</v>
      </c>
      <c r="CD622" s="20">
        <f>IF(DB621&gt;0,ROUND(PMT($F$92/12,$F$96*12,-CC622),5),0)</f>
        <v>0</v>
      </c>
      <c r="CE622" s="15">
        <f>IF(DB621&gt;0,ROUND(CC622*$CE$1/1000,2),0)</f>
        <v>0</v>
      </c>
      <c r="CF622" s="9">
        <f>INT(CE622)</f>
        <v>0</v>
      </c>
      <c r="CG622" s="23">
        <f>INT((CE622-CF622)*10)/10</f>
        <v>0</v>
      </c>
      <c r="CH622" s="17">
        <f>CE622-CF622-CG622</f>
        <v>0</v>
      </c>
      <c r="CI622" s="23">
        <f>IF(OR(CH622=0.05,CH622=0),CH622,IF(AND(CH622&gt;0.051,CH622&lt;0.1),0.1,IF(AND(CH622&gt;0.001,CH622&lt;0.05),0.05,CH622)))</f>
        <v>0</v>
      </c>
      <c r="CJ622" s="23">
        <f>CF622+CG622+CI622</f>
        <v>0</v>
      </c>
      <c r="CK622" s="15">
        <f>IF(DB621&gt;0,ROUND($CD$1*$CK$1,2),0)</f>
        <v>0</v>
      </c>
      <c r="CL622" s="22">
        <v>0</v>
      </c>
      <c r="CM622" s="22">
        <f>IF(DB621&gt;0,ROUND($CD$1*$CM$1,2),0)</f>
        <v>0</v>
      </c>
      <c r="CN622" s="22">
        <f>IF(DB621&gt;0,ROUND($CD$1*$CN$1,2),0)</f>
        <v>0</v>
      </c>
      <c r="CO622" s="22">
        <f>IF(DB621&gt;0,ROUND($CD$1*$CO$1,2),0)</f>
        <v>0</v>
      </c>
      <c r="CP622" s="22">
        <f>IF(DB621&gt;0,ROUND($CD$1*$CP$1,2),0)</f>
        <v>0</v>
      </c>
      <c r="CQ622" s="15">
        <f>IF(DB621&gt;0,CK622+SUM(CM622:CP622),0)</f>
        <v>0</v>
      </c>
      <c r="CR622" s="22">
        <f>IF(DB621&gt;0,ROUND(CQ622/12,2),0)</f>
        <v>0</v>
      </c>
      <c r="CS622" s="9">
        <f>INT(CR622)</f>
        <v>0</v>
      </c>
      <c r="CT622" s="23">
        <f>INT((CR622-CS622)*10)/10</f>
        <v>0</v>
      </c>
      <c r="CU622" s="17">
        <f>CR622-CS622-CT622</f>
        <v>0</v>
      </c>
      <c r="CV622" s="23">
        <f>IF(OR(CU622=0.05,CU622=0),CU622,IF(AND(CU622&gt;0.051,CU622&lt;0.1),0.1,IF(AND(CU622&gt;0.001,CU622&lt;0.05),0.05,CU622)))</f>
        <v>0</v>
      </c>
      <c r="CW622" s="23">
        <f>CS622+CT622+CV622</f>
        <v>0</v>
      </c>
      <c r="CX622">
        <f>IF(DB621&gt;0,CX621,0)</f>
        <v>0</v>
      </c>
      <c r="CY622" s="7">
        <f>ROUND(CD622+CJ622+CW622+CX622,2)</f>
        <v>0</v>
      </c>
      <c r="CZ622" s="7">
        <f>IF(AND(CY622&gt;0,CY623=0),CY622,0)</f>
        <v>0</v>
      </c>
      <c r="DA622" s="7">
        <f>IF(DB621&gt;0,DA621,0)</f>
        <v>0</v>
      </c>
      <c r="DB622" s="7">
        <f>IF(ROUND(CY622-DA622,2)&gt;0,ROUND(CY622-DA622,2),0)</f>
        <v>0</v>
      </c>
      <c r="EB622">
        <v>620</v>
      </c>
      <c r="EC622" s="7">
        <f>IF(FB621&gt;0,EC621-1000,EC621)</f>
        <v>0</v>
      </c>
      <c r="ED622" s="20">
        <f>IF(FB621&gt;0,ROUND(PMT($F$92/12,$F$96*12,-EC622),5),0)</f>
        <v>0</v>
      </c>
      <c r="EE622" s="15">
        <f>IF(FB621&gt;0,ROUND(EC622*$EE$1/1000,2),0)</f>
        <v>0</v>
      </c>
      <c r="EF622" s="9">
        <f>INT(EE622)</f>
        <v>0</v>
      </c>
      <c r="EG622" s="23">
        <f>INT((EE622-EF622)*10)/10</f>
        <v>0</v>
      </c>
      <c r="EH622" s="17">
        <f>EE622-EF622-EG622</f>
        <v>0</v>
      </c>
      <c r="EI622" s="23">
        <f>IF(OR(EH622=0.05,EH622=0),EH622,IF(AND(EH622&gt;0.051,EH622&lt;0.1),0.1,IF(AND(EH622&gt;0.001,EH622&lt;0.05),0.05,EH622)))</f>
        <v>0</v>
      </c>
      <c r="EJ622" s="23">
        <f>EF622+EG622+EI622</f>
        <v>0</v>
      </c>
      <c r="EK622" s="15">
        <f>IF(FB621&gt;0,ROUND($ED$1*$EK$1,2),0)</f>
        <v>0</v>
      </c>
      <c r="EL622" s="22">
        <v>0</v>
      </c>
      <c r="EM622" s="22">
        <f>IF(FB621&gt;0,ROUND($ED$1*$EM$1,0),0)</f>
        <v>0</v>
      </c>
      <c r="EN622" s="22">
        <f>IF(FB621&gt;0,ROUND($ED$1*$EN$1,2),0)</f>
        <v>0</v>
      </c>
      <c r="EO622" s="22">
        <f>IF(FB621&gt;0,ROUND($ED$1*$EO$1,2),0)</f>
        <v>0</v>
      </c>
      <c r="EP622" s="22">
        <f>IF(FB621&gt;0,ROUND($ED$1*$EP$1,2),0)</f>
        <v>0</v>
      </c>
      <c r="EQ622" s="15">
        <f>IF(FB621&gt;0,EK622+SUM(EM622:EP622),0)</f>
        <v>0</v>
      </c>
      <c r="ER622" s="22">
        <f>IF(FB621&gt;0,ROUND(EQ622/12,2),0)</f>
        <v>0</v>
      </c>
      <c r="ES622" s="9">
        <f>INT(ER622)</f>
        <v>0</v>
      </c>
      <c r="ET622" s="23">
        <f>INT((ER622-ES622)*10)/10</f>
        <v>0</v>
      </c>
      <c r="EU622" s="17">
        <f>ER622-ES622-ET622</f>
        <v>0</v>
      </c>
      <c r="EV622" s="23">
        <f>IF(OR(EU622=0.05,EU622=0),EU622,IF(AND(EU622&gt;0.051,EU622&lt;0.1),0.1,IF(AND(EU622&gt;0.001,EU622&lt;0.05),0.05,EU622)))</f>
        <v>0</v>
      </c>
      <c r="EW622" s="23">
        <f>ES622+ET622+EV622</f>
        <v>0</v>
      </c>
      <c r="EX622">
        <f>IF(FB621&gt;0,EX621,0)</f>
        <v>0</v>
      </c>
      <c r="EY622" s="7">
        <f>ROUND(ED622+EJ622+EW622+EX622,2)</f>
        <v>0</v>
      </c>
      <c r="EZ622" s="7">
        <f>IF(AND(EY622&gt;0,EY623=0),EY622,0)</f>
        <v>0</v>
      </c>
      <c r="FA622" s="7">
        <f>IF(FB621&gt;0,FA621,0)</f>
        <v>0</v>
      </c>
      <c r="FB622" s="7">
        <f>IF(ROUND(EY622-FA622,2)&gt;0,ROUND(EY622-FA622,2),0)</f>
        <v>0</v>
      </c>
      <c r="GB622">
        <v>620</v>
      </c>
      <c r="GC622" s="7">
        <f>IF(HB621&gt;0,GC621-1000,GC621)</f>
        <v>0</v>
      </c>
      <c r="GD622" s="20">
        <f>IF(HB621&gt;0,ROUND(PMT($F$92/12,$F$96*12,-GC622),5),0)</f>
        <v>0</v>
      </c>
      <c r="GE622" s="15">
        <f>IF(HB621&gt;0,ROUND(GC622*$GE$1/1000,2),0)</f>
        <v>0</v>
      </c>
      <c r="GF622" s="9">
        <f>INT(GE622)</f>
        <v>0</v>
      </c>
      <c r="GG622" s="23">
        <f>INT((GE622-GF622)*10)/10</f>
        <v>0</v>
      </c>
      <c r="GH622" s="17">
        <f>GE622-GF622-GG622</f>
        <v>0</v>
      </c>
      <c r="GI622" s="23">
        <f>IF(OR(GH622=0.05,GH622=0),GH622,IF(AND(GH622&gt;0.051,GH622&lt;0.1),0.1,IF(AND(GH622&gt;0.001,GH622&lt;0.05),0.05,GH622)))</f>
        <v>0</v>
      </c>
      <c r="GJ622" s="23">
        <f>GF622+GG622+GI622</f>
        <v>0</v>
      </c>
      <c r="GK622" s="15">
        <f>IF(HB621&gt;0,ROUND($GD$1*$GK$1,2),0)</f>
        <v>0</v>
      </c>
      <c r="GL622" s="22">
        <v>0</v>
      </c>
      <c r="GM622" s="22">
        <f>IF(HB621&gt;0,ROUND($GD$1*$GM$1,0),0)</f>
        <v>0</v>
      </c>
      <c r="GN622" s="22">
        <f>IF(HB621&gt;0,ROUND($GD$1*$GN$1,2),0)</f>
        <v>0</v>
      </c>
      <c r="GO622" s="22">
        <f>IF(HB621&gt;0,ROUND($GD$1*$GO$1,2),0)</f>
        <v>0</v>
      </c>
      <c r="GP622" s="22">
        <f>IF(HB621&gt;0,ROUND($GD$1*$GP$1,2),0)</f>
        <v>0</v>
      </c>
      <c r="GQ622" s="15">
        <f>IF(HB621&gt;0,GK622+SUM(GM622:GP622),0)</f>
        <v>0</v>
      </c>
      <c r="GR622" s="22">
        <f>IF(HB621&gt;0,ROUND(GQ622/12,2),0)</f>
        <v>0</v>
      </c>
      <c r="GS622" s="9">
        <f>INT(GR622)</f>
        <v>0</v>
      </c>
      <c r="GT622" s="23">
        <f>INT((GR622-GS622)*10)/10</f>
        <v>0</v>
      </c>
      <c r="GU622" s="17">
        <f>GR622-GS622-GT622</f>
        <v>0</v>
      </c>
      <c r="GV622" s="23">
        <f>IF(OR(GU622=0.05,GU622=0),GU622,IF(AND(GU622&gt;0.051,GU622&lt;0.1),0.1,IF(AND(GU622&gt;0.001,GU622&lt;0.05),0.05,GU622)))</f>
        <v>0</v>
      </c>
      <c r="GW622" s="23">
        <f>GS622+GT622+GV622</f>
        <v>0</v>
      </c>
      <c r="GX622">
        <f>IF(HB621&gt;0,GX621,0)</f>
        <v>0</v>
      </c>
      <c r="GY622" s="7">
        <f>ROUND(GD622+GJ622+GW622+GX622,2)</f>
        <v>0</v>
      </c>
      <c r="GZ622" s="7">
        <f>IF(AND(GY622&gt;0,GY623=0),GY622,0)</f>
        <v>0</v>
      </c>
      <c r="HA622" s="7">
        <f>IF(HB621&gt;0,HA621,0)</f>
        <v>0</v>
      </c>
      <c r="HB622" s="7">
        <f>IF(ROUND(GY622-HA622,2)&gt;0,ROUND(GY622-HA622,2),0)</f>
        <v>0</v>
      </c>
    </row>
    <row r="623" spans="1:235">
      <c r="BB623">
        <v>621</v>
      </c>
      <c r="BC623" s="7">
        <f>IF(BW622&gt;0,BC622-1000,BC622)</f>
        <v>0</v>
      </c>
      <c r="BD623" s="20">
        <f>IF(BW622&gt;0,ROUND(PMT($F$92/12,$F$96*12,-BC623),5),0)</f>
        <v>0</v>
      </c>
      <c r="BE623" s="15">
        <f>IF(BW622&gt;0,ROUND(BC623*$E$1/1000,2),0)</f>
        <v>0</v>
      </c>
      <c r="BF623" s="15">
        <f>IF(BW622&gt;0,ROUND(MIN(BC623,$F$168)*$BF$1,2),0)</f>
        <v>0</v>
      </c>
      <c r="BG623" s="22">
        <v>0</v>
      </c>
      <c r="BH623" s="22">
        <f>IF(BW622&gt;0,ROUND(MIN(BC623,$F$168)*$BH$1,0),0)</f>
        <v>0</v>
      </c>
      <c r="BI623" s="22">
        <f>IF(BW622&gt;0,ROUND(MIN(BC623,$F$168)*$BI$1,2),0)</f>
        <v>0</v>
      </c>
      <c r="BJ623" s="22">
        <f>IF(BW622&gt;0,ROUND(MIN(BC623,$F$168)*$BJ$1,2),0)</f>
        <v>0</v>
      </c>
      <c r="BK623" s="22">
        <f>IF(BW622&gt;0,ROUND(MIN(BC623,$F$168)*$BK$1,2),0)</f>
        <v>0</v>
      </c>
      <c r="BL623" s="15">
        <f>IF(BW622&gt;0,BF623+SUM(BH623:BK623),0)</f>
        <v>0</v>
      </c>
      <c r="BM623" s="22">
        <f>IF(BW622&gt;0,ROUND(BL623/12,2),0)</f>
        <v>0</v>
      </c>
      <c r="BN623" s="9">
        <f>INT(BM623)</f>
        <v>0</v>
      </c>
      <c r="BO623" s="23">
        <f>INT((BM623-BN623)*10)/10</f>
        <v>0</v>
      </c>
      <c r="BP623" s="17">
        <f>BM623-BN623-BO623</f>
        <v>0</v>
      </c>
      <c r="BQ623" s="23">
        <f>IF(OR(BP623=0.05,BP623=0),BP623,IF(AND(BP623&gt;0.051,BP623&lt;0.1),0.1,IF(AND(BP623&gt;0.001,BP623&lt;0.05),0.05,BP623)))</f>
        <v>0</v>
      </c>
      <c r="BR623" s="23">
        <f>BN623+BO623+BQ623</f>
        <v>0</v>
      </c>
      <c r="BS623">
        <f>IF(BW622&gt;0,BS622,0)</f>
        <v>0</v>
      </c>
      <c r="BT623" s="7">
        <f>SUM(BD623:BE623)+BR623+BS623</f>
        <v>0</v>
      </c>
      <c r="BU623" s="7">
        <f>IF(AND(BT623&gt;0,BT624=0),BT623,0)</f>
        <v>0</v>
      </c>
      <c r="BV623" s="7">
        <f>IF(BW622&gt;0,BV622,0)</f>
        <v>0</v>
      </c>
      <c r="BW623" s="7">
        <f>IF(ROUND(BT623-BV623,2)&gt;0,ROUND(BT623-BV623,2),0)</f>
        <v>0</v>
      </c>
      <c r="CB623">
        <v>621</v>
      </c>
      <c r="CC623" s="7">
        <f>IF(DB622&gt;0,CC622-1000,CC622)</f>
        <v>0</v>
      </c>
      <c r="CD623" s="20">
        <f>IF(DB622&gt;0,ROUND(PMT($F$92/12,$F$96*12,-CC623),5),0)</f>
        <v>0</v>
      </c>
      <c r="CE623" s="15">
        <f>IF(DB622&gt;0,ROUND(CC623*$CE$1/1000,2),0)</f>
        <v>0</v>
      </c>
      <c r="CF623" s="9">
        <f>INT(CE623)</f>
        <v>0</v>
      </c>
      <c r="CG623" s="23">
        <f>INT((CE623-CF623)*10)/10</f>
        <v>0</v>
      </c>
      <c r="CH623" s="17">
        <f>CE623-CF623-CG623</f>
        <v>0</v>
      </c>
      <c r="CI623" s="23">
        <f>IF(OR(CH623=0.05,CH623=0),CH623,IF(AND(CH623&gt;0.051,CH623&lt;0.1),0.1,IF(AND(CH623&gt;0.001,CH623&lt;0.05),0.05,CH623)))</f>
        <v>0</v>
      </c>
      <c r="CJ623" s="23">
        <f>CF623+CG623+CI623</f>
        <v>0</v>
      </c>
      <c r="CK623" s="15">
        <f>IF(DB622&gt;0,ROUND($CD$1*$CK$1,2),0)</f>
        <v>0</v>
      </c>
      <c r="CL623" s="22">
        <v>0</v>
      </c>
      <c r="CM623" s="22">
        <f>IF(DB622&gt;0,ROUND($CD$1*$CM$1,2),0)</f>
        <v>0</v>
      </c>
      <c r="CN623" s="22">
        <f>IF(DB622&gt;0,ROUND($CD$1*$CN$1,2),0)</f>
        <v>0</v>
      </c>
      <c r="CO623" s="22">
        <f>IF(DB622&gt;0,ROUND($CD$1*$CO$1,2),0)</f>
        <v>0</v>
      </c>
      <c r="CP623" s="22">
        <f>IF(DB622&gt;0,ROUND($CD$1*$CP$1,2),0)</f>
        <v>0</v>
      </c>
      <c r="CQ623" s="15">
        <f>IF(DB622&gt;0,CK623+SUM(CM623:CP623),0)</f>
        <v>0</v>
      </c>
      <c r="CR623" s="22">
        <f>IF(DB622&gt;0,ROUND(CQ623/12,2),0)</f>
        <v>0</v>
      </c>
      <c r="CS623" s="9">
        <f>INT(CR623)</f>
        <v>0</v>
      </c>
      <c r="CT623" s="23">
        <f>INT((CR623-CS623)*10)/10</f>
        <v>0</v>
      </c>
      <c r="CU623" s="17">
        <f>CR623-CS623-CT623</f>
        <v>0</v>
      </c>
      <c r="CV623" s="23">
        <f>IF(OR(CU623=0.05,CU623=0),CU623,IF(AND(CU623&gt;0.051,CU623&lt;0.1),0.1,IF(AND(CU623&gt;0.001,CU623&lt;0.05),0.05,CU623)))</f>
        <v>0</v>
      </c>
      <c r="CW623" s="23">
        <f>CS623+CT623+CV623</f>
        <v>0</v>
      </c>
      <c r="CX623">
        <f>IF(DB622&gt;0,CX622,0)</f>
        <v>0</v>
      </c>
      <c r="CY623" s="7">
        <f>ROUND(CD623+CJ623+CW623+CX623,2)</f>
        <v>0</v>
      </c>
      <c r="CZ623" s="7">
        <f>IF(AND(CY623&gt;0,CY624=0),CY623,0)</f>
        <v>0</v>
      </c>
      <c r="DA623" s="7">
        <f>IF(DB622&gt;0,DA622,0)</f>
        <v>0</v>
      </c>
      <c r="DB623" s="7">
        <f>IF(ROUND(CY623-DA623,2)&gt;0,ROUND(CY623-DA623,2),0)</f>
        <v>0</v>
      </c>
      <c r="EB623">
        <v>621</v>
      </c>
      <c r="EC623" s="7">
        <f>IF(FB622&gt;0,EC622-1000,EC622)</f>
        <v>0</v>
      </c>
      <c r="ED623" s="20">
        <f>IF(FB622&gt;0,ROUND(PMT($F$92/12,$F$96*12,-EC623),5),0)</f>
        <v>0</v>
      </c>
      <c r="EE623" s="15">
        <f>IF(FB622&gt;0,ROUND(EC623*$EE$1/1000,2),0)</f>
        <v>0</v>
      </c>
      <c r="EF623" s="9">
        <f>INT(EE623)</f>
        <v>0</v>
      </c>
      <c r="EG623" s="23">
        <f>INT((EE623-EF623)*10)/10</f>
        <v>0</v>
      </c>
      <c r="EH623" s="17">
        <f>EE623-EF623-EG623</f>
        <v>0</v>
      </c>
      <c r="EI623" s="23">
        <f>IF(OR(EH623=0.05,EH623=0),EH623,IF(AND(EH623&gt;0.051,EH623&lt;0.1),0.1,IF(AND(EH623&gt;0.001,EH623&lt;0.05),0.05,EH623)))</f>
        <v>0</v>
      </c>
      <c r="EJ623" s="23">
        <f>EF623+EG623+EI623</f>
        <v>0</v>
      </c>
      <c r="EK623" s="15">
        <f>IF(FB622&gt;0,ROUND($ED$1*$EK$1,2),0)</f>
        <v>0</v>
      </c>
      <c r="EL623" s="22">
        <v>0</v>
      </c>
      <c r="EM623" s="22">
        <f>IF(FB622&gt;0,ROUND($ED$1*$EM$1,0),0)</f>
        <v>0</v>
      </c>
      <c r="EN623" s="22">
        <f>IF(FB622&gt;0,ROUND($ED$1*$EN$1,2),0)</f>
        <v>0</v>
      </c>
      <c r="EO623" s="22">
        <f>IF(FB622&gt;0,ROUND($ED$1*$EO$1,2),0)</f>
        <v>0</v>
      </c>
      <c r="EP623" s="22">
        <f>IF(FB622&gt;0,ROUND($ED$1*$EP$1,2),0)</f>
        <v>0</v>
      </c>
      <c r="EQ623" s="15">
        <f>IF(FB622&gt;0,EK623+SUM(EM623:EP623),0)</f>
        <v>0</v>
      </c>
      <c r="ER623" s="22">
        <f>IF(FB622&gt;0,ROUND(EQ623/12,2),0)</f>
        <v>0</v>
      </c>
      <c r="ES623" s="9">
        <f>INT(ER623)</f>
        <v>0</v>
      </c>
      <c r="ET623" s="23">
        <f>INT((ER623-ES623)*10)/10</f>
        <v>0</v>
      </c>
      <c r="EU623" s="17">
        <f>ER623-ES623-ET623</f>
        <v>0</v>
      </c>
      <c r="EV623" s="23">
        <f>IF(OR(EU623=0.05,EU623=0),EU623,IF(AND(EU623&gt;0.051,EU623&lt;0.1),0.1,IF(AND(EU623&gt;0.001,EU623&lt;0.05),0.05,EU623)))</f>
        <v>0</v>
      </c>
      <c r="EW623" s="23">
        <f>ES623+ET623+EV623</f>
        <v>0</v>
      </c>
      <c r="EX623">
        <f>IF(FB622&gt;0,EX622,0)</f>
        <v>0</v>
      </c>
      <c r="EY623" s="7">
        <f>ROUND(ED623+EJ623+EW623+EX623,2)</f>
        <v>0</v>
      </c>
      <c r="EZ623" s="7">
        <f>IF(AND(EY623&gt;0,EY624=0),EY623,0)</f>
        <v>0</v>
      </c>
      <c r="FA623" s="7">
        <f>IF(FB622&gt;0,FA622,0)</f>
        <v>0</v>
      </c>
      <c r="FB623" s="7">
        <f>IF(ROUND(EY623-FA623,2)&gt;0,ROUND(EY623-FA623,2),0)</f>
        <v>0</v>
      </c>
      <c r="GB623">
        <v>621</v>
      </c>
      <c r="GC623" s="7">
        <f>IF(HB622&gt;0,GC622-1000,GC622)</f>
        <v>0</v>
      </c>
      <c r="GD623" s="20">
        <f>IF(HB622&gt;0,ROUND(PMT($F$92/12,$F$96*12,-GC623),5),0)</f>
        <v>0</v>
      </c>
      <c r="GE623" s="15">
        <f>IF(HB622&gt;0,ROUND(GC623*$GE$1/1000,2),0)</f>
        <v>0</v>
      </c>
      <c r="GF623" s="9">
        <f>INT(GE623)</f>
        <v>0</v>
      </c>
      <c r="GG623" s="23">
        <f>INT((GE623-GF623)*10)/10</f>
        <v>0</v>
      </c>
      <c r="GH623" s="17">
        <f>GE623-GF623-GG623</f>
        <v>0</v>
      </c>
      <c r="GI623" s="23">
        <f>IF(OR(GH623=0.05,GH623=0),GH623,IF(AND(GH623&gt;0.051,GH623&lt;0.1),0.1,IF(AND(GH623&gt;0.001,GH623&lt;0.05),0.05,GH623)))</f>
        <v>0</v>
      </c>
      <c r="GJ623" s="23">
        <f>GF623+GG623+GI623</f>
        <v>0</v>
      </c>
      <c r="GK623" s="15">
        <f>IF(HB622&gt;0,ROUND($GD$1*$GK$1,2),0)</f>
        <v>0</v>
      </c>
      <c r="GL623" s="22">
        <v>0</v>
      </c>
      <c r="GM623" s="22">
        <f>IF(HB622&gt;0,ROUND($GD$1*$GM$1,0),0)</f>
        <v>0</v>
      </c>
      <c r="GN623" s="22">
        <f>IF(HB622&gt;0,ROUND($GD$1*$GN$1,2),0)</f>
        <v>0</v>
      </c>
      <c r="GO623" s="22">
        <f>IF(HB622&gt;0,ROUND($GD$1*$GO$1,2),0)</f>
        <v>0</v>
      </c>
      <c r="GP623" s="22">
        <f>IF(HB622&gt;0,ROUND($GD$1*$GP$1,2),0)</f>
        <v>0</v>
      </c>
      <c r="GQ623" s="15">
        <f>IF(HB622&gt;0,GK623+SUM(GM623:GP623),0)</f>
        <v>0</v>
      </c>
      <c r="GR623" s="22">
        <f>IF(HB622&gt;0,ROUND(GQ623/12,2),0)</f>
        <v>0</v>
      </c>
      <c r="GS623" s="9">
        <f>INT(GR623)</f>
        <v>0</v>
      </c>
      <c r="GT623" s="23">
        <f>INT((GR623-GS623)*10)/10</f>
        <v>0</v>
      </c>
      <c r="GU623" s="17">
        <f>GR623-GS623-GT623</f>
        <v>0</v>
      </c>
      <c r="GV623" s="23">
        <f>IF(OR(GU623=0.05,GU623=0),GU623,IF(AND(GU623&gt;0.051,GU623&lt;0.1),0.1,IF(AND(GU623&gt;0.001,GU623&lt;0.05),0.05,GU623)))</f>
        <v>0</v>
      </c>
      <c r="GW623" s="23">
        <f>GS623+GT623+GV623</f>
        <v>0</v>
      </c>
      <c r="GX623">
        <f>IF(HB622&gt;0,GX622,0)</f>
        <v>0</v>
      </c>
      <c r="GY623" s="7">
        <f>ROUND(GD623+GJ623+GW623+GX623,2)</f>
        <v>0</v>
      </c>
      <c r="GZ623" s="7">
        <f>IF(AND(GY623&gt;0,GY624=0),GY623,0)</f>
        <v>0</v>
      </c>
      <c r="HA623" s="7">
        <f>IF(HB622&gt;0,HA622,0)</f>
        <v>0</v>
      </c>
      <c r="HB623" s="7">
        <f>IF(ROUND(GY623-HA623,2)&gt;0,ROUND(GY623-HA623,2),0)</f>
        <v>0</v>
      </c>
    </row>
    <row r="624" spans="1:235">
      <c r="BB624">
        <v>622</v>
      </c>
      <c r="BC624" s="7">
        <f>IF(BW623&gt;0,BC623-1000,BC623)</f>
        <v>0</v>
      </c>
      <c r="BD624" s="20">
        <f>IF(BW623&gt;0,ROUND(PMT($F$92/12,$F$96*12,-BC624),5),0)</f>
        <v>0</v>
      </c>
      <c r="BE624" s="15">
        <f>IF(BW623&gt;0,ROUND(BC624*$E$1/1000,2),0)</f>
        <v>0</v>
      </c>
      <c r="BF624" s="15">
        <f>IF(BW623&gt;0,ROUND(MIN(BC624,$F$168)*$BF$1,2),0)</f>
        <v>0</v>
      </c>
      <c r="BG624" s="22">
        <v>0</v>
      </c>
      <c r="BH624" s="22">
        <f>IF(BW623&gt;0,ROUND(MIN(BC624,$F$168)*$BH$1,0),0)</f>
        <v>0</v>
      </c>
      <c r="BI624" s="22">
        <f>IF(BW623&gt;0,ROUND(MIN(BC624,$F$168)*$BI$1,2),0)</f>
        <v>0</v>
      </c>
      <c r="BJ624" s="22">
        <f>IF(BW623&gt;0,ROUND(MIN(BC624,$F$168)*$BJ$1,2),0)</f>
        <v>0</v>
      </c>
      <c r="BK624" s="22">
        <f>IF(BW623&gt;0,ROUND(MIN(BC624,$F$168)*$BK$1,2),0)</f>
        <v>0</v>
      </c>
      <c r="BL624" s="15">
        <f>IF(BW623&gt;0,BF624+SUM(BH624:BK624),0)</f>
        <v>0</v>
      </c>
      <c r="BM624" s="22">
        <f>IF(BW623&gt;0,ROUND(BL624/12,2),0)</f>
        <v>0</v>
      </c>
      <c r="BN624" s="9">
        <f>INT(BM624)</f>
        <v>0</v>
      </c>
      <c r="BO624" s="23">
        <f>INT((BM624-BN624)*10)/10</f>
        <v>0</v>
      </c>
      <c r="BP624" s="17">
        <f>BM624-BN624-BO624</f>
        <v>0</v>
      </c>
      <c r="BQ624" s="23">
        <f>IF(OR(BP624=0.05,BP624=0),BP624,IF(AND(BP624&gt;0.051,BP624&lt;0.1),0.1,IF(AND(BP624&gt;0.001,BP624&lt;0.05),0.05,BP624)))</f>
        <v>0</v>
      </c>
      <c r="BR624" s="23">
        <f>BN624+BO624+BQ624</f>
        <v>0</v>
      </c>
      <c r="BS624">
        <f>IF(BW623&gt;0,BS623,0)</f>
        <v>0</v>
      </c>
      <c r="BT624" s="7">
        <f>SUM(BD624:BE624)+BR624+BS624</f>
        <v>0</v>
      </c>
      <c r="BU624" s="7">
        <f>IF(AND(BT624&gt;0,BT625=0),BT624,0)</f>
        <v>0</v>
      </c>
      <c r="BV624" s="7">
        <f>IF(BW623&gt;0,BV623,0)</f>
        <v>0</v>
      </c>
      <c r="BW624" s="7">
        <f>IF(ROUND(BT624-BV624,2)&gt;0,ROUND(BT624-BV624,2),0)</f>
        <v>0</v>
      </c>
      <c r="CB624">
        <v>622</v>
      </c>
      <c r="CC624" s="7">
        <f>IF(DB623&gt;0,CC623-1000,CC623)</f>
        <v>0</v>
      </c>
      <c r="CD624" s="20">
        <f>IF(DB623&gt;0,ROUND(PMT($F$92/12,$F$96*12,-CC624),5),0)</f>
        <v>0</v>
      </c>
      <c r="CE624" s="15">
        <f>IF(DB623&gt;0,ROUND(CC624*$CE$1/1000,2),0)</f>
        <v>0</v>
      </c>
      <c r="CF624" s="9">
        <f>INT(CE624)</f>
        <v>0</v>
      </c>
      <c r="CG624" s="23">
        <f>INT((CE624-CF624)*10)/10</f>
        <v>0</v>
      </c>
      <c r="CH624" s="17">
        <f>CE624-CF624-CG624</f>
        <v>0</v>
      </c>
      <c r="CI624" s="23">
        <f>IF(OR(CH624=0.05,CH624=0),CH624,IF(AND(CH624&gt;0.051,CH624&lt;0.1),0.1,IF(AND(CH624&gt;0.001,CH624&lt;0.05),0.05,CH624)))</f>
        <v>0</v>
      </c>
      <c r="CJ624" s="23">
        <f>CF624+CG624+CI624</f>
        <v>0</v>
      </c>
      <c r="CK624" s="15">
        <f>IF(DB623&gt;0,ROUND($CD$1*$CK$1,2),0)</f>
        <v>0</v>
      </c>
      <c r="CL624" s="22">
        <v>0</v>
      </c>
      <c r="CM624" s="22">
        <f>IF(DB623&gt;0,ROUND($CD$1*$CM$1,2),0)</f>
        <v>0</v>
      </c>
      <c r="CN624" s="22">
        <f>IF(DB623&gt;0,ROUND($CD$1*$CN$1,2),0)</f>
        <v>0</v>
      </c>
      <c r="CO624" s="22">
        <f>IF(DB623&gt;0,ROUND($CD$1*$CO$1,2),0)</f>
        <v>0</v>
      </c>
      <c r="CP624" s="22">
        <f>IF(DB623&gt;0,ROUND($CD$1*$CP$1,2),0)</f>
        <v>0</v>
      </c>
      <c r="CQ624" s="15">
        <f>IF(DB623&gt;0,CK624+SUM(CM624:CP624),0)</f>
        <v>0</v>
      </c>
      <c r="CR624" s="22">
        <f>IF(DB623&gt;0,ROUND(CQ624/12,2),0)</f>
        <v>0</v>
      </c>
      <c r="CS624" s="9">
        <f>INT(CR624)</f>
        <v>0</v>
      </c>
      <c r="CT624" s="23">
        <f>INT((CR624-CS624)*10)/10</f>
        <v>0</v>
      </c>
      <c r="CU624" s="17">
        <f>CR624-CS624-CT624</f>
        <v>0</v>
      </c>
      <c r="CV624" s="23">
        <f>IF(OR(CU624=0.05,CU624=0),CU624,IF(AND(CU624&gt;0.051,CU624&lt;0.1),0.1,IF(AND(CU624&gt;0.001,CU624&lt;0.05),0.05,CU624)))</f>
        <v>0</v>
      </c>
      <c r="CW624" s="23">
        <f>CS624+CT624+CV624</f>
        <v>0</v>
      </c>
      <c r="CX624">
        <f>IF(DB623&gt;0,CX623,0)</f>
        <v>0</v>
      </c>
      <c r="CY624" s="7">
        <f>ROUND(CD624+CJ624+CW624+CX624,2)</f>
        <v>0</v>
      </c>
      <c r="CZ624" s="7">
        <f>IF(AND(CY624&gt;0,CY625=0),CY624,0)</f>
        <v>0</v>
      </c>
      <c r="DA624" s="7">
        <f>IF(DB623&gt;0,DA623,0)</f>
        <v>0</v>
      </c>
      <c r="DB624" s="7">
        <f>IF(ROUND(CY624-DA624,2)&gt;0,ROUND(CY624-DA624,2),0)</f>
        <v>0</v>
      </c>
      <c r="EB624">
        <v>622</v>
      </c>
      <c r="EC624" s="7">
        <f>IF(FB623&gt;0,EC623-1000,EC623)</f>
        <v>0</v>
      </c>
      <c r="ED624" s="20">
        <f>IF(FB623&gt;0,ROUND(PMT($F$92/12,$F$96*12,-EC624),5),0)</f>
        <v>0</v>
      </c>
      <c r="EE624" s="15">
        <f>IF(FB623&gt;0,ROUND(EC624*$EE$1/1000,2),0)</f>
        <v>0</v>
      </c>
      <c r="EF624" s="9">
        <f>INT(EE624)</f>
        <v>0</v>
      </c>
      <c r="EG624" s="23">
        <f>INT((EE624-EF624)*10)/10</f>
        <v>0</v>
      </c>
      <c r="EH624" s="17">
        <f>EE624-EF624-EG624</f>
        <v>0</v>
      </c>
      <c r="EI624" s="23">
        <f>IF(OR(EH624=0.05,EH624=0),EH624,IF(AND(EH624&gt;0.051,EH624&lt;0.1),0.1,IF(AND(EH624&gt;0.001,EH624&lt;0.05),0.05,EH624)))</f>
        <v>0</v>
      </c>
      <c r="EJ624" s="23">
        <f>EF624+EG624+EI624</f>
        <v>0</v>
      </c>
      <c r="EK624" s="15">
        <f>IF(FB623&gt;0,ROUND($ED$1*$EK$1,2),0)</f>
        <v>0</v>
      </c>
      <c r="EL624" s="22">
        <v>0</v>
      </c>
      <c r="EM624" s="22">
        <f>IF(FB623&gt;0,ROUND($ED$1*$EM$1,0),0)</f>
        <v>0</v>
      </c>
      <c r="EN624" s="22">
        <f>IF(FB623&gt;0,ROUND($ED$1*$EN$1,2),0)</f>
        <v>0</v>
      </c>
      <c r="EO624" s="22">
        <f>IF(FB623&gt;0,ROUND($ED$1*$EO$1,2),0)</f>
        <v>0</v>
      </c>
      <c r="EP624" s="22">
        <f>IF(FB623&gt;0,ROUND($ED$1*$EP$1,2),0)</f>
        <v>0</v>
      </c>
      <c r="EQ624" s="15">
        <f>IF(FB623&gt;0,EK624+SUM(EM624:EP624),0)</f>
        <v>0</v>
      </c>
      <c r="ER624" s="22">
        <f>IF(FB623&gt;0,ROUND(EQ624/12,2),0)</f>
        <v>0</v>
      </c>
      <c r="ES624" s="9">
        <f>INT(ER624)</f>
        <v>0</v>
      </c>
      <c r="ET624" s="23">
        <f>INT((ER624-ES624)*10)/10</f>
        <v>0</v>
      </c>
      <c r="EU624" s="17">
        <f>ER624-ES624-ET624</f>
        <v>0</v>
      </c>
      <c r="EV624" s="23">
        <f>IF(OR(EU624=0.05,EU624=0),EU624,IF(AND(EU624&gt;0.051,EU624&lt;0.1),0.1,IF(AND(EU624&gt;0.001,EU624&lt;0.05),0.05,EU624)))</f>
        <v>0</v>
      </c>
      <c r="EW624" s="23">
        <f>ES624+ET624+EV624</f>
        <v>0</v>
      </c>
      <c r="EX624">
        <f>IF(FB623&gt;0,EX623,0)</f>
        <v>0</v>
      </c>
      <c r="EY624" s="7">
        <f>ROUND(ED624+EJ624+EW624+EX624,2)</f>
        <v>0</v>
      </c>
      <c r="EZ624" s="7">
        <f>IF(AND(EY624&gt;0,EY625=0),EY624,0)</f>
        <v>0</v>
      </c>
      <c r="FA624" s="7">
        <f>IF(FB623&gt;0,FA623,0)</f>
        <v>0</v>
      </c>
      <c r="FB624" s="7">
        <f>IF(ROUND(EY624-FA624,2)&gt;0,ROUND(EY624-FA624,2),0)</f>
        <v>0</v>
      </c>
      <c r="GB624">
        <v>622</v>
      </c>
      <c r="GC624" s="7">
        <f>IF(HB623&gt;0,GC623-1000,GC623)</f>
        <v>0</v>
      </c>
      <c r="GD624" s="20">
        <f>IF(HB623&gt;0,ROUND(PMT($F$92/12,$F$96*12,-GC624),5),0)</f>
        <v>0</v>
      </c>
      <c r="GE624" s="15">
        <f>IF(HB623&gt;0,ROUND(GC624*$GE$1/1000,2),0)</f>
        <v>0</v>
      </c>
      <c r="GF624" s="9">
        <f>INT(GE624)</f>
        <v>0</v>
      </c>
      <c r="GG624" s="23">
        <f>INT((GE624-GF624)*10)/10</f>
        <v>0</v>
      </c>
      <c r="GH624" s="17">
        <f>GE624-GF624-GG624</f>
        <v>0</v>
      </c>
      <c r="GI624" s="23">
        <f>IF(OR(GH624=0.05,GH624=0),GH624,IF(AND(GH624&gt;0.051,GH624&lt;0.1),0.1,IF(AND(GH624&gt;0.001,GH624&lt;0.05),0.05,GH624)))</f>
        <v>0</v>
      </c>
      <c r="GJ624" s="23">
        <f>GF624+GG624+GI624</f>
        <v>0</v>
      </c>
      <c r="GK624" s="15">
        <f>IF(HB623&gt;0,ROUND($GD$1*$GK$1,2),0)</f>
        <v>0</v>
      </c>
      <c r="GL624" s="22">
        <v>0</v>
      </c>
      <c r="GM624" s="22">
        <f>IF(HB623&gt;0,ROUND($GD$1*$GM$1,0),0)</f>
        <v>0</v>
      </c>
      <c r="GN624" s="22">
        <f>IF(HB623&gt;0,ROUND($GD$1*$GN$1,2),0)</f>
        <v>0</v>
      </c>
      <c r="GO624" s="22">
        <f>IF(HB623&gt;0,ROUND($GD$1*$GO$1,2),0)</f>
        <v>0</v>
      </c>
      <c r="GP624" s="22">
        <f>IF(HB623&gt;0,ROUND($GD$1*$GP$1,2),0)</f>
        <v>0</v>
      </c>
      <c r="GQ624" s="15">
        <f>IF(HB623&gt;0,GK624+SUM(GM624:GP624),0)</f>
        <v>0</v>
      </c>
      <c r="GR624" s="22">
        <f>IF(HB623&gt;0,ROUND(GQ624/12,2),0)</f>
        <v>0</v>
      </c>
      <c r="GS624" s="9">
        <f>INT(GR624)</f>
        <v>0</v>
      </c>
      <c r="GT624" s="23">
        <f>INT((GR624-GS624)*10)/10</f>
        <v>0</v>
      </c>
      <c r="GU624" s="17">
        <f>GR624-GS624-GT624</f>
        <v>0</v>
      </c>
      <c r="GV624" s="23">
        <f>IF(OR(GU624=0.05,GU624=0),GU624,IF(AND(GU624&gt;0.051,GU624&lt;0.1),0.1,IF(AND(GU624&gt;0.001,GU624&lt;0.05),0.05,GU624)))</f>
        <v>0</v>
      </c>
      <c r="GW624" s="23">
        <f>GS624+GT624+GV624</f>
        <v>0</v>
      </c>
      <c r="GX624">
        <f>IF(HB623&gt;0,GX623,0)</f>
        <v>0</v>
      </c>
      <c r="GY624" s="7">
        <f>ROUND(GD624+GJ624+GW624+GX624,2)</f>
        <v>0</v>
      </c>
      <c r="GZ624" s="7">
        <f>IF(AND(GY624&gt;0,GY625=0),GY624,0)</f>
        <v>0</v>
      </c>
      <c r="HA624" s="7">
        <f>IF(HB623&gt;0,HA623,0)</f>
        <v>0</v>
      </c>
      <c r="HB624" s="7">
        <f>IF(ROUND(GY624-HA624,2)&gt;0,ROUND(GY624-HA624,2),0)</f>
        <v>0</v>
      </c>
    </row>
    <row r="625" spans="1:235">
      <c r="BB625">
        <v>623</v>
      </c>
      <c r="BC625" s="7">
        <f>IF(BW624&gt;0,BC624-1000,BC624)</f>
        <v>0</v>
      </c>
      <c r="BD625" s="20">
        <f>IF(BW624&gt;0,ROUND(PMT($F$92/12,$F$96*12,-BC625),5),0)</f>
        <v>0</v>
      </c>
      <c r="BE625" s="15">
        <f>IF(BW624&gt;0,ROUND(BC625*$E$1/1000,2),0)</f>
        <v>0</v>
      </c>
      <c r="BF625" s="15">
        <f>IF(BW624&gt;0,ROUND(MIN(BC625,$F$168)*$BF$1,2),0)</f>
        <v>0</v>
      </c>
      <c r="BG625" s="22">
        <v>0</v>
      </c>
      <c r="BH625" s="22">
        <f>IF(BW624&gt;0,ROUND(MIN(BC625,$F$168)*$BH$1,0),0)</f>
        <v>0</v>
      </c>
      <c r="BI625" s="22">
        <f>IF(BW624&gt;0,ROUND(MIN(BC625,$F$168)*$BI$1,2),0)</f>
        <v>0</v>
      </c>
      <c r="BJ625" s="22">
        <f>IF(BW624&gt;0,ROUND(MIN(BC625,$F$168)*$BJ$1,2),0)</f>
        <v>0</v>
      </c>
      <c r="BK625" s="22">
        <f>IF(BW624&gt;0,ROUND(MIN(BC625,$F$168)*$BK$1,2),0)</f>
        <v>0</v>
      </c>
      <c r="BL625" s="15">
        <f>IF(BW624&gt;0,BF625+SUM(BH625:BK625),0)</f>
        <v>0</v>
      </c>
      <c r="BM625" s="22">
        <f>IF(BW624&gt;0,ROUND(BL625/12,2),0)</f>
        <v>0</v>
      </c>
      <c r="BN625" s="9">
        <f>INT(BM625)</f>
        <v>0</v>
      </c>
      <c r="BO625" s="23">
        <f>INT((BM625-BN625)*10)/10</f>
        <v>0</v>
      </c>
      <c r="BP625" s="17">
        <f>BM625-BN625-BO625</f>
        <v>0</v>
      </c>
      <c r="BQ625" s="23">
        <f>IF(OR(BP625=0.05,BP625=0),BP625,IF(AND(BP625&gt;0.051,BP625&lt;0.1),0.1,IF(AND(BP625&gt;0.001,BP625&lt;0.05),0.05,BP625)))</f>
        <v>0</v>
      </c>
      <c r="BR625" s="23">
        <f>BN625+BO625+BQ625</f>
        <v>0</v>
      </c>
      <c r="BS625">
        <f>IF(BW624&gt;0,BS624,0)</f>
        <v>0</v>
      </c>
      <c r="BT625" s="7">
        <f>SUM(BD625:BE625)+BR625+BS625</f>
        <v>0</v>
      </c>
      <c r="BU625" s="7">
        <f>IF(AND(BT625&gt;0,BT626=0),BT625,0)</f>
        <v>0</v>
      </c>
      <c r="BV625" s="7">
        <f>IF(BW624&gt;0,BV624,0)</f>
        <v>0</v>
      </c>
      <c r="BW625" s="7">
        <f>IF(ROUND(BT625-BV625,2)&gt;0,ROUND(BT625-BV625,2),0)</f>
        <v>0</v>
      </c>
      <c r="CB625">
        <v>623</v>
      </c>
      <c r="CC625" s="7">
        <f>IF(DB624&gt;0,CC624-1000,CC624)</f>
        <v>0</v>
      </c>
      <c r="CD625" s="20">
        <f>IF(DB624&gt;0,ROUND(PMT($F$92/12,$F$96*12,-CC625),5),0)</f>
        <v>0</v>
      </c>
      <c r="CE625" s="15">
        <f>IF(DB624&gt;0,ROUND(CC625*$CE$1/1000,2),0)</f>
        <v>0</v>
      </c>
      <c r="CF625" s="9">
        <f>INT(CE625)</f>
        <v>0</v>
      </c>
      <c r="CG625" s="23">
        <f>INT((CE625-CF625)*10)/10</f>
        <v>0</v>
      </c>
      <c r="CH625" s="17">
        <f>CE625-CF625-CG625</f>
        <v>0</v>
      </c>
      <c r="CI625" s="23">
        <f>IF(OR(CH625=0.05,CH625=0),CH625,IF(AND(CH625&gt;0.051,CH625&lt;0.1),0.1,IF(AND(CH625&gt;0.001,CH625&lt;0.05),0.05,CH625)))</f>
        <v>0</v>
      </c>
      <c r="CJ625" s="23">
        <f>CF625+CG625+CI625</f>
        <v>0</v>
      </c>
      <c r="CK625" s="15">
        <f>IF(DB624&gt;0,ROUND($CD$1*$CK$1,2),0)</f>
        <v>0</v>
      </c>
      <c r="CL625" s="22">
        <v>0</v>
      </c>
      <c r="CM625" s="22">
        <f>IF(DB624&gt;0,ROUND($CD$1*$CM$1,2),0)</f>
        <v>0</v>
      </c>
      <c r="CN625" s="22">
        <f>IF(DB624&gt;0,ROUND($CD$1*$CN$1,2),0)</f>
        <v>0</v>
      </c>
      <c r="CO625" s="22">
        <f>IF(DB624&gt;0,ROUND($CD$1*$CO$1,2),0)</f>
        <v>0</v>
      </c>
      <c r="CP625" s="22">
        <f>IF(DB624&gt;0,ROUND($CD$1*$CP$1,2),0)</f>
        <v>0</v>
      </c>
      <c r="CQ625" s="15">
        <f>IF(DB624&gt;0,CK625+SUM(CM625:CP625),0)</f>
        <v>0</v>
      </c>
      <c r="CR625" s="22">
        <f>IF(DB624&gt;0,ROUND(CQ625/12,2),0)</f>
        <v>0</v>
      </c>
      <c r="CS625" s="9">
        <f>INT(CR625)</f>
        <v>0</v>
      </c>
      <c r="CT625" s="23">
        <f>INT((CR625-CS625)*10)/10</f>
        <v>0</v>
      </c>
      <c r="CU625" s="17">
        <f>CR625-CS625-CT625</f>
        <v>0</v>
      </c>
      <c r="CV625" s="23">
        <f>IF(OR(CU625=0.05,CU625=0),CU625,IF(AND(CU625&gt;0.051,CU625&lt;0.1),0.1,IF(AND(CU625&gt;0.001,CU625&lt;0.05),0.05,CU625)))</f>
        <v>0</v>
      </c>
      <c r="CW625" s="23">
        <f>CS625+CT625+CV625</f>
        <v>0</v>
      </c>
      <c r="CX625">
        <f>IF(DB624&gt;0,CX624,0)</f>
        <v>0</v>
      </c>
      <c r="CY625" s="7">
        <f>ROUND(CD625+CJ625+CW625+CX625,2)</f>
        <v>0</v>
      </c>
      <c r="CZ625" s="7">
        <f>IF(AND(CY625&gt;0,CY626=0),CY625,0)</f>
        <v>0</v>
      </c>
      <c r="DA625" s="7">
        <f>IF(DB624&gt;0,DA624,0)</f>
        <v>0</v>
      </c>
      <c r="DB625" s="7">
        <f>IF(ROUND(CY625-DA625,2)&gt;0,ROUND(CY625-DA625,2),0)</f>
        <v>0</v>
      </c>
      <c r="EB625">
        <v>623</v>
      </c>
      <c r="EC625" s="7">
        <f>IF(FB624&gt;0,EC624-1000,EC624)</f>
        <v>0</v>
      </c>
      <c r="ED625" s="20">
        <f>IF(FB624&gt;0,ROUND(PMT($F$92/12,$F$96*12,-EC625),5),0)</f>
        <v>0</v>
      </c>
      <c r="EE625" s="15">
        <f>IF(FB624&gt;0,ROUND(EC625*$EE$1/1000,2),0)</f>
        <v>0</v>
      </c>
      <c r="EF625" s="9">
        <f>INT(EE625)</f>
        <v>0</v>
      </c>
      <c r="EG625" s="23">
        <f>INT((EE625-EF625)*10)/10</f>
        <v>0</v>
      </c>
      <c r="EH625" s="17">
        <f>EE625-EF625-EG625</f>
        <v>0</v>
      </c>
      <c r="EI625" s="23">
        <f>IF(OR(EH625=0.05,EH625=0),EH625,IF(AND(EH625&gt;0.051,EH625&lt;0.1),0.1,IF(AND(EH625&gt;0.001,EH625&lt;0.05),0.05,EH625)))</f>
        <v>0</v>
      </c>
      <c r="EJ625" s="23">
        <f>EF625+EG625+EI625</f>
        <v>0</v>
      </c>
      <c r="EK625" s="15">
        <f>IF(FB624&gt;0,ROUND($ED$1*$EK$1,2),0)</f>
        <v>0</v>
      </c>
      <c r="EL625" s="22">
        <v>0</v>
      </c>
      <c r="EM625" s="22">
        <f>IF(FB624&gt;0,ROUND($ED$1*$EM$1,0),0)</f>
        <v>0</v>
      </c>
      <c r="EN625" s="22">
        <f>IF(FB624&gt;0,ROUND($ED$1*$EN$1,2),0)</f>
        <v>0</v>
      </c>
      <c r="EO625" s="22">
        <f>IF(FB624&gt;0,ROUND($ED$1*$EO$1,2),0)</f>
        <v>0</v>
      </c>
      <c r="EP625" s="22">
        <f>IF(FB624&gt;0,ROUND($ED$1*$EP$1,2),0)</f>
        <v>0</v>
      </c>
      <c r="EQ625" s="15">
        <f>IF(FB624&gt;0,EK625+SUM(EM625:EP625),0)</f>
        <v>0</v>
      </c>
      <c r="ER625" s="22">
        <f>IF(FB624&gt;0,ROUND(EQ625/12,2),0)</f>
        <v>0</v>
      </c>
      <c r="ES625" s="9">
        <f>INT(ER625)</f>
        <v>0</v>
      </c>
      <c r="ET625" s="23">
        <f>INT((ER625-ES625)*10)/10</f>
        <v>0</v>
      </c>
      <c r="EU625" s="17">
        <f>ER625-ES625-ET625</f>
        <v>0</v>
      </c>
      <c r="EV625" s="23">
        <f>IF(OR(EU625=0.05,EU625=0),EU625,IF(AND(EU625&gt;0.051,EU625&lt;0.1),0.1,IF(AND(EU625&gt;0.001,EU625&lt;0.05),0.05,EU625)))</f>
        <v>0</v>
      </c>
      <c r="EW625" s="23">
        <f>ES625+ET625+EV625</f>
        <v>0</v>
      </c>
      <c r="EX625">
        <f>IF(FB624&gt;0,EX624,0)</f>
        <v>0</v>
      </c>
      <c r="EY625" s="7">
        <f>ROUND(ED625+EJ625+EW625+EX625,2)</f>
        <v>0</v>
      </c>
      <c r="EZ625" s="7">
        <f>IF(AND(EY625&gt;0,EY626=0),EY625,0)</f>
        <v>0</v>
      </c>
      <c r="FA625" s="7">
        <f>IF(FB624&gt;0,FA624,0)</f>
        <v>0</v>
      </c>
      <c r="FB625" s="7">
        <f>IF(ROUND(EY625-FA625,2)&gt;0,ROUND(EY625-FA625,2),0)</f>
        <v>0</v>
      </c>
      <c r="GB625">
        <v>623</v>
      </c>
      <c r="GC625" s="7">
        <f>IF(HB624&gt;0,GC624-1000,GC624)</f>
        <v>0</v>
      </c>
      <c r="GD625" s="20">
        <f>IF(HB624&gt;0,ROUND(PMT($F$92/12,$F$96*12,-GC625),5),0)</f>
        <v>0</v>
      </c>
      <c r="GE625" s="15">
        <f>IF(HB624&gt;0,ROUND(GC625*$GE$1/1000,2),0)</f>
        <v>0</v>
      </c>
      <c r="GF625" s="9">
        <f>INT(GE625)</f>
        <v>0</v>
      </c>
      <c r="GG625" s="23">
        <f>INT((GE625-GF625)*10)/10</f>
        <v>0</v>
      </c>
      <c r="GH625" s="17">
        <f>GE625-GF625-GG625</f>
        <v>0</v>
      </c>
      <c r="GI625" s="23">
        <f>IF(OR(GH625=0.05,GH625=0),GH625,IF(AND(GH625&gt;0.051,GH625&lt;0.1),0.1,IF(AND(GH625&gt;0.001,GH625&lt;0.05),0.05,GH625)))</f>
        <v>0</v>
      </c>
      <c r="GJ625" s="23">
        <f>GF625+GG625+GI625</f>
        <v>0</v>
      </c>
      <c r="GK625" s="15">
        <f>IF(HB624&gt;0,ROUND($GD$1*$GK$1,2),0)</f>
        <v>0</v>
      </c>
      <c r="GL625" s="22">
        <v>0</v>
      </c>
      <c r="GM625" s="22">
        <f>IF(HB624&gt;0,ROUND($GD$1*$GM$1,0),0)</f>
        <v>0</v>
      </c>
      <c r="GN625" s="22">
        <f>IF(HB624&gt;0,ROUND($GD$1*$GN$1,2),0)</f>
        <v>0</v>
      </c>
      <c r="GO625" s="22">
        <f>IF(HB624&gt;0,ROUND($GD$1*$GO$1,2),0)</f>
        <v>0</v>
      </c>
      <c r="GP625" s="22">
        <f>IF(HB624&gt;0,ROUND($GD$1*$GP$1,2),0)</f>
        <v>0</v>
      </c>
      <c r="GQ625" s="15">
        <f>IF(HB624&gt;0,GK625+SUM(GM625:GP625),0)</f>
        <v>0</v>
      </c>
      <c r="GR625" s="22">
        <f>IF(HB624&gt;0,ROUND(GQ625/12,2),0)</f>
        <v>0</v>
      </c>
      <c r="GS625" s="9">
        <f>INT(GR625)</f>
        <v>0</v>
      </c>
      <c r="GT625" s="23">
        <f>INT((GR625-GS625)*10)/10</f>
        <v>0</v>
      </c>
      <c r="GU625" s="17">
        <f>GR625-GS625-GT625</f>
        <v>0</v>
      </c>
      <c r="GV625" s="23">
        <f>IF(OR(GU625=0.05,GU625=0),GU625,IF(AND(GU625&gt;0.051,GU625&lt;0.1),0.1,IF(AND(GU625&gt;0.001,GU625&lt;0.05),0.05,GU625)))</f>
        <v>0</v>
      </c>
      <c r="GW625" s="23">
        <f>GS625+GT625+GV625</f>
        <v>0</v>
      </c>
      <c r="GX625">
        <f>IF(HB624&gt;0,GX624,0)</f>
        <v>0</v>
      </c>
      <c r="GY625" s="7">
        <f>ROUND(GD625+GJ625+GW625+GX625,2)</f>
        <v>0</v>
      </c>
      <c r="GZ625" s="7">
        <f>IF(AND(GY625&gt;0,GY626=0),GY625,0)</f>
        <v>0</v>
      </c>
      <c r="HA625" s="7">
        <f>IF(HB624&gt;0,HA624,0)</f>
        <v>0</v>
      </c>
      <c r="HB625" s="7">
        <f>IF(ROUND(GY625-HA625,2)&gt;0,ROUND(GY625-HA625,2),0)</f>
        <v>0</v>
      </c>
    </row>
    <row r="626" spans="1:235">
      <c r="BB626">
        <v>624</v>
      </c>
      <c r="BC626" s="7">
        <f>IF(BW625&gt;0,BC625-1000,BC625)</f>
        <v>0</v>
      </c>
      <c r="BD626" s="20">
        <f>IF(BW625&gt;0,ROUND(PMT($F$92/12,$F$96*12,-BC626),5),0)</f>
        <v>0</v>
      </c>
      <c r="BE626" s="15">
        <f>IF(BW625&gt;0,ROUND(BC626*$E$1/1000,2),0)</f>
        <v>0</v>
      </c>
      <c r="BF626" s="15">
        <f>IF(BW625&gt;0,ROUND(MIN(BC626,$F$168)*$BF$1,2),0)</f>
        <v>0</v>
      </c>
      <c r="BG626" s="22">
        <v>0</v>
      </c>
      <c r="BH626" s="22">
        <f>IF(BW625&gt;0,ROUND(MIN(BC626,$F$168)*$BH$1,0),0)</f>
        <v>0</v>
      </c>
      <c r="BI626" s="22">
        <f>IF(BW625&gt;0,ROUND(MIN(BC626,$F$168)*$BI$1,2),0)</f>
        <v>0</v>
      </c>
      <c r="BJ626" s="22">
        <f>IF(BW625&gt;0,ROUND(MIN(BC626,$F$168)*$BJ$1,2),0)</f>
        <v>0</v>
      </c>
      <c r="BK626" s="22">
        <f>IF(BW625&gt;0,ROUND(MIN(BC626,$F$168)*$BK$1,2),0)</f>
        <v>0</v>
      </c>
      <c r="BL626" s="15">
        <f>IF(BW625&gt;0,BF626+SUM(BH626:BK626),0)</f>
        <v>0</v>
      </c>
      <c r="BM626" s="22">
        <f>IF(BW625&gt;0,ROUND(BL626/12,2),0)</f>
        <v>0</v>
      </c>
      <c r="BN626" s="9">
        <f>INT(BM626)</f>
        <v>0</v>
      </c>
      <c r="BO626" s="23">
        <f>INT((BM626-BN626)*10)/10</f>
        <v>0</v>
      </c>
      <c r="BP626" s="17">
        <f>BM626-BN626-BO626</f>
        <v>0</v>
      </c>
      <c r="BQ626" s="23">
        <f>IF(OR(BP626=0.05,BP626=0),BP626,IF(AND(BP626&gt;0.051,BP626&lt;0.1),0.1,IF(AND(BP626&gt;0.001,BP626&lt;0.05),0.05,BP626)))</f>
        <v>0</v>
      </c>
      <c r="BR626" s="23">
        <f>BN626+BO626+BQ626</f>
        <v>0</v>
      </c>
      <c r="BS626">
        <f>IF(BW625&gt;0,BS625,0)</f>
        <v>0</v>
      </c>
      <c r="BT626" s="7">
        <f>SUM(BD626:BE626)+BR626+BS626</f>
        <v>0</v>
      </c>
      <c r="BU626" s="7">
        <f>IF(AND(BT626&gt;0,BT627=0),BT626,0)</f>
        <v>0</v>
      </c>
      <c r="BV626" s="7">
        <f>IF(BW625&gt;0,BV625,0)</f>
        <v>0</v>
      </c>
      <c r="BW626" s="7">
        <f>IF(ROUND(BT626-BV626,2)&gt;0,ROUND(BT626-BV626,2),0)</f>
        <v>0</v>
      </c>
      <c r="CB626">
        <v>624</v>
      </c>
      <c r="CC626" s="7">
        <f>IF(DB625&gt;0,CC625-1000,CC625)</f>
        <v>0</v>
      </c>
      <c r="CD626" s="20">
        <f>IF(DB625&gt;0,ROUND(PMT($F$92/12,$F$96*12,-CC626),5),0)</f>
        <v>0</v>
      </c>
      <c r="CE626" s="15">
        <f>IF(DB625&gt;0,ROUND(CC626*$CE$1/1000,2),0)</f>
        <v>0</v>
      </c>
      <c r="CF626" s="9">
        <f>INT(CE626)</f>
        <v>0</v>
      </c>
      <c r="CG626" s="23">
        <f>INT((CE626-CF626)*10)/10</f>
        <v>0</v>
      </c>
      <c r="CH626" s="17">
        <f>CE626-CF626-CG626</f>
        <v>0</v>
      </c>
      <c r="CI626" s="23">
        <f>IF(OR(CH626=0.05,CH626=0),CH626,IF(AND(CH626&gt;0.051,CH626&lt;0.1),0.1,IF(AND(CH626&gt;0.001,CH626&lt;0.05),0.05,CH626)))</f>
        <v>0</v>
      </c>
      <c r="CJ626" s="23">
        <f>CF626+CG626+CI626</f>
        <v>0</v>
      </c>
      <c r="CK626" s="15">
        <f>IF(DB625&gt;0,ROUND($CD$1*$CK$1,2),0)</f>
        <v>0</v>
      </c>
      <c r="CL626" s="22">
        <v>0</v>
      </c>
      <c r="CM626" s="22">
        <f>IF(DB625&gt;0,ROUND($CD$1*$CM$1,2),0)</f>
        <v>0</v>
      </c>
      <c r="CN626" s="22">
        <f>IF(DB625&gt;0,ROUND($CD$1*$CN$1,2),0)</f>
        <v>0</v>
      </c>
      <c r="CO626" s="22">
        <f>IF(DB625&gt;0,ROUND($CD$1*$CO$1,2),0)</f>
        <v>0</v>
      </c>
      <c r="CP626" s="22">
        <f>IF(DB625&gt;0,ROUND($CD$1*$CP$1,2),0)</f>
        <v>0</v>
      </c>
      <c r="CQ626" s="15">
        <f>IF(DB625&gt;0,CK626+SUM(CM626:CP626),0)</f>
        <v>0</v>
      </c>
      <c r="CR626" s="22">
        <f>IF(DB625&gt;0,ROUND(CQ626/12,2),0)</f>
        <v>0</v>
      </c>
      <c r="CS626" s="9">
        <f>INT(CR626)</f>
        <v>0</v>
      </c>
      <c r="CT626" s="23">
        <f>INT((CR626-CS626)*10)/10</f>
        <v>0</v>
      </c>
      <c r="CU626" s="17">
        <f>CR626-CS626-CT626</f>
        <v>0</v>
      </c>
      <c r="CV626" s="23">
        <f>IF(OR(CU626=0.05,CU626=0),CU626,IF(AND(CU626&gt;0.051,CU626&lt;0.1),0.1,IF(AND(CU626&gt;0.001,CU626&lt;0.05),0.05,CU626)))</f>
        <v>0</v>
      </c>
      <c r="CW626" s="23">
        <f>CS626+CT626+CV626</f>
        <v>0</v>
      </c>
      <c r="CX626">
        <f>IF(DB625&gt;0,CX625,0)</f>
        <v>0</v>
      </c>
      <c r="CY626" s="7">
        <f>ROUND(CD626+CJ626+CW626+CX626,2)</f>
        <v>0</v>
      </c>
      <c r="CZ626" s="7">
        <f>IF(AND(CY626&gt;0,CY627=0),CY626,0)</f>
        <v>0</v>
      </c>
      <c r="DA626" s="7">
        <f>IF(DB625&gt;0,DA625,0)</f>
        <v>0</v>
      </c>
      <c r="DB626" s="7">
        <f>IF(ROUND(CY626-DA626,2)&gt;0,ROUND(CY626-DA626,2),0)</f>
        <v>0</v>
      </c>
      <c r="EB626">
        <v>624</v>
      </c>
      <c r="EC626" s="7">
        <f>IF(FB625&gt;0,EC625-1000,EC625)</f>
        <v>0</v>
      </c>
      <c r="ED626" s="20">
        <f>IF(FB625&gt;0,ROUND(PMT($F$92/12,$F$96*12,-EC626),5),0)</f>
        <v>0</v>
      </c>
      <c r="EE626" s="15">
        <f>IF(FB625&gt;0,ROUND(EC626*$EE$1/1000,2),0)</f>
        <v>0</v>
      </c>
      <c r="EF626" s="9">
        <f>INT(EE626)</f>
        <v>0</v>
      </c>
      <c r="EG626" s="23">
        <f>INT((EE626-EF626)*10)/10</f>
        <v>0</v>
      </c>
      <c r="EH626" s="17">
        <f>EE626-EF626-EG626</f>
        <v>0</v>
      </c>
      <c r="EI626" s="23">
        <f>IF(OR(EH626=0.05,EH626=0),EH626,IF(AND(EH626&gt;0.051,EH626&lt;0.1),0.1,IF(AND(EH626&gt;0.001,EH626&lt;0.05),0.05,EH626)))</f>
        <v>0</v>
      </c>
      <c r="EJ626" s="23">
        <f>EF626+EG626+EI626</f>
        <v>0</v>
      </c>
      <c r="EK626" s="15">
        <f>IF(FB625&gt;0,ROUND($ED$1*$EK$1,2),0)</f>
        <v>0</v>
      </c>
      <c r="EL626" s="22">
        <v>0</v>
      </c>
      <c r="EM626" s="22">
        <f>IF(FB625&gt;0,ROUND($ED$1*$EM$1,0),0)</f>
        <v>0</v>
      </c>
      <c r="EN626" s="22">
        <f>IF(FB625&gt;0,ROUND($ED$1*$EN$1,2),0)</f>
        <v>0</v>
      </c>
      <c r="EO626" s="22">
        <f>IF(FB625&gt;0,ROUND($ED$1*$EO$1,2),0)</f>
        <v>0</v>
      </c>
      <c r="EP626" s="22">
        <f>IF(FB625&gt;0,ROUND($ED$1*$EP$1,2),0)</f>
        <v>0</v>
      </c>
      <c r="EQ626" s="15">
        <f>IF(FB625&gt;0,EK626+SUM(EM626:EP626),0)</f>
        <v>0</v>
      </c>
      <c r="ER626" s="22">
        <f>IF(FB625&gt;0,ROUND(EQ626/12,2),0)</f>
        <v>0</v>
      </c>
      <c r="ES626" s="9">
        <f>INT(ER626)</f>
        <v>0</v>
      </c>
      <c r="ET626" s="23">
        <f>INT((ER626-ES626)*10)/10</f>
        <v>0</v>
      </c>
      <c r="EU626" s="17">
        <f>ER626-ES626-ET626</f>
        <v>0</v>
      </c>
      <c r="EV626" s="23">
        <f>IF(OR(EU626=0.05,EU626=0),EU626,IF(AND(EU626&gt;0.051,EU626&lt;0.1),0.1,IF(AND(EU626&gt;0.001,EU626&lt;0.05),0.05,EU626)))</f>
        <v>0</v>
      </c>
      <c r="EW626" s="23">
        <f>ES626+ET626+EV626</f>
        <v>0</v>
      </c>
      <c r="EX626">
        <f>IF(FB625&gt;0,EX625,0)</f>
        <v>0</v>
      </c>
      <c r="EY626" s="7">
        <f>ROUND(ED626+EJ626+EW626+EX626,2)</f>
        <v>0</v>
      </c>
      <c r="EZ626" s="7">
        <f>IF(AND(EY626&gt;0,EY627=0),EY626,0)</f>
        <v>0</v>
      </c>
      <c r="FA626" s="7">
        <f>IF(FB625&gt;0,FA625,0)</f>
        <v>0</v>
      </c>
      <c r="FB626" s="7">
        <f>IF(ROUND(EY626-FA626,2)&gt;0,ROUND(EY626-FA626,2),0)</f>
        <v>0</v>
      </c>
      <c r="GB626">
        <v>624</v>
      </c>
      <c r="GC626" s="7">
        <f>IF(HB625&gt;0,GC625-1000,GC625)</f>
        <v>0</v>
      </c>
      <c r="GD626" s="20">
        <f>IF(HB625&gt;0,ROUND(PMT($F$92/12,$F$96*12,-GC626),5),0)</f>
        <v>0</v>
      </c>
      <c r="GE626" s="15">
        <f>IF(HB625&gt;0,ROUND(GC626*$GE$1/1000,2),0)</f>
        <v>0</v>
      </c>
      <c r="GF626" s="9">
        <f>INT(GE626)</f>
        <v>0</v>
      </c>
      <c r="GG626" s="23">
        <f>INT((GE626-GF626)*10)/10</f>
        <v>0</v>
      </c>
      <c r="GH626" s="17">
        <f>GE626-GF626-GG626</f>
        <v>0</v>
      </c>
      <c r="GI626" s="23">
        <f>IF(OR(GH626=0.05,GH626=0),GH626,IF(AND(GH626&gt;0.051,GH626&lt;0.1),0.1,IF(AND(GH626&gt;0.001,GH626&lt;0.05),0.05,GH626)))</f>
        <v>0</v>
      </c>
      <c r="GJ626" s="23">
        <f>GF626+GG626+GI626</f>
        <v>0</v>
      </c>
      <c r="GK626" s="15">
        <f>IF(HB625&gt;0,ROUND($GD$1*$GK$1,2),0)</f>
        <v>0</v>
      </c>
      <c r="GL626" s="22">
        <v>0</v>
      </c>
      <c r="GM626" s="22">
        <f>IF(HB625&gt;0,ROUND($GD$1*$GM$1,0),0)</f>
        <v>0</v>
      </c>
      <c r="GN626" s="22">
        <f>IF(HB625&gt;0,ROUND($GD$1*$GN$1,2),0)</f>
        <v>0</v>
      </c>
      <c r="GO626" s="22">
        <f>IF(HB625&gt;0,ROUND($GD$1*$GO$1,2),0)</f>
        <v>0</v>
      </c>
      <c r="GP626" s="22">
        <f>IF(HB625&gt;0,ROUND($GD$1*$GP$1,2),0)</f>
        <v>0</v>
      </c>
      <c r="GQ626" s="15">
        <f>IF(HB625&gt;0,GK626+SUM(GM626:GP626),0)</f>
        <v>0</v>
      </c>
      <c r="GR626" s="22">
        <f>IF(HB625&gt;0,ROUND(GQ626/12,2),0)</f>
        <v>0</v>
      </c>
      <c r="GS626" s="9">
        <f>INT(GR626)</f>
        <v>0</v>
      </c>
      <c r="GT626" s="23">
        <f>INT((GR626-GS626)*10)/10</f>
        <v>0</v>
      </c>
      <c r="GU626" s="17">
        <f>GR626-GS626-GT626</f>
        <v>0</v>
      </c>
      <c r="GV626" s="23">
        <f>IF(OR(GU626=0.05,GU626=0),GU626,IF(AND(GU626&gt;0.051,GU626&lt;0.1),0.1,IF(AND(GU626&gt;0.001,GU626&lt;0.05),0.05,GU626)))</f>
        <v>0</v>
      </c>
      <c r="GW626" s="23">
        <f>GS626+GT626+GV626</f>
        <v>0</v>
      </c>
      <c r="GX626">
        <f>IF(HB625&gt;0,GX625,0)</f>
        <v>0</v>
      </c>
      <c r="GY626" s="7">
        <f>ROUND(GD626+GJ626+GW626+GX626,2)</f>
        <v>0</v>
      </c>
      <c r="GZ626" s="7">
        <f>IF(AND(GY626&gt;0,GY627=0),GY626,0)</f>
        <v>0</v>
      </c>
      <c r="HA626" s="7">
        <f>IF(HB625&gt;0,HA625,0)</f>
        <v>0</v>
      </c>
      <c r="HB626" s="7">
        <f>IF(ROUND(GY626-HA626,2)&gt;0,ROUND(GY626-HA626,2),0)</f>
        <v>0</v>
      </c>
    </row>
    <row r="627" spans="1:235">
      <c r="BB627">
        <v>625</v>
      </c>
      <c r="BC627" s="7">
        <f>IF(BW626&gt;0,BC626-1000,BC626)</f>
        <v>0</v>
      </c>
      <c r="BD627" s="20">
        <f>IF(BW626&gt;0,ROUND(PMT($F$92/12,$F$96*12,-BC627),5),0)</f>
        <v>0</v>
      </c>
      <c r="BE627" s="15">
        <f>IF(BW626&gt;0,ROUND(BC627*$E$1/1000,2),0)</f>
        <v>0</v>
      </c>
      <c r="BF627" s="15">
        <f>IF(BW626&gt;0,ROUND(MIN(BC627,$F$168)*$BF$1,2),0)</f>
        <v>0</v>
      </c>
      <c r="BG627" s="22">
        <v>0</v>
      </c>
      <c r="BH627" s="22">
        <f>IF(BW626&gt;0,ROUND(MIN(BC627,$F$168)*$BH$1,0),0)</f>
        <v>0</v>
      </c>
      <c r="BI627" s="22">
        <f>IF(BW626&gt;0,ROUND(MIN(BC627,$F$168)*$BI$1,2),0)</f>
        <v>0</v>
      </c>
      <c r="BJ627" s="22">
        <f>IF(BW626&gt;0,ROUND(MIN(BC627,$F$168)*$BJ$1,2),0)</f>
        <v>0</v>
      </c>
      <c r="BK627" s="22">
        <f>IF(BW626&gt;0,ROUND(MIN(BC627,$F$168)*$BK$1,2),0)</f>
        <v>0</v>
      </c>
      <c r="BL627" s="15">
        <f>IF(BW626&gt;0,BF627+SUM(BH627:BK627),0)</f>
        <v>0</v>
      </c>
      <c r="BM627" s="22">
        <f>IF(BW626&gt;0,ROUND(BL627/12,2),0)</f>
        <v>0</v>
      </c>
      <c r="BN627" s="9">
        <f>INT(BM627)</f>
        <v>0</v>
      </c>
      <c r="BO627" s="23">
        <f>INT((BM627-BN627)*10)/10</f>
        <v>0</v>
      </c>
      <c r="BP627" s="17">
        <f>BM627-BN627-BO627</f>
        <v>0</v>
      </c>
      <c r="BQ627" s="23">
        <f>IF(OR(BP627=0.05,BP627=0),BP627,IF(AND(BP627&gt;0.051,BP627&lt;0.1),0.1,IF(AND(BP627&gt;0.001,BP627&lt;0.05),0.05,BP627)))</f>
        <v>0</v>
      </c>
      <c r="BR627" s="23">
        <f>BN627+BO627+BQ627</f>
        <v>0</v>
      </c>
      <c r="BS627">
        <f>IF(BW626&gt;0,BS626,0)</f>
        <v>0</v>
      </c>
      <c r="BT627" s="7">
        <f>SUM(BD627:BE627)+BR627+BS627</f>
        <v>0</v>
      </c>
      <c r="BU627" s="7">
        <f>IF(AND(BT627&gt;0,BT628=0),BT627,0)</f>
        <v>0</v>
      </c>
      <c r="BV627" s="7">
        <f>IF(BW626&gt;0,BV626,0)</f>
        <v>0</v>
      </c>
      <c r="BW627" s="7">
        <f>IF(ROUND(BT627-BV627,2)&gt;0,ROUND(BT627-BV627,2),0)</f>
        <v>0</v>
      </c>
      <c r="CB627">
        <v>625</v>
      </c>
      <c r="CC627" s="7">
        <f>IF(DB626&gt;0,CC626-1000,CC626)</f>
        <v>0</v>
      </c>
      <c r="CD627" s="20">
        <f>IF(DB626&gt;0,ROUND(PMT($F$92/12,$F$96*12,-CC627),5),0)</f>
        <v>0</v>
      </c>
      <c r="CE627" s="15">
        <f>IF(DB626&gt;0,ROUND(CC627*$CE$1/1000,2),0)</f>
        <v>0</v>
      </c>
      <c r="CF627" s="9">
        <f>INT(CE627)</f>
        <v>0</v>
      </c>
      <c r="CG627" s="23">
        <f>INT((CE627-CF627)*10)/10</f>
        <v>0</v>
      </c>
      <c r="CH627" s="17">
        <f>CE627-CF627-CG627</f>
        <v>0</v>
      </c>
      <c r="CI627" s="23">
        <f>IF(OR(CH627=0.05,CH627=0),CH627,IF(AND(CH627&gt;0.051,CH627&lt;0.1),0.1,IF(AND(CH627&gt;0.001,CH627&lt;0.05),0.05,CH627)))</f>
        <v>0</v>
      </c>
      <c r="CJ627" s="23">
        <f>CF627+CG627+CI627</f>
        <v>0</v>
      </c>
      <c r="CK627" s="15">
        <f>IF(DB626&gt;0,ROUND($CD$1*$CK$1,2),0)</f>
        <v>0</v>
      </c>
      <c r="CL627" s="22">
        <v>0</v>
      </c>
      <c r="CM627" s="22">
        <f>IF(DB626&gt;0,ROUND($CD$1*$CM$1,2),0)</f>
        <v>0</v>
      </c>
      <c r="CN627" s="22">
        <f>IF(DB626&gt;0,ROUND($CD$1*$CN$1,2),0)</f>
        <v>0</v>
      </c>
      <c r="CO627" s="22">
        <f>IF(DB626&gt;0,ROUND($CD$1*$CO$1,2),0)</f>
        <v>0</v>
      </c>
      <c r="CP627" s="22">
        <f>IF(DB626&gt;0,ROUND($CD$1*$CP$1,2),0)</f>
        <v>0</v>
      </c>
      <c r="CQ627" s="15">
        <f>IF(DB626&gt;0,CK627+SUM(CM627:CP627),0)</f>
        <v>0</v>
      </c>
      <c r="CR627" s="22">
        <f>IF(DB626&gt;0,ROUND(CQ627/12,2),0)</f>
        <v>0</v>
      </c>
      <c r="CS627" s="9">
        <f>INT(CR627)</f>
        <v>0</v>
      </c>
      <c r="CT627" s="23">
        <f>INT((CR627-CS627)*10)/10</f>
        <v>0</v>
      </c>
      <c r="CU627" s="17">
        <f>CR627-CS627-CT627</f>
        <v>0</v>
      </c>
      <c r="CV627" s="23">
        <f>IF(OR(CU627=0.05,CU627=0),CU627,IF(AND(CU627&gt;0.051,CU627&lt;0.1),0.1,IF(AND(CU627&gt;0.001,CU627&lt;0.05),0.05,CU627)))</f>
        <v>0</v>
      </c>
      <c r="CW627" s="23">
        <f>CS627+CT627+CV627</f>
        <v>0</v>
      </c>
      <c r="CX627">
        <f>IF(DB626&gt;0,CX626,0)</f>
        <v>0</v>
      </c>
      <c r="CY627" s="7">
        <f>ROUND(CD627+CJ627+CW627+CX627,2)</f>
        <v>0</v>
      </c>
      <c r="CZ627" s="7">
        <f>IF(AND(CY627&gt;0,CY628=0),CY627,0)</f>
        <v>0</v>
      </c>
      <c r="DA627" s="7">
        <f>IF(DB626&gt;0,DA626,0)</f>
        <v>0</v>
      </c>
      <c r="DB627" s="7">
        <f>IF(ROUND(CY627-DA627,2)&gt;0,ROUND(CY627-DA627,2),0)</f>
        <v>0</v>
      </c>
      <c r="EB627">
        <v>625</v>
      </c>
      <c r="EC627" s="7">
        <f>IF(FB626&gt;0,EC626-1000,EC626)</f>
        <v>0</v>
      </c>
      <c r="ED627" s="20">
        <f>IF(FB626&gt;0,ROUND(PMT($F$92/12,$F$96*12,-EC627),5),0)</f>
        <v>0</v>
      </c>
      <c r="EE627" s="15">
        <f>IF(FB626&gt;0,ROUND(EC627*$EE$1/1000,2),0)</f>
        <v>0</v>
      </c>
      <c r="EF627" s="9">
        <f>INT(EE627)</f>
        <v>0</v>
      </c>
      <c r="EG627" s="23">
        <f>INT((EE627-EF627)*10)/10</f>
        <v>0</v>
      </c>
      <c r="EH627" s="17">
        <f>EE627-EF627-EG627</f>
        <v>0</v>
      </c>
      <c r="EI627" s="23">
        <f>IF(OR(EH627=0.05,EH627=0),EH627,IF(AND(EH627&gt;0.051,EH627&lt;0.1),0.1,IF(AND(EH627&gt;0.001,EH627&lt;0.05),0.05,EH627)))</f>
        <v>0</v>
      </c>
      <c r="EJ627" s="23">
        <f>EF627+EG627+EI627</f>
        <v>0</v>
      </c>
      <c r="EK627" s="15">
        <f>IF(FB626&gt;0,ROUND($ED$1*$EK$1,2),0)</f>
        <v>0</v>
      </c>
      <c r="EL627" s="22">
        <v>0</v>
      </c>
      <c r="EM627" s="22">
        <f>IF(FB626&gt;0,ROUND($ED$1*$EM$1,0),0)</f>
        <v>0</v>
      </c>
      <c r="EN627" s="22">
        <f>IF(FB626&gt;0,ROUND($ED$1*$EN$1,2),0)</f>
        <v>0</v>
      </c>
      <c r="EO627" s="22">
        <f>IF(FB626&gt;0,ROUND($ED$1*$EO$1,2),0)</f>
        <v>0</v>
      </c>
      <c r="EP627" s="22">
        <f>IF(FB626&gt;0,ROUND($ED$1*$EP$1,2),0)</f>
        <v>0</v>
      </c>
      <c r="EQ627" s="15">
        <f>IF(FB626&gt;0,EK627+SUM(EM627:EP627),0)</f>
        <v>0</v>
      </c>
      <c r="ER627" s="22">
        <f>IF(FB626&gt;0,ROUND(EQ627/12,2),0)</f>
        <v>0</v>
      </c>
      <c r="ES627" s="9">
        <f>INT(ER627)</f>
        <v>0</v>
      </c>
      <c r="ET627" s="23">
        <f>INT((ER627-ES627)*10)/10</f>
        <v>0</v>
      </c>
      <c r="EU627" s="17">
        <f>ER627-ES627-ET627</f>
        <v>0</v>
      </c>
      <c r="EV627" s="23">
        <f>IF(OR(EU627=0.05,EU627=0),EU627,IF(AND(EU627&gt;0.051,EU627&lt;0.1),0.1,IF(AND(EU627&gt;0.001,EU627&lt;0.05),0.05,EU627)))</f>
        <v>0</v>
      </c>
      <c r="EW627" s="23">
        <f>ES627+ET627+EV627</f>
        <v>0</v>
      </c>
      <c r="EX627">
        <f>IF(FB626&gt;0,EX626,0)</f>
        <v>0</v>
      </c>
      <c r="EY627" s="7">
        <f>ROUND(ED627+EJ627+EW627+EX627,2)</f>
        <v>0</v>
      </c>
      <c r="EZ627" s="7">
        <f>IF(AND(EY627&gt;0,EY628=0),EY627,0)</f>
        <v>0</v>
      </c>
      <c r="FA627" s="7">
        <f>IF(FB626&gt;0,FA626,0)</f>
        <v>0</v>
      </c>
      <c r="FB627" s="7">
        <f>IF(ROUND(EY627-FA627,2)&gt;0,ROUND(EY627-FA627,2),0)</f>
        <v>0</v>
      </c>
      <c r="GB627">
        <v>625</v>
      </c>
      <c r="GC627" s="7">
        <f>IF(HB626&gt;0,GC626-1000,GC626)</f>
        <v>0</v>
      </c>
      <c r="GD627" s="20">
        <f>IF(HB626&gt;0,ROUND(PMT($F$92/12,$F$96*12,-GC627),5),0)</f>
        <v>0</v>
      </c>
      <c r="GE627" s="15">
        <f>IF(HB626&gt;0,ROUND(GC627*$GE$1/1000,2),0)</f>
        <v>0</v>
      </c>
      <c r="GF627" s="9">
        <f>INT(GE627)</f>
        <v>0</v>
      </c>
      <c r="GG627" s="23">
        <f>INT((GE627-GF627)*10)/10</f>
        <v>0</v>
      </c>
      <c r="GH627" s="17">
        <f>GE627-GF627-GG627</f>
        <v>0</v>
      </c>
      <c r="GI627" s="23">
        <f>IF(OR(GH627=0.05,GH627=0),GH627,IF(AND(GH627&gt;0.051,GH627&lt;0.1),0.1,IF(AND(GH627&gt;0.001,GH627&lt;0.05),0.05,GH627)))</f>
        <v>0</v>
      </c>
      <c r="GJ627" s="23">
        <f>GF627+GG627+GI627</f>
        <v>0</v>
      </c>
      <c r="GK627" s="15">
        <f>IF(HB626&gt;0,ROUND($GD$1*$GK$1,2),0)</f>
        <v>0</v>
      </c>
      <c r="GL627" s="22">
        <v>0</v>
      </c>
      <c r="GM627" s="22">
        <f>IF(HB626&gt;0,ROUND($GD$1*$GM$1,0),0)</f>
        <v>0</v>
      </c>
      <c r="GN627" s="22">
        <f>IF(HB626&gt;0,ROUND($GD$1*$GN$1,2),0)</f>
        <v>0</v>
      </c>
      <c r="GO627" s="22">
        <f>IF(HB626&gt;0,ROUND($GD$1*$GO$1,2),0)</f>
        <v>0</v>
      </c>
      <c r="GP627" s="22">
        <f>IF(HB626&gt;0,ROUND($GD$1*$GP$1,2),0)</f>
        <v>0</v>
      </c>
      <c r="GQ627" s="15">
        <f>IF(HB626&gt;0,GK627+SUM(GM627:GP627),0)</f>
        <v>0</v>
      </c>
      <c r="GR627" s="22">
        <f>IF(HB626&gt;0,ROUND(GQ627/12,2),0)</f>
        <v>0</v>
      </c>
      <c r="GS627" s="9">
        <f>INT(GR627)</f>
        <v>0</v>
      </c>
      <c r="GT627" s="23">
        <f>INT((GR627-GS627)*10)/10</f>
        <v>0</v>
      </c>
      <c r="GU627" s="17">
        <f>GR627-GS627-GT627</f>
        <v>0</v>
      </c>
      <c r="GV627" s="23">
        <f>IF(OR(GU627=0.05,GU627=0),GU627,IF(AND(GU627&gt;0.051,GU627&lt;0.1),0.1,IF(AND(GU627&gt;0.001,GU627&lt;0.05),0.05,GU627)))</f>
        <v>0</v>
      </c>
      <c r="GW627" s="23">
        <f>GS627+GT627+GV627</f>
        <v>0</v>
      </c>
      <c r="GX627">
        <f>IF(HB626&gt;0,GX626,0)</f>
        <v>0</v>
      </c>
      <c r="GY627" s="7">
        <f>ROUND(GD627+GJ627+GW627+GX627,2)</f>
        <v>0</v>
      </c>
      <c r="GZ627" s="7">
        <f>IF(AND(GY627&gt;0,GY628=0),GY627,0)</f>
        <v>0</v>
      </c>
      <c r="HA627" s="7">
        <f>IF(HB626&gt;0,HA626,0)</f>
        <v>0</v>
      </c>
      <c r="HB627" s="7">
        <f>IF(ROUND(GY627-HA627,2)&gt;0,ROUND(GY627-HA627,2),0)</f>
        <v>0</v>
      </c>
    </row>
    <row r="628" spans="1:235">
      <c r="BB628">
        <v>626</v>
      </c>
      <c r="BC628" s="7">
        <f>IF(BW627&gt;0,BC627-1000,BC627)</f>
        <v>0</v>
      </c>
      <c r="BD628" s="20">
        <f>IF(BW627&gt;0,ROUND(PMT($F$92/12,$F$96*12,-BC628),5),0)</f>
        <v>0</v>
      </c>
      <c r="BE628" s="15">
        <f>IF(BW627&gt;0,ROUND(BC628*$E$1/1000,2),0)</f>
        <v>0</v>
      </c>
      <c r="BF628" s="15">
        <f>IF(BW627&gt;0,ROUND(MIN(BC628,$F$168)*$BF$1,2),0)</f>
        <v>0</v>
      </c>
      <c r="BG628" s="22">
        <v>0</v>
      </c>
      <c r="BH628" s="22">
        <f>IF(BW627&gt;0,ROUND(MIN(BC628,$F$168)*$BH$1,0),0)</f>
        <v>0</v>
      </c>
      <c r="BI628" s="22">
        <f>IF(BW627&gt;0,ROUND(MIN(BC628,$F$168)*$BI$1,2),0)</f>
        <v>0</v>
      </c>
      <c r="BJ628" s="22">
        <f>IF(BW627&gt;0,ROUND(MIN(BC628,$F$168)*$BJ$1,2),0)</f>
        <v>0</v>
      </c>
      <c r="BK628" s="22">
        <f>IF(BW627&gt;0,ROUND(MIN(BC628,$F$168)*$BK$1,2),0)</f>
        <v>0</v>
      </c>
      <c r="BL628" s="15">
        <f>IF(BW627&gt;0,BF628+SUM(BH628:BK628),0)</f>
        <v>0</v>
      </c>
      <c r="BM628" s="22">
        <f>IF(BW627&gt;0,ROUND(BL628/12,2),0)</f>
        <v>0</v>
      </c>
      <c r="BN628" s="9">
        <f>INT(BM628)</f>
        <v>0</v>
      </c>
      <c r="BO628" s="23">
        <f>INT((BM628-BN628)*10)/10</f>
        <v>0</v>
      </c>
      <c r="BP628" s="17">
        <f>BM628-BN628-BO628</f>
        <v>0</v>
      </c>
      <c r="BQ628" s="23">
        <f>IF(OR(BP628=0.05,BP628=0),BP628,IF(AND(BP628&gt;0.051,BP628&lt;0.1),0.1,IF(AND(BP628&gt;0.001,BP628&lt;0.05),0.05,BP628)))</f>
        <v>0</v>
      </c>
      <c r="BR628" s="23">
        <f>BN628+BO628+BQ628</f>
        <v>0</v>
      </c>
      <c r="BS628">
        <f>IF(BW627&gt;0,BS627,0)</f>
        <v>0</v>
      </c>
      <c r="BT628" s="7">
        <f>SUM(BD628:BE628)+BR628+BS628</f>
        <v>0</v>
      </c>
      <c r="BU628" s="7">
        <f>IF(AND(BT628&gt;0,BT629=0),BT628,0)</f>
        <v>0</v>
      </c>
      <c r="BV628" s="7">
        <f>IF(BW627&gt;0,BV627,0)</f>
        <v>0</v>
      </c>
      <c r="BW628" s="7">
        <f>IF(ROUND(BT628-BV628,2)&gt;0,ROUND(BT628-BV628,2),0)</f>
        <v>0</v>
      </c>
      <c r="CB628">
        <v>626</v>
      </c>
      <c r="CC628" s="7">
        <f>IF(DB627&gt;0,CC627-1000,CC627)</f>
        <v>0</v>
      </c>
      <c r="CD628" s="20">
        <f>IF(DB627&gt;0,ROUND(PMT($F$92/12,$F$96*12,-CC628),5),0)</f>
        <v>0</v>
      </c>
      <c r="CE628" s="15">
        <f>IF(DB627&gt;0,ROUND(CC628*$CE$1/1000,2),0)</f>
        <v>0</v>
      </c>
      <c r="CF628" s="9">
        <f>INT(CE628)</f>
        <v>0</v>
      </c>
      <c r="CG628" s="23">
        <f>INT((CE628-CF628)*10)/10</f>
        <v>0</v>
      </c>
      <c r="CH628" s="17">
        <f>CE628-CF628-CG628</f>
        <v>0</v>
      </c>
      <c r="CI628" s="23">
        <f>IF(OR(CH628=0.05,CH628=0),CH628,IF(AND(CH628&gt;0.051,CH628&lt;0.1),0.1,IF(AND(CH628&gt;0.001,CH628&lt;0.05),0.05,CH628)))</f>
        <v>0</v>
      </c>
      <c r="CJ628" s="23">
        <f>CF628+CG628+CI628</f>
        <v>0</v>
      </c>
      <c r="CK628" s="15">
        <f>IF(DB627&gt;0,ROUND($CD$1*$CK$1,2),0)</f>
        <v>0</v>
      </c>
      <c r="CL628" s="22">
        <v>0</v>
      </c>
      <c r="CM628" s="22">
        <f>IF(DB627&gt;0,ROUND($CD$1*$CM$1,2),0)</f>
        <v>0</v>
      </c>
      <c r="CN628" s="22">
        <f>IF(DB627&gt;0,ROUND($CD$1*$CN$1,2),0)</f>
        <v>0</v>
      </c>
      <c r="CO628" s="22">
        <f>IF(DB627&gt;0,ROUND($CD$1*$CO$1,2),0)</f>
        <v>0</v>
      </c>
      <c r="CP628" s="22">
        <f>IF(DB627&gt;0,ROUND($CD$1*$CP$1,2),0)</f>
        <v>0</v>
      </c>
      <c r="CQ628" s="15">
        <f>IF(DB627&gt;0,CK628+SUM(CM628:CP628),0)</f>
        <v>0</v>
      </c>
      <c r="CR628" s="22">
        <f>IF(DB627&gt;0,ROUND(CQ628/12,2),0)</f>
        <v>0</v>
      </c>
      <c r="CS628" s="9">
        <f>INT(CR628)</f>
        <v>0</v>
      </c>
      <c r="CT628" s="23">
        <f>INT((CR628-CS628)*10)/10</f>
        <v>0</v>
      </c>
      <c r="CU628" s="17">
        <f>CR628-CS628-CT628</f>
        <v>0</v>
      </c>
      <c r="CV628" s="23">
        <f>IF(OR(CU628=0.05,CU628=0),CU628,IF(AND(CU628&gt;0.051,CU628&lt;0.1),0.1,IF(AND(CU628&gt;0.001,CU628&lt;0.05),0.05,CU628)))</f>
        <v>0</v>
      </c>
      <c r="CW628" s="23">
        <f>CS628+CT628+CV628</f>
        <v>0</v>
      </c>
      <c r="CX628">
        <f>IF(DB627&gt;0,CX627,0)</f>
        <v>0</v>
      </c>
      <c r="CY628" s="7">
        <f>ROUND(CD628+CJ628+CW628+CX628,2)</f>
        <v>0</v>
      </c>
      <c r="CZ628" s="7">
        <f>IF(AND(CY628&gt;0,CY629=0),CY628,0)</f>
        <v>0</v>
      </c>
      <c r="DA628" s="7">
        <f>IF(DB627&gt;0,DA627,0)</f>
        <v>0</v>
      </c>
      <c r="DB628" s="7">
        <f>IF(ROUND(CY628-DA628,2)&gt;0,ROUND(CY628-DA628,2),0)</f>
        <v>0</v>
      </c>
      <c r="EB628">
        <v>626</v>
      </c>
      <c r="EC628" s="7">
        <f>IF(FB627&gt;0,EC627-1000,EC627)</f>
        <v>0</v>
      </c>
      <c r="ED628" s="20">
        <f>IF(FB627&gt;0,ROUND(PMT($F$92/12,$F$96*12,-EC628),5),0)</f>
        <v>0</v>
      </c>
      <c r="EE628" s="15">
        <f>IF(FB627&gt;0,ROUND(EC628*$EE$1/1000,2),0)</f>
        <v>0</v>
      </c>
      <c r="EF628" s="9">
        <f>INT(EE628)</f>
        <v>0</v>
      </c>
      <c r="EG628" s="23">
        <f>INT((EE628-EF628)*10)/10</f>
        <v>0</v>
      </c>
      <c r="EH628" s="17">
        <f>EE628-EF628-EG628</f>
        <v>0</v>
      </c>
      <c r="EI628" s="23">
        <f>IF(OR(EH628=0.05,EH628=0),EH628,IF(AND(EH628&gt;0.051,EH628&lt;0.1),0.1,IF(AND(EH628&gt;0.001,EH628&lt;0.05),0.05,EH628)))</f>
        <v>0</v>
      </c>
      <c r="EJ628" s="23">
        <f>EF628+EG628+EI628</f>
        <v>0</v>
      </c>
      <c r="EK628" s="15">
        <f>IF(FB627&gt;0,ROUND($ED$1*$EK$1,2),0)</f>
        <v>0</v>
      </c>
      <c r="EL628" s="22">
        <v>0</v>
      </c>
      <c r="EM628" s="22">
        <f>IF(FB627&gt;0,ROUND($ED$1*$EM$1,0),0)</f>
        <v>0</v>
      </c>
      <c r="EN628" s="22">
        <f>IF(FB627&gt;0,ROUND($ED$1*$EN$1,2),0)</f>
        <v>0</v>
      </c>
      <c r="EO628" s="22">
        <f>IF(FB627&gt;0,ROUND($ED$1*$EO$1,2),0)</f>
        <v>0</v>
      </c>
      <c r="EP628" s="22">
        <f>IF(FB627&gt;0,ROUND($ED$1*$EP$1,2),0)</f>
        <v>0</v>
      </c>
      <c r="EQ628" s="15">
        <f>IF(FB627&gt;0,EK628+SUM(EM628:EP628),0)</f>
        <v>0</v>
      </c>
      <c r="ER628" s="22">
        <f>IF(FB627&gt;0,ROUND(EQ628/12,2),0)</f>
        <v>0</v>
      </c>
      <c r="ES628" s="9">
        <f>INT(ER628)</f>
        <v>0</v>
      </c>
      <c r="ET628" s="23">
        <f>INT((ER628-ES628)*10)/10</f>
        <v>0</v>
      </c>
      <c r="EU628" s="17">
        <f>ER628-ES628-ET628</f>
        <v>0</v>
      </c>
      <c r="EV628" s="23">
        <f>IF(OR(EU628=0.05,EU628=0),EU628,IF(AND(EU628&gt;0.051,EU628&lt;0.1),0.1,IF(AND(EU628&gt;0.001,EU628&lt;0.05),0.05,EU628)))</f>
        <v>0</v>
      </c>
      <c r="EW628" s="23">
        <f>ES628+ET628+EV628</f>
        <v>0</v>
      </c>
      <c r="EX628">
        <f>IF(FB627&gt;0,EX627,0)</f>
        <v>0</v>
      </c>
      <c r="EY628" s="7">
        <f>ROUND(ED628+EJ628+EW628+EX628,2)</f>
        <v>0</v>
      </c>
      <c r="EZ628" s="7">
        <f>IF(AND(EY628&gt;0,EY629=0),EY628,0)</f>
        <v>0</v>
      </c>
      <c r="FA628" s="7">
        <f>IF(FB627&gt;0,FA627,0)</f>
        <v>0</v>
      </c>
      <c r="FB628" s="7">
        <f>IF(ROUND(EY628-FA628,2)&gt;0,ROUND(EY628-FA628,2),0)</f>
        <v>0</v>
      </c>
      <c r="GB628">
        <v>626</v>
      </c>
      <c r="GC628" s="7">
        <f>IF(HB627&gt;0,GC627-1000,GC627)</f>
        <v>0</v>
      </c>
      <c r="GD628" s="20">
        <f>IF(HB627&gt;0,ROUND(PMT($F$92/12,$F$96*12,-GC628),5),0)</f>
        <v>0</v>
      </c>
      <c r="GE628" s="15">
        <f>IF(HB627&gt;0,ROUND(GC628*$GE$1/1000,2),0)</f>
        <v>0</v>
      </c>
      <c r="GF628" s="9">
        <f>INT(GE628)</f>
        <v>0</v>
      </c>
      <c r="GG628" s="23">
        <f>INT((GE628-GF628)*10)/10</f>
        <v>0</v>
      </c>
      <c r="GH628" s="17">
        <f>GE628-GF628-GG628</f>
        <v>0</v>
      </c>
      <c r="GI628" s="23">
        <f>IF(OR(GH628=0.05,GH628=0),GH628,IF(AND(GH628&gt;0.051,GH628&lt;0.1),0.1,IF(AND(GH628&gt;0.001,GH628&lt;0.05),0.05,GH628)))</f>
        <v>0</v>
      </c>
      <c r="GJ628" s="23">
        <f>GF628+GG628+GI628</f>
        <v>0</v>
      </c>
      <c r="GK628" s="15">
        <f>IF(HB627&gt;0,ROUND($GD$1*$GK$1,2),0)</f>
        <v>0</v>
      </c>
      <c r="GL628" s="22">
        <v>0</v>
      </c>
      <c r="GM628" s="22">
        <f>IF(HB627&gt;0,ROUND($GD$1*$GM$1,0),0)</f>
        <v>0</v>
      </c>
      <c r="GN628" s="22">
        <f>IF(HB627&gt;0,ROUND($GD$1*$GN$1,2),0)</f>
        <v>0</v>
      </c>
      <c r="GO628" s="22">
        <f>IF(HB627&gt;0,ROUND($GD$1*$GO$1,2),0)</f>
        <v>0</v>
      </c>
      <c r="GP628" s="22">
        <f>IF(HB627&gt;0,ROUND($GD$1*$GP$1,2),0)</f>
        <v>0</v>
      </c>
      <c r="GQ628" s="15">
        <f>IF(HB627&gt;0,GK628+SUM(GM628:GP628),0)</f>
        <v>0</v>
      </c>
      <c r="GR628" s="22">
        <f>IF(HB627&gt;0,ROUND(GQ628/12,2),0)</f>
        <v>0</v>
      </c>
      <c r="GS628" s="9">
        <f>INT(GR628)</f>
        <v>0</v>
      </c>
      <c r="GT628" s="23">
        <f>INT((GR628-GS628)*10)/10</f>
        <v>0</v>
      </c>
      <c r="GU628" s="17">
        <f>GR628-GS628-GT628</f>
        <v>0</v>
      </c>
      <c r="GV628" s="23">
        <f>IF(OR(GU628=0.05,GU628=0),GU628,IF(AND(GU628&gt;0.051,GU628&lt;0.1),0.1,IF(AND(GU628&gt;0.001,GU628&lt;0.05),0.05,GU628)))</f>
        <v>0</v>
      </c>
      <c r="GW628" s="23">
        <f>GS628+GT628+GV628</f>
        <v>0</v>
      </c>
      <c r="GX628">
        <f>IF(HB627&gt;0,GX627,0)</f>
        <v>0</v>
      </c>
      <c r="GY628" s="7">
        <f>ROUND(GD628+GJ628+GW628+GX628,2)</f>
        <v>0</v>
      </c>
      <c r="GZ628" s="7">
        <f>IF(AND(GY628&gt;0,GY629=0),GY628,0)</f>
        <v>0</v>
      </c>
      <c r="HA628" s="7">
        <f>IF(HB627&gt;0,HA627,0)</f>
        <v>0</v>
      </c>
      <c r="HB628" s="7">
        <f>IF(ROUND(GY628-HA628,2)&gt;0,ROUND(GY628-HA628,2),0)</f>
        <v>0</v>
      </c>
    </row>
    <row r="629" spans="1:235">
      <c r="BB629">
        <v>627</v>
      </c>
      <c r="BC629" s="7">
        <f>IF(BW628&gt;0,BC628-1000,BC628)</f>
        <v>0</v>
      </c>
      <c r="BD629" s="20">
        <f>IF(BW628&gt;0,ROUND(PMT($F$92/12,$F$96*12,-BC629),5),0)</f>
        <v>0</v>
      </c>
      <c r="BE629" s="15">
        <f>IF(BW628&gt;0,ROUND(BC629*$E$1/1000,2),0)</f>
        <v>0</v>
      </c>
      <c r="BF629" s="15">
        <f>IF(BW628&gt;0,ROUND(MIN(BC629,$F$168)*$BF$1,2),0)</f>
        <v>0</v>
      </c>
      <c r="BG629" s="22">
        <v>0</v>
      </c>
      <c r="BH629" s="22">
        <f>IF(BW628&gt;0,ROUND(MIN(BC629,$F$168)*$BH$1,0),0)</f>
        <v>0</v>
      </c>
      <c r="BI629" s="22">
        <f>IF(BW628&gt;0,ROUND(MIN(BC629,$F$168)*$BI$1,2),0)</f>
        <v>0</v>
      </c>
      <c r="BJ629" s="22">
        <f>IF(BW628&gt;0,ROUND(MIN(BC629,$F$168)*$BJ$1,2),0)</f>
        <v>0</v>
      </c>
      <c r="BK629" s="22">
        <f>IF(BW628&gt;0,ROUND(MIN(BC629,$F$168)*$BK$1,2),0)</f>
        <v>0</v>
      </c>
      <c r="BL629" s="15">
        <f>IF(BW628&gt;0,BF629+SUM(BH629:BK629),0)</f>
        <v>0</v>
      </c>
      <c r="BM629" s="22">
        <f>IF(BW628&gt;0,ROUND(BL629/12,2),0)</f>
        <v>0</v>
      </c>
      <c r="BN629" s="9">
        <f>INT(BM629)</f>
        <v>0</v>
      </c>
      <c r="BO629" s="23">
        <f>INT((BM629-BN629)*10)/10</f>
        <v>0</v>
      </c>
      <c r="BP629" s="17">
        <f>BM629-BN629-BO629</f>
        <v>0</v>
      </c>
      <c r="BQ629" s="23">
        <f>IF(OR(BP629=0.05,BP629=0),BP629,IF(AND(BP629&gt;0.051,BP629&lt;0.1),0.1,IF(AND(BP629&gt;0.001,BP629&lt;0.05),0.05,BP629)))</f>
        <v>0</v>
      </c>
      <c r="BR629" s="23">
        <f>BN629+BO629+BQ629</f>
        <v>0</v>
      </c>
      <c r="BS629">
        <f>IF(BW628&gt;0,BS628,0)</f>
        <v>0</v>
      </c>
      <c r="BT629" s="7">
        <f>SUM(BD629:BE629)+BR629+BS629</f>
        <v>0</v>
      </c>
      <c r="BU629" s="7">
        <f>IF(AND(BT629&gt;0,BT630=0),BT629,0)</f>
        <v>0</v>
      </c>
      <c r="BV629" s="7">
        <f>IF(BW628&gt;0,BV628,0)</f>
        <v>0</v>
      </c>
      <c r="BW629" s="7">
        <f>IF(ROUND(BT629-BV629,2)&gt;0,ROUND(BT629-BV629,2),0)</f>
        <v>0</v>
      </c>
      <c r="CB629">
        <v>627</v>
      </c>
      <c r="CC629" s="7">
        <f>IF(DB628&gt;0,CC628-1000,CC628)</f>
        <v>0</v>
      </c>
      <c r="CD629" s="20">
        <f>IF(DB628&gt;0,ROUND(PMT($F$92/12,$F$96*12,-CC629),5),0)</f>
        <v>0</v>
      </c>
      <c r="CE629" s="15">
        <f>IF(DB628&gt;0,ROUND(CC629*$CE$1/1000,2),0)</f>
        <v>0</v>
      </c>
      <c r="CF629" s="9">
        <f>INT(CE629)</f>
        <v>0</v>
      </c>
      <c r="CG629" s="23">
        <f>INT((CE629-CF629)*10)/10</f>
        <v>0</v>
      </c>
      <c r="CH629" s="17">
        <f>CE629-CF629-CG629</f>
        <v>0</v>
      </c>
      <c r="CI629" s="23">
        <f>IF(OR(CH629=0.05,CH629=0),CH629,IF(AND(CH629&gt;0.051,CH629&lt;0.1),0.1,IF(AND(CH629&gt;0.001,CH629&lt;0.05),0.05,CH629)))</f>
        <v>0</v>
      </c>
      <c r="CJ629" s="23">
        <f>CF629+CG629+CI629</f>
        <v>0</v>
      </c>
      <c r="CK629" s="15">
        <f>IF(DB628&gt;0,ROUND($CD$1*$CK$1,2),0)</f>
        <v>0</v>
      </c>
      <c r="CL629" s="22">
        <v>0</v>
      </c>
      <c r="CM629" s="22">
        <f>IF(DB628&gt;0,ROUND($CD$1*$CM$1,2),0)</f>
        <v>0</v>
      </c>
      <c r="CN629" s="22">
        <f>IF(DB628&gt;0,ROUND($CD$1*$CN$1,2),0)</f>
        <v>0</v>
      </c>
      <c r="CO629" s="22">
        <f>IF(DB628&gt;0,ROUND($CD$1*$CO$1,2),0)</f>
        <v>0</v>
      </c>
      <c r="CP629" s="22">
        <f>IF(DB628&gt;0,ROUND($CD$1*$CP$1,2),0)</f>
        <v>0</v>
      </c>
      <c r="CQ629" s="15">
        <f>IF(DB628&gt;0,CK629+SUM(CM629:CP629),0)</f>
        <v>0</v>
      </c>
      <c r="CR629" s="22">
        <f>IF(DB628&gt;0,ROUND(CQ629/12,2),0)</f>
        <v>0</v>
      </c>
      <c r="CS629" s="9">
        <f>INT(CR629)</f>
        <v>0</v>
      </c>
      <c r="CT629" s="23">
        <f>INT((CR629-CS629)*10)/10</f>
        <v>0</v>
      </c>
      <c r="CU629" s="17">
        <f>CR629-CS629-CT629</f>
        <v>0</v>
      </c>
      <c r="CV629" s="23">
        <f>IF(OR(CU629=0.05,CU629=0),CU629,IF(AND(CU629&gt;0.051,CU629&lt;0.1),0.1,IF(AND(CU629&gt;0.001,CU629&lt;0.05),0.05,CU629)))</f>
        <v>0</v>
      </c>
      <c r="CW629" s="23">
        <f>CS629+CT629+CV629</f>
        <v>0</v>
      </c>
      <c r="CX629">
        <f>IF(DB628&gt;0,CX628,0)</f>
        <v>0</v>
      </c>
      <c r="CY629" s="7">
        <f>ROUND(CD629+CJ629+CW629+CX629,2)</f>
        <v>0</v>
      </c>
      <c r="CZ629" s="7">
        <f>IF(AND(CY629&gt;0,CY630=0),CY629,0)</f>
        <v>0</v>
      </c>
      <c r="DA629" s="7">
        <f>IF(DB628&gt;0,DA628,0)</f>
        <v>0</v>
      </c>
      <c r="DB629" s="7">
        <f>IF(ROUND(CY629-DA629,2)&gt;0,ROUND(CY629-DA629,2),0)</f>
        <v>0</v>
      </c>
      <c r="EB629">
        <v>627</v>
      </c>
      <c r="EC629" s="7">
        <f>IF(FB628&gt;0,EC628-1000,EC628)</f>
        <v>0</v>
      </c>
      <c r="ED629" s="20">
        <f>IF(FB628&gt;0,ROUND(PMT($F$92/12,$F$96*12,-EC629),5),0)</f>
        <v>0</v>
      </c>
      <c r="EE629" s="15">
        <f>IF(FB628&gt;0,ROUND(EC629*$EE$1/1000,2),0)</f>
        <v>0</v>
      </c>
      <c r="EF629" s="9">
        <f>INT(EE629)</f>
        <v>0</v>
      </c>
      <c r="EG629" s="23">
        <f>INT((EE629-EF629)*10)/10</f>
        <v>0</v>
      </c>
      <c r="EH629" s="17">
        <f>EE629-EF629-EG629</f>
        <v>0</v>
      </c>
      <c r="EI629" s="23">
        <f>IF(OR(EH629=0.05,EH629=0),EH629,IF(AND(EH629&gt;0.051,EH629&lt;0.1),0.1,IF(AND(EH629&gt;0.001,EH629&lt;0.05),0.05,EH629)))</f>
        <v>0</v>
      </c>
      <c r="EJ629" s="23">
        <f>EF629+EG629+EI629</f>
        <v>0</v>
      </c>
      <c r="EK629" s="15">
        <f>IF(FB628&gt;0,ROUND($ED$1*$EK$1,2),0)</f>
        <v>0</v>
      </c>
      <c r="EL629" s="22">
        <v>0</v>
      </c>
      <c r="EM629" s="22">
        <f>IF(FB628&gt;0,ROUND($ED$1*$EM$1,0),0)</f>
        <v>0</v>
      </c>
      <c r="EN629" s="22">
        <f>IF(FB628&gt;0,ROUND($ED$1*$EN$1,2),0)</f>
        <v>0</v>
      </c>
      <c r="EO629" s="22">
        <f>IF(FB628&gt;0,ROUND($ED$1*$EO$1,2),0)</f>
        <v>0</v>
      </c>
      <c r="EP629" s="22">
        <f>IF(FB628&gt;0,ROUND($ED$1*$EP$1,2),0)</f>
        <v>0</v>
      </c>
      <c r="EQ629" s="15">
        <f>IF(FB628&gt;0,EK629+SUM(EM629:EP629),0)</f>
        <v>0</v>
      </c>
      <c r="ER629" s="22">
        <f>IF(FB628&gt;0,ROUND(EQ629/12,2),0)</f>
        <v>0</v>
      </c>
      <c r="ES629" s="9">
        <f>INT(ER629)</f>
        <v>0</v>
      </c>
      <c r="ET629" s="23">
        <f>INT((ER629-ES629)*10)/10</f>
        <v>0</v>
      </c>
      <c r="EU629" s="17">
        <f>ER629-ES629-ET629</f>
        <v>0</v>
      </c>
      <c r="EV629" s="23">
        <f>IF(OR(EU629=0.05,EU629=0),EU629,IF(AND(EU629&gt;0.051,EU629&lt;0.1),0.1,IF(AND(EU629&gt;0.001,EU629&lt;0.05),0.05,EU629)))</f>
        <v>0</v>
      </c>
      <c r="EW629" s="23">
        <f>ES629+ET629+EV629</f>
        <v>0</v>
      </c>
      <c r="EX629">
        <f>IF(FB628&gt;0,EX628,0)</f>
        <v>0</v>
      </c>
      <c r="EY629" s="7">
        <f>ROUND(ED629+EJ629+EW629+EX629,2)</f>
        <v>0</v>
      </c>
      <c r="EZ629" s="7">
        <f>IF(AND(EY629&gt;0,EY630=0),EY629,0)</f>
        <v>0</v>
      </c>
      <c r="FA629" s="7">
        <f>IF(FB628&gt;0,FA628,0)</f>
        <v>0</v>
      </c>
      <c r="FB629" s="7">
        <f>IF(ROUND(EY629-FA629,2)&gt;0,ROUND(EY629-FA629,2),0)</f>
        <v>0</v>
      </c>
      <c r="GB629">
        <v>627</v>
      </c>
      <c r="GC629" s="7">
        <f>IF(HB628&gt;0,GC628-1000,GC628)</f>
        <v>0</v>
      </c>
      <c r="GD629" s="20">
        <f>IF(HB628&gt;0,ROUND(PMT($F$92/12,$F$96*12,-GC629),5),0)</f>
        <v>0</v>
      </c>
      <c r="GE629" s="15">
        <f>IF(HB628&gt;0,ROUND(GC629*$GE$1/1000,2),0)</f>
        <v>0</v>
      </c>
      <c r="GF629" s="9">
        <f>INT(GE629)</f>
        <v>0</v>
      </c>
      <c r="GG629" s="23">
        <f>INT((GE629-GF629)*10)/10</f>
        <v>0</v>
      </c>
      <c r="GH629" s="17">
        <f>GE629-GF629-GG629</f>
        <v>0</v>
      </c>
      <c r="GI629" s="23">
        <f>IF(OR(GH629=0.05,GH629=0),GH629,IF(AND(GH629&gt;0.051,GH629&lt;0.1),0.1,IF(AND(GH629&gt;0.001,GH629&lt;0.05),0.05,GH629)))</f>
        <v>0</v>
      </c>
      <c r="GJ629" s="23">
        <f>GF629+GG629+GI629</f>
        <v>0</v>
      </c>
      <c r="GK629" s="15">
        <f>IF(HB628&gt;0,ROUND($GD$1*$GK$1,2),0)</f>
        <v>0</v>
      </c>
      <c r="GL629" s="22">
        <v>0</v>
      </c>
      <c r="GM629" s="22">
        <f>IF(HB628&gt;0,ROUND($GD$1*$GM$1,0),0)</f>
        <v>0</v>
      </c>
      <c r="GN629" s="22">
        <f>IF(HB628&gt;0,ROUND($GD$1*$GN$1,2),0)</f>
        <v>0</v>
      </c>
      <c r="GO629" s="22">
        <f>IF(HB628&gt;0,ROUND($GD$1*$GO$1,2),0)</f>
        <v>0</v>
      </c>
      <c r="GP629" s="22">
        <f>IF(HB628&gt;0,ROUND($GD$1*$GP$1,2),0)</f>
        <v>0</v>
      </c>
      <c r="GQ629" s="15">
        <f>IF(HB628&gt;0,GK629+SUM(GM629:GP629),0)</f>
        <v>0</v>
      </c>
      <c r="GR629" s="22">
        <f>IF(HB628&gt;0,ROUND(GQ629/12,2),0)</f>
        <v>0</v>
      </c>
      <c r="GS629" s="9">
        <f>INT(GR629)</f>
        <v>0</v>
      </c>
      <c r="GT629" s="23">
        <f>INT((GR629-GS629)*10)/10</f>
        <v>0</v>
      </c>
      <c r="GU629" s="17">
        <f>GR629-GS629-GT629</f>
        <v>0</v>
      </c>
      <c r="GV629" s="23">
        <f>IF(OR(GU629=0.05,GU629=0),GU629,IF(AND(GU629&gt;0.051,GU629&lt;0.1),0.1,IF(AND(GU629&gt;0.001,GU629&lt;0.05),0.05,GU629)))</f>
        <v>0</v>
      </c>
      <c r="GW629" s="23">
        <f>GS629+GT629+GV629</f>
        <v>0</v>
      </c>
      <c r="GX629">
        <f>IF(HB628&gt;0,GX628,0)</f>
        <v>0</v>
      </c>
      <c r="GY629" s="7">
        <f>ROUND(GD629+GJ629+GW629+GX629,2)</f>
        <v>0</v>
      </c>
      <c r="GZ629" s="7">
        <f>IF(AND(GY629&gt;0,GY630=0),GY629,0)</f>
        <v>0</v>
      </c>
      <c r="HA629" s="7">
        <f>IF(HB628&gt;0,HA628,0)</f>
        <v>0</v>
      </c>
      <c r="HB629" s="7">
        <f>IF(ROUND(GY629-HA629,2)&gt;0,ROUND(GY629-HA629,2),0)</f>
        <v>0</v>
      </c>
    </row>
    <row r="630" spans="1:235">
      <c r="BB630">
        <v>628</v>
      </c>
      <c r="BC630" s="7">
        <f>IF(BW629&gt;0,BC629-1000,BC629)</f>
        <v>0</v>
      </c>
      <c r="BD630" s="20">
        <f>IF(BW629&gt;0,ROUND(PMT($F$92/12,$F$96*12,-BC630),5),0)</f>
        <v>0</v>
      </c>
      <c r="BE630" s="15">
        <f>IF(BW629&gt;0,ROUND(BC630*$E$1/1000,2),0)</f>
        <v>0</v>
      </c>
      <c r="BF630" s="15">
        <f>IF(BW629&gt;0,ROUND(MIN(BC630,$F$168)*$BF$1,2),0)</f>
        <v>0</v>
      </c>
      <c r="BG630" s="22">
        <v>0</v>
      </c>
      <c r="BH630" s="22">
        <f>IF(BW629&gt;0,ROUND(MIN(BC630,$F$168)*$BH$1,0),0)</f>
        <v>0</v>
      </c>
      <c r="BI630" s="22">
        <f>IF(BW629&gt;0,ROUND(MIN(BC630,$F$168)*$BI$1,2),0)</f>
        <v>0</v>
      </c>
      <c r="BJ630" s="22">
        <f>IF(BW629&gt;0,ROUND(MIN(BC630,$F$168)*$BJ$1,2),0)</f>
        <v>0</v>
      </c>
      <c r="BK630" s="22">
        <f>IF(BW629&gt;0,ROUND(MIN(BC630,$F$168)*$BK$1,2),0)</f>
        <v>0</v>
      </c>
      <c r="BL630" s="15">
        <f>IF(BW629&gt;0,BF630+SUM(BH630:BK630),0)</f>
        <v>0</v>
      </c>
      <c r="BM630" s="22">
        <f>IF(BW629&gt;0,ROUND(BL630/12,2),0)</f>
        <v>0</v>
      </c>
      <c r="BN630" s="9">
        <f>INT(BM630)</f>
        <v>0</v>
      </c>
      <c r="BO630" s="23">
        <f>INT((BM630-BN630)*10)/10</f>
        <v>0</v>
      </c>
      <c r="BP630" s="17">
        <f>BM630-BN630-BO630</f>
        <v>0</v>
      </c>
      <c r="BQ630" s="23">
        <f>IF(OR(BP630=0.05,BP630=0),BP630,IF(AND(BP630&gt;0.051,BP630&lt;0.1),0.1,IF(AND(BP630&gt;0.001,BP630&lt;0.05),0.05,BP630)))</f>
        <v>0</v>
      </c>
      <c r="BR630" s="23">
        <f>BN630+BO630+BQ630</f>
        <v>0</v>
      </c>
      <c r="BS630">
        <f>IF(BW629&gt;0,BS629,0)</f>
        <v>0</v>
      </c>
      <c r="BT630" s="7">
        <f>SUM(BD630:BE630)+BR630+BS630</f>
        <v>0</v>
      </c>
      <c r="BU630" s="7">
        <f>IF(AND(BT630&gt;0,BT631=0),BT630,0)</f>
        <v>0</v>
      </c>
      <c r="BV630" s="7">
        <f>IF(BW629&gt;0,BV629,0)</f>
        <v>0</v>
      </c>
      <c r="BW630" s="7">
        <f>IF(ROUND(BT630-BV630,2)&gt;0,ROUND(BT630-BV630,2),0)</f>
        <v>0</v>
      </c>
      <c r="CB630">
        <v>628</v>
      </c>
      <c r="CC630" s="7">
        <f>IF(DB629&gt;0,CC629-1000,CC629)</f>
        <v>0</v>
      </c>
      <c r="CD630" s="20">
        <f>IF(DB629&gt;0,ROUND(PMT($F$92/12,$F$96*12,-CC630),5),0)</f>
        <v>0</v>
      </c>
      <c r="CE630" s="15">
        <f>IF(DB629&gt;0,ROUND(CC630*$CE$1/1000,2),0)</f>
        <v>0</v>
      </c>
      <c r="CF630" s="9">
        <f>INT(CE630)</f>
        <v>0</v>
      </c>
      <c r="CG630" s="23">
        <f>INT((CE630-CF630)*10)/10</f>
        <v>0</v>
      </c>
      <c r="CH630" s="17">
        <f>CE630-CF630-CG630</f>
        <v>0</v>
      </c>
      <c r="CI630" s="23">
        <f>IF(OR(CH630=0.05,CH630=0),CH630,IF(AND(CH630&gt;0.051,CH630&lt;0.1),0.1,IF(AND(CH630&gt;0.001,CH630&lt;0.05),0.05,CH630)))</f>
        <v>0</v>
      </c>
      <c r="CJ630" s="23">
        <f>CF630+CG630+CI630</f>
        <v>0</v>
      </c>
      <c r="CK630" s="15">
        <f>IF(DB629&gt;0,ROUND($CD$1*$CK$1,2),0)</f>
        <v>0</v>
      </c>
      <c r="CL630" s="22">
        <v>0</v>
      </c>
      <c r="CM630" s="22">
        <f>IF(DB629&gt;0,ROUND($CD$1*$CM$1,2),0)</f>
        <v>0</v>
      </c>
      <c r="CN630" s="22">
        <f>IF(DB629&gt;0,ROUND($CD$1*$CN$1,2),0)</f>
        <v>0</v>
      </c>
      <c r="CO630" s="22">
        <f>IF(DB629&gt;0,ROUND($CD$1*$CO$1,2),0)</f>
        <v>0</v>
      </c>
      <c r="CP630" s="22">
        <f>IF(DB629&gt;0,ROUND($CD$1*$CP$1,2),0)</f>
        <v>0</v>
      </c>
      <c r="CQ630" s="15">
        <f>IF(DB629&gt;0,CK630+SUM(CM630:CP630),0)</f>
        <v>0</v>
      </c>
      <c r="CR630" s="22">
        <f>IF(DB629&gt;0,ROUND(CQ630/12,2),0)</f>
        <v>0</v>
      </c>
      <c r="CS630" s="9">
        <f>INT(CR630)</f>
        <v>0</v>
      </c>
      <c r="CT630" s="23">
        <f>INT((CR630-CS630)*10)/10</f>
        <v>0</v>
      </c>
      <c r="CU630" s="17">
        <f>CR630-CS630-CT630</f>
        <v>0</v>
      </c>
      <c r="CV630" s="23">
        <f>IF(OR(CU630=0.05,CU630=0),CU630,IF(AND(CU630&gt;0.051,CU630&lt;0.1),0.1,IF(AND(CU630&gt;0.001,CU630&lt;0.05),0.05,CU630)))</f>
        <v>0</v>
      </c>
      <c r="CW630" s="23">
        <f>CS630+CT630+CV630</f>
        <v>0</v>
      </c>
      <c r="CX630">
        <f>IF(DB629&gt;0,CX629,0)</f>
        <v>0</v>
      </c>
      <c r="CY630" s="7">
        <f>ROUND(CD630+CJ630+CW630+CX630,2)</f>
        <v>0</v>
      </c>
      <c r="CZ630" s="7">
        <f>IF(AND(CY630&gt;0,CY631=0),CY630,0)</f>
        <v>0</v>
      </c>
      <c r="DA630" s="7">
        <f>IF(DB629&gt;0,DA629,0)</f>
        <v>0</v>
      </c>
      <c r="DB630" s="7">
        <f>IF(ROUND(CY630-DA630,2)&gt;0,ROUND(CY630-DA630,2),0)</f>
        <v>0</v>
      </c>
      <c r="EB630">
        <v>628</v>
      </c>
      <c r="EC630" s="7">
        <f>IF(FB629&gt;0,EC629-1000,EC629)</f>
        <v>0</v>
      </c>
      <c r="ED630" s="20">
        <f>IF(FB629&gt;0,ROUND(PMT($F$92/12,$F$96*12,-EC630),5),0)</f>
        <v>0</v>
      </c>
      <c r="EE630" s="15">
        <f>IF(FB629&gt;0,ROUND(EC630*$EE$1/1000,2),0)</f>
        <v>0</v>
      </c>
      <c r="EF630" s="9">
        <f>INT(EE630)</f>
        <v>0</v>
      </c>
      <c r="EG630" s="23">
        <f>INT((EE630-EF630)*10)/10</f>
        <v>0</v>
      </c>
      <c r="EH630" s="17">
        <f>EE630-EF630-EG630</f>
        <v>0</v>
      </c>
      <c r="EI630" s="23">
        <f>IF(OR(EH630=0.05,EH630=0),EH630,IF(AND(EH630&gt;0.051,EH630&lt;0.1),0.1,IF(AND(EH630&gt;0.001,EH630&lt;0.05),0.05,EH630)))</f>
        <v>0</v>
      </c>
      <c r="EJ630" s="23">
        <f>EF630+EG630+EI630</f>
        <v>0</v>
      </c>
      <c r="EK630" s="15">
        <f>IF(FB629&gt;0,ROUND($ED$1*$EK$1,2),0)</f>
        <v>0</v>
      </c>
      <c r="EL630" s="22">
        <v>0</v>
      </c>
      <c r="EM630" s="22">
        <f>IF(FB629&gt;0,ROUND($ED$1*$EM$1,0),0)</f>
        <v>0</v>
      </c>
      <c r="EN630" s="22">
        <f>IF(FB629&gt;0,ROUND($ED$1*$EN$1,2),0)</f>
        <v>0</v>
      </c>
      <c r="EO630" s="22">
        <f>IF(FB629&gt;0,ROUND($ED$1*$EO$1,2),0)</f>
        <v>0</v>
      </c>
      <c r="EP630" s="22">
        <f>IF(FB629&gt;0,ROUND($ED$1*$EP$1,2),0)</f>
        <v>0</v>
      </c>
      <c r="EQ630" s="15">
        <f>IF(FB629&gt;0,EK630+SUM(EM630:EP630),0)</f>
        <v>0</v>
      </c>
      <c r="ER630" s="22">
        <f>IF(FB629&gt;0,ROUND(EQ630/12,2),0)</f>
        <v>0</v>
      </c>
      <c r="ES630" s="9">
        <f>INT(ER630)</f>
        <v>0</v>
      </c>
      <c r="ET630" s="23">
        <f>INT((ER630-ES630)*10)/10</f>
        <v>0</v>
      </c>
      <c r="EU630" s="17">
        <f>ER630-ES630-ET630</f>
        <v>0</v>
      </c>
      <c r="EV630" s="23">
        <f>IF(OR(EU630=0.05,EU630=0),EU630,IF(AND(EU630&gt;0.051,EU630&lt;0.1),0.1,IF(AND(EU630&gt;0.001,EU630&lt;0.05),0.05,EU630)))</f>
        <v>0</v>
      </c>
      <c r="EW630" s="23">
        <f>ES630+ET630+EV630</f>
        <v>0</v>
      </c>
      <c r="EX630">
        <f>IF(FB629&gt;0,EX629,0)</f>
        <v>0</v>
      </c>
      <c r="EY630" s="7">
        <f>ROUND(ED630+EJ630+EW630+EX630,2)</f>
        <v>0</v>
      </c>
      <c r="EZ630" s="7">
        <f>IF(AND(EY630&gt;0,EY631=0),EY630,0)</f>
        <v>0</v>
      </c>
      <c r="FA630" s="7">
        <f>IF(FB629&gt;0,FA629,0)</f>
        <v>0</v>
      </c>
      <c r="FB630" s="7">
        <f>IF(ROUND(EY630-FA630,2)&gt;0,ROUND(EY630-FA630,2),0)</f>
        <v>0</v>
      </c>
      <c r="GB630">
        <v>628</v>
      </c>
      <c r="GC630" s="7">
        <f>IF(HB629&gt;0,GC629-1000,GC629)</f>
        <v>0</v>
      </c>
      <c r="GD630" s="20">
        <f>IF(HB629&gt;0,ROUND(PMT($F$92/12,$F$96*12,-GC630),5),0)</f>
        <v>0</v>
      </c>
      <c r="GE630" s="15">
        <f>IF(HB629&gt;0,ROUND(GC630*$GE$1/1000,2),0)</f>
        <v>0</v>
      </c>
      <c r="GF630" s="9">
        <f>INT(GE630)</f>
        <v>0</v>
      </c>
      <c r="GG630" s="23">
        <f>INT((GE630-GF630)*10)/10</f>
        <v>0</v>
      </c>
      <c r="GH630" s="17">
        <f>GE630-GF630-GG630</f>
        <v>0</v>
      </c>
      <c r="GI630" s="23">
        <f>IF(OR(GH630=0.05,GH630=0),GH630,IF(AND(GH630&gt;0.051,GH630&lt;0.1),0.1,IF(AND(GH630&gt;0.001,GH630&lt;0.05),0.05,GH630)))</f>
        <v>0</v>
      </c>
      <c r="GJ630" s="23">
        <f>GF630+GG630+GI630</f>
        <v>0</v>
      </c>
      <c r="GK630" s="15">
        <f>IF(HB629&gt;0,ROUND($GD$1*$GK$1,2),0)</f>
        <v>0</v>
      </c>
      <c r="GL630" s="22">
        <v>0</v>
      </c>
      <c r="GM630" s="22">
        <f>IF(HB629&gt;0,ROUND($GD$1*$GM$1,0),0)</f>
        <v>0</v>
      </c>
      <c r="GN630" s="22">
        <f>IF(HB629&gt;0,ROUND($GD$1*$GN$1,2),0)</f>
        <v>0</v>
      </c>
      <c r="GO630" s="22">
        <f>IF(HB629&gt;0,ROUND($GD$1*$GO$1,2),0)</f>
        <v>0</v>
      </c>
      <c r="GP630" s="22">
        <f>IF(HB629&gt;0,ROUND($GD$1*$GP$1,2),0)</f>
        <v>0</v>
      </c>
      <c r="GQ630" s="15">
        <f>IF(HB629&gt;0,GK630+SUM(GM630:GP630),0)</f>
        <v>0</v>
      </c>
      <c r="GR630" s="22">
        <f>IF(HB629&gt;0,ROUND(GQ630/12,2),0)</f>
        <v>0</v>
      </c>
      <c r="GS630" s="9">
        <f>INT(GR630)</f>
        <v>0</v>
      </c>
      <c r="GT630" s="23">
        <f>INT((GR630-GS630)*10)/10</f>
        <v>0</v>
      </c>
      <c r="GU630" s="17">
        <f>GR630-GS630-GT630</f>
        <v>0</v>
      </c>
      <c r="GV630" s="23">
        <f>IF(OR(GU630=0.05,GU630=0),GU630,IF(AND(GU630&gt;0.051,GU630&lt;0.1),0.1,IF(AND(GU630&gt;0.001,GU630&lt;0.05),0.05,GU630)))</f>
        <v>0</v>
      </c>
      <c r="GW630" s="23">
        <f>GS630+GT630+GV630</f>
        <v>0</v>
      </c>
      <c r="GX630">
        <f>IF(HB629&gt;0,GX629,0)</f>
        <v>0</v>
      </c>
      <c r="GY630" s="7">
        <f>ROUND(GD630+GJ630+GW630+GX630,2)</f>
        <v>0</v>
      </c>
      <c r="GZ630" s="7">
        <f>IF(AND(GY630&gt;0,GY631=0),GY630,0)</f>
        <v>0</v>
      </c>
      <c r="HA630" s="7">
        <f>IF(HB629&gt;0,HA629,0)</f>
        <v>0</v>
      </c>
      <c r="HB630" s="7">
        <f>IF(ROUND(GY630-HA630,2)&gt;0,ROUND(GY630-HA630,2),0)</f>
        <v>0</v>
      </c>
    </row>
    <row r="631" spans="1:235">
      <c r="BB631">
        <v>629</v>
      </c>
      <c r="BC631" s="7">
        <f>IF(BW630&gt;0,BC630-1000,BC630)</f>
        <v>0</v>
      </c>
      <c r="BD631" s="20">
        <f>IF(BW630&gt;0,ROUND(PMT($F$92/12,$F$96*12,-BC631),5),0)</f>
        <v>0</v>
      </c>
      <c r="BE631" s="15">
        <f>IF(BW630&gt;0,ROUND(BC631*$E$1/1000,2),0)</f>
        <v>0</v>
      </c>
      <c r="BF631" s="15">
        <f>IF(BW630&gt;0,ROUND(MIN(BC631,$F$168)*$BF$1,2),0)</f>
        <v>0</v>
      </c>
      <c r="BG631" s="22">
        <v>0</v>
      </c>
      <c r="BH631" s="22">
        <f>IF(BW630&gt;0,ROUND(MIN(BC631,$F$168)*$BH$1,0),0)</f>
        <v>0</v>
      </c>
      <c r="BI631" s="22">
        <f>IF(BW630&gt;0,ROUND(MIN(BC631,$F$168)*$BI$1,2),0)</f>
        <v>0</v>
      </c>
      <c r="BJ631" s="22">
        <f>IF(BW630&gt;0,ROUND(MIN(BC631,$F$168)*$BJ$1,2),0)</f>
        <v>0</v>
      </c>
      <c r="BK631" s="22">
        <f>IF(BW630&gt;0,ROUND(MIN(BC631,$F$168)*$BK$1,2),0)</f>
        <v>0</v>
      </c>
      <c r="BL631" s="15">
        <f>IF(BW630&gt;0,BF631+SUM(BH631:BK631),0)</f>
        <v>0</v>
      </c>
      <c r="BM631" s="22">
        <f>IF(BW630&gt;0,ROUND(BL631/12,2),0)</f>
        <v>0</v>
      </c>
      <c r="BN631" s="9">
        <f>INT(BM631)</f>
        <v>0</v>
      </c>
      <c r="BO631" s="23">
        <f>INT((BM631-BN631)*10)/10</f>
        <v>0</v>
      </c>
      <c r="BP631" s="17">
        <f>BM631-BN631-BO631</f>
        <v>0</v>
      </c>
      <c r="BQ631" s="23">
        <f>IF(OR(BP631=0.05,BP631=0),BP631,IF(AND(BP631&gt;0.051,BP631&lt;0.1),0.1,IF(AND(BP631&gt;0.001,BP631&lt;0.05),0.05,BP631)))</f>
        <v>0</v>
      </c>
      <c r="BR631" s="23">
        <f>BN631+BO631+BQ631</f>
        <v>0</v>
      </c>
      <c r="BS631">
        <f>IF(BW630&gt;0,BS630,0)</f>
        <v>0</v>
      </c>
      <c r="BT631" s="7">
        <f>SUM(BD631:BE631)+BR631+BS631</f>
        <v>0</v>
      </c>
      <c r="BU631" s="7">
        <f>IF(AND(BT631&gt;0,BT632=0),BT631,0)</f>
        <v>0</v>
      </c>
      <c r="BV631" s="7">
        <f>IF(BW630&gt;0,BV630,0)</f>
        <v>0</v>
      </c>
      <c r="BW631" s="7">
        <f>IF(ROUND(BT631-BV631,2)&gt;0,ROUND(BT631-BV631,2),0)</f>
        <v>0</v>
      </c>
      <c r="CB631">
        <v>629</v>
      </c>
      <c r="CC631" s="7">
        <f>IF(DB630&gt;0,CC630-1000,CC630)</f>
        <v>0</v>
      </c>
      <c r="CD631" s="20">
        <f>IF(DB630&gt;0,ROUND(PMT($F$92/12,$F$96*12,-CC631),5),0)</f>
        <v>0</v>
      </c>
      <c r="CE631" s="15">
        <f>IF(DB630&gt;0,ROUND(CC631*$CE$1/1000,2),0)</f>
        <v>0</v>
      </c>
      <c r="CF631" s="9">
        <f>INT(CE631)</f>
        <v>0</v>
      </c>
      <c r="CG631" s="23">
        <f>INT((CE631-CF631)*10)/10</f>
        <v>0</v>
      </c>
      <c r="CH631" s="17">
        <f>CE631-CF631-CG631</f>
        <v>0</v>
      </c>
      <c r="CI631" s="23">
        <f>IF(OR(CH631=0.05,CH631=0),CH631,IF(AND(CH631&gt;0.051,CH631&lt;0.1),0.1,IF(AND(CH631&gt;0.001,CH631&lt;0.05),0.05,CH631)))</f>
        <v>0</v>
      </c>
      <c r="CJ631" s="23">
        <f>CF631+CG631+CI631</f>
        <v>0</v>
      </c>
      <c r="CK631" s="15">
        <f>IF(DB630&gt;0,ROUND($CD$1*$CK$1,2),0)</f>
        <v>0</v>
      </c>
      <c r="CL631" s="22">
        <v>0</v>
      </c>
      <c r="CM631" s="22">
        <f>IF(DB630&gt;0,ROUND($CD$1*$CM$1,2),0)</f>
        <v>0</v>
      </c>
      <c r="CN631" s="22">
        <f>IF(DB630&gt;0,ROUND($CD$1*$CN$1,2),0)</f>
        <v>0</v>
      </c>
      <c r="CO631" s="22">
        <f>IF(DB630&gt;0,ROUND($CD$1*$CO$1,2),0)</f>
        <v>0</v>
      </c>
      <c r="CP631" s="22">
        <f>IF(DB630&gt;0,ROUND($CD$1*$CP$1,2),0)</f>
        <v>0</v>
      </c>
      <c r="CQ631" s="15">
        <f>IF(DB630&gt;0,CK631+SUM(CM631:CP631),0)</f>
        <v>0</v>
      </c>
      <c r="CR631" s="22">
        <f>IF(DB630&gt;0,ROUND(CQ631/12,2),0)</f>
        <v>0</v>
      </c>
      <c r="CS631" s="9">
        <f>INT(CR631)</f>
        <v>0</v>
      </c>
      <c r="CT631" s="23">
        <f>INT((CR631-CS631)*10)/10</f>
        <v>0</v>
      </c>
      <c r="CU631" s="17">
        <f>CR631-CS631-CT631</f>
        <v>0</v>
      </c>
      <c r="CV631" s="23">
        <f>IF(OR(CU631=0.05,CU631=0),CU631,IF(AND(CU631&gt;0.051,CU631&lt;0.1),0.1,IF(AND(CU631&gt;0.001,CU631&lt;0.05),0.05,CU631)))</f>
        <v>0</v>
      </c>
      <c r="CW631" s="23">
        <f>CS631+CT631+CV631</f>
        <v>0</v>
      </c>
      <c r="CX631">
        <f>IF(DB630&gt;0,CX630,0)</f>
        <v>0</v>
      </c>
      <c r="CY631" s="7">
        <f>ROUND(CD631+CJ631+CW631+CX631,2)</f>
        <v>0</v>
      </c>
      <c r="CZ631" s="7">
        <f>IF(AND(CY631&gt;0,CY632=0),CY631,0)</f>
        <v>0</v>
      </c>
      <c r="DA631" s="7">
        <f>IF(DB630&gt;0,DA630,0)</f>
        <v>0</v>
      </c>
      <c r="DB631" s="7">
        <f>IF(ROUND(CY631-DA631,2)&gt;0,ROUND(CY631-DA631,2),0)</f>
        <v>0</v>
      </c>
      <c r="EB631">
        <v>629</v>
      </c>
      <c r="EC631" s="7">
        <f>IF(FB630&gt;0,EC630-1000,EC630)</f>
        <v>0</v>
      </c>
      <c r="ED631" s="20">
        <f>IF(FB630&gt;0,ROUND(PMT($F$92/12,$F$96*12,-EC631),5),0)</f>
        <v>0</v>
      </c>
      <c r="EE631" s="15">
        <f>IF(FB630&gt;0,ROUND(EC631*$EE$1/1000,2),0)</f>
        <v>0</v>
      </c>
      <c r="EF631" s="9">
        <f>INT(EE631)</f>
        <v>0</v>
      </c>
      <c r="EG631" s="23">
        <f>INT((EE631-EF631)*10)/10</f>
        <v>0</v>
      </c>
      <c r="EH631" s="17">
        <f>EE631-EF631-EG631</f>
        <v>0</v>
      </c>
      <c r="EI631" s="23">
        <f>IF(OR(EH631=0.05,EH631=0),EH631,IF(AND(EH631&gt;0.051,EH631&lt;0.1),0.1,IF(AND(EH631&gt;0.001,EH631&lt;0.05),0.05,EH631)))</f>
        <v>0</v>
      </c>
      <c r="EJ631" s="23">
        <f>EF631+EG631+EI631</f>
        <v>0</v>
      </c>
      <c r="EK631" s="15">
        <f>IF(FB630&gt;0,ROUND($ED$1*$EK$1,2),0)</f>
        <v>0</v>
      </c>
      <c r="EL631" s="22">
        <v>0</v>
      </c>
      <c r="EM631" s="22">
        <f>IF(FB630&gt;0,ROUND($ED$1*$EM$1,0),0)</f>
        <v>0</v>
      </c>
      <c r="EN631" s="22">
        <f>IF(FB630&gt;0,ROUND($ED$1*$EN$1,2),0)</f>
        <v>0</v>
      </c>
      <c r="EO631" s="22">
        <f>IF(FB630&gt;0,ROUND($ED$1*$EO$1,2),0)</f>
        <v>0</v>
      </c>
      <c r="EP631" s="22">
        <f>IF(FB630&gt;0,ROUND($ED$1*$EP$1,2),0)</f>
        <v>0</v>
      </c>
      <c r="EQ631" s="15">
        <f>IF(FB630&gt;0,EK631+SUM(EM631:EP631),0)</f>
        <v>0</v>
      </c>
      <c r="ER631" s="22">
        <f>IF(FB630&gt;0,ROUND(EQ631/12,2),0)</f>
        <v>0</v>
      </c>
      <c r="ES631" s="9">
        <f>INT(ER631)</f>
        <v>0</v>
      </c>
      <c r="ET631" s="23">
        <f>INT((ER631-ES631)*10)/10</f>
        <v>0</v>
      </c>
      <c r="EU631" s="17">
        <f>ER631-ES631-ET631</f>
        <v>0</v>
      </c>
      <c r="EV631" s="23">
        <f>IF(OR(EU631=0.05,EU631=0),EU631,IF(AND(EU631&gt;0.051,EU631&lt;0.1),0.1,IF(AND(EU631&gt;0.001,EU631&lt;0.05),0.05,EU631)))</f>
        <v>0</v>
      </c>
      <c r="EW631" s="23">
        <f>ES631+ET631+EV631</f>
        <v>0</v>
      </c>
      <c r="EX631">
        <f>IF(FB630&gt;0,EX630,0)</f>
        <v>0</v>
      </c>
      <c r="EY631" s="7">
        <f>ROUND(ED631+EJ631+EW631+EX631,2)</f>
        <v>0</v>
      </c>
      <c r="EZ631" s="7">
        <f>IF(AND(EY631&gt;0,EY632=0),EY631,0)</f>
        <v>0</v>
      </c>
      <c r="FA631" s="7">
        <f>IF(FB630&gt;0,FA630,0)</f>
        <v>0</v>
      </c>
      <c r="FB631" s="7">
        <f>IF(ROUND(EY631-FA631,2)&gt;0,ROUND(EY631-FA631,2),0)</f>
        <v>0</v>
      </c>
      <c r="GB631">
        <v>629</v>
      </c>
      <c r="GC631" s="7">
        <f>IF(HB630&gt;0,GC630-1000,GC630)</f>
        <v>0</v>
      </c>
      <c r="GD631" s="20">
        <f>IF(HB630&gt;0,ROUND(PMT($F$92/12,$F$96*12,-GC631),5),0)</f>
        <v>0</v>
      </c>
      <c r="GE631" s="15">
        <f>IF(HB630&gt;0,ROUND(GC631*$GE$1/1000,2),0)</f>
        <v>0</v>
      </c>
      <c r="GF631" s="9">
        <f>INT(GE631)</f>
        <v>0</v>
      </c>
      <c r="GG631" s="23">
        <f>INT((GE631-GF631)*10)/10</f>
        <v>0</v>
      </c>
      <c r="GH631" s="17">
        <f>GE631-GF631-GG631</f>
        <v>0</v>
      </c>
      <c r="GI631" s="23">
        <f>IF(OR(GH631=0.05,GH631=0),GH631,IF(AND(GH631&gt;0.051,GH631&lt;0.1),0.1,IF(AND(GH631&gt;0.001,GH631&lt;0.05),0.05,GH631)))</f>
        <v>0</v>
      </c>
      <c r="GJ631" s="23">
        <f>GF631+GG631+GI631</f>
        <v>0</v>
      </c>
      <c r="GK631" s="15">
        <f>IF(HB630&gt;0,ROUND($GD$1*$GK$1,2),0)</f>
        <v>0</v>
      </c>
      <c r="GL631" s="22">
        <v>0</v>
      </c>
      <c r="GM631" s="22">
        <f>IF(HB630&gt;0,ROUND($GD$1*$GM$1,0),0)</f>
        <v>0</v>
      </c>
      <c r="GN631" s="22">
        <f>IF(HB630&gt;0,ROUND($GD$1*$GN$1,2),0)</f>
        <v>0</v>
      </c>
      <c r="GO631" s="22">
        <f>IF(HB630&gt;0,ROUND($GD$1*$GO$1,2),0)</f>
        <v>0</v>
      </c>
      <c r="GP631" s="22">
        <f>IF(HB630&gt;0,ROUND($GD$1*$GP$1,2),0)</f>
        <v>0</v>
      </c>
      <c r="GQ631" s="15">
        <f>IF(HB630&gt;0,GK631+SUM(GM631:GP631),0)</f>
        <v>0</v>
      </c>
      <c r="GR631" s="22">
        <f>IF(HB630&gt;0,ROUND(GQ631/12,2),0)</f>
        <v>0</v>
      </c>
      <c r="GS631" s="9">
        <f>INT(GR631)</f>
        <v>0</v>
      </c>
      <c r="GT631" s="23">
        <f>INT((GR631-GS631)*10)/10</f>
        <v>0</v>
      </c>
      <c r="GU631" s="17">
        <f>GR631-GS631-GT631</f>
        <v>0</v>
      </c>
      <c r="GV631" s="23">
        <f>IF(OR(GU631=0.05,GU631=0),GU631,IF(AND(GU631&gt;0.051,GU631&lt;0.1),0.1,IF(AND(GU631&gt;0.001,GU631&lt;0.05),0.05,GU631)))</f>
        <v>0</v>
      </c>
      <c r="GW631" s="23">
        <f>GS631+GT631+GV631</f>
        <v>0</v>
      </c>
      <c r="GX631">
        <f>IF(HB630&gt;0,GX630,0)</f>
        <v>0</v>
      </c>
      <c r="GY631" s="7">
        <f>ROUND(GD631+GJ631+GW631+GX631,2)</f>
        <v>0</v>
      </c>
      <c r="GZ631" s="7">
        <f>IF(AND(GY631&gt;0,GY632=0),GY631,0)</f>
        <v>0</v>
      </c>
      <c r="HA631" s="7">
        <f>IF(HB630&gt;0,HA630,0)</f>
        <v>0</v>
      </c>
      <c r="HB631" s="7">
        <f>IF(ROUND(GY631-HA631,2)&gt;0,ROUND(GY631-HA631,2),0)</f>
        <v>0</v>
      </c>
    </row>
    <row r="632" spans="1:235">
      <c r="BB632">
        <v>630</v>
      </c>
      <c r="BC632" s="7">
        <f>IF(BW631&gt;0,BC631-1000,BC631)</f>
        <v>0</v>
      </c>
      <c r="BD632" s="20">
        <f>IF(BW631&gt;0,ROUND(PMT($F$92/12,$F$96*12,-BC632),5),0)</f>
        <v>0</v>
      </c>
      <c r="BE632" s="15">
        <f>IF(BW631&gt;0,ROUND(BC632*$E$1/1000,2),0)</f>
        <v>0</v>
      </c>
      <c r="BF632" s="15">
        <f>IF(BW631&gt;0,ROUND(MIN(BC632,$F$168)*$BF$1,2),0)</f>
        <v>0</v>
      </c>
      <c r="BG632" s="22">
        <v>0</v>
      </c>
      <c r="BH632" s="22">
        <f>IF(BW631&gt;0,ROUND(MIN(BC632,$F$168)*$BH$1,0),0)</f>
        <v>0</v>
      </c>
      <c r="BI632" s="22">
        <f>IF(BW631&gt;0,ROUND(MIN(BC632,$F$168)*$BI$1,2),0)</f>
        <v>0</v>
      </c>
      <c r="BJ632" s="22">
        <f>IF(BW631&gt;0,ROUND(MIN(BC632,$F$168)*$BJ$1,2),0)</f>
        <v>0</v>
      </c>
      <c r="BK632" s="22">
        <f>IF(BW631&gt;0,ROUND(MIN(BC632,$F$168)*$BK$1,2),0)</f>
        <v>0</v>
      </c>
      <c r="BL632" s="15">
        <f>IF(BW631&gt;0,BF632+SUM(BH632:BK632),0)</f>
        <v>0</v>
      </c>
      <c r="BM632" s="22">
        <f>IF(BW631&gt;0,ROUND(BL632/12,2),0)</f>
        <v>0</v>
      </c>
      <c r="BN632" s="9">
        <f>INT(BM632)</f>
        <v>0</v>
      </c>
      <c r="BO632" s="23">
        <f>INT((BM632-BN632)*10)/10</f>
        <v>0</v>
      </c>
      <c r="BP632" s="17">
        <f>BM632-BN632-BO632</f>
        <v>0</v>
      </c>
      <c r="BQ632" s="23">
        <f>IF(OR(BP632=0.05,BP632=0),BP632,IF(AND(BP632&gt;0.051,BP632&lt;0.1),0.1,IF(AND(BP632&gt;0.001,BP632&lt;0.05),0.05,BP632)))</f>
        <v>0</v>
      </c>
      <c r="BR632" s="23">
        <f>BN632+BO632+BQ632</f>
        <v>0</v>
      </c>
      <c r="BS632">
        <f>IF(BW631&gt;0,BS631,0)</f>
        <v>0</v>
      </c>
      <c r="BT632" s="7">
        <f>SUM(BD632:BE632)+BR632+BS632</f>
        <v>0</v>
      </c>
      <c r="BU632" s="7">
        <f>IF(AND(BT632&gt;0,BT633=0),BT632,0)</f>
        <v>0</v>
      </c>
      <c r="BV632" s="7">
        <f>IF(BW631&gt;0,BV631,0)</f>
        <v>0</v>
      </c>
      <c r="BW632" s="7">
        <f>IF(ROUND(BT632-BV632,2)&gt;0,ROUND(BT632-BV632,2),0)</f>
        <v>0</v>
      </c>
      <c r="CB632">
        <v>630</v>
      </c>
      <c r="CC632" s="7">
        <f>IF(DB631&gt;0,CC631-1000,CC631)</f>
        <v>0</v>
      </c>
      <c r="CD632" s="20">
        <f>IF(DB631&gt;0,ROUND(PMT($F$92/12,$F$96*12,-CC632),5),0)</f>
        <v>0</v>
      </c>
      <c r="CE632" s="15">
        <f>IF(DB631&gt;0,ROUND(CC632*$CE$1/1000,2),0)</f>
        <v>0</v>
      </c>
      <c r="CF632" s="9">
        <f>INT(CE632)</f>
        <v>0</v>
      </c>
      <c r="CG632" s="23">
        <f>INT((CE632-CF632)*10)/10</f>
        <v>0</v>
      </c>
      <c r="CH632" s="17">
        <f>CE632-CF632-CG632</f>
        <v>0</v>
      </c>
      <c r="CI632" s="23">
        <f>IF(OR(CH632=0.05,CH632=0),CH632,IF(AND(CH632&gt;0.051,CH632&lt;0.1),0.1,IF(AND(CH632&gt;0.001,CH632&lt;0.05),0.05,CH632)))</f>
        <v>0</v>
      </c>
      <c r="CJ632" s="23">
        <f>CF632+CG632+CI632</f>
        <v>0</v>
      </c>
      <c r="CK632" s="15">
        <f>IF(DB631&gt;0,ROUND($CD$1*$CK$1,2),0)</f>
        <v>0</v>
      </c>
      <c r="CL632" s="22">
        <v>0</v>
      </c>
      <c r="CM632" s="22">
        <f>IF(DB631&gt;0,ROUND($CD$1*$CM$1,2),0)</f>
        <v>0</v>
      </c>
      <c r="CN632" s="22">
        <f>IF(DB631&gt;0,ROUND($CD$1*$CN$1,2),0)</f>
        <v>0</v>
      </c>
      <c r="CO632" s="22">
        <f>IF(DB631&gt;0,ROUND($CD$1*$CO$1,2),0)</f>
        <v>0</v>
      </c>
      <c r="CP632" s="22">
        <f>IF(DB631&gt;0,ROUND($CD$1*$CP$1,2),0)</f>
        <v>0</v>
      </c>
      <c r="CQ632" s="15">
        <f>IF(DB631&gt;0,CK632+SUM(CM632:CP632),0)</f>
        <v>0</v>
      </c>
      <c r="CR632" s="22">
        <f>IF(DB631&gt;0,ROUND(CQ632/12,2),0)</f>
        <v>0</v>
      </c>
      <c r="CS632" s="9">
        <f>INT(CR632)</f>
        <v>0</v>
      </c>
      <c r="CT632" s="23">
        <f>INT((CR632-CS632)*10)/10</f>
        <v>0</v>
      </c>
      <c r="CU632" s="17">
        <f>CR632-CS632-CT632</f>
        <v>0</v>
      </c>
      <c r="CV632" s="23">
        <f>IF(OR(CU632=0.05,CU632=0),CU632,IF(AND(CU632&gt;0.051,CU632&lt;0.1),0.1,IF(AND(CU632&gt;0.001,CU632&lt;0.05),0.05,CU632)))</f>
        <v>0</v>
      </c>
      <c r="CW632" s="23">
        <f>CS632+CT632+CV632</f>
        <v>0</v>
      </c>
      <c r="CX632">
        <f>IF(DB631&gt;0,CX631,0)</f>
        <v>0</v>
      </c>
      <c r="CY632" s="7">
        <f>ROUND(CD632+CJ632+CW632+CX632,2)</f>
        <v>0</v>
      </c>
      <c r="CZ632" s="7">
        <f>IF(AND(CY632&gt;0,CY633=0),CY632,0)</f>
        <v>0</v>
      </c>
      <c r="DA632" s="7">
        <f>IF(DB631&gt;0,DA631,0)</f>
        <v>0</v>
      </c>
      <c r="DB632" s="7">
        <f>IF(ROUND(CY632-DA632,2)&gt;0,ROUND(CY632-DA632,2),0)</f>
        <v>0</v>
      </c>
      <c r="EB632">
        <v>630</v>
      </c>
      <c r="EC632" s="7">
        <f>IF(FB631&gt;0,EC631-1000,EC631)</f>
        <v>0</v>
      </c>
      <c r="ED632" s="20">
        <f>IF(FB631&gt;0,ROUND(PMT($F$92/12,$F$96*12,-EC632),5),0)</f>
        <v>0</v>
      </c>
      <c r="EE632" s="15">
        <f>IF(FB631&gt;0,ROUND(EC632*$EE$1/1000,2),0)</f>
        <v>0</v>
      </c>
      <c r="EF632" s="9">
        <f>INT(EE632)</f>
        <v>0</v>
      </c>
      <c r="EG632" s="23">
        <f>INT((EE632-EF632)*10)/10</f>
        <v>0</v>
      </c>
      <c r="EH632" s="17">
        <f>EE632-EF632-EG632</f>
        <v>0</v>
      </c>
      <c r="EI632" s="23">
        <f>IF(OR(EH632=0.05,EH632=0),EH632,IF(AND(EH632&gt;0.051,EH632&lt;0.1),0.1,IF(AND(EH632&gt;0.001,EH632&lt;0.05),0.05,EH632)))</f>
        <v>0</v>
      </c>
      <c r="EJ632" s="23">
        <f>EF632+EG632+EI632</f>
        <v>0</v>
      </c>
      <c r="EK632" s="15">
        <f>IF(FB631&gt;0,ROUND($ED$1*$EK$1,2),0)</f>
        <v>0</v>
      </c>
      <c r="EL632" s="22">
        <v>0</v>
      </c>
      <c r="EM632" s="22">
        <f>IF(FB631&gt;0,ROUND($ED$1*$EM$1,0),0)</f>
        <v>0</v>
      </c>
      <c r="EN632" s="22">
        <f>IF(FB631&gt;0,ROUND($ED$1*$EN$1,2),0)</f>
        <v>0</v>
      </c>
      <c r="EO632" s="22">
        <f>IF(FB631&gt;0,ROUND($ED$1*$EO$1,2),0)</f>
        <v>0</v>
      </c>
      <c r="EP632" s="22">
        <f>IF(FB631&gt;0,ROUND($ED$1*$EP$1,2),0)</f>
        <v>0</v>
      </c>
      <c r="EQ632" s="15">
        <f>IF(FB631&gt;0,EK632+SUM(EM632:EP632),0)</f>
        <v>0</v>
      </c>
      <c r="ER632" s="22">
        <f>IF(FB631&gt;0,ROUND(EQ632/12,2),0)</f>
        <v>0</v>
      </c>
      <c r="ES632" s="9">
        <f>INT(ER632)</f>
        <v>0</v>
      </c>
      <c r="ET632" s="23">
        <f>INT((ER632-ES632)*10)/10</f>
        <v>0</v>
      </c>
      <c r="EU632" s="17">
        <f>ER632-ES632-ET632</f>
        <v>0</v>
      </c>
      <c r="EV632" s="23">
        <f>IF(OR(EU632=0.05,EU632=0),EU632,IF(AND(EU632&gt;0.051,EU632&lt;0.1),0.1,IF(AND(EU632&gt;0.001,EU632&lt;0.05),0.05,EU632)))</f>
        <v>0</v>
      </c>
      <c r="EW632" s="23">
        <f>ES632+ET632+EV632</f>
        <v>0</v>
      </c>
      <c r="EX632">
        <f>IF(FB631&gt;0,EX631,0)</f>
        <v>0</v>
      </c>
      <c r="EY632" s="7">
        <f>ROUND(ED632+EJ632+EW632+EX632,2)</f>
        <v>0</v>
      </c>
      <c r="EZ632" s="7">
        <f>IF(AND(EY632&gt;0,EY633=0),EY632,0)</f>
        <v>0</v>
      </c>
      <c r="FA632" s="7">
        <f>IF(FB631&gt;0,FA631,0)</f>
        <v>0</v>
      </c>
      <c r="FB632" s="7">
        <f>IF(ROUND(EY632-FA632,2)&gt;0,ROUND(EY632-FA632,2),0)</f>
        <v>0</v>
      </c>
      <c r="GB632">
        <v>630</v>
      </c>
      <c r="GC632" s="7">
        <f>IF(HB631&gt;0,GC631-1000,GC631)</f>
        <v>0</v>
      </c>
      <c r="GD632" s="20">
        <f>IF(HB631&gt;0,ROUND(PMT($F$92/12,$F$96*12,-GC632),5),0)</f>
        <v>0</v>
      </c>
      <c r="GE632" s="15">
        <f>IF(HB631&gt;0,ROUND(GC632*$GE$1/1000,2),0)</f>
        <v>0</v>
      </c>
      <c r="GF632" s="9">
        <f>INT(GE632)</f>
        <v>0</v>
      </c>
      <c r="GG632" s="23">
        <f>INT((GE632-GF632)*10)/10</f>
        <v>0</v>
      </c>
      <c r="GH632" s="17">
        <f>GE632-GF632-GG632</f>
        <v>0</v>
      </c>
      <c r="GI632" s="23">
        <f>IF(OR(GH632=0.05,GH632=0),GH632,IF(AND(GH632&gt;0.051,GH632&lt;0.1),0.1,IF(AND(GH632&gt;0.001,GH632&lt;0.05),0.05,GH632)))</f>
        <v>0</v>
      </c>
      <c r="GJ632" s="23">
        <f>GF632+GG632+GI632</f>
        <v>0</v>
      </c>
      <c r="GK632" s="15">
        <f>IF(HB631&gt;0,ROUND($GD$1*$GK$1,2),0)</f>
        <v>0</v>
      </c>
      <c r="GL632" s="22">
        <v>0</v>
      </c>
      <c r="GM632" s="22">
        <f>IF(HB631&gt;0,ROUND($GD$1*$GM$1,0),0)</f>
        <v>0</v>
      </c>
      <c r="GN632" s="22">
        <f>IF(HB631&gt;0,ROUND($GD$1*$GN$1,2),0)</f>
        <v>0</v>
      </c>
      <c r="GO632" s="22">
        <f>IF(HB631&gt;0,ROUND($GD$1*$GO$1,2),0)</f>
        <v>0</v>
      </c>
      <c r="GP632" s="22">
        <f>IF(HB631&gt;0,ROUND($GD$1*$GP$1,2),0)</f>
        <v>0</v>
      </c>
      <c r="GQ632" s="15">
        <f>IF(HB631&gt;0,GK632+SUM(GM632:GP632),0)</f>
        <v>0</v>
      </c>
      <c r="GR632" s="22">
        <f>IF(HB631&gt;0,ROUND(GQ632/12,2),0)</f>
        <v>0</v>
      </c>
      <c r="GS632" s="9">
        <f>INT(GR632)</f>
        <v>0</v>
      </c>
      <c r="GT632" s="23">
        <f>INT((GR632-GS632)*10)/10</f>
        <v>0</v>
      </c>
      <c r="GU632" s="17">
        <f>GR632-GS632-GT632</f>
        <v>0</v>
      </c>
      <c r="GV632" s="23">
        <f>IF(OR(GU632=0.05,GU632=0),GU632,IF(AND(GU632&gt;0.051,GU632&lt;0.1),0.1,IF(AND(GU632&gt;0.001,GU632&lt;0.05),0.05,GU632)))</f>
        <v>0</v>
      </c>
      <c r="GW632" s="23">
        <f>GS632+GT632+GV632</f>
        <v>0</v>
      </c>
      <c r="GX632">
        <f>IF(HB631&gt;0,GX631,0)</f>
        <v>0</v>
      </c>
      <c r="GY632" s="7">
        <f>ROUND(GD632+GJ632+GW632+GX632,2)</f>
        <v>0</v>
      </c>
      <c r="GZ632" s="7">
        <f>IF(AND(GY632&gt;0,GY633=0),GY632,0)</f>
        <v>0</v>
      </c>
      <c r="HA632" s="7">
        <f>IF(HB631&gt;0,HA631,0)</f>
        <v>0</v>
      </c>
      <c r="HB632" s="7">
        <f>IF(ROUND(GY632-HA632,2)&gt;0,ROUND(GY632-HA632,2),0)</f>
        <v>0</v>
      </c>
    </row>
    <row r="633" spans="1:235">
      <c r="BB633">
        <v>631</v>
      </c>
      <c r="BC633" s="7">
        <f>IF(BW632&gt;0,BC632-1000,BC632)</f>
        <v>0</v>
      </c>
      <c r="BD633" s="20">
        <f>IF(BW632&gt;0,ROUND(PMT($F$92/12,$F$96*12,-BC633),5),0)</f>
        <v>0</v>
      </c>
      <c r="BE633" s="15">
        <f>IF(BW632&gt;0,ROUND(BC633*$E$1/1000,2),0)</f>
        <v>0</v>
      </c>
      <c r="BF633" s="15">
        <f>IF(BW632&gt;0,ROUND(MIN(BC633,$F$168)*$BF$1,2),0)</f>
        <v>0</v>
      </c>
      <c r="BG633" s="22">
        <v>0</v>
      </c>
      <c r="BH633" s="22">
        <f>IF(BW632&gt;0,ROUND(MIN(BC633,$F$168)*$BH$1,0),0)</f>
        <v>0</v>
      </c>
      <c r="BI633" s="22">
        <f>IF(BW632&gt;0,ROUND(MIN(BC633,$F$168)*$BI$1,2),0)</f>
        <v>0</v>
      </c>
      <c r="BJ633" s="22">
        <f>IF(BW632&gt;0,ROUND(MIN(BC633,$F$168)*$BJ$1,2),0)</f>
        <v>0</v>
      </c>
      <c r="BK633" s="22">
        <f>IF(BW632&gt;0,ROUND(MIN(BC633,$F$168)*$BK$1,2),0)</f>
        <v>0</v>
      </c>
      <c r="BL633" s="15">
        <f>IF(BW632&gt;0,BF633+SUM(BH633:BK633),0)</f>
        <v>0</v>
      </c>
      <c r="BM633" s="22">
        <f>IF(BW632&gt;0,ROUND(BL633/12,2),0)</f>
        <v>0</v>
      </c>
      <c r="BN633" s="9">
        <f>INT(BM633)</f>
        <v>0</v>
      </c>
      <c r="BO633" s="23">
        <f>INT((BM633-BN633)*10)/10</f>
        <v>0</v>
      </c>
      <c r="BP633" s="17">
        <f>BM633-BN633-BO633</f>
        <v>0</v>
      </c>
      <c r="BQ633" s="23">
        <f>IF(OR(BP633=0.05,BP633=0),BP633,IF(AND(BP633&gt;0.051,BP633&lt;0.1),0.1,IF(AND(BP633&gt;0.001,BP633&lt;0.05),0.05,BP633)))</f>
        <v>0</v>
      </c>
      <c r="BR633" s="23">
        <f>BN633+BO633+BQ633</f>
        <v>0</v>
      </c>
      <c r="BS633">
        <f>IF(BW632&gt;0,BS632,0)</f>
        <v>0</v>
      </c>
      <c r="BT633" s="7">
        <f>SUM(BD633:BE633)+BR633+BS633</f>
        <v>0</v>
      </c>
      <c r="BU633" s="7">
        <f>IF(AND(BT633&gt;0,BT634=0),BT633,0)</f>
        <v>0</v>
      </c>
      <c r="BV633" s="7">
        <f>IF(BW632&gt;0,BV632,0)</f>
        <v>0</v>
      </c>
      <c r="BW633" s="7">
        <f>IF(ROUND(BT633-BV633,2)&gt;0,ROUND(BT633-BV633,2),0)</f>
        <v>0</v>
      </c>
      <c r="CB633">
        <v>631</v>
      </c>
      <c r="CC633" s="7">
        <f>IF(DB632&gt;0,CC632-1000,CC632)</f>
        <v>0</v>
      </c>
      <c r="CD633" s="20">
        <f>IF(DB632&gt;0,ROUND(PMT($F$92/12,$F$96*12,-CC633),5),0)</f>
        <v>0</v>
      </c>
      <c r="CE633" s="15">
        <f>IF(DB632&gt;0,ROUND(CC633*$CE$1/1000,2),0)</f>
        <v>0</v>
      </c>
      <c r="CF633" s="9">
        <f>INT(CE633)</f>
        <v>0</v>
      </c>
      <c r="CG633" s="23">
        <f>INT((CE633-CF633)*10)/10</f>
        <v>0</v>
      </c>
      <c r="CH633" s="17">
        <f>CE633-CF633-CG633</f>
        <v>0</v>
      </c>
      <c r="CI633" s="23">
        <f>IF(OR(CH633=0.05,CH633=0),CH633,IF(AND(CH633&gt;0.051,CH633&lt;0.1),0.1,IF(AND(CH633&gt;0.001,CH633&lt;0.05),0.05,CH633)))</f>
        <v>0</v>
      </c>
      <c r="CJ633" s="23">
        <f>CF633+CG633+CI633</f>
        <v>0</v>
      </c>
      <c r="CK633" s="15">
        <f>IF(DB632&gt;0,ROUND($CD$1*$CK$1,2),0)</f>
        <v>0</v>
      </c>
      <c r="CL633" s="22">
        <v>0</v>
      </c>
      <c r="CM633" s="22">
        <f>IF(DB632&gt;0,ROUND($CD$1*$CM$1,2),0)</f>
        <v>0</v>
      </c>
      <c r="CN633" s="22">
        <f>IF(DB632&gt;0,ROUND($CD$1*$CN$1,2),0)</f>
        <v>0</v>
      </c>
      <c r="CO633" s="22">
        <f>IF(DB632&gt;0,ROUND($CD$1*$CO$1,2),0)</f>
        <v>0</v>
      </c>
      <c r="CP633" s="22">
        <f>IF(DB632&gt;0,ROUND($CD$1*$CP$1,2),0)</f>
        <v>0</v>
      </c>
      <c r="CQ633" s="15">
        <f>IF(DB632&gt;0,CK633+SUM(CM633:CP633),0)</f>
        <v>0</v>
      </c>
      <c r="CR633" s="22">
        <f>IF(DB632&gt;0,ROUND(CQ633/12,2),0)</f>
        <v>0</v>
      </c>
      <c r="CS633" s="9">
        <f>INT(CR633)</f>
        <v>0</v>
      </c>
      <c r="CT633" s="23">
        <f>INT((CR633-CS633)*10)/10</f>
        <v>0</v>
      </c>
      <c r="CU633" s="17">
        <f>CR633-CS633-CT633</f>
        <v>0</v>
      </c>
      <c r="CV633" s="23">
        <f>IF(OR(CU633=0.05,CU633=0),CU633,IF(AND(CU633&gt;0.051,CU633&lt;0.1),0.1,IF(AND(CU633&gt;0.001,CU633&lt;0.05),0.05,CU633)))</f>
        <v>0</v>
      </c>
      <c r="CW633" s="23">
        <f>CS633+CT633+CV633</f>
        <v>0</v>
      </c>
      <c r="CX633">
        <f>IF(DB632&gt;0,CX632,0)</f>
        <v>0</v>
      </c>
      <c r="CY633" s="7">
        <f>ROUND(CD633+CJ633+CW633+CX633,2)</f>
        <v>0</v>
      </c>
      <c r="CZ633" s="7">
        <f>IF(AND(CY633&gt;0,CY634=0),CY633,0)</f>
        <v>0</v>
      </c>
      <c r="DA633" s="7">
        <f>IF(DB632&gt;0,DA632,0)</f>
        <v>0</v>
      </c>
      <c r="DB633" s="7">
        <f>IF(ROUND(CY633-DA633,2)&gt;0,ROUND(CY633-DA633,2),0)</f>
        <v>0</v>
      </c>
      <c r="EB633">
        <v>631</v>
      </c>
      <c r="EC633" s="7">
        <f>IF(FB632&gt;0,EC632-1000,EC632)</f>
        <v>0</v>
      </c>
      <c r="ED633" s="20">
        <f>IF(FB632&gt;0,ROUND(PMT($F$92/12,$F$96*12,-EC633),5),0)</f>
        <v>0</v>
      </c>
      <c r="EE633" s="15">
        <f>IF(FB632&gt;0,ROUND(EC633*$EE$1/1000,2),0)</f>
        <v>0</v>
      </c>
      <c r="EF633" s="9">
        <f>INT(EE633)</f>
        <v>0</v>
      </c>
      <c r="EG633" s="23">
        <f>INT((EE633-EF633)*10)/10</f>
        <v>0</v>
      </c>
      <c r="EH633" s="17">
        <f>EE633-EF633-EG633</f>
        <v>0</v>
      </c>
      <c r="EI633" s="23">
        <f>IF(OR(EH633=0.05,EH633=0),EH633,IF(AND(EH633&gt;0.051,EH633&lt;0.1),0.1,IF(AND(EH633&gt;0.001,EH633&lt;0.05),0.05,EH633)))</f>
        <v>0</v>
      </c>
      <c r="EJ633" s="23">
        <f>EF633+EG633+EI633</f>
        <v>0</v>
      </c>
      <c r="EK633" s="15">
        <f>IF(FB632&gt;0,ROUND($ED$1*$EK$1,2),0)</f>
        <v>0</v>
      </c>
      <c r="EL633" s="22">
        <v>0</v>
      </c>
      <c r="EM633" s="22">
        <f>IF(FB632&gt;0,ROUND($ED$1*$EM$1,0),0)</f>
        <v>0</v>
      </c>
      <c r="EN633" s="22">
        <f>IF(FB632&gt;0,ROUND($ED$1*$EN$1,2),0)</f>
        <v>0</v>
      </c>
      <c r="EO633" s="22">
        <f>IF(FB632&gt;0,ROUND($ED$1*$EO$1,2),0)</f>
        <v>0</v>
      </c>
      <c r="EP633" s="22">
        <f>IF(FB632&gt;0,ROUND($ED$1*$EP$1,2),0)</f>
        <v>0</v>
      </c>
      <c r="EQ633" s="15">
        <f>IF(FB632&gt;0,EK633+SUM(EM633:EP633),0)</f>
        <v>0</v>
      </c>
      <c r="ER633" s="22">
        <f>IF(FB632&gt;0,ROUND(EQ633/12,2),0)</f>
        <v>0</v>
      </c>
      <c r="ES633" s="9">
        <f>INT(ER633)</f>
        <v>0</v>
      </c>
      <c r="ET633" s="23">
        <f>INT((ER633-ES633)*10)/10</f>
        <v>0</v>
      </c>
      <c r="EU633" s="17">
        <f>ER633-ES633-ET633</f>
        <v>0</v>
      </c>
      <c r="EV633" s="23">
        <f>IF(OR(EU633=0.05,EU633=0),EU633,IF(AND(EU633&gt;0.051,EU633&lt;0.1),0.1,IF(AND(EU633&gt;0.001,EU633&lt;0.05),0.05,EU633)))</f>
        <v>0</v>
      </c>
      <c r="EW633" s="23">
        <f>ES633+ET633+EV633</f>
        <v>0</v>
      </c>
      <c r="EX633">
        <f>IF(FB632&gt;0,EX632,0)</f>
        <v>0</v>
      </c>
      <c r="EY633" s="7">
        <f>ROUND(ED633+EJ633+EW633+EX633,2)</f>
        <v>0</v>
      </c>
      <c r="EZ633" s="7">
        <f>IF(AND(EY633&gt;0,EY634=0),EY633,0)</f>
        <v>0</v>
      </c>
      <c r="FA633" s="7">
        <f>IF(FB632&gt;0,FA632,0)</f>
        <v>0</v>
      </c>
      <c r="FB633" s="7">
        <f>IF(ROUND(EY633-FA633,2)&gt;0,ROUND(EY633-FA633,2),0)</f>
        <v>0</v>
      </c>
      <c r="GB633">
        <v>631</v>
      </c>
      <c r="GC633" s="7">
        <f>IF(HB632&gt;0,GC632-1000,GC632)</f>
        <v>0</v>
      </c>
      <c r="GD633" s="20">
        <f>IF(HB632&gt;0,ROUND(PMT($F$92/12,$F$96*12,-GC633),5),0)</f>
        <v>0</v>
      </c>
      <c r="GE633" s="15">
        <f>IF(HB632&gt;0,ROUND(GC633*$GE$1/1000,2),0)</f>
        <v>0</v>
      </c>
      <c r="GF633" s="9">
        <f>INT(GE633)</f>
        <v>0</v>
      </c>
      <c r="GG633" s="23">
        <f>INT((GE633-GF633)*10)/10</f>
        <v>0</v>
      </c>
      <c r="GH633" s="17">
        <f>GE633-GF633-GG633</f>
        <v>0</v>
      </c>
      <c r="GI633" s="23">
        <f>IF(OR(GH633=0.05,GH633=0),GH633,IF(AND(GH633&gt;0.051,GH633&lt;0.1),0.1,IF(AND(GH633&gt;0.001,GH633&lt;0.05),0.05,GH633)))</f>
        <v>0</v>
      </c>
      <c r="GJ633" s="23">
        <f>GF633+GG633+GI633</f>
        <v>0</v>
      </c>
      <c r="GK633" s="15">
        <f>IF(HB632&gt;0,ROUND($GD$1*$GK$1,2),0)</f>
        <v>0</v>
      </c>
      <c r="GL633" s="22">
        <v>0</v>
      </c>
      <c r="GM633" s="22">
        <f>IF(HB632&gt;0,ROUND($GD$1*$GM$1,0),0)</f>
        <v>0</v>
      </c>
      <c r="GN633" s="22">
        <f>IF(HB632&gt;0,ROUND($GD$1*$GN$1,2),0)</f>
        <v>0</v>
      </c>
      <c r="GO633" s="22">
        <f>IF(HB632&gt;0,ROUND($GD$1*$GO$1,2),0)</f>
        <v>0</v>
      </c>
      <c r="GP633" s="22">
        <f>IF(HB632&gt;0,ROUND($GD$1*$GP$1,2),0)</f>
        <v>0</v>
      </c>
      <c r="GQ633" s="15">
        <f>IF(HB632&gt;0,GK633+SUM(GM633:GP633),0)</f>
        <v>0</v>
      </c>
      <c r="GR633" s="22">
        <f>IF(HB632&gt;0,ROUND(GQ633/12,2),0)</f>
        <v>0</v>
      </c>
      <c r="GS633" s="9">
        <f>INT(GR633)</f>
        <v>0</v>
      </c>
      <c r="GT633" s="23">
        <f>INT((GR633-GS633)*10)/10</f>
        <v>0</v>
      </c>
      <c r="GU633" s="17">
        <f>GR633-GS633-GT633</f>
        <v>0</v>
      </c>
      <c r="GV633" s="23">
        <f>IF(OR(GU633=0.05,GU633=0),GU633,IF(AND(GU633&gt;0.051,GU633&lt;0.1),0.1,IF(AND(GU633&gt;0.001,GU633&lt;0.05),0.05,GU633)))</f>
        <v>0</v>
      </c>
      <c r="GW633" s="23">
        <f>GS633+GT633+GV633</f>
        <v>0</v>
      </c>
      <c r="GX633">
        <f>IF(HB632&gt;0,GX632,0)</f>
        <v>0</v>
      </c>
      <c r="GY633" s="7">
        <f>ROUND(GD633+GJ633+GW633+GX633,2)</f>
        <v>0</v>
      </c>
      <c r="GZ633" s="7">
        <f>IF(AND(GY633&gt;0,GY634=0),GY633,0)</f>
        <v>0</v>
      </c>
      <c r="HA633" s="7">
        <f>IF(HB632&gt;0,HA632,0)</f>
        <v>0</v>
      </c>
      <c r="HB633" s="7">
        <f>IF(ROUND(GY633-HA633,2)&gt;0,ROUND(GY633-HA633,2),0)</f>
        <v>0</v>
      </c>
    </row>
    <row r="634" spans="1:235">
      <c r="BB634">
        <v>632</v>
      </c>
      <c r="BC634" s="7">
        <f>IF(BW633&gt;0,BC633-1000,BC633)</f>
        <v>0</v>
      </c>
      <c r="BD634" s="20">
        <f>IF(BW633&gt;0,ROUND(PMT($F$92/12,$F$96*12,-BC634),5),0)</f>
        <v>0</v>
      </c>
      <c r="BE634" s="15">
        <f>IF(BW633&gt;0,ROUND(BC634*$E$1/1000,2),0)</f>
        <v>0</v>
      </c>
      <c r="BF634" s="15">
        <f>IF(BW633&gt;0,ROUND(MIN(BC634,$F$168)*$BF$1,2),0)</f>
        <v>0</v>
      </c>
      <c r="BG634" s="22">
        <v>0</v>
      </c>
      <c r="BH634" s="22">
        <f>IF(BW633&gt;0,ROUND(MIN(BC634,$F$168)*$BH$1,0),0)</f>
        <v>0</v>
      </c>
      <c r="BI634" s="22">
        <f>IF(BW633&gt;0,ROUND(MIN(BC634,$F$168)*$BI$1,2),0)</f>
        <v>0</v>
      </c>
      <c r="BJ634" s="22">
        <f>IF(BW633&gt;0,ROUND(MIN(BC634,$F$168)*$BJ$1,2),0)</f>
        <v>0</v>
      </c>
      <c r="BK634" s="22">
        <f>IF(BW633&gt;0,ROUND(MIN(BC634,$F$168)*$BK$1,2),0)</f>
        <v>0</v>
      </c>
      <c r="BL634" s="15">
        <f>IF(BW633&gt;0,BF634+SUM(BH634:BK634),0)</f>
        <v>0</v>
      </c>
      <c r="BM634" s="22">
        <f>IF(BW633&gt;0,ROUND(BL634/12,2),0)</f>
        <v>0</v>
      </c>
      <c r="BN634" s="9">
        <f>INT(BM634)</f>
        <v>0</v>
      </c>
      <c r="BO634" s="23">
        <f>INT((BM634-BN634)*10)/10</f>
        <v>0</v>
      </c>
      <c r="BP634" s="17">
        <f>BM634-BN634-BO634</f>
        <v>0</v>
      </c>
      <c r="BQ634" s="23">
        <f>IF(OR(BP634=0.05,BP634=0),BP634,IF(AND(BP634&gt;0.051,BP634&lt;0.1),0.1,IF(AND(BP634&gt;0.001,BP634&lt;0.05),0.05,BP634)))</f>
        <v>0</v>
      </c>
      <c r="BR634" s="23">
        <f>BN634+BO634+BQ634</f>
        <v>0</v>
      </c>
      <c r="BS634">
        <f>IF(BW633&gt;0,BS633,0)</f>
        <v>0</v>
      </c>
      <c r="BT634" s="7">
        <f>SUM(BD634:BE634)+BR634+BS634</f>
        <v>0</v>
      </c>
      <c r="BU634" s="7">
        <f>IF(AND(BT634&gt;0,BT635=0),BT634,0)</f>
        <v>0</v>
      </c>
      <c r="BV634" s="7">
        <f>IF(BW633&gt;0,BV633,0)</f>
        <v>0</v>
      </c>
      <c r="BW634" s="7">
        <f>IF(ROUND(BT634-BV634,2)&gt;0,ROUND(BT634-BV634,2),0)</f>
        <v>0</v>
      </c>
      <c r="CB634">
        <v>632</v>
      </c>
      <c r="CC634" s="7">
        <f>IF(DB633&gt;0,CC633-1000,CC633)</f>
        <v>0</v>
      </c>
      <c r="CD634" s="20">
        <f>IF(DB633&gt;0,ROUND(PMT($F$92/12,$F$96*12,-CC634),5),0)</f>
        <v>0</v>
      </c>
      <c r="CE634" s="15">
        <f>IF(DB633&gt;0,ROUND(CC634*$CE$1/1000,2),0)</f>
        <v>0</v>
      </c>
      <c r="CF634" s="9">
        <f>INT(CE634)</f>
        <v>0</v>
      </c>
      <c r="CG634" s="23">
        <f>INT((CE634-CF634)*10)/10</f>
        <v>0</v>
      </c>
      <c r="CH634" s="17">
        <f>CE634-CF634-CG634</f>
        <v>0</v>
      </c>
      <c r="CI634" s="23">
        <f>IF(OR(CH634=0.05,CH634=0),CH634,IF(AND(CH634&gt;0.051,CH634&lt;0.1),0.1,IF(AND(CH634&gt;0.001,CH634&lt;0.05),0.05,CH634)))</f>
        <v>0</v>
      </c>
      <c r="CJ634" s="23">
        <f>CF634+CG634+CI634</f>
        <v>0</v>
      </c>
      <c r="CK634" s="15">
        <f>IF(DB633&gt;0,ROUND($CD$1*$CK$1,2),0)</f>
        <v>0</v>
      </c>
      <c r="CL634" s="22">
        <v>0</v>
      </c>
      <c r="CM634" s="22">
        <f>IF(DB633&gt;0,ROUND($CD$1*$CM$1,2),0)</f>
        <v>0</v>
      </c>
      <c r="CN634" s="22">
        <f>IF(DB633&gt;0,ROUND($CD$1*$CN$1,2),0)</f>
        <v>0</v>
      </c>
      <c r="CO634" s="22">
        <f>IF(DB633&gt;0,ROUND($CD$1*$CO$1,2),0)</f>
        <v>0</v>
      </c>
      <c r="CP634" s="22">
        <f>IF(DB633&gt;0,ROUND($CD$1*$CP$1,2),0)</f>
        <v>0</v>
      </c>
      <c r="CQ634" s="15">
        <f>IF(DB633&gt;0,CK634+SUM(CM634:CP634),0)</f>
        <v>0</v>
      </c>
      <c r="CR634" s="22">
        <f>IF(DB633&gt;0,ROUND(CQ634/12,2),0)</f>
        <v>0</v>
      </c>
      <c r="CS634" s="9">
        <f>INT(CR634)</f>
        <v>0</v>
      </c>
      <c r="CT634" s="23">
        <f>INT((CR634-CS634)*10)/10</f>
        <v>0</v>
      </c>
      <c r="CU634" s="17">
        <f>CR634-CS634-CT634</f>
        <v>0</v>
      </c>
      <c r="CV634" s="23">
        <f>IF(OR(CU634=0.05,CU634=0),CU634,IF(AND(CU634&gt;0.051,CU634&lt;0.1),0.1,IF(AND(CU634&gt;0.001,CU634&lt;0.05),0.05,CU634)))</f>
        <v>0</v>
      </c>
      <c r="CW634" s="23">
        <f>CS634+CT634+CV634</f>
        <v>0</v>
      </c>
      <c r="CX634">
        <f>IF(DB633&gt;0,CX633,0)</f>
        <v>0</v>
      </c>
      <c r="CY634" s="7">
        <f>ROUND(CD634+CJ634+CW634+CX634,2)</f>
        <v>0</v>
      </c>
      <c r="CZ634" s="7">
        <f>IF(AND(CY634&gt;0,CY635=0),CY634,0)</f>
        <v>0</v>
      </c>
      <c r="DA634" s="7">
        <f>IF(DB633&gt;0,DA633,0)</f>
        <v>0</v>
      </c>
      <c r="DB634" s="7">
        <f>IF(ROUND(CY634-DA634,2)&gt;0,ROUND(CY634-DA634,2),0)</f>
        <v>0</v>
      </c>
      <c r="EB634">
        <v>632</v>
      </c>
      <c r="EC634" s="7">
        <f>IF(FB633&gt;0,EC633-1000,EC633)</f>
        <v>0</v>
      </c>
      <c r="ED634" s="20">
        <f>IF(FB633&gt;0,ROUND(PMT($F$92/12,$F$96*12,-EC634),5),0)</f>
        <v>0</v>
      </c>
      <c r="EE634" s="15">
        <f>IF(FB633&gt;0,ROUND(EC634*$EE$1/1000,2),0)</f>
        <v>0</v>
      </c>
      <c r="EF634" s="9">
        <f>INT(EE634)</f>
        <v>0</v>
      </c>
      <c r="EG634" s="23">
        <f>INT((EE634-EF634)*10)/10</f>
        <v>0</v>
      </c>
      <c r="EH634" s="17">
        <f>EE634-EF634-EG634</f>
        <v>0</v>
      </c>
      <c r="EI634" s="23">
        <f>IF(OR(EH634=0.05,EH634=0),EH634,IF(AND(EH634&gt;0.051,EH634&lt;0.1),0.1,IF(AND(EH634&gt;0.001,EH634&lt;0.05),0.05,EH634)))</f>
        <v>0</v>
      </c>
      <c r="EJ634" s="23">
        <f>EF634+EG634+EI634</f>
        <v>0</v>
      </c>
      <c r="EK634" s="15">
        <f>IF(FB633&gt;0,ROUND($ED$1*$EK$1,2),0)</f>
        <v>0</v>
      </c>
      <c r="EL634" s="22">
        <v>0</v>
      </c>
      <c r="EM634" s="22">
        <f>IF(FB633&gt;0,ROUND($ED$1*$EM$1,0),0)</f>
        <v>0</v>
      </c>
      <c r="EN634" s="22">
        <f>IF(FB633&gt;0,ROUND($ED$1*$EN$1,2),0)</f>
        <v>0</v>
      </c>
      <c r="EO634" s="22">
        <f>IF(FB633&gt;0,ROUND($ED$1*$EO$1,2),0)</f>
        <v>0</v>
      </c>
      <c r="EP634" s="22">
        <f>IF(FB633&gt;0,ROUND($ED$1*$EP$1,2),0)</f>
        <v>0</v>
      </c>
      <c r="EQ634" s="15">
        <f>IF(FB633&gt;0,EK634+SUM(EM634:EP634),0)</f>
        <v>0</v>
      </c>
      <c r="ER634" s="22">
        <f>IF(FB633&gt;0,ROUND(EQ634/12,2),0)</f>
        <v>0</v>
      </c>
      <c r="ES634" s="9">
        <f>INT(ER634)</f>
        <v>0</v>
      </c>
      <c r="ET634" s="23">
        <f>INT((ER634-ES634)*10)/10</f>
        <v>0</v>
      </c>
      <c r="EU634" s="17">
        <f>ER634-ES634-ET634</f>
        <v>0</v>
      </c>
      <c r="EV634" s="23">
        <f>IF(OR(EU634=0.05,EU634=0),EU634,IF(AND(EU634&gt;0.051,EU634&lt;0.1),0.1,IF(AND(EU634&gt;0.001,EU634&lt;0.05),0.05,EU634)))</f>
        <v>0</v>
      </c>
      <c r="EW634" s="23">
        <f>ES634+ET634+EV634</f>
        <v>0</v>
      </c>
      <c r="EX634">
        <f>IF(FB633&gt;0,EX633,0)</f>
        <v>0</v>
      </c>
      <c r="EY634" s="7">
        <f>ROUND(ED634+EJ634+EW634+EX634,2)</f>
        <v>0</v>
      </c>
      <c r="EZ634" s="7">
        <f>IF(AND(EY634&gt;0,EY635=0),EY634,0)</f>
        <v>0</v>
      </c>
      <c r="FA634" s="7">
        <f>IF(FB633&gt;0,FA633,0)</f>
        <v>0</v>
      </c>
      <c r="FB634" s="7">
        <f>IF(ROUND(EY634-FA634,2)&gt;0,ROUND(EY634-FA634,2),0)</f>
        <v>0</v>
      </c>
      <c r="GB634">
        <v>632</v>
      </c>
      <c r="GC634" s="7">
        <f>IF(HB633&gt;0,GC633-1000,GC633)</f>
        <v>0</v>
      </c>
      <c r="GD634" s="20">
        <f>IF(HB633&gt;0,ROUND(PMT($F$92/12,$F$96*12,-GC634),5),0)</f>
        <v>0</v>
      </c>
      <c r="GE634" s="15">
        <f>IF(HB633&gt;0,ROUND(GC634*$GE$1/1000,2),0)</f>
        <v>0</v>
      </c>
      <c r="GF634" s="9">
        <f>INT(GE634)</f>
        <v>0</v>
      </c>
      <c r="GG634" s="23">
        <f>INT((GE634-GF634)*10)/10</f>
        <v>0</v>
      </c>
      <c r="GH634" s="17">
        <f>GE634-GF634-GG634</f>
        <v>0</v>
      </c>
      <c r="GI634" s="23">
        <f>IF(OR(GH634=0.05,GH634=0),GH634,IF(AND(GH634&gt;0.051,GH634&lt;0.1),0.1,IF(AND(GH634&gt;0.001,GH634&lt;0.05),0.05,GH634)))</f>
        <v>0</v>
      </c>
      <c r="GJ634" s="23">
        <f>GF634+GG634+GI634</f>
        <v>0</v>
      </c>
      <c r="GK634" s="15">
        <f>IF(HB633&gt;0,ROUND($GD$1*$GK$1,2),0)</f>
        <v>0</v>
      </c>
      <c r="GL634" s="22">
        <v>0</v>
      </c>
      <c r="GM634" s="22">
        <f>IF(HB633&gt;0,ROUND($GD$1*$GM$1,0),0)</f>
        <v>0</v>
      </c>
      <c r="GN634" s="22">
        <f>IF(HB633&gt;0,ROUND($GD$1*$GN$1,2),0)</f>
        <v>0</v>
      </c>
      <c r="GO634" s="22">
        <f>IF(HB633&gt;0,ROUND($GD$1*$GO$1,2),0)</f>
        <v>0</v>
      </c>
      <c r="GP634" s="22">
        <f>IF(HB633&gt;0,ROUND($GD$1*$GP$1,2),0)</f>
        <v>0</v>
      </c>
      <c r="GQ634" s="15">
        <f>IF(HB633&gt;0,GK634+SUM(GM634:GP634),0)</f>
        <v>0</v>
      </c>
      <c r="GR634" s="22">
        <f>IF(HB633&gt;0,ROUND(GQ634/12,2),0)</f>
        <v>0</v>
      </c>
      <c r="GS634" s="9">
        <f>INT(GR634)</f>
        <v>0</v>
      </c>
      <c r="GT634" s="23">
        <f>INT((GR634-GS634)*10)/10</f>
        <v>0</v>
      </c>
      <c r="GU634" s="17">
        <f>GR634-GS634-GT634</f>
        <v>0</v>
      </c>
      <c r="GV634" s="23">
        <f>IF(OR(GU634=0.05,GU634=0),GU634,IF(AND(GU634&gt;0.051,GU634&lt;0.1),0.1,IF(AND(GU634&gt;0.001,GU634&lt;0.05),0.05,GU634)))</f>
        <v>0</v>
      </c>
      <c r="GW634" s="23">
        <f>GS634+GT634+GV634</f>
        <v>0</v>
      </c>
      <c r="GX634">
        <f>IF(HB633&gt;0,GX633,0)</f>
        <v>0</v>
      </c>
      <c r="GY634" s="7">
        <f>ROUND(GD634+GJ634+GW634+GX634,2)</f>
        <v>0</v>
      </c>
      <c r="GZ634" s="7">
        <f>IF(AND(GY634&gt;0,GY635=0),GY634,0)</f>
        <v>0</v>
      </c>
      <c r="HA634" s="7">
        <f>IF(HB633&gt;0,HA633,0)</f>
        <v>0</v>
      </c>
      <c r="HB634" s="7">
        <f>IF(ROUND(GY634-HA634,2)&gt;0,ROUND(GY634-HA634,2),0)</f>
        <v>0</v>
      </c>
    </row>
    <row r="635" spans="1:235">
      <c r="BB635">
        <v>633</v>
      </c>
      <c r="BC635" s="7">
        <f>IF(BW634&gt;0,BC634-1000,BC634)</f>
        <v>0</v>
      </c>
      <c r="BD635" s="20">
        <f>IF(BW634&gt;0,ROUND(PMT($F$92/12,$F$96*12,-BC635),5),0)</f>
        <v>0</v>
      </c>
      <c r="BE635" s="15">
        <f>IF(BW634&gt;0,ROUND(BC635*$E$1/1000,2),0)</f>
        <v>0</v>
      </c>
      <c r="BF635" s="15">
        <f>IF(BW634&gt;0,ROUND(MIN(BC635,$F$168)*$BF$1,2),0)</f>
        <v>0</v>
      </c>
      <c r="BG635" s="22">
        <v>0</v>
      </c>
      <c r="BH635" s="22">
        <f>IF(BW634&gt;0,ROUND(MIN(BC635,$F$168)*$BH$1,0),0)</f>
        <v>0</v>
      </c>
      <c r="BI635" s="22">
        <f>IF(BW634&gt;0,ROUND(MIN(BC635,$F$168)*$BI$1,2),0)</f>
        <v>0</v>
      </c>
      <c r="BJ635" s="22">
        <f>IF(BW634&gt;0,ROUND(MIN(BC635,$F$168)*$BJ$1,2),0)</f>
        <v>0</v>
      </c>
      <c r="BK635" s="22">
        <f>IF(BW634&gt;0,ROUND(MIN(BC635,$F$168)*$BK$1,2),0)</f>
        <v>0</v>
      </c>
      <c r="BL635" s="15">
        <f>IF(BW634&gt;0,BF635+SUM(BH635:BK635),0)</f>
        <v>0</v>
      </c>
      <c r="BM635" s="22">
        <f>IF(BW634&gt;0,ROUND(BL635/12,2),0)</f>
        <v>0</v>
      </c>
      <c r="BN635" s="9">
        <f>INT(BM635)</f>
        <v>0</v>
      </c>
      <c r="BO635" s="23">
        <f>INT((BM635-BN635)*10)/10</f>
        <v>0</v>
      </c>
      <c r="BP635" s="17">
        <f>BM635-BN635-BO635</f>
        <v>0</v>
      </c>
      <c r="BQ635" s="23">
        <f>IF(OR(BP635=0.05,BP635=0),BP635,IF(AND(BP635&gt;0.051,BP635&lt;0.1),0.1,IF(AND(BP635&gt;0.001,BP635&lt;0.05),0.05,BP635)))</f>
        <v>0</v>
      </c>
      <c r="BR635" s="23">
        <f>BN635+BO635+BQ635</f>
        <v>0</v>
      </c>
      <c r="BS635">
        <f>IF(BW634&gt;0,BS634,0)</f>
        <v>0</v>
      </c>
      <c r="BT635" s="7">
        <f>SUM(BD635:BE635)+BR635+BS635</f>
        <v>0</v>
      </c>
      <c r="BU635" s="7">
        <f>IF(AND(BT635&gt;0,BT636=0),BT635,0)</f>
        <v>0</v>
      </c>
      <c r="BV635" s="7">
        <f>IF(BW634&gt;0,BV634,0)</f>
        <v>0</v>
      </c>
      <c r="BW635" s="7">
        <f>IF(ROUND(BT635-BV635,2)&gt;0,ROUND(BT635-BV635,2),0)</f>
        <v>0</v>
      </c>
      <c r="CB635">
        <v>633</v>
      </c>
      <c r="CC635" s="7">
        <f>IF(DB634&gt;0,CC634-1000,CC634)</f>
        <v>0</v>
      </c>
      <c r="CD635" s="20">
        <f>IF(DB634&gt;0,ROUND(PMT($F$92/12,$F$96*12,-CC635),5),0)</f>
        <v>0</v>
      </c>
      <c r="CE635" s="15">
        <f>IF(DB634&gt;0,ROUND(CC635*$CE$1/1000,2),0)</f>
        <v>0</v>
      </c>
      <c r="CF635" s="9">
        <f>INT(CE635)</f>
        <v>0</v>
      </c>
      <c r="CG635" s="23">
        <f>INT((CE635-CF635)*10)/10</f>
        <v>0</v>
      </c>
      <c r="CH635" s="17">
        <f>CE635-CF635-CG635</f>
        <v>0</v>
      </c>
      <c r="CI635" s="23">
        <f>IF(OR(CH635=0.05,CH635=0),CH635,IF(AND(CH635&gt;0.051,CH635&lt;0.1),0.1,IF(AND(CH635&gt;0.001,CH635&lt;0.05),0.05,CH635)))</f>
        <v>0</v>
      </c>
      <c r="CJ635" s="23">
        <f>CF635+CG635+CI635</f>
        <v>0</v>
      </c>
      <c r="CK635" s="15">
        <f>IF(DB634&gt;0,ROUND($CD$1*$CK$1,2),0)</f>
        <v>0</v>
      </c>
      <c r="CL635" s="22">
        <v>0</v>
      </c>
      <c r="CM635" s="22">
        <f>IF(DB634&gt;0,ROUND($CD$1*$CM$1,2),0)</f>
        <v>0</v>
      </c>
      <c r="CN635" s="22">
        <f>IF(DB634&gt;0,ROUND($CD$1*$CN$1,2),0)</f>
        <v>0</v>
      </c>
      <c r="CO635" s="22">
        <f>IF(DB634&gt;0,ROUND($CD$1*$CO$1,2),0)</f>
        <v>0</v>
      </c>
      <c r="CP635" s="22">
        <f>IF(DB634&gt;0,ROUND($CD$1*$CP$1,2),0)</f>
        <v>0</v>
      </c>
      <c r="CQ635" s="15">
        <f>IF(DB634&gt;0,CK635+SUM(CM635:CP635),0)</f>
        <v>0</v>
      </c>
      <c r="CR635" s="22">
        <f>IF(DB634&gt;0,ROUND(CQ635/12,2),0)</f>
        <v>0</v>
      </c>
      <c r="CS635" s="9">
        <f>INT(CR635)</f>
        <v>0</v>
      </c>
      <c r="CT635" s="23">
        <f>INT((CR635-CS635)*10)/10</f>
        <v>0</v>
      </c>
      <c r="CU635" s="17">
        <f>CR635-CS635-CT635</f>
        <v>0</v>
      </c>
      <c r="CV635" s="23">
        <f>IF(OR(CU635=0.05,CU635=0),CU635,IF(AND(CU635&gt;0.051,CU635&lt;0.1),0.1,IF(AND(CU635&gt;0.001,CU635&lt;0.05),0.05,CU635)))</f>
        <v>0</v>
      </c>
      <c r="CW635" s="23">
        <f>CS635+CT635+CV635</f>
        <v>0</v>
      </c>
      <c r="CX635">
        <f>IF(DB634&gt;0,CX634,0)</f>
        <v>0</v>
      </c>
      <c r="CY635" s="7">
        <f>ROUND(CD635+CJ635+CW635+CX635,2)</f>
        <v>0</v>
      </c>
      <c r="CZ635" s="7">
        <f>IF(AND(CY635&gt;0,CY636=0),CY635,0)</f>
        <v>0</v>
      </c>
      <c r="DA635" s="7">
        <f>IF(DB634&gt;0,DA634,0)</f>
        <v>0</v>
      </c>
      <c r="DB635" s="7">
        <f>IF(ROUND(CY635-DA635,2)&gt;0,ROUND(CY635-DA635,2),0)</f>
        <v>0</v>
      </c>
      <c r="EB635">
        <v>633</v>
      </c>
      <c r="EC635" s="7">
        <f>IF(FB634&gt;0,EC634-1000,EC634)</f>
        <v>0</v>
      </c>
      <c r="ED635" s="20">
        <f>IF(FB634&gt;0,ROUND(PMT($F$92/12,$F$96*12,-EC635),5),0)</f>
        <v>0</v>
      </c>
      <c r="EE635" s="15">
        <f>IF(FB634&gt;0,ROUND(EC635*$EE$1/1000,2),0)</f>
        <v>0</v>
      </c>
      <c r="EF635" s="9">
        <f>INT(EE635)</f>
        <v>0</v>
      </c>
      <c r="EG635" s="23">
        <f>INT((EE635-EF635)*10)/10</f>
        <v>0</v>
      </c>
      <c r="EH635" s="17">
        <f>EE635-EF635-EG635</f>
        <v>0</v>
      </c>
      <c r="EI635" s="23">
        <f>IF(OR(EH635=0.05,EH635=0),EH635,IF(AND(EH635&gt;0.051,EH635&lt;0.1),0.1,IF(AND(EH635&gt;0.001,EH635&lt;0.05),0.05,EH635)))</f>
        <v>0</v>
      </c>
      <c r="EJ635" s="23">
        <f>EF635+EG635+EI635</f>
        <v>0</v>
      </c>
      <c r="EK635" s="15">
        <f>IF(FB634&gt;0,ROUND($ED$1*$EK$1,2),0)</f>
        <v>0</v>
      </c>
      <c r="EL635" s="22">
        <v>0</v>
      </c>
      <c r="EM635" s="22">
        <f>IF(FB634&gt;0,ROUND($ED$1*$EM$1,0),0)</f>
        <v>0</v>
      </c>
      <c r="EN635" s="22">
        <f>IF(FB634&gt;0,ROUND($ED$1*$EN$1,2),0)</f>
        <v>0</v>
      </c>
      <c r="EO635" s="22">
        <f>IF(FB634&gt;0,ROUND($ED$1*$EO$1,2),0)</f>
        <v>0</v>
      </c>
      <c r="EP635" s="22">
        <f>IF(FB634&gt;0,ROUND($ED$1*$EP$1,2),0)</f>
        <v>0</v>
      </c>
      <c r="EQ635" s="15">
        <f>IF(FB634&gt;0,EK635+SUM(EM635:EP635),0)</f>
        <v>0</v>
      </c>
      <c r="ER635" s="22">
        <f>IF(FB634&gt;0,ROUND(EQ635/12,2),0)</f>
        <v>0</v>
      </c>
      <c r="ES635" s="9">
        <f>INT(ER635)</f>
        <v>0</v>
      </c>
      <c r="ET635" s="23">
        <f>INT((ER635-ES635)*10)/10</f>
        <v>0</v>
      </c>
      <c r="EU635" s="17">
        <f>ER635-ES635-ET635</f>
        <v>0</v>
      </c>
      <c r="EV635" s="23">
        <f>IF(OR(EU635=0.05,EU635=0),EU635,IF(AND(EU635&gt;0.051,EU635&lt;0.1),0.1,IF(AND(EU635&gt;0.001,EU635&lt;0.05),0.05,EU635)))</f>
        <v>0</v>
      </c>
      <c r="EW635" s="23">
        <f>ES635+ET635+EV635</f>
        <v>0</v>
      </c>
      <c r="EX635">
        <f>IF(FB634&gt;0,EX634,0)</f>
        <v>0</v>
      </c>
      <c r="EY635" s="7">
        <f>ROUND(ED635+EJ635+EW635+EX635,2)</f>
        <v>0</v>
      </c>
      <c r="EZ635" s="7">
        <f>IF(AND(EY635&gt;0,EY636=0),EY635,0)</f>
        <v>0</v>
      </c>
      <c r="FA635" s="7">
        <f>IF(FB634&gt;0,FA634,0)</f>
        <v>0</v>
      </c>
      <c r="FB635" s="7">
        <f>IF(ROUND(EY635-FA635,2)&gt;0,ROUND(EY635-FA635,2),0)</f>
        <v>0</v>
      </c>
      <c r="GB635">
        <v>633</v>
      </c>
      <c r="GC635" s="7">
        <f>IF(HB634&gt;0,GC634-1000,GC634)</f>
        <v>0</v>
      </c>
      <c r="GD635" s="20">
        <f>IF(HB634&gt;0,ROUND(PMT($F$92/12,$F$96*12,-GC635),5),0)</f>
        <v>0</v>
      </c>
      <c r="GE635" s="15">
        <f>IF(HB634&gt;0,ROUND(GC635*$GE$1/1000,2),0)</f>
        <v>0</v>
      </c>
      <c r="GF635" s="9">
        <f>INT(GE635)</f>
        <v>0</v>
      </c>
      <c r="GG635" s="23">
        <f>INT((GE635-GF635)*10)/10</f>
        <v>0</v>
      </c>
      <c r="GH635" s="17">
        <f>GE635-GF635-GG635</f>
        <v>0</v>
      </c>
      <c r="GI635" s="23">
        <f>IF(OR(GH635=0.05,GH635=0),GH635,IF(AND(GH635&gt;0.051,GH635&lt;0.1),0.1,IF(AND(GH635&gt;0.001,GH635&lt;0.05),0.05,GH635)))</f>
        <v>0</v>
      </c>
      <c r="GJ635" s="23">
        <f>GF635+GG635+GI635</f>
        <v>0</v>
      </c>
      <c r="GK635" s="15">
        <f>IF(HB634&gt;0,ROUND($GD$1*$GK$1,2),0)</f>
        <v>0</v>
      </c>
      <c r="GL635" s="22">
        <v>0</v>
      </c>
      <c r="GM635" s="22">
        <f>IF(HB634&gt;0,ROUND($GD$1*$GM$1,0),0)</f>
        <v>0</v>
      </c>
      <c r="GN635" s="22">
        <f>IF(HB634&gt;0,ROUND($GD$1*$GN$1,2),0)</f>
        <v>0</v>
      </c>
      <c r="GO635" s="22">
        <f>IF(HB634&gt;0,ROUND($GD$1*$GO$1,2),0)</f>
        <v>0</v>
      </c>
      <c r="GP635" s="22">
        <f>IF(HB634&gt;0,ROUND($GD$1*$GP$1,2),0)</f>
        <v>0</v>
      </c>
      <c r="GQ635" s="15">
        <f>IF(HB634&gt;0,GK635+SUM(GM635:GP635),0)</f>
        <v>0</v>
      </c>
      <c r="GR635" s="22">
        <f>IF(HB634&gt;0,ROUND(GQ635/12,2),0)</f>
        <v>0</v>
      </c>
      <c r="GS635" s="9">
        <f>INT(GR635)</f>
        <v>0</v>
      </c>
      <c r="GT635" s="23">
        <f>INT((GR635-GS635)*10)/10</f>
        <v>0</v>
      </c>
      <c r="GU635" s="17">
        <f>GR635-GS635-GT635</f>
        <v>0</v>
      </c>
      <c r="GV635" s="23">
        <f>IF(OR(GU635=0.05,GU635=0),GU635,IF(AND(GU635&gt;0.051,GU635&lt;0.1),0.1,IF(AND(GU635&gt;0.001,GU635&lt;0.05),0.05,GU635)))</f>
        <v>0</v>
      </c>
      <c r="GW635" s="23">
        <f>GS635+GT635+GV635</f>
        <v>0</v>
      </c>
      <c r="GX635">
        <f>IF(HB634&gt;0,GX634,0)</f>
        <v>0</v>
      </c>
      <c r="GY635" s="7">
        <f>ROUND(GD635+GJ635+GW635+GX635,2)</f>
        <v>0</v>
      </c>
      <c r="GZ635" s="7">
        <f>IF(AND(GY635&gt;0,GY636=0),GY635,0)</f>
        <v>0</v>
      </c>
      <c r="HA635" s="7">
        <f>IF(HB634&gt;0,HA634,0)</f>
        <v>0</v>
      </c>
      <c r="HB635" s="7">
        <f>IF(ROUND(GY635-HA635,2)&gt;0,ROUND(GY635-HA635,2),0)</f>
        <v>0</v>
      </c>
    </row>
    <row r="636" spans="1:235">
      <c r="BB636">
        <v>634</v>
      </c>
      <c r="BC636" s="7">
        <f>IF(BW635&gt;0,BC635-1000,BC635)</f>
        <v>0</v>
      </c>
      <c r="BD636" s="20">
        <f>IF(BW635&gt;0,ROUND(PMT($F$92/12,$F$96*12,-BC636),5),0)</f>
        <v>0</v>
      </c>
      <c r="BE636" s="15">
        <f>IF(BW635&gt;0,ROUND(BC636*$E$1/1000,2),0)</f>
        <v>0</v>
      </c>
      <c r="BF636" s="15">
        <f>IF(BW635&gt;0,ROUND(MIN(BC636,$F$168)*$BF$1,2),0)</f>
        <v>0</v>
      </c>
      <c r="BG636" s="22">
        <v>0</v>
      </c>
      <c r="BH636" s="22">
        <f>IF(BW635&gt;0,ROUND(MIN(BC636,$F$168)*$BH$1,0),0)</f>
        <v>0</v>
      </c>
      <c r="BI636" s="22">
        <f>IF(BW635&gt;0,ROUND(MIN(BC636,$F$168)*$BI$1,2),0)</f>
        <v>0</v>
      </c>
      <c r="BJ636" s="22">
        <f>IF(BW635&gt;0,ROUND(MIN(BC636,$F$168)*$BJ$1,2),0)</f>
        <v>0</v>
      </c>
      <c r="BK636" s="22">
        <f>IF(BW635&gt;0,ROUND(MIN(BC636,$F$168)*$BK$1,2),0)</f>
        <v>0</v>
      </c>
      <c r="BL636" s="15">
        <f>IF(BW635&gt;0,BF636+SUM(BH636:BK636),0)</f>
        <v>0</v>
      </c>
      <c r="BM636" s="22">
        <f>IF(BW635&gt;0,ROUND(BL636/12,2),0)</f>
        <v>0</v>
      </c>
      <c r="BN636" s="9">
        <f>INT(BM636)</f>
        <v>0</v>
      </c>
      <c r="BO636" s="23">
        <f>INT((BM636-BN636)*10)/10</f>
        <v>0</v>
      </c>
      <c r="BP636" s="17">
        <f>BM636-BN636-BO636</f>
        <v>0</v>
      </c>
      <c r="BQ636" s="23">
        <f>IF(OR(BP636=0.05,BP636=0),BP636,IF(AND(BP636&gt;0.051,BP636&lt;0.1),0.1,IF(AND(BP636&gt;0.001,BP636&lt;0.05),0.05,BP636)))</f>
        <v>0</v>
      </c>
      <c r="BR636" s="23">
        <f>BN636+BO636+BQ636</f>
        <v>0</v>
      </c>
      <c r="BS636">
        <f>IF(BW635&gt;0,BS635,0)</f>
        <v>0</v>
      </c>
      <c r="BT636" s="7">
        <f>SUM(BD636:BE636)+BR636+BS636</f>
        <v>0</v>
      </c>
      <c r="BU636" s="7">
        <f>IF(AND(BT636&gt;0,BT637=0),BT636,0)</f>
        <v>0</v>
      </c>
      <c r="BV636" s="7">
        <f>IF(BW635&gt;0,BV635,0)</f>
        <v>0</v>
      </c>
      <c r="BW636" s="7">
        <f>IF(ROUND(BT636-BV636,2)&gt;0,ROUND(BT636-BV636,2),0)</f>
        <v>0</v>
      </c>
      <c r="CB636">
        <v>634</v>
      </c>
      <c r="CC636" s="7">
        <f>IF(DB635&gt;0,CC635-1000,CC635)</f>
        <v>0</v>
      </c>
      <c r="CD636" s="20">
        <f>IF(DB635&gt;0,ROUND(PMT($F$92/12,$F$96*12,-CC636),5),0)</f>
        <v>0</v>
      </c>
      <c r="CE636" s="15">
        <f>IF(DB635&gt;0,ROUND(CC636*$CE$1/1000,2),0)</f>
        <v>0</v>
      </c>
      <c r="CF636" s="9">
        <f>INT(CE636)</f>
        <v>0</v>
      </c>
      <c r="CG636" s="23">
        <f>INT((CE636-CF636)*10)/10</f>
        <v>0</v>
      </c>
      <c r="CH636" s="17">
        <f>CE636-CF636-CG636</f>
        <v>0</v>
      </c>
      <c r="CI636" s="23">
        <f>IF(OR(CH636=0.05,CH636=0),CH636,IF(AND(CH636&gt;0.051,CH636&lt;0.1),0.1,IF(AND(CH636&gt;0.001,CH636&lt;0.05),0.05,CH636)))</f>
        <v>0</v>
      </c>
      <c r="CJ636" s="23">
        <f>CF636+CG636+CI636</f>
        <v>0</v>
      </c>
      <c r="CK636" s="15">
        <f>IF(DB635&gt;0,ROUND($CD$1*$CK$1,2),0)</f>
        <v>0</v>
      </c>
      <c r="CL636" s="22">
        <v>0</v>
      </c>
      <c r="CM636" s="22">
        <f>IF(DB635&gt;0,ROUND($CD$1*$CM$1,2),0)</f>
        <v>0</v>
      </c>
      <c r="CN636" s="22">
        <f>IF(DB635&gt;0,ROUND($CD$1*$CN$1,2),0)</f>
        <v>0</v>
      </c>
      <c r="CO636" s="22">
        <f>IF(DB635&gt;0,ROUND($CD$1*$CO$1,2),0)</f>
        <v>0</v>
      </c>
      <c r="CP636" s="22">
        <f>IF(DB635&gt;0,ROUND($CD$1*$CP$1,2),0)</f>
        <v>0</v>
      </c>
      <c r="CQ636" s="15">
        <f>IF(DB635&gt;0,CK636+SUM(CM636:CP636),0)</f>
        <v>0</v>
      </c>
      <c r="CR636" s="22">
        <f>IF(DB635&gt;0,ROUND(CQ636/12,2),0)</f>
        <v>0</v>
      </c>
      <c r="CS636" s="9">
        <f>INT(CR636)</f>
        <v>0</v>
      </c>
      <c r="CT636" s="23">
        <f>INT((CR636-CS636)*10)/10</f>
        <v>0</v>
      </c>
      <c r="CU636" s="17">
        <f>CR636-CS636-CT636</f>
        <v>0</v>
      </c>
      <c r="CV636" s="23">
        <f>IF(OR(CU636=0.05,CU636=0),CU636,IF(AND(CU636&gt;0.051,CU636&lt;0.1),0.1,IF(AND(CU636&gt;0.001,CU636&lt;0.05),0.05,CU636)))</f>
        <v>0</v>
      </c>
      <c r="CW636" s="23">
        <f>CS636+CT636+CV636</f>
        <v>0</v>
      </c>
      <c r="CX636">
        <f>IF(DB635&gt;0,CX635,0)</f>
        <v>0</v>
      </c>
      <c r="CY636" s="7">
        <f>ROUND(CD636+CJ636+CW636+CX636,2)</f>
        <v>0</v>
      </c>
      <c r="CZ636" s="7">
        <f>IF(AND(CY636&gt;0,CY637=0),CY636,0)</f>
        <v>0</v>
      </c>
      <c r="DA636" s="7">
        <f>IF(DB635&gt;0,DA635,0)</f>
        <v>0</v>
      </c>
      <c r="DB636" s="7">
        <f>IF(ROUND(CY636-DA636,2)&gt;0,ROUND(CY636-DA636,2),0)</f>
        <v>0</v>
      </c>
      <c r="EB636">
        <v>634</v>
      </c>
      <c r="EC636" s="7">
        <f>IF(FB635&gt;0,EC635-1000,EC635)</f>
        <v>0</v>
      </c>
      <c r="ED636" s="20">
        <f>IF(FB635&gt;0,ROUND(PMT($F$92/12,$F$96*12,-EC636),5),0)</f>
        <v>0</v>
      </c>
      <c r="EE636" s="15">
        <f>IF(FB635&gt;0,ROUND(EC636*$EE$1/1000,2),0)</f>
        <v>0</v>
      </c>
      <c r="EF636" s="9">
        <f>INT(EE636)</f>
        <v>0</v>
      </c>
      <c r="EG636" s="23">
        <f>INT((EE636-EF636)*10)/10</f>
        <v>0</v>
      </c>
      <c r="EH636" s="17">
        <f>EE636-EF636-EG636</f>
        <v>0</v>
      </c>
      <c r="EI636" s="23">
        <f>IF(OR(EH636=0.05,EH636=0),EH636,IF(AND(EH636&gt;0.051,EH636&lt;0.1),0.1,IF(AND(EH636&gt;0.001,EH636&lt;0.05),0.05,EH636)))</f>
        <v>0</v>
      </c>
      <c r="EJ636" s="23">
        <f>EF636+EG636+EI636</f>
        <v>0</v>
      </c>
      <c r="EK636" s="15">
        <f>IF(FB635&gt;0,ROUND($ED$1*$EK$1,2),0)</f>
        <v>0</v>
      </c>
      <c r="EL636" s="22">
        <v>0</v>
      </c>
      <c r="EM636" s="22">
        <f>IF(FB635&gt;0,ROUND($ED$1*$EM$1,0),0)</f>
        <v>0</v>
      </c>
      <c r="EN636" s="22">
        <f>IF(FB635&gt;0,ROUND($ED$1*$EN$1,2),0)</f>
        <v>0</v>
      </c>
      <c r="EO636" s="22">
        <f>IF(FB635&gt;0,ROUND($ED$1*$EO$1,2),0)</f>
        <v>0</v>
      </c>
      <c r="EP636" s="22">
        <f>IF(FB635&gt;0,ROUND($ED$1*$EP$1,2),0)</f>
        <v>0</v>
      </c>
      <c r="EQ636" s="15">
        <f>IF(FB635&gt;0,EK636+SUM(EM636:EP636),0)</f>
        <v>0</v>
      </c>
      <c r="ER636" s="22">
        <f>IF(FB635&gt;0,ROUND(EQ636/12,2),0)</f>
        <v>0</v>
      </c>
      <c r="ES636" s="9">
        <f>INT(ER636)</f>
        <v>0</v>
      </c>
      <c r="ET636" s="23">
        <f>INT((ER636-ES636)*10)/10</f>
        <v>0</v>
      </c>
      <c r="EU636" s="17">
        <f>ER636-ES636-ET636</f>
        <v>0</v>
      </c>
      <c r="EV636" s="23">
        <f>IF(OR(EU636=0.05,EU636=0),EU636,IF(AND(EU636&gt;0.051,EU636&lt;0.1),0.1,IF(AND(EU636&gt;0.001,EU636&lt;0.05),0.05,EU636)))</f>
        <v>0</v>
      </c>
      <c r="EW636" s="23">
        <f>ES636+ET636+EV636</f>
        <v>0</v>
      </c>
      <c r="EX636">
        <f>IF(FB635&gt;0,EX635,0)</f>
        <v>0</v>
      </c>
      <c r="EY636" s="7">
        <f>ROUND(ED636+EJ636+EW636+EX636,2)</f>
        <v>0</v>
      </c>
      <c r="EZ636" s="7">
        <f>IF(AND(EY636&gt;0,EY637=0),EY636,0)</f>
        <v>0</v>
      </c>
      <c r="FA636" s="7">
        <f>IF(FB635&gt;0,FA635,0)</f>
        <v>0</v>
      </c>
      <c r="FB636" s="7">
        <f>IF(ROUND(EY636-FA636,2)&gt;0,ROUND(EY636-FA636,2),0)</f>
        <v>0</v>
      </c>
      <c r="GB636">
        <v>634</v>
      </c>
      <c r="GC636" s="7">
        <f>IF(HB635&gt;0,GC635-1000,GC635)</f>
        <v>0</v>
      </c>
      <c r="GD636" s="20">
        <f>IF(HB635&gt;0,ROUND(PMT($F$92/12,$F$96*12,-GC636),5),0)</f>
        <v>0</v>
      </c>
      <c r="GE636" s="15">
        <f>IF(HB635&gt;0,ROUND(GC636*$GE$1/1000,2),0)</f>
        <v>0</v>
      </c>
      <c r="GF636" s="9">
        <f>INT(GE636)</f>
        <v>0</v>
      </c>
      <c r="GG636" s="23">
        <f>INT((GE636-GF636)*10)/10</f>
        <v>0</v>
      </c>
      <c r="GH636" s="17">
        <f>GE636-GF636-GG636</f>
        <v>0</v>
      </c>
      <c r="GI636" s="23">
        <f>IF(OR(GH636=0.05,GH636=0),GH636,IF(AND(GH636&gt;0.051,GH636&lt;0.1),0.1,IF(AND(GH636&gt;0.001,GH636&lt;0.05),0.05,GH636)))</f>
        <v>0</v>
      </c>
      <c r="GJ636" s="23">
        <f>GF636+GG636+GI636</f>
        <v>0</v>
      </c>
      <c r="GK636" s="15">
        <f>IF(HB635&gt;0,ROUND($GD$1*$GK$1,2),0)</f>
        <v>0</v>
      </c>
      <c r="GL636" s="22">
        <v>0</v>
      </c>
      <c r="GM636" s="22">
        <f>IF(HB635&gt;0,ROUND($GD$1*$GM$1,0),0)</f>
        <v>0</v>
      </c>
      <c r="GN636" s="22">
        <f>IF(HB635&gt;0,ROUND($GD$1*$GN$1,2),0)</f>
        <v>0</v>
      </c>
      <c r="GO636" s="22">
        <f>IF(HB635&gt;0,ROUND($GD$1*$GO$1,2),0)</f>
        <v>0</v>
      </c>
      <c r="GP636" s="22">
        <f>IF(HB635&gt;0,ROUND($GD$1*$GP$1,2),0)</f>
        <v>0</v>
      </c>
      <c r="GQ636" s="15">
        <f>IF(HB635&gt;0,GK636+SUM(GM636:GP636),0)</f>
        <v>0</v>
      </c>
      <c r="GR636" s="22">
        <f>IF(HB635&gt;0,ROUND(GQ636/12,2),0)</f>
        <v>0</v>
      </c>
      <c r="GS636" s="9">
        <f>INT(GR636)</f>
        <v>0</v>
      </c>
      <c r="GT636" s="23">
        <f>INT((GR636-GS636)*10)/10</f>
        <v>0</v>
      </c>
      <c r="GU636" s="17">
        <f>GR636-GS636-GT636</f>
        <v>0</v>
      </c>
      <c r="GV636" s="23">
        <f>IF(OR(GU636=0.05,GU636=0),GU636,IF(AND(GU636&gt;0.051,GU636&lt;0.1),0.1,IF(AND(GU636&gt;0.001,GU636&lt;0.05),0.05,GU636)))</f>
        <v>0</v>
      </c>
      <c r="GW636" s="23">
        <f>GS636+GT636+GV636</f>
        <v>0</v>
      </c>
      <c r="GX636">
        <f>IF(HB635&gt;0,GX635,0)</f>
        <v>0</v>
      </c>
      <c r="GY636" s="7">
        <f>ROUND(GD636+GJ636+GW636+GX636,2)</f>
        <v>0</v>
      </c>
      <c r="GZ636" s="7">
        <f>IF(AND(GY636&gt;0,GY637=0),GY636,0)</f>
        <v>0</v>
      </c>
      <c r="HA636" s="7">
        <f>IF(HB635&gt;0,HA635,0)</f>
        <v>0</v>
      </c>
      <c r="HB636" s="7">
        <f>IF(ROUND(GY636-HA636,2)&gt;0,ROUND(GY636-HA636,2),0)</f>
        <v>0</v>
      </c>
    </row>
    <row r="637" spans="1:235">
      <c r="BB637">
        <v>635</v>
      </c>
      <c r="BC637" s="7">
        <f>IF(BW636&gt;0,BC636-1000,BC636)</f>
        <v>0</v>
      </c>
      <c r="BD637" s="20">
        <f>IF(BW636&gt;0,ROUND(PMT($F$92/12,$F$96*12,-BC637),5),0)</f>
        <v>0</v>
      </c>
      <c r="BE637" s="15">
        <f>IF(BW636&gt;0,ROUND(BC637*$E$1/1000,2),0)</f>
        <v>0</v>
      </c>
      <c r="BF637" s="15">
        <f>IF(BW636&gt;0,ROUND(MIN(BC637,$F$168)*$BF$1,2),0)</f>
        <v>0</v>
      </c>
      <c r="BG637" s="22">
        <v>0</v>
      </c>
      <c r="BH637" s="22">
        <f>IF(BW636&gt;0,ROUND(MIN(BC637,$F$168)*$BH$1,0),0)</f>
        <v>0</v>
      </c>
      <c r="BI637" s="22">
        <f>IF(BW636&gt;0,ROUND(MIN(BC637,$F$168)*$BI$1,2),0)</f>
        <v>0</v>
      </c>
      <c r="BJ637" s="22">
        <f>IF(BW636&gt;0,ROUND(MIN(BC637,$F$168)*$BJ$1,2),0)</f>
        <v>0</v>
      </c>
      <c r="BK637" s="22">
        <f>IF(BW636&gt;0,ROUND(MIN(BC637,$F$168)*$BK$1,2),0)</f>
        <v>0</v>
      </c>
      <c r="BL637" s="15">
        <f>IF(BW636&gt;0,BF637+SUM(BH637:BK637),0)</f>
        <v>0</v>
      </c>
      <c r="BM637" s="22">
        <f>IF(BW636&gt;0,ROUND(BL637/12,2),0)</f>
        <v>0</v>
      </c>
      <c r="BN637" s="9">
        <f>INT(BM637)</f>
        <v>0</v>
      </c>
      <c r="BO637" s="23">
        <f>INT((BM637-BN637)*10)/10</f>
        <v>0</v>
      </c>
      <c r="BP637" s="17">
        <f>BM637-BN637-BO637</f>
        <v>0</v>
      </c>
      <c r="BQ637" s="23">
        <f>IF(OR(BP637=0.05,BP637=0),BP637,IF(AND(BP637&gt;0.051,BP637&lt;0.1),0.1,IF(AND(BP637&gt;0.001,BP637&lt;0.05),0.05,BP637)))</f>
        <v>0</v>
      </c>
      <c r="BR637" s="23">
        <f>BN637+BO637+BQ637</f>
        <v>0</v>
      </c>
      <c r="BS637">
        <f>IF(BW636&gt;0,BS636,0)</f>
        <v>0</v>
      </c>
      <c r="BT637" s="7">
        <f>SUM(BD637:BE637)+BR637+BS637</f>
        <v>0</v>
      </c>
      <c r="BU637" s="7">
        <f>IF(AND(BT637&gt;0,BT638=0),BT637,0)</f>
        <v>0</v>
      </c>
      <c r="BV637" s="7">
        <f>IF(BW636&gt;0,BV636,0)</f>
        <v>0</v>
      </c>
      <c r="BW637" s="7">
        <f>IF(ROUND(BT637-BV637,2)&gt;0,ROUND(BT637-BV637,2),0)</f>
        <v>0</v>
      </c>
      <c r="CB637">
        <v>635</v>
      </c>
      <c r="CC637" s="7">
        <f>IF(DB636&gt;0,CC636-1000,CC636)</f>
        <v>0</v>
      </c>
      <c r="CD637" s="20">
        <f>IF(DB636&gt;0,ROUND(PMT($F$92/12,$F$96*12,-CC637),5),0)</f>
        <v>0</v>
      </c>
      <c r="CE637" s="15">
        <f>IF(DB636&gt;0,ROUND(CC637*$CE$1/1000,2),0)</f>
        <v>0</v>
      </c>
      <c r="CF637" s="9">
        <f>INT(CE637)</f>
        <v>0</v>
      </c>
      <c r="CG637" s="23">
        <f>INT((CE637-CF637)*10)/10</f>
        <v>0</v>
      </c>
      <c r="CH637" s="17">
        <f>CE637-CF637-CG637</f>
        <v>0</v>
      </c>
      <c r="CI637" s="23">
        <f>IF(OR(CH637=0.05,CH637=0),CH637,IF(AND(CH637&gt;0.051,CH637&lt;0.1),0.1,IF(AND(CH637&gt;0.001,CH637&lt;0.05),0.05,CH637)))</f>
        <v>0</v>
      </c>
      <c r="CJ637" s="23">
        <f>CF637+CG637+CI637</f>
        <v>0</v>
      </c>
      <c r="CK637" s="15">
        <f>IF(DB636&gt;0,ROUND($CD$1*$CK$1,2),0)</f>
        <v>0</v>
      </c>
      <c r="CL637" s="22">
        <v>0</v>
      </c>
      <c r="CM637" s="22">
        <f>IF(DB636&gt;0,ROUND($CD$1*$CM$1,2),0)</f>
        <v>0</v>
      </c>
      <c r="CN637" s="22">
        <f>IF(DB636&gt;0,ROUND($CD$1*$CN$1,2),0)</f>
        <v>0</v>
      </c>
      <c r="CO637" s="22">
        <f>IF(DB636&gt;0,ROUND($CD$1*$CO$1,2),0)</f>
        <v>0</v>
      </c>
      <c r="CP637" s="22">
        <f>IF(DB636&gt;0,ROUND($CD$1*$CP$1,2),0)</f>
        <v>0</v>
      </c>
      <c r="CQ637" s="15">
        <f>IF(DB636&gt;0,CK637+SUM(CM637:CP637),0)</f>
        <v>0</v>
      </c>
      <c r="CR637" s="22">
        <f>IF(DB636&gt;0,ROUND(CQ637/12,2),0)</f>
        <v>0</v>
      </c>
      <c r="CS637" s="9">
        <f>INT(CR637)</f>
        <v>0</v>
      </c>
      <c r="CT637" s="23">
        <f>INT((CR637-CS637)*10)/10</f>
        <v>0</v>
      </c>
      <c r="CU637" s="17">
        <f>CR637-CS637-CT637</f>
        <v>0</v>
      </c>
      <c r="CV637" s="23">
        <f>IF(OR(CU637=0.05,CU637=0),CU637,IF(AND(CU637&gt;0.051,CU637&lt;0.1),0.1,IF(AND(CU637&gt;0.001,CU637&lt;0.05),0.05,CU637)))</f>
        <v>0</v>
      </c>
      <c r="CW637" s="23">
        <f>CS637+CT637+CV637</f>
        <v>0</v>
      </c>
      <c r="CX637">
        <f>IF(DB636&gt;0,CX636,0)</f>
        <v>0</v>
      </c>
      <c r="CY637" s="7">
        <f>ROUND(CD637+CJ637+CW637+CX637,2)</f>
        <v>0</v>
      </c>
      <c r="CZ637" s="7">
        <f>IF(AND(CY637&gt;0,CY638=0),CY637,0)</f>
        <v>0</v>
      </c>
      <c r="DA637" s="7">
        <f>IF(DB636&gt;0,DA636,0)</f>
        <v>0</v>
      </c>
      <c r="DB637" s="7">
        <f>IF(ROUND(CY637-DA637,2)&gt;0,ROUND(CY637-DA637,2),0)</f>
        <v>0</v>
      </c>
      <c r="EB637">
        <v>635</v>
      </c>
      <c r="EC637" s="7">
        <f>IF(FB636&gt;0,EC636-1000,EC636)</f>
        <v>0</v>
      </c>
      <c r="ED637" s="20">
        <f>IF(FB636&gt;0,ROUND(PMT($F$92/12,$F$96*12,-EC637),5),0)</f>
        <v>0</v>
      </c>
      <c r="EE637" s="15">
        <f>IF(FB636&gt;0,ROUND(EC637*$EE$1/1000,2),0)</f>
        <v>0</v>
      </c>
      <c r="EF637" s="9">
        <f>INT(EE637)</f>
        <v>0</v>
      </c>
      <c r="EG637" s="23">
        <f>INT((EE637-EF637)*10)/10</f>
        <v>0</v>
      </c>
      <c r="EH637" s="17">
        <f>EE637-EF637-EG637</f>
        <v>0</v>
      </c>
      <c r="EI637" s="23">
        <f>IF(OR(EH637=0.05,EH637=0),EH637,IF(AND(EH637&gt;0.051,EH637&lt;0.1),0.1,IF(AND(EH637&gt;0.001,EH637&lt;0.05),0.05,EH637)))</f>
        <v>0</v>
      </c>
      <c r="EJ637" s="23">
        <f>EF637+EG637+EI637</f>
        <v>0</v>
      </c>
      <c r="EK637" s="15">
        <f>IF(FB636&gt;0,ROUND($ED$1*$EK$1,2),0)</f>
        <v>0</v>
      </c>
      <c r="EL637" s="22">
        <v>0</v>
      </c>
      <c r="EM637" s="22">
        <f>IF(FB636&gt;0,ROUND($ED$1*$EM$1,0),0)</f>
        <v>0</v>
      </c>
      <c r="EN637" s="22">
        <f>IF(FB636&gt;0,ROUND($ED$1*$EN$1,2),0)</f>
        <v>0</v>
      </c>
      <c r="EO637" s="22">
        <f>IF(FB636&gt;0,ROUND($ED$1*$EO$1,2),0)</f>
        <v>0</v>
      </c>
      <c r="EP637" s="22">
        <f>IF(FB636&gt;0,ROUND($ED$1*$EP$1,2),0)</f>
        <v>0</v>
      </c>
      <c r="EQ637" s="15">
        <f>IF(FB636&gt;0,EK637+SUM(EM637:EP637),0)</f>
        <v>0</v>
      </c>
      <c r="ER637" s="22">
        <f>IF(FB636&gt;0,ROUND(EQ637/12,2),0)</f>
        <v>0</v>
      </c>
      <c r="ES637" s="9">
        <f>INT(ER637)</f>
        <v>0</v>
      </c>
      <c r="ET637" s="23">
        <f>INT((ER637-ES637)*10)/10</f>
        <v>0</v>
      </c>
      <c r="EU637" s="17">
        <f>ER637-ES637-ET637</f>
        <v>0</v>
      </c>
      <c r="EV637" s="23">
        <f>IF(OR(EU637=0.05,EU637=0),EU637,IF(AND(EU637&gt;0.051,EU637&lt;0.1),0.1,IF(AND(EU637&gt;0.001,EU637&lt;0.05),0.05,EU637)))</f>
        <v>0</v>
      </c>
      <c r="EW637" s="23">
        <f>ES637+ET637+EV637</f>
        <v>0</v>
      </c>
      <c r="EX637">
        <f>IF(FB636&gt;0,EX636,0)</f>
        <v>0</v>
      </c>
      <c r="EY637" s="7">
        <f>ROUND(ED637+EJ637+EW637+EX637,2)</f>
        <v>0</v>
      </c>
      <c r="EZ637" s="7">
        <f>IF(AND(EY637&gt;0,EY638=0),EY637,0)</f>
        <v>0</v>
      </c>
      <c r="FA637" s="7">
        <f>IF(FB636&gt;0,FA636,0)</f>
        <v>0</v>
      </c>
      <c r="FB637" s="7">
        <f>IF(ROUND(EY637-FA637,2)&gt;0,ROUND(EY637-FA637,2),0)</f>
        <v>0</v>
      </c>
      <c r="GB637">
        <v>635</v>
      </c>
      <c r="GC637" s="7">
        <f>IF(HB636&gt;0,GC636-1000,GC636)</f>
        <v>0</v>
      </c>
      <c r="GD637" s="20">
        <f>IF(HB636&gt;0,ROUND(PMT($F$92/12,$F$96*12,-GC637),5),0)</f>
        <v>0</v>
      </c>
      <c r="GE637" s="15">
        <f>IF(HB636&gt;0,ROUND(GC637*$GE$1/1000,2),0)</f>
        <v>0</v>
      </c>
      <c r="GF637" s="9">
        <f>INT(GE637)</f>
        <v>0</v>
      </c>
      <c r="GG637" s="23">
        <f>INT((GE637-GF637)*10)/10</f>
        <v>0</v>
      </c>
      <c r="GH637" s="17">
        <f>GE637-GF637-GG637</f>
        <v>0</v>
      </c>
      <c r="GI637" s="23">
        <f>IF(OR(GH637=0.05,GH637=0),GH637,IF(AND(GH637&gt;0.051,GH637&lt;0.1),0.1,IF(AND(GH637&gt;0.001,GH637&lt;0.05),0.05,GH637)))</f>
        <v>0</v>
      </c>
      <c r="GJ637" s="23">
        <f>GF637+GG637+GI637</f>
        <v>0</v>
      </c>
      <c r="GK637" s="15">
        <f>IF(HB636&gt;0,ROUND($GD$1*$GK$1,2),0)</f>
        <v>0</v>
      </c>
      <c r="GL637" s="22">
        <v>0</v>
      </c>
      <c r="GM637" s="22">
        <f>IF(HB636&gt;0,ROUND($GD$1*$GM$1,0),0)</f>
        <v>0</v>
      </c>
      <c r="GN637" s="22">
        <f>IF(HB636&gt;0,ROUND($GD$1*$GN$1,2),0)</f>
        <v>0</v>
      </c>
      <c r="GO637" s="22">
        <f>IF(HB636&gt;0,ROUND($GD$1*$GO$1,2),0)</f>
        <v>0</v>
      </c>
      <c r="GP637" s="22">
        <f>IF(HB636&gt;0,ROUND($GD$1*$GP$1,2),0)</f>
        <v>0</v>
      </c>
      <c r="GQ637" s="15">
        <f>IF(HB636&gt;0,GK637+SUM(GM637:GP637),0)</f>
        <v>0</v>
      </c>
      <c r="GR637" s="22">
        <f>IF(HB636&gt;0,ROUND(GQ637/12,2),0)</f>
        <v>0</v>
      </c>
      <c r="GS637" s="9">
        <f>INT(GR637)</f>
        <v>0</v>
      </c>
      <c r="GT637" s="23">
        <f>INT((GR637-GS637)*10)/10</f>
        <v>0</v>
      </c>
      <c r="GU637" s="17">
        <f>GR637-GS637-GT637</f>
        <v>0</v>
      </c>
      <c r="GV637" s="23">
        <f>IF(OR(GU637=0.05,GU637=0),GU637,IF(AND(GU637&gt;0.051,GU637&lt;0.1),0.1,IF(AND(GU637&gt;0.001,GU637&lt;0.05),0.05,GU637)))</f>
        <v>0</v>
      </c>
      <c r="GW637" s="23">
        <f>GS637+GT637+GV637</f>
        <v>0</v>
      </c>
      <c r="GX637">
        <f>IF(HB636&gt;0,GX636,0)</f>
        <v>0</v>
      </c>
      <c r="GY637" s="7">
        <f>ROUND(GD637+GJ637+GW637+GX637,2)</f>
        <v>0</v>
      </c>
      <c r="GZ637" s="7">
        <f>IF(AND(GY637&gt;0,GY638=0),GY637,0)</f>
        <v>0</v>
      </c>
      <c r="HA637" s="7">
        <f>IF(HB636&gt;0,HA636,0)</f>
        <v>0</v>
      </c>
      <c r="HB637" s="7">
        <f>IF(ROUND(GY637-HA637,2)&gt;0,ROUND(GY637-HA637,2),0)</f>
        <v>0</v>
      </c>
    </row>
    <row r="638" spans="1:235">
      <c r="BB638">
        <v>636</v>
      </c>
      <c r="BC638" s="7">
        <f>IF(BW637&gt;0,BC637-1000,BC637)</f>
        <v>0</v>
      </c>
      <c r="BD638" s="20">
        <f>IF(BW637&gt;0,ROUND(PMT($F$92/12,$F$96*12,-BC638),5),0)</f>
        <v>0</v>
      </c>
      <c r="BE638" s="15">
        <f>IF(BW637&gt;0,ROUND(BC638*$E$1/1000,2),0)</f>
        <v>0</v>
      </c>
      <c r="BF638" s="15">
        <f>IF(BW637&gt;0,ROUND(MIN(BC638,$F$168)*$BF$1,2),0)</f>
        <v>0</v>
      </c>
      <c r="BG638" s="22">
        <v>0</v>
      </c>
      <c r="BH638" s="22">
        <f>IF(BW637&gt;0,ROUND(MIN(BC638,$F$168)*$BH$1,0),0)</f>
        <v>0</v>
      </c>
      <c r="BI638" s="22">
        <f>IF(BW637&gt;0,ROUND(MIN(BC638,$F$168)*$BI$1,2),0)</f>
        <v>0</v>
      </c>
      <c r="BJ638" s="22">
        <f>IF(BW637&gt;0,ROUND(MIN(BC638,$F$168)*$BJ$1,2),0)</f>
        <v>0</v>
      </c>
      <c r="BK638" s="22">
        <f>IF(BW637&gt;0,ROUND(MIN(BC638,$F$168)*$BK$1,2),0)</f>
        <v>0</v>
      </c>
      <c r="BL638" s="15">
        <f>IF(BW637&gt;0,BF638+SUM(BH638:BK638),0)</f>
        <v>0</v>
      </c>
      <c r="BM638" s="22">
        <f>IF(BW637&gt;0,ROUND(BL638/12,2),0)</f>
        <v>0</v>
      </c>
      <c r="BN638" s="9">
        <f>INT(BM638)</f>
        <v>0</v>
      </c>
      <c r="BO638" s="23">
        <f>INT((BM638-BN638)*10)/10</f>
        <v>0</v>
      </c>
      <c r="BP638" s="17">
        <f>BM638-BN638-BO638</f>
        <v>0</v>
      </c>
      <c r="BQ638" s="23">
        <f>IF(OR(BP638=0.05,BP638=0),BP638,IF(AND(BP638&gt;0.051,BP638&lt;0.1),0.1,IF(AND(BP638&gt;0.001,BP638&lt;0.05),0.05,BP638)))</f>
        <v>0</v>
      </c>
      <c r="BR638" s="23">
        <f>BN638+BO638+BQ638</f>
        <v>0</v>
      </c>
      <c r="BS638">
        <f>IF(BW637&gt;0,BS637,0)</f>
        <v>0</v>
      </c>
      <c r="BT638" s="7">
        <f>SUM(BD638:BE638)+BR638+BS638</f>
        <v>0</v>
      </c>
      <c r="BU638" s="7">
        <f>IF(AND(BT638&gt;0,BT639=0),BT638,0)</f>
        <v>0</v>
      </c>
      <c r="BV638" s="7">
        <f>IF(BW637&gt;0,BV637,0)</f>
        <v>0</v>
      </c>
      <c r="BW638" s="7">
        <f>IF(ROUND(BT638-BV638,2)&gt;0,ROUND(BT638-BV638,2),0)</f>
        <v>0</v>
      </c>
      <c r="CB638">
        <v>636</v>
      </c>
      <c r="CC638" s="7">
        <f>IF(DB637&gt;0,CC637-1000,CC637)</f>
        <v>0</v>
      </c>
      <c r="CD638" s="20">
        <f>IF(DB637&gt;0,ROUND(PMT($F$92/12,$F$96*12,-CC638),5),0)</f>
        <v>0</v>
      </c>
      <c r="CE638" s="15">
        <f>IF(DB637&gt;0,ROUND(CC638*$CE$1/1000,2),0)</f>
        <v>0</v>
      </c>
      <c r="CF638" s="9">
        <f>INT(CE638)</f>
        <v>0</v>
      </c>
      <c r="CG638" s="23">
        <f>INT((CE638-CF638)*10)/10</f>
        <v>0</v>
      </c>
      <c r="CH638" s="17">
        <f>CE638-CF638-CG638</f>
        <v>0</v>
      </c>
      <c r="CI638" s="23">
        <f>IF(OR(CH638=0.05,CH638=0),CH638,IF(AND(CH638&gt;0.051,CH638&lt;0.1),0.1,IF(AND(CH638&gt;0.001,CH638&lt;0.05),0.05,CH638)))</f>
        <v>0</v>
      </c>
      <c r="CJ638" s="23">
        <f>CF638+CG638+CI638</f>
        <v>0</v>
      </c>
      <c r="CK638" s="15">
        <f>IF(DB637&gt;0,ROUND($CD$1*$CK$1,2),0)</f>
        <v>0</v>
      </c>
      <c r="CL638" s="22">
        <v>0</v>
      </c>
      <c r="CM638" s="22">
        <f>IF(DB637&gt;0,ROUND($CD$1*$CM$1,2),0)</f>
        <v>0</v>
      </c>
      <c r="CN638" s="22">
        <f>IF(DB637&gt;0,ROUND($CD$1*$CN$1,2),0)</f>
        <v>0</v>
      </c>
      <c r="CO638" s="22">
        <f>IF(DB637&gt;0,ROUND($CD$1*$CO$1,2),0)</f>
        <v>0</v>
      </c>
      <c r="CP638" s="22">
        <f>IF(DB637&gt;0,ROUND($CD$1*$CP$1,2),0)</f>
        <v>0</v>
      </c>
      <c r="CQ638" s="15">
        <f>IF(DB637&gt;0,CK638+SUM(CM638:CP638),0)</f>
        <v>0</v>
      </c>
      <c r="CR638" s="22">
        <f>IF(DB637&gt;0,ROUND(CQ638/12,2),0)</f>
        <v>0</v>
      </c>
      <c r="CS638" s="9">
        <f>INT(CR638)</f>
        <v>0</v>
      </c>
      <c r="CT638" s="23">
        <f>INT((CR638-CS638)*10)/10</f>
        <v>0</v>
      </c>
      <c r="CU638" s="17">
        <f>CR638-CS638-CT638</f>
        <v>0</v>
      </c>
      <c r="CV638" s="23">
        <f>IF(OR(CU638=0.05,CU638=0),CU638,IF(AND(CU638&gt;0.051,CU638&lt;0.1),0.1,IF(AND(CU638&gt;0.001,CU638&lt;0.05),0.05,CU638)))</f>
        <v>0</v>
      </c>
      <c r="CW638" s="23">
        <f>CS638+CT638+CV638</f>
        <v>0</v>
      </c>
      <c r="CX638">
        <f>IF(DB637&gt;0,CX637,0)</f>
        <v>0</v>
      </c>
      <c r="CY638" s="7">
        <f>ROUND(CD638+CJ638+CW638+CX638,2)</f>
        <v>0</v>
      </c>
      <c r="CZ638" s="7">
        <f>IF(AND(CY638&gt;0,CY639=0),CY638,0)</f>
        <v>0</v>
      </c>
      <c r="DA638" s="7">
        <f>IF(DB637&gt;0,DA637,0)</f>
        <v>0</v>
      </c>
      <c r="DB638" s="7">
        <f>IF(ROUND(CY638-DA638,2)&gt;0,ROUND(CY638-DA638,2),0)</f>
        <v>0</v>
      </c>
      <c r="EB638">
        <v>636</v>
      </c>
      <c r="EC638" s="7">
        <f>IF(FB637&gt;0,EC637-1000,EC637)</f>
        <v>0</v>
      </c>
      <c r="ED638" s="20">
        <f>IF(FB637&gt;0,ROUND(PMT($F$92/12,$F$96*12,-EC638),5),0)</f>
        <v>0</v>
      </c>
      <c r="EE638" s="15">
        <f>IF(FB637&gt;0,ROUND(EC638*$EE$1/1000,2),0)</f>
        <v>0</v>
      </c>
      <c r="EF638" s="9">
        <f>INT(EE638)</f>
        <v>0</v>
      </c>
      <c r="EG638" s="23">
        <f>INT((EE638-EF638)*10)/10</f>
        <v>0</v>
      </c>
      <c r="EH638" s="17">
        <f>EE638-EF638-EG638</f>
        <v>0</v>
      </c>
      <c r="EI638" s="23">
        <f>IF(OR(EH638=0.05,EH638=0),EH638,IF(AND(EH638&gt;0.051,EH638&lt;0.1),0.1,IF(AND(EH638&gt;0.001,EH638&lt;0.05),0.05,EH638)))</f>
        <v>0</v>
      </c>
      <c r="EJ638" s="23">
        <f>EF638+EG638+EI638</f>
        <v>0</v>
      </c>
      <c r="EK638" s="15">
        <f>IF(FB637&gt;0,ROUND($ED$1*$EK$1,2),0)</f>
        <v>0</v>
      </c>
      <c r="EL638" s="22">
        <v>0</v>
      </c>
      <c r="EM638" s="22">
        <f>IF(FB637&gt;0,ROUND($ED$1*$EM$1,0),0)</f>
        <v>0</v>
      </c>
      <c r="EN638" s="22">
        <f>IF(FB637&gt;0,ROUND($ED$1*$EN$1,2),0)</f>
        <v>0</v>
      </c>
      <c r="EO638" s="22">
        <f>IF(FB637&gt;0,ROUND($ED$1*$EO$1,2),0)</f>
        <v>0</v>
      </c>
      <c r="EP638" s="22">
        <f>IF(FB637&gt;0,ROUND($ED$1*$EP$1,2),0)</f>
        <v>0</v>
      </c>
      <c r="EQ638" s="15">
        <f>IF(FB637&gt;0,EK638+SUM(EM638:EP638),0)</f>
        <v>0</v>
      </c>
      <c r="ER638" s="22">
        <f>IF(FB637&gt;0,ROUND(EQ638/12,2),0)</f>
        <v>0</v>
      </c>
      <c r="ES638" s="9">
        <f>INT(ER638)</f>
        <v>0</v>
      </c>
      <c r="ET638" s="23">
        <f>INT((ER638-ES638)*10)/10</f>
        <v>0</v>
      </c>
      <c r="EU638" s="17">
        <f>ER638-ES638-ET638</f>
        <v>0</v>
      </c>
      <c r="EV638" s="23">
        <f>IF(OR(EU638=0.05,EU638=0),EU638,IF(AND(EU638&gt;0.051,EU638&lt;0.1),0.1,IF(AND(EU638&gt;0.001,EU638&lt;0.05),0.05,EU638)))</f>
        <v>0</v>
      </c>
      <c r="EW638" s="23">
        <f>ES638+ET638+EV638</f>
        <v>0</v>
      </c>
      <c r="EX638">
        <f>IF(FB637&gt;0,EX637,0)</f>
        <v>0</v>
      </c>
      <c r="EY638" s="7">
        <f>ROUND(ED638+EJ638+EW638+EX638,2)</f>
        <v>0</v>
      </c>
      <c r="EZ638" s="7">
        <f>IF(AND(EY638&gt;0,EY639=0),EY638,0)</f>
        <v>0</v>
      </c>
      <c r="FA638" s="7">
        <f>IF(FB637&gt;0,FA637,0)</f>
        <v>0</v>
      </c>
      <c r="FB638" s="7">
        <f>IF(ROUND(EY638-FA638,2)&gt;0,ROUND(EY638-FA638,2),0)</f>
        <v>0</v>
      </c>
      <c r="GB638">
        <v>636</v>
      </c>
      <c r="GC638" s="7">
        <f>IF(HB637&gt;0,GC637-1000,GC637)</f>
        <v>0</v>
      </c>
      <c r="GD638" s="20">
        <f>IF(HB637&gt;0,ROUND(PMT($F$92/12,$F$96*12,-GC638),5),0)</f>
        <v>0</v>
      </c>
      <c r="GE638" s="15">
        <f>IF(HB637&gt;0,ROUND(GC638*$GE$1/1000,2),0)</f>
        <v>0</v>
      </c>
      <c r="GF638" s="9">
        <f>INT(GE638)</f>
        <v>0</v>
      </c>
      <c r="GG638" s="23">
        <f>INT((GE638-GF638)*10)/10</f>
        <v>0</v>
      </c>
      <c r="GH638" s="17">
        <f>GE638-GF638-GG638</f>
        <v>0</v>
      </c>
      <c r="GI638" s="23">
        <f>IF(OR(GH638=0.05,GH638=0),GH638,IF(AND(GH638&gt;0.051,GH638&lt;0.1),0.1,IF(AND(GH638&gt;0.001,GH638&lt;0.05),0.05,GH638)))</f>
        <v>0</v>
      </c>
      <c r="GJ638" s="23">
        <f>GF638+GG638+GI638</f>
        <v>0</v>
      </c>
      <c r="GK638" s="15">
        <f>IF(HB637&gt;0,ROUND($GD$1*$GK$1,2),0)</f>
        <v>0</v>
      </c>
      <c r="GL638" s="22">
        <v>0</v>
      </c>
      <c r="GM638" s="22">
        <f>IF(HB637&gt;0,ROUND($GD$1*$GM$1,0),0)</f>
        <v>0</v>
      </c>
      <c r="GN638" s="22">
        <f>IF(HB637&gt;0,ROUND($GD$1*$GN$1,2),0)</f>
        <v>0</v>
      </c>
      <c r="GO638" s="22">
        <f>IF(HB637&gt;0,ROUND($GD$1*$GO$1,2),0)</f>
        <v>0</v>
      </c>
      <c r="GP638" s="22">
        <f>IF(HB637&gt;0,ROUND($GD$1*$GP$1,2),0)</f>
        <v>0</v>
      </c>
      <c r="GQ638" s="15">
        <f>IF(HB637&gt;0,GK638+SUM(GM638:GP638),0)</f>
        <v>0</v>
      </c>
      <c r="GR638" s="22">
        <f>IF(HB637&gt;0,ROUND(GQ638/12,2),0)</f>
        <v>0</v>
      </c>
      <c r="GS638" s="9">
        <f>INT(GR638)</f>
        <v>0</v>
      </c>
      <c r="GT638" s="23">
        <f>INT((GR638-GS638)*10)/10</f>
        <v>0</v>
      </c>
      <c r="GU638" s="17">
        <f>GR638-GS638-GT638</f>
        <v>0</v>
      </c>
      <c r="GV638" s="23">
        <f>IF(OR(GU638=0.05,GU638=0),GU638,IF(AND(GU638&gt;0.051,GU638&lt;0.1),0.1,IF(AND(GU638&gt;0.001,GU638&lt;0.05),0.05,GU638)))</f>
        <v>0</v>
      </c>
      <c r="GW638" s="23">
        <f>GS638+GT638+GV638</f>
        <v>0</v>
      </c>
      <c r="GX638">
        <f>IF(HB637&gt;0,GX637,0)</f>
        <v>0</v>
      </c>
      <c r="GY638" s="7">
        <f>ROUND(GD638+GJ638+GW638+GX638,2)</f>
        <v>0</v>
      </c>
      <c r="GZ638" s="7">
        <f>IF(AND(GY638&gt;0,GY639=0),GY638,0)</f>
        <v>0</v>
      </c>
      <c r="HA638" s="7">
        <f>IF(HB637&gt;0,HA637,0)</f>
        <v>0</v>
      </c>
      <c r="HB638" s="7">
        <f>IF(ROUND(GY638-HA638,2)&gt;0,ROUND(GY638-HA638,2),0)</f>
        <v>0</v>
      </c>
    </row>
    <row r="639" spans="1:235">
      <c r="BB639">
        <v>637</v>
      </c>
      <c r="BC639" s="7">
        <f>IF(BW638&gt;0,BC638-1000,BC638)</f>
        <v>0</v>
      </c>
      <c r="BD639" s="20">
        <f>IF(BW638&gt;0,ROUND(PMT($F$92/12,$F$96*12,-BC639),5),0)</f>
        <v>0</v>
      </c>
      <c r="BE639" s="15">
        <f>IF(BW638&gt;0,ROUND(BC639*$E$1/1000,2),0)</f>
        <v>0</v>
      </c>
      <c r="BF639" s="15">
        <f>IF(BW638&gt;0,ROUND(MIN(BC639,$F$168)*$BF$1,2),0)</f>
        <v>0</v>
      </c>
      <c r="BG639" s="22">
        <v>0</v>
      </c>
      <c r="BH639" s="22">
        <f>IF(BW638&gt;0,ROUND(MIN(BC639,$F$168)*$BH$1,0),0)</f>
        <v>0</v>
      </c>
      <c r="BI639" s="22">
        <f>IF(BW638&gt;0,ROUND(MIN(BC639,$F$168)*$BI$1,2),0)</f>
        <v>0</v>
      </c>
      <c r="BJ639" s="22">
        <f>IF(BW638&gt;0,ROUND(MIN(BC639,$F$168)*$BJ$1,2),0)</f>
        <v>0</v>
      </c>
      <c r="BK639" s="22">
        <f>IF(BW638&gt;0,ROUND(MIN(BC639,$F$168)*$BK$1,2),0)</f>
        <v>0</v>
      </c>
      <c r="BL639" s="15">
        <f>IF(BW638&gt;0,BF639+SUM(BH639:BK639),0)</f>
        <v>0</v>
      </c>
      <c r="BM639" s="22">
        <f>IF(BW638&gt;0,ROUND(BL639/12,2),0)</f>
        <v>0</v>
      </c>
      <c r="BN639" s="9">
        <f>INT(BM639)</f>
        <v>0</v>
      </c>
      <c r="BO639" s="23">
        <f>INT((BM639-BN639)*10)/10</f>
        <v>0</v>
      </c>
      <c r="BP639" s="17">
        <f>BM639-BN639-BO639</f>
        <v>0</v>
      </c>
      <c r="BQ639" s="23">
        <f>IF(OR(BP639=0.05,BP639=0),BP639,IF(AND(BP639&gt;0.051,BP639&lt;0.1),0.1,IF(AND(BP639&gt;0.001,BP639&lt;0.05),0.05,BP639)))</f>
        <v>0</v>
      </c>
      <c r="BR639" s="23">
        <f>BN639+BO639+BQ639</f>
        <v>0</v>
      </c>
      <c r="BS639">
        <f>IF(BW638&gt;0,BS638,0)</f>
        <v>0</v>
      </c>
      <c r="BT639" s="7">
        <f>SUM(BD639:BE639)+BR639+BS639</f>
        <v>0</v>
      </c>
      <c r="BU639" s="7">
        <f>IF(AND(BT639&gt;0,BT640=0),BT639,0)</f>
        <v>0</v>
      </c>
      <c r="BV639" s="7">
        <f>IF(BW638&gt;0,BV638,0)</f>
        <v>0</v>
      </c>
      <c r="BW639" s="7">
        <f>IF(ROUND(BT639-BV639,2)&gt;0,ROUND(BT639-BV639,2),0)</f>
        <v>0</v>
      </c>
      <c r="CB639">
        <v>637</v>
      </c>
      <c r="CC639" s="7">
        <f>IF(DB638&gt;0,CC638-1000,CC638)</f>
        <v>0</v>
      </c>
      <c r="CD639" s="20">
        <f>IF(DB638&gt;0,ROUND(PMT($F$92/12,$F$96*12,-CC639),5),0)</f>
        <v>0</v>
      </c>
      <c r="CE639" s="15">
        <f>IF(DB638&gt;0,ROUND(CC639*$CE$1/1000,2),0)</f>
        <v>0</v>
      </c>
      <c r="CF639" s="9">
        <f>INT(CE639)</f>
        <v>0</v>
      </c>
      <c r="CG639" s="23">
        <f>INT((CE639-CF639)*10)/10</f>
        <v>0</v>
      </c>
      <c r="CH639" s="17">
        <f>CE639-CF639-CG639</f>
        <v>0</v>
      </c>
      <c r="CI639" s="23">
        <f>IF(OR(CH639=0.05,CH639=0),CH639,IF(AND(CH639&gt;0.051,CH639&lt;0.1),0.1,IF(AND(CH639&gt;0.001,CH639&lt;0.05),0.05,CH639)))</f>
        <v>0</v>
      </c>
      <c r="CJ639" s="23">
        <f>CF639+CG639+CI639</f>
        <v>0</v>
      </c>
      <c r="CK639" s="15">
        <f>IF(DB638&gt;0,ROUND($CD$1*$CK$1,2),0)</f>
        <v>0</v>
      </c>
      <c r="CL639" s="22">
        <v>0</v>
      </c>
      <c r="CM639" s="22">
        <f>IF(DB638&gt;0,ROUND($CD$1*$CM$1,2),0)</f>
        <v>0</v>
      </c>
      <c r="CN639" s="22">
        <f>IF(DB638&gt;0,ROUND($CD$1*$CN$1,2),0)</f>
        <v>0</v>
      </c>
      <c r="CO639" s="22">
        <f>IF(DB638&gt;0,ROUND($CD$1*$CO$1,2),0)</f>
        <v>0</v>
      </c>
      <c r="CP639" s="22">
        <f>IF(DB638&gt;0,ROUND($CD$1*$CP$1,2),0)</f>
        <v>0</v>
      </c>
      <c r="CQ639" s="15">
        <f>IF(DB638&gt;0,CK639+SUM(CM639:CP639),0)</f>
        <v>0</v>
      </c>
      <c r="CR639" s="22">
        <f>IF(DB638&gt;0,ROUND(CQ639/12,2),0)</f>
        <v>0</v>
      </c>
      <c r="CS639" s="9">
        <f>INT(CR639)</f>
        <v>0</v>
      </c>
      <c r="CT639" s="23">
        <f>INT((CR639-CS639)*10)/10</f>
        <v>0</v>
      </c>
      <c r="CU639" s="17">
        <f>CR639-CS639-CT639</f>
        <v>0</v>
      </c>
      <c r="CV639" s="23">
        <f>IF(OR(CU639=0.05,CU639=0),CU639,IF(AND(CU639&gt;0.051,CU639&lt;0.1),0.1,IF(AND(CU639&gt;0.001,CU639&lt;0.05),0.05,CU639)))</f>
        <v>0</v>
      </c>
      <c r="CW639" s="23">
        <f>CS639+CT639+CV639</f>
        <v>0</v>
      </c>
      <c r="CX639">
        <f>IF(DB638&gt;0,CX638,0)</f>
        <v>0</v>
      </c>
      <c r="CY639" s="7">
        <f>ROUND(CD639+CJ639+CW639+CX639,2)</f>
        <v>0</v>
      </c>
      <c r="CZ639" s="7">
        <f>IF(AND(CY639&gt;0,CY640=0),CY639,0)</f>
        <v>0</v>
      </c>
      <c r="DA639" s="7">
        <f>IF(DB638&gt;0,DA638,0)</f>
        <v>0</v>
      </c>
      <c r="DB639" s="7">
        <f>IF(ROUND(CY639-DA639,2)&gt;0,ROUND(CY639-DA639,2),0)</f>
        <v>0</v>
      </c>
      <c r="EB639">
        <v>637</v>
      </c>
      <c r="EC639" s="7">
        <f>IF(FB638&gt;0,EC638-1000,EC638)</f>
        <v>0</v>
      </c>
      <c r="ED639" s="20">
        <f>IF(FB638&gt;0,ROUND(PMT($F$92/12,$F$96*12,-EC639),5),0)</f>
        <v>0</v>
      </c>
      <c r="EE639" s="15">
        <f>IF(FB638&gt;0,ROUND(EC639*$EE$1/1000,2),0)</f>
        <v>0</v>
      </c>
      <c r="EF639" s="9">
        <f>INT(EE639)</f>
        <v>0</v>
      </c>
      <c r="EG639" s="23">
        <f>INT((EE639-EF639)*10)/10</f>
        <v>0</v>
      </c>
      <c r="EH639" s="17">
        <f>EE639-EF639-EG639</f>
        <v>0</v>
      </c>
      <c r="EI639" s="23">
        <f>IF(OR(EH639=0.05,EH639=0),EH639,IF(AND(EH639&gt;0.051,EH639&lt;0.1),0.1,IF(AND(EH639&gt;0.001,EH639&lt;0.05),0.05,EH639)))</f>
        <v>0</v>
      </c>
      <c r="EJ639" s="23">
        <f>EF639+EG639+EI639</f>
        <v>0</v>
      </c>
      <c r="EK639" s="15">
        <f>IF(FB638&gt;0,ROUND($ED$1*$EK$1,2),0)</f>
        <v>0</v>
      </c>
      <c r="EL639" s="22">
        <v>0</v>
      </c>
      <c r="EM639" s="22">
        <f>IF(FB638&gt;0,ROUND($ED$1*$EM$1,0),0)</f>
        <v>0</v>
      </c>
      <c r="EN639" s="22">
        <f>IF(FB638&gt;0,ROUND($ED$1*$EN$1,2),0)</f>
        <v>0</v>
      </c>
      <c r="EO639" s="22">
        <f>IF(FB638&gt;0,ROUND($ED$1*$EO$1,2),0)</f>
        <v>0</v>
      </c>
      <c r="EP639" s="22">
        <f>IF(FB638&gt;0,ROUND($ED$1*$EP$1,2),0)</f>
        <v>0</v>
      </c>
      <c r="EQ639" s="15">
        <f>IF(FB638&gt;0,EK639+SUM(EM639:EP639),0)</f>
        <v>0</v>
      </c>
      <c r="ER639" s="22">
        <f>IF(FB638&gt;0,ROUND(EQ639/12,2),0)</f>
        <v>0</v>
      </c>
      <c r="ES639" s="9">
        <f>INT(ER639)</f>
        <v>0</v>
      </c>
      <c r="ET639" s="23">
        <f>INT((ER639-ES639)*10)/10</f>
        <v>0</v>
      </c>
      <c r="EU639" s="17">
        <f>ER639-ES639-ET639</f>
        <v>0</v>
      </c>
      <c r="EV639" s="23">
        <f>IF(OR(EU639=0.05,EU639=0),EU639,IF(AND(EU639&gt;0.051,EU639&lt;0.1),0.1,IF(AND(EU639&gt;0.001,EU639&lt;0.05),0.05,EU639)))</f>
        <v>0</v>
      </c>
      <c r="EW639" s="23">
        <f>ES639+ET639+EV639</f>
        <v>0</v>
      </c>
      <c r="EX639">
        <f>IF(FB638&gt;0,EX638,0)</f>
        <v>0</v>
      </c>
      <c r="EY639" s="7">
        <f>ROUND(ED639+EJ639+EW639+EX639,2)</f>
        <v>0</v>
      </c>
      <c r="EZ639" s="7">
        <f>IF(AND(EY639&gt;0,EY640=0),EY639,0)</f>
        <v>0</v>
      </c>
      <c r="FA639" s="7">
        <f>IF(FB638&gt;0,FA638,0)</f>
        <v>0</v>
      </c>
      <c r="FB639" s="7">
        <f>IF(ROUND(EY639-FA639,2)&gt;0,ROUND(EY639-FA639,2),0)</f>
        <v>0</v>
      </c>
      <c r="GB639">
        <v>637</v>
      </c>
      <c r="GC639" s="7">
        <f>IF(HB638&gt;0,GC638-1000,GC638)</f>
        <v>0</v>
      </c>
      <c r="GD639" s="20">
        <f>IF(HB638&gt;0,ROUND(PMT($F$92/12,$F$96*12,-GC639),5),0)</f>
        <v>0</v>
      </c>
      <c r="GE639" s="15">
        <f>IF(HB638&gt;0,ROUND(GC639*$GE$1/1000,2),0)</f>
        <v>0</v>
      </c>
      <c r="GF639" s="9">
        <f>INT(GE639)</f>
        <v>0</v>
      </c>
      <c r="GG639" s="23">
        <f>INT((GE639-GF639)*10)/10</f>
        <v>0</v>
      </c>
      <c r="GH639" s="17">
        <f>GE639-GF639-GG639</f>
        <v>0</v>
      </c>
      <c r="GI639" s="23">
        <f>IF(OR(GH639=0.05,GH639=0),GH639,IF(AND(GH639&gt;0.051,GH639&lt;0.1),0.1,IF(AND(GH639&gt;0.001,GH639&lt;0.05),0.05,GH639)))</f>
        <v>0</v>
      </c>
      <c r="GJ639" s="23">
        <f>GF639+GG639+GI639</f>
        <v>0</v>
      </c>
      <c r="GK639" s="15">
        <f>IF(HB638&gt;0,ROUND($GD$1*$GK$1,2),0)</f>
        <v>0</v>
      </c>
      <c r="GL639" s="22">
        <v>0</v>
      </c>
      <c r="GM639" s="22">
        <f>IF(HB638&gt;0,ROUND($GD$1*$GM$1,0),0)</f>
        <v>0</v>
      </c>
      <c r="GN639" s="22">
        <f>IF(HB638&gt;0,ROUND($GD$1*$GN$1,2),0)</f>
        <v>0</v>
      </c>
      <c r="GO639" s="22">
        <f>IF(HB638&gt;0,ROUND($GD$1*$GO$1,2),0)</f>
        <v>0</v>
      </c>
      <c r="GP639" s="22">
        <f>IF(HB638&gt;0,ROUND($GD$1*$GP$1,2),0)</f>
        <v>0</v>
      </c>
      <c r="GQ639" s="15">
        <f>IF(HB638&gt;0,GK639+SUM(GM639:GP639),0)</f>
        <v>0</v>
      </c>
      <c r="GR639" s="22">
        <f>IF(HB638&gt;0,ROUND(GQ639/12,2),0)</f>
        <v>0</v>
      </c>
      <c r="GS639" s="9">
        <f>INT(GR639)</f>
        <v>0</v>
      </c>
      <c r="GT639" s="23">
        <f>INT((GR639-GS639)*10)/10</f>
        <v>0</v>
      </c>
      <c r="GU639" s="17">
        <f>GR639-GS639-GT639</f>
        <v>0</v>
      </c>
      <c r="GV639" s="23">
        <f>IF(OR(GU639=0.05,GU639=0),GU639,IF(AND(GU639&gt;0.051,GU639&lt;0.1),0.1,IF(AND(GU639&gt;0.001,GU639&lt;0.05),0.05,GU639)))</f>
        <v>0</v>
      </c>
      <c r="GW639" s="23">
        <f>GS639+GT639+GV639</f>
        <v>0</v>
      </c>
      <c r="GX639">
        <f>IF(HB638&gt;0,GX638,0)</f>
        <v>0</v>
      </c>
      <c r="GY639" s="7">
        <f>ROUND(GD639+GJ639+GW639+GX639,2)</f>
        <v>0</v>
      </c>
      <c r="GZ639" s="7">
        <f>IF(AND(GY639&gt;0,GY640=0),GY639,0)</f>
        <v>0</v>
      </c>
      <c r="HA639" s="7">
        <f>IF(HB638&gt;0,HA638,0)</f>
        <v>0</v>
      </c>
      <c r="HB639" s="7">
        <f>IF(ROUND(GY639-HA639,2)&gt;0,ROUND(GY639-HA639,2),0)</f>
        <v>0</v>
      </c>
    </row>
    <row r="640" spans="1:235">
      <c r="BB640">
        <v>638</v>
      </c>
      <c r="BC640" s="7">
        <f>IF(BW639&gt;0,BC639-1000,BC639)</f>
        <v>0</v>
      </c>
      <c r="BD640" s="20">
        <f>IF(BW639&gt;0,ROUND(PMT($F$92/12,$F$96*12,-BC640),5),0)</f>
        <v>0</v>
      </c>
      <c r="BE640" s="15">
        <f>IF(BW639&gt;0,ROUND(BC640*$E$1/1000,2),0)</f>
        <v>0</v>
      </c>
      <c r="BF640" s="15">
        <f>IF(BW639&gt;0,ROUND(MIN(BC640,$F$168)*$BF$1,2),0)</f>
        <v>0</v>
      </c>
      <c r="BG640" s="22">
        <v>0</v>
      </c>
      <c r="BH640" s="22">
        <f>IF(BW639&gt;0,ROUND(MIN(BC640,$F$168)*$BH$1,0),0)</f>
        <v>0</v>
      </c>
      <c r="BI640" s="22">
        <f>IF(BW639&gt;0,ROUND(MIN(BC640,$F$168)*$BI$1,2),0)</f>
        <v>0</v>
      </c>
      <c r="BJ640" s="22">
        <f>IF(BW639&gt;0,ROUND(MIN(BC640,$F$168)*$BJ$1,2),0)</f>
        <v>0</v>
      </c>
      <c r="BK640" s="22">
        <f>IF(BW639&gt;0,ROUND(MIN(BC640,$F$168)*$BK$1,2),0)</f>
        <v>0</v>
      </c>
      <c r="BL640" s="15">
        <f>IF(BW639&gt;0,BF640+SUM(BH640:BK640),0)</f>
        <v>0</v>
      </c>
      <c r="BM640" s="22">
        <f>IF(BW639&gt;0,ROUND(BL640/12,2),0)</f>
        <v>0</v>
      </c>
      <c r="BN640" s="9">
        <f>INT(BM640)</f>
        <v>0</v>
      </c>
      <c r="BO640" s="23">
        <f>INT((BM640-BN640)*10)/10</f>
        <v>0</v>
      </c>
      <c r="BP640" s="17">
        <f>BM640-BN640-BO640</f>
        <v>0</v>
      </c>
      <c r="BQ640" s="23">
        <f>IF(OR(BP640=0.05,BP640=0),BP640,IF(AND(BP640&gt;0.051,BP640&lt;0.1),0.1,IF(AND(BP640&gt;0.001,BP640&lt;0.05),0.05,BP640)))</f>
        <v>0</v>
      </c>
      <c r="BR640" s="23">
        <f>BN640+BO640+BQ640</f>
        <v>0</v>
      </c>
      <c r="BS640">
        <f>IF(BW639&gt;0,BS639,0)</f>
        <v>0</v>
      </c>
      <c r="BT640" s="7">
        <f>SUM(BD640:BE640)+BR640+BS640</f>
        <v>0</v>
      </c>
      <c r="BU640" s="7">
        <f>IF(AND(BT640&gt;0,BT641=0),BT640,0)</f>
        <v>0</v>
      </c>
      <c r="BV640" s="7">
        <f>IF(BW639&gt;0,BV639,0)</f>
        <v>0</v>
      </c>
      <c r="BW640" s="7">
        <f>IF(ROUND(BT640-BV640,2)&gt;0,ROUND(BT640-BV640,2),0)</f>
        <v>0</v>
      </c>
      <c r="CB640">
        <v>638</v>
      </c>
      <c r="CC640" s="7">
        <f>IF(DB639&gt;0,CC639-1000,CC639)</f>
        <v>0</v>
      </c>
      <c r="CD640" s="20">
        <f>IF(DB639&gt;0,ROUND(PMT($F$92/12,$F$96*12,-CC640),5),0)</f>
        <v>0</v>
      </c>
      <c r="CE640" s="15">
        <f>IF(DB639&gt;0,ROUND(CC640*$CE$1/1000,2),0)</f>
        <v>0</v>
      </c>
      <c r="CF640" s="9">
        <f>INT(CE640)</f>
        <v>0</v>
      </c>
      <c r="CG640" s="23">
        <f>INT((CE640-CF640)*10)/10</f>
        <v>0</v>
      </c>
      <c r="CH640" s="17">
        <f>CE640-CF640-CG640</f>
        <v>0</v>
      </c>
      <c r="CI640" s="23">
        <f>IF(OR(CH640=0.05,CH640=0),CH640,IF(AND(CH640&gt;0.051,CH640&lt;0.1),0.1,IF(AND(CH640&gt;0.001,CH640&lt;0.05),0.05,CH640)))</f>
        <v>0</v>
      </c>
      <c r="CJ640" s="23">
        <f>CF640+CG640+CI640</f>
        <v>0</v>
      </c>
      <c r="CK640" s="15">
        <f>IF(DB639&gt;0,ROUND($CD$1*$CK$1,2),0)</f>
        <v>0</v>
      </c>
      <c r="CL640" s="22">
        <v>0</v>
      </c>
      <c r="CM640" s="22">
        <f>IF(DB639&gt;0,ROUND($CD$1*$CM$1,2),0)</f>
        <v>0</v>
      </c>
      <c r="CN640" s="22">
        <f>IF(DB639&gt;0,ROUND($CD$1*$CN$1,2),0)</f>
        <v>0</v>
      </c>
      <c r="CO640" s="22">
        <f>IF(DB639&gt;0,ROUND($CD$1*$CO$1,2),0)</f>
        <v>0</v>
      </c>
      <c r="CP640" s="22">
        <f>IF(DB639&gt;0,ROUND($CD$1*$CP$1,2),0)</f>
        <v>0</v>
      </c>
      <c r="CQ640" s="15">
        <f>IF(DB639&gt;0,CK640+SUM(CM640:CP640),0)</f>
        <v>0</v>
      </c>
      <c r="CR640" s="22">
        <f>IF(DB639&gt;0,ROUND(CQ640/12,2),0)</f>
        <v>0</v>
      </c>
      <c r="CS640" s="9">
        <f>INT(CR640)</f>
        <v>0</v>
      </c>
      <c r="CT640" s="23">
        <f>INT((CR640-CS640)*10)/10</f>
        <v>0</v>
      </c>
      <c r="CU640" s="17">
        <f>CR640-CS640-CT640</f>
        <v>0</v>
      </c>
      <c r="CV640" s="23">
        <f>IF(OR(CU640=0.05,CU640=0),CU640,IF(AND(CU640&gt;0.051,CU640&lt;0.1),0.1,IF(AND(CU640&gt;0.001,CU640&lt;0.05),0.05,CU640)))</f>
        <v>0</v>
      </c>
      <c r="CW640" s="23">
        <f>CS640+CT640+CV640</f>
        <v>0</v>
      </c>
      <c r="CX640">
        <f>IF(DB639&gt;0,CX639,0)</f>
        <v>0</v>
      </c>
      <c r="CY640" s="7">
        <f>ROUND(CD640+CJ640+CW640+CX640,2)</f>
        <v>0</v>
      </c>
      <c r="CZ640" s="7">
        <f>IF(AND(CY640&gt;0,CY641=0),CY640,0)</f>
        <v>0</v>
      </c>
      <c r="DA640" s="7">
        <f>IF(DB639&gt;0,DA639,0)</f>
        <v>0</v>
      </c>
      <c r="DB640" s="7">
        <f>IF(ROUND(CY640-DA640,2)&gt;0,ROUND(CY640-DA640,2),0)</f>
        <v>0</v>
      </c>
      <c r="EB640">
        <v>638</v>
      </c>
      <c r="EC640" s="7">
        <f>IF(FB639&gt;0,EC639-1000,EC639)</f>
        <v>0</v>
      </c>
      <c r="ED640" s="20">
        <f>IF(FB639&gt;0,ROUND(PMT($F$92/12,$F$96*12,-EC640),5),0)</f>
        <v>0</v>
      </c>
      <c r="EE640" s="15">
        <f>IF(FB639&gt;0,ROUND(EC640*$EE$1/1000,2),0)</f>
        <v>0</v>
      </c>
      <c r="EF640" s="9">
        <f>INT(EE640)</f>
        <v>0</v>
      </c>
      <c r="EG640" s="23">
        <f>INT((EE640-EF640)*10)/10</f>
        <v>0</v>
      </c>
      <c r="EH640" s="17">
        <f>EE640-EF640-EG640</f>
        <v>0</v>
      </c>
      <c r="EI640" s="23">
        <f>IF(OR(EH640=0.05,EH640=0),EH640,IF(AND(EH640&gt;0.051,EH640&lt;0.1),0.1,IF(AND(EH640&gt;0.001,EH640&lt;0.05),0.05,EH640)))</f>
        <v>0</v>
      </c>
      <c r="EJ640" s="23">
        <f>EF640+EG640+EI640</f>
        <v>0</v>
      </c>
      <c r="EK640" s="15">
        <f>IF(FB639&gt;0,ROUND($ED$1*$EK$1,2),0)</f>
        <v>0</v>
      </c>
      <c r="EL640" s="22">
        <v>0</v>
      </c>
      <c r="EM640" s="22">
        <f>IF(FB639&gt;0,ROUND($ED$1*$EM$1,0),0)</f>
        <v>0</v>
      </c>
      <c r="EN640" s="22">
        <f>IF(FB639&gt;0,ROUND($ED$1*$EN$1,2),0)</f>
        <v>0</v>
      </c>
      <c r="EO640" s="22">
        <f>IF(FB639&gt;0,ROUND($ED$1*$EO$1,2),0)</f>
        <v>0</v>
      </c>
      <c r="EP640" s="22">
        <f>IF(FB639&gt;0,ROUND($ED$1*$EP$1,2),0)</f>
        <v>0</v>
      </c>
      <c r="EQ640" s="15">
        <f>IF(FB639&gt;0,EK640+SUM(EM640:EP640),0)</f>
        <v>0</v>
      </c>
      <c r="ER640" s="22">
        <f>IF(FB639&gt;0,ROUND(EQ640/12,2),0)</f>
        <v>0</v>
      </c>
      <c r="ES640" s="9">
        <f>INT(ER640)</f>
        <v>0</v>
      </c>
      <c r="ET640" s="23">
        <f>INT((ER640-ES640)*10)/10</f>
        <v>0</v>
      </c>
      <c r="EU640" s="17">
        <f>ER640-ES640-ET640</f>
        <v>0</v>
      </c>
      <c r="EV640" s="23">
        <f>IF(OR(EU640=0.05,EU640=0),EU640,IF(AND(EU640&gt;0.051,EU640&lt;0.1),0.1,IF(AND(EU640&gt;0.001,EU640&lt;0.05),0.05,EU640)))</f>
        <v>0</v>
      </c>
      <c r="EW640" s="23">
        <f>ES640+ET640+EV640</f>
        <v>0</v>
      </c>
      <c r="EX640">
        <f>IF(FB639&gt;0,EX639,0)</f>
        <v>0</v>
      </c>
      <c r="EY640" s="7">
        <f>ROUND(ED640+EJ640+EW640+EX640,2)</f>
        <v>0</v>
      </c>
      <c r="EZ640" s="7">
        <f>IF(AND(EY640&gt;0,EY641=0),EY640,0)</f>
        <v>0</v>
      </c>
      <c r="FA640" s="7">
        <f>IF(FB639&gt;0,FA639,0)</f>
        <v>0</v>
      </c>
      <c r="FB640" s="7">
        <f>IF(ROUND(EY640-FA640,2)&gt;0,ROUND(EY640-FA640,2),0)</f>
        <v>0</v>
      </c>
      <c r="GB640">
        <v>638</v>
      </c>
      <c r="GC640" s="7">
        <f>IF(HB639&gt;0,GC639-1000,GC639)</f>
        <v>0</v>
      </c>
      <c r="GD640" s="20">
        <f>IF(HB639&gt;0,ROUND(PMT($F$92/12,$F$96*12,-GC640),5),0)</f>
        <v>0</v>
      </c>
      <c r="GE640" s="15">
        <f>IF(HB639&gt;0,ROUND(GC640*$GE$1/1000,2),0)</f>
        <v>0</v>
      </c>
      <c r="GF640" s="9">
        <f>INT(GE640)</f>
        <v>0</v>
      </c>
      <c r="GG640" s="23">
        <f>INT((GE640-GF640)*10)/10</f>
        <v>0</v>
      </c>
      <c r="GH640" s="17">
        <f>GE640-GF640-GG640</f>
        <v>0</v>
      </c>
      <c r="GI640" s="23">
        <f>IF(OR(GH640=0.05,GH640=0),GH640,IF(AND(GH640&gt;0.051,GH640&lt;0.1),0.1,IF(AND(GH640&gt;0.001,GH640&lt;0.05),0.05,GH640)))</f>
        <v>0</v>
      </c>
      <c r="GJ640" s="23">
        <f>GF640+GG640+GI640</f>
        <v>0</v>
      </c>
      <c r="GK640" s="15">
        <f>IF(HB639&gt;0,ROUND($GD$1*$GK$1,2),0)</f>
        <v>0</v>
      </c>
      <c r="GL640" s="22">
        <v>0</v>
      </c>
      <c r="GM640" s="22">
        <f>IF(HB639&gt;0,ROUND($GD$1*$GM$1,0),0)</f>
        <v>0</v>
      </c>
      <c r="GN640" s="22">
        <f>IF(HB639&gt;0,ROUND($GD$1*$GN$1,2),0)</f>
        <v>0</v>
      </c>
      <c r="GO640" s="22">
        <f>IF(HB639&gt;0,ROUND($GD$1*$GO$1,2),0)</f>
        <v>0</v>
      </c>
      <c r="GP640" s="22">
        <f>IF(HB639&gt;0,ROUND($GD$1*$GP$1,2),0)</f>
        <v>0</v>
      </c>
      <c r="GQ640" s="15">
        <f>IF(HB639&gt;0,GK640+SUM(GM640:GP640),0)</f>
        <v>0</v>
      </c>
      <c r="GR640" s="22">
        <f>IF(HB639&gt;0,ROUND(GQ640/12,2),0)</f>
        <v>0</v>
      </c>
      <c r="GS640" s="9">
        <f>INT(GR640)</f>
        <v>0</v>
      </c>
      <c r="GT640" s="23">
        <f>INT((GR640-GS640)*10)/10</f>
        <v>0</v>
      </c>
      <c r="GU640" s="17">
        <f>GR640-GS640-GT640</f>
        <v>0</v>
      </c>
      <c r="GV640" s="23">
        <f>IF(OR(GU640=0.05,GU640=0),GU640,IF(AND(GU640&gt;0.051,GU640&lt;0.1),0.1,IF(AND(GU640&gt;0.001,GU640&lt;0.05),0.05,GU640)))</f>
        <v>0</v>
      </c>
      <c r="GW640" s="23">
        <f>GS640+GT640+GV640</f>
        <v>0</v>
      </c>
      <c r="GX640">
        <f>IF(HB639&gt;0,GX639,0)</f>
        <v>0</v>
      </c>
      <c r="GY640" s="7">
        <f>ROUND(GD640+GJ640+GW640+GX640,2)</f>
        <v>0</v>
      </c>
      <c r="GZ640" s="7">
        <f>IF(AND(GY640&gt;0,GY641=0),GY640,0)</f>
        <v>0</v>
      </c>
      <c r="HA640" s="7">
        <f>IF(HB639&gt;0,HA639,0)</f>
        <v>0</v>
      </c>
      <c r="HB640" s="7">
        <f>IF(ROUND(GY640-HA640,2)&gt;0,ROUND(GY640-HA640,2),0)</f>
        <v>0</v>
      </c>
    </row>
    <row r="641" spans="1:235">
      <c r="BB641">
        <v>639</v>
      </c>
      <c r="BC641" s="7">
        <f>IF(BW640&gt;0,BC640-1000,BC640)</f>
        <v>0</v>
      </c>
      <c r="BD641" s="20">
        <f>IF(BW640&gt;0,ROUND(PMT($F$92/12,$F$96*12,-BC641),5),0)</f>
        <v>0</v>
      </c>
      <c r="BE641" s="15">
        <f>IF(BW640&gt;0,ROUND(BC641*$E$1/1000,2),0)</f>
        <v>0</v>
      </c>
      <c r="BF641" s="15">
        <f>IF(BW640&gt;0,ROUND(MIN(BC641,$F$168)*$BF$1,2),0)</f>
        <v>0</v>
      </c>
      <c r="BG641" s="22">
        <v>0</v>
      </c>
      <c r="BH641" s="22">
        <f>IF(BW640&gt;0,ROUND(MIN(BC641,$F$168)*$BH$1,0),0)</f>
        <v>0</v>
      </c>
      <c r="BI641" s="22">
        <f>IF(BW640&gt;0,ROUND(MIN(BC641,$F$168)*$BI$1,2),0)</f>
        <v>0</v>
      </c>
      <c r="BJ641" s="22">
        <f>IF(BW640&gt;0,ROUND(MIN(BC641,$F$168)*$BJ$1,2),0)</f>
        <v>0</v>
      </c>
      <c r="BK641" s="22">
        <f>IF(BW640&gt;0,ROUND(MIN(BC641,$F$168)*$BK$1,2),0)</f>
        <v>0</v>
      </c>
      <c r="BL641" s="15">
        <f>IF(BW640&gt;0,BF641+SUM(BH641:BK641),0)</f>
        <v>0</v>
      </c>
      <c r="BM641" s="22">
        <f>IF(BW640&gt;0,ROUND(BL641/12,2),0)</f>
        <v>0</v>
      </c>
      <c r="BN641" s="9">
        <f>INT(BM641)</f>
        <v>0</v>
      </c>
      <c r="BO641" s="23">
        <f>INT((BM641-BN641)*10)/10</f>
        <v>0</v>
      </c>
      <c r="BP641" s="17">
        <f>BM641-BN641-BO641</f>
        <v>0</v>
      </c>
      <c r="BQ641" s="23">
        <f>IF(OR(BP641=0.05,BP641=0),BP641,IF(AND(BP641&gt;0.051,BP641&lt;0.1),0.1,IF(AND(BP641&gt;0.001,BP641&lt;0.05),0.05,BP641)))</f>
        <v>0</v>
      </c>
      <c r="BR641" s="23">
        <f>BN641+BO641+BQ641</f>
        <v>0</v>
      </c>
      <c r="BS641">
        <f>IF(BW640&gt;0,BS640,0)</f>
        <v>0</v>
      </c>
      <c r="BT641" s="7">
        <f>SUM(BD641:BE641)+BR641+BS641</f>
        <v>0</v>
      </c>
      <c r="BU641" s="7">
        <f>IF(AND(BT641&gt;0,BT642=0),BT641,0)</f>
        <v>0</v>
      </c>
      <c r="BV641" s="7">
        <f>IF(BW640&gt;0,BV640,0)</f>
        <v>0</v>
      </c>
      <c r="BW641" s="7">
        <f>IF(ROUND(BT641-BV641,2)&gt;0,ROUND(BT641-BV641,2),0)</f>
        <v>0</v>
      </c>
      <c r="CB641">
        <v>639</v>
      </c>
      <c r="CC641" s="7">
        <f>IF(DB640&gt;0,CC640-1000,CC640)</f>
        <v>0</v>
      </c>
      <c r="CD641" s="20">
        <f>IF(DB640&gt;0,ROUND(PMT($F$92/12,$F$96*12,-CC641),5),0)</f>
        <v>0</v>
      </c>
      <c r="CE641" s="15">
        <f>IF(DB640&gt;0,ROUND(CC641*$CE$1/1000,2),0)</f>
        <v>0</v>
      </c>
      <c r="CF641" s="9">
        <f>INT(CE641)</f>
        <v>0</v>
      </c>
      <c r="CG641" s="23">
        <f>INT((CE641-CF641)*10)/10</f>
        <v>0</v>
      </c>
      <c r="CH641" s="17">
        <f>CE641-CF641-CG641</f>
        <v>0</v>
      </c>
      <c r="CI641" s="23">
        <f>IF(OR(CH641=0.05,CH641=0),CH641,IF(AND(CH641&gt;0.051,CH641&lt;0.1),0.1,IF(AND(CH641&gt;0.001,CH641&lt;0.05),0.05,CH641)))</f>
        <v>0</v>
      </c>
      <c r="CJ641" s="23">
        <f>CF641+CG641+CI641</f>
        <v>0</v>
      </c>
      <c r="CK641" s="15">
        <f>IF(DB640&gt;0,ROUND($CD$1*$CK$1,2),0)</f>
        <v>0</v>
      </c>
      <c r="CL641" s="22">
        <v>0</v>
      </c>
      <c r="CM641" s="22">
        <f>IF(DB640&gt;0,ROUND($CD$1*$CM$1,2),0)</f>
        <v>0</v>
      </c>
      <c r="CN641" s="22">
        <f>IF(DB640&gt;0,ROUND($CD$1*$CN$1,2),0)</f>
        <v>0</v>
      </c>
      <c r="CO641" s="22">
        <f>IF(DB640&gt;0,ROUND($CD$1*$CO$1,2),0)</f>
        <v>0</v>
      </c>
      <c r="CP641" s="22">
        <f>IF(DB640&gt;0,ROUND($CD$1*$CP$1,2),0)</f>
        <v>0</v>
      </c>
      <c r="CQ641" s="15">
        <f>IF(DB640&gt;0,CK641+SUM(CM641:CP641),0)</f>
        <v>0</v>
      </c>
      <c r="CR641" s="22">
        <f>IF(DB640&gt;0,ROUND(CQ641/12,2),0)</f>
        <v>0</v>
      </c>
      <c r="CS641" s="9">
        <f>INT(CR641)</f>
        <v>0</v>
      </c>
      <c r="CT641" s="23">
        <f>INT((CR641-CS641)*10)/10</f>
        <v>0</v>
      </c>
      <c r="CU641" s="17">
        <f>CR641-CS641-CT641</f>
        <v>0</v>
      </c>
      <c r="CV641" s="23">
        <f>IF(OR(CU641=0.05,CU641=0),CU641,IF(AND(CU641&gt;0.051,CU641&lt;0.1),0.1,IF(AND(CU641&gt;0.001,CU641&lt;0.05),0.05,CU641)))</f>
        <v>0</v>
      </c>
      <c r="CW641" s="23">
        <f>CS641+CT641+CV641</f>
        <v>0</v>
      </c>
      <c r="CX641">
        <f>IF(DB640&gt;0,CX640,0)</f>
        <v>0</v>
      </c>
      <c r="CY641" s="7">
        <f>ROUND(CD641+CJ641+CW641+CX641,2)</f>
        <v>0</v>
      </c>
      <c r="CZ641" s="7">
        <f>IF(AND(CY641&gt;0,CY642=0),CY641,0)</f>
        <v>0</v>
      </c>
      <c r="DA641" s="7">
        <f>IF(DB640&gt;0,DA640,0)</f>
        <v>0</v>
      </c>
      <c r="DB641" s="7">
        <f>IF(ROUND(CY641-DA641,2)&gt;0,ROUND(CY641-DA641,2),0)</f>
        <v>0</v>
      </c>
      <c r="EB641">
        <v>639</v>
      </c>
      <c r="EC641" s="7">
        <f>IF(FB640&gt;0,EC640-1000,EC640)</f>
        <v>0</v>
      </c>
      <c r="ED641" s="20">
        <f>IF(FB640&gt;0,ROUND(PMT($F$92/12,$F$96*12,-EC641),5),0)</f>
        <v>0</v>
      </c>
      <c r="EE641" s="15">
        <f>IF(FB640&gt;0,ROUND(EC641*$EE$1/1000,2),0)</f>
        <v>0</v>
      </c>
      <c r="EF641" s="9">
        <f>INT(EE641)</f>
        <v>0</v>
      </c>
      <c r="EG641" s="23">
        <f>INT((EE641-EF641)*10)/10</f>
        <v>0</v>
      </c>
      <c r="EH641" s="17">
        <f>EE641-EF641-EG641</f>
        <v>0</v>
      </c>
      <c r="EI641" s="23">
        <f>IF(OR(EH641=0.05,EH641=0),EH641,IF(AND(EH641&gt;0.051,EH641&lt;0.1),0.1,IF(AND(EH641&gt;0.001,EH641&lt;0.05),0.05,EH641)))</f>
        <v>0</v>
      </c>
      <c r="EJ641" s="23">
        <f>EF641+EG641+EI641</f>
        <v>0</v>
      </c>
      <c r="EK641" s="15">
        <f>IF(FB640&gt;0,ROUND($ED$1*$EK$1,2),0)</f>
        <v>0</v>
      </c>
      <c r="EL641" s="22">
        <v>0</v>
      </c>
      <c r="EM641" s="22">
        <f>IF(FB640&gt;0,ROUND($ED$1*$EM$1,0),0)</f>
        <v>0</v>
      </c>
      <c r="EN641" s="22">
        <f>IF(FB640&gt;0,ROUND($ED$1*$EN$1,2),0)</f>
        <v>0</v>
      </c>
      <c r="EO641" s="22">
        <f>IF(FB640&gt;0,ROUND($ED$1*$EO$1,2),0)</f>
        <v>0</v>
      </c>
      <c r="EP641" s="22">
        <f>IF(FB640&gt;0,ROUND($ED$1*$EP$1,2),0)</f>
        <v>0</v>
      </c>
      <c r="EQ641" s="15">
        <f>IF(FB640&gt;0,EK641+SUM(EM641:EP641),0)</f>
        <v>0</v>
      </c>
      <c r="ER641" s="22">
        <f>IF(FB640&gt;0,ROUND(EQ641/12,2),0)</f>
        <v>0</v>
      </c>
      <c r="ES641" s="9">
        <f>INT(ER641)</f>
        <v>0</v>
      </c>
      <c r="ET641" s="23">
        <f>INT((ER641-ES641)*10)/10</f>
        <v>0</v>
      </c>
      <c r="EU641" s="17">
        <f>ER641-ES641-ET641</f>
        <v>0</v>
      </c>
      <c r="EV641" s="23">
        <f>IF(OR(EU641=0.05,EU641=0),EU641,IF(AND(EU641&gt;0.051,EU641&lt;0.1),0.1,IF(AND(EU641&gt;0.001,EU641&lt;0.05),0.05,EU641)))</f>
        <v>0</v>
      </c>
      <c r="EW641" s="23">
        <f>ES641+ET641+EV641</f>
        <v>0</v>
      </c>
      <c r="EX641">
        <f>IF(FB640&gt;0,EX640,0)</f>
        <v>0</v>
      </c>
      <c r="EY641" s="7">
        <f>ROUND(ED641+EJ641+EW641+EX641,2)</f>
        <v>0</v>
      </c>
      <c r="EZ641" s="7">
        <f>IF(AND(EY641&gt;0,EY642=0),EY641,0)</f>
        <v>0</v>
      </c>
      <c r="FA641" s="7">
        <f>IF(FB640&gt;0,FA640,0)</f>
        <v>0</v>
      </c>
      <c r="FB641" s="7">
        <f>IF(ROUND(EY641-FA641,2)&gt;0,ROUND(EY641-FA641,2),0)</f>
        <v>0</v>
      </c>
      <c r="GB641">
        <v>639</v>
      </c>
      <c r="GC641" s="7">
        <f>IF(HB640&gt;0,GC640-1000,GC640)</f>
        <v>0</v>
      </c>
      <c r="GD641" s="20">
        <f>IF(HB640&gt;0,ROUND(PMT($F$92/12,$F$96*12,-GC641),5),0)</f>
        <v>0</v>
      </c>
      <c r="GE641" s="15">
        <f>IF(HB640&gt;0,ROUND(GC641*$GE$1/1000,2),0)</f>
        <v>0</v>
      </c>
      <c r="GF641" s="9">
        <f>INT(GE641)</f>
        <v>0</v>
      </c>
      <c r="GG641" s="23">
        <f>INT((GE641-GF641)*10)/10</f>
        <v>0</v>
      </c>
      <c r="GH641" s="17">
        <f>GE641-GF641-GG641</f>
        <v>0</v>
      </c>
      <c r="GI641" s="23">
        <f>IF(OR(GH641=0.05,GH641=0),GH641,IF(AND(GH641&gt;0.051,GH641&lt;0.1),0.1,IF(AND(GH641&gt;0.001,GH641&lt;0.05),0.05,GH641)))</f>
        <v>0</v>
      </c>
      <c r="GJ641" s="23">
        <f>GF641+GG641+GI641</f>
        <v>0</v>
      </c>
      <c r="GK641" s="15">
        <f>IF(HB640&gt;0,ROUND($GD$1*$GK$1,2),0)</f>
        <v>0</v>
      </c>
      <c r="GL641" s="22">
        <v>0</v>
      </c>
      <c r="GM641" s="22">
        <f>IF(HB640&gt;0,ROUND($GD$1*$GM$1,0),0)</f>
        <v>0</v>
      </c>
      <c r="GN641" s="22">
        <f>IF(HB640&gt;0,ROUND($GD$1*$GN$1,2),0)</f>
        <v>0</v>
      </c>
      <c r="GO641" s="22">
        <f>IF(HB640&gt;0,ROUND($GD$1*$GO$1,2),0)</f>
        <v>0</v>
      </c>
      <c r="GP641" s="22">
        <f>IF(HB640&gt;0,ROUND($GD$1*$GP$1,2),0)</f>
        <v>0</v>
      </c>
      <c r="GQ641" s="15">
        <f>IF(HB640&gt;0,GK641+SUM(GM641:GP641),0)</f>
        <v>0</v>
      </c>
      <c r="GR641" s="22">
        <f>IF(HB640&gt;0,ROUND(GQ641/12,2),0)</f>
        <v>0</v>
      </c>
      <c r="GS641" s="9">
        <f>INT(GR641)</f>
        <v>0</v>
      </c>
      <c r="GT641" s="23">
        <f>INT((GR641-GS641)*10)/10</f>
        <v>0</v>
      </c>
      <c r="GU641" s="17">
        <f>GR641-GS641-GT641</f>
        <v>0</v>
      </c>
      <c r="GV641" s="23">
        <f>IF(OR(GU641=0.05,GU641=0),GU641,IF(AND(GU641&gt;0.051,GU641&lt;0.1),0.1,IF(AND(GU641&gt;0.001,GU641&lt;0.05),0.05,GU641)))</f>
        <v>0</v>
      </c>
      <c r="GW641" s="23">
        <f>GS641+GT641+GV641</f>
        <v>0</v>
      </c>
      <c r="GX641">
        <f>IF(HB640&gt;0,GX640,0)</f>
        <v>0</v>
      </c>
      <c r="GY641" s="7">
        <f>ROUND(GD641+GJ641+GW641+GX641,2)</f>
        <v>0</v>
      </c>
      <c r="GZ641" s="7">
        <f>IF(AND(GY641&gt;0,GY642=0),GY641,0)</f>
        <v>0</v>
      </c>
      <c r="HA641" s="7">
        <f>IF(HB640&gt;0,HA640,0)</f>
        <v>0</v>
      </c>
      <c r="HB641" s="7">
        <f>IF(ROUND(GY641-HA641,2)&gt;0,ROUND(GY641-HA641,2),0)</f>
        <v>0</v>
      </c>
    </row>
    <row r="642" spans="1:235">
      <c r="BB642">
        <v>640</v>
      </c>
      <c r="BC642" s="7">
        <f>IF(BW641&gt;0,BC641-1000,BC641)</f>
        <v>0</v>
      </c>
      <c r="BD642" s="20">
        <f>IF(BW641&gt;0,ROUND(PMT($F$92/12,$F$96*12,-BC642),5),0)</f>
        <v>0</v>
      </c>
      <c r="BE642" s="15">
        <f>IF(BW641&gt;0,ROUND(BC642*$E$1/1000,2),0)</f>
        <v>0</v>
      </c>
      <c r="BF642" s="15">
        <f>IF(BW641&gt;0,ROUND(MIN(BC642,$F$168)*$BF$1,2),0)</f>
        <v>0</v>
      </c>
      <c r="BG642" s="22">
        <v>0</v>
      </c>
      <c r="BH642" s="22">
        <f>IF(BW641&gt;0,ROUND(MIN(BC642,$F$168)*$BH$1,0),0)</f>
        <v>0</v>
      </c>
      <c r="BI642" s="22">
        <f>IF(BW641&gt;0,ROUND(MIN(BC642,$F$168)*$BI$1,2),0)</f>
        <v>0</v>
      </c>
      <c r="BJ642" s="22">
        <f>IF(BW641&gt;0,ROUND(MIN(BC642,$F$168)*$BJ$1,2),0)</f>
        <v>0</v>
      </c>
      <c r="BK642" s="22">
        <f>IF(BW641&gt;0,ROUND(MIN(BC642,$F$168)*$BK$1,2),0)</f>
        <v>0</v>
      </c>
      <c r="BL642" s="15">
        <f>IF(BW641&gt;0,BF642+SUM(BH642:BK642),0)</f>
        <v>0</v>
      </c>
      <c r="BM642" s="22">
        <f>IF(BW641&gt;0,ROUND(BL642/12,2),0)</f>
        <v>0</v>
      </c>
      <c r="BN642" s="9">
        <f>INT(BM642)</f>
        <v>0</v>
      </c>
      <c r="BO642" s="23">
        <f>INT((BM642-BN642)*10)/10</f>
        <v>0</v>
      </c>
      <c r="BP642" s="17">
        <f>BM642-BN642-BO642</f>
        <v>0</v>
      </c>
      <c r="BQ642" s="23">
        <f>IF(OR(BP642=0.05,BP642=0),BP642,IF(AND(BP642&gt;0.051,BP642&lt;0.1),0.1,IF(AND(BP642&gt;0.001,BP642&lt;0.05),0.05,BP642)))</f>
        <v>0</v>
      </c>
      <c r="BR642" s="23">
        <f>BN642+BO642+BQ642</f>
        <v>0</v>
      </c>
      <c r="BS642">
        <f>IF(BW641&gt;0,BS641,0)</f>
        <v>0</v>
      </c>
      <c r="BT642" s="7">
        <f>SUM(BD642:BE642)+BR642+BS642</f>
        <v>0</v>
      </c>
      <c r="BU642" s="7">
        <f>IF(AND(BT642&gt;0,BT643=0),BT642,0)</f>
        <v>0</v>
      </c>
      <c r="BV642" s="7">
        <f>IF(BW641&gt;0,BV641,0)</f>
        <v>0</v>
      </c>
      <c r="BW642" s="7">
        <f>IF(ROUND(BT642-BV642,2)&gt;0,ROUND(BT642-BV642,2),0)</f>
        <v>0</v>
      </c>
      <c r="CB642">
        <v>640</v>
      </c>
      <c r="CC642" s="7">
        <f>IF(DB641&gt;0,CC641-1000,CC641)</f>
        <v>0</v>
      </c>
      <c r="CD642" s="20">
        <f>IF(DB641&gt;0,ROUND(PMT($F$92/12,$F$96*12,-CC642),5),0)</f>
        <v>0</v>
      </c>
      <c r="CE642" s="15">
        <f>IF(DB641&gt;0,ROUND(CC642*$CE$1/1000,2),0)</f>
        <v>0</v>
      </c>
      <c r="CF642" s="9">
        <f>INT(CE642)</f>
        <v>0</v>
      </c>
      <c r="CG642" s="23">
        <f>INT((CE642-CF642)*10)/10</f>
        <v>0</v>
      </c>
      <c r="CH642" s="17">
        <f>CE642-CF642-CG642</f>
        <v>0</v>
      </c>
      <c r="CI642" s="23">
        <f>IF(OR(CH642=0.05,CH642=0),CH642,IF(AND(CH642&gt;0.051,CH642&lt;0.1),0.1,IF(AND(CH642&gt;0.001,CH642&lt;0.05),0.05,CH642)))</f>
        <v>0</v>
      </c>
      <c r="CJ642" s="23">
        <f>CF642+CG642+CI642</f>
        <v>0</v>
      </c>
      <c r="CK642" s="15">
        <f>IF(DB641&gt;0,ROUND($CD$1*$CK$1,2),0)</f>
        <v>0</v>
      </c>
      <c r="CL642" s="22">
        <v>0</v>
      </c>
      <c r="CM642" s="22">
        <f>IF(DB641&gt;0,ROUND($CD$1*$CM$1,2),0)</f>
        <v>0</v>
      </c>
      <c r="CN642" s="22">
        <f>IF(DB641&gt;0,ROUND($CD$1*$CN$1,2),0)</f>
        <v>0</v>
      </c>
      <c r="CO642" s="22">
        <f>IF(DB641&gt;0,ROUND($CD$1*$CO$1,2),0)</f>
        <v>0</v>
      </c>
      <c r="CP642" s="22">
        <f>IF(DB641&gt;0,ROUND($CD$1*$CP$1,2),0)</f>
        <v>0</v>
      </c>
      <c r="CQ642" s="15">
        <f>IF(DB641&gt;0,CK642+SUM(CM642:CP642),0)</f>
        <v>0</v>
      </c>
      <c r="CR642" s="22">
        <f>IF(DB641&gt;0,ROUND(CQ642/12,2),0)</f>
        <v>0</v>
      </c>
      <c r="CS642" s="9">
        <f>INT(CR642)</f>
        <v>0</v>
      </c>
      <c r="CT642" s="23">
        <f>INT((CR642-CS642)*10)/10</f>
        <v>0</v>
      </c>
      <c r="CU642" s="17">
        <f>CR642-CS642-CT642</f>
        <v>0</v>
      </c>
      <c r="CV642" s="23">
        <f>IF(OR(CU642=0.05,CU642=0),CU642,IF(AND(CU642&gt;0.051,CU642&lt;0.1),0.1,IF(AND(CU642&gt;0.001,CU642&lt;0.05),0.05,CU642)))</f>
        <v>0</v>
      </c>
      <c r="CW642" s="23">
        <f>CS642+CT642+CV642</f>
        <v>0</v>
      </c>
      <c r="CX642">
        <f>IF(DB641&gt;0,CX641,0)</f>
        <v>0</v>
      </c>
      <c r="CY642" s="7">
        <f>ROUND(CD642+CJ642+CW642+CX642,2)</f>
        <v>0</v>
      </c>
      <c r="CZ642" s="7">
        <f>IF(AND(CY642&gt;0,CY643=0),CY642,0)</f>
        <v>0</v>
      </c>
      <c r="DA642" s="7">
        <f>IF(DB641&gt;0,DA641,0)</f>
        <v>0</v>
      </c>
      <c r="DB642" s="7">
        <f>IF(ROUND(CY642-DA642,2)&gt;0,ROUND(CY642-DA642,2),0)</f>
        <v>0</v>
      </c>
      <c r="EB642">
        <v>640</v>
      </c>
      <c r="EC642" s="7">
        <f>IF(FB641&gt;0,EC641-1000,EC641)</f>
        <v>0</v>
      </c>
      <c r="ED642" s="20">
        <f>IF(FB641&gt;0,ROUND(PMT($F$92/12,$F$96*12,-EC642),5),0)</f>
        <v>0</v>
      </c>
      <c r="EE642" s="15">
        <f>IF(FB641&gt;0,ROUND(EC642*$EE$1/1000,2),0)</f>
        <v>0</v>
      </c>
      <c r="EF642" s="9">
        <f>INT(EE642)</f>
        <v>0</v>
      </c>
      <c r="EG642" s="23">
        <f>INT((EE642-EF642)*10)/10</f>
        <v>0</v>
      </c>
      <c r="EH642" s="17">
        <f>EE642-EF642-EG642</f>
        <v>0</v>
      </c>
      <c r="EI642" s="23">
        <f>IF(OR(EH642=0.05,EH642=0),EH642,IF(AND(EH642&gt;0.051,EH642&lt;0.1),0.1,IF(AND(EH642&gt;0.001,EH642&lt;0.05),0.05,EH642)))</f>
        <v>0</v>
      </c>
      <c r="EJ642" s="23">
        <f>EF642+EG642+EI642</f>
        <v>0</v>
      </c>
      <c r="EK642" s="15">
        <f>IF(FB641&gt;0,ROUND($ED$1*$EK$1,2),0)</f>
        <v>0</v>
      </c>
      <c r="EL642" s="22">
        <v>0</v>
      </c>
      <c r="EM642" s="22">
        <f>IF(FB641&gt;0,ROUND($ED$1*$EM$1,0),0)</f>
        <v>0</v>
      </c>
      <c r="EN642" s="22">
        <f>IF(FB641&gt;0,ROUND($ED$1*$EN$1,2),0)</f>
        <v>0</v>
      </c>
      <c r="EO642" s="22">
        <f>IF(FB641&gt;0,ROUND($ED$1*$EO$1,2),0)</f>
        <v>0</v>
      </c>
      <c r="EP642" s="22">
        <f>IF(FB641&gt;0,ROUND($ED$1*$EP$1,2),0)</f>
        <v>0</v>
      </c>
      <c r="EQ642" s="15">
        <f>IF(FB641&gt;0,EK642+SUM(EM642:EP642),0)</f>
        <v>0</v>
      </c>
      <c r="ER642" s="22">
        <f>IF(FB641&gt;0,ROUND(EQ642/12,2),0)</f>
        <v>0</v>
      </c>
      <c r="ES642" s="9">
        <f>INT(ER642)</f>
        <v>0</v>
      </c>
      <c r="ET642" s="23">
        <f>INT((ER642-ES642)*10)/10</f>
        <v>0</v>
      </c>
      <c r="EU642" s="17">
        <f>ER642-ES642-ET642</f>
        <v>0</v>
      </c>
      <c r="EV642" s="23">
        <f>IF(OR(EU642=0.05,EU642=0),EU642,IF(AND(EU642&gt;0.051,EU642&lt;0.1),0.1,IF(AND(EU642&gt;0.001,EU642&lt;0.05),0.05,EU642)))</f>
        <v>0</v>
      </c>
      <c r="EW642" s="23">
        <f>ES642+ET642+EV642</f>
        <v>0</v>
      </c>
      <c r="EX642">
        <f>IF(FB641&gt;0,EX641,0)</f>
        <v>0</v>
      </c>
      <c r="EY642" s="7">
        <f>ROUND(ED642+EJ642+EW642+EX642,2)</f>
        <v>0</v>
      </c>
      <c r="EZ642" s="7">
        <f>IF(AND(EY642&gt;0,EY643=0),EY642,0)</f>
        <v>0</v>
      </c>
      <c r="FA642" s="7">
        <f>IF(FB641&gt;0,FA641,0)</f>
        <v>0</v>
      </c>
      <c r="FB642" s="7">
        <f>IF(ROUND(EY642-FA642,2)&gt;0,ROUND(EY642-FA642,2),0)</f>
        <v>0</v>
      </c>
      <c r="GB642">
        <v>640</v>
      </c>
      <c r="GC642" s="7">
        <f>IF(HB641&gt;0,GC641-1000,GC641)</f>
        <v>0</v>
      </c>
      <c r="GD642" s="20">
        <f>IF(HB641&gt;0,ROUND(PMT($F$92/12,$F$96*12,-GC642),5),0)</f>
        <v>0</v>
      </c>
      <c r="GE642" s="15">
        <f>IF(HB641&gt;0,ROUND(GC642*$GE$1/1000,2),0)</f>
        <v>0</v>
      </c>
      <c r="GF642" s="9">
        <f>INT(GE642)</f>
        <v>0</v>
      </c>
      <c r="GG642" s="23">
        <f>INT((GE642-GF642)*10)/10</f>
        <v>0</v>
      </c>
      <c r="GH642" s="17">
        <f>GE642-GF642-GG642</f>
        <v>0</v>
      </c>
      <c r="GI642" s="23">
        <f>IF(OR(GH642=0.05,GH642=0),GH642,IF(AND(GH642&gt;0.051,GH642&lt;0.1),0.1,IF(AND(GH642&gt;0.001,GH642&lt;0.05),0.05,GH642)))</f>
        <v>0</v>
      </c>
      <c r="GJ642" s="23">
        <f>GF642+GG642+GI642</f>
        <v>0</v>
      </c>
      <c r="GK642" s="15">
        <f>IF(HB641&gt;0,ROUND($GD$1*$GK$1,2),0)</f>
        <v>0</v>
      </c>
      <c r="GL642" s="22">
        <v>0</v>
      </c>
      <c r="GM642" s="22">
        <f>IF(HB641&gt;0,ROUND($GD$1*$GM$1,0),0)</f>
        <v>0</v>
      </c>
      <c r="GN642" s="22">
        <f>IF(HB641&gt;0,ROUND($GD$1*$GN$1,2),0)</f>
        <v>0</v>
      </c>
      <c r="GO642" s="22">
        <f>IF(HB641&gt;0,ROUND($GD$1*$GO$1,2),0)</f>
        <v>0</v>
      </c>
      <c r="GP642" s="22">
        <f>IF(HB641&gt;0,ROUND($GD$1*$GP$1,2),0)</f>
        <v>0</v>
      </c>
      <c r="GQ642" s="15">
        <f>IF(HB641&gt;0,GK642+SUM(GM642:GP642),0)</f>
        <v>0</v>
      </c>
      <c r="GR642" s="22">
        <f>IF(HB641&gt;0,ROUND(GQ642/12,2),0)</f>
        <v>0</v>
      </c>
      <c r="GS642" s="9">
        <f>INT(GR642)</f>
        <v>0</v>
      </c>
      <c r="GT642" s="23">
        <f>INT((GR642-GS642)*10)/10</f>
        <v>0</v>
      </c>
      <c r="GU642" s="17">
        <f>GR642-GS642-GT642</f>
        <v>0</v>
      </c>
      <c r="GV642" s="23">
        <f>IF(OR(GU642=0.05,GU642=0),GU642,IF(AND(GU642&gt;0.051,GU642&lt;0.1),0.1,IF(AND(GU642&gt;0.001,GU642&lt;0.05),0.05,GU642)))</f>
        <v>0</v>
      </c>
      <c r="GW642" s="23">
        <f>GS642+GT642+GV642</f>
        <v>0</v>
      </c>
      <c r="GX642">
        <f>IF(HB641&gt;0,GX641,0)</f>
        <v>0</v>
      </c>
      <c r="GY642" s="7">
        <f>ROUND(GD642+GJ642+GW642+GX642,2)</f>
        <v>0</v>
      </c>
      <c r="GZ642" s="7">
        <f>IF(AND(GY642&gt;0,GY643=0),GY642,0)</f>
        <v>0</v>
      </c>
      <c r="HA642" s="7">
        <f>IF(HB641&gt;0,HA641,0)</f>
        <v>0</v>
      </c>
      <c r="HB642" s="7">
        <f>IF(ROUND(GY642-HA642,2)&gt;0,ROUND(GY642-HA642,2),0)</f>
        <v>0</v>
      </c>
    </row>
    <row r="643" spans="1:235">
      <c r="BB643">
        <v>641</v>
      </c>
      <c r="BC643" s="7">
        <f>IF(BW642&gt;0,BC642-1000,BC642)</f>
        <v>0</v>
      </c>
      <c r="BD643" s="20">
        <f>IF(BW642&gt;0,ROUND(PMT($F$92/12,$F$96*12,-BC643),5),0)</f>
        <v>0</v>
      </c>
      <c r="BE643" s="15">
        <f>IF(BW642&gt;0,ROUND(BC643*$E$1/1000,2),0)</f>
        <v>0</v>
      </c>
      <c r="BF643" s="15">
        <f>IF(BW642&gt;0,ROUND(MIN(BC643,$F$168)*$BF$1,2),0)</f>
        <v>0</v>
      </c>
      <c r="BG643" s="22">
        <v>0</v>
      </c>
      <c r="BH643" s="22">
        <f>IF(BW642&gt;0,ROUND(MIN(BC643,$F$168)*$BH$1,0),0)</f>
        <v>0</v>
      </c>
      <c r="BI643" s="22">
        <f>IF(BW642&gt;0,ROUND(MIN(BC643,$F$168)*$BI$1,2),0)</f>
        <v>0</v>
      </c>
      <c r="BJ643" s="22">
        <f>IF(BW642&gt;0,ROUND(MIN(BC643,$F$168)*$BJ$1,2),0)</f>
        <v>0</v>
      </c>
      <c r="BK643" s="22">
        <f>IF(BW642&gt;0,ROUND(MIN(BC643,$F$168)*$BK$1,2),0)</f>
        <v>0</v>
      </c>
      <c r="BL643" s="15">
        <f>IF(BW642&gt;0,BF643+SUM(BH643:BK643),0)</f>
        <v>0</v>
      </c>
      <c r="BM643" s="22">
        <f>IF(BW642&gt;0,ROUND(BL643/12,2),0)</f>
        <v>0</v>
      </c>
      <c r="BN643" s="9">
        <f>INT(BM643)</f>
        <v>0</v>
      </c>
      <c r="BO643" s="23">
        <f>INT((BM643-BN643)*10)/10</f>
        <v>0</v>
      </c>
      <c r="BP643" s="17">
        <f>BM643-BN643-BO643</f>
        <v>0</v>
      </c>
      <c r="BQ643" s="23">
        <f>IF(OR(BP643=0.05,BP643=0),BP643,IF(AND(BP643&gt;0.051,BP643&lt;0.1),0.1,IF(AND(BP643&gt;0.001,BP643&lt;0.05),0.05,BP643)))</f>
        <v>0</v>
      </c>
      <c r="BR643" s="23">
        <f>BN643+BO643+BQ643</f>
        <v>0</v>
      </c>
      <c r="BS643">
        <f>IF(BW642&gt;0,BS642,0)</f>
        <v>0</v>
      </c>
      <c r="BT643" s="7">
        <f>SUM(BD643:BE643)+BR643+BS643</f>
        <v>0</v>
      </c>
      <c r="BU643" s="7">
        <f>IF(AND(BT643&gt;0,BT644=0),BT643,0)</f>
        <v>0</v>
      </c>
      <c r="BV643" s="7">
        <f>IF(BW642&gt;0,BV642,0)</f>
        <v>0</v>
      </c>
      <c r="BW643" s="7">
        <f>IF(ROUND(BT643-BV643,2)&gt;0,ROUND(BT643-BV643,2),0)</f>
        <v>0</v>
      </c>
      <c r="CB643">
        <v>641</v>
      </c>
      <c r="CC643" s="7">
        <f>IF(DB642&gt;0,CC642-1000,CC642)</f>
        <v>0</v>
      </c>
      <c r="CD643" s="20">
        <f>IF(DB642&gt;0,ROUND(PMT($F$92/12,$F$96*12,-CC643),5),0)</f>
        <v>0</v>
      </c>
      <c r="CE643" s="15">
        <f>IF(DB642&gt;0,ROUND(CC643*$CE$1/1000,2),0)</f>
        <v>0</v>
      </c>
      <c r="CF643" s="9">
        <f>INT(CE643)</f>
        <v>0</v>
      </c>
      <c r="CG643" s="23">
        <f>INT((CE643-CF643)*10)/10</f>
        <v>0</v>
      </c>
      <c r="CH643" s="17">
        <f>CE643-CF643-CG643</f>
        <v>0</v>
      </c>
      <c r="CI643" s="23">
        <f>IF(OR(CH643=0.05,CH643=0),CH643,IF(AND(CH643&gt;0.051,CH643&lt;0.1),0.1,IF(AND(CH643&gt;0.001,CH643&lt;0.05),0.05,CH643)))</f>
        <v>0</v>
      </c>
      <c r="CJ643" s="23">
        <f>CF643+CG643+CI643</f>
        <v>0</v>
      </c>
      <c r="CK643" s="15">
        <f>IF(DB642&gt;0,ROUND($CD$1*$CK$1,2),0)</f>
        <v>0</v>
      </c>
      <c r="CL643" s="22">
        <v>0</v>
      </c>
      <c r="CM643" s="22">
        <f>IF(DB642&gt;0,ROUND($CD$1*$CM$1,2),0)</f>
        <v>0</v>
      </c>
      <c r="CN643" s="22">
        <f>IF(DB642&gt;0,ROUND($CD$1*$CN$1,2),0)</f>
        <v>0</v>
      </c>
      <c r="CO643" s="22">
        <f>IF(DB642&gt;0,ROUND($CD$1*$CO$1,2),0)</f>
        <v>0</v>
      </c>
      <c r="CP643" s="22">
        <f>IF(DB642&gt;0,ROUND($CD$1*$CP$1,2),0)</f>
        <v>0</v>
      </c>
      <c r="CQ643" s="15">
        <f>IF(DB642&gt;0,CK643+SUM(CM643:CP643),0)</f>
        <v>0</v>
      </c>
      <c r="CR643" s="22">
        <f>IF(DB642&gt;0,ROUND(CQ643/12,2),0)</f>
        <v>0</v>
      </c>
      <c r="CS643" s="9">
        <f>INT(CR643)</f>
        <v>0</v>
      </c>
      <c r="CT643" s="23">
        <f>INT((CR643-CS643)*10)/10</f>
        <v>0</v>
      </c>
      <c r="CU643" s="17">
        <f>CR643-CS643-CT643</f>
        <v>0</v>
      </c>
      <c r="CV643" s="23">
        <f>IF(OR(CU643=0.05,CU643=0),CU643,IF(AND(CU643&gt;0.051,CU643&lt;0.1),0.1,IF(AND(CU643&gt;0.001,CU643&lt;0.05),0.05,CU643)))</f>
        <v>0</v>
      </c>
      <c r="CW643" s="23">
        <f>CS643+CT643+CV643</f>
        <v>0</v>
      </c>
      <c r="CX643">
        <f>IF(DB642&gt;0,CX642,0)</f>
        <v>0</v>
      </c>
      <c r="CY643" s="7">
        <f>ROUND(CD643+CJ643+CW643+CX643,2)</f>
        <v>0</v>
      </c>
      <c r="CZ643" s="7">
        <f>IF(AND(CY643&gt;0,CY644=0),CY643,0)</f>
        <v>0</v>
      </c>
      <c r="DA643" s="7">
        <f>IF(DB642&gt;0,DA642,0)</f>
        <v>0</v>
      </c>
      <c r="DB643" s="7">
        <f>IF(ROUND(CY643-DA643,2)&gt;0,ROUND(CY643-DA643,2),0)</f>
        <v>0</v>
      </c>
      <c r="EB643">
        <v>641</v>
      </c>
      <c r="EC643" s="7">
        <f>IF(FB642&gt;0,EC642-1000,EC642)</f>
        <v>0</v>
      </c>
      <c r="ED643" s="20">
        <f>IF(FB642&gt;0,ROUND(PMT($F$92/12,$F$96*12,-EC643),5),0)</f>
        <v>0</v>
      </c>
      <c r="EE643" s="15">
        <f>IF(FB642&gt;0,ROUND(EC643*$EE$1/1000,2),0)</f>
        <v>0</v>
      </c>
      <c r="EF643" s="9">
        <f>INT(EE643)</f>
        <v>0</v>
      </c>
      <c r="EG643" s="23">
        <f>INT((EE643-EF643)*10)/10</f>
        <v>0</v>
      </c>
      <c r="EH643" s="17">
        <f>EE643-EF643-EG643</f>
        <v>0</v>
      </c>
      <c r="EI643" s="23">
        <f>IF(OR(EH643=0.05,EH643=0),EH643,IF(AND(EH643&gt;0.051,EH643&lt;0.1),0.1,IF(AND(EH643&gt;0.001,EH643&lt;0.05),0.05,EH643)))</f>
        <v>0</v>
      </c>
      <c r="EJ643" s="23">
        <f>EF643+EG643+EI643</f>
        <v>0</v>
      </c>
      <c r="EK643" s="15">
        <f>IF(FB642&gt;0,ROUND($ED$1*$EK$1,2),0)</f>
        <v>0</v>
      </c>
      <c r="EL643" s="22">
        <v>0</v>
      </c>
      <c r="EM643" s="22">
        <f>IF(FB642&gt;0,ROUND($ED$1*$EM$1,0),0)</f>
        <v>0</v>
      </c>
      <c r="EN643" s="22">
        <f>IF(FB642&gt;0,ROUND($ED$1*$EN$1,2),0)</f>
        <v>0</v>
      </c>
      <c r="EO643" s="22">
        <f>IF(FB642&gt;0,ROUND($ED$1*$EO$1,2),0)</f>
        <v>0</v>
      </c>
      <c r="EP643" s="22">
        <f>IF(FB642&gt;0,ROUND($ED$1*$EP$1,2),0)</f>
        <v>0</v>
      </c>
      <c r="EQ643" s="15">
        <f>IF(FB642&gt;0,EK643+SUM(EM643:EP643),0)</f>
        <v>0</v>
      </c>
      <c r="ER643" s="22">
        <f>IF(FB642&gt;0,ROUND(EQ643/12,2),0)</f>
        <v>0</v>
      </c>
      <c r="ES643" s="9">
        <f>INT(ER643)</f>
        <v>0</v>
      </c>
      <c r="ET643" s="23">
        <f>INT((ER643-ES643)*10)/10</f>
        <v>0</v>
      </c>
      <c r="EU643" s="17">
        <f>ER643-ES643-ET643</f>
        <v>0</v>
      </c>
      <c r="EV643" s="23">
        <f>IF(OR(EU643=0.05,EU643=0),EU643,IF(AND(EU643&gt;0.051,EU643&lt;0.1),0.1,IF(AND(EU643&gt;0.001,EU643&lt;0.05),0.05,EU643)))</f>
        <v>0</v>
      </c>
      <c r="EW643" s="23">
        <f>ES643+ET643+EV643</f>
        <v>0</v>
      </c>
      <c r="EX643">
        <f>IF(FB642&gt;0,EX642,0)</f>
        <v>0</v>
      </c>
      <c r="EY643" s="7">
        <f>ROUND(ED643+EJ643+EW643+EX643,2)</f>
        <v>0</v>
      </c>
      <c r="EZ643" s="7">
        <f>IF(AND(EY643&gt;0,EY644=0),EY643,0)</f>
        <v>0</v>
      </c>
      <c r="FA643" s="7">
        <f>IF(FB642&gt;0,FA642,0)</f>
        <v>0</v>
      </c>
      <c r="FB643" s="7">
        <f>IF(ROUND(EY643-FA643,2)&gt;0,ROUND(EY643-FA643,2),0)</f>
        <v>0</v>
      </c>
      <c r="GB643">
        <v>641</v>
      </c>
      <c r="GC643" s="7">
        <f>IF(HB642&gt;0,GC642-1000,GC642)</f>
        <v>0</v>
      </c>
      <c r="GD643" s="20">
        <f>IF(HB642&gt;0,ROUND(PMT($F$92/12,$F$96*12,-GC643),5),0)</f>
        <v>0</v>
      </c>
      <c r="GE643" s="15">
        <f>IF(HB642&gt;0,ROUND(GC643*$GE$1/1000,2),0)</f>
        <v>0</v>
      </c>
      <c r="GF643" s="9">
        <f>INT(GE643)</f>
        <v>0</v>
      </c>
      <c r="GG643" s="23">
        <f>INT((GE643-GF643)*10)/10</f>
        <v>0</v>
      </c>
      <c r="GH643" s="17">
        <f>GE643-GF643-GG643</f>
        <v>0</v>
      </c>
      <c r="GI643" s="23">
        <f>IF(OR(GH643=0.05,GH643=0),GH643,IF(AND(GH643&gt;0.051,GH643&lt;0.1),0.1,IF(AND(GH643&gt;0.001,GH643&lt;0.05),0.05,GH643)))</f>
        <v>0</v>
      </c>
      <c r="GJ643" s="23">
        <f>GF643+GG643+GI643</f>
        <v>0</v>
      </c>
      <c r="GK643" s="15">
        <f>IF(HB642&gt;0,ROUND($GD$1*$GK$1,2),0)</f>
        <v>0</v>
      </c>
      <c r="GL643" s="22">
        <v>0</v>
      </c>
      <c r="GM643" s="22">
        <f>IF(HB642&gt;0,ROUND($GD$1*$GM$1,0),0)</f>
        <v>0</v>
      </c>
      <c r="GN643" s="22">
        <f>IF(HB642&gt;0,ROUND($GD$1*$GN$1,2),0)</f>
        <v>0</v>
      </c>
      <c r="GO643" s="22">
        <f>IF(HB642&gt;0,ROUND($GD$1*$GO$1,2),0)</f>
        <v>0</v>
      </c>
      <c r="GP643" s="22">
        <f>IF(HB642&gt;0,ROUND($GD$1*$GP$1,2),0)</f>
        <v>0</v>
      </c>
      <c r="GQ643" s="15">
        <f>IF(HB642&gt;0,GK643+SUM(GM643:GP643),0)</f>
        <v>0</v>
      </c>
      <c r="GR643" s="22">
        <f>IF(HB642&gt;0,ROUND(GQ643/12,2),0)</f>
        <v>0</v>
      </c>
      <c r="GS643" s="9">
        <f>INT(GR643)</f>
        <v>0</v>
      </c>
      <c r="GT643" s="23">
        <f>INT((GR643-GS643)*10)/10</f>
        <v>0</v>
      </c>
      <c r="GU643" s="17">
        <f>GR643-GS643-GT643</f>
        <v>0</v>
      </c>
      <c r="GV643" s="23">
        <f>IF(OR(GU643=0.05,GU643=0),GU643,IF(AND(GU643&gt;0.051,GU643&lt;0.1),0.1,IF(AND(GU643&gt;0.001,GU643&lt;0.05),0.05,GU643)))</f>
        <v>0</v>
      </c>
      <c r="GW643" s="23">
        <f>GS643+GT643+GV643</f>
        <v>0</v>
      </c>
      <c r="GX643">
        <f>IF(HB642&gt;0,GX642,0)</f>
        <v>0</v>
      </c>
      <c r="GY643" s="7">
        <f>ROUND(GD643+GJ643+GW643+GX643,2)</f>
        <v>0</v>
      </c>
      <c r="GZ643" s="7">
        <f>IF(AND(GY643&gt;0,GY644=0),GY643,0)</f>
        <v>0</v>
      </c>
      <c r="HA643" s="7">
        <f>IF(HB642&gt;0,HA642,0)</f>
        <v>0</v>
      </c>
      <c r="HB643" s="7">
        <f>IF(ROUND(GY643-HA643,2)&gt;0,ROUND(GY643-HA643,2),0)</f>
        <v>0</v>
      </c>
    </row>
    <row r="644" spans="1:235">
      <c r="BB644">
        <v>642</v>
      </c>
      <c r="BC644" s="7">
        <f>IF(BW643&gt;0,BC643-1000,BC643)</f>
        <v>0</v>
      </c>
      <c r="BD644" s="20">
        <f>IF(BW643&gt;0,ROUND(PMT($F$92/12,$F$96*12,-BC644),5),0)</f>
        <v>0</v>
      </c>
      <c r="BE644" s="15">
        <f>IF(BW643&gt;0,ROUND(BC644*$E$1/1000,2),0)</f>
        <v>0</v>
      </c>
      <c r="BF644" s="15">
        <f>IF(BW643&gt;0,ROUND(MIN(BC644,$F$168)*$BF$1,2),0)</f>
        <v>0</v>
      </c>
      <c r="BG644" s="22">
        <v>0</v>
      </c>
      <c r="BH644" s="22">
        <f>IF(BW643&gt;0,ROUND(MIN(BC644,$F$168)*$BH$1,0),0)</f>
        <v>0</v>
      </c>
      <c r="BI644" s="22">
        <f>IF(BW643&gt;0,ROUND(MIN(BC644,$F$168)*$BI$1,2),0)</f>
        <v>0</v>
      </c>
      <c r="BJ644" s="22">
        <f>IF(BW643&gt;0,ROUND(MIN(BC644,$F$168)*$BJ$1,2),0)</f>
        <v>0</v>
      </c>
      <c r="BK644" s="22">
        <f>IF(BW643&gt;0,ROUND(MIN(BC644,$F$168)*$BK$1,2),0)</f>
        <v>0</v>
      </c>
      <c r="BL644" s="15">
        <f>IF(BW643&gt;0,BF644+SUM(BH644:BK644),0)</f>
        <v>0</v>
      </c>
      <c r="BM644" s="22">
        <f>IF(BW643&gt;0,ROUND(BL644/12,2),0)</f>
        <v>0</v>
      </c>
      <c r="BN644" s="9">
        <f>INT(BM644)</f>
        <v>0</v>
      </c>
      <c r="BO644" s="23">
        <f>INT((BM644-BN644)*10)/10</f>
        <v>0</v>
      </c>
      <c r="BP644" s="17">
        <f>BM644-BN644-BO644</f>
        <v>0</v>
      </c>
      <c r="BQ644" s="23">
        <f>IF(OR(BP644=0.05,BP644=0),BP644,IF(AND(BP644&gt;0.051,BP644&lt;0.1),0.1,IF(AND(BP644&gt;0.001,BP644&lt;0.05),0.05,BP644)))</f>
        <v>0</v>
      </c>
      <c r="BR644" s="23">
        <f>BN644+BO644+BQ644</f>
        <v>0</v>
      </c>
      <c r="BS644">
        <f>IF(BW643&gt;0,BS643,0)</f>
        <v>0</v>
      </c>
      <c r="BT644" s="7">
        <f>SUM(BD644:BE644)+BR644+BS644</f>
        <v>0</v>
      </c>
      <c r="BU644" s="7">
        <f>IF(AND(BT644&gt;0,BT645=0),BT644,0)</f>
        <v>0</v>
      </c>
      <c r="BV644" s="7">
        <f>IF(BW643&gt;0,BV643,0)</f>
        <v>0</v>
      </c>
      <c r="BW644" s="7">
        <f>IF(ROUND(BT644-BV644,2)&gt;0,ROUND(BT644-BV644,2),0)</f>
        <v>0</v>
      </c>
      <c r="CB644">
        <v>642</v>
      </c>
      <c r="CC644" s="7">
        <f>IF(DB643&gt;0,CC643-1000,CC643)</f>
        <v>0</v>
      </c>
      <c r="CD644" s="20">
        <f>IF(DB643&gt;0,ROUND(PMT($F$92/12,$F$96*12,-CC644),5),0)</f>
        <v>0</v>
      </c>
      <c r="CE644" s="15">
        <f>IF(DB643&gt;0,ROUND(CC644*$CE$1/1000,2),0)</f>
        <v>0</v>
      </c>
      <c r="CF644" s="9">
        <f>INT(CE644)</f>
        <v>0</v>
      </c>
      <c r="CG644" s="23">
        <f>INT((CE644-CF644)*10)/10</f>
        <v>0</v>
      </c>
      <c r="CH644" s="17">
        <f>CE644-CF644-CG644</f>
        <v>0</v>
      </c>
      <c r="CI644" s="23">
        <f>IF(OR(CH644=0.05,CH644=0),CH644,IF(AND(CH644&gt;0.051,CH644&lt;0.1),0.1,IF(AND(CH644&gt;0.001,CH644&lt;0.05),0.05,CH644)))</f>
        <v>0</v>
      </c>
      <c r="CJ644" s="23">
        <f>CF644+CG644+CI644</f>
        <v>0</v>
      </c>
      <c r="CK644" s="15">
        <f>IF(DB643&gt;0,ROUND($CD$1*$CK$1,2),0)</f>
        <v>0</v>
      </c>
      <c r="CL644" s="22">
        <v>0</v>
      </c>
      <c r="CM644" s="22">
        <f>IF(DB643&gt;0,ROUND($CD$1*$CM$1,2),0)</f>
        <v>0</v>
      </c>
      <c r="CN644" s="22">
        <f>IF(DB643&gt;0,ROUND($CD$1*$CN$1,2),0)</f>
        <v>0</v>
      </c>
      <c r="CO644" s="22">
        <f>IF(DB643&gt;0,ROUND($CD$1*$CO$1,2),0)</f>
        <v>0</v>
      </c>
      <c r="CP644" s="22">
        <f>IF(DB643&gt;0,ROUND($CD$1*$CP$1,2),0)</f>
        <v>0</v>
      </c>
      <c r="CQ644" s="15">
        <f>IF(DB643&gt;0,CK644+SUM(CM644:CP644),0)</f>
        <v>0</v>
      </c>
      <c r="CR644" s="22">
        <f>IF(DB643&gt;0,ROUND(CQ644/12,2),0)</f>
        <v>0</v>
      </c>
      <c r="CS644" s="9">
        <f>INT(CR644)</f>
        <v>0</v>
      </c>
      <c r="CT644" s="23">
        <f>INT((CR644-CS644)*10)/10</f>
        <v>0</v>
      </c>
      <c r="CU644" s="17">
        <f>CR644-CS644-CT644</f>
        <v>0</v>
      </c>
      <c r="CV644" s="23">
        <f>IF(OR(CU644=0.05,CU644=0),CU644,IF(AND(CU644&gt;0.051,CU644&lt;0.1),0.1,IF(AND(CU644&gt;0.001,CU644&lt;0.05),0.05,CU644)))</f>
        <v>0</v>
      </c>
      <c r="CW644" s="23">
        <f>CS644+CT644+CV644</f>
        <v>0</v>
      </c>
      <c r="CX644">
        <f>IF(DB643&gt;0,CX643,0)</f>
        <v>0</v>
      </c>
      <c r="CY644" s="7">
        <f>ROUND(CD644+CJ644+CW644+CX644,2)</f>
        <v>0</v>
      </c>
      <c r="CZ644" s="7">
        <f>IF(AND(CY644&gt;0,CY645=0),CY644,0)</f>
        <v>0</v>
      </c>
      <c r="DA644" s="7">
        <f>IF(DB643&gt;0,DA643,0)</f>
        <v>0</v>
      </c>
      <c r="DB644" s="7">
        <f>IF(ROUND(CY644-DA644,2)&gt;0,ROUND(CY644-DA644,2),0)</f>
        <v>0</v>
      </c>
      <c r="EB644">
        <v>642</v>
      </c>
      <c r="EC644" s="7">
        <f>IF(FB643&gt;0,EC643-1000,EC643)</f>
        <v>0</v>
      </c>
      <c r="ED644" s="20">
        <f>IF(FB643&gt;0,ROUND(PMT($F$92/12,$F$96*12,-EC644),5),0)</f>
        <v>0</v>
      </c>
      <c r="EE644" s="15">
        <f>IF(FB643&gt;0,ROUND(EC644*$EE$1/1000,2),0)</f>
        <v>0</v>
      </c>
      <c r="EF644" s="9">
        <f>INT(EE644)</f>
        <v>0</v>
      </c>
      <c r="EG644" s="23">
        <f>INT((EE644-EF644)*10)/10</f>
        <v>0</v>
      </c>
      <c r="EH644" s="17">
        <f>EE644-EF644-EG644</f>
        <v>0</v>
      </c>
      <c r="EI644" s="23">
        <f>IF(OR(EH644=0.05,EH644=0),EH644,IF(AND(EH644&gt;0.051,EH644&lt;0.1),0.1,IF(AND(EH644&gt;0.001,EH644&lt;0.05),0.05,EH644)))</f>
        <v>0</v>
      </c>
      <c r="EJ644" s="23">
        <f>EF644+EG644+EI644</f>
        <v>0</v>
      </c>
      <c r="EK644" s="15">
        <f>IF(FB643&gt;0,ROUND($ED$1*$EK$1,2),0)</f>
        <v>0</v>
      </c>
      <c r="EL644" s="22">
        <v>0</v>
      </c>
      <c r="EM644" s="22">
        <f>IF(FB643&gt;0,ROUND($ED$1*$EM$1,0),0)</f>
        <v>0</v>
      </c>
      <c r="EN644" s="22">
        <f>IF(FB643&gt;0,ROUND($ED$1*$EN$1,2),0)</f>
        <v>0</v>
      </c>
      <c r="EO644" s="22">
        <f>IF(FB643&gt;0,ROUND($ED$1*$EO$1,2),0)</f>
        <v>0</v>
      </c>
      <c r="EP644" s="22">
        <f>IF(FB643&gt;0,ROUND($ED$1*$EP$1,2),0)</f>
        <v>0</v>
      </c>
      <c r="EQ644" s="15">
        <f>IF(FB643&gt;0,EK644+SUM(EM644:EP644),0)</f>
        <v>0</v>
      </c>
      <c r="ER644" s="22">
        <f>IF(FB643&gt;0,ROUND(EQ644/12,2),0)</f>
        <v>0</v>
      </c>
      <c r="ES644" s="9">
        <f>INT(ER644)</f>
        <v>0</v>
      </c>
      <c r="ET644" s="23">
        <f>INT((ER644-ES644)*10)/10</f>
        <v>0</v>
      </c>
      <c r="EU644" s="17">
        <f>ER644-ES644-ET644</f>
        <v>0</v>
      </c>
      <c r="EV644" s="23">
        <f>IF(OR(EU644=0.05,EU644=0),EU644,IF(AND(EU644&gt;0.051,EU644&lt;0.1),0.1,IF(AND(EU644&gt;0.001,EU644&lt;0.05),0.05,EU644)))</f>
        <v>0</v>
      </c>
      <c r="EW644" s="23">
        <f>ES644+ET644+EV644</f>
        <v>0</v>
      </c>
      <c r="EX644">
        <f>IF(FB643&gt;0,EX643,0)</f>
        <v>0</v>
      </c>
      <c r="EY644" s="7">
        <f>ROUND(ED644+EJ644+EW644+EX644,2)</f>
        <v>0</v>
      </c>
      <c r="EZ644" s="7">
        <f>IF(AND(EY644&gt;0,EY645=0),EY644,0)</f>
        <v>0</v>
      </c>
      <c r="FA644" s="7">
        <f>IF(FB643&gt;0,FA643,0)</f>
        <v>0</v>
      </c>
      <c r="FB644" s="7">
        <f>IF(ROUND(EY644-FA644,2)&gt;0,ROUND(EY644-FA644,2),0)</f>
        <v>0</v>
      </c>
      <c r="GB644">
        <v>642</v>
      </c>
      <c r="GC644" s="7">
        <f>IF(HB643&gt;0,GC643-1000,GC643)</f>
        <v>0</v>
      </c>
      <c r="GD644" s="20">
        <f>IF(HB643&gt;0,ROUND(PMT($F$92/12,$F$96*12,-GC644),5),0)</f>
        <v>0</v>
      </c>
      <c r="GE644" s="15">
        <f>IF(HB643&gt;0,ROUND(GC644*$GE$1/1000,2),0)</f>
        <v>0</v>
      </c>
      <c r="GF644" s="9">
        <f>INT(GE644)</f>
        <v>0</v>
      </c>
      <c r="GG644" s="23">
        <f>INT((GE644-GF644)*10)/10</f>
        <v>0</v>
      </c>
      <c r="GH644" s="17">
        <f>GE644-GF644-GG644</f>
        <v>0</v>
      </c>
      <c r="GI644" s="23">
        <f>IF(OR(GH644=0.05,GH644=0),GH644,IF(AND(GH644&gt;0.051,GH644&lt;0.1),0.1,IF(AND(GH644&gt;0.001,GH644&lt;0.05),0.05,GH644)))</f>
        <v>0</v>
      </c>
      <c r="GJ644" s="23">
        <f>GF644+GG644+GI644</f>
        <v>0</v>
      </c>
      <c r="GK644" s="15">
        <f>IF(HB643&gt;0,ROUND($GD$1*$GK$1,2),0)</f>
        <v>0</v>
      </c>
      <c r="GL644" s="22">
        <v>0</v>
      </c>
      <c r="GM644" s="22">
        <f>IF(HB643&gt;0,ROUND($GD$1*$GM$1,0),0)</f>
        <v>0</v>
      </c>
      <c r="GN644" s="22">
        <f>IF(HB643&gt;0,ROUND($GD$1*$GN$1,2),0)</f>
        <v>0</v>
      </c>
      <c r="GO644" s="22">
        <f>IF(HB643&gt;0,ROUND($GD$1*$GO$1,2),0)</f>
        <v>0</v>
      </c>
      <c r="GP644" s="22">
        <f>IF(HB643&gt;0,ROUND($GD$1*$GP$1,2),0)</f>
        <v>0</v>
      </c>
      <c r="GQ644" s="15">
        <f>IF(HB643&gt;0,GK644+SUM(GM644:GP644),0)</f>
        <v>0</v>
      </c>
      <c r="GR644" s="22">
        <f>IF(HB643&gt;0,ROUND(GQ644/12,2),0)</f>
        <v>0</v>
      </c>
      <c r="GS644" s="9">
        <f>INT(GR644)</f>
        <v>0</v>
      </c>
      <c r="GT644" s="23">
        <f>INT((GR644-GS644)*10)/10</f>
        <v>0</v>
      </c>
      <c r="GU644" s="17">
        <f>GR644-GS644-GT644</f>
        <v>0</v>
      </c>
      <c r="GV644" s="23">
        <f>IF(OR(GU644=0.05,GU644=0),GU644,IF(AND(GU644&gt;0.051,GU644&lt;0.1),0.1,IF(AND(GU644&gt;0.001,GU644&lt;0.05),0.05,GU644)))</f>
        <v>0</v>
      </c>
      <c r="GW644" s="23">
        <f>GS644+GT644+GV644</f>
        <v>0</v>
      </c>
      <c r="GX644">
        <f>IF(HB643&gt;0,GX643,0)</f>
        <v>0</v>
      </c>
      <c r="GY644" s="7">
        <f>ROUND(GD644+GJ644+GW644+GX644,2)</f>
        <v>0</v>
      </c>
      <c r="GZ644" s="7">
        <f>IF(AND(GY644&gt;0,GY645=0),GY644,0)</f>
        <v>0</v>
      </c>
      <c r="HA644" s="7">
        <f>IF(HB643&gt;0,HA643,0)</f>
        <v>0</v>
      </c>
      <c r="HB644" s="7">
        <f>IF(ROUND(GY644-HA644,2)&gt;0,ROUND(GY644-HA644,2),0)</f>
        <v>0</v>
      </c>
    </row>
    <row r="645" spans="1:235">
      <c r="BB645">
        <v>643</v>
      </c>
      <c r="BC645" s="7">
        <f>IF(BW644&gt;0,BC644-1000,BC644)</f>
        <v>0</v>
      </c>
      <c r="BD645" s="20">
        <f>IF(BW644&gt;0,ROUND(PMT($F$92/12,$F$96*12,-BC645),5),0)</f>
        <v>0</v>
      </c>
      <c r="BE645" s="15">
        <f>IF(BW644&gt;0,ROUND(BC645*$E$1/1000,2),0)</f>
        <v>0</v>
      </c>
      <c r="BF645" s="15">
        <f>IF(BW644&gt;0,ROUND(MIN(BC645,$F$168)*$BF$1,2),0)</f>
        <v>0</v>
      </c>
      <c r="BG645" s="22">
        <v>0</v>
      </c>
      <c r="BH645" s="22">
        <f>IF(BW644&gt;0,ROUND(MIN(BC645,$F$168)*$BH$1,0),0)</f>
        <v>0</v>
      </c>
      <c r="BI645" s="22">
        <f>IF(BW644&gt;0,ROUND(MIN(BC645,$F$168)*$BI$1,2),0)</f>
        <v>0</v>
      </c>
      <c r="BJ645" s="22">
        <f>IF(BW644&gt;0,ROUND(MIN(BC645,$F$168)*$BJ$1,2),0)</f>
        <v>0</v>
      </c>
      <c r="BK645" s="22">
        <f>IF(BW644&gt;0,ROUND(MIN(BC645,$F$168)*$BK$1,2),0)</f>
        <v>0</v>
      </c>
      <c r="BL645" s="15">
        <f>IF(BW644&gt;0,BF645+SUM(BH645:BK645),0)</f>
        <v>0</v>
      </c>
      <c r="BM645" s="22">
        <f>IF(BW644&gt;0,ROUND(BL645/12,2),0)</f>
        <v>0</v>
      </c>
      <c r="BN645" s="9">
        <f>INT(BM645)</f>
        <v>0</v>
      </c>
      <c r="BO645" s="23">
        <f>INT((BM645-BN645)*10)/10</f>
        <v>0</v>
      </c>
      <c r="BP645" s="17">
        <f>BM645-BN645-BO645</f>
        <v>0</v>
      </c>
      <c r="BQ645" s="23">
        <f>IF(OR(BP645=0.05,BP645=0),BP645,IF(AND(BP645&gt;0.051,BP645&lt;0.1),0.1,IF(AND(BP645&gt;0.001,BP645&lt;0.05),0.05,BP645)))</f>
        <v>0</v>
      </c>
      <c r="BR645" s="23">
        <f>BN645+BO645+BQ645</f>
        <v>0</v>
      </c>
      <c r="BS645">
        <f>IF(BW644&gt;0,BS644,0)</f>
        <v>0</v>
      </c>
      <c r="BT645" s="7">
        <f>SUM(BD645:BE645)+BR645+BS645</f>
        <v>0</v>
      </c>
      <c r="BU645" s="7">
        <f>IF(AND(BT645&gt;0,BT646=0),BT645,0)</f>
        <v>0</v>
      </c>
      <c r="BV645" s="7">
        <f>IF(BW644&gt;0,BV644,0)</f>
        <v>0</v>
      </c>
      <c r="BW645" s="7">
        <f>IF(ROUND(BT645-BV645,2)&gt;0,ROUND(BT645-BV645,2),0)</f>
        <v>0</v>
      </c>
      <c r="CB645">
        <v>643</v>
      </c>
      <c r="CC645" s="7">
        <f>IF(DB644&gt;0,CC644-1000,CC644)</f>
        <v>0</v>
      </c>
      <c r="CD645" s="20">
        <f>IF(DB644&gt;0,ROUND(PMT($F$92/12,$F$96*12,-CC645),5),0)</f>
        <v>0</v>
      </c>
      <c r="CE645" s="15">
        <f>IF(DB644&gt;0,ROUND(CC645*$CE$1/1000,2),0)</f>
        <v>0</v>
      </c>
      <c r="CF645" s="9">
        <f>INT(CE645)</f>
        <v>0</v>
      </c>
      <c r="CG645" s="23">
        <f>INT((CE645-CF645)*10)/10</f>
        <v>0</v>
      </c>
      <c r="CH645" s="17">
        <f>CE645-CF645-CG645</f>
        <v>0</v>
      </c>
      <c r="CI645" s="23">
        <f>IF(OR(CH645=0.05,CH645=0),CH645,IF(AND(CH645&gt;0.051,CH645&lt;0.1),0.1,IF(AND(CH645&gt;0.001,CH645&lt;0.05),0.05,CH645)))</f>
        <v>0</v>
      </c>
      <c r="CJ645" s="23">
        <f>CF645+CG645+CI645</f>
        <v>0</v>
      </c>
      <c r="CK645" s="15">
        <f>IF(DB644&gt;0,ROUND($CD$1*$CK$1,2),0)</f>
        <v>0</v>
      </c>
      <c r="CL645" s="22">
        <v>0</v>
      </c>
      <c r="CM645" s="22">
        <f>IF(DB644&gt;0,ROUND($CD$1*$CM$1,2),0)</f>
        <v>0</v>
      </c>
      <c r="CN645" s="22">
        <f>IF(DB644&gt;0,ROUND($CD$1*$CN$1,2),0)</f>
        <v>0</v>
      </c>
      <c r="CO645" s="22">
        <f>IF(DB644&gt;0,ROUND($CD$1*$CO$1,2),0)</f>
        <v>0</v>
      </c>
      <c r="CP645" s="22">
        <f>IF(DB644&gt;0,ROUND($CD$1*$CP$1,2),0)</f>
        <v>0</v>
      </c>
      <c r="CQ645" s="15">
        <f>IF(DB644&gt;0,CK645+SUM(CM645:CP645),0)</f>
        <v>0</v>
      </c>
      <c r="CR645" s="22">
        <f>IF(DB644&gt;0,ROUND(CQ645/12,2),0)</f>
        <v>0</v>
      </c>
      <c r="CS645" s="9">
        <f>INT(CR645)</f>
        <v>0</v>
      </c>
      <c r="CT645" s="23">
        <f>INT((CR645-CS645)*10)/10</f>
        <v>0</v>
      </c>
      <c r="CU645" s="17">
        <f>CR645-CS645-CT645</f>
        <v>0</v>
      </c>
      <c r="CV645" s="23">
        <f>IF(OR(CU645=0.05,CU645=0),CU645,IF(AND(CU645&gt;0.051,CU645&lt;0.1),0.1,IF(AND(CU645&gt;0.001,CU645&lt;0.05),0.05,CU645)))</f>
        <v>0</v>
      </c>
      <c r="CW645" s="23">
        <f>CS645+CT645+CV645</f>
        <v>0</v>
      </c>
      <c r="CX645">
        <f>IF(DB644&gt;0,CX644,0)</f>
        <v>0</v>
      </c>
      <c r="CY645" s="7">
        <f>ROUND(CD645+CJ645+CW645+CX645,2)</f>
        <v>0</v>
      </c>
      <c r="CZ645" s="7">
        <f>IF(AND(CY645&gt;0,CY646=0),CY645,0)</f>
        <v>0</v>
      </c>
      <c r="DA645" s="7">
        <f>IF(DB644&gt;0,DA644,0)</f>
        <v>0</v>
      </c>
      <c r="DB645" s="7">
        <f>IF(ROUND(CY645-DA645,2)&gt;0,ROUND(CY645-DA645,2),0)</f>
        <v>0</v>
      </c>
      <c r="EB645">
        <v>643</v>
      </c>
      <c r="EC645" s="7">
        <f>IF(FB644&gt;0,EC644-1000,EC644)</f>
        <v>0</v>
      </c>
      <c r="ED645" s="20">
        <f>IF(FB644&gt;0,ROUND(PMT($F$92/12,$F$96*12,-EC645),5),0)</f>
        <v>0</v>
      </c>
      <c r="EE645" s="15">
        <f>IF(FB644&gt;0,ROUND(EC645*$EE$1/1000,2),0)</f>
        <v>0</v>
      </c>
      <c r="EF645" s="9">
        <f>INT(EE645)</f>
        <v>0</v>
      </c>
      <c r="EG645" s="23">
        <f>INT((EE645-EF645)*10)/10</f>
        <v>0</v>
      </c>
      <c r="EH645" s="17">
        <f>EE645-EF645-EG645</f>
        <v>0</v>
      </c>
      <c r="EI645" s="23">
        <f>IF(OR(EH645=0.05,EH645=0),EH645,IF(AND(EH645&gt;0.051,EH645&lt;0.1),0.1,IF(AND(EH645&gt;0.001,EH645&lt;0.05),0.05,EH645)))</f>
        <v>0</v>
      </c>
      <c r="EJ645" s="23">
        <f>EF645+EG645+EI645</f>
        <v>0</v>
      </c>
      <c r="EK645" s="15">
        <f>IF(FB644&gt;0,ROUND($ED$1*$EK$1,2),0)</f>
        <v>0</v>
      </c>
      <c r="EL645" s="22">
        <v>0</v>
      </c>
      <c r="EM645" s="22">
        <f>IF(FB644&gt;0,ROUND($ED$1*$EM$1,0),0)</f>
        <v>0</v>
      </c>
      <c r="EN645" s="22">
        <f>IF(FB644&gt;0,ROUND($ED$1*$EN$1,2),0)</f>
        <v>0</v>
      </c>
      <c r="EO645" s="22">
        <f>IF(FB644&gt;0,ROUND($ED$1*$EO$1,2),0)</f>
        <v>0</v>
      </c>
      <c r="EP645" s="22">
        <f>IF(FB644&gt;0,ROUND($ED$1*$EP$1,2),0)</f>
        <v>0</v>
      </c>
      <c r="EQ645" s="15">
        <f>IF(FB644&gt;0,EK645+SUM(EM645:EP645),0)</f>
        <v>0</v>
      </c>
      <c r="ER645" s="22">
        <f>IF(FB644&gt;0,ROUND(EQ645/12,2),0)</f>
        <v>0</v>
      </c>
      <c r="ES645" s="9">
        <f>INT(ER645)</f>
        <v>0</v>
      </c>
      <c r="ET645" s="23">
        <f>INT((ER645-ES645)*10)/10</f>
        <v>0</v>
      </c>
      <c r="EU645" s="17">
        <f>ER645-ES645-ET645</f>
        <v>0</v>
      </c>
      <c r="EV645" s="23">
        <f>IF(OR(EU645=0.05,EU645=0),EU645,IF(AND(EU645&gt;0.051,EU645&lt;0.1),0.1,IF(AND(EU645&gt;0.001,EU645&lt;0.05),0.05,EU645)))</f>
        <v>0</v>
      </c>
      <c r="EW645" s="23">
        <f>ES645+ET645+EV645</f>
        <v>0</v>
      </c>
      <c r="EX645">
        <f>IF(FB644&gt;0,EX644,0)</f>
        <v>0</v>
      </c>
      <c r="EY645" s="7">
        <f>ROUND(ED645+EJ645+EW645+EX645,2)</f>
        <v>0</v>
      </c>
      <c r="EZ645" s="7">
        <f>IF(AND(EY645&gt;0,EY646=0),EY645,0)</f>
        <v>0</v>
      </c>
      <c r="FA645" s="7">
        <f>IF(FB644&gt;0,FA644,0)</f>
        <v>0</v>
      </c>
      <c r="FB645" s="7">
        <f>IF(ROUND(EY645-FA645,2)&gt;0,ROUND(EY645-FA645,2),0)</f>
        <v>0</v>
      </c>
      <c r="GB645">
        <v>643</v>
      </c>
      <c r="GC645" s="7">
        <f>IF(HB644&gt;0,GC644-1000,GC644)</f>
        <v>0</v>
      </c>
      <c r="GD645" s="20">
        <f>IF(HB644&gt;0,ROUND(PMT($F$92/12,$F$96*12,-GC645),5),0)</f>
        <v>0</v>
      </c>
      <c r="GE645" s="15">
        <f>IF(HB644&gt;0,ROUND(GC645*$GE$1/1000,2),0)</f>
        <v>0</v>
      </c>
      <c r="GF645" s="9">
        <f>INT(GE645)</f>
        <v>0</v>
      </c>
      <c r="GG645" s="23">
        <f>INT((GE645-GF645)*10)/10</f>
        <v>0</v>
      </c>
      <c r="GH645" s="17">
        <f>GE645-GF645-GG645</f>
        <v>0</v>
      </c>
      <c r="GI645" s="23">
        <f>IF(OR(GH645=0.05,GH645=0),GH645,IF(AND(GH645&gt;0.051,GH645&lt;0.1),0.1,IF(AND(GH645&gt;0.001,GH645&lt;0.05),0.05,GH645)))</f>
        <v>0</v>
      </c>
      <c r="GJ645" s="23">
        <f>GF645+GG645+GI645</f>
        <v>0</v>
      </c>
      <c r="GK645" s="15">
        <f>IF(HB644&gt;0,ROUND($GD$1*$GK$1,2),0)</f>
        <v>0</v>
      </c>
      <c r="GL645" s="22">
        <v>0</v>
      </c>
      <c r="GM645" s="22">
        <f>IF(HB644&gt;0,ROUND($GD$1*$GM$1,0),0)</f>
        <v>0</v>
      </c>
      <c r="GN645" s="22">
        <f>IF(HB644&gt;0,ROUND($GD$1*$GN$1,2),0)</f>
        <v>0</v>
      </c>
      <c r="GO645" s="22">
        <f>IF(HB644&gt;0,ROUND($GD$1*$GO$1,2),0)</f>
        <v>0</v>
      </c>
      <c r="GP645" s="22">
        <f>IF(HB644&gt;0,ROUND($GD$1*$GP$1,2),0)</f>
        <v>0</v>
      </c>
      <c r="GQ645" s="15">
        <f>IF(HB644&gt;0,GK645+SUM(GM645:GP645),0)</f>
        <v>0</v>
      </c>
      <c r="GR645" s="22">
        <f>IF(HB644&gt;0,ROUND(GQ645/12,2),0)</f>
        <v>0</v>
      </c>
      <c r="GS645" s="9">
        <f>INT(GR645)</f>
        <v>0</v>
      </c>
      <c r="GT645" s="23">
        <f>INT((GR645-GS645)*10)/10</f>
        <v>0</v>
      </c>
      <c r="GU645" s="17">
        <f>GR645-GS645-GT645</f>
        <v>0</v>
      </c>
      <c r="GV645" s="23">
        <f>IF(OR(GU645=0.05,GU645=0),GU645,IF(AND(GU645&gt;0.051,GU645&lt;0.1),0.1,IF(AND(GU645&gt;0.001,GU645&lt;0.05),0.05,GU645)))</f>
        <v>0</v>
      </c>
      <c r="GW645" s="23">
        <f>GS645+GT645+GV645</f>
        <v>0</v>
      </c>
      <c r="GX645">
        <f>IF(HB644&gt;0,GX644,0)</f>
        <v>0</v>
      </c>
      <c r="GY645" s="7">
        <f>ROUND(GD645+GJ645+GW645+GX645,2)</f>
        <v>0</v>
      </c>
      <c r="GZ645" s="7">
        <f>IF(AND(GY645&gt;0,GY646=0),GY645,0)</f>
        <v>0</v>
      </c>
      <c r="HA645" s="7">
        <f>IF(HB644&gt;0,HA644,0)</f>
        <v>0</v>
      </c>
      <c r="HB645" s="7">
        <f>IF(ROUND(GY645-HA645,2)&gt;0,ROUND(GY645-HA645,2),0)</f>
        <v>0</v>
      </c>
    </row>
    <row r="646" spans="1:235">
      <c r="BB646">
        <v>644</v>
      </c>
      <c r="BC646" s="7">
        <f>IF(BW645&gt;0,BC645-1000,BC645)</f>
        <v>0</v>
      </c>
      <c r="BD646" s="20">
        <f>IF(BW645&gt;0,ROUND(PMT($F$92/12,$F$96*12,-BC646),5),0)</f>
        <v>0</v>
      </c>
      <c r="BE646" s="15">
        <f>IF(BW645&gt;0,ROUND(BC646*$E$1/1000,2),0)</f>
        <v>0</v>
      </c>
      <c r="BF646" s="15">
        <f>IF(BW645&gt;0,ROUND(MIN(BC646,$F$168)*$BF$1,2),0)</f>
        <v>0</v>
      </c>
      <c r="BG646" s="22">
        <v>0</v>
      </c>
      <c r="BH646" s="22">
        <f>IF(BW645&gt;0,ROUND(MIN(BC646,$F$168)*$BH$1,0),0)</f>
        <v>0</v>
      </c>
      <c r="BI646" s="22">
        <f>IF(BW645&gt;0,ROUND(MIN(BC646,$F$168)*$BI$1,2),0)</f>
        <v>0</v>
      </c>
      <c r="BJ646" s="22">
        <f>IF(BW645&gt;0,ROUND(MIN(BC646,$F$168)*$BJ$1,2),0)</f>
        <v>0</v>
      </c>
      <c r="BK646" s="22">
        <f>IF(BW645&gt;0,ROUND(MIN(BC646,$F$168)*$BK$1,2),0)</f>
        <v>0</v>
      </c>
      <c r="BL646" s="15">
        <f>IF(BW645&gt;0,BF646+SUM(BH646:BK646),0)</f>
        <v>0</v>
      </c>
      <c r="BM646" s="22">
        <f>IF(BW645&gt;0,ROUND(BL646/12,2),0)</f>
        <v>0</v>
      </c>
      <c r="BN646" s="9">
        <f>INT(BM646)</f>
        <v>0</v>
      </c>
      <c r="BO646" s="23">
        <f>INT((BM646-BN646)*10)/10</f>
        <v>0</v>
      </c>
      <c r="BP646" s="17">
        <f>BM646-BN646-BO646</f>
        <v>0</v>
      </c>
      <c r="BQ646" s="23">
        <f>IF(OR(BP646=0.05,BP646=0),BP646,IF(AND(BP646&gt;0.051,BP646&lt;0.1),0.1,IF(AND(BP646&gt;0.001,BP646&lt;0.05),0.05,BP646)))</f>
        <v>0</v>
      </c>
      <c r="BR646" s="23">
        <f>BN646+BO646+BQ646</f>
        <v>0</v>
      </c>
      <c r="BS646">
        <f>IF(BW645&gt;0,BS645,0)</f>
        <v>0</v>
      </c>
      <c r="BT646" s="7">
        <f>SUM(BD646:BE646)+BR646+BS646</f>
        <v>0</v>
      </c>
      <c r="BU646" s="7">
        <f>IF(AND(BT646&gt;0,BT647=0),BT646,0)</f>
        <v>0</v>
      </c>
      <c r="BV646" s="7">
        <f>IF(BW645&gt;0,BV645,0)</f>
        <v>0</v>
      </c>
      <c r="BW646" s="7">
        <f>IF(ROUND(BT646-BV646,2)&gt;0,ROUND(BT646-BV646,2),0)</f>
        <v>0</v>
      </c>
      <c r="CB646">
        <v>644</v>
      </c>
      <c r="CC646" s="7">
        <f>IF(DB645&gt;0,CC645-1000,CC645)</f>
        <v>0</v>
      </c>
      <c r="CD646" s="20">
        <f>IF(DB645&gt;0,ROUND(PMT($F$92/12,$F$96*12,-CC646),5),0)</f>
        <v>0</v>
      </c>
      <c r="CE646" s="15">
        <f>IF(DB645&gt;0,ROUND(CC646*$CE$1/1000,2),0)</f>
        <v>0</v>
      </c>
      <c r="CF646" s="9">
        <f>INT(CE646)</f>
        <v>0</v>
      </c>
      <c r="CG646" s="23">
        <f>INT((CE646-CF646)*10)/10</f>
        <v>0</v>
      </c>
      <c r="CH646" s="17">
        <f>CE646-CF646-CG646</f>
        <v>0</v>
      </c>
      <c r="CI646" s="23">
        <f>IF(OR(CH646=0.05,CH646=0),CH646,IF(AND(CH646&gt;0.051,CH646&lt;0.1),0.1,IF(AND(CH646&gt;0.001,CH646&lt;0.05),0.05,CH646)))</f>
        <v>0</v>
      </c>
      <c r="CJ646" s="23">
        <f>CF646+CG646+CI646</f>
        <v>0</v>
      </c>
      <c r="CK646" s="15">
        <f>IF(DB645&gt;0,ROUND($CD$1*$CK$1,2),0)</f>
        <v>0</v>
      </c>
      <c r="CL646" s="22">
        <v>0</v>
      </c>
      <c r="CM646" s="22">
        <f>IF(DB645&gt;0,ROUND($CD$1*$CM$1,2),0)</f>
        <v>0</v>
      </c>
      <c r="CN646" s="22">
        <f>IF(DB645&gt;0,ROUND($CD$1*$CN$1,2),0)</f>
        <v>0</v>
      </c>
      <c r="CO646" s="22">
        <f>IF(DB645&gt;0,ROUND($CD$1*$CO$1,2),0)</f>
        <v>0</v>
      </c>
      <c r="CP646" s="22">
        <f>IF(DB645&gt;0,ROUND($CD$1*$CP$1,2),0)</f>
        <v>0</v>
      </c>
      <c r="CQ646" s="15">
        <f>IF(DB645&gt;0,CK646+SUM(CM646:CP646),0)</f>
        <v>0</v>
      </c>
      <c r="CR646" s="22">
        <f>IF(DB645&gt;0,ROUND(CQ646/12,2),0)</f>
        <v>0</v>
      </c>
      <c r="CS646" s="9">
        <f>INT(CR646)</f>
        <v>0</v>
      </c>
      <c r="CT646" s="23">
        <f>INT((CR646-CS646)*10)/10</f>
        <v>0</v>
      </c>
      <c r="CU646" s="17">
        <f>CR646-CS646-CT646</f>
        <v>0</v>
      </c>
      <c r="CV646" s="23">
        <f>IF(OR(CU646=0.05,CU646=0),CU646,IF(AND(CU646&gt;0.051,CU646&lt;0.1),0.1,IF(AND(CU646&gt;0.001,CU646&lt;0.05),0.05,CU646)))</f>
        <v>0</v>
      </c>
      <c r="CW646" s="23">
        <f>CS646+CT646+CV646</f>
        <v>0</v>
      </c>
      <c r="CX646">
        <f>IF(DB645&gt;0,CX645,0)</f>
        <v>0</v>
      </c>
      <c r="CY646" s="7">
        <f>ROUND(CD646+CJ646+CW646+CX646,2)</f>
        <v>0</v>
      </c>
      <c r="CZ646" s="7">
        <f>IF(AND(CY646&gt;0,CY647=0),CY646,0)</f>
        <v>0</v>
      </c>
      <c r="DA646" s="7">
        <f>IF(DB645&gt;0,DA645,0)</f>
        <v>0</v>
      </c>
      <c r="DB646" s="7">
        <f>IF(ROUND(CY646-DA646,2)&gt;0,ROUND(CY646-DA646,2),0)</f>
        <v>0</v>
      </c>
      <c r="EB646">
        <v>644</v>
      </c>
      <c r="EC646" s="7">
        <f>IF(FB645&gt;0,EC645-1000,EC645)</f>
        <v>0</v>
      </c>
      <c r="ED646" s="20">
        <f>IF(FB645&gt;0,ROUND(PMT($F$92/12,$F$96*12,-EC646),5),0)</f>
        <v>0</v>
      </c>
      <c r="EE646" s="15">
        <f>IF(FB645&gt;0,ROUND(EC646*$EE$1/1000,2),0)</f>
        <v>0</v>
      </c>
      <c r="EF646" s="9">
        <f>INT(EE646)</f>
        <v>0</v>
      </c>
      <c r="EG646" s="23">
        <f>INT((EE646-EF646)*10)/10</f>
        <v>0</v>
      </c>
      <c r="EH646" s="17">
        <f>EE646-EF646-EG646</f>
        <v>0</v>
      </c>
      <c r="EI646" s="23">
        <f>IF(OR(EH646=0.05,EH646=0),EH646,IF(AND(EH646&gt;0.051,EH646&lt;0.1),0.1,IF(AND(EH646&gt;0.001,EH646&lt;0.05),0.05,EH646)))</f>
        <v>0</v>
      </c>
      <c r="EJ646" s="23">
        <f>EF646+EG646+EI646</f>
        <v>0</v>
      </c>
      <c r="EK646" s="15">
        <f>IF(FB645&gt;0,ROUND($ED$1*$EK$1,2),0)</f>
        <v>0</v>
      </c>
      <c r="EL646" s="22">
        <v>0</v>
      </c>
      <c r="EM646" s="22">
        <f>IF(FB645&gt;0,ROUND($ED$1*$EM$1,0),0)</f>
        <v>0</v>
      </c>
      <c r="EN646" s="22">
        <f>IF(FB645&gt;0,ROUND($ED$1*$EN$1,2),0)</f>
        <v>0</v>
      </c>
      <c r="EO646" s="22">
        <f>IF(FB645&gt;0,ROUND($ED$1*$EO$1,2),0)</f>
        <v>0</v>
      </c>
      <c r="EP646" s="22">
        <f>IF(FB645&gt;0,ROUND($ED$1*$EP$1,2),0)</f>
        <v>0</v>
      </c>
      <c r="EQ646" s="15">
        <f>IF(FB645&gt;0,EK646+SUM(EM646:EP646),0)</f>
        <v>0</v>
      </c>
      <c r="ER646" s="22">
        <f>IF(FB645&gt;0,ROUND(EQ646/12,2),0)</f>
        <v>0</v>
      </c>
      <c r="ES646" s="9">
        <f>INT(ER646)</f>
        <v>0</v>
      </c>
      <c r="ET646" s="23">
        <f>INT((ER646-ES646)*10)/10</f>
        <v>0</v>
      </c>
      <c r="EU646" s="17">
        <f>ER646-ES646-ET646</f>
        <v>0</v>
      </c>
      <c r="EV646" s="23">
        <f>IF(OR(EU646=0.05,EU646=0),EU646,IF(AND(EU646&gt;0.051,EU646&lt;0.1),0.1,IF(AND(EU646&gt;0.001,EU646&lt;0.05),0.05,EU646)))</f>
        <v>0</v>
      </c>
      <c r="EW646" s="23">
        <f>ES646+ET646+EV646</f>
        <v>0</v>
      </c>
      <c r="EX646">
        <f>IF(FB645&gt;0,EX645,0)</f>
        <v>0</v>
      </c>
      <c r="EY646" s="7">
        <f>ROUND(ED646+EJ646+EW646+EX646,2)</f>
        <v>0</v>
      </c>
      <c r="EZ646" s="7">
        <f>IF(AND(EY646&gt;0,EY647=0),EY646,0)</f>
        <v>0</v>
      </c>
      <c r="FA646" s="7">
        <f>IF(FB645&gt;0,FA645,0)</f>
        <v>0</v>
      </c>
      <c r="FB646" s="7">
        <f>IF(ROUND(EY646-FA646,2)&gt;0,ROUND(EY646-FA646,2),0)</f>
        <v>0</v>
      </c>
      <c r="GB646">
        <v>644</v>
      </c>
      <c r="GC646" s="7">
        <f>IF(HB645&gt;0,GC645-1000,GC645)</f>
        <v>0</v>
      </c>
      <c r="GD646" s="20">
        <f>IF(HB645&gt;0,ROUND(PMT($F$92/12,$F$96*12,-GC646),5),0)</f>
        <v>0</v>
      </c>
      <c r="GE646" s="15">
        <f>IF(HB645&gt;0,ROUND(GC646*$GE$1/1000,2),0)</f>
        <v>0</v>
      </c>
      <c r="GF646" s="9">
        <f>INT(GE646)</f>
        <v>0</v>
      </c>
      <c r="GG646" s="23">
        <f>INT((GE646-GF646)*10)/10</f>
        <v>0</v>
      </c>
      <c r="GH646" s="17">
        <f>GE646-GF646-GG646</f>
        <v>0</v>
      </c>
      <c r="GI646" s="23">
        <f>IF(OR(GH646=0.05,GH646=0),GH646,IF(AND(GH646&gt;0.051,GH646&lt;0.1),0.1,IF(AND(GH646&gt;0.001,GH646&lt;0.05),0.05,GH646)))</f>
        <v>0</v>
      </c>
      <c r="GJ646" s="23">
        <f>GF646+GG646+GI646</f>
        <v>0</v>
      </c>
      <c r="GK646" s="15">
        <f>IF(HB645&gt;0,ROUND($GD$1*$GK$1,2),0)</f>
        <v>0</v>
      </c>
      <c r="GL646" s="22">
        <v>0</v>
      </c>
      <c r="GM646" s="22">
        <f>IF(HB645&gt;0,ROUND($GD$1*$GM$1,0),0)</f>
        <v>0</v>
      </c>
      <c r="GN646" s="22">
        <f>IF(HB645&gt;0,ROUND($GD$1*$GN$1,2),0)</f>
        <v>0</v>
      </c>
      <c r="GO646" s="22">
        <f>IF(HB645&gt;0,ROUND($GD$1*$GO$1,2),0)</f>
        <v>0</v>
      </c>
      <c r="GP646" s="22">
        <f>IF(HB645&gt;0,ROUND($GD$1*$GP$1,2),0)</f>
        <v>0</v>
      </c>
      <c r="GQ646" s="15">
        <f>IF(HB645&gt;0,GK646+SUM(GM646:GP646),0)</f>
        <v>0</v>
      </c>
      <c r="GR646" s="22">
        <f>IF(HB645&gt;0,ROUND(GQ646/12,2),0)</f>
        <v>0</v>
      </c>
      <c r="GS646" s="9">
        <f>INT(GR646)</f>
        <v>0</v>
      </c>
      <c r="GT646" s="23">
        <f>INT((GR646-GS646)*10)/10</f>
        <v>0</v>
      </c>
      <c r="GU646" s="17">
        <f>GR646-GS646-GT646</f>
        <v>0</v>
      </c>
      <c r="GV646" s="23">
        <f>IF(OR(GU646=0.05,GU646=0),GU646,IF(AND(GU646&gt;0.051,GU646&lt;0.1),0.1,IF(AND(GU646&gt;0.001,GU646&lt;0.05),0.05,GU646)))</f>
        <v>0</v>
      </c>
      <c r="GW646" s="23">
        <f>GS646+GT646+GV646</f>
        <v>0</v>
      </c>
      <c r="GX646">
        <f>IF(HB645&gt;0,GX645,0)</f>
        <v>0</v>
      </c>
      <c r="GY646" s="7">
        <f>ROUND(GD646+GJ646+GW646+GX646,2)</f>
        <v>0</v>
      </c>
      <c r="GZ646" s="7">
        <f>IF(AND(GY646&gt;0,GY647=0),GY646,0)</f>
        <v>0</v>
      </c>
      <c r="HA646" s="7">
        <f>IF(HB645&gt;0,HA645,0)</f>
        <v>0</v>
      </c>
      <c r="HB646" s="7">
        <f>IF(ROUND(GY646-HA646,2)&gt;0,ROUND(GY646-HA646,2),0)</f>
        <v>0</v>
      </c>
    </row>
    <row r="647" spans="1:235">
      <c r="BB647">
        <v>645</v>
      </c>
      <c r="BC647" s="7">
        <f>IF(BW646&gt;0,BC646-1000,BC646)</f>
        <v>0</v>
      </c>
      <c r="BD647" s="20">
        <f>IF(BW646&gt;0,ROUND(PMT($F$92/12,$F$96*12,-BC647),5),0)</f>
        <v>0</v>
      </c>
      <c r="BE647" s="15">
        <f>IF(BW646&gt;0,ROUND(BC647*$E$1/1000,2),0)</f>
        <v>0</v>
      </c>
      <c r="BF647" s="15">
        <f>IF(BW646&gt;0,ROUND(MIN(BC647,$F$168)*$BF$1,2),0)</f>
        <v>0</v>
      </c>
      <c r="BG647" s="22">
        <v>0</v>
      </c>
      <c r="BH647" s="22">
        <f>IF(BW646&gt;0,ROUND(MIN(BC647,$F$168)*$BH$1,0),0)</f>
        <v>0</v>
      </c>
      <c r="BI647" s="22">
        <f>IF(BW646&gt;0,ROUND(MIN(BC647,$F$168)*$BI$1,2),0)</f>
        <v>0</v>
      </c>
      <c r="BJ647" s="22">
        <f>IF(BW646&gt;0,ROUND(MIN(BC647,$F$168)*$BJ$1,2),0)</f>
        <v>0</v>
      </c>
      <c r="BK647" s="22">
        <f>IF(BW646&gt;0,ROUND(MIN(BC647,$F$168)*$BK$1,2),0)</f>
        <v>0</v>
      </c>
      <c r="BL647" s="15">
        <f>IF(BW646&gt;0,BF647+SUM(BH647:BK647),0)</f>
        <v>0</v>
      </c>
      <c r="BM647" s="22">
        <f>IF(BW646&gt;0,ROUND(BL647/12,2),0)</f>
        <v>0</v>
      </c>
      <c r="BN647" s="9">
        <f>INT(BM647)</f>
        <v>0</v>
      </c>
      <c r="BO647" s="23">
        <f>INT((BM647-BN647)*10)/10</f>
        <v>0</v>
      </c>
      <c r="BP647" s="17">
        <f>BM647-BN647-BO647</f>
        <v>0</v>
      </c>
      <c r="BQ647" s="23">
        <f>IF(OR(BP647=0.05,BP647=0),BP647,IF(AND(BP647&gt;0.051,BP647&lt;0.1),0.1,IF(AND(BP647&gt;0.001,BP647&lt;0.05),0.05,BP647)))</f>
        <v>0</v>
      </c>
      <c r="BR647" s="23">
        <f>BN647+BO647+BQ647</f>
        <v>0</v>
      </c>
      <c r="BS647">
        <f>IF(BW646&gt;0,BS646,0)</f>
        <v>0</v>
      </c>
      <c r="BT647" s="7">
        <f>SUM(BD647:BE647)+BR647+BS647</f>
        <v>0</v>
      </c>
      <c r="BU647" s="7">
        <f>IF(AND(BT647&gt;0,BT648=0),BT647,0)</f>
        <v>0</v>
      </c>
      <c r="BV647" s="7">
        <f>IF(BW646&gt;0,BV646,0)</f>
        <v>0</v>
      </c>
      <c r="BW647" s="7">
        <f>IF(ROUND(BT647-BV647,2)&gt;0,ROUND(BT647-BV647,2),0)</f>
        <v>0</v>
      </c>
      <c r="CB647">
        <v>645</v>
      </c>
      <c r="CC647" s="7">
        <f>IF(DB646&gt;0,CC646-1000,CC646)</f>
        <v>0</v>
      </c>
      <c r="CD647" s="20">
        <f>IF(DB646&gt;0,ROUND(PMT($F$92/12,$F$96*12,-CC647),5),0)</f>
        <v>0</v>
      </c>
      <c r="CE647" s="15">
        <f>IF(DB646&gt;0,ROUND(CC647*$CE$1/1000,2),0)</f>
        <v>0</v>
      </c>
      <c r="CF647" s="9">
        <f>INT(CE647)</f>
        <v>0</v>
      </c>
      <c r="CG647" s="23">
        <f>INT((CE647-CF647)*10)/10</f>
        <v>0</v>
      </c>
      <c r="CH647" s="17">
        <f>CE647-CF647-CG647</f>
        <v>0</v>
      </c>
      <c r="CI647" s="23">
        <f>IF(OR(CH647=0.05,CH647=0),CH647,IF(AND(CH647&gt;0.051,CH647&lt;0.1),0.1,IF(AND(CH647&gt;0.001,CH647&lt;0.05),0.05,CH647)))</f>
        <v>0</v>
      </c>
      <c r="CJ647" s="23">
        <f>CF647+CG647+CI647</f>
        <v>0</v>
      </c>
      <c r="CK647" s="15">
        <f>IF(DB646&gt;0,ROUND($CD$1*$CK$1,2),0)</f>
        <v>0</v>
      </c>
      <c r="CL647" s="22">
        <v>0</v>
      </c>
      <c r="CM647" s="22">
        <f>IF(DB646&gt;0,ROUND($CD$1*$CM$1,2),0)</f>
        <v>0</v>
      </c>
      <c r="CN647" s="22">
        <f>IF(DB646&gt;0,ROUND($CD$1*$CN$1,2),0)</f>
        <v>0</v>
      </c>
      <c r="CO647" s="22">
        <f>IF(DB646&gt;0,ROUND($CD$1*$CO$1,2),0)</f>
        <v>0</v>
      </c>
      <c r="CP647" s="22">
        <f>IF(DB646&gt;0,ROUND($CD$1*$CP$1,2),0)</f>
        <v>0</v>
      </c>
      <c r="CQ647" s="15">
        <f>IF(DB646&gt;0,CK647+SUM(CM647:CP647),0)</f>
        <v>0</v>
      </c>
      <c r="CR647" s="22">
        <f>IF(DB646&gt;0,ROUND(CQ647/12,2),0)</f>
        <v>0</v>
      </c>
      <c r="CS647" s="9">
        <f>INT(CR647)</f>
        <v>0</v>
      </c>
      <c r="CT647" s="23">
        <f>INT((CR647-CS647)*10)/10</f>
        <v>0</v>
      </c>
      <c r="CU647" s="17">
        <f>CR647-CS647-CT647</f>
        <v>0</v>
      </c>
      <c r="CV647" s="23">
        <f>IF(OR(CU647=0.05,CU647=0),CU647,IF(AND(CU647&gt;0.051,CU647&lt;0.1),0.1,IF(AND(CU647&gt;0.001,CU647&lt;0.05),0.05,CU647)))</f>
        <v>0</v>
      </c>
      <c r="CW647" s="23">
        <f>CS647+CT647+CV647</f>
        <v>0</v>
      </c>
      <c r="CX647">
        <f>IF(DB646&gt;0,CX646,0)</f>
        <v>0</v>
      </c>
      <c r="CY647" s="7">
        <f>ROUND(CD647+CJ647+CW647+CX647,2)</f>
        <v>0</v>
      </c>
      <c r="CZ647" s="7">
        <f>IF(AND(CY647&gt;0,CY648=0),CY647,0)</f>
        <v>0</v>
      </c>
      <c r="DA647" s="7">
        <f>IF(DB646&gt;0,DA646,0)</f>
        <v>0</v>
      </c>
      <c r="DB647" s="7">
        <f>IF(ROUND(CY647-DA647,2)&gt;0,ROUND(CY647-DA647,2),0)</f>
        <v>0</v>
      </c>
      <c r="EB647">
        <v>645</v>
      </c>
      <c r="EC647" s="7">
        <f>IF(FB646&gt;0,EC646-1000,EC646)</f>
        <v>0</v>
      </c>
      <c r="ED647" s="20">
        <f>IF(FB646&gt;0,ROUND(PMT($F$92/12,$F$96*12,-EC647),5),0)</f>
        <v>0</v>
      </c>
      <c r="EE647" s="15">
        <f>IF(FB646&gt;0,ROUND(EC647*$EE$1/1000,2),0)</f>
        <v>0</v>
      </c>
      <c r="EF647" s="9">
        <f>INT(EE647)</f>
        <v>0</v>
      </c>
      <c r="EG647" s="23">
        <f>INT((EE647-EF647)*10)/10</f>
        <v>0</v>
      </c>
      <c r="EH647" s="17">
        <f>EE647-EF647-EG647</f>
        <v>0</v>
      </c>
      <c r="EI647" s="23">
        <f>IF(OR(EH647=0.05,EH647=0),EH647,IF(AND(EH647&gt;0.051,EH647&lt;0.1),0.1,IF(AND(EH647&gt;0.001,EH647&lt;0.05),0.05,EH647)))</f>
        <v>0</v>
      </c>
      <c r="EJ647" s="23">
        <f>EF647+EG647+EI647</f>
        <v>0</v>
      </c>
      <c r="EK647" s="15">
        <f>IF(FB646&gt;0,ROUND($ED$1*$EK$1,2),0)</f>
        <v>0</v>
      </c>
      <c r="EL647" s="22">
        <v>0</v>
      </c>
      <c r="EM647" s="22">
        <f>IF(FB646&gt;0,ROUND($ED$1*$EM$1,0),0)</f>
        <v>0</v>
      </c>
      <c r="EN647" s="22">
        <f>IF(FB646&gt;0,ROUND($ED$1*$EN$1,2),0)</f>
        <v>0</v>
      </c>
      <c r="EO647" s="22">
        <f>IF(FB646&gt;0,ROUND($ED$1*$EO$1,2),0)</f>
        <v>0</v>
      </c>
      <c r="EP647" s="22">
        <f>IF(FB646&gt;0,ROUND($ED$1*$EP$1,2),0)</f>
        <v>0</v>
      </c>
      <c r="EQ647" s="15">
        <f>IF(FB646&gt;0,EK647+SUM(EM647:EP647),0)</f>
        <v>0</v>
      </c>
      <c r="ER647" s="22">
        <f>IF(FB646&gt;0,ROUND(EQ647/12,2),0)</f>
        <v>0</v>
      </c>
      <c r="ES647" s="9">
        <f>INT(ER647)</f>
        <v>0</v>
      </c>
      <c r="ET647" s="23">
        <f>INT((ER647-ES647)*10)/10</f>
        <v>0</v>
      </c>
      <c r="EU647" s="17">
        <f>ER647-ES647-ET647</f>
        <v>0</v>
      </c>
      <c r="EV647" s="23">
        <f>IF(OR(EU647=0.05,EU647=0),EU647,IF(AND(EU647&gt;0.051,EU647&lt;0.1),0.1,IF(AND(EU647&gt;0.001,EU647&lt;0.05),0.05,EU647)))</f>
        <v>0</v>
      </c>
      <c r="EW647" s="23">
        <f>ES647+ET647+EV647</f>
        <v>0</v>
      </c>
      <c r="EX647">
        <f>IF(FB646&gt;0,EX646,0)</f>
        <v>0</v>
      </c>
      <c r="EY647" s="7">
        <f>ROUND(ED647+EJ647+EW647+EX647,2)</f>
        <v>0</v>
      </c>
      <c r="EZ647" s="7">
        <f>IF(AND(EY647&gt;0,EY648=0),EY647,0)</f>
        <v>0</v>
      </c>
      <c r="FA647" s="7">
        <f>IF(FB646&gt;0,FA646,0)</f>
        <v>0</v>
      </c>
      <c r="FB647" s="7">
        <f>IF(ROUND(EY647-FA647,2)&gt;0,ROUND(EY647-FA647,2),0)</f>
        <v>0</v>
      </c>
      <c r="GB647">
        <v>645</v>
      </c>
      <c r="GC647" s="7">
        <f>IF(HB646&gt;0,GC646-1000,GC646)</f>
        <v>0</v>
      </c>
      <c r="GD647" s="20">
        <f>IF(HB646&gt;0,ROUND(PMT($F$92/12,$F$96*12,-GC647),5),0)</f>
        <v>0</v>
      </c>
      <c r="GE647" s="15">
        <f>IF(HB646&gt;0,ROUND(GC647*$GE$1/1000,2),0)</f>
        <v>0</v>
      </c>
      <c r="GF647" s="9">
        <f>INT(GE647)</f>
        <v>0</v>
      </c>
      <c r="GG647" s="23">
        <f>INT((GE647-GF647)*10)/10</f>
        <v>0</v>
      </c>
      <c r="GH647" s="17">
        <f>GE647-GF647-GG647</f>
        <v>0</v>
      </c>
      <c r="GI647" s="23">
        <f>IF(OR(GH647=0.05,GH647=0),GH647,IF(AND(GH647&gt;0.051,GH647&lt;0.1),0.1,IF(AND(GH647&gt;0.001,GH647&lt;0.05),0.05,GH647)))</f>
        <v>0</v>
      </c>
      <c r="GJ647" s="23">
        <f>GF647+GG647+GI647</f>
        <v>0</v>
      </c>
      <c r="GK647" s="15">
        <f>IF(HB646&gt;0,ROUND($GD$1*$GK$1,2),0)</f>
        <v>0</v>
      </c>
      <c r="GL647" s="22">
        <v>0</v>
      </c>
      <c r="GM647" s="22">
        <f>IF(HB646&gt;0,ROUND($GD$1*$GM$1,0),0)</f>
        <v>0</v>
      </c>
      <c r="GN647" s="22">
        <f>IF(HB646&gt;0,ROUND($GD$1*$GN$1,2),0)</f>
        <v>0</v>
      </c>
      <c r="GO647" s="22">
        <f>IF(HB646&gt;0,ROUND($GD$1*$GO$1,2),0)</f>
        <v>0</v>
      </c>
      <c r="GP647" s="22">
        <f>IF(HB646&gt;0,ROUND($GD$1*$GP$1,2),0)</f>
        <v>0</v>
      </c>
      <c r="GQ647" s="15">
        <f>IF(HB646&gt;0,GK647+SUM(GM647:GP647),0)</f>
        <v>0</v>
      </c>
      <c r="GR647" s="22">
        <f>IF(HB646&gt;0,ROUND(GQ647/12,2),0)</f>
        <v>0</v>
      </c>
      <c r="GS647" s="9">
        <f>INT(GR647)</f>
        <v>0</v>
      </c>
      <c r="GT647" s="23">
        <f>INT((GR647-GS647)*10)/10</f>
        <v>0</v>
      </c>
      <c r="GU647" s="17">
        <f>GR647-GS647-GT647</f>
        <v>0</v>
      </c>
      <c r="GV647" s="23">
        <f>IF(OR(GU647=0.05,GU647=0),GU647,IF(AND(GU647&gt;0.051,GU647&lt;0.1),0.1,IF(AND(GU647&gt;0.001,GU647&lt;0.05),0.05,GU647)))</f>
        <v>0</v>
      </c>
      <c r="GW647" s="23">
        <f>GS647+GT647+GV647</f>
        <v>0</v>
      </c>
      <c r="GX647">
        <f>IF(HB646&gt;0,GX646,0)</f>
        <v>0</v>
      </c>
      <c r="GY647" s="7">
        <f>ROUND(GD647+GJ647+GW647+GX647,2)</f>
        <v>0</v>
      </c>
      <c r="GZ647" s="7">
        <f>IF(AND(GY647&gt;0,GY648=0),GY647,0)</f>
        <v>0</v>
      </c>
      <c r="HA647" s="7">
        <f>IF(HB646&gt;0,HA646,0)</f>
        <v>0</v>
      </c>
      <c r="HB647" s="7">
        <f>IF(ROUND(GY647-HA647,2)&gt;0,ROUND(GY647-HA647,2),0)</f>
        <v>0</v>
      </c>
    </row>
    <row r="648" spans="1:235">
      <c r="BB648">
        <v>646</v>
      </c>
      <c r="BC648" s="7">
        <f>IF(BW647&gt;0,BC647-1000,BC647)</f>
        <v>0</v>
      </c>
      <c r="BD648" s="20">
        <f>IF(BW647&gt;0,ROUND(PMT($F$92/12,$F$96*12,-BC648),5),0)</f>
        <v>0</v>
      </c>
      <c r="BE648" s="15">
        <f>IF(BW647&gt;0,ROUND(BC648*$E$1/1000,2),0)</f>
        <v>0</v>
      </c>
      <c r="BF648" s="15">
        <f>IF(BW647&gt;0,ROUND(MIN(BC648,$F$168)*$BF$1,2),0)</f>
        <v>0</v>
      </c>
      <c r="BG648" s="22">
        <v>0</v>
      </c>
      <c r="BH648" s="22">
        <f>IF(BW647&gt;0,ROUND(MIN(BC648,$F$168)*$BH$1,0),0)</f>
        <v>0</v>
      </c>
      <c r="BI648" s="22">
        <f>IF(BW647&gt;0,ROUND(MIN(BC648,$F$168)*$BI$1,2),0)</f>
        <v>0</v>
      </c>
      <c r="BJ648" s="22">
        <f>IF(BW647&gt;0,ROUND(MIN(BC648,$F$168)*$BJ$1,2),0)</f>
        <v>0</v>
      </c>
      <c r="BK648" s="22">
        <f>IF(BW647&gt;0,ROUND(MIN(BC648,$F$168)*$BK$1,2),0)</f>
        <v>0</v>
      </c>
      <c r="BL648" s="15">
        <f>IF(BW647&gt;0,BF648+SUM(BH648:BK648),0)</f>
        <v>0</v>
      </c>
      <c r="BM648" s="22">
        <f>IF(BW647&gt;0,ROUND(BL648/12,2),0)</f>
        <v>0</v>
      </c>
      <c r="BN648" s="9">
        <f>INT(BM648)</f>
        <v>0</v>
      </c>
      <c r="BO648" s="23">
        <f>INT((BM648-BN648)*10)/10</f>
        <v>0</v>
      </c>
      <c r="BP648" s="17">
        <f>BM648-BN648-BO648</f>
        <v>0</v>
      </c>
      <c r="BQ648" s="23">
        <f>IF(OR(BP648=0.05,BP648=0),BP648,IF(AND(BP648&gt;0.051,BP648&lt;0.1),0.1,IF(AND(BP648&gt;0.001,BP648&lt;0.05),0.05,BP648)))</f>
        <v>0</v>
      </c>
      <c r="BR648" s="23">
        <f>BN648+BO648+BQ648</f>
        <v>0</v>
      </c>
      <c r="BS648">
        <f>IF(BW647&gt;0,BS647,0)</f>
        <v>0</v>
      </c>
      <c r="BT648" s="7">
        <f>SUM(BD648:BE648)+BR648+BS648</f>
        <v>0</v>
      </c>
      <c r="BU648" s="7">
        <f>IF(AND(BT648&gt;0,BT649=0),BT648,0)</f>
        <v>0</v>
      </c>
      <c r="BV648" s="7">
        <f>IF(BW647&gt;0,BV647,0)</f>
        <v>0</v>
      </c>
      <c r="BW648" s="7">
        <f>IF(ROUND(BT648-BV648,2)&gt;0,ROUND(BT648-BV648,2),0)</f>
        <v>0</v>
      </c>
      <c r="CB648">
        <v>646</v>
      </c>
      <c r="CC648" s="7">
        <f>IF(DB647&gt;0,CC647-1000,CC647)</f>
        <v>0</v>
      </c>
      <c r="CD648" s="20">
        <f>IF(DB647&gt;0,ROUND(PMT($F$92/12,$F$96*12,-CC648),5),0)</f>
        <v>0</v>
      </c>
      <c r="CE648" s="15">
        <f>IF(DB647&gt;0,ROUND(CC648*$CE$1/1000,2),0)</f>
        <v>0</v>
      </c>
      <c r="CF648" s="9">
        <f>INT(CE648)</f>
        <v>0</v>
      </c>
      <c r="CG648" s="23">
        <f>INT((CE648-CF648)*10)/10</f>
        <v>0</v>
      </c>
      <c r="CH648" s="17">
        <f>CE648-CF648-CG648</f>
        <v>0</v>
      </c>
      <c r="CI648" s="23">
        <f>IF(OR(CH648=0.05,CH648=0),CH648,IF(AND(CH648&gt;0.051,CH648&lt;0.1),0.1,IF(AND(CH648&gt;0.001,CH648&lt;0.05),0.05,CH648)))</f>
        <v>0</v>
      </c>
      <c r="CJ648" s="23">
        <f>CF648+CG648+CI648</f>
        <v>0</v>
      </c>
      <c r="CK648" s="15">
        <f>IF(DB647&gt;0,ROUND($CD$1*$CK$1,2),0)</f>
        <v>0</v>
      </c>
      <c r="CL648" s="22">
        <v>0</v>
      </c>
      <c r="CM648" s="22">
        <f>IF(DB647&gt;0,ROUND($CD$1*$CM$1,2),0)</f>
        <v>0</v>
      </c>
      <c r="CN648" s="22">
        <f>IF(DB647&gt;0,ROUND($CD$1*$CN$1,2),0)</f>
        <v>0</v>
      </c>
      <c r="CO648" s="22">
        <f>IF(DB647&gt;0,ROUND($CD$1*$CO$1,2),0)</f>
        <v>0</v>
      </c>
      <c r="CP648" s="22">
        <f>IF(DB647&gt;0,ROUND($CD$1*$CP$1,2),0)</f>
        <v>0</v>
      </c>
      <c r="CQ648" s="15">
        <f>IF(DB647&gt;0,CK648+SUM(CM648:CP648),0)</f>
        <v>0</v>
      </c>
      <c r="CR648" s="22">
        <f>IF(DB647&gt;0,ROUND(CQ648/12,2),0)</f>
        <v>0</v>
      </c>
      <c r="CS648" s="9">
        <f>INT(CR648)</f>
        <v>0</v>
      </c>
      <c r="CT648" s="23">
        <f>INT((CR648-CS648)*10)/10</f>
        <v>0</v>
      </c>
      <c r="CU648" s="17">
        <f>CR648-CS648-CT648</f>
        <v>0</v>
      </c>
      <c r="CV648" s="23">
        <f>IF(OR(CU648=0.05,CU648=0),CU648,IF(AND(CU648&gt;0.051,CU648&lt;0.1),0.1,IF(AND(CU648&gt;0.001,CU648&lt;0.05),0.05,CU648)))</f>
        <v>0</v>
      </c>
      <c r="CW648" s="23">
        <f>CS648+CT648+CV648</f>
        <v>0</v>
      </c>
      <c r="CX648">
        <f>IF(DB647&gt;0,CX647,0)</f>
        <v>0</v>
      </c>
      <c r="CY648" s="7">
        <f>ROUND(CD648+CJ648+CW648+CX648,2)</f>
        <v>0</v>
      </c>
      <c r="CZ648" s="7">
        <f>IF(AND(CY648&gt;0,CY649=0),CY648,0)</f>
        <v>0</v>
      </c>
      <c r="DA648" s="7">
        <f>IF(DB647&gt;0,DA647,0)</f>
        <v>0</v>
      </c>
      <c r="DB648" s="7">
        <f>IF(ROUND(CY648-DA648,2)&gt;0,ROUND(CY648-DA648,2),0)</f>
        <v>0</v>
      </c>
      <c r="EB648">
        <v>646</v>
      </c>
      <c r="EC648" s="7">
        <f>IF(FB647&gt;0,EC647-1000,EC647)</f>
        <v>0</v>
      </c>
      <c r="ED648" s="20">
        <f>IF(FB647&gt;0,ROUND(PMT($F$92/12,$F$96*12,-EC648),5),0)</f>
        <v>0</v>
      </c>
      <c r="EE648" s="15">
        <f>IF(FB647&gt;0,ROUND(EC648*$EE$1/1000,2),0)</f>
        <v>0</v>
      </c>
      <c r="EF648" s="9">
        <f>INT(EE648)</f>
        <v>0</v>
      </c>
      <c r="EG648" s="23">
        <f>INT((EE648-EF648)*10)/10</f>
        <v>0</v>
      </c>
      <c r="EH648" s="17">
        <f>EE648-EF648-EG648</f>
        <v>0</v>
      </c>
      <c r="EI648" s="23">
        <f>IF(OR(EH648=0.05,EH648=0),EH648,IF(AND(EH648&gt;0.051,EH648&lt;0.1),0.1,IF(AND(EH648&gt;0.001,EH648&lt;0.05),0.05,EH648)))</f>
        <v>0</v>
      </c>
      <c r="EJ648" s="23">
        <f>EF648+EG648+EI648</f>
        <v>0</v>
      </c>
      <c r="EK648" s="15">
        <f>IF(FB647&gt;0,ROUND($ED$1*$EK$1,2),0)</f>
        <v>0</v>
      </c>
      <c r="EL648" s="22">
        <v>0</v>
      </c>
      <c r="EM648" s="22">
        <f>IF(FB647&gt;0,ROUND($ED$1*$EM$1,0),0)</f>
        <v>0</v>
      </c>
      <c r="EN648" s="22">
        <f>IF(FB647&gt;0,ROUND($ED$1*$EN$1,2),0)</f>
        <v>0</v>
      </c>
      <c r="EO648" s="22">
        <f>IF(FB647&gt;0,ROUND($ED$1*$EO$1,2),0)</f>
        <v>0</v>
      </c>
      <c r="EP648" s="22">
        <f>IF(FB647&gt;0,ROUND($ED$1*$EP$1,2),0)</f>
        <v>0</v>
      </c>
      <c r="EQ648" s="15">
        <f>IF(FB647&gt;0,EK648+SUM(EM648:EP648),0)</f>
        <v>0</v>
      </c>
      <c r="ER648" s="22">
        <f>IF(FB647&gt;0,ROUND(EQ648/12,2),0)</f>
        <v>0</v>
      </c>
      <c r="ES648" s="9">
        <f>INT(ER648)</f>
        <v>0</v>
      </c>
      <c r="ET648" s="23">
        <f>INT((ER648-ES648)*10)/10</f>
        <v>0</v>
      </c>
      <c r="EU648" s="17">
        <f>ER648-ES648-ET648</f>
        <v>0</v>
      </c>
      <c r="EV648" s="23">
        <f>IF(OR(EU648=0.05,EU648=0),EU648,IF(AND(EU648&gt;0.051,EU648&lt;0.1),0.1,IF(AND(EU648&gt;0.001,EU648&lt;0.05),0.05,EU648)))</f>
        <v>0</v>
      </c>
      <c r="EW648" s="23">
        <f>ES648+ET648+EV648</f>
        <v>0</v>
      </c>
      <c r="EX648">
        <f>IF(FB647&gt;0,EX647,0)</f>
        <v>0</v>
      </c>
      <c r="EY648" s="7">
        <f>ROUND(ED648+EJ648+EW648+EX648,2)</f>
        <v>0</v>
      </c>
      <c r="EZ648" s="7">
        <f>IF(AND(EY648&gt;0,EY649=0),EY648,0)</f>
        <v>0</v>
      </c>
      <c r="FA648" s="7">
        <f>IF(FB647&gt;0,FA647,0)</f>
        <v>0</v>
      </c>
      <c r="FB648" s="7">
        <f>IF(ROUND(EY648-FA648,2)&gt;0,ROUND(EY648-FA648,2),0)</f>
        <v>0</v>
      </c>
      <c r="GB648">
        <v>646</v>
      </c>
      <c r="GC648" s="7">
        <f>IF(HB647&gt;0,GC647-1000,GC647)</f>
        <v>0</v>
      </c>
      <c r="GD648" s="20">
        <f>IF(HB647&gt;0,ROUND(PMT($F$92/12,$F$96*12,-GC648),5),0)</f>
        <v>0</v>
      </c>
      <c r="GE648" s="15">
        <f>IF(HB647&gt;0,ROUND(GC648*$GE$1/1000,2),0)</f>
        <v>0</v>
      </c>
      <c r="GF648" s="9">
        <f>INT(GE648)</f>
        <v>0</v>
      </c>
      <c r="GG648" s="23">
        <f>INT((GE648-GF648)*10)/10</f>
        <v>0</v>
      </c>
      <c r="GH648" s="17">
        <f>GE648-GF648-GG648</f>
        <v>0</v>
      </c>
      <c r="GI648" s="23">
        <f>IF(OR(GH648=0.05,GH648=0),GH648,IF(AND(GH648&gt;0.051,GH648&lt;0.1),0.1,IF(AND(GH648&gt;0.001,GH648&lt;0.05),0.05,GH648)))</f>
        <v>0</v>
      </c>
      <c r="GJ648" s="23">
        <f>GF648+GG648+GI648</f>
        <v>0</v>
      </c>
      <c r="GK648" s="15">
        <f>IF(HB647&gt;0,ROUND($GD$1*$GK$1,2),0)</f>
        <v>0</v>
      </c>
      <c r="GL648" s="22">
        <v>0</v>
      </c>
      <c r="GM648" s="22">
        <f>IF(HB647&gt;0,ROUND($GD$1*$GM$1,0),0)</f>
        <v>0</v>
      </c>
      <c r="GN648" s="22">
        <f>IF(HB647&gt;0,ROUND($GD$1*$GN$1,2),0)</f>
        <v>0</v>
      </c>
      <c r="GO648" s="22">
        <f>IF(HB647&gt;0,ROUND($GD$1*$GO$1,2),0)</f>
        <v>0</v>
      </c>
      <c r="GP648" s="22">
        <f>IF(HB647&gt;0,ROUND($GD$1*$GP$1,2),0)</f>
        <v>0</v>
      </c>
      <c r="GQ648" s="15">
        <f>IF(HB647&gt;0,GK648+SUM(GM648:GP648),0)</f>
        <v>0</v>
      </c>
      <c r="GR648" s="22">
        <f>IF(HB647&gt;0,ROUND(GQ648/12,2),0)</f>
        <v>0</v>
      </c>
      <c r="GS648" s="9">
        <f>INT(GR648)</f>
        <v>0</v>
      </c>
      <c r="GT648" s="23">
        <f>INT((GR648-GS648)*10)/10</f>
        <v>0</v>
      </c>
      <c r="GU648" s="17">
        <f>GR648-GS648-GT648</f>
        <v>0</v>
      </c>
      <c r="GV648" s="23">
        <f>IF(OR(GU648=0.05,GU648=0),GU648,IF(AND(GU648&gt;0.051,GU648&lt;0.1),0.1,IF(AND(GU648&gt;0.001,GU648&lt;0.05),0.05,GU648)))</f>
        <v>0</v>
      </c>
      <c r="GW648" s="23">
        <f>GS648+GT648+GV648</f>
        <v>0</v>
      </c>
      <c r="GX648">
        <f>IF(HB647&gt;0,GX647,0)</f>
        <v>0</v>
      </c>
      <c r="GY648" s="7">
        <f>ROUND(GD648+GJ648+GW648+GX648,2)</f>
        <v>0</v>
      </c>
      <c r="GZ648" s="7">
        <f>IF(AND(GY648&gt;0,GY649=0),GY648,0)</f>
        <v>0</v>
      </c>
      <c r="HA648" s="7">
        <f>IF(HB647&gt;0,HA647,0)</f>
        <v>0</v>
      </c>
      <c r="HB648" s="7">
        <f>IF(ROUND(GY648-HA648,2)&gt;0,ROUND(GY648-HA648,2),0)</f>
        <v>0</v>
      </c>
    </row>
    <row r="649" spans="1:235">
      <c r="BB649">
        <v>647</v>
      </c>
      <c r="BC649" s="7">
        <f>IF(BW648&gt;0,BC648-1000,BC648)</f>
        <v>0</v>
      </c>
      <c r="BD649" s="20">
        <f>IF(BW648&gt;0,ROUND(PMT($F$92/12,$F$96*12,-BC649),5),0)</f>
        <v>0</v>
      </c>
      <c r="BE649" s="15">
        <f>IF(BW648&gt;0,ROUND(BC649*$E$1/1000,2),0)</f>
        <v>0</v>
      </c>
      <c r="BF649" s="15">
        <f>IF(BW648&gt;0,ROUND(MIN(BC649,$F$168)*$BF$1,2),0)</f>
        <v>0</v>
      </c>
      <c r="BG649" s="22">
        <v>0</v>
      </c>
      <c r="BH649" s="22">
        <f>IF(BW648&gt;0,ROUND(MIN(BC649,$F$168)*$BH$1,0),0)</f>
        <v>0</v>
      </c>
      <c r="BI649" s="22">
        <f>IF(BW648&gt;0,ROUND(MIN(BC649,$F$168)*$BI$1,2),0)</f>
        <v>0</v>
      </c>
      <c r="BJ649" s="22">
        <f>IF(BW648&gt;0,ROUND(MIN(BC649,$F$168)*$BJ$1,2),0)</f>
        <v>0</v>
      </c>
      <c r="BK649" s="22">
        <f>IF(BW648&gt;0,ROUND(MIN(BC649,$F$168)*$BK$1,2),0)</f>
        <v>0</v>
      </c>
      <c r="BL649" s="15">
        <f>IF(BW648&gt;0,BF649+SUM(BH649:BK649),0)</f>
        <v>0</v>
      </c>
      <c r="BM649" s="22">
        <f>IF(BW648&gt;0,ROUND(BL649/12,2),0)</f>
        <v>0</v>
      </c>
      <c r="BN649" s="9">
        <f>INT(BM649)</f>
        <v>0</v>
      </c>
      <c r="BO649" s="23">
        <f>INT((BM649-BN649)*10)/10</f>
        <v>0</v>
      </c>
      <c r="BP649" s="17">
        <f>BM649-BN649-BO649</f>
        <v>0</v>
      </c>
      <c r="BQ649" s="23">
        <f>IF(OR(BP649=0.05,BP649=0),BP649,IF(AND(BP649&gt;0.051,BP649&lt;0.1),0.1,IF(AND(BP649&gt;0.001,BP649&lt;0.05),0.05,BP649)))</f>
        <v>0</v>
      </c>
      <c r="BR649" s="23">
        <f>BN649+BO649+BQ649</f>
        <v>0</v>
      </c>
      <c r="BS649">
        <f>IF(BW648&gt;0,BS648,0)</f>
        <v>0</v>
      </c>
      <c r="BT649" s="7">
        <f>SUM(BD649:BE649)+BR649+BS649</f>
        <v>0</v>
      </c>
      <c r="BU649" s="7">
        <f>IF(AND(BT649&gt;0,BT650=0),BT649,0)</f>
        <v>0</v>
      </c>
      <c r="BV649" s="7">
        <f>IF(BW648&gt;0,BV648,0)</f>
        <v>0</v>
      </c>
      <c r="BW649" s="7">
        <f>IF(ROUND(BT649-BV649,2)&gt;0,ROUND(BT649-BV649,2),0)</f>
        <v>0</v>
      </c>
      <c r="CB649">
        <v>647</v>
      </c>
      <c r="CC649" s="7">
        <f>IF(DB648&gt;0,CC648-1000,CC648)</f>
        <v>0</v>
      </c>
      <c r="CD649" s="20">
        <f>IF(DB648&gt;0,ROUND(PMT($F$92/12,$F$96*12,-CC649),5),0)</f>
        <v>0</v>
      </c>
      <c r="CE649" s="15">
        <f>IF(DB648&gt;0,ROUND(CC649*$CE$1/1000,2),0)</f>
        <v>0</v>
      </c>
      <c r="CF649" s="9">
        <f>INT(CE649)</f>
        <v>0</v>
      </c>
      <c r="CG649" s="23">
        <f>INT((CE649-CF649)*10)/10</f>
        <v>0</v>
      </c>
      <c r="CH649" s="17">
        <f>CE649-CF649-CG649</f>
        <v>0</v>
      </c>
      <c r="CI649" s="23">
        <f>IF(OR(CH649=0.05,CH649=0),CH649,IF(AND(CH649&gt;0.051,CH649&lt;0.1),0.1,IF(AND(CH649&gt;0.001,CH649&lt;0.05),0.05,CH649)))</f>
        <v>0</v>
      </c>
      <c r="CJ649" s="23">
        <f>CF649+CG649+CI649</f>
        <v>0</v>
      </c>
      <c r="CK649" s="15">
        <f>IF(DB648&gt;0,ROUND($CD$1*$CK$1,2),0)</f>
        <v>0</v>
      </c>
      <c r="CL649" s="22">
        <v>0</v>
      </c>
      <c r="CM649" s="22">
        <f>IF(DB648&gt;0,ROUND($CD$1*$CM$1,2),0)</f>
        <v>0</v>
      </c>
      <c r="CN649" s="22">
        <f>IF(DB648&gt;0,ROUND($CD$1*$CN$1,2),0)</f>
        <v>0</v>
      </c>
      <c r="CO649" s="22">
        <f>IF(DB648&gt;0,ROUND($CD$1*$CO$1,2),0)</f>
        <v>0</v>
      </c>
      <c r="CP649" s="22">
        <f>IF(DB648&gt;0,ROUND($CD$1*$CP$1,2),0)</f>
        <v>0</v>
      </c>
      <c r="CQ649" s="15">
        <f>IF(DB648&gt;0,CK649+SUM(CM649:CP649),0)</f>
        <v>0</v>
      </c>
      <c r="CR649" s="22">
        <f>IF(DB648&gt;0,ROUND(CQ649/12,2),0)</f>
        <v>0</v>
      </c>
      <c r="CS649" s="9">
        <f>INT(CR649)</f>
        <v>0</v>
      </c>
      <c r="CT649" s="23">
        <f>INT((CR649-CS649)*10)/10</f>
        <v>0</v>
      </c>
      <c r="CU649" s="17">
        <f>CR649-CS649-CT649</f>
        <v>0</v>
      </c>
      <c r="CV649" s="23">
        <f>IF(OR(CU649=0.05,CU649=0),CU649,IF(AND(CU649&gt;0.051,CU649&lt;0.1),0.1,IF(AND(CU649&gt;0.001,CU649&lt;0.05),0.05,CU649)))</f>
        <v>0</v>
      </c>
      <c r="CW649" s="23">
        <f>CS649+CT649+CV649</f>
        <v>0</v>
      </c>
      <c r="CX649">
        <f>IF(DB648&gt;0,CX648,0)</f>
        <v>0</v>
      </c>
      <c r="CY649" s="7">
        <f>ROUND(CD649+CJ649+CW649+CX649,2)</f>
        <v>0</v>
      </c>
      <c r="CZ649" s="7">
        <f>IF(AND(CY649&gt;0,CY650=0),CY649,0)</f>
        <v>0</v>
      </c>
      <c r="DA649" s="7">
        <f>IF(DB648&gt;0,DA648,0)</f>
        <v>0</v>
      </c>
      <c r="DB649" s="7">
        <f>IF(ROUND(CY649-DA649,2)&gt;0,ROUND(CY649-DA649,2),0)</f>
        <v>0</v>
      </c>
      <c r="EB649">
        <v>647</v>
      </c>
      <c r="EC649" s="7">
        <f>IF(FB648&gt;0,EC648-1000,EC648)</f>
        <v>0</v>
      </c>
      <c r="ED649" s="20">
        <f>IF(FB648&gt;0,ROUND(PMT($F$92/12,$F$96*12,-EC649),5),0)</f>
        <v>0</v>
      </c>
      <c r="EE649" s="15">
        <f>IF(FB648&gt;0,ROUND(EC649*$EE$1/1000,2),0)</f>
        <v>0</v>
      </c>
      <c r="EF649" s="9">
        <f>INT(EE649)</f>
        <v>0</v>
      </c>
      <c r="EG649" s="23">
        <f>INT((EE649-EF649)*10)/10</f>
        <v>0</v>
      </c>
      <c r="EH649" s="17">
        <f>EE649-EF649-EG649</f>
        <v>0</v>
      </c>
      <c r="EI649" s="23">
        <f>IF(OR(EH649=0.05,EH649=0),EH649,IF(AND(EH649&gt;0.051,EH649&lt;0.1),0.1,IF(AND(EH649&gt;0.001,EH649&lt;0.05),0.05,EH649)))</f>
        <v>0</v>
      </c>
      <c r="EJ649" s="23">
        <f>EF649+EG649+EI649</f>
        <v>0</v>
      </c>
      <c r="EK649" s="15">
        <f>IF(FB648&gt;0,ROUND($ED$1*$EK$1,2),0)</f>
        <v>0</v>
      </c>
      <c r="EL649" s="22">
        <v>0</v>
      </c>
      <c r="EM649" s="22">
        <f>IF(FB648&gt;0,ROUND($ED$1*$EM$1,0),0)</f>
        <v>0</v>
      </c>
      <c r="EN649" s="22">
        <f>IF(FB648&gt;0,ROUND($ED$1*$EN$1,2),0)</f>
        <v>0</v>
      </c>
      <c r="EO649" s="22">
        <f>IF(FB648&gt;0,ROUND($ED$1*$EO$1,2),0)</f>
        <v>0</v>
      </c>
      <c r="EP649" s="22">
        <f>IF(FB648&gt;0,ROUND($ED$1*$EP$1,2),0)</f>
        <v>0</v>
      </c>
      <c r="EQ649" s="15">
        <f>IF(FB648&gt;0,EK649+SUM(EM649:EP649),0)</f>
        <v>0</v>
      </c>
      <c r="ER649" s="22">
        <f>IF(FB648&gt;0,ROUND(EQ649/12,2),0)</f>
        <v>0</v>
      </c>
      <c r="ES649" s="9">
        <f>INT(ER649)</f>
        <v>0</v>
      </c>
      <c r="ET649" s="23">
        <f>INT((ER649-ES649)*10)/10</f>
        <v>0</v>
      </c>
      <c r="EU649" s="17">
        <f>ER649-ES649-ET649</f>
        <v>0</v>
      </c>
      <c r="EV649" s="23">
        <f>IF(OR(EU649=0.05,EU649=0),EU649,IF(AND(EU649&gt;0.051,EU649&lt;0.1),0.1,IF(AND(EU649&gt;0.001,EU649&lt;0.05),0.05,EU649)))</f>
        <v>0</v>
      </c>
      <c r="EW649" s="23">
        <f>ES649+ET649+EV649</f>
        <v>0</v>
      </c>
      <c r="EX649">
        <f>IF(FB648&gt;0,EX648,0)</f>
        <v>0</v>
      </c>
      <c r="EY649" s="7">
        <f>ROUND(ED649+EJ649+EW649+EX649,2)</f>
        <v>0</v>
      </c>
      <c r="EZ649" s="7">
        <f>IF(AND(EY649&gt;0,EY650=0),EY649,0)</f>
        <v>0</v>
      </c>
      <c r="FA649" s="7">
        <f>IF(FB648&gt;0,FA648,0)</f>
        <v>0</v>
      </c>
      <c r="FB649" s="7">
        <f>IF(ROUND(EY649-FA649,2)&gt;0,ROUND(EY649-FA649,2),0)</f>
        <v>0</v>
      </c>
      <c r="GB649">
        <v>647</v>
      </c>
      <c r="GC649" s="7">
        <f>IF(HB648&gt;0,GC648-1000,GC648)</f>
        <v>0</v>
      </c>
      <c r="GD649" s="20">
        <f>IF(HB648&gt;0,ROUND(PMT($F$92/12,$F$96*12,-GC649),5),0)</f>
        <v>0</v>
      </c>
      <c r="GE649" s="15">
        <f>IF(HB648&gt;0,ROUND(GC649*$GE$1/1000,2),0)</f>
        <v>0</v>
      </c>
      <c r="GF649" s="9">
        <f>INT(GE649)</f>
        <v>0</v>
      </c>
      <c r="GG649" s="23">
        <f>INT((GE649-GF649)*10)/10</f>
        <v>0</v>
      </c>
      <c r="GH649" s="17">
        <f>GE649-GF649-GG649</f>
        <v>0</v>
      </c>
      <c r="GI649" s="23">
        <f>IF(OR(GH649=0.05,GH649=0),GH649,IF(AND(GH649&gt;0.051,GH649&lt;0.1),0.1,IF(AND(GH649&gt;0.001,GH649&lt;0.05),0.05,GH649)))</f>
        <v>0</v>
      </c>
      <c r="GJ649" s="23">
        <f>GF649+GG649+GI649</f>
        <v>0</v>
      </c>
      <c r="GK649" s="15">
        <f>IF(HB648&gt;0,ROUND($GD$1*$GK$1,2),0)</f>
        <v>0</v>
      </c>
      <c r="GL649" s="22">
        <v>0</v>
      </c>
      <c r="GM649" s="22">
        <f>IF(HB648&gt;0,ROUND($GD$1*$GM$1,0),0)</f>
        <v>0</v>
      </c>
      <c r="GN649" s="22">
        <f>IF(HB648&gt;0,ROUND($GD$1*$GN$1,2),0)</f>
        <v>0</v>
      </c>
      <c r="GO649" s="22">
        <f>IF(HB648&gt;0,ROUND($GD$1*$GO$1,2),0)</f>
        <v>0</v>
      </c>
      <c r="GP649" s="22">
        <f>IF(HB648&gt;0,ROUND($GD$1*$GP$1,2),0)</f>
        <v>0</v>
      </c>
      <c r="GQ649" s="15">
        <f>IF(HB648&gt;0,GK649+SUM(GM649:GP649),0)</f>
        <v>0</v>
      </c>
      <c r="GR649" s="22">
        <f>IF(HB648&gt;0,ROUND(GQ649/12,2),0)</f>
        <v>0</v>
      </c>
      <c r="GS649" s="9">
        <f>INT(GR649)</f>
        <v>0</v>
      </c>
      <c r="GT649" s="23">
        <f>INT((GR649-GS649)*10)/10</f>
        <v>0</v>
      </c>
      <c r="GU649" s="17">
        <f>GR649-GS649-GT649</f>
        <v>0</v>
      </c>
      <c r="GV649" s="23">
        <f>IF(OR(GU649=0.05,GU649=0),GU649,IF(AND(GU649&gt;0.051,GU649&lt;0.1),0.1,IF(AND(GU649&gt;0.001,GU649&lt;0.05),0.05,GU649)))</f>
        <v>0</v>
      </c>
      <c r="GW649" s="23">
        <f>GS649+GT649+GV649</f>
        <v>0</v>
      </c>
      <c r="GX649">
        <f>IF(HB648&gt;0,GX648,0)</f>
        <v>0</v>
      </c>
      <c r="GY649" s="7">
        <f>ROUND(GD649+GJ649+GW649+GX649,2)</f>
        <v>0</v>
      </c>
      <c r="GZ649" s="7">
        <f>IF(AND(GY649&gt;0,GY650=0),GY649,0)</f>
        <v>0</v>
      </c>
      <c r="HA649" s="7">
        <f>IF(HB648&gt;0,HA648,0)</f>
        <v>0</v>
      </c>
      <c r="HB649" s="7">
        <f>IF(ROUND(GY649-HA649,2)&gt;0,ROUND(GY649-HA649,2),0)</f>
        <v>0</v>
      </c>
    </row>
    <row r="650" spans="1:235">
      <c r="BB650">
        <v>648</v>
      </c>
      <c r="BC650" s="7">
        <f>IF(BW649&gt;0,BC649-1000,BC649)</f>
        <v>0</v>
      </c>
      <c r="BD650" s="20">
        <f>IF(BW649&gt;0,ROUND(PMT($F$92/12,$F$96*12,-BC650),5),0)</f>
        <v>0</v>
      </c>
      <c r="BE650" s="15">
        <f>IF(BW649&gt;0,ROUND(BC650*$E$1/1000,2),0)</f>
        <v>0</v>
      </c>
      <c r="BF650" s="15">
        <f>IF(BW649&gt;0,ROUND(MIN(BC650,$F$168)*$BF$1,2),0)</f>
        <v>0</v>
      </c>
      <c r="BG650" s="22">
        <v>0</v>
      </c>
      <c r="BH650" s="22">
        <f>IF(BW649&gt;0,ROUND(MIN(BC650,$F$168)*$BH$1,0),0)</f>
        <v>0</v>
      </c>
      <c r="BI650" s="22">
        <f>IF(BW649&gt;0,ROUND(MIN(BC650,$F$168)*$BI$1,2),0)</f>
        <v>0</v>
      </c>
      <c r="BJ650" s="22">
        <f>IF(BW649&gt;0,ROUND(MIN(BC650,$F$168)*$BJ$1,2),0)</f>
        <v>0</v>
      </c>
      <c r="BK650" s="22">
        <f>IF(BW649&gt;0,ROUND(MIN(BC650,$F$168)*$BK$1,2),0)</f>
        <v>0</v>
      </c>
      <c r="BL650" s="15">
        <f>IF(BW649&gt;0,BF650+SUM(BH650:BK650),0)</f>
        <v>0</v>
      </c>
      <c r="BM650" s="22">
        <f>IF(BW649&gt;0,ROUND(BL650/12,2),0)</f>
        <v>0</v>
      </c>
      <c r="BN650" s="9">
        <f>INT(BM650)</f>
        <v>0</v>
      </c>
      <c r="BO650" s="23">
        <f>INT((BM650-BN650)*10)/10</f>
        <v>0</v>
      </c>
      <c r="BP650" s="17">
        <f>BM650-BN650-BO650</f>
        <v>0</v>
      </c>
      <c r="BQ650" s="23">
        <f>IF(OR(BP650=0.05,BP650=0),BP650,IF(AND(BP650&gt;0.051,BP650&lt;0.1),0.1,IF(AND(BP650&gt;0.001,BP650&lt;0.05),0.05,BP650)))</f>
        <v>0</v>
      </c>
      <c r="BR650" s="23">
        <f>BN650+BO650+BQ650</f>
        <v>0</v>
      </c>
      <c r="BS650">
        <f>IF(BW649&gt;0,BS649,0)</f>
        <v>0</v>
      </c>
      <c r="BT650" s="7">
        <f>SUM(BD650:BE650)+BR650+BS650</f>
        <v>0</v>
      </c>
      <c r="BU650" s="7">
        <f>IF(AND(BT650&gt;0,BT651=0),BT650,0)</f>
        <v>0</v>
      </c>
      <c r="BV650" s="7">
        <f>IF(BW649&gt;0,BV649,0)</f>
        <v>0</v>
      </c>
      <c r="BW650" s="7">
        <f>IF(ROUND(BT650-BV650,2)&gt;0,ROUND(BT650-BV650,2),0)</f>
        <v>0</v>
      </c>
      <c r="CB650">
        <v>648</v>
      </c>
      <c r="CC650" s="7">
        <f>IF(DB649&gt;0,CC649-1000,CC649)</f>
        <v>0</v>
      </c>
      <c r="CD650" s="20">
        <f>IF(DB649&gt;0,ROUND(PMT($F$92/12,$F$96*12,-CC650),5),0)</f>
        <v>0</v>
      </c>
      <c r="CE650" s="15">
        <f>IF(DB649&gt;0,ROUND(CC650*$CE$1/1000,2),0)</f>
        <v>0</v>
      </c>
      <c r="CF650" s="9">
        <f>INT(CE650)</f>
        <v>0</v>
      </c>
      <c r="CG650" s="23">
        <f>INT((CE650-CF650)*10)/10</f>
        <v>0</v>
      </c>
      <c r="CH650" s="17">
        <f>CE650-CF650-CG650</f>
        <v>0</v>
      </c>
      <c r="CI650" s="23">
        <f>IF(OR(CH650=0.05,CH650=0),CH650,IF(AND(CH650&gt;0.051,CH650&lt;0.1),0.1,IF(AND(CH650&gt;0.001,CH650&lt;0.05),0.05,CH650)))</f>
        <v>0</v>
      </c>
      <c r="CJ650" s="23">
        <f>CF650+CG650+CI650</f>
        <v>0</v>
      </c>
      <c r="CK650" s="15">
        <f>IF(DB649&gt;0,ROUND($CD$1*$CK$1,2),0)</f>
        <v>0</v>
      </c>
      <c r="CL650" s="22">
        <v>0</v>
      </c>
      <c r="CM650" s="22">
        <f>IF(DB649&gt;0,ROUND($CD$1*$CM$1,2),0)</f>
        <v>0</v>
      </c>
      <c r="CN650" s="22">
        <f>IF(DB649&gt;0,ROUND($CD$1*$CN$1,2),0)</f>
        <v>0</v>
      </c>
      <c r="CO650" s="22">
        <f>IF(DB649&gt;0,ROUND($CD$1*$CO$1,2),0)</f>
        <v>0</v>
      </c>
      <c r="CP650" s="22">
        <f>IF(DB649&gt;0,ROUND($CD$1*$CP$1,2),0)</f>
        <v>0</v>
      </c>
      <c r="CQ650" s="15">
        <f>IF(DB649&gt;0,CK650+SUM(CM650:CP650),0)</f>
        <v>0</v>
      </c>
      <c r="CR650" s="22">
        <f>IF(DB649&gt;0,ROUND(CQ650/12,2),0)</f>
        <v>0</v>
      </c>
      <c r="CS650" s="9">
        <f>INT(CR650)</f>
        <v>0</v>
      </c>
      <c r="CT650" s="23">
        <f>INT((CR650-CS650)*10)/10</f>
        <v>0</v>
      </c>
      <c r="CU650" s="17">
        <f>CR650-CS650-CT650</f>
        <v>0</v>
      </c>
      <c r="CV650" s="23">
        <f>IF(OR(CU650=0.05,CU650=0),CU650,IF(AND(CU650&gt;0.051,CU650&lt;0.1),0.1,IF(AND(CU650&gt;0.001,CU650&lt;0.05),0.05,CU650)))</f>
        <v>0</v>
      </c>
      <c r="CW650" s="23">
        <f>CS650+CT650+CV650</f>
        <v>0</v>
      </c>
      <c r="CX650">
        <f>IF(DB649&gt;0,CX649,0)</f>
        <v>0</v>
      </c>
      <c r="CY650" s="7">
        <f>ROUND(CD650+CJ650+CW650+CX650,2)</f>
        <v>0</v>
      </c>
      <c r="CZ650" s="7">
        <f>IF(AND(CY650&gt;0,CY651=0),CY650,0)</f>
        <v>0</v>
      </c>
      <c r="DA650" s="7">
        <f>IF(DB649&gt;0,DA649,0)</f>
        <v>0</v>
      </c>
      <c r="DB650" s="7">
        <f>IF(ROUND(CY650-DA650,2)&gt;0,ROUND(CY650-DA650,2),0)</f>
        <v>0</v>
      </c>
      <c r="EB650">
        <v>648</v>
      </c>
      <c r="EC650" s="7">
        <f>IF(FB649&gt;0,EC649-1000,EC649)</f>
        <v>0</v>
      </c>
      <c r="ED650" s="20">
        <f>IF(FB649&gt;0,ROUND(PMT($F$92/12,$F$96*12,-EC650),5),0)</f>
        <v>0</v>
      </c>
      <c r="EE650" s="15">
        <f>IF(FB649&gt;0,ROUND(EC650*$EE$1/1000,2),0)</f>
        <v>0</v>
      </c>
      <c r="EF650" s="9">
        <f>INT(EE650)</f>
        <v>0</v>
      </c>
      <c r="EG650" s="23">
        <f>INT((EE650-EF650)*10)/10</f>
        <v>0</v>
      </c>
      <c r="EH650" s="17">
        <f>EE650-EF650-EG650</f>
        <v>0</v>
      </c>
      <c r="EI650" s="23">
        <f>IF(OR(EH650=0.05,EH650=0),EH650,IF(AND(EH650&gt;0.051,EH650&lt;0.1),0.1,IF(AND(EH650&gt;0.001,EH650&lt;0.05),0.05,EH650)))</f>
        <v>0</v>
      </c>
      <c r="EJ650" s="23">
        <f>EF650+EG650+EI650</f>
        <v>0</v>
      </c>
      <c r="EK650" s="15">
        <f>IF(FB649&gt;0,ROUND($ED$1*$EK$1,2),0)</f>
        <v>0</v>
      </c>
      <c r="EL650" s="22">
        <v>0</v>
      </c>
      <c r="EM650" s="22">
        <f>IF(FB649&gt;0,ROUND($ED$1*$EM$1,0),0)</f>
        <v>0</v>
      </c>
      <c r="EN650" s="22">
        <f>IF(FB649&gt;0,ROUND($ED$1*$EN$1,2),0)</f>
        <v>0</v>
      </c>
      <c r="EO650" s="22">
        <f>IF(FB649&gt;0,ROUND($ED$1*$EO$1,2),0)</f>
        <v>0</v>
      </c>
      <c r="EP650" s="22">
        <f>IF(FB649&gt;0,ROUND($ED$1*$EP$1,2),0)</f>
        <v>0</v>
      </c>
      <c r="EQ650" s="15">
        <f>IF(FB649&gt;0,EK650+SUM(EM650:EP650),0)</f>
        <v>0</v>
      </c>
      <c r="ER650" s="22">
        <f>IF(FB649&gt;0,ROUND(EQ650/12,2),0)</f>
        <v>0</v>
      </c>
      <c r="ES650" s="9">
        <f>INT(ER650)</f>
        <v>0</v>
      </c>
      <c r="ET650" s="23">
        <f>INT((ER650-ES650)*10)/10</f>
        <v>0</v>
      </c>
      <c r="EU650" s="17">
        <f>ER650-ES650-ET650</f>
        <v>0</v>
      </c>
      <c r="EV650" s="23">
        <f>IF(OR(EU650=0.05,EU650=0),EU650,IF(AND(EU650&gt;0.051,EU650&lt;0.1),0.1,IF(AND(EU650&gt;0.001,EU650&lt;0.05),0.05,EU650)))</f>
        <v>0</v>
      </c>
      <c r="EW650" s="23">
        <f>ES650+ET650+EV650</f>
        <v>0</v>
      </c>
      <c r="EX650">
        <f>IF(FB649&gt;0,EX649,0)</f>
        <v>0</v>
      </c>
      <c r="EY650" s="7">
        <f>ROUND(ED650+EJ650+EW650+EX650,2)</f>
        <v>0</v>
      </c>
      <c r="EZ650" s="7">
        <f>IF(AND(EY650&gt;0,EY651=0),EY650,0)</f>
        <v>0</v>
      </c>
      <c r="FA650" s="7">
        <f>IF(FB649&gt;0,FA649,0)</f>
        <v>0</v>
      </c>
      <c r="FB650" s="7">
        <f>IF(ROUND(EY650-FA650,2)&gt;0,ROUND(EY650-FA650,2),0)</f>
        <v>0</v>
      </c>
      <c r="GB650">
        <v>648</v>
      </c>
      <c r="GC650" s="7">
        <f>IF(HB649&gt;0,GC649-1000,GC649)</f>
        <v>0</v>
      </c>
      <c r="GD650" s="20">
        <f>IF(HB649&gt;0,ROUND(PMT($F$92/12,$F$96*12,-GC650),5),0)</f>
        <v>0</v>
      </c>
      <c r="GE650" s="15">
        <f>IF(HB649&gt;0,ROUND(GC650*$GE$1/1000,2),0)</f>
        <v>0</v>
      </c>
      <c r="GF650" s="9">
        <f>INT(GE650)</f>
        <v>0</v>
      </c>
      <c r="GG650" s="23">
        <f>INT((GE650-GF650)*10)/10</f>
        <v>0</v>
      </c>
      <c r="GH650" s="17">
        <f>GE650-GF650-GG650</f>
        <v>0</v>
      </c>
      <c r="GI650" s="23">
        <f>IF(OR(GH650=0.05,GH650=0),GH650,IF(AND(GH650&gt;0.051,GH650&lt;0.1),0.1,IF(AND(GH650&gt;0.001,GH650&lt;0.05),0.05,GH650)))</f>
        <v>0</v>
      </c>
      <c r="GJ650" s="23">
        <f>GF650+GG650+GI650</f>
        <v>0</v>
      </c>
      <c r="GK650" s="15">
        <f>IF(HB649&gt;0,ROUND($GD$1*$GK$1,2),0)</f>
        <v>0</v>
      </c>
      <c r="GL650" s="22">
        <v>0</v>
      </c>
      <c r="GM650" s="22">
        <f>IF(HB649&gt;0,ROUND($GD$1*$GM$1,0),0)</f>
        <v>0</v>
      </c>
      <c r="GN650" s="22">
        <f>IF(HB649&gt;0,ROUND($GD$1*$GN$1,2),0)</f>
        <v>0</v>
      </c>
      <c r="GO650" s="22">
        <f>IF(HB649&gt;0,ROUND($GD$1*$GO$1,2),0)</f>
        <v>0</v>
      </c>
      <c r="GP650" s="22">
        <f>IF(HB649&gt;0,ROUND($GD$1*$GP$1,2),0)</f>
        <v>0</v>
      </c>
      <c r="GQ650" s="15">
        <f>IF(HB649&gt;0,GK650+SUM(GM650:GP650),0)</f>
        <v>0</v>
      </c>
      <c r="GR650" s="22">
        <f>IF(HB649&gt;0,ROUND(GQ650/12,2),0)</f>
        <v>0</v>
      </c>
      <c r="GS650" s="9">
        <f>INT(GR650)</f>
        <v>0</v>
      </c>
      <c r="GT650" s="23">
        <f>INT((GR650-GS650)*10)/10</f>
        <v>0</v>
      </c>
      <c r="GU650" s="17">
        <f>GR650-GS650-GT650</f>
        <v>0</v>
      </c>
      <c r="GV650" s="23">
        <f>IF(OR(GU650=0.05,GU650=0),GU650,IF(AND(GU650&gt;0.051,GU650&lt;0.1),0.1,IF(AND(GU650&gt;0.001,GU650&lt;0.05),0.05,GU650)))</f>
        <v>0</v>
      </c>
      <c r="GW650" s="23">
        <f>GS650+GT650+GV650</f>
        <v>0</v>
      </c>
      <c r="GX650">
        <f>IF(HB649&gt;0,GX649,0)</f>
        <v>0</v>
      </c>
      <c r="GY650" s="7">
        <f>ROUND(GD650+GJ650+GW650+GX650,2)</f>
        <v>0</v>
      </c>
      <c r="GZ650" s="7">
        <f>IF(AND(GY650&gt;0,GY651=0),GY650,0)</f>
        <v>0</v>
      </c>
      <c r="HA650" s="7">
        <f>IF(HB649&gt;0,HA649,0)</f>
        <v>0</v>
      </c>
      <c r="HB650" s="7">
        <f>IF(ROUND(GY650-HA650,2)&gt;0,ROUND(GY650-HA650,2),0)</f>
        <v>0</v>
      </c>
    </row>
    <row r="651" spans="1:235">
      <c r="BB651">
        <v>649</v>
      </c>
      <c r="BC651" s="7">
        <f>IF(BW650&gt;0,BC650-1000,BC650)</f>
        <v>0</v>
      </c>
      <c r="BD651" s="20">
        <f>IF(BW650&gt;0,ROUND(PMT($F$92/12,$F$96*12,-BC651),5),0)</f>
        <v>0</v>
      </c>
      <c r="BE651" s="15">
        <f>IF(BW650&gt;0,ROUND(BC651*$E$1/1000,2),0)</f>
        <v>0</v>
      </c>
      <c r="BF651" s="15">
        <f>IF(BW650&gt;0,ROUND(MIN(BC651,$F$168)*$BF$1,2),0)</f>
        <v>0</v>
      </c>
      <c r="BG651" s="22">
        <v>0</v>
      </c>
      <c r="BH651" s="22">
        <f>IF(BW650&gt;0,ROUND(MIN(BC651,$F$168)*$BH$1,0),0)</f>
        <v>0</v>
      </c>
      <c r="BI651" s="22">
        <f>IF(BW650&gt;0,ROUND(MIN(BC651,$F$168)*$BI$1,2),0)</f>
        <v>0</v>
      </c>
      <c r="BJ651" s="22">
        <f>IF(BW650&gt;0,ROUND(MIN(BC651,$F$168)*$BJ$1,2),0)</f>
        <v>0</v>
      </c>
      <c r="BK651" s="22">
        <f>IF(BW650&gt;0,ROUND(MIN(BC651,$F$168)*$BK$1,2),0)</f>
        <v>0</v>
      </c>
      <c r="BL651" s="15">
        <f>IF(BW650&gt;0,BF651+SUM(BH651:BK651),0)</f>
        <v>0</v>
      </c>
      <c r="BM651" s="22">
        <f>IF(BW650&gt;0,ROUND(BL651/12,2),0)</f>
        <v>0</v>
      </c>
      <c r="BN651" s="9">
        <f>INT(BM651)</f>
        <v>0</v>
      </c>
      <c r="BO651" s="23">
        <f>INT((BM651-BN651)*10)/10</f>
        <v>0</v>
      </c>
      <c r="BP651" s="17">
        <f>BM651-BN651-BO651</f>
        <v>0</v>
      </c>
      <c r="BQ651" s="23">
        <f>IF(OR(BP651=0.05,BP651=0),BP651,IF(AND(BP651&gt;0.051,BP651&lt;0.1),0.1,IF(AND(BP651&gt;0.001,BP651&lt;0.05),0.05,BP651)))</f>
        <v>0</v>
      </c>
      <c r="BR651" s="23">
        <f>BN651+BO651+BQ651</f>
        <v>0</v>
      </c>
      <c r="BS651">
        <f>IF(BW650&gt;0,BS650,0)</f>
        <v>0</v>
      </c>
      <c r="BT651" s="7">
        <f>SUM(BD651:BE651)+BR651+BS651</f>
        <v>0</v>
      </c>
      <c r="BU651" s="7">
        <f>IF(AND(BT651&gt;0,BT652=0),BT651,0)</f>
        <v>0</v>
      </c>
      <c r="BV651" s="7">
        <f>IF(BW650&gt;0,BV650,0)</f>
        <v>0</v>
      </c>
      <c r="BW651" s="7">
        <f>IF(ROUND(BT651-BV651,2)&gt;0,ROUND(BT651-BV651,2),0)</f>
        <v>0</v>
      </c>
      <c r="CB651">
        <v>649</v>
      </c>
      <c r="CC651" s="7">
        <f>IF(DB650&gt;0,CC650-1000,CC650)</f>
        <v>0</v>
      </c>
      <c r="CD651" s="20">
        <f>IF(DB650&gt;0,ROUND(PMT($F$92/12,$F$96*12,-CC651),5),0)</f>
        <v>0</v>
      </c>
      <c r="CE651" s="15">
        <f>IF(DB650&gt;0,ROUND(CC651*$CE$1/1000,2),0)</f>
        <v>0</v>
      </c>
      <c r="CF651" s="9">
        <f>INT(CE651)</f>
        <v>0</v>
      </c>
      <c r="CG651" s="23">
        <f>INT((CE651-CF651)*10)/10</f>
        <v>0</v>
      </c>
      <c r="CH651" s="17">
        <f>CE651-CF651-CG651</f>
        <v>0</v>
      </c>
      <c r="CI651" s="23">
        <f>IF(OR(CH651=0.05,CH651=0),CH651,IF(AND(CH651&gt;0.051,CH651&lt;0.1),0.1,IF(AND(CH651&gt;0.001,CH651&lt;0.05),0.05,CH651)))</f>
        <v>0</v>
      </c>
      <c r="CJ651" s="23">
        <f>CF651+CG651+CI651</f>
        <v>0</v>
      </c>
      <c r="CK651" s="15">
        <f>IF(DB650&gt;0,ROUND($CD$1*$CK$1,2),0)</f>
        <v>0</v>
      </c>
      <c r="CL651" s="22">
        <v>0</v>
      </c>
      <c r="CM651" s="22">
        <f>IF(DB650&gt;0,ROUND($CD$1*$CM$1,2),0)</f>
        <v>0</v>
      </c>
      <c r="CN651" s="22">
        <f>IF(DB650&gt;0,ROUND($CD$1*$CN$1,2),0)</f>
        <v>0</v>
      </c>
      <c r="CO651" s="22">
        <f>IF(DB650&gt;0,ROUND($CD$1*$CO$1,2),0)</f>
        <v>0</v>
      </c>
      <c r="CP651" s="22">
        <f>IF(DB650&gt;0,ROUND($CD$1*$CP$1,2),0)</f>
        <v>0</v>
      </c>
      <c r="CQ651" s="15">
        <f>IF(DB650&gt;0,CK651+SUM(CM651:CP651),0)</f>
        <v>0</v>
      </c>
      <c r="CR651" s="22">
        <f>IF(DB650&gt;0,ROUND(CQ651/12,2),0)</f>
        <v>0</v>
      </c>
      <c r="CS651" s="9">
        <f>INT(CR651)</f>
        <v>0</v>
      </c>
      <c r="CT651" s="23">
        <f>INT((CR651-CS651)*10)/10</f>
        <v>0</v>
      </c>
      <c r="CU651" s="17">
        <f>CR651-CS651-CT651</f>
        <v>0</v>
      </c>
      <c r="CV651" s="23">
        <f>IF(OR(CU651=0.05,CU651=0),CU651,IF(AND(CU651&gt;0.051,CU651&lt;0.1),0.1,IF(AND(CU651&gt;0.001,CU651&lt;0.05),0.05,CU651)))</f>
        <v>0</v>
      </c>
      <c r="CW651" s="23">
        <f>CS651+CT651+CV651</f>
        <v>0</v>
      </c>
      <c r="CX651">
        <f>IF(DB650&gt;0,CX650,0)</f>
        <v>0</v>
      </c>
      <c r="CY651" s="7">
        <f>ROUND(CD651+CJ651+CW651+CX651,2)</f>
        <v>0</v>
      </c>
      <c r="CZ651" s="7">
        <f>IF(AND(CY651&gt;0,CY652=0),CY651,0)</f>
        <v>0</v>
      </c>
      <c r="DA651" s="7">
        <f>IF(DB650&gt;0,DA650,0)</f>
        <v>0</v>
      </c>
      <c r="DB651" s="7">
        <f>IF(ROUND(CY651-DA651,2)&gt;0,ROUND(CY651-DA651,2),0)</f>
        <v>0</v>
      </c>
      <c r="EB651">
        <v>649</v>
      </c>
      <c r="EC651" s="7">
        <f>IF(FB650&gt;0,EC650-1000,EC650)</f>
        <v>0</v>
      </c>
      <c r="ED651" s="20">
        <f>IF(FB650&gt;0,ROUND(PMT($F$92/12,$F$96*12,-EC651),5),0)</f>
        <v>0</v>
      </c>
      <c r="EE651" s="15">
        <f>IF(FB650&gt;0,ROUND(EC651*$EE$1/1000,2),0)</f>
        <v>0</v>
      </c>
      <c r="EF651" s="9">
        <f>INT(EE651)</f>
        <v>0</v>
      </c>
      <c r="EG651" s="23">
        <f>INT((EE651-EF651)*10)/10</f>
        <v>0</v>
      </c>
      <c r="EH651" s="17">
        <f>EE651-EF651-EG651</f>
        <v>0</v>
      </c>
      <c r="EI651" s="23">
        <f>IF(OR(EH651=0.05,EH651=0),EH651,IF(AND(EH651&gt;0.051,EH651&lt;0.1),0.1,IF(AND(EH651&gt;0.001,EH651&lt;0.05),0.05,EH651)))</f>
        <v>0</v>
      </c>
      <c r="EJ651" s="23">
        <f>EF651+EG651+EI651</f>
        <v>0</v>
      </c>
      <c r="EK651" s="15">
        <f>IF(FB650&gt;0,ROUND($ED$1*$EK$1,2),0)</f>
        <v>0</v>
      </c>
      <c r="EL651" s="22">
        <v>0</v>
      </c>
      <c r="EM651" s="22">
        <f>IF(FB650&gt;0,ROUND($ED$1*$EM$1,0),0)</f>
        <v>0</v>
      </c>
      <c r="EN651" s="22">
        <f>IF(FB650&gt;0,ROUND($ED$1*$EN$1,2),0)</f>
        <v>0</v>
      </c>
      <c r="EO651" s="22">
        <f>IF(FB650&gt;0,ROUND($ED$1*$EO$1,2),0)</f>
        <v>0</v>
      </c>
      <c r="EP651" s="22">
        <f>IF(FB650&gt;0,ROUND($ED$1*$EP$1,2),0)</f>
        <v>0</v>
      </c>
      <c r="EQ651" s="15">
        <f>IF(FB650&gt;0,EK651+SUM(EM651:EP651),0)</f>
        <v>0</v>
      </c>
      <c r="ER651" s="22">
        <f>IF(FB650&gt;0,ROUND(EQ651/12,2),0)</f>
        <v>0</v>
      </c>
      <c r="ES651" s="9">
        <f>INT(ER651)</f>
        <v>0</v>
      </c>
      <c r="ET651" s="23">
        <f>INT((ER651-ES651)*10)/10</f>
        <v>0</v>
      </c>
      <c r="EU651" s="17">
        <f>ER651-ES651-ET651</f>
        <v>0</v>
      </c>
      <c r="EV651" s="23">
        <f>IF(OR(EU651=0.05,EU651=0),EU651,IF(AND(EU651&gt;0.051,EU651&lt;0.1),0.1,IF(AND(EU651&gt;0.001,EU651&lt;0.05),0.05,EU651)))</f>
        <v>0</v>
      </c>
      <c r="EW651" s="23">
        <f>ES651+ET651+EV651</f>
        <v>0</v>
      </c>
      <c r="EX651">
        <f>IF(FB650&gt;0,EX650,0)</f>
        <v>0</v>
      </c>
      <c r="EY651" s="7">
        <f>ROUND(ED651+EJ651+EW651+EX651,2)</f>
        <v>0</v>
      </c>
      <c r="EZ651" s="7">
        <f>IF(AND(EY651&gt;0,EY652=0),EY651,0)</f>
        <v>0</v>
      </c>
      <c r="FA651" s="7">
        <f>IF(FB650&gt;0,FA650,0)</f>
        <v>0</v>
      </c>
      <c r="FB651" s="7">
        <f>IF(ROUND(EY651-FA651,2)&gt;0,ROUND(EY651-FA651,2),0)</f>
        <v>0</v>
      </c>
      <c r="GB651">
        <v>649</v>
      </c>
      <c r="GC651" s="7">
        <f>IF(HB650&gt;0,GC650-1000,GC650)</f>
        <v>0</v>
      </c>
      <c r="GD651" s="20">
        <f>IF(HB650&gt;0,ROUND(PMT($F$92/12,$F$96*12,-GC651),5),0)</f>
        <v>0</v>
      </c>
      <c r="GE651" s="15">
        <f>IF(HB650&gt;0,ROUND(GC651*$GE$1/1000,2),0)</f>
        <v>0</v>
      </c>
      <c r="GF651" s="9">
        <f>INT(GE651)</f>
        <v>0</v>
      </c>
      <c r="GG651" s="23">
        <f>INT((GE651-GF651)*10)/10</f>
        <v>0</v>
      </c>
      <c r="GH651" s="17">
        <f>GE651-GF651-GG651</f>
        <v>0</v>
      </c>
      <c r="GI651" s="23">
        <f>IF(OR(GH651=0.05,GH651=0),GH651,IF(AND(GH651&gt;0.051,GH651&lt;0.1),0.1,IF(AND(GH651&gt;0.001,GH651&lt;0.05),0.05,GH651)))</f>
        <v>0</v>
      </c>
      <c r="GJ651" s="23">
        <f>GF651+GG651+GI651</f>
        <v>0</v>
      </c>
      <c r="GK651" s="15">
        <f>IF(HB650&gt;0,ROUND($GD$1*$GK$1,2),0)</f>
        <v>0</v>
      </c>
      <c r="GL651" s="22">
        <v>0</v>
      </c>
      <c r="GM651" s="22">
        <f>IF(HB650&gt;0,ROUND($GD$1*$GM$1,0),0)</f>
        <v>0</v>
      </c>
      <c r="GN651" s="22">
        <f>IF(HB650&gt;0,ROUND($GD$1*$GN$1,2),0)</f>
        <v>0</v>
      </c>
      <c r="GO651" s="22">
        <f>IF(HB650&gt;0,ROUND($GD$1*$GO$1,2),0)</f>
        <v>0</v>
      </c>
      <c r="GP651" s="22">
        <f>IF(HB650&gt;0,ROUND($GD$1*$GP$1,2),0)</f>
        <v>0</v>
      </c>
      <c r="GQ651" s="15">
        <f>IF(HB650&gt;0,GK651+SUM(GM651:GP651),0)</f>
        <v>0</v>
      </c>
      <c r="GR651" s="22">
        <f>IF(HB650&gt;0,ROUND(GQ651/12,2),0)</f>
        <v>0</v>
      </c>
      <c r="GS651" s="9">
        <f>INT(GR651)</f>
        <v>0</v>
      </c>
      <c r="GT651" s="23">
        <f>INT((GR651-GS651)*10)/10</f>
        <v>0</v>
      </c>
      <c r="GU651" s="17">
        <f>GR651-GS651-GT651</f>
        <v>0</v>
      </c>
      <c r="GV651" s="23">
        <f>IF(OR(GU651=0.05,GU651=0),GU651,IF(AND(GU651&gt;0.051,GU651&lt;0.1),0.1,IF(AND(GU651&gt;0.001,GU651&lt;0.05),0.05,GU651)))</f>
        <v>0</v>
      </c>
      <c r="GW651" s="23">
        <f>GS651+GT651+GV651</f>
        <v>0</v>
      </c>
      <c r="GX651">
        <f>IF(HB650&gt;0,GX650,0)</f>
        <v>0</v>
      </c>
      <c r="GY651" s="7">
        <f>ROUND(GD651+GJ651+GW651+GX651,2)</f>
        <v>0</v>
      </c>
      <c r="GZ651" s="7">
        <f>IF(AND(GY651&gt;0,GY652=0),GY651,0)</f>
        <v>0</v>
      </c>
      <c r="HA651" s="7">
        <f>IF(HB650&gt;0,HA650,0)</f>
        <v>0</v>
      </c>
      <c r="HB651" s="7">
        <f>IF(ROUND(GY651-HA651,2)&gt;0,ROUND(GY651-HA651,2),0)</f>
        <v>0</v>
      </c>
    </row>
    <row r="652" spans="1:235">
      <c r="BB652">
        <v>650</v>
      </c>
      <c r="BC652" s="7">
        <f>IF(BW651&gt;0,BC651-1000,BC651)</f>
        <v>0</v>
      </c>
      <c r="BD652" s="20">
        <f>IF(BW651&gt;0,ROUND(PMT($F$92/12,$F$96*12,-BC652),5),0)</f>
        <v>0</v>
      </c>
      <c r="BE652" s="15">
        <f>IF(BW651&gt;0,ROUND(BC652*$E$1/1000,2),0)</f>
        <v>0</v>
      </c>
      <c r="BF652" s="15">
        <f>IF(BW651&gt;0,ROUND(MIN(BC652,$F$168)*$BF$1,2),0)</f>
        <v>0</v>
      </c>
      <c r="BG652" s="22">
        <v>0</v>
      </c>
      <c r="BH652" s="22">
        <f>IF(BW651&gt;0,ROUND(MIN(BC652,$F$168)*$BH$1,0),0)</f>
        <v>0</v>
      </c>
      <c r="BI652" s="22">
        <f>IF(BW651&gt;0,ROUND(MIN(BC652,$F$168)*$BI$1,2),0)</f>
        <v>0</v>
      </c>
      <c r="BJ652" s="22">
        <f>IF(BW651&gt;0,ROUND(MIN(BC652,$F$168)*$BJ$1,2),0)</f>
        <v>0</v>
      </c>
      <c r="BK652" s="22">
        <f>IF(BW651&gt;0,ROUND(MIN(BC652,$F$168)*$BK$1,2),0)</f>
        <v>0</v>
      </c>
      <c r="BL652" s="15">
        <f>IF(BW651&gt;0,BF652+SUM(BH652:BK652),0)</f>
        <v>0</v>
      </c>
      <c r="BM652" s="22">
        <f>IF(BW651&gt;0,ROUND(BL652/12,2),0)</f>
        <v>0</v>
      </c>
      <c r="BN652" s="9">
        <f>INT(BM652)</f>
        <v>0</v>
      </c>
      <c r="BO652" s="23">
        <f>INT((BM652-BN652)*10)/10</f>
        <v>0</v>
      </c>
      <c r="BP652" s="17">
        <f>BM652-BN652-BO652</f>
        <v>0</v>
      </c>
      <c r="BQ652" s="23">
        <f>IF(OR(BP652=0.05,BP652=0),BP652,IF(AND(BP652&gt;0.051,BP652&lt;0.1),0.1,IF(AND(BP652&gt;0.001,BP652&lt;0.05),0.05,BP652)))</f>
        <v>0</v>
      </c>
      <c r="BR652" s="23">
        <f>BN652+BO652+BQ652</f>
        <v>0</v>
      </c>
      <c r="BS652">
        <f>IF(BW651&gt;0,BS651,0)</f>
        <v>0</v>
      </c>
      <c r="BT652" s="7">
        <f>SUM(BD652:BE652)+BR652+BS652</f>
        <v>0</v>
      </c>
      <c r="BU652" s="7">
        <f>IF(AND(BT652&gt;0,BT653=0),BT652,0)</f>
        <v>0</v>
      </c>
      <c r="BV652" s="7">
        <f>IF(BW651&gt;0,BV651,0)</f>
        <v>0</v>
      </c>
      <c r="BW652" s="7">
        <f>IF(ROUND(BT652-BV652,2)&gt;0,ROUND(BT652-BV652,2),0)</f>
        <v>0</v>
      </c>
      <c r="CB652">
        <v>650</v>
      </c>
      <c r="CC652" s="7">
        <f>IF(DB651&gt;0,CC651-1000,CC651)</f>
        <v>0</v>
      </c>
      <c r="CD652" s="20">
        <f>IF(DB651&gt;0,ROUND(PMT($F$92/12,$F$96*12,-CC652),5),0)</f>
        <v>0</v>
      </c>
      <c r="CE652" s="15">
        <f>IF(DB651&gt;0,ROUND(CC652*$CE$1/1000,2),0)</f>
        <v>0</v>
      </c>
      <c r="CF652" s="9">
        <f>INT(CE652)</f>
        <v>0</v>
      </c>
      <c r="CG652" s="23">
        <f>INT((CE652-CF652)*10)/10</f>
        <v>0</v>
      </c>
      <c r="CH652" s="17">
        <f>CE652-CF652-CG652</f>
        <v>0</v>
      </c>
      <c r="CI652" s="23">
        <f>IF(OR(CH652=0.05,CH652=0),CH652,IF(AND(CH652&gt;0.051,CH652&lt;0.1),0.1,IF(AND(CH652&gt;0.001,CH652&lt;0.05),0.05,CH652)))</f>
        <v>0</v>
      </c>
      <c r="CJ652" s="23">
        <f>CF652+CG652+CI652</f>
        <v>0</v>
      </c>
      <c r="CK652" s="15">
        <f>IF(DB651&gt;0,ROUND($CD$1*$CK$1,2),0)</f>
        <v>0</v>
      </c>
      <c r="CL652" s="22">
        <v>0</v>
      </c>
      <c r="CM652" s="22">
        <f>IF(DB651&gt;0,ROUND($CD$1*$CM$1,2),0)</f>
        <v>0</v>
      </c>
      <c r="CN652" s="22">
        <f>IF(DB651&gt;0,ROUND($CD$1*$CN$1,2),0)</f>
        <v>0</v>
      </c>
      <c r="CO652" s="22">
        <f>IF(DB651&gt;0,ROUND($CD$1*$CO$1,2),0)</f>
        <v>0</v>
      </c>
      <c r="CP652" s="22">
        <f>IF(DB651&gt;0,ROUND($CD$1*$CP$1,2),0)</f>
        <v>0</v>
      </c>
      <c r="CQ652" s="15">
        <f>IF(DB651&gt;0,CK652+SUM(CM652:CP652),0)</f>
        <v>0</v>
      </c>
      <c r="CR652" s="22">
        <f>IF(DB651&gt;0,ROUND(CQ652/12,2),0)</f>
        <v>0</v>
      </c>
      <c r="CS652" s="9">
        <f>INT(CR652)</f>
        <v>0</v>
      </c>
      <c r="CT652" s="23">
        <f>INT((CR652-CS652)*10)/10</f>
        <v>0</v>
      </c>
      <c r="CU652" s="17">
        <f>CR652-CS652-CT652</f>
        <v>0</v>
      </c>
      <c r="CV652" s="23">
        <f>IF(OR(CU652=0.05,CU652=0),CU652,IF(AND(CU652&gt;0.051,CU652&lt;0.1),0.1,IF(AND(CU652&gt;0.001,CU652&lt;0.05),0.05,CU652)))</f>
        <v>0</v>
      </c>
      <c r="CW652" s="23">
        <f>CS652+CT652+CV652</f>
        <v>0</v>
      </c>
      <c r="CX652">
        <f>IF(DB651&gt;0,CX651,0)</f>
        <v>0</v>
      </c>
      <c r="CY652" s="7">
        <f>ROUND(CD652+CJ652+CW652+CX652,2)</f>
        <v>0</v>
      </c>
      <c r="CZ652" s="7">
        <f>IF(AND(CY652&gt;0,CY653=0),CY652,0)</f>
        <v>0</v>
      </c>
      <c r="DA652" s="7">
        <f>IF(DB651&gt;0,DA651,0)</f>
        <v>0</v>
      </c>
      <c r="DB652" s="7">
        <f>IF(ROUND(CY652-DA652,2)&gt;0,ROUND(CY652-DA652,2),0)</f>
        <v>0</v>
      </c>
      <c r="EB652">
        <v>650</v>
      </c>
      <c r="EC652" s="7">
        <f>IF(FB651&gt;0,EC651-1000,EC651)</f>
        <v>0</v>
      </c>
      <c r="ED652" s="20">
        <f>IF(FB651&gt;0,ROUND(PMT($F$92/12,$F$96*12,-EC652),5),0)</f>
        <v>0</v>
      </c>
      <c r="EE652" s="15">
        <f>IF(FB651&gt;0,ROUND(EC652*$EE$1/1000,2),0)</f>
        <v>0</v>
      </c>
      <c r="EF652" s="9">
        <f>INT(EE652)</f>
        <v>0</v>
      </c>
      <c r="EG652" s="23">
        <f>INT((EE652-EF652)*10)/10</f>
        <v>0</v>
      </c>
      <c r="EH652" s="17">
        <f>EE652-EF652-EG652</f>
        <v>0</v>
      </c>
      <c r="EI652" s="23">
        <f>IF(OR(EH652=0.05,EH652=0),EH652,IF(AND(EH652&gt;0.051,EH652&lt;0.1),0.1,IF(AND(EH652&gt;0.001,EH652&lt;0.05),0.05,EH652)))</f>
        <v>0</v>
      </c>
      <c r="EJ652" s="23">
        <f>EF652+EG652+EI652</f>
        <v>0</v>
      </c>
      <c r="EK652" s="15">
        <f>IF(FB651&gt;0,ROUND($ED$1*$EK$1,2),0)</f>
        <v>0</v>
      </c>
      <c r="EL652" s="22">
        <v>0</v>
      </c>
      <c r="EM652" s="22">
        <f>IF(FB651&gt;0,ROUND($ED$1*$EM$1,0),0)</f>
        <v>0</v>
      </c>
      <c r="EN652" s="22">
        <f>IF(FB651&gt;0,ROUND($ED$1*$EN$1,2),0)</f>
        <v>0</v>
      </c>
      <c r="EO652" s="22">
        <f>IF(FB651&gt;0,ROUND($ED$1*$EO$1,2),0)</f>
        <v>0</v>
      </c>
      <c r="EP652" s="22">
        <f>IF(FB651&gt;0,ROUND($ED$1*$EP$1,2),0)</f>
        <v>0</v>
      </c>
      <c r="EQ652" s="15">
        <f>IF(FB651&gt;0,EK652+SUM(EM652:EP652),0)</f>
        <v>0</v>
      </c>
      <c r="ER652" s="22">
        <f>IF(FB651&gt;0,ROUND(EQ652/12,2),0)</f>
        <v>0</v>
      </c>
      <c r="ES652" s="9">
        <f>INT(ER652)</f>
        <v>0</v>
      </c>
      <c r="ET652" s="23">
        <f>INT((ER652-ES652)*10)/10</f>
        <v>0</v>
      </c>
      <c r="EU652" s="17">
        <f>ER652-ES652-ET652</f>
        <v>0</v>
      </c>
      <c r="EV652" s="23">
        <f>IF(OR(EU652=0.05,EU652=0),EU652,IF(AND(EU652&gt;0.051,EU652&lt;0.1),0.1,IF(AND(EU652&gt;0.001,EU652&lt;0.05),0.05,EU652)))</f>
        <v>0</v>
      </c>
      <c r="EW652" s="23">
        <f>ES652+ET652+EV652</f>
        <v>0</v>
      </c>
      <c r="EX652">
        <f>IF(FB651&gt;0,EX651,0)</f>
        <v>0</v>
      </c>
      <c r="EY652" s="7">
        <f>ROUND(ED652+EJ652+EW652+EX652,2)</f>
        <v>0</v>
      </c>
      <c r="EZ652" s="7">
        <f>IF(AND(EY652&gt;0,EY653=0),EY652,0)</f>
        <v>0</v>
      </c>
      <c r="FA652" s="7">
        <f>IF(FB651&gt;0,FA651,0)</f>
        <v>0</v>
      </c>
      <c r="FB652" s="7">
        <f>IF(ROUND(EY652-FA652,2)&gt;0,ROUND(EY652-FA652,2),0)</f>
        <v>0</v>
      </c>
      <c r="GB652">
        <v>650</v>
      </c>
      <c r="GC652" s="7">
        <f>IF(HB651&gt;0,GC651-1000,GC651)</f>
        <v>0</v>
      </c>
      <c r="GD652" s="20">
        <f>IF(HB651&gt;0,ROUND(PMT($F$92/12,$F$96*12,-GC652),5),0)</f>
        <v>0</v>
      </c>
      <c r="GE652" s="15">
        <f>IF(HB651&gt;0,ROUND(GC652*$GE$1/1000,2),0)</f>
        <v>0</v>
      </c>
      <c r="GF652" s="9">
        <f>INT(GE652)</f>
        <v>0</v>
      </c>
      <c r="GG652" s="23">
        <f>INT((GE652-GF652)*10)/10</f>
        <v>0</v>
      </c>
      <c r="GH652" s="17">
        <f>GE652-GF652-GG652</f>
        <v>0</v>
      </c>
      <c r="GI652" s="23">
        <f>IF(OR(GH652=0.05,GH652=0),GH652,IF(AND(GH652&gt;0.051,GH652&lt;0.1),0.1,IF(AND(GH652&gt;0.001,GH652&lt;0.05),0.05,GH652)))</f>
        <v>0</v>
      </c>
      <c r="GJ652" s="23">
        <f>GF652+GG652+GI652</f>
        <v>0</v>
      </c>
      <c r="GK652" s="15">
        <f>IF(HB651&gt;0,ROUND($GD$1*$GK$1,2),0)</f>
        <v>0</v>
      </c>
      <c r="GL652" s="22">
        <v>0</v>
      </c>
      <c r="GM652" s="22">
        <f>IF(HB651&gt;0,ROUND($GD$1*$GM$1,0),0)</f>
        <v>0</v>
      </c>
      <c r="GN652" s="22">
        <f>IF(HB651&gt;0,ROUND($GD$1*$GN$1,2),0)</f>
        <v>0</v>
      </c>
      <c r="GO652" s="22">
        <f>IF(HB651&gt;0,ROUND($GD$1*$GO$1,2),0)</f>
        <v>0</v>
      </c>
      <c r="GP652" s="22">
        <f>IF(HB651&gt;0,ROUND($GD$1*$GP$1,2),0)</f>
        <v>0</v>
      </c>
      <c r="GQ652" s="15">
        <f>IF(HB651&gt;0,GK652+SUM(GM652:GP652),0)</f>
        <v>0</v>
      </c>
      <c r="GR652" s="22">
        <f>IF(HB651&gt;0,ROUND(GQ652/12,2),0)</f>
        <v>0</v>
      </c>
      <c r="GS652" s="9">
        <f>INT(GR652)</f>
        <v>0</v>
      </c>
      <c r="GT652" s="23">
        <f>INT((GR652-GS652)*10)/10</f>
        <v>0</v>
      </c>
      <c r="GU652" s="17">
        <f>GR652-GS652-GT652</f>
        <v>0</v>
      </c>
      <c r="GV652" s="23">
        <f>IF(OR(GU652=0.05,GU652=0),GU652,IF(AND(GU652&gt;0.051,GU652&lt;0.1),0.1,IF(AND(GU652&gt;0.001,GU652&lt;0.05),0.05,GU652)))</f>
        <v>0</v>
      </c>
      <c r="GW652" s="23">
        <f>GS652+GT652+GV652</f>
        <v>0</v>
      </c>
      <c r="GX652">
        <f>IF(HB651&gt;0,GX651,0)</f>
        <v>0</v>
      </c>
      <c r="GY652" s="7">
        <f>ROUND(GD652+GJ652+GW652+GX652,2)</f>
        <v>0</v>
      </c>
      <c r="GZ652" s="7">
        <f>IF(AND(GY652&gt;0,GY653=0),GY652,0)</f>
        <v>0</v>
      </c>
      <c r="HA652" s="7">
        <f>IF(HB651&gt;0,HA651,0)</f>
        <v>0</v>
      </c>
      <c r="HB652" s="7">
        <f>IF(ROUND(GY652-HA652,2)&gt;0,ROUND(GY652-HA652,2),0)</f>
        <v>0</v>
      </c>
    </row>
    <row r="653" spans="1:235">
      <c r="BB653">
        <v>651</v>
      </c>
      <c r="BC653" s="7">
        <f>IF(BW652&gt;0,BC652-1000,BC652)</f>
        <v>0</v>
      </c>
      <c r="BD653" s="20">
        <f>IF(BW652&gt;0,ROUND(PMT($F$92/12,$F$96*12,-BC653),5),0)</f>
        <v>0</v>
      </c>
      <c r="BE653" s="15">
        <f>IF(BW652&gt;0,ROUND(BC653*$E$1/1000,2),0)</f>
        <v>0</v>
      </c>
      <c r="BF653" s="15">
        <f>IF(BW652&gt;0,ROUND(MIN(BC653,$F$168)*$BF$1,2),0)</f>
        <v>0</v>
      </c>
      <c r="BG653" s="22">
        <v>0</v>
      </c>
      <c r="BH653" s="22">
        <f>IF(BW652&gt;0,ROUND(MIN(BC653,$F$168)*$BH$1,0),0)</f>
        <v>0</v>
      </c>
      <c r="BI653" s="22">
        <f>IF(BW652&gt;0,ROUND(MIN(BC653,$F$168)*$BI$1,2),0)</f>
        <v>0</v>
      </c>
      <c r="BJ653" s="22">
        <f>IF(BW652&gt;0,ROUND(MIN(BC653,$F$168)*$BJ$1,2),0)</f>
        <v>0</v>
      </c>
      <c r="BK653" s="22">
        <f>IF(BW652&gt;0,ROUND(MIN(BC653,$F$168)*$BK$1,2),0)</f>
        <v>0</v>
      </c>
      <c r="BL653" s="15">
        <f>IF(BW652&gt;0,BF653+SUM(BH653:BK653),0)</f>
        <v>0</v>
      </c>
      <c r="BM653" s="22">
        <f>IF(BW652&gt;0,ROUND(BL653/12,2),0)</f>
        <v>0</v>
      </c>
      <c r="BN653" s="9">
        <f>INT(BM653)</f>
        <v>0</v>
      </c>
      <c r="BO653" s="23">
        <f>INT((BM653-BN653)*10)/10</f>
        <v>0</v>
      </c>
      <c r="BP653" s="17">
        <f>BM653-BN653-BO653</f>
        <v>0</v>
      </c>
      <c r="BQ653" s="23">
        <f>IF(OR(BP653=0.05,BP653=0),BP653,IF(AND(BP653&gt;0.051,BP653&lt;0.1),0.1,IF(AND(BP653&gt;0.001,BP653&lt;0.05),0.05,BP653)))</f>
        <v>0</v>
      </c>
      <c r="BR653" s="23">
        <f>BN653+BO653+BQ653</f>
        <v>0</v>
      </c>
      <c r="BS653">
        <f>IF(BW652&gt;0,BS652,0)</f>
        <v>0</v>
      </c>
      <c r="BT653" s="7">
        <f>SUM(BD653:BE653)+BR653+BS653</f>
        <v>0</v>
      </c>
      <c r="BU653" s="7">
        <f>IF(AND(BT653&gt;0,BT654=0),BT653,0)</f>
        <v>0</v>
      </c>
      <c r="BV653" s="7">
        <f>IF(BW652&gt;0,BV652,0)</f>
        <v>0</v>
      </c>
      <c r="BW653" s="7">
        <f>IF(ROUND(BT653-BV653,2)&gt;0,ROUND(BT653-BV653,2),0)</f>
        <v>0</v>
      </c>
      <c r="CB653">
        <v>651</v>
      </c>
      <c r="CC653" s="7">
        <f>IF(DB652&gt;0,CC652-1000,CC652)</f>
        <v>0</v>
      </c>
      <c r="CD653" s="20">
        <f>IF(DB652&gt;0,ROUND(PMT($F$92/12,$F$96*12,-CC653),5),0)</f>
        <v>0</v>
      </c>
      <c r="CE653" s="15">
        <f>IF(DB652&gt;0,ROUND(CC653*$CE$1/1000,2),0)</f>
        <v>0</v>
      </c>
      <c r="CF653" s="9">
        <f>INT(CE653)</f>
        <v>0</v>
      </c>
      <c r="CG653" s="23">
        <f>INT((CE653-CF653)*10)/10</f>
        <v>0</v>
      </c>
      <c r="CH653" s="17">
        <f>CE653-CF653-CG653</f>
        <v>0</v>
      </c>
      <c r="CI653" s="23">
        <f>IF(OR(CH653=0.05,CH653=0),CH653,IF(AND(CH653&gt;0.051,CH653&lt;0.1),0.1,IF(AND(CH653&gt;0.001,CH653&lt;0.05),0.05,CH653)))</f>
        <v>0</v>
      </c>
      <c r="CJ653" s="23">
        <f>CF653+CG653+CI653</f>
        <v>0</v>
      </c>
      <c r="CK653" s="15">
        <f>IF(DB652&gt;0,ROUND($CD$1*$CK$1,2),0)</f>
        <v>0</v>
      </c>
      <c r="CL653" s="22">
        <v>0</v>
      </c>
      <c r="CM653" s="22">
        <f>IF(DB652&gt;0,ROUND($CD$1*$CM$1,2),0)</f>
        <v>0</v>
      </c>
      <c r="CN653" s="22">
        <f>IF(DB652&gt;0,ROUND($CD$1*$CN$1,2),0)</f>
        <v>0</v>
      </c>
      <c r="CO653" s="22">
        <f>IF(DB652&gt;0,ROUND($CD$1*$CO$1,2),0)</f>
        <v>0</v>
      </c>
      <c r="CP653" s="22">
        <f>IF(DB652&gt;0,ROUND($CD$1*$CP$1,2),0)</f>
        <v>0</v>
      </c>
      <c r="CQ653" s="15">
        <f>IF(DB652&gt;0,CK653+SUM(CM653:CP653),0)</f>
        <v>0</v>
      </c>
      <c r="CR653" s="22">
        <f>IF(DB652&gt;0,ROUND(CQ653/12,2),0)</f>
        <v>0</v>
      </c>
      <c r="CS653" s="9">
        <f>INT(CR653)</f>
        <v>0</v>
      </c>
      <c r="CT653" s="23">
        <f>INT((CR653-CS653)*10)/10</f>
        <v>0</v>
      </c>
      <c r="CU653" s="17">
        <f>CR653-CS653-CT653</f>
        <v>0</v>
      </c>
      <c r="CV653" s="23">
        <f>IF(OR(CU653=0.05,CU653=0),CU653,IF(AND(CU653&gt;0.051,CU653&lt;0.1),0.1,IF(AND(CU653&gt;0.001,CU653&lt;0.05),0.05,CU653)))</f>
        <v>0</v>
      </c>
      <c r="CW653" s="23">
        <f>CS653+CT653+CV653</f>
        <v>0</v>
      </c>
      <c r="CX653">
        <f>IF(DB652&gt;0,CX652,0)</f>
        <v>0</v>
      </c>
      <c r="CY653" s="7">
        <f>ROUND(CD653+CJ653+CW653+CX653,2)</f>
        <v>0</v>
      </c>
      <c r="CZ653" s="7">
        <f>IF(AND(CY653&gt;0,CY654=0),CY653,0)</f>
        <v>0</v>
      </c>
      <c r="DA653" s="7">
        <f>IF(DB652&gt;0,DA652,0)</f>
        <v>0</v>
      </c>
      <c r="DB653" s="7">
        <f>IF(ROUND(CY653-DA653,2)&gt;0,ROUND(CY653-DA653,2),0)</f>
        <v>0</v>
      </c>
      <c r="EB653">
        <v>651</v>
      </c>
      <c r="EC653" s="7">
        <f>IF(FB652&gt;0,EC652-1000,EC652)</f>
        <v>0</v>
      </c>
      <c r="ED653" s="20">
        <f>IF(FB652&gt;0,ROUND(PMT($F$92/12,$F$96*12,-EC653),5),0)</f>
        <v>0</v>
      </c>
      <c r="EE653" s="15">
        <f>IF(FB652&gt;0,ROUND(EC653*$EE$1/1000,2),0)</f>
        <v>0</v>
      </c>
      <c r="EF653" s="9">
        <f>INT(EE653)</f>
        <v>0</v>
      </c>
      <c r="EG653" s="23">
        <f>INT((EE653-EF653)*10)/10</f>
        <v>0</v>
      </c>
      <c r="EH653" s="17">
        <f>EE653-EF653-EG653</f>
        <v>0</v>
      </c>
      <c r="EI653" s="23">
        <f>IF(OR(EH653=0.05,EH653=0),EH653,IF(AND(EH653&gt;0.051,EH653&lt;0.1),0.1,IF(AND(EH653&gt;0.001,EH653&lt;0.05),0.05,EH653)))</f>
        <v>0</v>
      </c>
      <c r="EJ653" s="23">
        <f>EF653+EG653+EI653</f>
        <v>0</v>
      </c>
      <c r="EK653" s="15">
        <f>IF(FB652&gt;0,ROUND($ED$1*$EK$1,2),0)</f>
        <v>0</v>
      </c>
      <c r="EL653" s="22">
        <v>0</v>
      </c>
      <c r="EM653" s="22">
        <f>IF(FB652&gt;0,ROUND($ED$1*$EM$1,0),0)</f>
        <v>0</v>
      </c>
      <c r="EN653" s="22">
        <f>IF(FB652&gt;0,ROUND($ED$1*$EN$1,2),0)</f>
        <v>0</v>
      </c>
      <c r="EO653" s="22">
        <f>IF(FB652&gt;0,ROUND($ED$1*$EO$1,2),0)</f>
        <v>0</v>
      </c>
      <c r="EP653" s="22">
        <f>IF(FB652&gt;0,ROUND($ED$1*$EP$1,2),0)</f>
        <v>0</v>
      </c>
      <c r="EQ653" s="15">
        <f>IF(FB652&gt;0,EK653+SUM(EM653:EP653),0)</f>
        <v>0</v>
      </c>
      <c r="ER653" s="22">
        <f>IF(FB652&gt;0,ROUND(EQ653/12,2),0)</f>
        <v>0</v>
      </c>
      <c r="ES653" s="9">
        <f>INT(ER653)</f>
        <v>0</v>
      </c>
      <c r="ET653" s="23">
        <f>INT((ER653-ES653)*10)/10</f>
        <v>0</v>
      </c>
      <c r="EU653" s="17">
        <f>ER653-ES653-ET653</f>
        <v>0</v>
      </c>
      <c r="EV653" s="23">
        <f>IF(OR(EU653=0.05,EU653=0),EU653,IF(AND(EU653&gt;0.051,EU653&lt;0.1),0.1,IF(AND(EU653&gt;0.001,EU653&lt;0.05),0.05,EU653)))</f>
        <v>0</v>
      </c>
      <c r="EW653" s="23">
        <f>ES653+ET653+EV653</f>
        <v>0</v>
      </c>
      <c r="EX653">
        <f>IF(FB652&gt;0,EX652,0)</f>
        <v>0</v>
      </c>
      <c r="EY653" s="7">
        <f>ROUND(ED653+EJ653+EW653+EX653,2)</f>
        <v>0</v>
      </c>
      <c r="EZ653" s="7">
        <f>IF(AND(EY653&gt;0,EY654=0),EY653,0)</f>
        <v>0</v>
      </c>
      <c r="FA653" s="7">
        <f>IF(FB652&gt;0,FA652,0)</f>
        <v>0</v>
      </c>
      <c r="FB653" s="7">
        <f>IF(ROUND(EY653-FA653,2)&gt;0,ROUND(EY653-FA653,2),0)</f>
        <v>0</v>
      </c>
      <c r="GB653">
        <v>651</v>
      </c>
      <c r="GC653" s="7">
        <f>IF(HB652&gt;0,GC652-1000,GC652)</f>
        <v>0</v>
      </c>
      <c r="GD653" s="20">
        <f>IF(HB652&gt;0,ROUND(PMT($F$92/12,$F$96*12,-GC653),5),0)</f>
        <v>0</v>
      </c>
      <c r="GE653" s="15">
        <f>IF(HB652&gt;0,ROUND(GC653*$GE$1/1000,2),0)</f>
        <v>0</v>
      </c>
      <c r="GF653" s="9">
        <f>INT(GE653)</f>
        <v>0</v>
      </c>
      <c r="GG653" s="23">
        <f>INT((GE653-GF653)*10)/10</f>
        <v>0</v>
      </c>
      <c r="GH653" s="17">
        <f>GE653-GF653-GG653</f>
        <v>0</v>
      </c>
      <c r="GI653" s="23">
        <f>IF(OR(GH653=0.05,GH653=0),GH653,IF(AND(GH653&gt;0.051,GH653&lt;0.1),0.1,IF(AND(GH653&gt;0.001,GH653&lt;0.05),0.05,GH653)))</f>
        <v>0</v>
      </c>
      <c r="GJ653" s="23">
        <f>GF653+GG653+GI653</f>
        <v>0</v>
      </c>
      <c r="GK653" s="15">
        <f>IF(HB652&gt;0,ROUND($GD$1*$GK$1,2),0)</f>
        <v>0</v>
      </c>
      <c r="GL653" s="22">
        <v>0</v>
      </c>
      <c r="GM653" s="22">
        <f>IF(HB652&gt;0,ROUND($GD$1*$GM$1,0),0)</f>
        <v>0</v>
      </c>
      <c r="GN653" s="22">
        <f>IF(HB652&gt;0,ROUND($GD$1*$GN$1,2),0)</f>
        <v>0</v>
      </c>
      <c r="GO653" s="22">
        <f>IF(HB652&gt;0,ROUND($GD$1*$GO$1,2),0)</f>
        <v>0</v>
      </c>
      <c r="GP653" s="22">
        <f>IF(HB652&gt;0,ROUND($GD$1*$GP$1,2),0)</f>
        <v>0</v>
      </c>
      <c r="GQ653" s="15">
        <f>IF(HB652&gt;0,GK653+SUM(GM653:GP653),0)</f>
        <v>0</v>
      </c>
      <c r="GR653" s="22">
        <f>IF(HB652&gt;0,ROUND(GQ653/12,2),0)</f>
        <v>0</v>
      </c>
      <c r="GS653" s="9">
        <f>INT(GR653)</f>
        <v>0</v>
      </c>
      <c r="GT653" s="23">
        <f>INT((GR653-GS653)*10)/10</f>
        <v>0</v>
      </c>
      <c r="GU653" s="17">
        <f>GR653-GS653-GT653</f>
        <v>0</v>
      </c>
      <c r="GV653" s="23">
        <f>IF(OR(GU653=0.05,GU653=0),GU653,IF(AND(GU653&gt;0.051,GU653&lt;0.1),0.1,IF(AND(GU653&gt;0.001,GU653&lt;0.05),0.05,GU653)))</f>
        <v>0</v>
      </c>
      <c r="GW653" s="23">
        <f>GS653+GT653+GV653</f>
        <v>0</v>
      </c>
      <c r="GX653">
        <f>IF(HB652&gt;0,GX652,0)</f>
        <v>0</v>
      </c>
      <c r="GY653" s="7">
        <f>ROUND(GD653+GJ653+GW653+GX653,2)</f>
        <v>0</v>
      </c>
      <c r="GZ653" s="7">
        <f>IF(AND(GY653&gt;0,GY654=0),GY653,0)</f>
        <v>0</v>
      </c>
      <c r="HA653" s="7">
        <f>IF(HB652&gt;0,HA652,0)</f>
        <v>0</v>
      </c>
      <c r="HB653" s="7">
        <f>IF(ROUND(GY653-HA653,2)&gt;0,ROUND(GY653-HA653,2),0)</f>
        <v>0</v>
      </c>
    </row>
    <row r="654" spans="1:235">
      <c r="BB654">
        <v>652</v>
      </c>
      <c r="BC654" s="7">
        <f>IF(BW653&gt;0,BC653-1000,BC653)</f>
        <v>0</v>
      </c>
      <c r="BD654" s="20">
        <f>IF(BW653&gt;0,ROUND(PMT($F$92/12,$F$96*12,-BC654),5),0)</f>
        <v>0</v>
      </c>
      <c r="BE654" s="15">
        <f>IF(BW653&gt;0,ROUND(BC654*$E$1/1000,2),0)</f>
        <v>0</v>
      </c>
      <c r="BF654" s="15">
        <f>IF(BW653&gt;0,ROUND(MIN(BC654,$F$168)*$BF$1,2),0)</f>
        <v>0</v>
      </c>
      <c r="BG654" s="22">
        <v>0</v>
      </c>
      <c r="BH654" s="22">
        <f>IF(BW653&gt;0,ROUND(MIN(BC654,$F$168)*$BH$1,0),0)</f>
        <v>0</v>
      </c>
      <c r="BI654" s="22">
        <f>IF(BW653&gt;0,ROUND(MIN(BC654,$F$168)*$BI$1,2),0)</f>
        <v>0</v>
      </c>
      <c r="BJ654" s="22">
        <f>IF(BW653&gt;0,ROUND(MIN(BC654,$F$168)*$BJ$1,2),0)</f>
        <v>0</v>
      </c>
      <c r="BK654" s="22">
        <f>IF(BW653&gt;0,ROUND(MIN(BC654,$F$168)*$BK$1,2),0)</f>
        <v>0</v>
      </c>
      <c r="BL654" s="15">
        <f>IF(BW653&gt;0,BF654+SUM(BH654:BK654),0)</f>
        <v>0</v>
      </c>
      <c r="BM654" s="22">
        <f>IF(BW653&gt;0,ROUND(BL654/12,2),0)</f>
        <v>0</v>
      </c>
      <c r="BN654" s="9">
        <f>INT(BM654)</f>
        <v>0</v>
      </c>
      <c r="BO654" s="23">
        <f>INT((BM654-BN654)*10)/10</f>
        <v>0</v>
      </c>
      <c r="BP654" s="17">
        <f>BM654-BN654-BO654</f>
        <v>0</v>
      </c>
      <c r="BQ654" s="23">
        <f>IF(OR(BP654=0.05,BP654=0),BP654,IF(AND(BP654&gt;0.051,BP654&lt;0.1),0.1,IF(AND(BP654&gt;0.001,BP654&lt;0.05),0.05,BP654)))</f>
        <v>0</v>
      </c>
      <c r="BR654" s="23">
        <f>BN654+BO654+BQ654</f>
        <v>0</v>
      </c>
      <c r="BS654">
        <f>IF(BW653&gt;0,BS653,0)</f>
        <v>0</v>
      </c>
      <c r="BT654" s="7">
        <f>SUM(BD654:BE654)+BR654+BS654</f>
        <v>0</v>
      </c>
      <c r="BU654" s="7">
        <f>IF(AND(BT654&gt;0,BT655=0),BT654,0)</f>
        <v>0</v>
      </c>
      <c r="BV654" s="7">
        <f>IF(BW653&gt;0,BV653,0)</f>
        <v>0</v>
      </c>
      <c r="BW654" s="7">
        <f>IF(ROUND(BT654-BV654,2)&gt;0,ROUND(BT654-BV654,2),0)</f>
        <v>0</v>
      </c>
      <c r="CB654">
        <v>652</v>
      </c>
      <c r="CC654" s="7">
        <f>IF(DB653&gt;0,CC653-1000,CC653)</f>
        <v>0</v>
      </c>
      <c r="CD654" s="20">
        <f>IF(DB653&gt;0,ROUND(PMT($F$92/12,$F$96*12,-CC654),5),0)</f>
        <v>0</v>
      </c>
      <c r="CE654" s="15">
        <f>IF(DB653&gt;0,ROUND(CC654*$CE$1/1000,2),0)</f>
        <v>0</v>
      </c>
      <c r="CF654" s="9">
        <f>INT(CE654)</f>
        <v>0</v>
      </c>
      <c r="CG654" s="23">
        <f>INT((CE654-CF654)*10)/10</f>
        <v>0</v>
      </c>
      <c r="CH654" s="17">
        <f>CE654-CF654-CG654</f>
        <v>0</v>
      </c>
      <c r="CI654" s="23">
        <f>IF(OR(CH654=0.05,CH654=0),CH654,IF(AND(CH654&gt;0.051,CH654&lt;0.1),0.1,IF(AND(CH654&gt;0.001,CH654&lt;0.05),0.05,CH654)))</f>
        <v>0</v>
      </c>
      <c r="CJ654" s="23">
        <f>CF654+CG654+CI654</f>
        <v>0</v>
      </c>
      <c r="CK654" s="15">
        <f>IF(DB653&gt;0,ROUND($CD$1*$CK$1,2),0)</f>
        <v>0</v>
      </c>
      <c r="CL654" s="22">
        <v>0</v>
      </c>
      <c r="CM654" s="22">
        <f>IF(DB653&gt;0,ROUND($CD$1*$CM$1,2),0)</f>
        <v>0</v>
      </c>
      <c r="CN654" s="22">
        <f>IF(DB653&gt;0,ROUND($CD$1*$CN$1,2),0)</f>
        <v>0</v>
      </c>
      <c r="CO654" s="22">
        <f>IF(DB653&gt;0,ROUND($CD$1*$CO$1,2),0)</f>
        <v>0</v>
      </c>
      <c r="CP654" s="22">
        <f>IF(DB653&gt;0,ROUND($CD$1*$CP$1,2),0)</f>
        <v>0</v>
      </c>
      <c r="CQ654" s="15">
        <f>IF(DB653&gt;0,CK654+SUM(CM654:CP654),0)</f>
        <v>0</v>
      </c>
      <c r="CR654" s="22">
        <f>IF(DB653&gt;0,ROUND(CQ654/12,2),0)</f>
        <v>0</v>
      </c>
      <c r="CS654" s="9">
        <f>INT(CR654)</f>
        <v>0</v>
      </c>
      <c r="CT654" s="23">
        <f>INT((CR654-CS654)*10)/10</f>
        <v>0</v>
      </c>
      <c r="CU654" s="17">
        <f>CR654-CS654-CT654</f>
        <v>0</v>
      </c>
      <c r="CV654" s="23">
        <f>IF(OR(CU654=0.05,CU654=0),CU654,IF(AND(CU654&gt;0.051,CU654&lt;0.1),0.1,IF(AND(CU654&gt;0.001,CU654&lt;0.05),0.05,CU654)))</f>
        <v>0</v>
      </c>
      <c r="CW654" s="23">
        <f>CS654+CT654+CV654</f>
        <v>0</v>
      </c>
      <c r="CX654">
        <f>IF(DB653&gt;0,CX653,0)</f>
        <v>0</v>
      </c>
      <c r="CY654" s="7">
        <f>ROUND(CD654+CJ654+CW654+CX654,2)</f>
        <v>0</v>
      </c>
      <c r="CZ654" s="7">
        <f>IF(AND(CY654&gt;0,CY655=0),CY654,0)</f>
        <v>0</v>
      </c>
      <c r="DA654" s="7">
        <f>IF(DB653&gt;0,DA653,0)</f>
        <v>0</v>
      </c>
      <c r="DB654" s="7">
        <f>IF(ROUND(CY654-DA654,2)&gt;0,ROUND(CY654-DA654,2),0)</f>
        <v>0</v>
      </c>
      <c r="EB654">
        <v>652</v>
      </c>
      <c r="EC654" s="7">
        <f>IF(FB653&gt;0,EC653-1000,EC653)</f>
        <v>0</v>
      </c>
      <c r="ED654" s="20">
        <f>IF(FB653&gt;0,ROUND(PMT($F$92/12,$F$96*12,-EC654),5),0)</f>
        <v>0</v>
      </c>
      <c r="EE654" s="15">
        <f>IF(FB653&gt;0,ROUND(EC654*$EE$1/1000,2),0)</f>
        <v>0</v>
      </c>
      <c r="EF654" s="9">
        <f>INT(EE654)</f>
        <v>0</v>
      </c>
      <c r="EG654" s="23">
        <f>INT((EE654-EF654)*10)/10</f>
        <v>0</v>
      </c>
      <c r="EH654" s="17">
        <f>EE654-EF654-EG654</f>
        <v>0</v>
      </c>
      <c r="EI654" s="23">
        <f>IF(OR(EH654=0.05,EH654=0),EH654,IF(AND(EH654&gt;0.051,EH654&lt;0.1),0.1,IF(AND(EH654&gt;0.001,EH654&lt;0.05),0.05,EH654)))</f>
        <v>0</v>
      </c>
      <c r="EJ654" s="23">
        <f>EF654+EG654+EI654</f>
        <v>0</v>
      </c>
      <c r="EK654" s="15">
        <f>IF(FB653&gt;0,ROUND($ED$1*$EK$1,2),0)</f>
        <v>0</v>
      </c>
      <c r="EL654" s="22">
        <v>0</v>
      </c>
      <c r="EM654" s="22">
        <f>IF(FB653&gt;0,ROUND($ED$1*$EM$1,0),0)</f>
        <v>0</v>
      </c>
      <c r="EN654" s="22">
        <f>IF(FB653&gt;0,ROUND($ED$1*$EN$1,2),0)</f>
        <v>0</v>
      </c>
      <c r="EO654" s="22">
        <f>IF(FB653&gt;0,ROUND($ED$1*$EO$1,2),0)</f>
        <v>0</v>
      </c>
      <c r="EP654" s="22">
        <f>IF(FB653&gt;0,ROUND($ED$1*$EP$1,2),0)</f>
        <v>0</v>
      </c>
      <c r="EQ654" s="15">
        <f>IF(FB653&gt;0,EK654+SUM(EM654:EP654),0)</f>
        <v>0</v>
      </c>
      <c r="ER654" s="22">
        <f>IF(FB653&gt;0,ROUND(EQ654/12,2),0)</f>
        <v>0</v>
      </c>
      <c r="ES654" s="9">
        <f>INT(ER654)</f>
        <v>0</v>
      </c>
      <c r="ET654" s="23">
        <f>INT((ER654-ES654)*10)/10</f>
        <v>0</v>
      </c>
      <c r="EU654" s="17">
        <f>ER654-ES654-ET654</f>
        <v>0</v>
      </c>
      <c r="EV654" s="23">
        <f>IF(OR(EU654=0.05,EU654=0),EU654,IF(AND(EU654&gt;0.051,EU654&lt;0.1),0.1,IF(AND(EU654&gt;0.001,EU654&lt;0.05),0.05,EU654)))</f>
        <v>0</v>
      </c>
      <c r="EW654" s="23">
        <f>ES654+ET654+EV654</f>
        <v>0</v>
      </c>
      <c r="EX654">
        <f>IF(FB653&gt;0,EX653,0)</f>
        <v>0</v>
      </c>
      <c r="EY654" s="7">
        <f>ROUND(ED654+EJ654+EW654+EX654,2)</f>
        <v>0</v>
      </c>
      <c r="EZ654" s="7">
        <f>IF(AND(EY654&gt;0,EY655=0),EY654,0)</f>
        <v>0</v>
      </c>
      <c r="FA654" s="7">
        <f>IF(FB653&gt;0,FA653,0)</f>
        <v>0</v>
      </c>
      <c r="FB654" s="7">
        <f>IF(ROUND(EY654-FA654,2)&gt;0,ROUND(EY654-FA654,2),0)</f>
        <v>0</v>
      </c>
      <c r="GB654">
        <v>652</v>
      </c>
      <c r="GC654" s="7">
        <f>IF(HB653&gt;0,GC653-1000,GC653)</f>
        <v>0</v>
      </c>
      <c r="GD654" s="20">
        <f>IF(HB653&gt;0,ROUND(PMT($F$92/12,$F$96*12,-GC654),5),0)</f>
        <v>0</v>
      </c>
      <c r="GE654" s="15">
        <f>IF(HB653&gt;0,ROUND(GC654*$GE$1/1000,2),0)</f>
        <v>0</v>
      </c>
      <c r="GF654" s="9">
        <f>INT(GE654)</f>
        <v>0</v>
      </c>
      <c r="GG654" s="23">
        <f>INT((GE654-GF654)*10)/10</f>
        <v>0</v>
      </c>
      <c r="GH654" s="17">
        <f>GE654-GF654-GG654</f>
        <v>0</v>
      </c>
      <c r="GI654" s="23">
        <f>IF(OR(GH654=0.05,GH654=0),GH654,IF(AND(GH654&gt;0.051,GH654&lt;0.1),0.1,IF(AND(GH654&gt;0.001,GH654&lt;0.05),0.05,GH654)))</f>
        <v>0</v>
      </c>
      <c r="GJ654" s="23">
        <f>GF654+GG654+GI654</f>
        <v>0</v>
      </c>
      <c r="GK654" s="15">
        <f>IF(HB653&gt;0,ROUND($GD$1*$GK$1,2),0)</f>
        <v>0</v>
      </c>
      <c r="GL654" s="22">
        <v>0</v>
      </c>
      <c r="GM654" s="22">
        <f>IF(HB653&gt;0,ROUND($GD$1*$GM$1,0),0)</f>
        <v>0</v>
      </c>
      <c r="GN654" s="22">
        <f>IF(HB653&gt;0,ROUND($GD$1*$GN$1,2),0)</f>
        <v>0</v>
      </c>
      <c r="GO654" s="22">
        <f>IF(HB653&gt;0,ROUND($GD$1*$GO$1,2),0)</f>
        <v>0</v>
      </c>
      <c r="GP654" s="22">
        <f>IF(HB653&gt;0,ROUND($GD$1*$GP$1,2),0)</f>
        <v>0</v>
      </c>
      <c r="GQ654" s="15">
        <f>IF(HB653&gt;0,GK654+SUM(GM654:GP654),0)</f>
        <v>0</v>
      </c>
      <c r="GR654" s="22">
        <f>IF(HB653&gt;0,ROUND(GQ654/12,2),0)</f>
        <v>0</v>
      </c>
      <c r="GS654" s="9">
        <f>INT(GR654)</f>
        <v>0</v>
      </c>
      <c r="GT654" s="23">
        <f>INT((GR654-GS654)*10)/10</f>
        <v>0</v>
      </c>
      <c r="GU654" s="17">
        <f>GR654-GS654-GT654</f>
        <v>0</v>
      </c>
      <c r="GV654" s="23">
        <f>IF(OR(GU654=0.05,GU654=0),GU654,IF(AND(GU654&gt;0.051,GU654&lt;0.1),0.1,IF(AND(GU654&gt;0.001,GU654&lt;0.05),0.05,GU654)))</f>
        <v>0</v>
      </c>
      <c r="GW654" s="23">
        <f>GS654+GT654+GV654</f>
        <v>0</v>
      </c>
      <c r="GX654">
        <f>IF(HB653&gt;0,GX653,0)</f>
        <v>0</v>
      </c>
      <c r="GY654" s="7">
        <f>ROUND(GD654+GJ654+GW654+GX654,2)</f>
        <v>0</v>
      </c>
      <c r="GZ654" s="7">
        <f>IF(AND(GY654&gt;0,GY655=0),GY654,0)</f>
        <v>0</v>
      </c>
      <c r="HA654" s="7">
        <f>IF(HB653&gt;0,HA653,0)</f>
        <v>0</v>
      </c>
      <c r="HB654" s="7">
        <f>IF(ROUND(GY654-HA654,2)&gt;0,ROUND(GY654-HA654,2),0)</f>
        <v>0</v>
      </c>
    </row>
    <row r="655" spans="1:235">
      <c r="BB655">
        <v>653</v>
      </c>
      <c r="BC655" s="7">
        <f>IF(BW654&gt;0,BC654-1000,BC654)</f>
        <v>0</v>
      </c>
      <c r="BD655" s="20">
        <f>IF(BW654&gt;0,ROUND(PMT($F$92/12,$F$96*12,-BC655),5),0)</f>
        <v>0</v>
      </c>
      <c r="BE655" s="15">
        <f>IF(BW654&gt;0,ROUND(BC655*$E$1/1000,2),0)</f>
        <v>0</v>
      </c>
      <c r="BF655" s="15">
        <f>IF(BW654&gt;0,ROUND(MIN(BC655,$F$168)*$BF$1,2),0)</f>
        <v>0</v>
      </c>
      <c r="BG655" s="22">
        <v>0</v>
      </c>
      <c r="BH655" s="22">
        <f>IF(BW654&gt;0,ROUND(MIN(BC655,$F$168)*$BH$1,0),0)</f>
        <v>0</v>
      </c>
      <c r="BI655" s="22">
        <f>IF(BW654&gt;0,ROUND(MIN(BC655,$F$168)*$BI$1,2),0)</f>
        <v>0</v>
      </c>
      <c r="BJ655" s="22">
        <f>IF(BW654&gt;0,ROUND(MIN(BC655,$F$168)*$BJ$1,2),0)</f>
        <v>0</v>
      </c>
      <c r="BK655" s="22">
        <f>IF(BW654&gt;0,ROUND(MIN(BC655,$F$168)*$BK$1,2),0)</f>
        <v>0</v>
      </c>
      <c r="BL655" s="15">
        <f>IF(BW654&gt;0,BF655+SUM(BH655:BK655),0)</f>
        <v>0</v>
      </c>
      <c r="BM655" s="22">
        <f>IF(BW654&gt;0,ROUND(BL655/12,2),0)</f>
        <v>0</v>
      </c>
      <c r="BN655" s="9">
        <f>INT(BM655)</f>
        <v>0</v>
      </c>
      <c r="BO655" s="23">
        <f>INT((BM655-BN655)*10)/10</f>
        <v>0</v>
      </c>
      <c r="BP655" s="17">
        <f>BM655-BN655-BO655</f>
        <v>0</v>
      </c>
      <c r="BQ655" s="23">
        <f>IF(OR(BP655=0.05,BP655=0),BP655,IF(AND(BP655&gt;0.051,BP655&lt;0.1),0.1,IF(AND(BP655&gt;0.001,BP655&lt;0.05),0.05,BP655)))</f>
        <v>0</v>
      </c>
      <c r="BR655" s="23">
        <f>BN655+BO655+BQ655</f>
        <v>0</v>
      </c>
      <c r="BS655">
        <f>IF(BW654&gt;0,BS654,0)</f>
        <v>0</v>
      </c>
      <c r="BT655" s="7">
        <f>SUM(BD655:BE655)+BR655+BS655</f>
        <v>0</v>
      </c>
      <c r="BU655" s="7">
        <f>IF(AND(BT655&gt;0,BT656=0),BT655,0)</f>
        <v>0</v>
      </c>
      <c r="BV655" s="7">
        <f>IF(BW654&gt;0,BV654,0)</f>
        <v>0</v>
      </c>
      <c r="BW655" s="7">
        <f>IF(ROUND(BT655-BV655,2)&gt;0,ROUND(BT655-BV655,2),0)</f>
        <v>0</v>
      </c>
      <c r="CB655">
        <v>653</v>
      </c>
      <c r="CC655" s="7">
        <f>IF(DB654&gt;0,CC654-1000,CC654)</f>
        <v>0</v>
      </c>
      <c r="CD655" s="20">
        <f>IF(DB654&gt;0,ROUND(PMT($F$92/12,$F$96*12,-CC655),5),0)</f>
        <v>0</v>
      </c>
      <c r="CE655" s="15">
        <f>IF(DB654&gt;0,ROUND(CC655*$CE$1/1000,2),0)</f>
        <v>0</v>
      </c>
      <c r="CF655" s="9">
        <f>INT(CE655)</f>
        <v>0</v>
      </c>
      <c r="CG655" s="23">
        <f>INT((CE655-CF655)*10)/10</f>
        <v>0</v>
      </c>
      <c r="CH655" s="17">
        <f>CE655-CF655-CG655</f>
        <v>0</v>
      </c>
      <c r="CI655" s="23">
        <f>IF(OR(CH655=0.05,CH655=0),CH655,IF(AND(CH655&gt;0.051,CH655&lt;0.1),0.1,IF(AND(CH655&gt;0.001,CH655&lt;0.05),0.05,CH655)))</f>
        <v>0</v>
      </c>
      <c r="CJ655" s="23">
        <f>CF655+CG655+CI655</f>
        <v>0</v>
      </c>
      <c r="CK655" s="15">
        <f>IF(DB654&gt;0,ROUND($CD$1*$CK$1,2),0)</f>
        <v>0</v>
      </c>
      <c r="CL655" s="22">
        <v>0</v>
      </c>
      <c r="CM655" s="22">
        <f>IF(DB654&gt;0,ROUND($CD$1*$CM$1,2),0)</f>
        <v>0</v>
      </c>
      <c r="CN655" s="22">
        <f>IF(DB654&gt;0,ROUND($CD$1*$CN$1,2),0)</f>
        <v>0</v>
      </c>
      <c r="CO655" s="22">
        <f>IF(DB654&gt;0,ROUND($CD$1*$CO$1,2),0)</f>
        <v>0</v>
      </c>
      <c r="CP655" s="22">
        <f>IF(DB654&gt;0,ROUND($CD$1*$CP$1,2),0)</f>
        <v>0</v>
      </c>
      <c r="CQ655" s="15">
        <f>IF(DB654&gt;0,CK655+SUM(CM655:CP655),0)</f>
        <v>0</v>
      </c>
      <c r="CR655" s="22">
        <f>IF(DB654&gt;0,ROUND(CQ655/12,2),0)</f>
        <v>0</v>
      </c>
      <c r="CS655" s="9">
        <f>INT(CR655)</f>
        <v>0</v>
      </c>
      <c r="CT655" s="23">
        <f>INT((CR655-CS655)*10)/10</f>
        <v>0</v>
      </c>
      <c r="CU655" s="17">
        <f>CR655-CS655-CT655</f>
        <v>0</v>
      </c>
      <c r="CV655" s="23">
        <f>IF(OR(CU655=0.05,CU655=0),CU655,IF(AND(CU655&gt;0.051,CU655&lt;0.1),0.1,IF(AND(CU655&gt;0.001,CU655&lt;0.05),0.05,CU655)))</f>
        <v>0</v>
      </c>
      <c r="CW655" s="23">
        <f>CS655+CT655+CV655</f>
        <v>0</v>
      </c>
      <c r="CX655">
        <f>IF(DB654&gt;0,CX654,0)</f>
        <v>0</v>
      </c>
      <c r="CY655" s="7">
        <f>ROUND(CD655+CJ655+CW655+CX655,2)</f>
        <v>0</v>
      </c>
      <c r="CZ655" s="7">
        <f>IF(AND(CY655&gt;0,CY656=0),CY655,0)</f>
        <v>0</v>
      </c>
      <c r="DA655" s="7">
        <f>IF(DB654&gt;0,DA654,0)</f>
        <v>0</v>
      </c>
      <c r="DB655" s="7">
        <f>IF(ROUND(CY655-DA655,2)&gt;0,ROUND(CY655-DA655,2),0)</f>
        <v>0</v>
      </c>
      <c r="EB655">
        <v>653</v>
      </c>
      <c r="EC655" s="7">
        <f>IF(FB654&gt;0,EC654-1000,EC654)</f>
        <v>0</v>
      </c>
      <c r="ED655" s="20">
        <f>IF(FB654&gt;0,ROUND(PMT($F$92/12,$F$96*12,-EC655),5),0)</f>
        <v>0</v>
      </c>
      <c r="EE655" s="15">
        <f>IF(FB654&gt;0,ROUND(EC655*$EE$1/1000,2),0)</f>
        <v>0</v>
      </c>
      <c r="EF655" s="9">
        <f>INT(EE655)</f>
        <v>0</v>
      </c>
      <c r="EG655" s="23">
        <f>INT((EE655-EF655)*10)/10</f>
        <v>0</v>
      </c>
      <c r="EH655" s="17">
        <f>EE655-EF655-EG655</f>
        <v>0</v>
      </c>
      <c r="EI655" s="23">
        <f>IF(OR(EH655=0.05,EH655=0),EH655,IF(AND(EH655&gt;0.051,EH655&lt;0.1),0.1,IF(AND(EH655&gt;0.001,EH655&lt;0.05),0.05,EH655)))</f>
        <v>0</v>
      </c>
      <c r="EJ655" s="23">
        <f>EF655+EG655+EI655</f>
        <v>0</v>
      </c>
      <c r="EK655" s="15">
        <f>IF(FB654&gt;0,ROUND($ED$1*$EK$1,2),0)</f>
        <v>0</v>
      </c>
      <c r="EL655" s="22">
        <v>0</v>
      </c>
      <c r="EM655" s="22">
        <f>IF(FB654&gt;0,ROUND($ED$1*$EM$1,0),0)</f>
        <v>0</v>
      </c>
      <c r="EN655" s="22">
        <f>IF(FB654&gt;0,ROUND($ED$1*$EN$1,2),0)</f>
        <v>0</v>
      </c>
      <c r="EO655" s="22">
        <f>IF(FB654&gt;0,ROUND($ED$1*$EO$1,2),0)</f>
        <v>0</v>
      </c>
      <c r="EP655" s="22">
        <f>IF(FB654&gt;0,ROUND($ED$1*$EP$1,2),0)</f>
        <v>0</v>
      </c>
      <c r="EQ655" s="15">
        <f>IF(FB654&gt;0,EK655+SUM(EM655:EP655),0)</f>
        <v>0</v>
      </c>
      <c r="ER655" s="22">
        <f>IF(FB654&gt;0,ROUND(EQ655/12,2),0)</f>
        <v>0</v>
      </c>
      <c r="ES655" s="9">
        <f>INT(ER655)</f>
        <v>0</v>
      </c>
      <c r="ET655" s="23">
        <f>INT((ER655-ES655)*10)/10</f>
        <v>0</v>
      </c>
      <c r="EU655" s="17">
        <f>ER655-ES655-ET655</f>
        <v>0</v>
      </c>
      <c r="EV655" s="23">
        <f>IF(OR(EU655=0.05,EU655=0),EU655,IF(AND(EU655&gt;0.051,EU655&lt;0.1),0.1,IF(AND(EU655&gt;0.001,EU655&lt;0.05),0.05,EU655)))</f>
        <v>0</v>
      </c>
      <c r="EW655" s="23">
        <f>ES655+ET655+EV655</f>
        <v>0</v>
      </c>
      <c r="EX655">
        <f>IF(FB654&gt;0,EX654,0)</f>
        <v>0</v>
      </c>
      <c r="EY655" s="7">
        <f>ROUND(ED655+EJ655+EW655+EX655,2)</f>
        <v>0</v>
      </c>
      <c r="EZ655" s="7">
        <f>IF(AND(EY655&gt;0,EY656=0),EY655,0)</f>
        <v>0</v>
      </c>
      <c r="FA655" s="7">
        <f>IF(FB654&gt;0,FA654,0)</f>
        <v>0</v>
      </c>
      <c r="FB655" s="7">
        <f>IF(ROUND(EY655-FA655,2)&gt;0,ROUND(EY655-FA655,2),0)</f>
        <v>0</v>
      </c>
      <c r="GB655">
        <v>653</v>
      </c>
      <c r="GC655" s="7">
        <f>IF(HB654&gt;0,GC654-1000,GC654)</f>
        <v>0</v>
      </c>
      <c r="GD655" s="20">
        <f>IF(HB654&gt;0,ROUND(PMT($F$92/12,$F$96*12,-GC655),5),0)</f>
        <v>0</v>
      </c>
      <c r="GE655" s="15">
        <f>IF(HB654&gt;0,ROUND(GC655*$GE$1/1000,2),0)</f>
        <v>0</v>
      </c>
      <c r="GF655" s="9">
        <f>INT(GE655)</f>
        <v>0</v>
      </c>
      <c r="GG655" s="23">
        <f>INT((GE655-GF655)*10)/10</f>
        <v>0</v>
      </c>
      <c r="GH655" s="17">
        <f>GE655-GF655-GG655</f>
        <v>0</v>
      </c>
      <c r="GI655" s="23">
        <f>IF(OR(GH655=0.05,GH655=0),GH655,IF(AND(GH655&gt;0.051,GH655&lt;0.1),0.1,IF(AND(GH655&gt;0.001,GH655&lt;0.05),0.05,GH655)))</f>
        <v>0</v>
      </c>
      <c r="GJ655" s="23">
        <f>GF655+GG655+GI655</f>
        <v>0</v>
      </c>
      <c r="GK655" s="15">
        <f>IF(HB654&gt;0,ROUND($GD$1*$GK$1,2),0)</f>
        <v>0</v>
      </c>
      <c r="GL655" s="22">
        <v>0</v>
      </c>
      <c r="GM655" s="22">
        <f>IF(HB654&gt;0,ROUND($GD$1*$GM$1,0),0)</f>
        <v>0</v>
      </c>
      <c r="GN655" s="22">
        <f>IF(HB654&gt;0,ROUND($GD$1*$GN$1,2),0)</f>
        <v>0</v>
      </c>
      <c r="GO655" s="22">
        <f>IF(HB654&gt;0,ROUND($GD$1*$GO$1,2),0)</f>
        <v>0</v>
      </c>
      <c r="GP655" s="22">
        <f>IF(HB654&gt;0,ROUND($GD$1*$GP$1,2),0)</f>
        <v>0</v>
      </c>
      <c r="GQ655" s="15">
        <f>IF(HB654&gt;0,GK655+SUM(GM655:GP655),0)</f>
        <v>0</v>
      </c>
      <c r="GR655" s="22">
        <f>IF(HB654&gt;0,ROUND(GQ655/12,2),0)</f>
        <v>0</v>
      </c>
      <c r="GS655" s="9">
        <f>INT(GR655)</f>
        <v>0</v>
      </c>
      <c r="GT655" s="23">
        <f>INT((GR655-GS655)*10)/10</f>
        <v>0</v>
      </c>
      <c r="GU655" s="17">
        <f>GR655-GS655-GT655</f>
        <v>0</v>
      </c>
      <c r="GV655" s="23">
        <f>IF(OR(GU655=0.05,GU655=0),GU655,IF(AND(GU655&gt;0.051,GU655&lt;0.1),0.1,IF(AND(GU655&gt;0.001,GU655&lt;0.05),0.05,GU655)))</f>
        <v>0</v>
      </c>
      <c r="GW655" s="23">
        <f>GS655+GT655+GV655</f>
        <v>0</v>
      </c>
      <c r="GX655">
        <f>IF(HB654&gt;0,GX654,0)</f>
        <v>0</v>
      </c>
      <c r="GY655" s="7">
        <f>ROUND(GD655+GJ655+GW655+GX655,2)</f>
        <v>0</v>
      </c>
      <c r="GZ655" s="7">
        <f>IF(AND(GY655&gt;0,GY656=0),GY655,0)</f>
        <v>0</v>
      </c>
      <c r="HA655" s="7">
        <f>IF(HB654&gt;0,HA654,0)</f>
        <v>0</v>
      </c>
      <c r="HB655" s="7">
        <f>IF(ROUND(GY655-HA655,2)&gt;0,ROUND(GY655-HA655,2),0)</f>
        <v>0</v>
      </c>
    </row>
    <row r="656" spans="1:235">
      <c r="BB656">
        <v>654</v>
      </c>
      <c r="BC656" s="7">
        <f>IF(BW655&gt;0,BC655-1000,BC655)</f>
        <v>0</v>
      </c>
      <c r="BD656" s="20">
        <f>IF(BW655&gt;0,ROUND(PMT($F$92/12,$F$96*12,-BC656),5),0)</f>
        <v>0</v>
      </c>
      <c r="BE656" s="15">
        <f>IF(BW655&gt;0,ROUND(BC656*$E$1/1000,2),0)</f>
        <v>0</v>
      </c>
      <c r="BF656" s="15">
        <f>IF(BW655&gt;0,ROUND(MIN(BC656,$F$168)*$BF$1,2),0)</f>
        <v>0</v>
      </c>
      <c r="BG656" s="22">
        <v>0</v>
      </c>
      <c r="BH656" s="22">
        <f>IF(BW655&gt;0,ROUND(MIN(BC656,$F$168)*$BH$1,0),0)</f>
        <v>0</v>
      </c>
      <c r="BI656" s="22">
        <f>IF(BW655&gt;0,ROUND(MIN(BC656,$F$168)*$BI$1,2),0)</f>
        <v>0</v>
      </c>
      <c r="BJ656" s="22">
        <f>IF(BW655&gt;0,ROUND(MIN(BC656,$F$168)*$BJ$1,2),0)</f>
        <v>0</v>
      </c>
      <c r="BK656" s="22">
        <f>IF(BW655&gt;0,ROUND(MIN(BC656,$F$168)*$BK$1,2),0)</f>
        <v>0</v>
      </c>
      <c r="BL656" s="15">
        <f>IF(BW655&gt;0,BF656+SUM(BH656:BK656),0)</f>
        <v>0</v>
      </c>
      <c r="BM656" s="22">
        <f>IF(BW655&gt;0,ROUND(BL656/12,2),0)</f>
        <v>0</v>
      </c>
      <c r="BN656" s="9">
        <f>INT(BM656)</f>
        <v>0</v>
      </c>
      <c r="BO656" s="23">
        <f>INT((BM656-BN656)*10)/10</f>
        <v>0</v>
      </c>
      <c r="BP656" s="17">
        <f>BM656-BN656-BO656</f>
        <v>0</v>
      </c>
      <c r="BQ656" s="23">
        <f>IF(OR(BP656=0.05,BP656=0),BP656,IF(AND(BP656&gt;0.051,BP656&lt;0.1),0.1,IF(AND(BP656&gt;0.001,BP656&lt;0.05),0.05,BP656)))</f>
        <v>0</v>
      </c>
      <c r="BR656" s="23">
        <f>BN656+BO656+BQ656</f>
        <v>0</v>
      </c>
      <c r="BS656">
        <f>IF(BW655&gt;0,BS655,0)</f>
        <v>0</v>
      </c>
      <c r="BT656" s="7">
        <f>SUM(BD656:BE656)+BR656+BS656</f>
        <v>0</v>
      </c>
      <c r="BU656" s="7">
        <f>IF(AND(BT656&gt;0,BT657=0),BT656,0)</f>
        <v>0</v>
      </c>
      <c r="BV656" s="7">
        <f>IF(BW655&gt;0,BV655,0)</f>
        <v>0</v>
      </c>
      <c r="BW656" s="7">
        <f>IF(ROUND(BT656-BV656,2)&gt;0,ROUND(BT656-BV656,2),0)</f>
        <v>0</v>
      </c>
      <c r="CB656">
        <v>654</v>
      </c>
      <c r="CC656" s="7">
        <f>IF(DB655&gt;0,CC655-1000,CC655)</f>
        <v>0</v>
      </c>
      <c r="CD656" s="20">
        <f>IF(DB655&gt;0,ROUND(PMT($F$92/12,$F$96*12,-CC656),5),0)</f>
        <v>0</v>
      </c>
      <c r="CE656" s="15">
        <f>IF(DB655&gt;0,ROUND(CC656*$CE$1/1000,2),0)</f>
        <v>0</v>
      </c>
      <c r="CF656" s="9">
        <f>INT(CE656)</f>
        <v>0</v>
      </c>
      <c r="CG656" s="23">
        <f>INT((CE656-CF656)*10)/10</f>
        <v>0</v>
      </c>
      <c r="CH656" s="17">
        <f>CE656-CF656-CG656</f>
        <v>0</v>
      </c>
      <c r="CI656" s="23">
        <f>IF(OR(CH656=0.05,CH656=0),CH656,IF(AND(CH656&gt;0.051,CH656&lt;0.1),0.1,IF(AND(CH656&gt;0.001,CH656&lt;0.05),0.05,CH656)))</f>
        <v>0</v>
      </c>
      <c r="CJ656" s="23">
        <f>CF656+CG656+CI656</f>
        <v>0</v>
      </c>
      <c r="CK656" s="15">
        <f>IF(DB655&gt;0,ROUND($CD$1*$CK$1,2),0)</f>
        <v>0</v>
      </c>
      <c r="CL656" s="22">
        <v>0</v>
      </c>
      <c r="CM656" s="22">
        <f>IF(DB655&gt;0,ROUND($CD$1*$CM$1,2),0)</f>
        <v>0</v>
      </c>
      <c r="CN656" s="22">
        <f>IF(DB655&gt;0,ROUND($CD$1*$CN$1,2),0)</f>
        <v>0</v>
      </c>
      <c r="CO656" s="22">
        <f>IF(DB655&gt;0,ROUND($CD$1*$CO$1,2),0)</f>
        <v>0</v>
      </c>
      <c r="CP656" s="22">
        <f>IF(DB655&gt;0,ROUND($CD$1*$CP$1,2),0)</f>
        <v>0</v>
      </c>
      <c r="CQ656" s="15">
        <f>IF(DB655&gt;0,CK656+SUM(CM656:CP656),0)</f>
        <v>0</v>
      </c>
      <c r="CR656" s="22">
        <f>IF(DB655&gt;0,ROUND(CQ656/12,2),0)</f>
        <v>0</v>
      </c>
      <c r="CS656" s="9">
        <f>INT(CR656)</f>
        <v>0</v>
      </c>
      <c r="CT656" s="23">
        <f>INT((CR656-CS656)*10)/10</f>
        <v>0</v>
      </c>
      <c r="CU656" s="17">
        <f>CR656-CS656-CT656</f>
        <v>0</v>
      </c>
      <c r="CV656" s="23">
        <f>IF(OR(CU656=0.05,CU656=0),CU656,IF(AND(CU656&gt;0.051,CU656&lt;0.1),0.1,IF(AND(CU656&gt;0.001,CU656&lt;0.05),0.05,CU656)))</f>
        <v>0</v>
      </c>
      <c r="CW656" s="23">
        <f>CS656+CT656+CV656</f>
        <v>0</v>
      </c>
      <c r="CX656">
        <f>IF(DB655&gt;0,CX655,0)</f>
        <v>0</v>
      </c>
      <c r="CY656" s="7">
        <f>ROUND(CD656+CJ656+CW656+CX656,2)</f>
        <v>0</v>
      </c>
      <c r="CZ656" s="7">
        <f>IF(AND(CY656&gt;0,CY657=0),CY656,0)</f>
        <v>0</v>
      </c>
      <c r="DA656" s="7">
        <f>IF(DB655&gt;0,DA655,0)</f>
        <v>0</v>
      </c>
      <c r="DB656" s="7">
        <f>IF(ROUND(CY656-DA656,2)&gt;0,ROUND(CY656-DA656,2),0)</f>
        <v>0</v>
      </c>
      <c r="EB656">
        <v>654</v>
      </c>
      <c r="EC656" s="7">
        <f>IF(FB655&gt;0,EC655-1000,EC655)</f>
        <v>0</v>
      </c>
      <c r="ED656" s="20">
        <f>IF(FB655&gt;0,ROUND(PMT($F$92/12,$F$96*12,-EC656),5),0)</f>
        <v>0</v>
      </c>
      <c r="EE656" s="15">
        <f>IF(FB655&gt;0,ROUND(EC656*$EE$1/1000,2),0)</f>
        <v>0</v>
      </c>
      <c r="EF656" s="9">
        <f>INT(EE656)</f>
        <v>0</v>
      </c>
      <c r="EG656" s="23">
        <f>INT((EE656-EF656)*10)/10</f>
        <v>0</v>
      </c>
      <c r="EH656" s="17">
        <f>EE656-EF656-EG656</f>
        <v>0</v>
      </c>
      <c r="EI656" s="23">
        <f>IF(OR(EH656=0.05,EH656=0),EH656,IF(AND(EH656&gt;0.051,EH656&lt;0.1),0.1,IF(AND(EH656&gt;0.001,EH656&lt;0.05),0.05,EH656)))</f>
        <v>0</v>
      </c>
      <c r="EJ656" s="23">
        <f>EF656+EG656+EI656</f>
        <v>0</v>
      </c>
      <c r="EK656" s="15">
        <f>IF(FB655&gt;0,ROUND($ED$1*$EK$1,2),0)</f>
        <v>0</v>
      </c>
      <c r="EL656" s="22">
        <v>0</v>
      </c>
      <c r="EM656" s="22">
        <f>IF(FB655&gt;0,ROUND($ED$1*$EM$1,0),0)</f>
        <v>0</v>
      </c>
      <c r="EN656" s="22">
        <f>IF(FB655&gt;0,ROUND($ED$1*$EN$1,2),0)</f>
        <v>0</v>
      </c>
      <c r="EO656" s="22">
        <f>IF(FB655&gt;0,ROUND($ED$1*$EO$1,2),0)</f>
        <v>0</v>
      </c>
      <c r="EP656" s="22">
        <f>IF(FB655&gt;0,ROUND($ED$1*$EP$1,2),0)</f>
        <v>0</v>
      </c>
      <c r="EQ656" s="15">
        <f>IF(FB655&gt;0,EK656+SUM(EM656:EP656),0)</f>
        <v>0</v>
      </c>
      <c r="ER656" s="22">
        <f>IF(FB655&gt;0,ROUND(EQ656/12,2),0)</f>
        <v>0</v>
      </c>
      <c r="ES656" s="9">
        <f>INT(ER656)</f>
        <v>0</v>
      </c>
      <c r="ET656" s="23">
        <f>INT((ER656-ES656)*10)/10</f>
        <v>0</v>
      </c>
      <c r="EU656" s="17">
        <f>ER656-ES656-ET656</f>
        <v>0</v>
      </c>
      <c r="EV656" s="23">
        <f>IF(OR(EU656=0.05,EU656=0),EU656,IF(AND(EU656&gt;0.051,EU656&lt;0.1),0.1,IF(AND(EU656&gt;0.001,EU656&lt;0.05),0.05,EU656)))</f>
        <v>0</v>
      </c>
      <c r="EW656" s="23">
        <f>ES656+ET656+EV656</f>
        <v>0</v>
      </c>
      <c r="EX656">
        <f>IF(FB655&gt;0,EX655,0)</f>
        <v>0</v>
      </c>
      <c r="EY656" s="7">
        <f>ROUND(ED656+EJ656+EW656+EX656,2)</f>
        <v>0</v>
      </c>
      <c r="EZ656" s="7">
        <f>IF(AND(EY656&gt;0,EY657=0),EY656,0)</f>
        <v>0</v>
      </c>
      <c r="FA656" s="7">
        <f>IF(FB655&gt;0,FA655,0)</f>
        <v>0</v>
      </c>
      <c r="FB656" s="7">
        <f>IF(ROUND(EY656-FA656,2)&gt;0,ROUND(EY656-FA656,2),0)</f>
        <v>0</v>
      </c>
      <c r="GB656">
        <v>654</v>
      </c>
      <c r="GC656" s="7">
        <f>IF(HB655&gt;0,GC655-1000,GC655)</f>
        <v>0</v>
      </c>
      <c r="GD656" s="20">
        <f>IF(HB655&gt;0,ROUND(PMT($F$92/12,$F$96*12,-GC656),5),0)</f>
        <v>0</v>
      </c>
      <c r="GE656" s="15">
        <f>IF(HB655&gt;0,ROUND(GC656*$GE$1/1000,2),0)</f>
        <v>0</v>
      </c>
      <c r="GF656" s="9">
        <f>INT(GE656)</f>
        <v>0</v>
      </c>
      <c r="GG656" s="23">
        <f>INT((GE656-GF656)*10)/10</f>
        <v>0</v>
      </c>
      <c r="GH656" s="17">
        <f>GE656-GF656-GG656</f>
        <v>0</v>
      </c>
      <c r="GI656" s="23">
        <f>IF(OR(GH656=0.05,GH656=0),GH656,IF(AND(GH656&gt;0.051,GH656&lt;0.1),0.1,IF(AND(GH656&gt;0.001,GH656&lt;0.05),0.05,GH656)))</f>
        <v>0</v>
      </c>
      <c r="GJ656" s="23">
        <f>GF656+GG656+GI656</f>
        <v>0</v>
      </c>
      <c r="GK656" s="15">
        <f>IF(HB655&gt;0,ROUND($GD$1*$GK$1,2),0)</f>
        <v>0</v>
      </c>
      <c r="GL656" s="22">
        <v>0</v>
      </c>
      <c r="GM656" s="22">
        <f>IF(HB655&gt;0,ROUND($GD$1*$GM$1,0),0)</f>
        <v>0</v>
      </c>
      <c r="GN656" s="22">
        <f>IF(HB655&gt;0,ROUND($GD$1*$GN$1,2),0)</f>
        <v>0</v>
      </c>
      <c r="GO656" s="22">
        <f>IF(HB655&gt;0,ROUND($GD$1*$GO$1,2),0)</f>
        <v>0</v>
      </c>
      <c r="GP656" s="22">
        <f>IF(HB655&gt;0,ROUND($GD$1*$GP$1,2),0)</f>
        <v>0</v>
      </c>
      <c r="GQ656" s="15">
        <f>IF(HB655&gt;0,GK656+SUM(GM656:GP656),0)</f>
        <v>0</v>
      </c>
      <c r="GR656" s="22">
        <f>IF(HB655&gt;0,ROUND(GQ656/12,2),0)</f>
        <v>0</v>
      </c>
      <c r="GS656" s="9">
        <f>INT(GR656)</f>
        <v>0</v>
      </c>
      <c r="GT656" s="23">
        <f>INT((GR656-GS656)*10)/10</f>
        <v>0</v>
      </c>
      <c r="GU656" s="17">
        <f>GR656-GS656-GT656</f>
        <v>0</v>
      </c>
      <c r="GV656" s="23">
        <f>IF(OR(GU656=0.05,GU656=0),GU656,IF(AND(GU656&gt;0.051,GU656&lt;0.1),0.1,IF(AND(GU656&gt;0.001,GU656&lt;0.05),0.05,GU656)))</f>
        <v>0</v>
      </c>
      <c r="GW656" s="23">
        <f>GS656+GT656+GV656</f>
        <v>0</v>
      </c>
      <c r="GX656">
        <f>IF(HB655&gt;0,GX655,0)</f>
        <v>0</v>
      </c>
      <c r="GY656" s="7">
        <f>ROUND(GD656+GJ656+GW656+GX656,2)</f>
        <v>0</v>
      </c>
      <c r="GZ656" s="7">
        <f>IF(AND(GY656&gt;0,GY657=0),GY656,0)</f>
        <v>0</v>
      </c>
      <c r="HA656" s="7">
        <f>IF(HB655&gt;0,HA655,0)</f>
        <v>0</v>
      </c>
      <c r="HB656" s="7">
        <f>IF(ROUND(GY656-HA656,2)&gt;0,ROUND(GY656-HA656,2),0)</f>
        <v>0</v>
      </c>
    </row>
    <row r="657" spans="1:235">
      <c r="BB657">
        <v>655</v>
      </c>
      <c r="BC657" s="7">
        <f>IF(BW656&gt;0,BC656-1000,BC656)</f>
        <v>0</v>
      </c>
      <c r="BD657" s="20">
        <f>IF(BW656&gt;0,ROUND(PMT($F$92/12,$F$96*12,-BC657),5),0)</f>
        <v>0</v>
      </c>
      <c r="BE657" s="15">
        <f>IF(BW656&gt;0,ROUND(BC657*$E$1/1000,2),0)</f>
        <v>0</v>
      </c>
      <c r="BF657" s="15">
        <f>IF(BW656&gt;0,ROUND(MIN(BC657,$F$168)*$BF$1,2),0)</f>
        <v>0</v>
      </c>
      <c r="BG657" s="22">
        <v>0</v>
      </c>
      <c r="BH657" s="22">
        <f>IF(BW656&gt;0,ROUND(MIN(BC657,$F$168)*$BH$1,0),0)</f>
        <v>0</v>
      </c>
      <c r="BI657" s="22">
        <f>IF(BW656&gt;0,ROUND(MIN(BC657,$F$168)*$BI$1,2),0)</f>
        <v>0</v>
      </c>
      <c r="BJ657" s="22">
        <f>IF(BW656&gt;0,ROUND(MIN(BC657,$F$168)*$BJ$1,2),0)</f>
        <v>0</v>
      </c>
      <c r="BK657" s="22">
        <f>IF(BW656&gt;0,ROUND(MIN(BC657,$F$168)*$BK$1,2),0)</f>
        <v>0</v>
      </c>
      <c r="BL657" s="15">
        <f>IF(BW656&gt;0,BF657+SUM(BH657:BK657),0)</f>
        <v>0</v>
      </c>
      <c r="BM657" s="22">
        <f>IF(BW656&gt;0,ROUND(BL657/12,2),0)</f>
        <v>0</v>
      </c>
      <c r="BN657" s="9">
        <f>INT(BM657)</f>
        <v>0</v>
      </c>
      <c r="BO657" s="23">
        <f>INT((BM657-BN657)*10)/10</f>
        <v>0</v>
      </c>
      <c r="BP657" s="17">
        <f>BM657-BN657-BO657</f>
        <v>0</v>
      </c>
      <c r="BQ657" s="23">
        <f>IF(OR(BP657=0.05,BP657=0),BP657,IF(AND(BP657&gt;0.051,BP657&lt;0.1),0.1,IF(AND(BP657&gt;0.001,BP657&lt;0.05),0.05,BP657)))</f>
        <v>0</v>
      </c>
      <c r="BR657" s="23">
        <f>BN657+BO657+BQ657</f>
        <v>0</v>
      </c>
      <c r="BS657">
        <f>IF(BW656&gt;0,BS656,0)</f>
        <v>0</v>
      </c>
      <c r="BT657" s="7">
        <f>SUM(BD657:BE657)+BR657+BS657</f>
        <v>0</v>
      </c>
      <c r="BU657" s="7">
        <f>IF(AND(BT657&gt;0,BT658=0),BT657,0)</f>
        <v>0</v>
      </c>
      <c r="BV657" s="7">
        <f>IF(BW656&gt;0,BV656,0)</f>
        <v>0</v>
      </c>
      <c r="BW657" s="7">
        <f>IF(ROUND(BT657-BV657,2)&gt;0,ROUND(BT657-BV657,2),0)</f>
        <v>0</v>
      </c>
      <c r="CB657">
        <v>655</v>
      </c>
      <c r="CC657" s="7">
        <f>IF(DB656&gt;0,CC656-1000,CC656)</f>
        <v>0</v>
      </c>
      <c r="CD657" s="20">
        <f>IF(DB656&gt;0,ROUND(PMT($F$92/12,$F$96*12,-CC657),5),0)</f>
        <v>0</v>
      </c>
      <c r="CE657" s="15">
        <f>IF(DB656&gt;0,ROUND(CC657*$CE$1/1000,2),0)</f>
        <v>0</v>
      </c>
      <c r="CF657" s="9">
        <f>INT(CE657)</f>
        <v>0</v>
      </c>
      <c r="CG657" s="23">
        <f>INT((CE657-CF657)*10)/10</f>
        <v>0</v>
      </c>
      <c r="CH657" s="17">
        <f>CE657-CF657-CG657</f>
        <v>0</v>
      </c>
      <c r="CI657" s="23">
        <f>IF(OR(CH657=0.05,CH657=0),CH657,IF(AND(CH657&gt;0.051,CH657&lt;0.1),0.1,IF(AND(CH657&gt;0.001,CH657&lt;0.05),0.05,CH657)))</f>
        <v>0</v>
      </c>
      <c r="CJ657" s="23">
        <f>CF657+CG657+CI657</f>
        <v>0</v>
      </c>
      <c r="CK657" s="15">
        <f>IF(DB656&gt;0,ROUND($CD$1*$CK$1,2),0)</f>
        <v>0</v>
      </c>
      <c r="CL657" s="22">
        <v>0</v>
      </c>
      <c r="CM657" s="22">
        <f>IF(DB656&gt;0,ROUND($CD$1*$CM$1,2),0)</f>
        <v>0</v>
      </c>
      <c r="CN657" s="22">
        <f>IF(DB656&gt;0,ROUND($CD$1*$CN$1,2),0)</f>
        <v>0</v>
      </c>
      <c r="CO657" s="22">
        <f>IF(DB656&gt;0,ROUND($CD$1*$CO$1,2),0)</f>
        <v>0</v>
      </c>
      <c r="CP657" s="22">
        <f>IF(DB656&gt;0,ROUND($CD$1*$CP$1,2),0)</f>
        <v>0</v>
      </c>
      <c r="CQ657" s="15">
        <f>IF(DB656&gt;0,CK657+SUM(CM657:CP657),0)</f>
        <v>0</v>
      </c>
      <c r="CR657" s="22">
        <f>IF(DB656&gt;0,ROUND(CQ657/12,2),0)</f>
        <v>0</v>
      </c>
      <c r="CS657" s="9">
        <f>INT(CR657)</f>
        <v>0</v>
      </c>
      <c r="CT657" s="23">
        <f>INT((CR657-CS657)*10)/10</f>
        <v>0</v>
      </c>
      <c r="CU657" s="17">
        <f>CR657-CS657-CT657</f>
        <v>0</v>
      </c>
      <c r="CV657" s="23">
        <f>IF(OR(CU657=0.05,CU657=0),CU657,IF(AND(CU657&gt;0.051,CU657&lt;0.1),0.1,IF(AND(CU657&gt;0.001,CU657&lt;0.05),0.05,CU657)))</f>
        <v>0</v>
      </c>
      <c r="CW657" s="23">
        <f>CS657+CT657+CV657</f>
        <v>0</v>
      </c>
      <c r="CX657">
        <f>IF(DB656&gt;0,CX656,0)</f>
        <v>0</v>
      </c>
      <c r="CY657" s="7">
        <f>ROUND(CD657+CJ657+CW657+CX657,2)</f>
        <v>0</v>
      </c>
      <c r="CZ657" s="7">
        <f>IF(AND(CY657&gt;0,CY658=0),CY657,0)</f>
        <v>0</v>
      </c>
      <c r="DA657" s="7">
        <f>IF(DB656&gt;0,DA656,0)</f>
        <v>0</v>
      </c>
      <c r="DB657" s="7">
        <f>IF(ROUND(CY657-DA657,2)&gt;0,ROUND(CY657-DA657,2),0)</f>
        <v>0</v>
      </c>
      <c r="EB657">
        <v>655</v>
      </c>
      <c r="EC657" s="7">
        <f>IF(FB656&gt;0,EC656-1000,EC656)</f>
        <v>0</v>
      </c>
      <c r="ED657" s="20">
        <f>IF(FB656&gt;0,ROUND(PMT($F$92/12,$F$96*12,-EC657),5),0)</f>
        <v>0</v>
      </c>
      <c r="EE657" s="15">
        <f>IF(FB656&gt;0,ROUND(EC657*$EE$1/1000,2),0)</f>
        <v>0</v>
      </c>
      <c r="EF657" s="9">
        <f>INT(EE657)</f>
        <v>0</v>
      </c>
      <c r="EG657" s="23">
        <f>INT((EE657-EF657)*10)/10</f>
        <v>0</v>
      </c>
      <c r="EH657" s="17">
        <f>EE657-EF657-EG657</f>
        <v>0</v>
      </c>
      <c r="EI657" s="23">
        <f>IF(OR(EH657=0.05,EH657=0),EH657,IF(AND(EH657&gt;0.051,EH657&lt;0.1),0.1,IF(AND(EH657&gt;0.001,EH657&lt;0.05),0.05,EH657)))</f>
        <v>0</v>
      </c>
      <c r="EJ657" s="23">
        <f>EF657+EG657+EI657</f>
        <v>0</v>
      </c>
      <c r="EK657" s="15">
        <f>IF(FB656&gt;0,ROUND($ED$1*$EK$1,2),0)</f>
        <v>0</v>
      </c>
      <c r="EL657" s="22">
        <v>0</v>
      </c>
      <c r="EM657" s="22">
        <f>IF(FB656&gt;0,ROUND($ED$1*$EM$1,0),0)</f>
        <v>0</v>
      </c>
      <c r="EN657" s="22">
        <f>IF(FB656&gt;0,ROUND($ED$1*$EN$1,2),0)</f>
        <v>0</v>
      </c>
      <c r="EO657" s="22">
        <f>IF(FB656&gt;0,ROUND($ED$1*$EO$1,2),0)</f>
        <v>0</v>
      </c>
      <c r="EP657" s="22">
        <f>IF(FB656&gt;0,ROUND($ED$1*$EP$1,2),0)</f>
        <v>0</v>
      </c>
      <c r="EQ657" s="15">
        <f>IF(FB656&gt;0,EK657+SUM(EM657:EP657),0)</f>
        <v>0</v>
      </c>
      <c r="ER657" s="22">
        <f>IF(FB656&gt;0,ROUND(EQ657/12,2),0)</f>
        <v>0</v>
      </c>
      <c r="ES657" s="9">
        <f>INT(ER657)</f>
        <v>0</v>
      </c>
      <c r="ET657" s="23">
        <f>INT((ER657-ES657)*10)/10</f>
        <v>0</v>
      </c>
      <c r="EU657" s="17">
        <f>ER657-ES657-ET657</f>
        <v>0</v>
      </c>
      <c r="EV657" s="23">
        <f>IF(OR(EU657=0.05,EU657=0),EU657,IF(AND(EU657&gt;0.051,EU657&lt;0.1),0.1,IF(AND(EU657&gt;0.001,EU657&lt;0.05),0.05,EU657)))</f>
        <v>0</v>
      </c>
      <c r="EW657" s="23">
        <f>ES657+ET657+EV657</f>
        <v>0</v>
      </c>
      <c r="EX657">
        <f>IF(FB656&gt;0,EX656,0)</f>
        <v>0</v>
      </c>
      <c r="EY657" s="7">
        <f>ROUND(ED657+EJ657+EW657+EX657,2)</f>
        <v>0</v>
      </c>
      <c r="EZ657" s="7">
        <f>IF(AND(EY657&gt;0,EY658=0),EY657,0)</f>
        <v>0</v>
      </c>
      <c r="FA657" s="7">
        <f>IF(FB656&gt;0,FA656,0)</f>
        <v>0</v>
      </c>
      <c r="FB657" s="7">
        <f>IF(ROUND(EY657-FA657,2)&gt;0,ROUND(EY657-FA657,2),0)</f>
        <v>0</v>
      </c>
      <c r="GB657">
        <v>655</v>
      </c>
      <c r="GC657" s="7">
        <f>IF(HB656&gt;0,GC656-1000,GC656)</f>
        <v>0</v>
      </c>
      <c r="GD657" s="20">
        <f>IF(HB656&gt;0,ROUND(PMT($F$92/12,$F$96*12,-GC657),5),0)</f>
        <v>0</v>
      </c>
      <c r="GE657" s="15">
        <f>IF(HB656&gt;0,ROUND(GC657*$GE$1/1000,2),0)</f>
        <v>0</v>
      </c>
      <c r="GF657" s="9">
        <f>INT(GE657)</f>
        <v>0</v>
      </c>
      <c r="GG657" s="23">
        <f>INT((GE657-GF657)*10)/10</f>
        <v>0</v>
      </c>
      <c r="GH657" s="17">
        <f>GE657-GF657-GG657</f>
        <v>0</v>
      </c>
      <c r="GI657" s="23">
        <f>IF(OR(GH657=0.05,GH657=0),GH657,IF(AND(GH657&gt;0.051,GH657&lt;0.1),0.1,IF(AND(GH657&gt;0.001,GH657&lt;0.05),0.05,GH657)))</f>
        <v>0</v>
      </c>
      <c r="GJ657" s="23">
        <f>GF657+GG657+GI657</f>
        <v>0</v>
      </c>
      <c r="GK657" s="15">
        <f>IF(HB656&gt;0,ROUND($GD$1*$GK$1,2),0)</f>
        <v>0</v>
      </c>
      <c r="GL657" s="22">
        <v>0</v>
      </c>
      <c r="GM657" s="22">
        <f>IF(HB656&gt;0,ROUND($GD$1*$GM$1,0),0)</f>
        <v>0</v>
      </c>
      <c r="GN657" s="22">
        <f>IF(HB656&gt;0,ROUND($GD$1*$GN$1,2),0)</f>
        <v>0</v>
      </c>
      <c r="GO657" s="22">
        <f>IF(HB656&gt;0,ROUND($GD$1*$GO$1,2),0)</f>
        <v>0</v>
      </c>
      <c r="GP657" s="22">
        <f>IF(HB656&gt;0,ROUND($GD$1*$GP$1,2),0)</f>
        <v>0</v>
      </c>
      <c r="GQ657" s="15">
        <f>IF(HB656&gt;0,GK657+SUM(GM657:GP657),0)</f>
        <v>0</v>
      </c>
      <c r="GR657" s="22">
        <f>IF(HB656&gt;0,ROUND(GQ657/12,2),0)</f>
        <v>0</v>
      </c>
      <c r="GS657" s="9">
        <f>INT(GR657)</f>
        <v>0</v>
      </c>
      <c r="GT657" s="23">
        <f>INT((GR657-GS657)*10)/10</f>
        <v>0</v>
      </c>
      <c r="GU657" s="17">
        <f>GR657-GS657-GT657</f>
        <v>0</v>
      </c>
      <c r="GV657" s="23">
        <f>IF(OR(GU657=0.05,GU657=0),GU657,IF(AND(GU657&gt;0.051,GU657&lt;0.1),0.1,IF(AND(GU657&gt;0.001,GU657&lt;0.05),0.05,GU657)))</f>
        <v>0</v>
      </c>
      <c r="GW657" s="23">
        <f>GS657+GT657+GV657</f>
        <v>0</v>
      </c>
      <c r="GX657">
        <f>IF(HB656&gt;0,GX656,0)</f>
        <v>0</v>
      </c>
      <c r="GY657" s="7">
        <f>ROUND(GD657+GJ657+GW657+GX657,2)</f>
        <v>0</v>
      </c>
      <c r="GZ657" s="7">
        <f>IF(AND(GY657&gt;0,GY658=0),GY657,0)</f>
        <v>0</v>
      </c>
      <c r="HA657" s="7">
        <f>IF(HB656&gt;0,HA656,0)</f>
        <v>0</v>
      </c>
      <c r="HB657" s="7">
        <f>IF(ROUND(GY657-HA657,2)&gt;0,ROUND(GY657-HA657,2),0)</f>
        <v>0</v>
      </c>
    </row>
    <row r="658" spans="1:235">
      <c r="BB658">
        <v>656</v>
      </c>
      <c r="BC658" s="7">
        <f>IF(BW657&gt;0,BC657-1000,BC657)</f>
        <v>0</v>
      </c>
      <c r="BD658" s="20">
        <f>IF(BW657&gt;0,ROUND(PMT($F$92/12,$F$96*12,-BC658),5),0)</f>
        <v>0</v>
      </c>
      <c r="BE658" s="15">
        <f>IF(BW657&gt;0,ROUND(BC658*$E$1/1000,2),0)</f>
        <v>0</v>
      </c>
      <c r="BF658" s="15">
        <f>IF(BW657&gt;0,ROUND(MIN(BC658,$F$168)*$BF$1,2),0)</f>
        <v>0</v>
      </c>
      <c r="BG658" s="22">
        <v>0</v>
      </c>
      <c r="BH658" s="22">
        <f>IF(BW657&gt;0,ROUND(MIN(BC658,$F$168)*$BH$1,0),0)</f>
        <v>0</v>
      </c>
      <c r="BI658" s="22">
        <f>IF(BW657&gt;0,ROUND(MIN(BC658,$F$168)*$BI$1,2),0)</f>
        <v>0</v>
      </c>
      <c r="BJ658" s="22">
        <f>IF(BW657&gt;0,ROUND(MIN(BC658,$F$168)*$BJ$1,2),0)</f>
        <v>0</v>
      </c>
      <c r="BK658" s="22">
        <f>IF(BW657&gt;0,ROUND(MIN(BC658,$F$168)*$BK$1,2),0)</f>
        <v>0</v>
      </c>
      <c r="BL658" s="15">
        <f>IF(BW657&gt;0,BF658+SUM(BH658:BK658),0)</f>
        <v>0</v>
      </c>
      <c r="BM658" s="22">
        <f>IF(BW657&gt;0,ROUND(BL658/12,2),0)</f>
        <v>0</v>
      </c>
      <c r="BN658" s="9">
        <f>INT(BM658)</f>
        <v>0</v>
      </c>
      <c r="BO658" s="23">
        <f>INT((BM658-BN658)*10)/10</f>
        <v>0</v>
      </c>
      <c r="BP658" s="17">
        <f>BM658-BN658-BO658</f>
        <v>0</v>
      </c>
      <c r="BQ658" s="23">
        <f>IF(OR(BP658=0.05,BP658=0),BP658,IF(AND(BP658&gt;0.051,BP658&lt;0.1),0.1,IF(AND(BP658&gt;0.001,BP658&lt;0.05),0.05,BP658)))</f>
        <v>0</v>
      </c>
      <c r="BR658" s="23">
        <f>BN658+BO658+BQ658</f>
        <v>0</v>
      </c>
      <c r="BS658">
        <f>IF(BW657&gt;0,BS657,0)</f>
        <v>0</v>
      </c>
      <c r="BT658" s="7">
        <f>SUM(BD658:BE658)+BR658+BS658</f>
        <v>0</v>
      </c>
      <c r="BU658" s="7">
        <f>IF(AND(BT658&gt;0,BT659=0),BT658,0)</f>
        <v>0</v>
      </c>
      <c r="BV658" s="7">
        <f>IF(BW657&gt;0,BV657,0)</f>
        <v>0</v>
      </c>
      <c r="BW658" s="7">
        <f>IF(ROUND(BT658-BV658,2)&gt;0,ROUND(BT658-BV658,2),0)</f>
        <v>0</v>
      </c>
      <c r="CB658">
        <v>656</v>
      </c>
      <c r="CC658" s="7">
        <f>IF(DB657&gt;0,CC657-1000,CC657)</f>
        <v>0</v>
      </c>
      <c r="CD658" s="20">
        <f>IF(DB657&gt;0,ROUND(PMT($F$92/12,$F$96*12,-CC658),5),0)</f>
        <v>0</v>
      </c>
      <c r="CE658" s="15">
        <f>IF(DB657&gt;0,ROUND(CC658*$CE$1/1000,2),0)</f>
        <v>0</v>
      </c>
      <c r="CF658" s="9">
        <f>INT(CE658)</f>
        <v>0</v>
      </c>
      <c r="CG658" s="23">
        <f>INT((CE658-CF658)*10)/10</f>
        <v>0</v>
      </c>
      <c r="CH658" s="17">
        <f>CE658-CF658-CG658</f>
        <v>0</v>
      </c>
      <c r="CI658" s="23">
        <f>IF(OR(CH658=0.05,CH658=0),CH658,IF(AND(CH658&gt;0.051,CH658&lt;0.1),0.1,IF(AND(CH658&gt;0.001,CH658&lt;0.05),0.05,CH658)))</f>
        <v>0</v>
      </c>
      <c r="CJ658" s="23">
        <f>CF658+CG658+CI658</f>
        <v>0</v>
      </c>
      <c r="CK658" s="15">
        <f>IF(DB657&gt;0,ROUND($CD$1*$CK$1,2),0)</f>
        <v>0</v>
      </c>
      <c r="CL658" s="22">
        <v>0</v>
      </c>
      <c r="CM658" s="22">
        <f>IF(DB657&gt;0,ROUND($CD$1*$CM$1,2),0)</f>
        <v>0</v>
      </c>
      <c r="CN658" s="22">
        <f>IF(DB657&gt;0,ROUND($CD$1*$CN$1,2),0)</f>
        <v>0</v>
      </c>
      <c r="CO658" s="22">
        <f>IF(DB657&gt;0,ROUND($CD$1*$CO$1,2),0)</f>
        <v>0</v>
      </c>
      <c r="CP658" s="22">
        <f>IF(DB657&gt;0,ROUND($CD$1*$CP$1,2),0)</f>
        <v>0</v>
      </c>
      <c r="CQ658" s="15">
        <f>IF(DB657&gt;0,CK658+SUM(CM658:CP658),0)</f>
        <v>0</v>
      </c>
      <c r="CR658" s="22">
        <f>IF(DB657&gt;0,ROUND(CQ658/12,2),0)</f>
        <v>0</v>
      </c>
      <c r="CS658" s="9">
        <f>INT(CR658)</f>
        <v>0</v>
      </c>
      <c r="CT658" s="23">
        <f>INT((CR658-CS658)*10)/10</f>
        <v>0</v>
      </c>
      <c r="CU658" s="17">
        <f>CR658-CS658-CT658</f>
        <v>0</v>
      </c>
      <c r="CV658" s="23">
        <f>IF(OR(CU658=0.05,CU658=0),CU658,IF(AND(CU658&gt;0.051,CU658&lt;0.1),0.1,IF(AND(CU658&gt;0.001,CU658&lt;0.05),0.05,CU658)))</f>
        <v>0</v>
      </c>
      <c r="CW658" s="23">
        <f>CS658+CT658+CV658</f>
        <v>0</v>
      </c>
      <c r="CX658">
        <f>IF(DB657&gt;0,CX657,0)</f>
        <v>0</v>
      </c>
      <c r="CY658" s="7">
        <f>ROUND(CD658+CJ658+CW658+CX658,2)</f>
        <v>0</v>
      </c>
      <c r="CZ658" s="7">
        <f>IF(AND(CY658&gt;0,CY659=0),CY658,0)</f>
        <v>0</v>
      </c>
      <c r="DA658" s="7">
        <f>IF(DB657&gt;0,DA657,0)</f>
        <v>0</v>
      </c>
      <c r="DB658" s="7">
        <f>IF(ROUND(CY658-DA658,2)&gt;0,ROUND(CY658-DA658,2),0)</f>
        <v>0</v>
      </c>
      <c r="EB658">
        <v>656</v>
      </c>
      <c r="EC658" s="7">
        <f>IF(FB657&gt;0,EC657-1000,EC657)</f>
        <v>0</v>
      </c>
      <c r="ED658" s="20">
        <f>IF(FB657&gt;0,ROUND(PMT($F$92/12,$F$96*12,-EC658),5),0)</f>
        <v>0</v>
      </c>
      <c r="EE658" s="15">
        <f>IF(FB657&gt;0,ROUND(EC658*$EE$1/1000,2),0)</f>
        <v>0</v>
      </c>
      <c r="EF658" s="9">
        <f>INT(EE658)</f>
        <v>0</v>
      </c>
      <c r="EG658" s="23">
        <f>INT((EE658-EF658)*10)/10</f>
        <v>0</v>
      </c>
      <c r="EH658" s="17">
        <f>EE658-EF658-EG658</f>
        <v>0</v>
      </c>
      <c r="EI658" s="23">
        <f>IF(OR(EH658=0.05,EH658=0),EH658,IF(AND(EH658&gt;0.051,EH658&lt;0.1),0.1,IF(AND(EH658&gt;0.001,EH658&lt;0.05),0.05,EH658)))</f>
        <v>0</v>
      </c>
      <c r="EJ658" s="23">
        <f>EF658+EG658+EI658</f>
        <v>0</v>
      </c>
      <c r="EK658" s="15">
        <f>IF(FB657&gt;0,ROUND($ED$1*$EK$1,2),0)</f>
        <v>0</v>
      </c>
      <c r="EL658" s="22">
        <v>0</v>
      </c>
      <c r="EM658" s="22">
        <f>IF(FB657&gt;0,ROUND($ED$1*$EM$1,0),0)</f>
        <v>0</v>
      </c>
      <c r="EN658" s="22">
        <f>IF(FB657&gt;0,ROUND($ED$1*$EN$1,2),0)</f>
        <v>0</v>
      </c>
      <c r="EO658" s="22">
        <f>IF(FB657&gt;0,ROUND($ED$1*$EO$1,2),0)</f>
        <v>0</v>
      </c>
      <c r="EP658" s="22">
        <f>IF(FB657&gt;0,ROUND($ED$1*$EP$1,2),0)</f>
        <v>0</v>
      </c>
      <c r="EQ658" s="15">
        <f>IF(FB657&gt;0,EK658+SUM(EM658:EP658),0)</f>
        <v>0</v>
      </c>
      <c r="ER658" s="22">
        <f>IF(FB657&gt;0,ROUND(EQ658/12,2),0)</f>
        <v>0</v>
      </c>
      <c r="ES658" s="9">
        <f>INT(ER658)</f>
        <v>0</v>
      </c>
      <c r="ET658" s="23">
        <f>INT((ER658-ES658)*10)/10</f>
        <v>0</v>
      </c>
      <c r="EU658" s="17">
        <f>ER658-ES658-ET658</f>
        <v>0</v>
      </c>
      <c r="EV658" s="23">
        <f>IF(OR(EU658=0.05,EU658=0),EU658,IF(AND(EU658&gt;0.051,EU658&lt;0.1),0.1,IF(AND(EU658&gt;0.001,EU658&lt;0.05),0.05,EU658)))</f>
        <v>0</v>
      </c>
      <c r="EW658" s="23">
        <f>ES658+ET658+EV658</f>
        <v>0</v>
      </c>
      <c r="EX658">
        <f>IF(FB657&gt;0,EX657,0)</f>
        <v>0</v>
      </c>
      <c r="EY658" s="7">
        <f>ROUND(ED658+EJ658+EW658+EX658,2)</f>
        <v>0</v>
      </c>
      <c r="EZ658" s="7">
        <f>IF(AND(EY658&gt;0,EY659=0),EY658,0)</f>
        <v>0</v>
      </c>
      <c r="FA658" s="7">
        <f>IF(FB657&gt;0,FA657,0)</f>
        <v>0</v>
      </c>
      <c r="FB658" s="7">
        <f>IF(ROUND(EY658-FA658,2)&gt;0,ROUND(EY658-FA658,2),0)</f>
        <v>0</v>
      </c>
      <c r="GB658">
        <v>656</v>
      </c>
      <c r="GC658" s="7">
        <f>IF(HB657&gt;0,GC657-1000,GC657)</f>
        <v>0</v>
      </c>
      <c r="GD658" s="20">
        <f>IF(HB657&gt;0,ROUND(PMT($F$92/12,$F$96*12,-GC658),5),0)</f>
        <v>0</v>
      </c>
      <c r="GE658" s="15">
        <f>IF(HB657&gt;0,ROUND(GC658*$GE$1/1000,2),0)</f>
        <v>0</v>
      </c>
      <c r="GF658" s="9">
        <f>INT(GE658)</f>
        <v>0</v>
      </c>
      <c r="GG658" s="23">
        <f>INT((GE658-GF658)*10)/10</f>
        <v>0</v>
      </c>
      <c r="GH658" s="17">
        <f>GE658-GF658-GG658</f>
        <v>0</v>
      </c>
      <c r="GI658" s="23">
        <f>IF(OR(GH658=0.05,GH658=0),GH658,IF(AND(GH658&gt;0.051,GH658&lt;0.1),0.1,IF(AND(GH658&gt;0.001,GH658&lt;0.05),0.05,GH658)))</f>
        <v>0</v>
      </c>
      <c r="GJ658" s="23">
        <f>GF658+GG658+GI658</f>
        <v>0</v>
      </c>
      <c r="GK658" s="15">
        <f>IF(HB657&gt;0,ROUND($GD$1*$GK$1,2),0)</f>
        <v>0</v>
      </c>
      <c r="GL658" s="22">
        <v>0</v>
      </c>
      <c r="GM658" s="22">
        <f>IF(HB657&gt;0,ROUND($GD$1*$GM$1,0),0)</f>
        <v>0</v>
      </c>
      <c r="GN658" s="22">
        <f>IF(HB657&gt;0,ROUND($GD$1*$GN$1,2),0)</f>
        <v>0</v>
      </c>
      <c r="GO658" s="22">
        <f>IF(HB657&gt;0,ROUND($GD$1*$GO$1,2),0)</f>
        <v>0</v>
      </c>
      <c r="GP658" s="22">
        <f>IF(HB657&gt;0,ROUND($GD$1*$GP$1,2),0)</f>
        <v>0</v>
      </c>
      <c r="GQ658" s="15">
        <f>IF(HB657&gt;0,GK658+SUM(GM658:GP658),0)</f>
        <v>0</v>
      </c>
      <c r="GR658" s="22">
        <f>IF(HB657&gt;0,ROUND(GQ658/12,2),0)</f>
        <v>0</v>
      </c>
      <c r="GS658" s="9">
        <f>INT(GR658)</f>
        <v>0</v>
      </c>
      <c r="GT658" s="23">
        <f>INT((GR658-GS658)*10)/10</f>
        <v>0</v>
      </c>
      <c r="GU658" s="17">
        <f>GR658-GS658-GT658</f>
        <v>0</v>
      </c>
      <c r="GV658" s="23">
        <f>IF(OR(GU658=0.05,GU658=0),GU658,IF(AND(GU658&gt;0.051,GU658&lt;0.1),0.1,IF(AND(GU658&gt;0.001,GU658&lt;0.05),0.05,GU658)))</f>
        <v>0</v>
      </c>
      <c r="GW658" s="23">
        <f>GS658+GT658+GV658</f>
        <v>0</v>
      </c>
      <c r="GX658">
        <f>IF(HB657&gt;0,GX657,0)</f>
        <v>0</v>
      </c>
      <c r="GY658" s="7">
        <f>ROUND(GD658+GJ658+GW658+GX658,2)</f>
        <v>0</v>
      </c>
      <c r="GZ658" s="7">
        <f>IF(AND(GY658&gt;0,GY659=0),GY658,0)</f>
        <v>0</v>
      </c>
      <c r="HA658" s="7">
        <f>IF(HB657&gt;0,HA657,0)</f>
        <v>0</v>
      </c>
      <c r="HB658" s="7">
        <f>IF(ROUND(GY658-HA658,2)&gt;0,ROUND(GY658-HA658,2),0)</f>
        <v>0</v>
      </c>
    </row>
    <row r="659" spans="1:235">
      <c r="BB659">
        <v>657</v>
      </c>
      <c r="BC659" s="7">
        <f>IF(BW658&gt;0,BC658-1000,BC658)</f>
        <v>0</v>
      </c>
      <c r="BD659" s="20">
        <f>IF(BW658&gt;0,ROUND(PMT($F$92/12,$F$96*12,-BC659),5),0)</f>
        <v>0</v>
      </c>
      <c r="BE659" s="15">
        <f>IF(BW658&gt;0,ROUND(BC659*$E$1/1000,2),0)</f>
        <v>0</v>
      </c>
      <c r="BF659" s="15">
        <f>IF(BW658&gt;0,ROUND(MIN(BC659,$F$168)*$BF$1,2),0)</f>
        <v>0</v>
      </c>
      <c r="BG659" s="22">
        <v>0</v>
      </c>
      <c r="BH659" s="22">
        <f>IF(BW658&gt;0,ROUND(MIN(BC659,$F$168)*$BH$1,0),0)</f>
        <v>0</v>
      </c>
      <c r="BI659" s="22">
        <f>IF(BW658&gt;0,ROUND(MIN(BC659,$F$168)*$BI$1,2),0)</f>
        <v>0</v>
      </c>
      <c r="BJ659" s="22">
        <f>IF(BW658&gt;0,ROUND(MIN(BC659,$F$168)*$BJ$1,2),0)</f>
        <v>0</v>
      </c>
      <c r="BK659" s="22">
        <f>IF(BW658&gt;0,ROUND(MIN(BC659,$F$168)*$BK$1,2),0)</f>
        <v>0</v>
      </c>
      <c r="BL659" s="15">
        <f>IF(BW658&gt;0,BF659+SUM(BH659:BK659),0)</f>
        <v>0</v>
      </c>
      <c r="BM659" s="22">
        <f>IF(BW658&gt;0,ROUND(BL659/12,2),0)</f>
        <v>0</v>
      </c>
      <c r="BN659" s="9">
        <f>INT(BM659)</f>
        <v>0</v>
      </c>
      <c r="BO659" s="23">
        <f>INT((BM659-BN659)*10)/10</f>
        <v>0</v>
      </c>
      <c r="BP659" s="17">
        <f>BM659-BN659-BO659</f>
        <v>0</v>
      </c>
      <c r="BQ659" s="23">
        <f>IF(OR(BP659=0.05,BP659=0),BP659,IF(AND(BP659&gt;0.051,BP659&lt;0.1),0.1,IF(AND(BP659&gt;0.001,BP659&lt;0.05),0.05,BP659)))</f>
        <v>0</v>
      </c>
      <c r="BR659" s="23">
        <f>BN659+BO659+BQ659</f>
        <v>0</v>
      </c>
      <c r="BS659">
        <f>IF(BW658&gt;0,BS658,0)</f>
        <v>0</v>
      </c>
      <c r="BT659" s="7">
        <f>SUM(BD659:BE659)+BR659+BS659</f>
        <v>0</v>
      </c>
      <c r="BU659" s="7">
        <f>IF(AND(BT659&gt;0,BT660=0),BT659,0)</f>
        <v>0</v>
      </c>
      <c r="BV659" s="7">
        <f>IF(BW658&gt;0,BV658,0)</f>
        <v>0</v>
      </c>
      <c r="BW659" s="7">
        <f>IF(ROUND(BT659-BV659,2)&gt;0,ROUND(BT659-BV659,2),0)</f>
        <v>0</v>
      </c>
      <c r="CB659">
        <v>657</v>
      </c>
      <c r="CC659" s="7">
        <f>IF(DB658&gt;0,CC658-1000,CC658)</f>
        <v>0</v>
      </c>
      <c r="CD659" s="20">
        <f>IF(DB658&gt;0,ROUND(PMT($F$92/12,$F$96*12,-CC659),5),0)</f>
        <v>0</v>
      </c>
      <c r="CE659" s="15">
        <f>IF(DB658&gt;0,ROUND(CC659*$CE$1/1000,2),0)</f>
        <v>0</v>
      </c>
      <c r="CF659" s="9">
        <f>INT(CE659)</f>
        <v>0</v>
      </c>
      <c r="CG659" s="23">
        <f>INT((CE659-CF659)*10)/10</f>
        <v>0</v>
      </c>
      <c r="CH659" s="17">
        <f>CE659-CF659-CG659</f>
        <v>0</v>
      </c>
      <c r="CI659" s="23">
        <f>IF(OR(CH659=0.05,CH659=0),CH659,IF(AND(CH659&gt;0.051,CH659&lt;0.1),0.1,IF(AND(CH659&gt;0.001,CH659&lt;0.05),0.05,CH659)))</f>
        <v>0</v>
      </c>
      <c r="CJ659" s="23">
        <f>CF659+CG659+CI659</f>
        <v>0</v>
      </c>
      <c r="CK659" s="15">
        <f>IF(DB658&gt;0,ROUND($CD$1*$CK$1,2),0)</f>
        <v>0</v>
      </c>
      <c r="CL659" s="22">
        <v>0</v>
      </c>
      <c r="CM659" s="22">
        <f>IF(DB658&gt;0,ROUND($CD$1*$CM$1,2),0)</f>
        <v>0</v>
      </c>
      <c r="CN659" s="22">
        <f>IF(DB658&gt;0,ROUND($CD$1*$CN$1,2),0)</f>
        <v>0</v>
      </c>
      <c r="CO659" s="22">
        <f>IF(DB658&gt;0,ROUND($CD$1*$CO$1,2),0)</f>
        <v>0</v>
      </c>
      <c r="CP659" s="22">
        <f>IF(DB658&gt;0,ROUND($CD$1*$CP$1,2),0)</f>
        <v>0</v>
      </c>
      <c r="CQ659" s="15">
        <f>IF(DB658&gt;0,CK659+SUM(CM659:CP659),0)</f>
        <v>0</v>
      </c>
      <c r="CR659" s="22">
        <f>IF(DB658&gt;0,ROUND(CQ659/12,2),0)</f>
        <v>0</v>
      </c>
      <c r="CS659" s="9">
        <f>INT(CR659)</f>
        <v>0</v>
      </c>
      <c r="CT659" s="23">
        <f>INT((CR659-CS659)*10)/10</f>
        <v>0</v>
      </c>
      <c r="CU659" s="17">
        <f>CR659-CS659-CT659</f>
        <v>0</v>
      </c>
      <c r="CV659" s="23">
        <f>IF(OR(CU659=0.05,CU659=0),CU659,IF(AND(CU659&gt;0.051,CU659&lt;0.1),0.1,IF(AND(CU659&gt;0.001,CU659&lt;0.05),0.05,CU659)))</f>
        <v>0</v>
      </c>
      <c r="CW659" s="23">
        <f>CS659+CT659+CV659</f>
        <v>0</v>
      </c>
      <c r="CX659">
        <f>IF(DB658&gt;0,CX658,0)</f>
        <v>0</v>
      </c>
      <c r="CY659" s="7">
        <f>ROUND(CD659+CJ659+CW659+CX659,2)</f>
        <v>0</v>
      </c>
      <c r="CZ659" s="7">
        <f>IF(AND(CY659&gt;0,CY660=0),CY659,0)</f>
        <v>0</v>
      </c>
      <c r="DA659" s="7">
        <f>IF(DB658&gt;0,DA658,0)</f>
        <v>0</v>
      </c>
      <c r="DB659" s="7">
        <f>IF(ROUND(CY659-DA659,2)&gt;0,ROUND(CY659-DA659,2),0)</f>
        <v>0</v>
      </c>
      <c r="EB659">
        <v>657</v>
      </c>
      <c r="EC659" s="7">
        <f>IF(FB658&gt;0,EC658-1000,EC658)</f>
        <v>0</v>
      </c>
      <c r="ED659" s="20">
        <f>IF(FB658&gt;0,ROUND(PMT($F$92/12,$F$96*12,-EC659),5),0)</f>
        <v>0</v>
      </c>
      <c r="EE659" s="15">
        <f>IF(FB658&gt;0,ROUND(EC659*$EE$1/1000,2),0)</f>
        <v>0</v>
      </c>
      <c r="EF659" s="9">
        <f>INT(EE659)</f>
        <v>0</v>
      </c>
      <c r="EG659" s="23">
        <f>INT((EE659-EF659)*10)/10</f>
        <v>0</v>
      </c>
      <c r="EH659" s="17">
        <f>EE659-EF659-EG659</f>
        <v>0</v>
      </c>
      <c r="EI659" s="23">
        <f>IF(OR(EH659=0.05,EH659=0),EH659,IF(AND(EH659&gt;0.051,EH659&lt;0.1),0.1,IF(AND(EH659&gt;0.001,EH659&lt;0.05),0.05,EH659)))</f>
        <v>0</v>
      </c>
      <c r="EJ659" s="23">
        <f>EF659+EG659+EI659</f>
        <v>0</v>
      </c>
      <c r="EK659" s="15">
        <f>IF(FB658&gt;0,ROUND($ED$1*$EK$1,2),0)</f>
        <v>0</v>
      </c>
      <c r="EL659" s="22">
        <v>0</v>
      </c>
      <c r="EM659" s="22">
        <f>IF(FB658&gt;0,ROUND($ED$1*$EM$1,0),0)</f>
        <v>0</v>
      </c>
      <c r="EN659" s="22">
        <f>IF(FB658&gt;0,ROUND($ED$1*$EN$1,2),0)</f>
        <v>0</v>
      </c>
      <c r="EO659" s="22">
        <f>IF(FB658&gt;0,ROUND($ED$1*$EO$1,2),0)</f>
        <v>0</v>
      </c>
      <c r="EP659" s="22">
        <f>IF(FB658&gt;0,ROUND($ED$1*$EP$1,2),0)</f>
        <v>0</v>
      </c>
      <c r="EQ659" s="15">
        <f>IF(FB658&gt;0,EK659+SUM(EM659:EP659),0)</f>
        <v>0</v>
      </c>
      <c r="ER659" s="22">
        <f>IF(FB658&gt;0,ROUND(EQ659/12,2),0)</f>
        <v>0</v>
      </c>
      <c r="ES659" s="9">
        <f>INT(ER659)</f>
        <v>0</v>
      </c>
      <c r="ET659" s="23">
        <f>INT((ER659-ES659)*10)/10</f>
        <v>0</v>
      </c>
      <c r="EU659" s="17">
        <f>ER659-ES659-ET659</f>
        <v>0</v>
      </c>
      <c r="EV659" s="23">
        <f>IF(OR(EU659=0.05,EU659=0),EU659,IF(AND(EU659&gt;0.051,EU659&lt;0.1),0.1,IF(AND(EU659&gt;0.001,EU659&lt;0.05),0.05,EU659)))</f>
        <v>0</v>
      </c>
      <c r="EW659" s="23">
        <f>ES659+ET659+EV659</f>
        <v>0</v>
      </c>
      <c r="EX659">
        <f>IF(FB658&gt;0,EX658,0)</f>
        <v>0</v>
      </c>
      <c r="EY659" s="7">
        <f>ROUND(ED659+EJ659+EW659+EX659,2)</f>
        <v>0</v>
      </c>
      <c r="EZ659" s="7">
        <f>IF(AND(EY659&gt;0,EY660=0),EY659,0)</f>
        <v>0</v>
      </c>
      <c r="FA659" s="7">
        <f>IF(FB658&gt;0,FA658,0)</f>
        <v>0</v>
      </c>
      <c r="FB659" s="7">
        <f>IF(ROUND(EY659-FA659,2)&gt;0,ROUND(EY659-FA659,2),0)</f>
        <v>0</v>
      </c>
      <c r="GB659">
        <v>657</v>
      </c>
      <c r="GC659" s="7">
        <f>IF(HB658&gt;0,GC658-1000,GC658)</f>
        <v>0</v>
      </c>
      <c r="GD659" s="20">
        <f>IF(HB658&gt;0,ROUND(PMT($F$92/12,$F$96*12,-GC659),5),0)</f>
        <v>0</v>
      </c>
      <c r="GE659" s="15">
        <f>IF(HB658&gt;0,ROUND(GC659*$GE$1/1000,2),0)</f>
        <v>0</v>
      </c>
      <c r="GF659" s="9">
        <f>INT(GE659)</f>
        <v>0</v>
      </c>
      <c r="GG659" s="23">
        <f>INT((GE659-GF659)*10)/10</f>
        <v>0</v>
      </c>
      <c r="GH659" s="17">
        <f>GE659-GF659-GG659</f>
        <v>0</v>
      </c>
      <c r="GI659" s="23">
        <f>IF(OR(GH659=0.05,GH659=0),GH659,IF(AND(GH659&gt;0.051,GH659&lt;0.1),0.1,IF(AND(GH659&gt;0.001,GH659&lt;0.05),0.05,GH659)))</f>
        <v>0</v>
      </c>
      <c r="GJ659" s="23">
        <f>GF659+GG659+GI659</f>
        <v>0</v>
      </c>
      <c r="GK659" s="15">
        <f>IF(HB658&gt;0,ROUND($GD$1*$GK$1,2),0)</f>
        <v>0</v>
      </c>
      <c r="GL659" s="22">
        <v>0</v>
      </c>
      <c r="GM659" s="22">
        <f>IF(HB658&gt;0,ROUND($GD$1*$GM$1,0),0)</f>
        <v>0</v>
      </c>
      <c r="GN659" s="22">
        <f>IF(HB658&gt;0,ROUND($GD$1*$GN$1,2),0)</f>
        <v>0</v>
      </c>
      <c r="GO659" s="22">
        <f>IF(HB658&gt;0,ROUND($GD$1*$GO$1,2),0)</f>
        <v>0</v>
      </c>
      <c r="GP659" s="22">
        <f>IF(HB658&gt;0,ROUND($GD$1*$GP$1,2),0)</f>
        <v>0</v>
      </c>
      <c r="GQ659" s="15">
        <f>IF(HB658&gt;0,GK659+SUM(GM659:GP659),0)</f>
        <v>0</v>
      </c>
      <c r="GR659" s="22">
        <f>IF(HB658&gt;0,ROUND(GQ659/12,2),0)</f>
        <v>0</v>
      </c>
      <c r="GS659" s="9">
        <f>INT(GR659)</f>
        <v>0</v>
      </c>
      <c r="GT659" s="23">
        <f>INT((GR659-GS659)*10)/10</f>
        <v>0</v>
      </c>
      <c r="GU659" s="17">
        <f>GR659-GS659-GT659</f>
        <v>0</v>
      </c>
      <c r="GV659" s="23">
        <f>IF(OR(GU659=0.05,GU659=0),GU659,IF(AND(GU659&gt;0.051,GU659&lt;0.1),0.1,IF(AND(GU659&gt;0.001,GU659&lt;0.05),0.05,GU659)))</f>
        <v>0</v>
      </c>
      <c r="GW659" s="23">
        <f>GS659+GT659+GV659</f>
        <v>0</v>
      </c>
      <c r="GX659">
        <f>IF(HB658&gt;0,GX658,0)</f>
        <v>0</v>
      </c>
      <c r="GY659" s="7">
        <f>ROUND(GD659+GJ659+GW659+GX659,2)</f>
        <v>0</v>
      </c>
      <c r="GZ659" s="7">
        <f>IF(AND(GY659&gt;0,GY660=0),GY659,0)</f>
        <v>0</v>
      </c>
      <c r="HA659" s="7">
        <f>IF(HB658&gt;0,HA658,0)</f>
        <v>0</v>
      </c>
      <c r="HB659" s="7">
        <f>IF(ROUND(GY659-HA659,2)&gt;0,ROUND(GY659-HA659,2),0)</f>
        <v>0</v>
      </c>
    </row>
    <row r="660" spans="1:235">
      <c r="BB660">
        <v>658</v>
      </c>
      <c r="BC660" s="7">
        <f>IF(BW659&gt;0,BC659-1000,BC659)</f>
        <v>0</v>
      </c>
      <c r="BD660" s="20">
        <f>IF(BW659&gt;0,ROUND(PMT($F$92/12,$F$96*12,-BC660),5),0)</f>
        <v>0</v>
      </c>
      <c r="BE660" s="15">
        <f>IF(BW659&gt;0,ROUND(BC660*$E$1/1000,2),0)</f>
        <v>0</v>
      </c>
      <c r="BF660" s="15">
        <f>IF(BW659&gt;0,ROUND(MIN(BC660,$F$168)*$BF$1,2),0)</f>
        <v>0</v>
      </c>
      <c r="BG660" s="22">
        <v>0</v>
      </c>
      <c r="BH660" s="22">
        <f>IF(BW659&gt;0,ROUND(MIN(BC660,$F$168)*$BH$1,0),0)</f>
        <v>0</v>
      </c>
      <c r="BI660" s="22">
        <f>IF(BW659&gt;0,ROUND(MIN(BC660,$F$168)*$BI$1,2),0)</f>
        <v>0</v>
      </c>
      <c r="BJ660" s="22">
        <f>IF(BW659&gt;0,ROUND(MIN(BC660,$F$168)*$BJ$1,2),0)</f>
        <v>0</v>
      </c>
      <c r="BK660" s="22">
        <f>IF(BW659&gt;0,ROUND(MIN(BC660,$F$168)*$BK$1,2),0)</f>
        <v>0</v>
      </c>
      <c r="BL660" s="15">
        <f>IF(BW659&gt;0,BF660+SUM(BH660:BK660),0)</f>
        <v>0</v>
      </c>
      <c r="BM660" s="22">
        <f>IF(BW659&gt;0,ROUND(BL660/12,2),0)</f>
        <v>0</v>
      </c>
      <c r="BN660" s="9">
        <f>INT(BM660)</f>
        <v>0</v>
      </c>
      <c r="BO660" s="23">
        <f>INT((BM660-BN660)*10)/10</f>
        <v>0</v>
      </c>
      <c r="BP660" s="17">
        <f>BM660-BN660-BO660</f>
        <v>0</v>
      </c>
      <c r="BQ660" s="23">
        <f>IF(OR(BP660=0.05,BP660=0),BP660,IF(AND(BP660&gt;0.051,BP660&lt;0.1),0.1,IF(AND(BP660&gt;0.001,BP660&lt;0.05),0.05,BP660)))</f>
        <v>0</v>
      </c>
      <c r="BR660" s="23">
        <f>BN660+BO660+BQ660</f>
        <v>0</v>
      </c>
      <c r="BS660">
        <f>IF(BW659&gt;0,BS659,0)</f>
        <v>0</v>
      </c>
      <c r="BT660" s="7">
        <f>SUM(BD660:BE660)+BR660+BS660</f>
        <v>0</v>
      </c>
      <c r="BU660" s="7">
        <f>IF(AND(BT660&gt;0,BT661=0),BT660,0)</f>
        <v>0</v>
      </c>
      <c r="BV660" s="7">
        <f>IF(BW659&gt;0,BV659,0)</f>
        <v>0</v>
      </c>
      <c r="BW660" s="7">
        <f>IF(ROUND(BT660-BV660,2)&gt;0,ROUND(BT660-BV660,2),0)</f>
        <v>0</v>
      </c>
      <c r="CB660">
        <v>658</v>
      </c>
      <c r="CC660" s="7">
        <f>IF(DB659&gt;0,CC659-1000,CC659)</f>
        <v>0</v>
      </c>
      <c r="CD660" s="20">
        <f>IF(DB659&gt;0,ROUND(PMT($F$92/12,$F$96*12,-CC660),5),0)</f>
        <v>0</v>
      </c>
      <c r="CE660" s="15">
        <f>IF(DB659&gt;0,ROUND(CC660*$CE$1/1000,2),0)</f>
        <v>0</v>
      </c>
      <c r="CF660" s="9">
        <f>INT(CE660)</f>
        <v>0</v>
      </c>
      <c r="CG660" s="23">
        <f>INT((CE660-CF660)*10)/10</f>
        <v>0</v>
      </c>
      <c r="CH660" s="17">
        <f>CE660-CF660-CG660</f>
        <v>0</v>
      </c>
      <c r="CI660" s="23">
        <f>IF(OR(CH660=0.05,CH660=0),CH660,IF(AND(CH660&gt;0.051,CH660&lt;0.1),0.1,IF(AND(CH660&gt;0.001,CH660&lt;0.05),0.05,CH660)))</f>
        <v>0</v>
      </c>
      <c r="CJ660" s="23">
        <f>CF660+CG660+CI660</f>
        <v>0</v>
      </c>
      <c r="CK660" s="15">
        <f>IF(DB659&gt;0,ROUND($CD$1*$CK$1,2),0)</f>
        <v>0</v>
      </c>
      <c r="CL660" s="22">
        <v>0</v>
      </c>
      <c r="CM660" s="22">
        <f>IF(DB659&gt;0,ROUND($CD$1*$CM$1,2),0)</f>
        <v>0</v>
      </c>
      <c r="CN660" s="22">
        <f>IF(DB659&gt;0,ROUND($CD$1*$CN$1,2),0)</f>
        <v>0</v>
      </c>
      <c r="CO660" s="22">
        <f>IF(DB659&gt;0,ROUND($CD$1*$CO$1,2),0)</f>
        <v>0</v>
      </c>
      <c r="CP660" s="22">
        <f>IF(DB659&gt;0,ROUND($CD$1*$CP$1,2),0)</f>
        <v>0</v>
      </c>
      <c r="CQ660" s="15">
        <f>IF(DB659&gt;0,CK660+SUM(CM660:CP660),0)</f>
        <v>0</v>
      </c>
      <c r="CR660" s="22">
        <f>IF(DB659&gt;0,ROUND(CQ660/12,2),0)</f>
        <v>0</v>
      </c>
      <c r="CS660" s="9">
        <f>INT(CR660)</f>
        <v>0</v>
      </c>
      <c r="CT660" s="23">
        <f>INT((CR660-CS660)*10)/10</f>
        <v>0</v>
      </c>
      <c r="CU660" s="17">
        <f>CR660-CS660-CT660</f>
        <v>0</v>
      </c>
      <c r="CV660" s="23">
        <f>IF(OR(CU660=0.05,CU660=0),CU660,IF(AND(CU660&gt;0.051,CU660&lt;0.1),0.1,IF(AND(CU660&gt;0.001,CU660&lt;0.05),0.05,CU660)))</f>
        <v>0</v>
      </c>
      <c r="CW660" s="23">
        <f>CS660+CT660+CV660</f>
        <v>0</v>
      </c>
      <c r="CX660">
        <f>IF(DB659&gt;0,CX659,0)</f>
        <v>0</v>
      </c>
      <c r="CY660" s="7">
        <f>ROUND(CD660+CJ660+CW660+CX660,2)</f>
        <v>0</v>
      </c>
      <c r="CZ660" s="7">
        <f>IF(AND(CY660&gt;0,CY661=0),CY660,0)</f>
        <v>0</v>
      </c>
      <c r="DA660" s="7">
        <f>IF(DB659&gt;0,DA659,0)</f>
        <v>0</v>
      </c>
      <c r="DB660" s="7">
        <f>IF(ROUND(CY660-DA660,2)&gt;0,ROUND(CY660-DA660,2),0)</f>
        <v>0</v>
      </c>
      <c r="EB660">
        <v>658</v>
      </c>
      <c r="EC660" s="7">
        <f>IF(FB659&gt;0,EC659-1000,EC659)</f>
        <v>0</v>
      </c>
      <c r="ED660" s="20">
        <f>IF(FB659&gt;0,ROUND(PMT($F$92/12,$F$96*12,-EC660),5),0)</f>
        <v>0</v>
      </c>
      <c r="EE660" s="15">
        <f>IF(FB659&gt;0,ROUND(EC660*$EE$1/1000,2),0)</f>
        <v>0</v>
      </c>
      <c r="EF660" s="9">
        <f>INT(EE660)</f>
        <v>0</v>
      </c>
      <c r="EG660" s="23">
        <f>INT((EE660-EF660)*10)/10</f>
        <v>0</v>
      </c>
      <c r="EH660" s="17">
        <f>EE660-EF660-EG660</f>
        <v>0</v>
      </c>
      <c r="EI660" s="23">
        <f>IF(OR(EH660=0.05,EH660=0),EH660,IF(AND(EH660&gt;0.051,EH660&lt;0.1),0.1,IF(AND(EH660&gt;0.001,EH660&lt;0.05),0.05,EH660)))</f>
        <v>0</v>
      </c>
      <c r="EJ660" s="23">
        <f>EF660+EG660+EI660</f>
        <v>0</v>
      </c>
      <c r="EK660" s="15">
        <f>IF(FB659&gt;0,ROUND($ED$1*$EK$1,2),0)</f>
        <v>0</v>
      </c>
      <c r="EL660" s="22">
        <v>0</v>
      </c>
      <c r="EM660" s="22">
        <f>IF(FB659&gt;0,ROUND($ED$1*$EM$1,0),0)</f>
        <v>0</v>
      </c>
      <c r="EN660" s="22">
        <f>IF(FB659&gt;0,ROUND($ED$1*$EN$1,2),0)</f>
        <v>0</v>
      </c>
      <c r="EO660" s="22">
        <f>IF(FB659&gt;0,ROUND($ED$1*$EO$1,2),0)</f>
        <v>0</v>
      </c>
      <c r="EP660" s="22">
        <f>IF(FB659&gt;0,ROUND($ED$1*$EP$1,2),0)</f>
        <v>0</v>
      </c>
      <c r="EQ660" s="15">
        <f>IF(FB659&gt;0,EK660+SUM(EM660:EP660),0)</f>
        <v>0</v>
      </c>
      <c r="ER660" s="22">
        <f>IF(FB659&gt;0,ROUND(EQ660/12,2),0)</f>
        <v>0</v>
      </c>
      <c r="ES660" s="9">
        <f>INT(ER660)</f>
        <v>0</v>
      </c>
      <c r="ET660" s="23">
        <f>INT((ER660-ES660)*10)/10</f>
        <v>0</v>
      </c>
      <c r="EU660" s="17">
        <f>ER660-ES660-ET660</f>
        <v>0</v>
      </c>
      <c r="EV660" s="23">
        <f>IF(OR(EU660=0.05,EU660=0),EU660,IF(AND(EU660&gt;0.051,EU660&lt;0.1),0.1,IF(AND(EU660&gt;0.001,EU660&lt;0.05),0.05,EU660)))</f>
        <v>0</v>
      </c>
      <c r="EW660" s="23">
        <f>ES660+ET660+EV660</f>
        <v>0</v>
      </c>
      <c r="EX660">
        <f>IF(FB659&gt;0,EX659,0)</f>
        <v>0</v>
      </c>
      <c r="EY660" s="7">
        <f>ROUND(ED660+EJ660+EW660+EX660,2)</f>
        <v>0</v>
      </c>
      <c r="EZ660" s="7">
        <f>IF(AND(EY660&gt;0,EY661=0),EY660,0)</f>
        <v>0</v>
      </c>
      <c r="FA660" s="7">
        <f>IF(FB659&gt;0,FA659,0)</f>
        <v>0</v>
      </c>
      <c r="FB660" s="7">
        <f>IF(ROUND(EY660-FA660,2)&gt;0,ROUND(EY660-FA660,2),0)</f>
        <v>0</v>
      </c>
      <c r="GB660">
        <v>658</v>
      </c>
      <c r="GC660" s="7">
        <f>IF(HB659&gt;0,GC659-1000,GC659)</f>
        <v>0</v>
      </c>
      <c r="GD660" s="20">
        <f>IF(HB659&gt;0,ROUND(PMT($F$92/12,$F$96*12,-GC660),5),0)</f>
        <v>0</v>
      </c>
      <c r="GE660" s="15">
        <f>IF(HB659&gt;0,ROUND(GC660*$GE$1/1000,2),0)</f>
        <v>0</v>
      </c>
      <c r="GF660" s="9">
        <f>INT(GE660)</f>
        <v>0</v>
      </c>
      <c r="GG660" s="23">
        <f>INT((GE660-GF660)*10)/10</f>
        <v>0</v>
      </c>
      <c r="GH660" s="17">
        <f>GE660-GF660-GG660</f>
        <v>0</v>
      </c>
      <c r="GI660" s="23">
        <f>IF(OR(GH660=0.05,GH660=0),GH660,IF(AND(GH660&gt;0.051,GH660&lt;0.1),0.1,IF(AND(GH660&gt;0.001,GH660&lt;0.05),0.05,GH660)))</f>
        <v>0</v>
      </c>
      <c r="GJ660" s="23">
        <f>GF660+GG660+GI660</f>
        <v>0</v>
      </c>
      <c r="GK660" s="15">
        <f>IF(HB659&gt;0,ROUND($GD$1*$GK$1,2),0)</f>
        <v>0</v>
      </c>
      <c r="GL660" s="22">
        <v>0</v>
      </c>
      <c r="GM660" s="22">
        <f>IF(HB659&gt;0,ROUND($GD$1*$GM$1,0),0)</f>
        <v>0</v>
      </c>
      <c r="GN660" s="22">
        <f>IF(HB659&gt;0,ROUND($GD$1*$GN$1,2),0)</f>
        <v>0</v>
      </c>
      <c r="GO660" s="22">
        <f>IF(HB659&gt;0,ROUND($GD$1*$GO$1,2),0)</f>
        <v>0</v>
      </c>
      <c r="GP660" s="22">
        <f>IF(HB659&gt;0,ROUND($GD$1*$GP$1,2),0)</f>
        <v>0</v>
      </c>
      <c r="GQ660" s="15">
        <f>IF(HB659&gt;0,GK660+SUM(GM660:GP660),0)</f>
        <v>0</v>
      </c>
      <c r="GR660" s="22">
        <f>IF(HB659&gt;0,ROUND(GQ660/12,2),0)</f>
        <v>0</v>
      </c>
      <c r="GS660" s="9">
        <f>INT(GR660)</f>
        <v>0</v>
      </c>
      <c r="GT660" s="23">
        <f>INT((GR660-GS660)*10)/10</f>
        <v>0</v>
      </c>
      <c r="GU660" s="17">
        <f>GR660-GS660-GT660</f>
        <v>0</v>
      </c>
      <c r="GV660" s="23">
        <f>IF(OR(GU660=0.05,GU660=0),GU660,IF(AND(GU660&gt;0.051,GU660&lt;0.1),0.1,IF(AND(GU660&gt;0.001,GU660&lt;0.05),0.05,GU660)))</f>
        <v>0</v>
      </c>
      <c r="GW660" s="23">
        <f>GS660+GT660+GV660</f>
        <v>0</v>
      </c>
      <c r="GX660">
        <f>IF(HB659&gt;0,GX659,0)</f>
        <v>0</v>
      </c>
      <c r="GY660" s="7">
        <f>ROUND(GD660+GJ660+GW660+GX660,2)</f>
        <v>0</v>
      </c>
      <c r="GZ660" s="7">
        <f>IF(AND(GY660&gt;0,GY661=0),GY660,0)</f>
        <v>0</v>
      </c>
      <c r="HA660" s="7">
        <f>IF(HB659&gt;0,HA659,0)</f>
        <v>0</v>
      </c>
      <c r="HB660" s="7">
        <f>IF(ROUND(GY660-HA660,2)&gt;0,ROUND(GY660-HA660,2),0)</f>
        <v>0</v>
      </c>
    </row>
    <row r="661" spans="1:235">
      <c r="BB661">
        <v>659</v>
      </c>
      <c r="BC661" s="7">
        <f>IF(BW660&gt;0,BC660-1000,BC660)</f>
        <v>0</v>
      </c>
      <c r="BD661" s="20">
        <f>IF(BW660&gt;0,ROUND(PMT($F$92/12,$F$96*12,-BC661),5),0)</f>
        <v>0</v>
      </c>
      <c r="BE661" s="15">
        <f>IF(BW660&gt;0,ROUND(BC661*$E$1/1000,2),0)</f>
        <v>0</v>
      </c>
      <c r="BF661" s="15">
        <f>IF(BW660&gt;0,ROUND(MIN(BC661,$F$168)*$BF$1,2),0)</f>
        <v>0</v>
      </c>
      <c r="BG661" s="22">
        <v>0</v>
      </c>
      <c r="BH661" s="22">
        <f>IF(BW660&gt;0,ROUND(MIN(BC661,$F$168)*$BH$1,0),0)</f>
        <v>0</v>
      </c>
      <c r="BI661" s="22">
        <f>IF(BW660&gt;0,ROUND(MIN(BC661,$F$168)*$BI$1,2),0)</f>
        <v>0</v>
      </c>
      <c r="BJ661" s="22">
        <f>IF(BW660&gt;0,ROUND(MIN(BC661,$F$168)*$BJ$1,2),0)</f>
        <v>0</v>
      </c>
      <c r="BK661" s="22">
        <f>IF(BW660&gt;0,ROUND(MIN(BC661,$F$168)*$BK$1,2),0)</f>
        <v>0</v>
      </c>
      <c r="BL661" s="15">
        <f>IF(BW660&gt;0,BF661+SUM(BH661:BK661),0)</f>
        <v>0</v>
      </c>
      <c r="BM661" s="22">
        <f>IF(BW660&gt;0,ROUND(BL661/12,2),0)</f>
        <v>0</v>
      </c>
      <c r="BN661" s="9">
        <f>INT(BM661)</f>
        <v>0</v>
      </c>
      <c r="BO661" s="23">
        <f>INT((BM661-BN661)*10)/10</f>
        <v>0</v>
      </c>
      <c r="BP661" s="17">
        <f>BM661-BN661-BO661</f>
        <v>0</v>
      </c>
      <c r="BQ661" s="23">
        <f>IF(OR(BP661=0.05,BP661=0),BP661,IF(AND(BP661&gt;0.051,BP661&lt;0.1),0.1,IF(AND(BP661&gt;0.001,BP661&lt;0.05),0.05,BP661)))</f>
        <v>0</v>
      </c>
      <c r="BR661" s="23">
        <f>BN661+BO661+BQ661</f>
        <v>0</v>
      </c>
      <c r="BS661">
        <f>IF(BW660&gt;0,BS660,0)</f>
        <v>0</v>
      </c>
      <c r="BT661" s="7">
        <f>SUM(BD661:BE661)+BR661+BS661</f>
        <v>0</v>
      </c>
      <c r="BU661" s="7">
        <f>IF(AND(BT661&gt;0,BT662=0),BT661,0)</f>
        <v>0</v>
      </c>
      <c r="BV661" s="7">
        <f>IF(BW660&gt;0,BV660,0)</f>
        <v>0</v>
      </c>
      <c r="BW661" s="7">
        <f>IF(ROUND(BT661-BV661,2)&gt;0,ROUND(BT661-BV661,2),0)</f>
        <v>0</v>
      </c>
      <c r="CB661">
        <v>659</v>
      </c>
      <c r="CC661" s="7">
        <f>IF(DB660&gt;0,CC660-1000,CC660)</f>
        <v>0</v>
      </c>
      <c r="CD661" s="20">
        <f>IF(DB660&gt;0,ROUND(PMT($F$92/12,$F$96*12,-CC661),5),0)</f>
        <v>0</v>
      </c>
      <c r="CE661" s="15">
        <f>IF(DB660&gt;0,ROUND(CC661*$CE$1/1000,2),0)</f>
        <v>0</v>
      </c>
      <c r="CF661" s="9">
        <f>INT(CE661)</f>
        <v>0</v>
      </c>
      <c r="CG661" s="23">
        <f>INT((CE661-CF661)*10)/10</f>
        <v>0</v>
      </c>
      <c r="CH661" s="17">
        <f>CE661-CF661-CG661</f>
        <v>0</v>
      </c>
      <c r="CI661" s="23">
        <f>IF(OR(CH661=0.05,CH661=0),CH661,IF(AND(CH661&gt;0.051,CH661&lt;0.1),0.1,IF(AND(CH661&gt;0.001,CH661&lt;0.05),0.05,CH661)))</f>
        <v>0</v>
      </c>
      <c r="CJ661" s="23">
        <f>CF661+CG661+CI661</f>
        <v>0</v>
      </c>
      <c r="CK661" s="15">
        <f>IF(DB660&gt;0,ROUND($CD$1*$CK$1,2),0)</f>
        <v>0</v>
      </c>
      <c r="CL661" s="22">
        <v>0</v>
      </c>
      <c r="CM661" s="22">
        <f>IF(DB660&gt;0,ROUND($CD$1*$CM$1,2),0)</f>
        <v>0</v>
      </c>
      <c r="CN661" s="22">
        <f>IF(DB660&gt;0,ROUND($CD$1*$CN$1,2),0)</f>
        <v>0</v>
      </c>
      <c r="CO661" s="22">
        <f>IF(DB660&gt;0,ROUND($CD$1*$CO$1,2),0)</f>
        <v>0</v>
      </c>
      <c r="CP661" s="22">
        <f>IF(DB660&gt;0,ROUND($CD$1*$CP$1,2),0)</f>
        <v>0</v>
      </c>
      <c r="CQ661" s="15">
        <f>IF(DB660&gt;0,CK661+SUM(CM661:CP661),0)</f>
        <v>0</v>
      </c>
      <c r="CR661" s="22">
        <f>IF(DB660&gt;0,ROUND(CQ661/12,2),0)</f>
        <v>0</v>
      </c>
      <c r="CS661" s="9">
        <f>INT(CR661)</f>
        <v>0</v>
      </c>
      <c r="CT661" s="23">
        <f>INT((CR661-CS661)*10)/10</f>
        <v>0</v>
      </c>
      <c r="CU661" s="17">
        <f>CR661-CS661-CT661</f>
        <v>0</v>
      </c>
      <c r="CV661" s="23">
        <f>IF(OR(CU661=0.05,CU661=0),CU661,IF(AND(CU661&gt;0.051,CU661&lt;0.1),0.1,IF(AND(CU661&gt;0.001,CU661&lt;0.05),0.05,CU661)))</f>
        <v>0</v>
      </c>
      <c r="CW661" s="23">
        <f>CS661+CT661+CV661</f>
        <v>0</v>
      </c>
      <c r="CX661">
        <f>IF(DB660&gt;0,CX660,0)</f>
        <v>0</v>
      </c>
      <c r="CY661" s="7">
        <f>ROUND(CD661+CJ661+CW661+CX661,2)</f>
        <v>0</v>
      </c>
      <c r="CZ661" s="7">
        <f>IF(AND(CY661&gt;0,CY662=0),CY661,0)</f>
        <v>0</v>
      </c>
      <c r="DA661" s="7">
        <f>IF(DB660&gt;0,DA660,0)</f>
        <v>0</v>
      </c>
      <c r="DB661" s="7">
        <f>IF(ROUND(CY661-DA661,2)&gt;0,ROUND(CY661-DA661,2),0)</f>
        <v>0</v>
      </c>
      <c r="EB661">
        <v>659</v>
      </c>
      <c r="EC661" s="7">
        <f>IF(FB660&gt;0,EC660-1000,EC660)</f>
        <v>0</v>
      </c>
      <c r="ED661" s="20">
        <f>IF(FB660&gt;0,ROUND(PMT($F$92/12,$F$96*12,-EC661),5),0)</f>
        <v>0</v>
      </c>
      <c r="EE661" s="15">
        <f>IF(FB660&gt;0,ROUND(EC661*$EE$1/1000,2),0)</f>
        <v>0</v>
      </c>
      <c r="EF661" s="9">
        <f>INT(EE661)</f>
        <v>0</v>
      </c>
      <c r="EG661" s="23">
        <f>INT((EE661-EF661)*10)/10</f>
        <v>0</v>
      </c>
      <c r="EH661" s="17">
        <f>EE661-EF661-EG661</f>
        <v>0</v>
      </c>
      <c r="EI661" s="23">
        <f>IF(OR(EH661=0.05,EH661=0),EH661,IF(AND(EH661&gt;0.051,EH661&lt;0.1),0.1,IF(AND(EH661&gt;0.001,EH661&lt;0.05),0.05,EH661)))</f>
        <v>0</v>
      </c>
      <c r="EJ661" s="23">
        <f>EF661+EG661+EI661</f>
        <v>0</v>
      </c>
      <c r="EK661" s="15">
        <f>IF(FB660&gt;0,ROUND($ED$1*$EK$1,2),0)</f>
        <v>0</v>
      </c>
      <c r="EL661" s="22">
        <v>0</v>
      </c>
      <c r="EM661" s="22">
        <f>IF(FB660&gt;0,ROUND($ED$1*$EM$1,0),0)</f>
        <v>0</v>
      </c>
      <c r="EN661" s="22">
        <f>IF(FB660&gt;0,ROUND($ED$1*$EN$1,2),0)</f>
        <v>0</v>
      </c>
      <c r="EO661" s="22">
        <f>IF(FB660&gt;0,ROUND($ED$1*$EO$1,2),0)</f>
        <v>0</v>
      </c>
      <c r="EP661" s="22">
        <f>IF(FB660&gt;0,ROUND($ED$1*$EP$1,2),0)</f>
        <v>0</v>
      </c>
      <c r="EQ661" s="15">
        <f>IF(FB660&gt;0,EK661+SUM(EM661:EP661),0)</f>
        <v>0</v>
      </c>
      <c r="ER661" s="22">
        <f>IF(FB660&gt;0,ROUND(EQ661/12,2),0)</f>
        <v>0</v>
      </c>
      <c r="ES661" s="9">
        <f>INT(ER661)</f>
        <v>0</v>
      </c>
      <c r="ET661" s="23">
        <f>INT((ER661-ES661)*10)/10</f>
        <v>0</v>
      </c>
      <c r="EU661" s="17">
        <f>ER661-ES661-ET661</f>
        <v>0</v>
      </c>
      <c r="EV661" s="23">
        <f>IF(OR(EU661=0.05,EU661=0),EU661,IF(AND(EU661&gt;0.051,EU661&lt;0.1),0.1,IF(AND(EU661&gt;0.001,EU661&lt;0.05),0.05,EU661)))</f>
        <v>0</v>
      </c>
      <c r="EW661" s="23">
        <f>ES661+ET661+EV661</f>
        <v>0</v>
      </c>
      <c r="EX661">
        <f>IF(FB660&gt;0,EX660,0)</f>
        <v>0</v>
      </c>
      <c r="EY661" s="7">
        <f>ROUND(ED661+EJ661+EW661+EX661,2)</f>
        <v>0</v>
      </c>
      <c r="EZ661" s="7">
        <f>IF(AND(EY661&gt;0,EY662=0),EY661,0)</f>
        <v>0</v>
      </c>
      <c r="FA661" s="7">
        <f>IF(FB660&gt;0,FA660,0)</f>
        <v>0</v>
      </c>
      <c r="FB661" s="7">
        <f>IF(ROUND(EY661-FA661,2)&gt;0,ROUND(EY661-FA661,2),0)</f>
        <v>0</v>
      </c>
      <c r="GB661">
        <v>659</v>
      </c>
      <c r="GC661" s="7">
        <f>IF(HB660&gt;0,GC660-1000,GC660)</f>
        <v>0</v>
      </c>
      <c r="GD661" s="20">
        <f>IF(HB660&gt;0,ROUND(PMT($F$92/12,$F$96*12,-GC661),5),0)</f>
        <v>0</v>
      </c>
      <c r="GE661" s="15">
        <f>IF(HB660&gt;0,ROUND(GC661*$GE$1/1000,2),0)</f>
        <v>0</v>
      </c>
      <c r="GF661" s="9">
        <f>INT(GE661)</f>
        <v>0</v>
      </c>
      <c r="GG661" s="23">
        <f>INT((GE661-GF661)*10)/10</f>
        <v>0</v>
      </c>
      <c r="GH661" s="17">
        <f>GE661-GF661-GG661</f>
        <v>0</v>
      </c>
      <c r="GI661" s="23">
        <f>IF(OR(GH661=0.05,GH661=0),GH661,IF(AND(GH661&gt;0.051,GH661&lt;0.1),0.1,IF(AND(GH661&gt;0.001,GH661&lt;0.05),0.05,GH661)))</f>
        <v>0</v>
      </c>
      <c r="GJ661" s="23">
        <f>GF661+GG661+GI661</f>
        <v>0</v>
      </c>
      <c r="GK661" s="15">
        <f>IF(HB660&gt;0,ROUND($GD$1*$GK$1,2),0)</f>
        <v>0</v>
      </c>
      <c r="GL661" s="22">
        <v>0</v>
      </c>
      <c r="GM661" s="22">
        <f>IF(HB660&gt;0,ROUND($GD$1*$GM$1,0),0)</f>
        <v>0</v>
      </c>
      <c r="GN661" s="22">
        <f>IF(HB660&gt;0,ROUND($GD$1*$GN$1,2),0)</f>
        <v>0</v>
      </c>
      <c r="GO661" s="22">
        <f>IF(HB660&gt;0,ROUND($GD$1*$GO$1,2),0)</f>
        <v>0</v>
      </c>
      <c r="GP661" s="22">
        <f>IF(HB660&gt;0,ROUND($GD$1*$GP$1,2),0)</f>
        <v>0</v>
      </c>
      <c r="GQ661" s="15">
        <f>IF(HB660&gt;0,GK661+SUM(GM661:GP661),0)</f>
        <v>0</v>
      </c>
      <c r="GR661" s="22">
        <f>IF(HB660&gt;0,ROUND(GQ661/12,2),0)</f>
        <v>0</v>
      </c>
      <c r="GS661" s="9">
        <f>INT(GR661)</f>
        <v>0</v>
      </c>
      <c r="GT661" s="23">
        <f>INT((GR661-GS661)*10)/10</f>
        <v>0</v>
      </c>
      <c r="GU661" s="17">
        <f>GR661-GS661-GT661</f>
        <v>0</v>
      </c>
      <c r="GV661" s="23">
        <f>IF(OR(GU661=0.05,GU661=0),GU661,IF(AND(GU661&gt;0.051,GU661&lt;0.1),0.1,IF(AND(GU661&gt;0.001,GU661&lt;0.05),0.05,GU661)))</f>
        <v>0</v>
      </c>
      <c r="GW661" s="23">
        <f>GS661+GT661+GV661</f>
        <v>0</v>
      </c>
      <c r="GX661">
        <f>IF(HB660&gt;0,GX660,0)</f>
        <v>0</v>
      </c>
      <c r="GY661" s="7">
        <f>ROUND(GD661+GJ661+GW661+GX661,2)</f>
        <v>0</v>
      </c>
      <c r="GZ661" s="7">
        <f>IF(AND(GY661&gt;0,GY662=0),GY661,0)</f>
        <v>0</v>
      </c>
      <c r="HA661" s="7">
        <f>IF(HB660&gt;0,HA660,0)</f>
        <v>0</v>
      </c>
      <c r="HB661" s="7">
        <f>IF(ROUND(GY661-HA661,2)&gt;0,ROUND(GY661-HA661,2),0)</f>
        <v>0</v>
      </c>
    </row>
    <row r="662" spans="1:235">
      <c r="BB662">
        <v>660</v>
      </c>
      <c r="BC662" s="7">
        <f>IF(BW661&gt;0,BC661-1000,BC661)</f>
        <v>0</v>
      </c>
      <c r="BD662" s="20">
        <f>IF(BW661&gt;0,ROUND(PMT($F$92/12,$F$96*12,-BC662),5),0)</f>
        <v>0</v>
      </c>
      <c r="BE662" s="15">
        <f>IF(BW661&gt;0,ROUND(BC662*$E$1/1000,2),0)</f>
        <v>0</v>
      </c>
      <c r="BF662" s="15">
        <f>IF(BW661&gt;0,ROUND(MIN(BC662,$F$168)*$BF$1,2),0)</f>
        <v>0</v>
      </c>
      <c r="BG662" s="22">
        <v>0</v>
      </c>
      <c r="BH662" s="22">
        <f>IF(BW661&gt;0,ROUND(MIN(BC662,$F$168)*$BH$1,0),0)</f>
        <v>0</v>
      </c>
      <c r="BI662" s="22">
        <f>IF(BW661&gt;0,ROUND(MIN(BC662,$F$168)*$BI$1,2),0)</f>
        <v>0</v>
      </c>
      <c r="BJ662" s="22">
        <f>IF(BW661&gt;0,ROUND(MIN(BC662,$F$168)*$BJ$1,2),0)</f>
        <v>0</v>
      </c>
      <c r="BK662" s="22">
        <f>IF(BW661&gt;0,ROUND(MIN(BC662,$F$168)*$BK$1,2),0)</f>
        <v>0</v>
      </c>
      <c r="BL662" s="15">
        <f>IF(BW661&gt;0,BF662+SUM(BH662:BK662),0)</f>
        <v>0</v>
      </c>
      <c r="BM662" s="22">
        <f>IF(BW661&gt;0,ROUND(BL662/12,2),0)</f>
        <v>0</v>
      </c>
      <c r="BN662" s="9">
        <f>INT(BM662)</f>
        <v>0</v>
      </c>
      <c r="BO662" s="23">
        <f>INT((BM662-BN662)*10)/10</f>
        <v>0</v>
      </c>
      <c r="BP662" s="17">
        <f>BM662-BN662-BO662</f>
        <v>0</v>
      </c>
      <c r="BQ662" s="23">
        <f>IF(OR(BP662=0.05,BP662=0),BP662,IF(AND(BP662&gt;0.051,BP662&lt;0.1),0.1,IF(AND(BP662&gt;0.001,BP662&lt;0.05),0.05,BP662)))</f>
        <v>0</v>
      </c>
      <c r="BR662" s="23">
        <f>BN662+BO662+BQ662</f>
        <v>0</v>
      </c>
      <c r="BS662">
        <f>IF(BW661&gt;0,BS661,0)</f>
        <v>0</v>
      </c>
      <c r="BT662" s="7">
        <f>SUM(BD662:BE662)+BR662+BS662</f>
        <v>0</v>
      </c>
      <c r="BU662" s="7">
        <f>IF(AND(BT662&gt;0,BT663=0),BT662,0)</f>
        <v>0</v>
      </c>
      <c r="BV662" s="7">
        <f>IF(BW661&gt;0,BV661,0)</f>
        <v>0</v>
      </c>
      <c r="BW662" s="7">
        <f>IF(ROUND(BT662-BV662,2)&gt;0,ROUND(BT662-BV662,2),0)</f>
        <v>0</v>
      </c>
      <c r="CB662">
        <v>660</v>
      </c>
      <c r="CC662" s="7">
        <f>IF(DB661&gt;0,CC661-1000,CC661)</f>
        <v>0</v>
      </c>
      <c r="CD662" s="20">
        <f>IF(DB661&gt;0,ROUND(PMT($F$92/12,$F$96*12,-CC662),5),0)</f>
        <v>0</v>
      </c>
      <c r="CE662" s="15">
        <f>IF(DB661&gt;0,ROUND(CC662*$CE$1/1000,2),0)</f>
        <v>0</v>
      </c>
      <c r="CF662" s="9">
        <f>INT(CE662)</f>
        <v>0</v>
      </c>
      <c r="CG662" s="23">
        <f>INT((CE662-CF662)*10)/10</f>
        <v>0</v>
      </c>
      <c r="CH662" s="17">
        <f>CE662-CF662-CG662</f>
        <v>0</v>
      </c>
      <c r="CI662" s="23">
        <f>IF(OR(CH662=0.05,CH662=0),CH662,IF(AND(CH662&gt;0.051,CH662&lt;0.1),0.1,IF(AND(CH662&gt;0.001,CH662&lt;0.05),0.05,CH662)))</f>
        <v>0</v>
      </c>
      <c r="CJ662" s="23">
        <f>CF662+CG662+CI662</f>
        <v>0</v>
      </c>
      <c r="CK662" s="15">
        <f>IF(DB661&gt;0,ROUND($CD$1*$CK$1,2),0)</f>
        <v>0</v>
      </c>
      <c r="CL662" s="22">
        <v>0</v>
      </c>
      <c r="CM662" s="22">
        <f>IF(DB661&gt;0,ROUND($CD$1*$CM$1,2),0)</f>
        <v>0</v>
      </c>
      <c r="CN662" s="22">
        <f>IF(DB661&gt;0,ROUND($CD$1*$CN$1,2),0)</f>
        <v>0</v>
      </c>
      <c r="CO662" s="22">
        <f>IF(DB661&gt;0,ROUND($CD$1*$CO$1,2),0)</f>
        <v>0</v>
      </c>
      <c r="CP662" s="22">
        <f>IF(DB661&gt;0,ROUND($CD$1*$CP$1,2),0)</f>
        <v>0</v>
      </c>
      <c r="CQ662" s="15">
        <f>IF(DB661&gt;0,CK662+SUM(CM662:CP662),0)</f>
        <v>0</v>
      </c>
      <c r="CR662" s="22">
        <f>IF(DB661&gt;0,ROUND(CQ662/12,2),0)</f>
        <v>0</v>
      </c>
      <c r="CS662" s="9">
        <f>INT(CR662)</f>
        <v>0</v>
      </c>
      <c r="CT662" s="23">
        <f>INT((CR662-CS662)*10)/10</f>
        <v>0</v>
      </c>
      <c r="CU662" s="17">
        <f>CR662-CS662-CT662</f>
        <v>0</v>
      </c>
      <c r="CV662" s="23">
        <f>IF(OR(CU662=0.05,CU662=0),CU662,IF(AND(CU662&gt;0.051,CU662&lt;0.1),0.1,IF(AND(CU662&gt;0.001,CU662&lt;0.05),0.05,CU662)))</f>
        <v>0</v>
      </c>
      <c r="CW662" s="23">
        <f>CS662+CT662+CV662</f>
        <v>0</v>
      </c>
      <c r="CX662">
        <f>IF(DB661&gt;0,CX661,0)</f>
        <v>0</v>
      </c>
      <c r="CY662" s="7">
        <f>ROUND(CD662+CJ662+CW662+CX662,2)</f>
        <v>0</v>
      </c>
      <c r="CZ662" s="7">
        <f>IF(AND(CY662&gt;0,CY663=0),CY662,0)</f>
        <v>0</v>
      </c>
      <c r="DA662" s="7">
        <f>IF(DB661&gt;0,DA661,0)</f>
        <v>0</v>
      </c>
      <c r="DB662" s="7">
        <f>IF(ROUND(CY662-DA662,2)&gt;0,ROUND(CY662-DA662,2),0)</f>
        <v>0</v>
      </c>
      <c r="EB662">
        <v>660</v>
      </c>
      <c r="EC662" s="7">
        <f>IF(FB661&gt;0,EC661-1000,EC661)</f>
        <v>0</v>
      </c>
      <c r="ED662" s="20">
        <f>IF(FB661&gt;0,ROUND(PMT($F$92/12,$F$96*12,-EC662),5),0)</f>
        <v>0</v>
      </c>
      <c r="EE662" s="15">
        <f>IF(FB661&gt;0,ROUND(EC662*$EE$1/1000,2),0)</f>
        <v>0</v>
      </c>
      <c r="EF662" s="9">
        <f>INT(EE662)</f>
        <v>0</v>
      </c>
      <c r="EG662" s="23">
        <f>INT((EE662-EF662)*10)/10</f>
        <v>0</v>
      </c>
      <c r="EH662" s="17">
        <f>EE662-EF662-EG662</f>
        <v>0</v>
      </c>
      <c r="EI662" s="23">
        <f>IF(OR(EH662=0.05,EH662=0),EH662,IF(AND(EH662&gt;0.051,EH662&lt;0.1),0.1,IF(AND(EH662&gt;0.001,EH662&lt;0.05),0.05,EH662)))</f>
        <v>0</v>
      </c>
      <c r="EJ662" s="23">
        <f>EF662+EG662+EI662</f>
        <v>0</v>
      </c>
      <c r="EK662" s="15">
        <f>IF(FB661&gt;0,ROUND($ED$1*$EK$1,2),0)</f>
        <v>0</v>
      </c>
      <c r="EL662" s="22">
        <v>0</v>
      </c>
      <c r="EM662" s="22">
        <f>IF(FB661&gt;0,ROUND($ED$1*$EM$1,0),0)</f>
        <v>0</v>
      </c>
      <c r="EN662" s="22">
        <f>IF(FB661&gt;0,ROUND($ED$1*$EN$1,2),0)</f>
        <v>0</v>
      </c>
      <c r="EO662" s="22">
        <f>IF(FB661&gt;0,ROUND($ED$1*$EO$1,2),0)</f>
        <v>0</v>
      </c>
      <c r="EP662" s="22">
        <f>IF(FB661&gt;0,ROUND($ED$1*$EP$1,2),0)</f>
        <v>0</v>
      </c>
      <c r="EQ662" s="15">
        <f>IF(FB661&gt;0,EK662+SUM(EM662:EP662),0)</f>
        <v>0</v>
      </c>
      <c r="ER662" s="22">
        <f>IF(FB661&gt;0,ROUND(EQ662/12,2),0)</f>
        <v>0</v>
      </c>
      <c r="ES662" s="9">
        <f>INT(ER662)</f>
        <v>0</v>
      </c>
      <c r="ET662" s="23">
        <f>INT((ER662-ES662)*10)/10</f>
        <v>0</v>
      </c>
      <c r="EU662" s="17">
        <f>ER662-ES662-ET662</f>
        <v>0</v>
      </c>
      <c r="EV662" s="23">
        <f>IF(OR(EU662=0.05,EU662=0),EU662,IF(AND(EU662&gt;0.051,EU662&lt;0.1),0.1,IF(AND(EU662&gt;0.001,EU662&lt;0.05),0.05,EU662)))</f>
        <v>0</v>
      </c>
      <c r="EW662" s="23">
        <f>ES662+ET662+EV662</f>
        <v>0</v>
      </c>
      <c r="EX662">
        <f>IF(FB661&gt;0,EX661,0)</f>
        <v>0</v>
      </c>
      <c r="EY662" s="7">
        <f>ROUND(ED662+EJ662+EW662+EX662,2)</f>
        <v>0</v>
      </c>
      <c r="EZ662" s="7">
        <f>IF(AND(EY662&gt;0,EY663=0),EY662,0)</f>
        <v>0</v>
      </c>
      <c r="FA662" s="7">
        <f>IF(FB661&gt;0,FA661,0)</f>
        <v>0</v>
      </c>
      <c r="FB662" s="7">
        <f>IF(ROUND(EY662-FA662,2)&gt;0,ROUND(EY662-FA662,2),0)</f>
        <v>0</v>
      </c>
      <c r="GB662">
        <v>660</v>
      </c>
      <c r="GC662" s="7">
        <f>IF(HB661&gt;0,GC661-1000,GC661)</f>
        <v>0</v>
      </c>
      <c r="GD662" s="20">
        <f>IF(HB661&gt;0,ROUND(PMT($F$92/12,$F$96*12,-GC662),5),0)</f>
        <v>0</v>
      </c>
      <c r="GE662" s="15">
        <f>IF(HB661&gt;0,ROUND(GC662*$GE$1/1000,2),0)</f>
        <v>0</v>
      </c>
      <c r="GF662" s="9">
        <f>INT(GE662)</f>
        <v>0</v>
      </c>
      <c r="GG662" s="23">
        <f>INT((GE662-GF662)*10)/10</f>
        <v>0</v>
      </c>
      <c r="GH662" s="17">
        <f>GE662-GF662-GG662</f>
        <v>0</v>
      </c>
      <c r="GI662" s="23">
        <f>IF(OR(GH662=0.05,GH662=0),GH662,IF(AND(GH662&gt;0.051,GH662&lt;0.1),0.1,IF(AND(GH662&gt;0.001,GH662&lt;0.05),0.05,GH662)))</f>
        <v>0</v>
      </c>
      <c r="GJ662" s="23">
        <f>GF662+GG662+GI662</f>
        <v>0</v>
      </c>
      <c r="GK662" s="15">
        <f>IF(HB661&gt;0,ROUND($GD$1*$GK$1,2),0)</f>
        <v>0</v>
      </c>
      <c r="GL662" s="22">
        <v>0</v>
      </c>
      <c r="GM662" s="22">
        <f>IF(HB661&gt;0,ROUND($GD$1*$GM$1,0),0)</f>
        <v>0</v>
      </c>
      <c r="GN662" s="22">
        <f>IF(HB661&gt;0,ROUND($GD$1*$GN$1,2),0)</f>
        <v>0</v>
      </c>
      <c r="GO662" s="22">
        <f>IF(HB661&gt;0,ROUND($GD$1*$GO$1,2),0)</f>
        <v>0</v>
      </c>
      <c r="GP662" s="22">
        <f>IF(HB661&gt;0,ROUND($GD$1*$GP$1,2),0)</f>
        <v>0</v>
      </c>
      <c r="GQ662" s="15">
        <f>IF(HB661&gt;0,GK662+SUM(GM662:GP662),0)</f>
        <v>0</v>
      </c>
      <c r="GR662" s="22">
        <f>IF(HB661&gt;0,ROUND(GQ662/12,2),0)</f>
        <v>0</v>
      </c>
      <c r="GS662" s="9">
        <f>INT(GR662)</f>
        <v>0</v>
      </c>
      <c r="GT662" s="23">
        <f>INT((GR662-GS662)*10)/10</f>
        <v>0</v>
      </c>
      <c r="GU662" s="17">
        <f>GR662-GS662-GT662</f>
        <v>0</v>
      </c>
      <c r="GV662" s="23">
        <f>IF(OR(GU662=0.05,GU662=0),GU662,IF(AND(GU662&gt;0.051,GU662&lt;0.1),0.1,IF(AND(GU662&gt;0.001,GU662&lt;0.05),0.05,GU662)))</f>
        <v>0</v>
      </c>
      <c r="GW662" s="23">
        <f>GS662+GT662+GV662</f>
        <v>0</v>
      </c>
      <c r="GX662">
        <f>IF(HB661&gt;0,GX661,0)</f>
        <v>0</v>
      </c>
      <c r="GY662" s="7">
        <f>ROUND(GD662+GJ662+GW662+GX662,2)</f>
        <v>0</v>
      </c>
      <c r="GZ662" s="7">
        <f>IF(AND(GY662&gt;0,GY663=0),GY662,0)</f>
        <v>0</v>
      </c>
      <c r="HA662" s="7">
        <f>IF(HB661&gt;0,HA661,0)</f>
        <v>0</v>
      </c>
      <c r="HB662" s="7">
        <f>IF(ROUND(GY662-HA662,2)&gt;0,ROUND(GY662-HA662,2),0)</f>
        <v>0</v>
      </c>
    </row>
    <row r="663" spans="1:235">
      <c r="BB663">
        <v>661</v>
      </c>
      <c r="BC663" s="7">
        <f>IF(BW662&gt;0,BC662-1000,BC662)</f>
        <v>0</v>
      </c>
      <c r="BD663" s="20">
        <f>IF(BW662&gt;0,ROUND(PMT($F$92/12,$F$96*12,-BC663),5),0)</f>
        <v>0</v>
      </c>
      <c r="BE663" s="15">
        <f>IF(BW662&gt;0,ROUND(BC663*$E$1/1000,2),0)</f>
        <v>0</v>
      </c>
      <c r="BF663" s="15">
        <f>IF(BW662&gt;0,ROUND(MIN(BC663,$F$168)*$BF$1,2),0)</f>
        <v>0</v>
      </c>
      <c r="BG663" s="22">
        <v>0</v>
      </c>
      <c r="BH663" s="22">
        <f>IF(BW662&gt;0,ROUND(MIN(BC663,$F$168)*$BH$1,0),0)</f>
        <v>0</v>
      </c>
      <c r="BI663" s="22">
        <f>IF(BW662&gt;0,ROUND(MIN(BC663,$F$168)*$BI$1,2),0)</f>
        <v>0</v>
      </c>
      <c r="BJ663" s="22">
        <f>IF(BW662&gt;0,ROUND(MIN(BC663,$F$168)*$BJ$1,2),0)</f>
        <v>0</v>
      </c>
      <c r="BK663" s="22">
        <f>IF(BW662&gt;0,ROUND(MIN(BC663,$F$168)*$BK$1,2),0)</f>
        <v>0</v>
      </c>
      <c r="BL663" s="15">
        <f>IF(BW662&gt;0,BF663+SUM(BH663:BK663),0)</f>
        <v>0</v>
      </c>
      <c r="BM663" s="22">
        <f>IF(BW662&gt;0,ROUND(BL663/12,2),0)</f>
        <v>0</v>
      </c>
      <c r="BN663" s="9">
        <f>INT(BM663)</f>
        <v>0</v>
      </c>
      <c r="BO663" s="23">
        <f>INT((BM663-BN663)*10)/10</f>
        <v>0</v>
      </c>
      <c r="BP663" s="17">
        <f>BM663-BN663-BO663</f>
        <v>0</v>
      </c>
      <c r="BQ663" s="23">
        <f>IF(OR(BP663=0.05,BP663=0),BP663,IF(AND(BP663&gt;0.051,BP663&lt;0.1),0.1,IF(AND(BP663&gt;0.001,BP663&lt;0.05),0.05,BP663)))</f>
        <v>0</v>
      </c>
      <c r="BR663" s="23">
        <f>BN663+BO663+BQ663</f>
        <v>0</v>
      </c>
      <c r="BS663">
        <f>IF(BW662&gt;0,BS662,0)</f>
        <v>0</v>
      </c>
      <c r="BT663" s="7">
        <f>SUM(BD663:BE663)+BR663+BS663</f>
        <v>0</v>
      </c>
      <c r="BU663" s="7">
        <f>IF(AND(BT663&gt;0,BT664=0),BT663,0)</f>
        <v>0</v>
      </c>
      <c r="BV663" s="7">
        <f>IF(BW662&gt;0,BV662,0)</f>
        <v>0</v>
      </c>
      <c r="BW663" s="7">
        <f>IF(ROUND(BT663-BV663,2)&gt;0,ROUND(BT663-BV663,2),0)</f>
        <v>0</v>
      </c>
      <c r="CB663">
        <v>661</v>
      </c>
      <c r="CC663" s="7">
        <f>IF(DB662&gt;0,CC662-1000,CC662)</f>
        <v>0</v>
      </c>
      <c r="CD663" s="20">
        <f>IF(DB662&gt;0,ROUND(PMT($F$92/12,$F$96*12,-CC663),5),0)</f>
        <v>0</v>
      </c>
      <c r="CE663" s="15">
        <f>IF(DB662&gt;0,ROUND(CC663*$CE$1/1000,2),0)</f>
        <v>0</v>
      </c>
      <c r="CF663" s="9">
        <f>INT(CE663)</f>
        <v>0</v>
      </c>
      <c r="CG663" s="23">
        <f>INT((CE663-CF663)*10)/10</f>
        <v>0</v>
      </c>
      <c r="CH663" s="17">
        <f>CE663-CF663-CG663</f>
        <v>0</v>
      </c>
      <c r="CI663" s="23">
        <f>IF(OR(CH663=0.05,CH663=0),CH663,IF(AND(CH663&gt;0.051,CH663&lt;0.1),0.1,IF(AND(CH663&gt;0.001,CH663&lt;0.05),0.05,CH663)))</f>
        <v>0</v>
      </c>
      <c r="CJ663" s="23">
        <f>CF663+CG663+CI663</f>
        <v>0</v>
      </c>
      <c r="CK663" s="15">
        <f>IF(DB662&gt;0,ROUND($CD$1*$CK$1,2),0)</f>
        <v>0</v>
      </c>
      <c r="CL663" s="22">
        <v>0</v>
      </c>
      <c r="CM663" s="22">
        <f>IF(DB662&gt;0,ROUND($CD$1*$CM$1,2),0)</f>
        <v>0</v>
      </c>
      <c r="CN663" s="22">
        <f>IF(DB662&gt;0,ROUND($CD$1*$CN$1,2),0)</f>
        <v>0</v>
      </c>
      <c r="CO663" s="22">
        <f>IF(DB662&gt;0,ROUND($CD$1*$CO$1,2),0)</f>
        <v>0</v>
      </c>
      <c r="CP663" s="22">
        <f>IF(DB662&gt;0,ROUND($CD$1*$CP$1,2),0)</f>
        <v>0</v>
      </c>
      <c r="CQ663" s="15">
        <f>IF(DB662&gt;0,CK663+SUM(CM663:CP663),0)</f>
        <v>0</v>
      </c>
      <c r="CR663" s="22">
        <f>IF(DB662&gt;0,ROUND(CQ663/12,2),0)</f>
        <v>0</v>
      </c>
      <c r="CS663" s="9">
        <f>INT(CR663)</f>
        <v>0</v>
      </c>
      <c r="CT663" s="23">
        <f>INT((CR663-CS663)*10)/10</f>
        <v>0</v>
      </c>
      <c r="CU663" s="17">
        <f>CR663-CS663-CT663</f>
        <v>0</v>
      </c>
      <c r="CV663" s="23">
        <f>IF(OR(CU663=0.05,CU663=0),CU663,IF(AND(CU663&gt;0.051,CU663&lt;0.1),0.1,IF(AND(CU663&gt;0.001,CU663&lt;0.05),0.05,CU663)))</f>
        <v>0</v>
      </c>
      <c r="CW663" s="23">
        <f>CS663+CT663+CV663</f>
        <v>0</v>
      </c>
      <c r="CX663">
        <f>IF(DB662&gt;0,CX662,0)</f>
        <v>0</v>
      </c>
      <c r="CY663" s="7">
        <f>ROUND(CD663+CJ663+CW663+CX663,2)</f>
        <v>0</v>
      </c>
      <c r="CZ663" s="7">
        <f>IF(AND(CY663&gt;0,CY664=0),CY663,0)</f>
        <v>0</v>
      </c>
      <c r="DA663" s="7">
        <f>IF(DB662&gt;0,DA662,0)</f>
        <v>0</v>
      </c>
      <c r="DB663" s="7">
        <f>IF(ROUND(CY663-DA663,2)&gt;0,ROUND(CY663-DA663,2),0)</f>
        <v>0</v>
      </c>
      <c r="EB663">
        <v>661</v>
      </c>
      <c r="EC663" s="7">
        <f>IF(FB662&gt;0,EC662-1000,EC662)</f>
        <v>0</v>
      </c>
      <c r="ED663" s="20">
        <f>IF(FB662&gt;0,ROUND(PMT($F$92/12,$F$96*12,-EC663),5),0)</f>
        <v>0</v>
      </c>
      <c r="EE663" s="15">
        <f>IF(FB662&gt;0,ROUND(EC663*$EE$1/1000,2),0)</f>
        <v>0</v>
      </c>
      <c r="EF663" s="9">
        <f>INT(EE663)</f>
        <v>0</v>
      </c>
      <c r="EG663" s="23">
        <f>INT((EE663-EF663)*10)/10</f>
        <v>0</v>
      </c>
      <c r="EH663" s="17">
        <f>EE663-EF663-EG663</f>
        <v>0</v>
      </c>
      <c r="EI663" s="23">
        <f>IF(OR(EH663=0.05,EH663=0),EH663,IF(AND(EH663&gt;0.051,EH663&lt;0.1),0.1,IF(AND(EH663&gt;0.001,EH663&lt;0.05),0.05,EH663)))</f>
        <v>0</v>
      </c>
      <c r="EJ663" s="23">
        <f>EF663+EG663+EI663</f>
        <v>0</v>
      </c>
      <c r="EK663" s="15">
        <f>IF(FB662&gt;0,ROUND($ED$1*$EK$1,2),0)</f>
        <v>0</v>
      </c>
      <c r="EL663" s="22">
        <v>0</v>
      </c>
      <c r="EM663" s="22">
        <f>IF(FB662&gt;0,ROUND($ED$1*$EM$1,0),0)</f>
        <v>0</v>
      </c>
      <c r="EN663" s="22">
        <f>IF(FB662&gt;0,ROUND($ED$1*$EN$1,2),0)</f>
        <v>0</v>
      </c>
      <c r="EO663" s="22">
        <f>IF(FB662&gt;0,ROUND($ED$1*$EO$1,2),0)</f>
        <v>0</v>
      </c>
      <c r="EP663" s="22">
        <f>IF(FB662&gt;0,ROUND($ED$1*$EP$1,2),0)</f>
        <v>0</v>
      </c>
      <c r="EQ663" s="15">
        <f>IF(FB662&gt;0,EK663+SUM(EM663:EP663),0)</f>
        <v>0</v>
      </c>
      <c r="ER663" s="22">
        <f>IF(FB662&gt;0,ROUND(EQ663/12,2),0)</f>
        <v>0</v>
      </c>
      <c r="ES663" s="9">
        <f>INT(ER663)</f>
        <v>0</v>
      </c>
      <c r="ET663" s="23">
        <f>INT((ER663-ES663)*10)/10</f>
        <v>0</v>
      </c>
      <c r="EU663" s="17">
        <f>ER663-ES663-ET663</f>
        <v>0</v>
      </c>
      <c r="EV663" s="23">
        <f>IF(OR(EU663=0.05,EU663=0),EU663,IF(AND(EU663&gt;0.051,EU663&lt;0.1),0.1,IF(AND(EU663&gt;0.001,EU663&lt;0.05),0.05,EU663)))</f>
        <v>0</v>
      </c>
      <c r="EW663" s="23">
        <f>ES663+ET663+EV663</f>
        <v>0</v>
      </c>
      <c r="EX663">
        <f>IF(FB662&gt;0,EX662,0)</f>
        <v>0</v>
      </c>
      <c r="EY663" s="7">
        <f>ROUND(ED663+EJ663+EW663+EX663,2)</f>
        <v>0</v>
      </c>
      <c r="EZ663" s="7">
        <f>IF(AND(EY663&gt;0,EY664=0),EY663,0)</f>
        <v>0</v>
      </c>
      <c r="FA663" s="7">
        <f>IF(FB662&gt;0,FA662,0)</f>
        <v>0</v>
      </c>
      <c r="FB663" s="7">
        <f>IF(ROUND(EY663-FA663,2)&gt;0,ROUND(EY663-FA663,2),0)</f>
        <v>0</v>
      </c>
      <c r="GB663">
        <v>661</v>
      </c>
      <c r="GC663" s="7">
        <f>IF(HB662&gt;0,GC662-1000,GC662)</f>
        <v>0</v>
      </c>
      <c r="GD663" s="20">
        <f>IF(HB662&gt;0,ROUND(PMT($F$92/12,$F$96*12,-GC663),5),0)</f>
        <v>0</v>
      </c>
      <c r="GE663" s="15">
        <f>IF(HB662&gt;0,ROUND(GC663*$GE$1/1000,2),0)</f>
        <v>0</v>
      </c>
      <c r="GF663" s="9">
        <f>INT(GE663)</f>
        <v>0</v>
      </c>
      <c r="GG663" s="23">
        <f>INT((GE663-GF663)*10)/10</f>
        <v>0</v>
      </c>
      <c r="GH663" s="17">
        <f>GE663-GF663-GG663</f>
        <v>0</v>
      </c>
      <c r="GI663" s="23">
        <f>IF(OR(GH663=0.05,GH663=0),GH663,IF(AND(GH663&gt;0.051,GH663&lt;0.1),0.1,IF(AND(GH663&gt;0.001,GH663&lt;0.05),0.05,GH663)))</f>
        <v>0</v>
      </c>
      <c r="GJ663" s="23">
        <f>GF663+GG663+GI663</f>
        <v>0</v>
      </c>
      <c r="GK663" s="15">
        <f>IF(HB662&gt;0,ROUND($GD$1*$GK$1,2),0)</f>
        <v>0</v>
      </c>
      <c r="GL663" s="22">
        <v>0</v>
      </c>
      <c r="GM663" s="22">
        <f>IF(HB662&gt;0,ROUND($GD$1*$GM$1,0),0)</f>
        <v>0</v>
      </c>
      <c r="GN663" s="22">
        <f>IF(HB662&gt;0,ROUND($GD$1*$GN$1,2),0)</f>
        <v>0</v>
      </c>
      <c r="GO663" s="22">
        <f>IF(HB662&gt;0,ROUND($GD$1*$GO$1,2),0)</f>
        <v>0</v>
      </c>
      <c r="GP663" s="22">
        <f>IF(HB662&gt;0,ROUND($GD$1*$GP$1,2),0)</f>
        <v>0</v>
      </c>
      <c r="GQ663" s="15">
        <f>IF(HB662&gt;0,GK663+SUM(GM663:GP663),0)</f>
        <v>0</v>
      </c>
      <c r="GR663" s="22">
        <f>IF(HB662&gt;0,ROUND(GQ663/12,2),0)</f>
        <v>0</v>
      </c>
      <c r="GS663" s="9">
        <f>INT(GR663)</f>
        <v>0</v>
      </c>
      <c r="GT663" s="23">
        <f>INT((GR663-GS663)*10)/10</f>
        <v>0</v>
      </c>
      <c r="GU663" s="17">
        <f>GR663-GS663-GT663</f>
        <v>0</v>
      </c>
      <c r="GV663" s="23">
        <f>IF(OR(GU663=0.05,GU663=0),GU663,IF(AND(GU663&gt;0.051,GU663&lt;0.1),0.1,IF(AND(GU663&gt;0.001,GU663&lt;0.05),0.05,GU663)))</f>
        <v>0</v>
      </c>
      <c r="GW663" s="23">
        <f>GS663+GT663+GV663</f>
        <v>0</v>
      </c>
      <c r="GX663">
        <f>IF(HB662&gt;0,GX662,0)</f>
        <v>0</v>
      </c>
      <c r="GY663" s="7">
        <f>ROUND(GD663+GJ663+GW663+GX663,2)</f>
        <v>0</v>
      </c>
      <c r="GZ663" s="7">
        <f>IF(AND(GY663&gt;0,GY664=0),GY663,0)</f>
        <v>0</v>
      </c>
      <c r="HA663" s="7">
        <f>IF(HB662&gt;0,HA662,0)</f>
        <v>0</v>
      </c>
      <c r="HB663" s="7">
        <f>IF(ROUND(GY663-HA663,2)&gt;0,ROUND(GY663-HA663,2),0)</f>
        <v>0</v>
      </c>
    </row>
    <row r="664" spans="1:235">
      <c r="BB664">
        <v>662</v>
      </c>
      <c r="BC664" s="7">
        <f>IF(BW663&gt;0,BC663-1000,BC663)</f>
        <v>0</v>
      </c>
      <c r="BD664" s="20">
        <f>IF(BW663&gt;0,ROUND(PMT($F$92/12,$F$96*12,-BC664),5),0)</f>
        <v>0</v>
      </c>
      <c r="BE664" s="15">
        <f>IF(BW663&gt;0,ROUND(BC664*$E$1/1000,2),0)</f>
        <v>0</v>
      </c>
      <c r="BF664" s="15">
        <f>IF(BW663&gt;0,ROUND(MIN(BC664,$F$168)*$BF$1,2),0)</f>
        <v>0</v>
      </c>
      <c r="BG664" s="22">
        <v>0</v>
      </c>
      <c r="BH664" s="22">
        <f>IF(BW663&gt;0,ROUND(MIN(BC664,$F$168)*$BH$1,0),0)</f>
        <v>0</v>
      </c>
      <c r="BI664" s="22">
        <f>IF(BW663&gt;0,ROUND(MIN(BC664,$F$168)*$BI$1,2),0)</f>
        <v>0</v>
      </c>
      <c r="BJ664" s="22">
        <f>IF(BW663&gt;0,ROUND(MIN(BC664,$F$168)*$BJ$1,2),0)</f>
        <v>0</v>
      </c>
      <c r="BK664" s="22">
        <f>IF(BW663&gt;0,ROUND(MIN(BC664,$F$168)*$BK$1,2),0)</f>
        <v>0</v>
      </c>
      <c r="BL664" s="15">
        <f>IF(BW663&gt;0,BF664+SUM(BH664:BK664),0)</f>
        <v>0</v>
      </c>
      <c r="BM664" s="22">
        <f>IF(BW663&gt;0,ROUND(BL664/12,2),0)</f>
        <v>0</v>
      </c>
      <c r="BN664" s="9">
        <f>INT(BM664)</f>
        <v>0</v>
      </c>
      <c r="BO664" s="23">
        <f>INT((BM664-BN664)*10)/10</f>
        <v>0</v>
      </c>
      <c r="BP664" s="17">
        <f>BM664-BN664-BO664</f>
        <v>0</v>
      </c>
      <c r="BQ664" s="23">
        <f>IF(OR(BP664=0.05,BP664=0),BP664,IF(AND(BP664&gt;0.051,BP664&lt;0.1),0.1,IF(AND(BP664&gt;0.001,BP664&lt;0.05),0.05,BP664)))</f>
        <v>0</v>
      </c>
      <c r="BR664" s="23">
        <f>BN664+BO664+BQ664</f>
        <v>0</v>
      </c>
      <c r="BS664">
        <f>IF(BW663&gt;0,BS663,0)</f>
        <v>0</v>
      </c>
      <c r="BT664" s="7">
        <f>SUM(BD664:BE664)+BR664+BS664</f>
        <v>0</v>
      </c>
      <c r="BU664" s="7">
        <f>IF(AND(BT664&gt;0,BT665=0),BT664,0)</f>
        <v>0</v>
      </c>
      <c r="BV664" s="7">
        <f>IF(BW663&gt;0,BV663,0)</f>
        <v>0</v>
      </c>
      <c r="BW664" s="7">
        <f>IF(ROUND(BT664-BV664,2)&gt;0,ROUND(BT664-BV664,2),0)</f>
        <v>0</v>
      </c>
      <c r="CB664">
        <v>662</v>
      </c>
      <c r="CC664" s="7">
        <f>IF(DB663&gt;0,CC663-1000,CC663)</f>
        <v>0</v>
      </c>
      <c r="CD664" s="20">
        <f>IF(DB663&gt;0,ROUND(PMT($F$92/12,$F$96*12,-CC664),5),0)</f>
        <v>0</v>
      </c>
      <c r="CE664" s="15">
        <f>IF(DB663&gt;0,ROUND(CC664*$CE$1/1000,2),0)</f>
        <v>0</v>
      </c>
      <c r="CF664" s="9">
        <f>INT(CE664)</f>
        <v>0</v>
      </c>
      <c r="CG664" s="23">
        <f>INT((CE664-CF664)*10)/10</f>
        <v>0</v>
      </c>
      <c r="CH664" s="17">
        <f>CE664-CF664-CG664</f>
        <v>0</v>
      </c>
      <c r="CI664" s="23">
        <f>IF(OR(CH664=0.05,CH664=0),CH664,IF(AND(CH664&gt;0.051,CH664&lt;0.1),0.1,IF(AND(CH664&gt;0.001,CH664&lt;0.05),0.05,CH664)))</f>
        <v>0</v>
      </c>
      <c r="CJ664" s="23">
        <f>CF664+CG664+CI664</f>
        <v>0</v>
      </c>
      <c r="CK664" s="15">
        <f>IF(DB663&gt;0,ROUND($CD$1*$CK$1,2),0)</f>
        <v>0</v>
      </c>
      <c r="CL664" s="22">
        <v>0</v>
      </c>
      <c r="CM664" s="22">
        <f>IF(DB663&gt;0,ROUND($CD$1*$CM$1,2),0)</f>
        <v>0</v>
      </c>
      <c r="CN664" s="22">
        <f>IF(DB663&gt;0,ROUND($CD$1*$CN$1,2),0)</f>
        <v>0</v>
      </c>
      <c r="CO664" s="22">
        <f>IF(DB663&gt;0,ROUND($CD$1*$CO$1,2),0)</f>
        <v>0</v>
      </c>
      <c r="CP664" s="22">
        <f>IF(DB663&gt;0,ROUND($CD$1*$CP$1,2),0)</f>
        <v>0</v>
      </c>
      <c r="CQ664" s="15">
        <f>IF(DB663&gt;0,CK664+SUM(CM664:CP664),0)</f>
        <v>0</v>
      </c>
      <c r="CR664" s="22">
        <f>IF(DB663&gt;0,ROUND(CQ664/12,2),0)</f>
        <v>0</v>
      </c>
      <c r="CS664" s="9">
        <f>INT(CR664)</f>
        <v>0</v>
      </c>
      <c r="CT664" s="23">
        <f>INT((CR664-CS664)*10)/10</f>
        <v>0</v>
      </c>
      <c r="CU664" s="17">
        <f>CR664-CS664-CT664</f>
        <v>0</v>
      </c>
      <c r="CV664" s="23">
        <f>IF(OR(CU664=0.05,CU664=0),CU664,IF(AND(CU664&gt;0.051,CU664&lt;0.1),0.1,IF(AND(CU664&gt;0.001,CU664&lt;0.05),0.05,CU664)))</f>
        <v>0</v>
      </c>
      <c r="CW664" s="23">
        <f>CS664+CT664+CV664</f>
        <v>0</v>
      </c>
      <c r="CX664">
        <f>IF(DB663&gt;0,CX663,0)</f>
        <v>0</v>
      </c>
      <c r="CY664" s="7">
        <f>ROUND(CD664+CJ664+CW664+CX664,2)</f>
        <v>0</v>
      </c>
      <c r="CZ664" s="7">
        <f>IF(AND(CY664&gt;0,CY665=0),CY664,0)</f>
        <v>0</v>
      </c>
      <c r="DA664" s="7">
        <f>IF(DB663&gt;0,DA663,0)</f>
        <v>0</v>
      </c>
      <c r="DB664" s="7">
        <f>IF(ROUND(CY664-DA664,2)&gt;0,ROUND(CY664-DA664,2),0)</f>
        <v>0</v>
      </c>
      <c r="EB664">
        <v>662</v>
      </c>
      <c r="EC664" s="7">
        <f>IF(FB663&gt;0,EC663-1000,EC663)</f>
        <v>0</v>
      </c>
      <c r="ED664" s="20">
        <f>IF(FB663&gt;0,ROUND(PMT($F$92/12,$F$96*12,-EC664),5),0)</f>
        <v>0</v>
      </c>
      <c r="EE664" s="15">
        <f>IF(FB663&gt;0,ROUND(EC664*$EE$1/1000,2),0)</f>
        <v>0</v>
      </c>
      <c r="EF664" s="9">
        <f>INT(EE664)</f>
        <v>0</v>
      </c>
      <c r="EG664" s="23">
        <f>INT((EE664-EF664)*10)/10</f>
        <v>0</v>
      </c>
      <c r="EH664" s="17">
        <f>EE664-EF664-EG664</f>
        <v>0</v>
      </c>
      <c r="EI664" s="23">
        <f>IF(OR(EH664=0.05,EH664=0),EH664,IF(AND(EH664&gt;0.051,EH664&lt;0.1),0.1,IF(AND(EH664&gt;0.001,EH664&lt;0.05),0.05,EH664)))</f>
        <v>0</v>
      </c>
      <c r="EJ664" s="23">
        <f>EF664+EG664+EI664</f>
        <v>0</v>
      </c>
      <c r="EK664" s="15">
        <f>IF(FB663&gt;0,ROUND($ED$1*$EK$1,2),0)</f>
        <v>0</v>
      </c>
      <c r="EL664" s="22">
        <v>0</v>
      </c>
      <c r="EM664" s="22">
        <f>IF(FB663&gt;0,ROUND($ED$1*$EM$1,0),0)</f>
        <v>0</v>
      </c>
      <c r="EN664" s="22">
        <f>IF(FB663&gt;0,ROUND($ED$1*$EN$1,2),0)</f>
        <v>0</v>
      </c>
      <c r="EO664" s="22">
        <f>IF(FB663&gt;0,ROUND($ED$1*$EO$1,2),0)</f>
        <v>0</v>
      </c>
      <c r="EP664" s="22">
        <f>IF(FB663&gt;0,ROUND($ED$1*$EP$1,2),0)</f>
        <v>0</v>
      </c>
      <c r="EQ664" s="15">
        <f>IF(FB663&gt;0,EK664+SUM(EM664:EP664),0)</f>
        <v>0</v>
      </c>
      <c r="ER664" s="22">
        <f>IF(FB663&gt;0,ROUND(EQ664/12,2),0)</f>
        <v>0</v>
      </c>
      <c r="ES664" s="9">
        <f>INT(ER664)</f>
        <v>0</v>
      </c>
      <c r="ET664" s="23">
        <f>INT((ER664-ES664)*10)/10</f>
        <v>0</v>
      </c>
      <c r="EU664" s="17">
        <f>ER664-ES664-ET664</f>
        <v>0</v>
      </c>
      <c r="EV664" s="23">
        <f>IF(OR(EU664=0.05,EU664=0),EU664,IF(AND(EU664&gt;0.051,EU664&lt;0.1),0.1,IF(AND(EU664&gt;0.001,EU664&lt;0.05),0.05,EU664)))</f>
        <v>0</v>
      </c>
      <c r="EW664" s="23">
        <f>ES664+ET664+EV664</f>
        <v>0</v>
      </c>
      <c r="EX664">
        <f>IF(FB663&gt;0,EX663,0)</f>
        <v>0</v>
      </c>
      <c r="EY664" s="7">
        <f>ROUND(ED664+EJ664+EW664+EX664,2)</f>
        <v>0</v>
      </c>
      <c r="EZ664" s="7">
        <f>IF(AND(EY664&gt;0,EY665=0),EY664,0)</f>
        <v>0</v>
      </c>
      <c r="FA664" s="7">
        <f>IF(FB663&gt;0,FA663,0)</f>
        <v>0</v>
      </c>
      <c r="FB664" s="7">
        <f>IF(ROUND(EY664-FA664,2)&gt;0,ROUND(EY664-FA664,2),0)</f>
        <v>0</v>
      </c>
      <c r="GB664">
        <v>662</v>
      </c>
      <c r="GC664" s="7">
        <f>IF(HB663&gt;0,GC663-1000,GC663)</f>
        <v>0</v>
      </c>
      <c r="GD664" s="20">
        <f>IF(HB663&gt;0,ROUND(PMT($F$92/12,$F$96*12,-GC664),5),0)</f>
        <v>0</v>
      </c>
      <c r="GE664" s="15">
        <f>IF(HB663&gt;0,ROUND(GC664*$GE$1/1000,2),0)</f>
        <v>0</v>
      </c>
      <c r="GF664" s="9">
        <f>INT(GE664)</f>
        <v>0</v>
      </c>
      <c r="GG664" s="23">
        <f>INT((GE664-GF664)*10)/10</f>
        <v>0</v>
      </c>
      <c r="GH664" s="17">
        <f>GE664-GF664-GG664</f>
        <v>0</v>
      </c>
      <c r="GI664" s="23">
        <f>IF(OR(GH664=0.05,GH664=0),GH664,IF(AND(GH664&gt;0.051,GH664&lt;0.1),0.1,IF(AND(GH664&gt;0.001,GH664&lt;0.05),0.05,GH664)))</f>
        <v>0</v>
      </c>
      <c r="GJ664" s="23">
        <f>GF664+GG664+GI664</f>
        <v>0</v>
      </c>
      <c r="GK664" s="15">
        <f>IF(HB663&gt;0,ROUND($GD$1*$GK$1,2),0)</f>
        <v>0</v>
      </c>
      <c r="GL664" s="22">
        <v>0</v>
      </c>
      <c r="GM664" s="22">
        <f>IF(HB663&gt;0,ROUND($GD$1*$GM$1,0),0)</f>
        <v>0</v>
      </c>
      <c r="GN664" s="22">
        <f>IF(HB663&gt;0,ROUND($GD$1*$GN$1,2),0)</f>
        <v>0</v>
      </c>
      <c r="GO664" s="22">
        <f>IF(HB663&gt;0,ROUND($GD$1*$GO$1,2),0)</f>
        <v>0</v>
      </c>
      <c r="GP664" s="22">
        <f>IF(HB663&gt;0,ROUND($GD$1*$GP$1,2),0)</f>
        <v>0</v>
      </c>
      <c r="GQ664" s="15">
        <f>IF(HB663&gt;0,GK664+SUM(GM664:GP664),0)</f>
        <v>0</v>
      </c>
      <c r="GR664" s="22">
        <f>IF(HB663&gt;0,ROUND(GQ664/12,2),0)</f>
        <v>0</v>
      </c>
      <c r="GS664" s="9">
        <f>INT(GR664)</f>
        <v>0</v>
      </c>
      <c r="GT664" s="23">
        <f>INT((GR664-GS664)*10)/10</f>
        <v>0</v>
      </c>
      <c r="GU664" s="17">
        <f>GR664-GS664-GT664</f>
        <v>0</v>
      </c>
      <c r="GV664" s="23">
        <f>IF(OR(GU664=0.05,GU664=0),GU664,IF(AND(GU664&gt;0.051,GU664&lt;0.1),0.1,IF(AND(GU664&gt;0.001,GU664&lt;0.05),0.05,GU664)))</f>
        <v>0</v>
      </c>
      <c r="GW664" s="23">
        <f>GS664+GT664+GV664</f>
        <v>0</v>
      </c>
      <c r="GX664">
        <f>IF(HB663&gt;0,GX663,0)</f>
        <v>0</v>
      </c>
      <c r="GY664" s="7">
        <f>ROUND(GD664+GJ664+GW664+GX664,2)</f>
        <v>0</v>
      </c>
      <c r="GZ664" s="7">
        <f>IF(AND(GY664&gt;0,GY665=0),GY664,0)</f>
        <v>0</v>
      </c>
      <c r="HA664" s="7">
        <f>IF(HB663&gt;0,HA663,0)</f>
        <v>0</v>
      </c>
      <c r="HB664" s="7">
        <f>IF(ROUND(GY664-HA664,2)&gt;0,ROUND(GY664-HA664,2),0)</f>
        <v>0</v>
      </c>
    </row>
    <row r="665" spans="1:235">
      <c r="BB665">
        <v>663</v>
      </c>
      <c r="BC665" s="7">
        <f>IF(BW664&gt;0,BC664-1000,BC664)</f>
        <v>0</v>
      </c>
      <c r="BD665" s="20">
        <f>IF(BW664&gt;0,ROUND(PMT($F$92/12,$F$96*12,-BC665),5),0)</f>
        <v>0</v>
      </c>
      <c r="BE665" s="15">
        <f>IF(BW664&gt;0,ROUND(BC665*$E$1/1000,2),0)</f>
        <v>0</v>
      </c>
      <c r="BF665" s="15">
        <f>IF(BW664&gt;0,ROUND(MIN(BC665,$F$168)*$BF$1,2),0)</f>
        <v>0</v>
      </c>
      <c r="BG665" s="22">
        <v>0</v>
      </c>
      <c r="BH665" s="22">
        <f>IF(BW664&gt;0,ROUND(MIN(BC665,$F$168)*$BH$1,0),0)</f>
        <v>0</v>
      </c>
      <c r="BI665" s="22">
        <f>IF(BW664&gt;0,ROUND(MIN(BC665,$F$168)*$BI$1,2),0)</f>
        <v>0</v>
      </c>
      <c r="BJ665" s="22">
        <f>IF(BW664&gt;0,ROUND(MIN(BC665,$F$168)*$BJ$1,2),0)</f>
        <v>0</v>
      </c>
      <c r="BK665" s="22">
        <f>IF(BW664&gt;0,ROUND(MIN(BC665,$F$168)*$BK$1,2),0)</f>
        <v>0</v>
      </c>
      <c r="BL665" s="15">
        <f>IF(BW664&gt;0,BF665+SUM(BH665:BK665),0)</f>
        <v>0</v>
      </c>
      <c r="BM665" s="22">
        <f>IF(BW664&gt;0,ROUND(BL665/12,2),0)</f>
        <v>0</v>
      </c>
      <c r="BN665" s="9">
        <f>INT(BM665)</f>
        <v>0</v>
      </c>
      <c r="BO665" s="23">
        <f>INT((BM665-BN665)*10)/10</f>
        <v>0</v>
      </c>
      <c r="BP665" s="17">
        <f>BM665-BN665-BO665</f>
        <v>0</v>
      </c>
      <c r="BQ665" s="23">
        <f>IF(OR(BP665=0.05,BP665=0),BP665,IF(AND(BP665&gt;0.051,BP665&lt;0.1),0.1,IF(AND(BP665&gt;0.001,BP665&lt;0.05),0.05,BP665)))</f>
        <v>0</v>
      </c>
      <c r="BR665" s="23">
        <f>BN665+BO665+BQ665</f>
        <v>0</v>
      </c>
      <c r="BS665">
        <f>IF(BW664&gt;0,BS664,0)</f>
        <v>0</v>
      </c>
      <c r="BT665" s="7">
        <f>SUM(BD665:BE665)+BR665+BS665</f>
        <v>0</v>
      </c>
      <c r="BU665" s="7">
        <f>IF(AND(BT665&gt;0,BT666=0),BT665,0)</f>
        <v>0</v>
      </c>
      <c r="BV665" s="7">
        <f>IF(BW664&gt;0,BV664,0)</f>
        <v>0</v>
      </c>
      <c r="BW665" s="7">
        <f>IF(ROUND(BT665-BV665,2)&gt;0,ROUND(BT665-BV665,2),0)</f>
        <v>0</v>
      </c>
      <c r="CB665">
        <v>663</v>
      </c>
      <c r="CC665" s="7">
        <f>IF(DB664&gt;0,CC664-1000,CC664)</f>
        <v>0</v>
      </c>
      <c r="CD665" s="20">
        <f>IF(DB664&gt;0,ROUND(PMT($F$92/12,$F$96*12,-CC665),5),0)</f>
        <v>0</v>
      </c>
      <c r="CE665" s="15">
        <f>IF(DB664&gt;0,ROUND(CC665*$CE$1/1000,2),0)</f>
        <v>0</v>
      </c>
      <c r="CF665" s="9">
        <f>INT(CE665)</f>
        <v>0</v>
      </c>
      <c r="CG665" s="23">
        <f>INT((CE665-CF665)*10)/10</f>
        <v>0</v>
      </c>
      <c r="CH665" s="17">
        <f>CE665-CF665-CG665</f>
        <v>0</v>
      </c>
      <c r="CI665" s="23">
        <f>IF(OR(CH665=0.05,CH665=0),CH665,IF(AND(CH665&gt;0.051,CH665&lt;0.1),0.1,IF(AND(CH665&gt;0.001,CH665&lt;0.05),0.05,CH665)))</f>
        <v>0</v>
      </c>
      <c r="CJ665" s="23">
        <f>CF665+CG665+CI665</f>
        <v>0</v>
      </c>
      <c r="CK665" s="15">
        <f>IF(DB664&gt;0,ROUND($CD$1*$CK$1,2),0)</f>
        <v>0</v>
      </c>
      <c r="CL665" s="22">
        <v>0</v>
      </c>
      <c r="CM665" s="22">
        <f>IF(DB664&gt;0,ROUND($CD$1*$CM$1,2),0)</f>
        <v>0</v>
      </c>
      <c r="CN665" s="22">
        <f>IF(DB664&gt;0,ROUND($CD$1*$CN$1,2),0)</f>
        <v>0</v>
      </c>
      <c r="CO665" s="22">
        <f>IF(DB664&gt;0,ROUND($CD$1*$CO$1,2),0)</f>
        <v>0</v>
      </c>
      <c r="CP665" s="22">
        <f>IF(DB664&gt;0,ROUND($CD$1*$CP$1,2),0)</f>
        <v>0</v>
      </c>
      <c r="CQ665" s="15">
        <f>IF(DB664&gt;0,CK665+SUM(CM665:CP665),0)</f>
        <v>0</v>
      </c>
      <c r="CR665" s="22">
        <f>IF(DB664&gt;0,ROUND(CQ665/12,2),0)</f>
        <v>0</v>
      </c>
      <c r="CS665" s="9">
        <f>INT(CR665)</f>
        <v>0</v>
      </c>
      <c r="CT665" s="23">
        <f>INT((CR665-CS665)*10)/10</f>
        <v>0</v>
      </c>
      <c r="CU665" s="17">
        <f>CR665-CS665-CT665</f>
        <v>0</v>
      </c>
      <c r="CV665" s="23">
        <f>IF(OR(CU665=0.05,CU665=0),CU665,IF(AND(CU665&gt;0.051,CU665&lt;0.1),0.1,IF(AND(CU665&gt;0.001,CU665&lt;0.05),0.05,CU665)))</f>
        <v>0</v>
      </c>
      <c r="CW665" s="23">
        <f>CS665+CT665+CV665</f>
        <v>0</v>
      </c>
      <c r="CX665">
        <f>IF(DB664&gt;0,CX664,0)</f>
        <v>0</v>
      </c>
      <c r="CY665" s="7">
        <f>ROUND(CD665+CJ665+CW665+CX665,2)</f>
        <v>0</v>
      </c>
      <c r="CZ665" s="7">
        <f>IF(AND(CY665&gt;0,CY666=0),CY665,0)</f>
        <v>0</v>
      </c>
      <c r="DA665" s="7">
        <f>IF(DB664&gt;0,DA664,0)</f>
        <v>0</v>
      </c>
      <c r="DB665" s="7">
        <f>IF(ROUND(CY665-DA665,2)&gt;0,ROUND(CY665-DA665,2),0)</f>
        <v>0</v>
      </c>
      <c r="EB665">
        <v>663</v>
      </c>
      <c r="EC665" s="7">
        <f>IF(FB664&gt;0,EC664-1000,EC664)</f>
        <v>0</v>
      </c>
      <c r="ED665" s="20">
        <f>IF(FB664&gt;0,ROUND(PMT($F$92/12,$F$96*12,-EC665),5),0)</f>
        <v>0</v>
      </c>
      <c r="EE665" s="15">
        <f>IF(FB664&gt;0,ROUND(EC665*$EE$1/1000,2),0)</f>
        <v>0</v>
      </c>
      <c r="EF665" s="9">
        <f>INT(EE665)</f>
        <v>0</v>
      </c>
      <c r="EG665" s="23">
        <f>INT((EE665-EF665)*10)/10</f>
        <v>0</v>
      </c>
      <c r="EH665" s="17">
        <f>EE665-EF665-EG665</f>
        <v>0</v>
      </c>
      <c r="EI665" s="23">
        <f>IF(OR(EH665=0.05,EH665=0),EH665,IF(AND(EH665&gt;0.051,EH665&lt;0.1),0.1,IF(AND(EH665&gt;0.001,EH665&lt;0.05),0.05,EH665)))</f>
        <v>0</v>
      </c>
      <c r="EJ665" s="23">
        <f>EF665+EG665+EI665</f>
        <v>0</v>
      </c>
      <c r="EK665" s="15">
        <f>IF(FB664&gt;0,ROUND($ED$1*$EK$1,2),0)</f>
        <v>0</v>
      </c>
      <c r="EL665" s="22">
        <v>0</v>
      </c>
      <c r="EM665" s="22">
        <f>IF(FB664&gt;0,ROUND($ED$1*$EM$1,0),0)</f>
        <v>0</v>
      </c>
      <c r="EN665" s="22">
        <f>IF(FB664&gt;0,ROUND($ED$1*$EN$1,2),0)</f>
        <v>0</v>
      </c>
      <c r="EO665" s="22">
        <f>IF(FB664&gt;0,ROUND($ED$1*$EO$1,2),0)</f>
        <v>0</v>
      </c>
      <c r="EP665" s="22">
        <f>IF(FB664&gt;0,ROUND($ED$1*$EP$1,2),0)</f>
        <v>0</v>
      </c>
      <c r="EQ665" s="15">
        <f>IF(FB664&gt;0,EK665+SUM(EM665:EP665),0)</f>
        <v>0</v>
      </c>
      <c r="ER665" s="22">
        <f>IF(FB664&gt;0,ROUND(EQ665/12,2),0)</f>
        <v>0</v>
      </c>
      <c r="ES665" s="9">
        <f>INT(ER665)</f>
        <v>0</v>
      </c>
      <c r="ET665" s="23">
        <f>INT((ER665-ES665)*10)/10</f>
        <v>0</v>
      </c>
      <c r="EU665" s="17">
        <f>ER665-ES665-ET665</f>
        <v>0</v>
      </c>
      <c r="EV665" s="23">
        <f>IF(OR(EU665=0.05,EU665=0),EU665,IF(AND(EU665&gt;0.051,EU665&lt;0.1),0.1,IF(AND(EU665&gt;0.001,EU665&lt;0.05),0.05,EU665)))</f>
        <v>0</v>
      </c>
      <c r="EW665" s="23">
        <f>ES665+ET665+EV665</f>
        <v>0</v>
      </c>
      <c r="EX665">
        <f>IF(FB664&gt;0,EX664,0)</f>
        <v>0</v>
      </c>
      <c r="EY665" s="7">
        <f>ROUND(ED665+EJ665+EW665+EX665,2)</f>
        <v>0</v>
      </c>
      <c r="EZ665" s="7">
        <f>IF(AND(EY665&gt;0,EY666=0),EY665,0)</f>
        <v>0</v>
      </c>
      <c r="FA665" s="7">
        <f>IF(FB664&gt;0,FA664,0)</f>
        <v>0</v>
      </c>
      <c r="FB665" s="7">
        <f>IF(ROUND(EY665-FA665,2)&gt;0,ROUND(EY665-FA665,2),0)</f>
        <v>0</v>
      </c>
      <c r="GB665">
        <v>663</v>
      </c>
      <c r="GC665" s="7">
        <f>IF(HB664&gt;0,GC664-1000,GC664)</f>
        <v>0</v>
      </c>
      <c r="GD665" s="20">
        <f>IF(HB664&gt;0,ROUND(PMT($F$92/12,$F$96*12,-GC665),5),0)</f>
        <v>0</v>
      </c>
      <c r="GE665" s="15">
        <f>IF(HB664&gt;0,ROUND(GC665*$GE$1/1000,2),0)</f>
        <v>0</v>
      </c>
      <c r="GF665" s="9">
        <f>INT(GE665)</f>
        <v>0</v>
      </c>
      <c r="GG665" s="23">
        <f>INT((GE665-GF665)*10)/10</f>
        <v>0</v>
      </c>
      <c r="GH665" s="17">
        <f>GE665-GF665-GG665</f>
        <v>0</v>
      </c>
      <c r="GI665" s="23">
        <f>IF(OR(GH665=0.05,GH665=0),GH665,IF(AND(GH665&gt;0.051,GH665&lt;0.1),0.1,IF(AND(GH665&gt;0.001,GH665&lt;0.05),0.05,GH665)))</f>
        <v>0</v>
      </c>
      <c r="GJ665" s="23">
        <f>GF665+GG665+GI665</f>
        <v>0</v>
      </c>
      <c r="GK665" s="15">
        <f>IF(HB664&gt;0,ROUND($GD$1*$GK$1,2),0)</f>
        <v>0</v>
      </c>
      <c r="GL665" s="22">
        <v>0</v>
      </c>
      <c r="GM665" s="22">
        <f>IF(HB664&gt;0,ROUND($GD$1*$GM$1,0),0)</f>
        <v>0</v>
      </c>
      <c r="GN665" s="22">
        <f>IF(HB664&gt;0,ROUND($GD$1*$GN$1,2),0)</f>
        <v>0</v>
      </c>
      <c r="GO665" s="22">
        <f>IF(HB664&gt;0,ROUND($GD$1*$GO$1,2),0)</f>
        <v>0</v>
      </c>
      <c r="GP665" s="22">
        <f>IF(HB664&gt;0,ROUND($GD$1*$GP$1,2),0)</f>
        <v>0</v>
      </c>
      <c r="GQ665" s="15">
        <f>IF(HB664&gt;0,GK665+SUM(GM665:GP665),0)</f>
        <v>0</v>
      </c>
      <c r="GR665" s="22">
        <f>IF(HB664&gt;0,ROUND(GQ665/12,2),0)</f>
        <v>0</v>
      </c>
      <c r="GS665" s="9">
        <f>INT(GR665)</f>
        <v>0</v>
      </c>
      <c r="GT665" s="23">
        <f>INT((GR665-GS665)*10)/10</f>
        <v>0</v>
      </c>
      <c r="GU665" s="17">
        <f>GR665-GS665-GT665</f>
        <v>0</v>
      </c>
      <c r="GV665" s="23">
        <f>IF(OR(GU665=0.05,GU665=0),GU665,IF(AND(GU665&gt;0.051,GU665&lt;0.1),0.1,IF(AND(GU665&gt;0.001,GU665&lt;0.05),0.05,GU665)))</f>
        <v>0</v>
      </c>
      <c r="GW665" s="23">
        <f>GS665+GT665+GV665</f>
        <v>0</v>
      </c>
      <c r="GX665">
        <f>IF(HB664&gt;0,GX664,0)</f>
        <v>0</v>
      </c>
      <c r="GY665" s="7">
        <f>ROUND(GD665+GJ665+GW665+GX665,2)</f>
        <v>0</v>
      </c>
      <c r="GZ665" s="7">
        <f>IF(AND(GY665&gt;0,GY666=0),GY665,0)</f>
        <v>0</v>
      </c>
      <c r="HA665" s="7">
        <f>IF(HB664&gt;0,HA664,0)</f>
        <v>0</v>
      </c>
      <c r="HB665" s="7">
        <f>IF(ROUND(GY665-HA665,2)&gt;0,ROUND(GY665-HA665,2),0)</f>
        <v>0</v>
      </c>
    </row>
    <row r="666" spans="1:235">
      <c r="BB666">
        <v>664</v>
      </c>
      <c r="BC666" s="7">
        <f>IF(BW665&gt;0,BC665-1000,BC665)</f>
        <v>0</v>
      </c>
      <c r="BD666" s="20">
        <f>IF(BW665&gt;0,ROUND(PMT($F$92/12,$F$96*12,-BC666),5),0)</f>
        <v>0</v>
      </c>
      <c r="BE666" s="15">
        <f>IF(BW665&gt;0,ROUND(BC666*$E$1/1000,2),0)</f>
        <v>0</v>
      </c>
      <c r="BF666" s="15">
        <f>IF(BW665&gt;0,ROUND(MIN(BC666,$F$168)*$BF$1,2),0)</f>
        <v>0</v>
      </c>
      <c r="BG666" s="22">
        <v>0</v>
      </c>
      <c r="BH666" s="22">
        <f>IF(BW665&gt;0,ROUND(MIN(BC666,$F$168)*$BH$1,0),0)</f>
        <v>0</v>
      </c>
      <c r="BI666" s="22">
        <f>IF(BW665&gt;0,ROUND(MIN(BC666,$F$168)*$BI$1,2),0)</f>
        <v>0</v>
      </c>
      <c r="BJ666" s="22">
        <f>IF(BW665&gt;0,ROUND(MIN(BC666,$F$168)*$BJ$1,2),0)</f>
        <v>0</v>
      </c>
      <c r="BK666" s="22">
        <f>IF(BW665&gt;0,ROUND(MIN(BC666,$F$168)*$BK$1,2),0)</f>
        <v>0</v>
      </c>
      <c r="BL666" s="15">
        <f>IF(BW665&gt;0,BF666+SUM(BH666:BK666),0)</f>
        <v>0</v>
      </c>
      <c r="BM666" s="22">
        <f>IF(BW665&gt;0,ROUND(BL666/12,2),0)</f>
        <v>0</v>
      </c>
      <c r="BN666" s="9">
        <f>INT(BM666)</f>
        <v>0</v>
      </c>
      <c r="BO666" s="23">
        <f>INT((BM666-BN666)*10)/10</f>
        <v>0</v>
      </c>
      <c r="BP666" s="17">
        <f>BM666-BN666-BO666</f>
        <v>0</v>
      </c>
      <c r="BQ666" s="23">
        <f>IF(OR(BP666=0.05,BP666=0),BP666,IF(AND(BP666&gt;0.051,BP666&lt;0.1),0.1,IF(AND(BP666&gt;0.001,BP666&lt;0.05),0.05,BP666)))</f>
        <v>0</v>
      </c>
      <c r="BR666" s="23">
        <f>BN666+BO666+BQ666</f>
        <v>0</v>
      </c>
      <c r="BS666">
        <f>IF(BW665&gt;0,BS665,0)</f>
        <v>0</v>
      </c>
      <c r="BT666" s="7">
        <f>SUM(BD666:BE666)+BR666+BS666</f>
        <v>0</v>
      </c>
      <c r="BU666" s="7">
        <f>IF(AND(BT666&gt;0,BT667=0),BT666,0)</f>
        <v>0</v>
      </c>
      <c r="BV666" s="7">
        <f>IF(BW665&gt;0,BV665,0)</f>
        <v>0</v>
      </c>
      <c r="BW666" s="7">
        <f>IF(ROUND(BT666-BV666,2)&gt;0,ROUND(BT666-BV666,2),0)</f>
        <v>0</v>
      </c>
      <c r="CB666">
        <v>664</v>
      </c>
      <c r="CC666" s="7">
        <f>IF(DB665&gt;0,CC665-1000,CC665)</f>
        <v>0</v>
      </c>
      <c r="CD666" s="20">
        <f>IF(DB665&gt;0,ROUND(PMT($F$92/12,$F$96*12,-CC666),5),0)</f>
        <v>0</v>
      </c>
      <c r="CE666" s="15">
        <f>IF(DB665&gt;0,ROUND(CC666*$CE$1/1000,2),0)</f>
        <v>0</v>
      </c>
      <c r="CF666" s="9">
        <f>INT(CE666)</f>
        <v>0</v>
      </c>
      <c r="CG666" s="23">
        <f>INT((CE666-CF666)*10)/10</f>
        <v>0</v>
      </c>
      <c r="CH666" s="17">
        <f>CE666-CF666-CG666</f>
        <v>0</v>
      </c>
      <c r="CI666" s="23">
        <f>IF(OR(CH666=0.05,CH666=0),CH666,IF(AND(CH666&gt;0.051,CH666&lt;0.1),0.1,IF(AND(CH666&gt;0.001,CH666&lt;0.05),0.05,CH666)))</f>
        <v>0</v>
      </c>
      <c r="CJ666" s="23">
        <f>CF666+CG666+CI666</f>
        <v>0</v>
      </c>
      <c r="CK666" s="15">
        <f>IF(DB665&gt;0,ROUND($CD$1*$CK$1,2),0)</f>
        <v>0</v>
      </c>
      <c r="CL666" s="22">
        <v>0</v>
      </c>
      <c r="CM666" s="22">
        <f>IF(DB665&gt;0,ROUND($CD$1*$CM$1,2),0)</f>
        <v>0</v>
      </c>
      <c r="CN666" s="22">
        <f>IF(DB665&gt;0,ROUND($CD$1*$CN$1,2),0)</f>
        <v>0</v>
      </c>
      <c r="CO666" s="22">
        <f>IF(DB665&gt;0,ROUND($CD$1*$CO$1,2),0)</f>
        <v>0</v>
      </c>
      <c r="CP666" s="22">
        <f>IF(DB665&gt;0,ROUND($CD$1*$CP$1,2),0)</f>
        <v>0</v>
      </c>
      <c r="CQ666" s="15">
        <f>IF(DB665&gt;0,CK666+SUM(CM666:CP666),0)</f>
        <v>0</v>
      </c>
      <c r="CR666" s="22">
        <f>IF(DB665&gt;0,ROUND(CQ666/12,2),0)</f>
        <v>0</v>
      </c>
      <c r="CS666" s="9">
        <f>INT(CR666)</f>
        <v>0</v>
      </c>
      <c r="CT666" s="23">
        <f>INT((CR666-CS666)*10)/10</f>
        <v>0</v>
      </c>
      <c r="CU666" s="17">
        <f>CR666-CS666-CT666</f>
        <v>0</v>
      </c>
      <c r="CV666" s="23">
        <f>IF(OR(CU666=0.05,CU666=0),CU666,IF(AND(CU666&gt;0.051,CU666&lt;0.1),0.1,IF(AND(CU666&gt;0.001,CU666&lt;0.05),0.05,CU666)))</f>
        <v>0</v>
      </c>
      <c r="CW666" s="23">
        <f>CS666+CT666+CV666</f>
        <v>0</v>
      </c>
      <c r="CX666">
        <f>IF(DB665&gt;0,CX665,0)</f>
        <v>0</v>
      </c>
      <c r="CY666" s="7">
        <f>ROUND(CD666+CJ666+CW666+CX666,2)</f>
        <v>0</v>
      </c>
      <c r="CZ666" s="7">
        <f>IF(AND(CY666&gt;0,CY667=0),CY666,0)</f>
        <v>0</v>
      </c>
      <c r="DA666" s="7">
        <f>IF(DB665&gt;0,DA665,0)</f>
        <v>0</v>
      </c>
      <c r="DB666" s="7">
        <f>IF(ROUND(CY666-DA666,2)&gt;0,ROUND(CY666-DA666,2),0)</f>
        <v>0</v>
      </c>
      <c r="EB666">
        <v>664</v>
      </c>
      <c r="EC666" s="7">
        <f>IF(FB665&gt;0,EC665-1000,EC665)</f>
        <v>0</v>
      </c>
      <c r="ED666" s="20">
        <f>IF(FB665&gt;0,ROUND(PMT($F$92/12,$F$96*12,-EC666),5),0)</f>
        <v>0</v>
      </c>
      <c r="EE666" s="15">
        <f>IF(FB665&gt;0,ROUND(EC666*$EE$1/1000,2),0)</f>
        <v>0</v>
      </c>
      <c r="EF666" s="9">
        <f>INT(EE666)</f>
        <v>0</v>
      </c>
      <c r="EG666" s="23">
        <f>INT((EE666-EF666)*10)/10</f>
        <v>0</v>
      </c>
      <c r="EH666" s="17">
        <f>EE666-EF666-EG666</f>
        <v>0</v>
      </c>
      <c r="EI666" s="23">
        <f>IF(OR(EH666=0.05,EH666=0),EH666,IF(AND(EH666&gt;0.051,EH666&lt;0.1),0.1,IF(AND(EH666&gt;0.001,EH666&lt;0.05),0.05,EH666)))</f>
        <v>0</v>
      </c>
      <c r="EJ666" s="23">
        <f>EF666+EG666+EI666</f>
        <v>0</v>
      </c>
      <c r="EK666" s="15">
        <f>IF(FB665&gt;0,ROUND($ED$1*$EK$1,2),0)</f>
        <v>0</v>
      </c>
      <c r="EL666" s="22">
        <v>0</v>
      </c>
      <c r="EM666" s="22">
        <f>IF(FB665&gt;0,ROUND($ED$1*$EM$1,0),0)</f>
        <v>0</v>
      </c>
      <c r="EN666" s="22">
        <f>IF(FB665&gt;0,ROUND($ED$1*$EN$1,2),0)</f>
        <v>0</v>
      </c>
      <c r="EO666" s="22">
        <f>IF(FB665&gt;0,ROUND($ED$1*$EO$1,2),0)</f>
        <v>0</v>
      </c>
      <c r="EP666" s="22">
        <f>IF(FB665&gt;0,ROUND($ED$1*$EP$1,2),0)</f>
        <v>0</v>
      </c>
      <c r="EQ666" s="15">
        <f>IF(FB665&gt;0,EK666+SUM(EM666:EP666),0)</f>
        <v>0</v>
      </c>
      <c r="ER666" s="22">
        <f>IF(FB665&gt;0,ROUND(EQ666/12,2),0)</f>
        <v>0</v>
      </c>
      <c r="ES666" s="9">
        <f>INT(ER666)</f>
        <v>0</v>
      </c>
      <c r="ET666" s="23">
        <f>INT((ER666-ES666)*10)/10</f>
        <v>0</v>
      </c>
      <c r="EU666" s="17">
        <f>ER666-ES666-ET666</f>
        <v>0</v>
      </c>
      <c r="EV666" s="23">
        <f>IF(OR(EU666=0.05,EU666=0),EU666,IF(AND(EU666&gt;0.051,EU666&lt;0.1),0.1,IF(AND(EU666&gt;0.001,EU666&lt;0.05),0.05,EU666)))</f>
        <v>0</v>
      </c>
      <c r="EW666" s="23">
        <f>ES666+ET666+EV666</f>
        <v>0</v>
      </c>
      <c r="EX666">
        <f>IF(FB665&gt;0,EX665,0)</f>
        <v>0</v>
      </c>
      <c r="EY666" s="7">
        <f>ROUND(ED666+EJ666+EW666+EX666,2)</f>
        <v>0</v>
      </c>
      <c r="EZ666" s="7">
        <f>IF(AND(EY666&gt;0,EY667=0),EY666,0)</f>
        <v>0</v>
      </c>
      <c r="FA666" s="7">
        <f>IF(FB665&gt;0,FA665,0)</f>
        <v>0</v>
      </c>
      <c r="FB666" s="7">
        <f>IF(ROUND(EY666-FA666,2)&gt;0,ROUND(EY666-FA666,2),0)</f>
        <v>0</v>
      </c>
      <c r="GB666">
        <v>664</v>
      </c>
      <c r="GC666" s="7">
        <f>IF(HB665&gt;0,GC665-1000,GC665)</f>
        <v>0</v>
      </c>
      <c r="GD666" s="20">
        <f>IF(HB665&gt;0,ROUND(PMT($F$92/12,$F$96*12,-GC666),5),0)</f>
        <v>0</v>
      </c>
      <c r="GE666" s="15">
        <f>IF(HB665&gt;0,ROUND(GC666*$GE$1/1000,2),0)</f>
        <v>0</v>
      </c>
      <c r="GF666" s="9">
        <f>INT(GE666)</f>
        <v>0</v>
      </c>
      <c r="GG666" s="23">
        <f>INT((GE666-GF666)*10)/10</f>
        <v>0</v>
      </c>
      <c r="GH666" s="17">
        <f>GE666-GF666-GG666</f>
        <v>0</v>
      </c>
      <c r="GI666" s="23">
        <f>IF(OR(GH666=0.05,GH666=0),GH666,IF(AND(GH666&gt;0.051,GH666&lt;0.1),0.1,IF(AND(GH666&gt;0.001,GH666&lt;0.05),0.05,GH666)))</f>
        <v>0</v>
      </c>
      <c r="GJ666" s="23">
        <f>GF666+GG666+GI666</f>
        <v>0</v>
      </c>
      <c r="GK666" s="15">
        <f>IF(HB665&gt;0,ROUND($GD$1*$GK$1,2),0)</f>
        <v>0</v>
      </c>
      <c r="GL666" s="22">
        <v>0</v>
      </c>
      <c r="GM666" s="22">
        <f>IF(HB665&gt;0,ROUND($GD$1*$GM$1,0),0)</f>
        <v>0</v>
      </c>
      <c r="GN666" s="22">
        <f>IF(HB665&gt;0,ROUND($GD$1*$GN$1,2),0)</f>
        <v>0</v>
      </c>
      <c r="GO666" s="22">
        <f>IF(HB665&gt;0,ROUND($GD$1*$GO$1,2),0)</f>
        <v>0</v>
      </c>
      <c r="GP666" s="22">
        <f>IF(HB665&gt;0,ROUND($GD$1*$GP$1,2),0)</f>
        <v>0</v>
      </c>
      <c r="GQ666" s="15">
        <f>IF(HB665&gt;0,GK666+SUM(GM666:GP666),0)</f>
        <v>0</v>
      </c>
      <c r="GR666" s="22">
        <f>IF(HB665&gt;0,ROUND(GQ666/12,2),0)</f>
        <v>0</v>
      </c>
      <c r="GS666" s="9">
        <f>INT(GR666)</f>
        <v>0</v>
      </c>
      <c r="GT666" s="23">
        <f>INT((GR666-GS666)*10)/10</f>
        <v>0</v>
      </c>
      <c r="GU666" s="17">
        <f>GR666-GS666-GT666</f>
        <v>0</v>
      </c>
      <c r="GV666" s="23">
        <f>IF(OR(GU666=0.05,GU666=0),GU666,IF(AND(GU666&gt;0.051,GU666&lt;0.1),0.1,IF(AND(GU666&gt;0.001,GU666&lt;0.05),0.05,GU666)))</f>
        <v>0</v>
      </c>
      <c r="GW666" s="23">
        <f>GS666+GT666+GV666</f>
        <v>0</v>
      </c>
      <c r="GX666">
        <f>IF(HB665&gt;0,GX665,0)</f>
        <v>0</v>
      </c>
      <c r="GY666" s="7">
        <f>ROUND(GD666+GJ666+GW666+GX666,2)</f>
        <v>0</v>
      </c>
      <c r="GZ666" s="7">
        <f>IF(AND(GY666&gt;0,GY667=0),GY666,0)</f>
        <v>0</v>
      </c>
      <c r="HA666" s="7">
        <f>IF(HB665&gt;0,HA665,0)</f>
        <v>0</v>
      </c>
      <c r="HB666" s="7">
        <f>IF(ROUND(GY666-HA666,2)&gt;0,ROUND(GY666-HA666,2),0)</f>
        <v>0</v>
      </c>
    </row>
    <row r="667" spans="1:235">
      <c r="BB667">
        <v>665</v>
      </c>
      <c r="BC667" s="7">
        <f>IF(BW666&gt;0,BC666-1000,BC666)</f>
        <v>0</v>
      </c>
      <c r="BD667" s="20">
        <f>IF(BW666&gt;0,ROUND(PMT($F$92/12,$F$96*12,-BC667),5),0)</f>
        <v>0</v>
      </c>
      <c r="BE667" s="15">
        <f>IF(BW666&gt;0,ROUND(BC667*$E$1/1000,2),0)</f>
        <v>0</v>
      </c>
      <c r="BF667" s="15">
        <f>IF(BW666&gt;0,ROUND(MIN(BC667,$F$168)*$BF$1,2),0)</f>
        <v>0</v>
      </c>
      <c r="BG667" s="22">
        <v>0</v>
      </c>
      <c r="BH667" s="22">
        <f>IF(BW666&gt;0,ROUND(MIN(BC667,$F$168)*$BH$1,0),0)</f>
        <v>0</v>
      </c>
      <c r="BI667" s="22">
        <f>IF(BW666&gt;0,ROUND(MIN(BC667,$F$168)*$BI$1,2),0)</f>
        <v>0</v>
      </c>
      <c r="BJ667" s="22">
        <f>IF(BW666&gt;0,ROUND(MIN(BC667,$F$168)*$BJ$1,2),0)</f>
        <v>0</v>
      </c>
      <c r="BK667" s="22">
        <f>IF(BW666&gt;0,ROUND(MIN(BC667,$F$168)*$BK$1,2),0)</f>
        <v>0</v>
      </c>
      <c r="BL667" s="15">
        <f>IF(BW666&gt;0,BF667+SUM(BH667:BK667),0)</f>
        <v>0</v>
      </c>
      <c r="BM667" s="22">
        <f>IF(BW666&gt;0,ROUND(BL667/12,2),0)</f>
        <v>0</v>
      </c>
      <c r="BN667" s="9">
        <f>INT(BM667)</f>
        <v>0</v>
      </c>
      <c r="BO667" s="23">
        <f>INT((BM667-BN667)*10)/10</f>
        <v>0</v>
      </c>
      <c r="BP667" s="17">
        <f>BM667-BN667-BO667</f>
        <v>0</v>
      </c>
      <c r="BQ667" s="23">
        <f>IF(OR(BP667=0.05,BP667=0),BP667,IF(AND(BP667&gt;0.051,BP667&lt;0.1),0.1,IF(AND(BP667&gt;0.001,BP667&lt;0.05),0.05,BP667)))</f>
        <v>0</v>
      </c>
      <c r="BR667" s="23">
        <f>BN667+BO667+BQ667</f>
        <v>0</v>
      </c>
      <c r="BS667">
        <f>IF(BW666&gt;0,BS666,0)</f>
        <v>0</v>
      </c>
      <c r="BT667" s="7">
        <f>SUM(BD667:BE667)+BR667+BS667</f>
        <v>0</v>
      </c>
      <c r="BU667" s="7">
        <f>IF(AND(BT667&gt;0,BT668=0),BT667,0)</f>
        <v>0</v>
      </c>
      <c r="BV667" s="7">
        <f>IF(BW666&gt;0,BV666,0)</f>
        <v>0</v>
      </c>
      <c r="BW667" s="7">
        <f>IF(ROUND(BT667-BV667,2)&gt;0,ROUND(BT667-BV667,2),0)</f>
        <v>0</v>
      </c>
      <c r="CB667">
        <v>665</v>
      </c>
      <c r="CC667" s="7">
        <f>IF(DB666&gt;0,CC666-1000,CC666)</f>
        <v>0</v>
      </c>
      <c r="CD667" s="20">
        <f>IF(DB666&gt;0,ROUND(PMT($F$92/12,$F$96*12,-CC667),5),0)</f>
        <v>0</v>
      </c>
      <c r="CE667" s="15">
        <f>IF(DB666&gt;0,ROUND(CC667*$CE$1/1000,2),0)</f>
        <v>0</v>
      </c>
      <c r="CF667" s="9">
        <f>INT(CE667)</f>
        <v>0</v>
      </c>
      <c r="CG667" s="23">
        <f>INT((CE667-CF667)*10)/10</f>
        <v>0</v>
      </c>
      <c r="CH667" s="17">
        <f>CE667-CF667-CG667</f>
        <v>0</v>
      </c>
      <c r="CI667" s="23">
        <f>IF(OR(CH667=0.05,CH667=0),CH667,IF(AND(CH667&gt;0.051,CH667&lt;0.1),0.1,IF(AND(CH667&gt;0.001,CH667&lt;0.05),0.05,CH667)))</f>
        <v>0</v>
      </c>
      <c r="CJ667" s="23">
        <f>CF667+CG667+CI667</f>
        <v>0</v>
      </c>
      <c r="CK667" s="15">
        <f>IF(DB666&gt;0,ROUND($CD$1*$CK$1,2),0)</f>
        <v>0</v>
      </c>
      <c r="CL667" s="22">
        <v>0</v>
      </c>
      <c r="CM667" s="22">
        <f>IF(DB666&gt;0,ROUND($CD$1*$CM$1,2),0)</f>
        <v>0</v>
      </c>
      <c r="CN667" s="22">
        <f>IF(DB666&gt;0,ROUND($CD$1*$CN$1,2),0)</f>
        <v>0</v>
      </c>
      <c r="CO667" s="22">
        <f>IF(DB666&gt;0,ROUND($CD$1*$CO$1,2),0)</f>
        <v>0</v>
      </c>
      <c r="CP667" s="22">
        <f>IF(DB666&gt;0,ROUND($CD$1*$CP$1,2),0)</f>
        <v>0</v>
      </c>
      <c r="CQ667" s="15">
        <f>IF(DB666&gt;0,CK667+SUM(CM667:CP667),0)</f>
        <v>0</v>
      </c>
      <c r="CR667" s="22">
        <f>IF(DB666&gt;0,ROUND(CQ667/12,2),0)</f>
        <v>0</v>
      </c>
      <c r="CS667" s="9">
        <f>INT(CR667)</f>
        <v>0</v>
      </c>
      <c r="CT667" s="23">
        <f>INT((CR667-CS667)*10)/10</f>
        <v>0</v>
      </c>
      <c r="CU667" s="17">
        <f>CR667-CS667-CT667</f>
        <v>0</v>
      </c>
      <c r="CV667" s="23">
        <f>IF(OR(CU667=0.05,CU667=0),CU667,IF(AND(CU667&gt;0.051,CU667&lt;0.1),0.1,IF(AND(CU667&gt;0.001,CU667&lt;0.05),0.05,CU667)))</f>
        <v>0</v>
      </c>
      <c r="CW667" s="23">
        <f>CS667+CT667+CV667</f>
        <v>0</v>
      </c>
      <c r="CX667">
        <f>IF(DB666&gt;0,CX666,0)</f>
        <v>0</v>
      </c>
      <c r="CY667" s="7">
        <f>ROUND(CD667+CJ667+CW667+CX667,2)</f>
        <v>0</v>
      </c>
      <c r="CZ667" s="7">
        <f>IF(AND(CY667&gt;0,CY668=0),CY667,0)</f>
        <v>0</v>
      </c>
      <c r="DA667" s="7">
        <f>IF(DB666&gt;0,DA666,0)</f>
        <v>0</v>
      </c>
      <c r="DB667" s="7">
        <f>IF(ROUND(CY667-DA667,2)&gt;0,ROUND(CY667-DA667,2),0)</f>
        <v>0</v>
      </c>
      <c r="EB667">
        <v>665</v>
      </c>
      <c r="EC667" s="7">
        <f>IF(FB666&gt;0,EC666-1000,EC666)</f>
        <v>0</v>
      </c>
      <c r="ED667" s="20">
        <f>IF(FB666&gt;0,ROUND(PMT($F$92/12,$F$96*12,-EC667),5),0)</f>
        <v>0</v>
      </c>
      <c r="EE667" s="15">
        <f>IF(FB666&gt;0,ROUND(EC667*$EE$1/1000,2),0)</f>
        <v>0</v>
      </c>
      <c r="EF667" s="9">
        <f>INT(EE667)</f>
        <v>0</v>
      </c>
      <c r="EG667" s="23">
        <f>INT((EE667-EF667)*10)/10</f>
        <v>0</v>
      </c>
      <c r="EH667" s="17">
        <f>EE667-EF667-EG667</f>
        <v>0</v>
      </c>
      <c r="EI667" s="23">
        <f>IF(OR(EH667=0.05,EH667=0),EH667,IF(AND(EH667&gt;0.051,EH667&lt;0.1),0.1,IF(AND(EH667&gt;0.001,EH667&lt;0.05),0.05,EH667)))</f>
        <v>0</v>
      </c>
      <c r="EJ667" s="23">
        <f>EF667+EG667+EI667</f>
        <v>0</v>
      </c>
      <c r="EK667" s="15">
        <f>IF(FB666&gt;0,ROUND($ED$1*$EK$1,2),0)</f>
        <v>0</v>
      </c>
      <c r="EL667" s="22">
        <v>0</v>
      </c>
      <c r="EM667" s="22">
        <f>IF(FB666&gt;0,ROUND($ED$1*$EM$1,0),0)</f>
        <v>0</v>
      </c>
      <c r="EN667" s="22">
        <f>IF(FB666&gt;0,ROUND($ED$1*$EN$1,2),0)</f>
        <v>0</v>
      </c>
      <c r="EO667" s="22">
        <f>IF(FB666&gt;0,ROUND($ED$1*$EO$1,2),0)</f>
        <v>0</v>
      </c>
      <c r="EP667" s="22">
        <f>IF(FB666&gt;0,ROUND($ED$1*$EP$1,2),0)</f>
        <v>0</v>
      </c>
      <c r="EQ667" s="15">
        <f>IF(FB666&gt;0,EK667+SUM(EM667:EP667),0)</f>
        <v>0</v>
      </c>
      <c r="ER667" s="22">
        <f>IF(FB666&gt;0,ROUND(EQ667/12,2),0)</f>
        <v>0</v>
      </c>
      <c r="ES667" s="9">
        <f>INT(ER667)</f>
        <v>0</v>
      </c>
      <c r="ET667" s="23">
        <f>INT((ER667-ES667)*10)/10</f>
        <v>0</v>
      </c>
      <c r="EU667" s="17">
        <f>ER667-ES667-ET667</f>
        <v>0</v>
      </c>
      <c r="EV667" s="23">
        <f>IF(OR(EU667=0.05,EU667=0),EU667,IF(AND(EU667&gt;0.051,EU667&lt;0.1),0.1,IF(AND(EU667&gt;0.001,EU667&lt;0.05),0.05,EU667)))</f>
        <v>0</v>
      </c>
      <c r="EW667" s="23">
        <f>ES667+ET667+EV667</f>
        <v>0</v>
      </c>
      <c r="EX667">
        <f>IF(FB666&gt;0,EX666,0)</f>
        <v>0</v>
      </c>
      <c r="EY667" s="7">
        <f>ROUND(ED667+EJ667+EW667+EX667,2)</f>
        <v>0</v>
      </c>
      <c r="EZ667" s="7">
        <f>IF(AND(EY667&gt;0,EY668=0),EY667,0)</f>
        <v>0</v>
      </c>
      <c r="FA667" s="7">
        <f>IF(FB666&gt;0,FA666,0)</f>
        <v>0</v>
      </c>
      <c r="FB667" s="7">
        <f>IF(ROUND(EY667-FA667,2)&gt;0,ROUND(EY667-FA667,2),0)</f>
        <v>0</v>
      </c>
      <c r="GB667">
        <v>665</v>
      </c>
      <c r="GC667" s="7">
        <f>IF(HB666&gt;0,GC666-1000,GC666)</f>
        <v>0</v>
      </c>
      <c r="GD667" s="20">
        <f>IF(HB666&gt;0,ROUND(PMT($F$92/12,$F$96*12,-GC667),5),0)</f>
        <v>0</v>
      </c>
      <c r="GE667" s="15">
        <f>IF(HB666&gt;0,ROUND(GC667*$GE$1/1000,2),0)</f>
        <v>0</v>
      </c>
      <c r="GF667" s="9">
        <f>INT(GE667)</f>
        <v>0</v>
      </c>
      <c r="GG667" s="23">
        <f>INT((GE667-GF667)*10)/10</f>
        <v>0</v>
      </c>
      <c r="GH667" s="17">
        <f>GE667-GF667-GG667</f>
        <v>0</v>
      </c>
      <c r="GI667" s="23">
        <f>IF(OR(GH667=0.05,GH667=0),GH667,IF(AND(GH667&gt;0.051,GH667&lt;0.1),0.1,IF(AND(GH667&gt;0.001,GH667&lt;0.05),0.05,GH667)))</f>
        <v>0</v>
      </c>
      <c r="GJ667" s="23">
        <f>GF667+GG667+GI667</f>
        <v>0</v>
      </c>
      <c r="GK667" s="15">
        <f>IF(HB666&gt;0,ROUND($GD$1*$GK$1,2),0)</f>
        <v>0</v>
      </c>
      <c r="GL667" s="22">
        <v>0</v>
      </c>
      <c r="GM667" s="22">
        <f>IF(HB666&gt;0,ROUND($GD$1*$GM$1,0),0)</f>
        <v>0</v>
      </c>
      <c r="GN667" s="22">
        <f>IF(HB666&gt;0,ROUND($GD$1*$GN$1,2),0)</f>
        <v>0</v>
      </c>
      <c r="GO667" s="22">
        <f>IF(HB666&gt;0,ROUND($GD$1*$GO$1,2),0)</f>
        <v>0</v>
      </c>
      <c r="GP667" s="22">
        <f>IF(HB666&gt;0,ROUND($GD$1*$GP$1,2),0)</f>
        <v>0</v>
      </c>
      <c r="GQ667" s="15">
        <f>IF(HB666&gt;0,GK667+SUM(GM667:GP667),0)</f>
        <v>0</v>
      </c>
      <c r="GR667" s="22">
        <f>IF(HB666&gt;0,ROUND(GQ667/12,2),0)</f>
        <v>0</v>
      </c>
      <c r="GS667" s="9">
        <f>INT(GR667)</f>
        <v>0</v>
      </c>
      <c r="GT667" s="23">
        <f>INT((GR667-GS667)*10)/10</f>
        <v>0</v>
      </c>
      <c r="GU667" s="17">
        <f>GR667-GS667-GT667</f>
        <v>0</v>
      </c>
      <c r="GV667" s="23">
        <f>IF(OR(GU667=0.05,GU667=0),GU667,IF(AND(GU667&gt;0.051,GU667&lt;0.1),0.1,IF(AND(GU667&gt;0.001,GU667&lt;0.05),0.05,GU667)))</f>
        <v>0</v>
      </c>
      <c r="GW667" s="23">
        <f>GS667+GT667+GV667</f>
        <v>0</v>
      </c>
      <c r="GX667">
        <f>IF(HB666&gt;0,GX666,0)</f>
        <v>0</v>
      </c>
      <c r="GY667" s="7">
        <f>ROUND(GD667+GJ667+GW667+GX667,2)</f>
        <v>0</v>
      </c>
      <c r="GZ667" s="7">
        <f>IF(AND(GY667&gt;0,GY668=0),GY667,0)</f>
        <v>0</v>
      </c>
      <c r="HA667" s="7">
        <f>IF(HB666&gt;0,HA666,0)</f>
        <v>0</v>
      </c>
      <c r="HB667" s="7">
        <f>IF(ROUND(GY667-HA667,2)&gt;0,ROUND(GY667-HA667,2),0)</f>
        <v>0</v>
      </c>
    </row>
    <row r="668" spans="1:235">
      <c r="BB668">
        <v>666</v>
      </c>
      <c r="BC668" s="7">
        <f>IF(BW667&gt;0,BC667-1000,BC667)</f>
        <v>0</v>
      </c>
      <c r="BD668" s="20">
        <f>IF(BW667&gt;0,ROUND(PMT($F$92/12,$F$96*12,-BC668),5),0)</f>
        <v>0</v>
      </c>
      <c r="BE668" s="15">
        <f>IF(BW667&gt;0,ROUND(BC668*$E$1/1000,2),0)</f>
        <v>0</v>
      </c>
      <c r="BF668" s="15">
        <f>IF(BW667&gt;0,ROUND(MIN(BC668,$F$168)*$BF$1,2),0)</f>
        <v>0</v>
      </c>
      <c r="BG668" s="22">
        <v>0</v>
      </c>
      <c r="BH668" s="22">
        <f>IF(BW667&gt;0,ROUND(MIN(BC668,$F$168)*$BH$1,0),0)</f>
        <v>0</v>
      </c>
      <c r="BI668" s="22">
        <f>IF(BW667&gt;0,ROUND(MIN(BC668,$F$168)*$BI$1,2),0)</f>
        <v>0</v>
      </c>
      <c r="BJ668" s="22">
        <f>IF(BW667&gt;0,ROUND(MIN(BC668,$F$168)*$BJ$1,2),0)</f>
        <v>0</v>
      </c>
      <c r="BK668" s="22">
        <f>IF(BW667&gt;0,ROUND(MIN(BC668,$F$168)*$BK$1,2),0)</f>
        <v>0</v>
      </c>
      <c r="BL668" s="15">
        <f>IF(BW667&gt;0,BF668+SUM(BH668:BK668),0)</f>
        <v>0</v>
      </c>
      <c r="BM668" s="22">
        <f>IF(BW667&gt;0,ROUND(BL668/12,2),0)</f>
        <v>0</v>
      </c>
      <c r="BN668" s="9">
        <f>INT(BM668)</f>
        <v>0</v>
      </c>
      <c r="BO668" s="23">
        <f>INT((BM668-BN668)*10)/10</f>
        <v>0</v>
      </c>
      <c r="BP668" s="17">
        <f>BM668-BN668-BO668</f>
        <v>0</v>
      </c>
      <c r="BQ668" s="23">
        <f>IF(OR(BP668=0.05,BP668=0),BP668,IF(AND(BP668&gt;0.051,BP668&lt;0.1),0.1,IF(AND(BP668&gt;0.001,BP668&lt;0.05),0.05,BP668)))</f>
        <v>0</v>
      </c>
      <c r="BR668" s="23">
        <f>BN668+BO668+BQ668</f>
        <v>0</v>
      </c>
      <c r="BS668">
        <f>IF(BW667&gt;0,BS667,0)</f>
        <v>0</v>
      </c>
      <c r="BT668" s="7">
        <f>SUM(BD668:BE668)+BR668+BS668</f>
        <v>0</v>
      </c>
      <c r="BU668" s="7">
        <f>IF(AND(BT668&gt;0,BT669=0),BT668,0)</f>
        <v>0</v>
      </c>
      <c r="BV668" s="7">
        <f>IF(BW667&gt;0,BV667,0)</f>
        <v>0</v>
      </c>
      <c r="BW668" s="7">
        <f>IF(ROUND(BT668-BV668,2)&gt;0,ROUND(BT668-BV668,2),0)</f>
        <v>0</v>
      </c>
      <c r="CB668">
        <v>666</v>
      </c>
      <c r="CC668" s="7">
        <f>IF(DB667&gt;0,CC667-1000,CC667)</f>
        <v>0</v>
      </c>
      <c r="CD668" s="20">
        <f>IF(DB667&gt;0,ROUND(PMT($F$92/12,$F$96*12,-CC668),5),0)</f>
        <v>0</v>
      </c>
      <c r="CE668" s="15">
        <f>IF(DB667&gt;0,ROUND(CC668*$CE$1/1000,2),0)</f>
        <v>0</v>
      </c>
      <c r="CF668" s="9">
        <f>INT(CE668)</f>
        <v>0</v>
      </c>
      <c r="CG668" s="23">
        <f>INT((CE668-CF668)*10)/10</f>
        <v>0</v>
      </c>
      <c r="CH668" s="17">
        <f>CE668-CF668-CG668</f>
        <v>0</v>
      </c>
      <c r="CI668" s="23">
        <f>IF(OR(CH668=0.05,CH668=0),CH668,IF(AND(CH668&gt;0.051,CH668&lt;0.1),0.1,IF(AND(CH668&gt;0.001,CH668&lt;0.05),0.05,CH668)))</f>
        <v>0</v>
      </c>
      <c r="CJ668" s="23">
        <f>CF668+CG668+CI668</f>
        <v>0</v>
      </c>
      <c r="CK668" s="15">
        <f>IF(DB667&gt;0,ROUND($CD$1*$CK$1,2),0)</f>
        <v>0</v>
      </c>
      <c r="CL668" s="22">
        <v>0</v>
      </c>
      <c r="CM668" s="22">
        <f>IF(DB667&gt;0,ROUND($CD$1*$CM$1,2),0)</f>
        <v>0</v>
      </c>
      <c r="CN668" s="22">
        <f>IF(DB667&gt;0,ROUND($CD$1*$CN$1,2),0)</f>
        <v>0</v>
      </c>
      <c r="CO668" s="22">
        <f>IF(DB667&gt;0,ROUND($CD$1*$CO$1,2),0)</f>
        <v>0</v>
      </c>
      <c r="CP668" s="22">
        <f>IF(DB667&gt;0,ROUND($CD$1*$CP$1,2),0)</f>
        <v>0</v>
      </c>
      <c r="CQ668" s="15">
        <f>IF(DB667&gt;0,CK668+SUM(CM668:CP668),0)</f>
        <v>0</v>
      </c>
      <c r="CR668" s="22">
        <f>IF(DB667&gt;0,ROUND(CQ668/12,2),0)</f>
        <v>0</v>
      </c>
      <c r="CS668" s="9">
        <f>INT(CR668)</f>
        <v>0</v>
      </c>
      <c r="CT668" s="23">
        <f>INT((CR668-CS668)*10)/10</f>
        <v>0</v>
      </c>
      <c r="CU668" s="17">
        <f>CR668-CS668-CT668</f>
        <v>0</v>
      </c>
      <c r="CV668" s="23">
        <f>IF(OR(CU668=0.05,CU668=0),CU668,IF(AND(CU668&gt;0.051,CU668&lt;0.1),0.1,IF(AND(CU668&gt;0.001,CU668&lt;0.05),0.05,CU668)))</f>
        <v>0</v>
      </c>
      <c r="CW668" s="23">
        <f>CS668+CT668+CV668</f>
        <v>0</v>
      </c>
      <c r="CX668">
        <f>IF(DB667&gt;0,CX667,0)</f>
        <v>0</v>
      </c>
      <c r="CY668" s="7">
        <f>ROUND(CD668+CJ668+CW668+CX668,2)</f>
        <v>0</v>
      </c>
      <c r="CZ668" s="7">
        <f>IF(AND(CY668&gt;0,CY669=0),CY668,0)</f>
        <v>0</v>
      </c>
      <c r="DA668" s="7">
        <f>IF(DB667&gt;0,DA667,0)</f>
        <v>0</v>
      </c>
      <c r="DB668" s="7">
        <f>IF(ROUND(CY668-DA668,2)&gt;0,ROUND(CY668-DA668,2),0)</f>
        <v>0</v>
      </c>
      <c r="EB668">
        <v>666</v>
      </c>
      <c r="EC668" s="7">
        <f>IF(FB667&gt;0,EC667-1000,EC667)</f>
        <v>0</v>
      </c>
      <c r="ED668" s="20">
        <f>IF(FB667&gt;0,ROUND(PMT($F$92/12,$F$96*12,-EC668),5),0)</f>
        <v>0</v>
      </c>
      <c r="EE668" s="15">
        <f>IF(FB667&gt;0,ROUND(EC668*$EE$1/1000,2),0)</f>
        <v>0</v>
      </c>
      <c r="EF668" s="9">
        <f>INT(EE668)</f>
        <v>0</v>
      </c>
      <c r="EG668" s="23">
        <f>INT((EE668-EF668)*10)/10</f>
        <v>0</v>
      </c>
      <c r="EH668" s="17">
        <f>EE668-EF668-EG668</f>
        <v>0</v>
      </c>
      <c r="EI668" s="23">
        <f>IF(OR(EH668=0.05,EH668=0),EH668,IF(AND(EH668&gt;0.051,EH668&lt;0.1),0.1,IF(AND(EH668&gt;0.001,EH668&lt;0.05),0.05,EH668)))</f>
        <v>0</v>
      </c>
      <c r="EJ668" s="23">
        <f>EF668+EG668+EI668</f>
        <v>0</v>
      </c>
      <c r="EK668" s="15">
        <f>IF(FB667&gt;0,ROUND($ED$1*$EK$1,2),0)</f>
        <v>0</v>
      </c>
      <c r="EL668" s="22">
        <v>0</v>
      </c>
      <c r="EM668" s="22">
        <f>IF(FB667&gt;0,ROUND($ED$1*$EM$1,0),0)</f>
        <v>0</v>
      </c>
      <c r="EN668" s="22">
        <f>IF(FB667&gt;0,ROUND($ED$1*$EN$1,2),0)</f>
        <v>0</v>
      </c>
      <c r="EO668" s="22">
        <f>IF(FB667&gt;0,ROUND($ED$1*$EO$1,2),0)</f>
        <v>0</v>
      </c>
      <c r="EP668" s="22">
        <f>IF(FB667&gt;0,ROUND($ED$1*$EP$1,2),0)</f>
        <v>0</v>
      </c>
      <c r="EQ668" s="15">
        <f>IF(FB667&gt;0,EK668+SUM(EM668:EP668),0)</f>
        <v>0</v>
      </c>
      <c r="ER668" s="22">
        <f>IF(FB667&gt;0,ROUND(EQ668/12,2),0)</f>
        <v>0</v>
      </c>
      <c r="ES668" s="9">
        <f>INT(ER668)</f>
        <v>0</v>
      </c>
      <c r="ET668" s="23">
        <f>INT((ER668-ES668)*10)/10</f>
        <v>0</v>
      </c>
      <c r="EU668" s="17">
        <f>ER668-ES668-ET668</f>
        <v>0</v>
      </c>
      <c r="EV668" s="23">
        <f>IF(OR(EU668=0.05,EU668=0),EU668,IF(AND(EU668&gt;0.051,EU668&lt;0.1),0.1,IF(AND(EU668&gt;0.001,EU668&lt;0.05),0.05,EU668)))</f>
        <v>0</v>
      </c>
      <c r="EW668" s="23">
        <f>ES668+ET668+EV668</f>
        <v>0</v>
      </c>
      <c r="EX668">
        <f>IF(FB667&gt;0,EX667,0)</f>
        <v>0</v>
      </c>
      <c r="EY668" s="7">
        <f>ROUND(ED668+EJ668+EW668+EX668,2)</f>
        <v>0</v>
      </c>
      <c r="EZ668" s="7">
        <f>IF(AND(EY668&gt;0,EY669=0),EY668,0)</f>
        <v>0</v>
      </c>
      <c r="FA668" s="7">
        <f>IF(FB667&gt;0,FA667,0)</f>
        <v>0</v>
      </c>
      <c r="FB668" s="7">
        <f>IF(ROUND(EY668-FA668,2)&gt;0,ROUND(EY668-FA668,2),0)</f>
        <v>0</v>
      </c>
      <c r="GB668">
        <v>666</v>
      </c>
      <c r="GC668" s="7">
        <f>IF(HB667&gt;0,GC667-1000,GC667)</f>
        <v>0</v>
      </c>
      <c r="GD668" s="20">
        <f>IF(HB667&gt;0,ROUND(PMT($F$92/12,$F$96*12,-GC668),5),0)</f>
        <v>0</v>
      </c>
      <c r="GE668" s="15">
        <f>IF(HB667&gt;0,ROUND(GC668*$GE$1/1000,2),0)</f>
        <v>0</v>
      </c>
      <c r="GF668" s="9">
        <f>INT(GE668)</f>
        <v>0</v>
      </c>
      <c r="GG668" s="23">
        <f>INT((GE668-GF668)*10)/10</f>
        <v>0</v>
      </c>
      <c r="GH668" s="17">
        <f>GE668-GF668-GG668</f>
        <v>0</v>
      </c>
      <c r="GI668" s="23">
        <f>IF(OR(GH668=0.05,GH668=0),GH668,IF(AND(GH668&gt;0.051,GH668&lt;0.1),0.1,IF(AND(GH668&gt;0.001,GH668&lt;0.05),0.05,GH668)))</f>
        <v>0</v>
      </c>
      <c r="GJ668" s="23">
        <f>GF668+GG668+GI668</f>
        <v>0</v>
      </c>
      <c r="GK668" s="15">
        <f>IF(HB667&gt;0,ROUND($GD$1*$GK$1,2),0)</f>
        <v>0</v>
      </c>
      <c r="GL668" s="22">
        <v>0</v>
      </c>
      <c r="GM668" s="22">
        <f>IF(HB667&gt;0,ROUND($GD$1*$GM$1,0),0)</f>
        <v>0</v>
      </c>
      <c r="GN668" s="22">
        <f>IF(HB667&gt;0,ROUND($GD$1*$GN$1,2),0)</f>
        <v>0</v>
      </c>
      <c r="GO668" s="22">
        <f>IF(HB667&gt;0,ROUND($GD$1*$GO$1,2),0)</f>
        <v>0</v>
      </c>
      <c r="GP668" s="22">
        <f>IF(HB667&gt;0,ROUND($GD$1*$GP$1,2),0)</f>
        <v>0</v>
      </c>
      <c r="GQ668" s="15">
        <f>IF(HB667&gt;0,GK668+SUM(GM668:GP668),0)</f>
        <v>0</v>
      </c>
      <c r="GR668" s="22">
        <f>IF(HB667&gt;0,ROUND(GQ668/12,2),0)</f>
        <v>0</v>
      </c>
      <c r="GS668" s="9">
        <f>INT(GR668)</f>
        <v>0</v>
      </c>
      <c r="GT668" s="23">
        <f>INT((GR668-GS668)*10)/10</f>
        <v>0</v>
      </c>
      <c r="GU668" s="17">
        <f>GR668-GS668-GT668</f>
        <v>0</v>
      </c>
      <c r="GV668" s="23">
        <f>IF(OR(GU668=0.05,GU668=0),GU668,IF(AND(GU668&gt;0.051,GU668&lt;0.1),0.1,IF(AND(GU668&gt;0.001,GU668&lt;0.05),0.05,GU668)))</f>
        <v>0</v>
      </c>
      <c r="GW668" s="23">
        <f>GS668+GT668+GV668</f>
        <v>0</v>
      </c>
      <c r="GX668">
        <f>IF(HB667&gt;0,GX667,0)</f>
        <v>0</v>
      </c>
      <c r="GY668" s="7">
        <f>ROUND(GD668+GJ668+GW668+GX668,2)</f>
        <v>0</v>
      </c>
      <c r="GZ668" s="7">
        <f>IF(AND(GY668&gt;0,GY669=0),GY668,0)</f>
        <v>0</v>
      </c>
      <c r="HA668" s="7">
        <f>IF(HB667&gt;0,HA667,0)</f>
        <v>0</v>
      </c>
      <c r="HB668" s="7">
        <f>IF(ROUND(GY668-HA668,2)&gt;0,ROUND(GY668-HA668,2),0)</f>
        <v>0</v>
      </c>
    </row>
    <row r="669" spans="1:235">
      <c r="BB669">
        <v>667</v>
      </c>
      <c r="BC669" s="7">
        <f>IF(BW668&gt;0,BC668-1000,BC668)</f>
        <v>0</v>
      </c>
      <c r="BD669" s="20">
        <f>IF(BW668&gt;0,ROUND(PMT($F$92/12,$F$96*12,-BC669),5),0)</f>
        <v>0</v>
      </c>
      <c r="BE669" s="15">
        <f>IF(BW668&gt;0,ROUND(BC669*$E$1/1000,2),0)</f>
        <v>0</v>
      </c>
      <c r="BF669" s="15">
        <f>IF(BW668&gt;0,ROUND(MIN(BC669,$F$168)*$BF$1,2),0)</f>
        <v>0</v>
      </c>
      <c r="BG669" s="22">
        <v>0</v>
      </c>
      <c r="BH669" s="22">
        <f>IF(BW668&gt;0,ROUND(MIN(BC669,$F$168)*$BH$1,0),0)</f>
        <v>0</v>
      </c>
      <c r="BI669" s="22">
        <f>IF(BW668&gt;0,ROUND(MIN(BC669,$F$168)*$BI$1,2),0)</f>
        <v>0</v>
      </c>
      <c r="BJ669" s="22">
        <f>IF(BW668&gt;0,ROUND(MIN(BC669,$F$168)*$BJ$1,2),0)</f>
        <v>0</v>
      </c>
      <c r="BK669" s="22">
        <f>IF(BW668&gt;0,ROUND(MIN(BC669,$F$168)*$BK$1,2),0)</f>
        <v>0</v>
      </c>
      <c r="BL669" s="15">
        <f>IF(BW668&gt;0,BF669+SUM(BH669:BK669),0)</f>
        <v>0</v>
      </c>
      <c r="BM669" s="22">
        <f>IF(BW668&gt;0,ROUND(BL669/12,2),0)</f>
        <v>0</v>
      </c>
      <c r="BN669" s="9">
        <f>INT(BM669)</f>
        <v>0</v>
      </c>
      <c r="BO669" s="23">
        <f>INT((BM669-BN669)*10)/10</f>
        <v>0</v>
      </c>
      <c r="BP669" s="17">
        <f>BM669-BN669-BO669</f>
        <v>0</v>
      </c>
      <c r="BQ669" s="23">
        <f>IF(OR(BP669=0.05,BP669=0),BP669,IF(AND(BP669&gt;0.051,BP669&lt;0.1),0.1,IF(AND(BP669&gt;0.001,BP669&lt;0.05),0.05,BP669)))</f>
        <v>0</v>
      </c>
      <c r="BR669" s="23">
        <f>BN669+BO669+BQ669</f>
        <v>0</v>
      </c>
      <c r="BS669">
        <f>IF(BW668&gt;0,BS668,0)</f>
        <v>0</v>
      </c>
      <c r="BT669" s="7">
        <f>SUM(BD669:BE669)+BR669+BS669</f>
        <v>0</v>
      </c>
      <c r="BU669" s="7">
        <f>IF(AND(BT669&gt;0,BT670=0),BT669,0)</f>
        <v>0</v>
      </c>
      <c r="BV669" s="7">
        <f>IF(BW668&gt;0,BV668,0)</f>
        <v>0</v>
      </c>
      <c r="BW669" s="7">
        <f>IF(ROUND(BT669-BV669,2)&gt;0,ROUND(BT669-BV669,2),0)</f>
        <v>0</v>
      </c>
      <c r="CB669">
        <v>667</v>
      </c>
      <c r="CC669" s="7">
        <f>IF(DB668&gt;0,CC668-1000,CC668)</f>
        <v>0</v>
      </c>
      <c r="CD669" s="20">
        <f>IF(DB668&gt;0,ROUND(PMT($F$92/12,$F$96*12,-CC669),5),0)</f>
        <v>0</v>
      </c>
      <c r="CE669" s="15">
        <f>IF(DB668&gt;0,ROUND(CC669*$CE$1/1000,2),0)</f>
        <v>0</v>
      </c>
      <c r="CF669" s="9">
        <f>INT(CE669)</f>
        <v>0</v>
      </c>
      <c r="CG669" s="23">
        <f>INT((CE669-CF669)*10)/10</f>
        <v>0</v>
      </c>
      <c r="CH669" s="17">
        <f>CE669-CF669-CG669</f>
        <v>0</v>
      </c>
      <c r="CI669" s="23">
        <f>IF(OR(CH669=0.05,CH669=0),CH669,IF(AND(CH669&gt;0.051,CH669&lt;0.1),0.1,IF(AND(CH669&gt;0.001,CH669&lt;0.05),0.05,CH669)))</f>
        <v>0</v>
      </c>
      <c r="CJ669" s="23">
        <f>CF669+CG669+CI669</f>
        <v>0</v>
      </c>
      <c r="CK669" s="15">
        <f>IF(DB668&gt;0,ROUND($CD$1*$CK$1,2),0)</f>
        <v>0</v>
      </c>
      <c r="CL669" s="22">
        <v>0</v>
      </c>
      <c r="CM669" s="22">
        <f>IF(DB668&gt;0,ROUND($CD$1*$CM$1,2),0)</f>
        <v>0</v>
      </c>
      <c r="CN669" s="22">
        <f>IF(DB668&gt;0,ROUND($CD$1*$CN$1,2),0)</f>
        <v>0</v>
      </c>
      <c r="CO669" s="22">
        <f>IF(DB668&gt;0,ROUND($CD$1*$CO$1,2),0)</f>
        <v>0</v>
      </c>
      <c r="CP669" s="22">
        <f>IF(DB668&gt;0,ROUND($CD$1*$CP$1,2),0)</f>
        <v>0</v>
      </c>
      <c r="CQ669" s="15">
        <f>IF(DB668&gt;0,CK669+SUM(CM669:CP669),0)</f>
        <v>0</v>
      </c>
      <c r="CR669" s="22">
        <f>IF(DB668&gt;0,ROUND(CQ669/12,2),0)</f>
        <v>0</v>
      </c>
      <c r="CS669" s="9">
        <f>INT(CR669)</f>
        <v>0</v>
      </c>
      <c r="CT669" s="23">
        <f>INT((CR669-CS669)*10)/10</f>
        <v>0</v>
      </c>
      <c r="CU669" s="17">
        <f>CR669-CS669-CT669</f>
        <v>0</v>
      </c>
      <c r="CV669" s="23">
        <f>IF(OR(CU669=0.05,CU669=0),CU669,IF(AND(CU669&gt;0.051,CU669&lt;0.1),0.1,IF(AND(CU669&gt;0.001,CU669&lt;0.05),0.05,CU669)))</f>
        <v>0</v>
      </c>
      <c r="CW669" s="23">
        <f>CS669+CT669+CV669</f>
        <v>0</v>
      </c>
      <c r="CX669">
        <f>IF(DB668&gt;0,CX668,0)</f>
        <v>0</v>
      </c>
      <c r="CY669" s="7">
        <f>ROUND(CD669+CJ669+CW669+CX669,2)</f>
        <v>0</v>
      </c>
      <c r="CZ669" s="7">
        <f>IF(AND(CY669&gt;0,CY670=0),CY669,0)</f>
        <v>0</v>
      </c>
      <c r="DA669" s="7">
        <f>IF(DB668&gt;0,DA668,0)</f>
        <v>0</v>
      </c>
      <c r="DB669" s="7">
        <f>IF(ROUND(CY669-DA669,2)&gt;0,ROUND(CY669-DA669,2),0)</f>
        <v>0</v>
      </c>
      <c r="EB669">
        <v>667</v>
      </c>
      <c r="EC669" s="7">
        <f>IF(FB668&gt;0,EC668-1000,EC668)</f>
        <v>0</v>
      </c>
      <c r="ED669" s="20">
        <f>IF(FB668&gt;0,ROUND(PMT($F$92/12,$F$96*12,-EC669),5),0)</f>
        <v>0</v>
      </c>
      <c r="EE669" s="15">
        <f>IF(FB668&gt;0,ROUND(EC669*$EE$1/1000,2),0)</f>
        <v>0</v>
      </c>
      <c r="EF669" s="9">
        <f>INT(EE669)</f>
        <v>0</v>
      </c>
      <c r="EG669" s="23">
        <f>INT((EE669-EF669)*10)/10</f>
        <v>0</v>
      </c>
      <c r="EH669" s="17">
        <f>EE669-EF669-EG669</f>
        <v>0</v>
      </c>
      <c r="EI669" s="23">
        <f>IF(OR(EH669=0.05,EH669=0),EH669,IF(AND(EH669&gt;0.051,EH669&lt;0.1),0.1,IF(AND(EH669&gt;0.001,EH669&lt;0.05),0.05,EH669)))</f>
        <v>0</v>
      </c>
      <c r="EJ669" s="23">
        <f>EF669+EG669+EI669</f>
        <v>0</v>
      </c>
      <c r="EK669" s="15">
        <f>IF(FB668&gt;0,ROUND($ED$1*$EK$1,2),0)</f>
        <v>0</v>
      </c>
      <c r="EL669" s="22">
        <v>0</v>
      </c>
      <c r="EM669" s="22">
        <f>IF(FB668&gt;0,ROUND($ED$1*$EM$1,0),0)</f>
        <v>0</v>
      </c>
      <c r="EN669" s="22">
        <f>IF(FB668&gt;0,ROUND($ED$1*$EN$1,2),0)</f>
        <v>0</v>
      </c>
      <c r="EO669" s="22">
        <f>IF(FB668&gt;0,ROUND($ED$1*$EO$1,2),0)</f>
        <v>0</v>
      </c>
      <c r="EP669" s="22">
        <f>IF(FB668&gt;0,ROUND($ED$1*$EP$1,2),0)</f>
        <v>0</v>
      </c>
      <c r="EQ669" s="15">
        <f>IF(FB668&gt;0,EK669+SUM(EM669:EP669),0)</f>
        <v>0</v>
      </c>
      <c r="ER669" s="22">
        <f>IF(FB668&gt;0,ROUND(EQ669/12,2),0)</f>
        <v>0</v>
      </c>
      <c r="ES669" s="9">
        <f>INT(ER669)</f>
        <v>0</v>
      </c>
      <c r="ET669" s="23">
        <f>INT((ER669-ES669)*10)/10</f>
        <v>0</v>
      </c>
      <c r="EU669" s="17">
        <f>ER669-ES669-ET669</f>
        <v>0</v>
      </c>
      <c r="EV669" s="23">
        <f>IF(OR(EU669=0.05,EU669=0),EU669,IF(AND(EU669&gt;0.051,EU669&lt;0.1),0.1,IF(AND(EU669&gt;0.001,EU669&lt;0.05),0.05,EU669)))</f>
        <v>0</v>
      </c>
      <c r="EW669" s="23">
        <f>ES669+ET669+EV669</f>
        <v>0</v>
      </c>
      <c r="EX669">
        <f>IF(FB668&gt;0,EX668,0)</f>
        <v>0</v>
      </c>
      <c r="EY669" s="7">
        <f>ROUND(ED669+EJ669+EW669+EX669,2)</f>
        <v>0</v>
      </c>
      <c r="EZ669" s="7">
        <f>IF(AND(EY669&gt;0,EY670=0),EY669,0)</f>
        <v>0</v>
      </c>
      <c r="FA669" s="7">
        <f>IF(FB668&gt;0,FA668,0)</f>
        <v>0</v>
      </c>
      <c r="FB669" s="7">
        <f>IF(ROUND(EY669-FA669,2)&gt;0,ROUND(EY669-FA669,2),0)</f>
        <v>0</v>
      </c>
      <c r="GB669">
        <v>667</v>
      </c>
      <c r="GC669" s="7">
        <f>IF(HB668&gt;0,GC668-1000,GC668)</f>
        <v>0</v>
      </c>
      <c r="GD669" s="20">
        <f>IF(HB668&gt;0,ROUND(PMT($F$92/12,$F$96*12,-GC669),5),0)</f>
        <v>0</v>
      </c>
      <c r="GE669" s="15">
        <f>IF(HB668&gt;0,ROUND(GC669*$GE$1/1000,2),0)</f>
        <v>0</v>
      </c>
      <c r="GF669" s="9">
        <f>INT(GE669)</f>
        <v>0</v>
      </c>
      <c r="GG669" s="23">
        <f>INT((GE669-GF669)*10)/10</f>
        <v>0</v>
      </c>
      <c r="GH669" s="17">
        <f>GE669-GF669-GG669</f>
        <v>0</v>
      </c>
      <c r="GI669" s="23">
        <f>IF(OR(GH669=0.05,GH669=0),GH669,IF(AND(GH669&gt;0.051,GH669&lt;0.1),0.1,IF(AND(GH669&gt;0.001,GH669&lt;0.05),0.05,GH669)))</f>
        <v>0</v>
      </c>
      <c r="GJ669" s="23">
        <f>GF669+GG669+GI669</f>
        <v>0</v>
      </c>
      <c r="GK669" s="15">
        <f>IF(HB668&gt;0,ROUND($GD$1*$GK$1,2),0)</f>
        <v>0</v>
      </c>
      <c r="GL669" s="22">
        <v>0</v>
      </c>
      <c r="GM669" s="22">
        <f>IF(HB668&gt;0,ROUND($GD$1*$GM$1,0),0)</f>
        <v>0</v>
      </c>
      <c r="GN669" s="22">
        <f>IF(HB668&gt;0,ROUND($GD$1*$GN$1,2),0)</f>
        <v>0</v>
      </c>
      <c r="GO669" s="22">
        <f>IF(HB668&gt;0,ROUND($GD$1*$GO$1,2),0)</f>
        <v>0</v>
      </c>
      <c r="GP669" s="22">
        <f>IF(HB668&gt;0,ROUND($GD$1*$GP$1,2),0)</f>
        <v>0</v>
      </c>
      <c r="GQ669" s="15">
        <f>IF(HB668&gt;0,GK669+SUM(GM669:GP669),0)</f>
        <v>0</v>
      </c>
      <c r="GR669" s="22">
        <f>IF(HB668&gt;0,ROUND(GQ669/12,2),0)</f>
        <v>0</v>
      </c>
      <c r="GS669" s="9">
        <f>INT(GR669)</f>
        <v>0</v>
      </c>
      <c r="GT669" s="23">
        <f>INT((GR669-GS669)*10)/10</f>
        <v>0</v>
      </c>
      <c r="GU669" s="17">
        <f>GR669-GS669-GT669</f>
        <v>0</v>
      </c>
      <c r="GV669" s="23">
        <f>IF(OR(GU669=0.05,GU669=0),GU669,IF(AND(GU669&gt;0.051,GU669&lt;0.1),0.1,IF(AND(GU669&gt;0.001,GU669&lt;0.05),0.05,GU669)))</f>
        <v>0</v>
      </c>
      <c r="GW669" s="23">
        <f>GS669+GT669+GV669</f>
        <v>0</v>
      </c>
      <c r="GX669">
        <f>IF(HB668&gt;0,GX668,0)</f>
        <v>0</v>
      </c>
      <c r="GY669" s="7">
        <f>ROUND(GD669+GJ669+GW669+GX669,2)</f>
        <v>0</v>
      </c>
      <c r="GZ669" s="7">
        <f>IF(AND(GY669&gt;0,GY670=0),GY669,0)</f>
        <v>0</v>
      </c>
      <c r="HA669" s="7">
        <f>IF(HB668&gt;0,HA668,0)</f>
        <v>0</v>
      </c>
      <c r="HB669" s="7">
        <f>IF(ROUND(GY669-HA669,2)&gt;0,ROUND(GY669-HA669,2),0)</f>
        <v>0</v>
      </c>
    </row>
    <row r="670" spans="1:235">
      <c r="BB670">
        <v>668</v>
      </c>
      <c r="BC670" s="7">
        <f>IF(BW669&gt;0,BC669-1000,BC669)</f>
        <v>0</v>
      </c>
      <c r="BD670" s="20">
        <f>IF(BW669&gt;0,ROUND(PMT($F$92/12,$F$96*12,-BC670),5),0)</f>
        <v>0</v>
      </c>
      <c r="BE670" s="15">
        <f>IF(BW669&gt;0,ROUND(BC670*$E$1/1000,2),0)</f>
        <v>0</v>
      </c>
      <c r="BF670" s="15">
        <f>IF(BW669&gt;0,ROUND(MIN(BC670,$F$168)*$BF$1,2),0)</f>
        <v>0</v>
      </c>
      <c r="BG670" s="22">
        <v>0</v>
      </c>
      <c r="BH670" s="22">
        <f>IF(BW669&gt;0,ROUND(MIN(BC670,$F$168)*$BH$1,0),0)</f>
        <v>0</v>
      </c>
      <c r="BI670" s="22">
        <f>IF(BW669&gt;0,ROUND(MIN(BC670,$F$168)*$BI$1,2),0)</f>
        <v>0</v>
      </c>
      <c r="BJ670" s="22">
        <f>IF(BW669&gt;0,ROUND(MIN(BC670,$F$168)*$BJ$1,2),0)</f>
        <v>0</v>
      </c>
      <c r="BK670" s="22">
        <f>IF(BW669&gt;0,ROUND(MIN(BC670,$F$168)*$BK$1,2),0)</f>
        <v>0</v>
      </c>
      <c r="BL670" s="15">
        <f>IF(BW669&gt;0,BF670+SUM(BH670:BK670),0)</f>
        <v>0</v>
      </c>
      <c r="BM670" s="22">
        <f>IF(BW669&gt;0,ROUND(BL670/12,2),0)</f>
        <v>0</v>
      </c>
      <c r="BN670" s="9">
        <f>INT(BM670)</f>
        <v>0</v>
      </c>
      <c r="BO670" s="23">
        <f>INT((BM670-BN670)*10)/10</f>
        <v>0</v>
      </c>
      <c r="BP670" s="17">
        <f>BM670-BN670-BO670</f>
        <v>0</v>
      </c>
      <c r="BQ670" s="23">
        <f>IF(OR(BP670=0.05,BP670=0),BP670,IF(AND(BP670&gt;0.051,BP670&lt;0.1),0.1,IF(AND(BP670&gt;0.001,BP670&lt;0.05),0.05,BP670)))</f>
        <v>0</v>
      </c>
      <c r="BR670" s="23">
        <f>BN670+BO670+BQ670</f>
        <v>0</v>
      </c>
      <c r="BS670">
        <f>IF(BW669&gt;0,BS669,0)</f>
        <v>0</v>
      </c>
      <c r="BT670" s="7">
        <f>SUM(BD670:BE670)+BR670+BS670</f>
        <v>0</v>
      </c>
      <c r="BU670" s="7">
        <f>IF(AND(BT670&gt;0,BT671=0),BT670,0)</f>
        <v>0</v>
      </c>
      <c r="BV670" s="7">
        <f>IF(BW669&gt;0,BV669,0)</f>
        <v>0</v>
      </c>
      <c r="BW670" s="7">
        <f>IF(ROUND(BT670-BV670,2)&gt;0,ROUND(BT670-BV670,2),0)</f>
        <v>0</v>
      </c>
      <c r="CB670">
        <v>668</v>
      </c>
      <c r="CC670" s="7">
        <f>IF(DB669&gt;0,CC669-1000,CC669)</f>
        <v>0</v>
      </c>
      <c r="CD670" s="20">
        <f>IF(DB669&gt;0,ROUND(PMT($F$92/12,$F$96*12,-CC670),5),0)</f>
        <v>0</v>
      </c>
      <c r="CE670" s="15">
        <f>IF(DB669&gt;0,ROUND(CC670*$CE$1/1000,2),0)</f>
        <v>0</v>
      </c>
      <c r="CF670" s="9">
        <f>INT(CE670)</f>
        <v>0</v>
      </c>
      <c r="CG670" s="23">
        <f>INT((CE670-CF670)*10)/10</f>
        <v>0</v>
      </c>
      <c r="CH670" s="17">
        <f>CE670-CF670-CG670</f>
        <v>0</v>
      </c>
      <c r="CI670" s="23">
        <f>IF(OR(CH670=0.05,CH670=0),CH670,IF(AND(CH670&gt;0.051,CH670&lt;0.1),0.1,IF(AND(CH670&gt;0.001,CH670&lt;0.05),0.05,CH670)))</f>
        <v>0</v>
      </c>
      <c r="CJ670" s="23">
        <f>CF670+CG670+CI670</f>
        <v>0</v>
      </c>
      <c r="CK670" s="15">
        <f>IF(DB669&gt;0,ROUND($CD$1*$CK$1,2),0)</f>
        <v>0</v>
      </c>
      <c r="CL670" s="22">
        <v>0</v>
      </c>
      <c r="CM670" s="22">
        <f>IF(DB669&gt;0,ROUND($CD$1*$CM$1,2),0)</f>
        <v>0</v>
      </c>
      <c r="CN670" s="22">
        <f>IF(DB669&gt;0,ROUND($CD$1*$CN$1,2),0)</f>
        <v>0</v>
      </c>
      <c r="CO670" s="22">
        <f>IF(DB669&gt;0,ROUND($CD$1*$CO$1,2),0)</f>
        <v>0</v>
      </c>
      <c r="CP670" s="22">
        <f>IF(DB669&gt;0,ROUND($CD$1*$CP$1,2),0)</f>
        <v>0</v>
      </c>
      <c r="CQ670" s="15">
        <f>IF(DB669&gt;0,CK670+SUM(CM670:CP670),0)</f>
        <v>0</v>
      </c>
      <c r="CR670" s="22">
        <f>IF(DB669&gt;0,ROUND(CQ670/12,2),0)</f>
        <v>0</v>
      </c>
      <c r="CS670" s="9">
        <f>INT(CR670)</f>
        <v>0</v>
      </c>
      <c r="CT670" s="23">
        <f>INT((CR670-CS670)*10)/10</f>
        <v>0</v>
      </c>
      <c r="CU670" s="17">
        <f>CR670-CS670-CT670</f>
        <v>0</v>
      </c>
      <c r="CV670" s="23">
        <f>IF(OR(CU670=0.05,CU670=0),CU670,IF(AND(CU670&gt;0.051,CU670&lt;0.1),0.1,IF(AND(CU670&gt;0.001,CU670&lt;0.05),0.05,CU670)))</f>
        <v>0</v>
      </c>
      <c r="CW670" s="23">
        <f>CS670+CT670+CV670</f>
        <v>0</v>
      </c>
      <c r="CX670">
        <f>IF(DB669&gt;0,CX669,0)</f>
        <v>0</v>
      </c>
      <c r="CY670" s="7">
        <f>ROUND(CD670+CJ670+CW670+CX670,2)</f>
        <v>0</v>
      </c>
      <c r="CZ670" s="7">
        <f>IF(AND(CY670&gt;0,CY671=0),CY670,0)</f>
        <v>0</v>
      </c>
      <c r="DA670" s="7">
        <f>IF(DB669&gt;0,DA669,0)</f>
        <v>0</v>
      </c>
      <c r="DB670" s="7">
        <f>IF(ROUND(CY670-DA670,2)&gt;0,ROUND(CY670-DA670,2),0)</f>
        <v>0</v>
      </c>
      <c r="EB670">
        <v>668</v>
      </c>
      <c r="EC670" s="7">
        <f>IF(FB669&gt;0,EC669-1000,EC669)</f>
        <v>0</v>
      </c>
      <c r="ED670" s="20">
        <f>IF(FB669&gt;0,ROUND(PMT($F$92/12,$F$96*12,-EC670),5),0)</f>
        <v>0</v>
      </c>
      <c r="EE670" s="15">
        <f>IF(FB669&gt;0,ROUND(EC670*$EE$1/1000,2),0)</f>
        <v>0</v>
      </c>
      <c r="EF670" s="9">
        <f>INT(EE670)</f>
        <v>0</v>
      </c>
      <c r="EG670" s="23">
        <f>INT((EE670-EF670)*10)/10</f>
        <v>0</v>
      </c>
      <c r="EH670" s="17">
        <f>EE670-EF670-EG670</f>
        <v>0</v>
      </c>
      <c r="EI670" s="23">
        <f>IF(OR(EH670=0.05,EH670=0),EH670,IF(AND(EH670&gt;0.051,EH670&lt;0.1),0.1,IF(AND(EH670&gt;0.001,EH670&lt;0.05),0.05,EH670)))</f>
        <v>0</v>
      </c>
      <c r="EJ670" s="23">
        <f>EF670+EG670+EI670</f>
        <v>0</v>
      </c>
      <c r="EK670" s="15">
        <f>IF(FB669&gt;0,ROUND($ED$1*$EK$1,2),0)</f>
        <v>0</v>
      </c>
      <c r="EL670" s="22">
        <v>0</v>
      </c>
      <c r="EM670" s="22">
        <f>IF(FB669&gt;0,ROUND($ED$1*$EM$1,0),0)</f>
        <v>0</v>
      </c>
      <c r="EN670" s="22">
        <f>IF(FB669&gt;0,ROUND($ED$1*$EN$1,2),0)</f>
        <v>0</v>
      </c>
      <c r="EO670" s="22">
        <f>IF(FB669&gt;0,ROUND($ED$1*$EO$1,2),0)</f>
        <v>0</v>
      </c>
      <c r="EP670" s="22">
        <f>IF(FB669&gt;0,ROUND($ED$1*$EP$1,2),0)</f>
        <v>0</v>
      </c>
      <c r="EQ670" s="15">
        <f>IF(FB669&gt;0,EK670+SUM(EM670:EP670),0)</f>
        <v>0</v>
      </c>
      <c r="ER670" s="22">
        <f>IF(FB669&gt;0,ROUND(EQ670/12,2),0)</f>
        <v>0</v>
      </c>
      <c r="ES670" s="9">
        <f>INT(ER670)</f>
        <v>0</v>
      </c>
      <c r="ET670" s="23">
        <f>INT((ER670-ES670)*10)/10</f>
        <v>0</v>
      </c>
      <c r="EU670" s="17">
        <f>ER670-ES670-ET670</f>
        <v>0</v>
      </c>
      <c r="EV670" s="23">
        <f>IF(OR(EU670=0.05,EU670=0),EU670,IF(AND(EU670&gt;0.051,EU670&lt;0.1),0.1,IF(AND(EU670&gt;0.001,EU670&lt;0.05),0.05,EU670)))</f>
        <v>0</v>
      </c>
      <c r="EW670" s="23">
        <f>ES670+ET670+EV670</f>
        <v>0</v>
      </c>
      <c r="EX670">
        <f>IF(FB669&gt;0,EX669,0)</f>
        <v>0</v>
      </c>
      <c r="EY670" s="7">
        <f>ROUND(ED670+EJ670+EW670+EX670,2)</f>
        <v>0</v>
      </c>
      <c r="EZ670" s="7">
        <f>IF(AND(EY670&gt;0,EY671=0),EY670,0)</f>
        <v>0</v>
      </c>
      <c r="FA670" s="7">
        <f>IF(FB669&gt;0,FA669,0)</f>
        <v>0</v>
      </c>
      <c r="FB670" s="7">
        <f>IF(ROUND(EY670-FA670,2)&gt;0,ROUND(EY670-FA670,2),0)</f>
        <v>0</v>
      </c>
      <c r="GB670">
        <v>668</v>
      </c>
      <c r="GC670" s="7">
        <f>IF(HB669&gt;0,GC669-1000,GC669)</f>
        <v>0</v>
      </c>
      <c r="GD670" s="20">
        <f>IF(HB669&gt;0,ROUND(PMT($F$92/12,$F$96*12,-GC670),5),0)</f>
        <v>0</v>
      </c>
      <c r="GE670" s="15">
        <f>IF(HB669&gt;0,ROUND(GC670*$GE$1/1000,2),0)</f>
        <v>0</v>
      </c>
      <c r="GF670" s="9">
        <f>INT(GE670)</f>
        <v>0</v>
      </c>
      <c r="GG670" s="23">
        <f>INT((GE670-GF670)*10)/10</f>
        <v>0</v>
      </c>
      <c r="GH670" s="17">
        <f>GE670-GF670-GG670</f>
        <v>0</v>
      </c>
      <c r="GI670" s="23">
        <f>IF(OR(GH670=0.05,GH670=0),GH670,IF(AND(GH670&gt;0.051,GH670&lt;0.1),0.1,IF(AND(GH670&gt;0.001,GH670&lt;0.05),0.05,GH670)))</f>
        <v>0</v>
      </c>
      <c r="GJ670" s="23">
        <f>GF670+GG670+GI670</f>
        <v>0</v>
      </c>
      <c r="GK670" s="15">
        <f>IF(HB669&gt;0,ROUND($GD$1*$GK$1,2),0)</f>
        <v>0</v>
      </c>
      <c r="GL670" s="22">
        <v>0</v>
      </c>
      <c r="GM670" s="22">
        <f>IF(HB669&gt;0,ROUND($GD$1*$GM$1,0),0)</f>
        <v>0</v>
      </c>
      <c r="GN670" s="22">
        <f>IF(HB669&gt;0,ROUND($GD$1*$GN$1,2),0)</f>
        <v>0</v>
      </c>
      <c r="GO670" s="22">
        <f>IF(HB669&gt;0,ROUND($GD$1*$GO$1,2),0)</f>
        <v>0</v>
      </c>
      <c r="GP670" s="22">
        <f>IF(HB669&gt;0,ROUND($GD$1*$GP$1,2),0)</f>
        <v>0</v>
      </c>
      <c r="GQ670" s="15">
        <f>IF(HB669&gt;0,GK670+SUM(GM670:GP670),0)</f>
        <v>0</v>
      </c>
      <c r="GR670" s="22">
        <f>IF(HB669&gt;0,ROUND(GQ670/12,2),0)</f>
        <v>0</v>
      </c>
      <c r="GS670" s="9">
        <f>INT(GR670)</f>
        <v>0</v>
      </c>
      <c r="GT670" s="23">
        <f>INT((GR670-GS670)*10)/10</f>
        <v>0</v>
      </c>
      <c r="GU670" s="17">
        <f>GR670-GS670-GT670</f>
        <v>0</v>
      </c>
      <c r="GV670" s="23">
        <f>IF(OR(GU670=0.05,GU670=0),GU670,IF(AND(GU670&gt;0.051,GU670&lt;0.1),0.1,IF(AND(GU670&gt;0.001,GU670&lt;0.05),0.05,GU670)))</f>
        <v>0</v>
      </c>
      <c r="GW670" s="23">
        <f>GS670+GT670+GV670</f>
        <v>0</v>
      </c>
      <c r="GX670">
        <f>IF(HB669&gt;0,GX669,0)</f>
        <v>0</v>
      </c>
      <c r="GY670" s="7">
        <f>ROUND(GD670+GJ670+GW670+GX670,2)</f>
        <v>0</v>
      </c>
      <c r="GZ670" s="7">
        <f>IF(AND(GY670&gt;0,GY671=0),GY670,0)</f>
        <v>0</v>
      </c>
      <c r="HA670" s="7">
        <f>IF(HB669&gt;0,HA669,0)</f>
        <v>0</v>
      </c>
      <c r="HB670" s="7">
        <f>IF(ROUND(GY670-HA670,2)&gt;0,ROUND(GY670-HA670,2),0)</f>
        <v>0</v>
      </c>
    </row>
    <row r="671" spans="1:235">
      <c r="BB671">
        <v>669</v>
      </c>
      <c r="BC671" s="7">
        <f>IF(BW670&gt;0,BC670-1000,BC670)</f>
        <v>0</v>
      </c>
      <c r="BD671" s="20">
        <f>IF(BW670&gt;0,ROUND(PMT($F$92/12,$F$96*12,-BC671),5),0)</f>
        <v>0</v>
      </c>
      <c r="BE671" s="15">
        <f>IF(BW670&gt;0,ROUND(BC671*$E$1/1000,2),0)</f>
        <v>0</v>
      </c>
      <c r="BF671" s="15">
        <f>IF(BW670&gt;0,ROUND(MIN(BC671,$F$168)*$BF$1,2),0)</f>
        <v>0</v>
      </c>
      <c r="BG671" s="22">
        <v>0</v>
      </c>
      <c r="BH671" s="22">
        <f>IF(BW670&gt;0,ROUND(MIN(BC671,$F$168)*$BH$1,0),0)</f>
        <v>0</v>
      </c>
      <c r="BI671" s="22">
        <f>IF(BW670&gt;0,ROUND(MIN(BC671,$F$168)*$BI$1,2),0)</f>
        <v>0</v>
      </c>
      <c r="BJ671" s="22">
        <f>IF(BW670&gt;0,ROUND(MIN(BC671,$F$168)*$BJ$1,2),0)</f>
        <v>0</v>
      </c>
      <c r="BK671" s="22">
        <f>IF(BW670&gt;0,ROUND(MIN(BC671,$F$168)*$BK$1,2),0)</f>
        <v>0</v>
      </c>
      <c r="BL671" s="15">
        <f>IF(BW670&gt;0,BF671+SUM(BH671:BK671),0)</f>
        <v>0</v>
      </c>
      <c r="BM671" s="22">
        <f>IF(BW670&gt;0,ROUND(BL671/12,2),0)</f>
        <v>0</v>
      </c>
      <c r="BN671" s="9">
        <f>INT(BM671)</f>
        <v>0</v>
      </c>
      <c r="BO671" s="23">
        <f>INT((BM671-BN671)*10)/10</f>
        <v>0</v>
      </c>
      <c r="BP671" s="17">
        <f>BM671-BN671-BO671</f>
        <v>0</v>
      </c>
      <c r="BQ671" s="23">
        <f>IF(OR(BP671=0.05,BP671=0),BP671,IF(AND(BP671&gt;0.051,BP671&lt;0.1),0.1,IF(AND(BP671&gt;0.001,BP671&lt;0.05),0.05,BP671)))</f>
        <v>0</v>
      </c>
      <c r="BR671" s="23">
        <f>BN671+BO671+BQ671</f>
        <v>0</v>
      </c>
      <c r="BS671">
        <f>IF(BW670&gt;0,BS670,0)</f>
        <v>0</v>
      </c>
      <c r="BT671" s="7">
        <f>SUM(BD671:BE671)+BR671+BS671</f>
        <v>0</v>
      </c>
      <c r="BU671" s="7">
        <f>IF(AND(BT671&gt;0,BT672=0),BT671,0)</f>
        <v>0</v>
      </c>
      <c r="BV671" s="7">
        <f>IF(BW670&gt;0,BV670,0)</f>
        <v>0</v>
      </c>
      <c r="BW671" s="7">
        <f>IF(ROUND(BT671-BV671,2)&gt;0,ROUND(BT671-BV671,2),0)</f>
        <v>0</v>
      </c>
      <c r="CB671">
        <v>669</v>
      </c>
      <c r="CC671" s="7">
        <f>IF(DB670&gt;0,CC670-1000,CC670)</f>
        <v>0</v>
      </c>
      <c r="CD671" s="20">
        <f>IF(DB670&gt;0,ROUND(PMT($F$92/12,$F$96*12,-CC671),5),0)</f>
        <v>0</v>
      </c>
      <c r="CE671" s="15">
        <f>IF(DB670&gt;0,ROUND(CC671*$CE$1/1000,2),0)</f>
        <v>0</v>
      </c>
      <c r="CF671" s="9">
        <f>INT(CE671)</f>
        <v>0</v>
      </c>
      <c r="CG671" s="23">
        <f>INT((CE671-CF671)*10)/10</f>
        <v>0</v>
      </c>
      <c r="CH671" s="17">
        <f>CE671-CF671-CG671</f>
        <v>0</v>
      </c>
      <c r="CI671" s="23">
        <f>IF(OR(CH671=0.05,CH671=0),CH671,IF(AND(CH671&gt;0.051,CH671&lt;0.1),0.1,IF(AND(CH671&gt;0.001,CH671&lt;0.05),0.05,CH671)))</f>
        <v>0</v>
      </c>
      <c r="CJ671" s="23">
        <f>CF671+CG671+CI671</f>
        <v>0</v>
      </c>
      <c r="CK671" s="15">
        <f>IF(DB670&gt;0,ROUND($CD$1*$CK$1,2),0)</f>
        <v>0</v>
      </c>
      <c r="CL671" s="22">
        <v>0</v>
      </c>
      <c r="CM671" s="22">
        <f>IF(DB670&gt;0,ROUND($CD$1*$CM$1,2),0)</f>
        <v>0</v>
      </c>
      <c r="CN671" s="22">
        <f>IF(DB670&gt;0,ROUND($CD$1*$CN$1,2),0)</f>
        <v>0</v>
      </c>
      <c r="CO671" s="22">
        <f>IF(DB670&gt;0,ROUND($CD$1*$CO$1,2),0)</f>
        <v>0</v>
      </c>
      <c r="CP671" s="22">
        <f>IF(DB670&gt;0,ROUND($CD$1*$CP$1,2),0)</f>
        <v>0</v>
      </c>
      <c r="CQ671" s="15">
        <f>IF(DB670&gt;0,CK671+SUM(CM671:CP671),0)</f>
        <v>0</v>
      </c>
      <c r="CR671" s="22">
        <f>IF(DB670&gt;0,ROUND(CQ671/12,2),0)</f>
        <v>0</v>
      </c>
      <c r="CS671" s="9">
        <f>INT(CR671)</f>
        <v>0</v>
      </c>
      <c r="CT671" s="23">
        <f>INT((CR671-CS671)*10)/10</f>
        <v>0</v>
      </c>
      <c r="CU671" s="17">
        <f>CR671-CS671-CT671</f>
        <v>0</v>
      </c>
      <c r="CV671" s="23">
        <f>IF(OR(CU671=0.05,CU671=0),CU671,IF(AND(CU671&gt;0.051,CU671&lt;0.1),0.1,IF(AND(CU671&gt;0.001,CU671&lt;0.05),0.05,CU671)))</f>
        <v>0</v>
      </c>
      <c r="CW671" s="23">
        <f>CS671+CT671+CV671</f>
        <v>0</v>
      </c>
      <c r="CX671">
        <f>IF(DB670&gt;0,CX670,0)</f>
        <v>0</v>
      </c>
      <c r="CY671" s="7">
        <f>ROUND(CD671+CJ671+CW671+CX671,2)</f>
        <v>0</v>
      </c>
      <c r="CZ671" s="7">
        <f>IF(AND(CY671&gt;0,CY672=0),CY671,0)</f>
        <v>0</v>
      </c>
      <c r="DA671" s="7">
        <f>IF(DB670&gt;0,DA670,0)</f>
        <v>0</v>
      </c>
      <c r="DB671" s="7">
        <f>IF(ROUND(CY671-DA671,2)&gt;0,ROUND(CY671-DA671,2),0)</f>
        <v>0</v>
      </c>
      <c r="EB671">
        <v>669</v>
      </c>
      <c r="EC671" s="7">
        <f>IF(FB670&gt;0,EC670-1000,EC670)</f>
        <v>0</v>
      </c>
      <c r="ED671" s="20">
        <f>IF(FB670&gt;0,ROUND(PMT($F$92/12,$F$96*12,-EC671),5),0)</f>
        <v>0</v>
      </c>
      <c r="EE671" s="15">
        <f>IF(FB670&gt;0,ROUND(EC671*$EE$1/1000,2),0)</f>
        <v>0</v>
      </c>
      <c r="EF671" s="9">
        <f>INT(EE671)</f>
        <v>0</v>
      </c>
      <c r="EG671" s="23">
        <f>INT((EE671-EF671)*10)/10</f>
        <v>0</v>
      </c>
      <c r="EH671" s="17">
        <f>EE671-EF671-EG671</f>
        <v>0</v>
      </c>
      <c r="EI671" s="23">
        <f>IF(OR(EH671=0.05,EH671=0),EH671,IF(AND(EH671&gt;0.051,EH671&lt;0.1),0.1,IF(AND(EH671&gt;0.001,EH671&lt;0.05),0.05,EH671)))</f>
        <v>0</v>
      </c>
      <c r="EJ671" s="23">
        <f>EF671+EG671+EI671</f>
        <v>0</v>
      </c>
      <c r="EK671" s="15">
        <f>IF(FB670&gt;0,ROUND($ED$1*$EK$1,2),0)</f>
        <v>0</v>
      </c>
      <c r="EL671" s="22">
        <v>0</v>
      </c>
      <c r="EM671" s="22">
        <f>IF(FB670&gt;0,ROUND($ED$1*$EM$1,0),0)</f>
        <v>0</v>
      </c>
      <c r="EN671" s="22">
        <f>IF(FB670&gt;0,ROUND($ED$1*$EN$1,2),0)</f>
        <v>0</v>
      </c>
      <c r="EO671" s="22">
        <f>IF(FB670&gt;0,ROUND($ED$1*$EO$1,2),0)</f>
        <v>0</v>
      </c>
      <c r="EP671" s="22">
        <f>IF(FB670&gt;0,ROUND($ED$1*$EP$1,2),0)</f>
        <v>0</v>
      </c>
      <c r="EQ671" s="15">
        <f>IF(FB670&gt;0,EK671+SUM(EM671:EP671),0)</f>
        <v>0</v>
      </c>
      <c r="ER671" s="22">
        <f>IF(FB670&gt;0,ROUND(EQ671/12,2),0)</f>
        <v>0</v>
      </c>
      <c r="ES671" s="9">
        <f>INT(ER671)</f>
        <v>0</v>
      </c>
      <c r="ET671" s="23">
        <f>INT((ER671-ES671)*10)/10</f>
        <v>0</v>
      </c>
      <c r="EU671" s="17">
        <f>ER671-ES671-ET671</f>
        <v>0</v>
      </c>
      <c r="EV671" s="23">
        <f>IF(OR(EU671=0.05,EU671=0),EU671,IF(AND(EU671&gt;0.051,EU671&lt;0.1),0.1,IF(AND(EU671&gt;0.001,EU671&lt;0.05),0.05,EU671)))</f>
        <v>0</v>
      </c>
      <c r="EW671" s="23">
        <f>ES671+ET671+EV671</f>
        <v>0</v>
      </c>
      <c r="EX671">
        <f>IF(FB670&gt;0,EX670,0)</f>
        <v>0</v>
      </c>
      <c r="EY671" s="7">
        <f>ROUND(ED671+EJ671+EW671+EX671,2)</f>
        <v>0</v>
      </c>
      <c r="EZ671" s="7">
        <f>IF(AND(EY671&gt;0,EY672=0),EY671,0)</f>
        <v>0</v>
      </c>
      <c r="FA671" s="7">
        <f>IF(FB670&gt;0,FA670,0)</f>
        <v>0</v>
      </c>
      <c r="FB671" s="7">
        <f>IF(ROUND(EY671-FA671,2)&gt;0,ROUND(EY671-FA671,2),0)</f>
        <v>0</v>
      </c>
      <c r="GB671">
        <v>669</v>
      </c>
      <c r="GC671" s="7">
        <f>IF(HB670&gt;0,GC670-1000,GC670)</f>
        <v>0</v>
      </c>
      <c r="GD671" s="20">
        <f>IF(HB670&gt;0,ROUND(PMT($F$92/12,$F$96*12,-GC671),5),0)</f>
        <v>0</v>
      </c>
      <c r="GE671" s="15">
        <f>IF(HB670&gt;0,ROUND(GC671*$GE$1/1000,2),0)</f>
        <v>0</v>
      </c>
      <c r="GF671" s="9">
        <f>INT(GE671)</f>
        <v>0</v>
      </c>
      <c r="GG671" s="23">
        <f>INT((GE671-GF671)*10)/10</f>
        <v>0</v>
      </c>
      <c r="GH671" s="17">
        <f>GE671-GF671-GG671</f>
        <v>0</v>
      </c>
      <c r="GI671" s="23">
        <f>IF(OR(GH671=0.05,GH671=0),GH671,IF(AND(GH671&gt;0.051,GH671&lt;0.1),0.1,IF(AND(GH671&gt;0.001,GH671&lt;0.05),0.05,GH671)))</f>
        <v>0</v>
      </c>
      <c r="GJ671" s="23">
        <f>GF671+GG671+GI671</f>
        <v>0</v>
      </c>
      <c r="GK671" s="15">
        <f>IF(HB670&gt;0,ROUND($GD$1*$GK$1,2),0)</f>
        <v>0</v>
      </c>
      <c r="GL671" s="22">
        <v>0</v>
      </c>
      <c r="GM671" s="22">
        <f>IF(HB670&gt;0,ROUND($GD$1*$GM$1,0),0)</f>
        <v>0</v>
      </c>
      <c r="GN671" s="22">
        <f>IF(HB670&gt;0,ROUND($GD$1*$GN$1,2),0)</f>
        <v>0</v>
      </c>
      <c r="GO671" s="22">
        <f>IF(HB670&gt;0,ROUND($GD$1*$GO$1,2),0)</f>
        <v>0</v>
      </c>
      <c r="GP671" s="22">
        <f>IF(HB670&gt;0,ROUND($GD$1*$GP$1,2),0)</f>
        <v>0</v>
      </c>
      <c r="GQ671" s="15">
        <f>IF(HB670&gt;0,GK671+SUM(GM671:GP671),0)</f>
        <v>0</v>
      </c>
      <c r="GR671" s="22">
        <f>IF(HB670&gt;0,ROUND(GQ671/12,2),0)</f>
        <v>0</v>
      </c>
      <c r="GS671" s="9">
        <f>INT(GR671)</f>
        <v>0</v>
      </c>
      <c r="GT671" s="23">
        <f>INT((GR671-GS671)*10)/10</f>
        <v>0</v>
      </c>
      <c r="GU671" s="17">
        <f>GR671-GS671-GT671</f>
        <v>0</v>
      </c>
      <c r="GV671" s="23">
        <f>IF(OR(GU671=0.05,GU671=0),GU671,IF(AND(GU671&gt;0.051,GU671&lt;0.1),0.1,IF(AND(GU671&gt;0.001,GU671&lt;0.05),0.05,GU671)))</f>
        <v>0</v>
      </c>
      <c r="GW671" s="23">
        <f>GS671+GT671+GV671</f>
        <v>0</v>
      </c>
      <c r="GX671">
        <f>IF(HB670&gt;0,GX670,0)</f>
        <v>0</v>
      </c>
      <c r="GY671" s="7">
        <f>ROUND(GD671+GJ671+GW671+GX671,2)</f>
        <v>0</v>
      </c>
      <c r="GZ671" s="7">
        <f>IF(AND(GY671&gt;0,GY672=0),GY671,0)</f>
        <v>0</v>
      </c>
      <c r="HA671" s="7">
        <f>IF(HB670&gt;0,HA670,0)</f>
        <v>0</v>
      </c>
      <c r="HB671" s="7">
        <f>IF(ROUND(GY671-HA671,2)&gt;0,ROUND(GY671-HA671,2),0)</f>
        <v>0</v>
      </c>
    </row>
    <row r="672" spans="1:235">
      <c r="BB672">
        <v>670</v>
      </c>
      <c r="BC672" s="7">
        <f>IF(BW671&gt;0,BC671-1000,BC671)</f>
        <v>0</v>
      </c>
      <c r="BD672" s="20">
        <f>IF(BW671&gt;0,ROUND(PMT($F$92/12,$F$96*12,-BC672),5),0)</f>
        <v>0</v>
      </c>
      <c r="BE672" s="15">
        <f>IF(BW671&gt;0,ROUND(BC672*$E$1/1000,2),0)</f>
        <v>0</v>
      </c>
      <c r="BF672" s="15">
        <f>IF(BW671&gt;0,ROUND(MIN(BC672,$F$168)*$BF$1,2),0)</f>
        <v>0</v>
      </c>
      <c r="BG672" s="22">
        <v>0</v>
      </c>
      <c r="BH672" s="22">
        <f>IF(BW671&gt;0,ROUND(MIN(BC672,$F$168)*$BH$1,0),0)</f>
        <v>0</v>
      </c>
      <c r="BI672" s="22">
        <f>IF(BW671&gt;0,ROUND(MIN(BC672,$F$168)*$BI$1,2),0)</f>
        <v>0</v>
      </c>
      <c r="BJ672" s="22">
        <f>IF(BW671&gt;0,ROUND(MIN(BC672,$F$168)*$BJ$1,2),0)</f>
        <v>0</v>
      </c>
      <c r="BK672" s="22">
        <f>IF(BW671&gt;0,ROUND(MIN(BC672,$F$168)*$BK$1,2),0)</f>
        <v>0</v>
      </c>
      <c r="BL672" s="15">
        <f>IF(BW671&gt;0,BF672+SUM(BH672:BK672),0)</f>
        <v>0</v>
      </c>
      <c r="BM672" s="22">
        <f>IF(BW671&gt;0,ROUND(BL672/12,2),0)</f>
        <v>0</v>
      </c>
      <c r="BN672" s="9">
        <f>INT(BM672)</f>
        <v>0</v>
      </c>
      <c r="BO672" s="23">
        <f>INT((BM672-BN672)*10)/10</f>
        <v>0</v>
      </c>
      <c r="BP672" s="17">
        <f>BM672-BN672-BO672</f>
        <v>0</v>
      </c>
      <c r="BQ672" s="23">
        <f>IF(OR(BP672=0.05,BP672=0),BP672,IF(AND(BP672&gt;0.051,BP672&lt;0.1),0.1,IF(AND(BP672&gt;0.001,BP672&lt;0.05),0.05,BP672)))</f>
        <v>0</v>
      </c>
      <c r="BR672" s="23">
        <f>BN672+BO672+BQ672</f>
        <v>0</v>
      </c>
      <c r="BS672">
        <f>IF(BW671&gt;0,BS671,0)</f>
        <v>0</v>
      </c>
      <c r="BT672" s="7">
        <f>SUM(BD672:BE672)+BR672+BS672</f>
        <v>0</v>
      </c>
      <c r="BU672" s="7">
        <f>IF(AND(BT672&gt;0,BT673=0),BT672,0)</f>
        <v>0</v>
      </c>
      <c r="BV672" s="7">
        <f>IF(BW671&gt;0,BV671,0)</f>
        <v>0</v>
      </c>
      <c r="BW672" s="7">
        <f>IF(ROUND(BT672-BV672,2)&gt;0,ROUND(BT672-BV672,2),0)</f>
        <v>0</v>
      </c>
      <c r="CB672">
        <v>670</v>
      </c>
      <c r="CC672" s="7">
        <f>IF(DB671&gt;0,CC671-1000,CC671)</f>
        <v>0</v>
      </c>
      <c r="CD672" s="20">
        <f>IF(DB671&gt;0,ROUND(PMT($F$92/12,$F$96*12,-CC672),5),0)</f>
        <v>0</v>
      </c>
      <c r="CE672" s="15">
        <f>IF(DB671&gt;0,ROUND(CC672*$CE$1/1000,2),0)</f>
        <v>0</v>
      </c>
      <c r="CF672" s="9">
        <f>INT(CE672)</f>
        <v>0</v>
      </c>
      <c r="CG672" s="23">
        <f>INT((CE672-CF672)*10)/10</f>
        <v>0</v>
      </c>
      <c r="CH672" s="17">
        <f>CE672-CF672-CG672</f>
        <v>0</v>
      </c>
      <c r="CI672" s="23">
        <f>IF(OR(CH672=0.05,CH672=0),CH672,IF(AND(CH672&gt;0.051,CH672&lt;0.1),0.1,IF(AND(CH672&gt;0.001,CH672&lt;0.05),0.05,CH672)))</f>
        <v>0</v>
      </c>
      <c r="CJ672" s="23">
        <f>CF672+CG672+CI672</f>
        <v>0</v>
      </c>
      <c r="CK672" s="15">
        <f>IF(DB671&gt;0,ROUND($CD$1*$CK$1,2),0)</f>
        <v>0</v>
      </c>
      <c r="CL672" s="22">
        <v>0</v>
      </c>
      <c r="CM672" s="22">
        <f>IF(DB671&gt;0,ROUND($CD$1*$CM$1,2),0)</f>
        <v>0</v>
      </c>
      <c r="CN672" s="22">
        <f>IF(DB671&gt;0,ROUND($CD$1*$CN$1,2),0)</f>
        <v>0</v>
      </c>
      <c r="CO672" s="22">
        <f>IF(DB671&gt;0,ROUND($CD$1*$CO$1,2),0)</f>
        <v>0</v>
      </c>
      <c r="CP672" s="22">
        <f>IF(DB671&gt;0,ROUND($CD$1*$CP$1,2),0)</f>
        <v>0</v>
      </c>
      <c r="CQ672" s="15">
        <f>IF(DB671&gt;0,CK672+SUM(CM672:CP672),0)</f>
        <v>0</v>
      </c>
      <c r="CR672" s="22">
        <f>IF(DB671&gt;0,ROUND(CQ672/12,2),0)</f>
        <v>0</v>
      </c>
      <c r="CS672" s="9">
        <f>INT(CR672)</f>
        <v>0</v>
      </c>
      <c r="CT672" s="23">
        <f>INT((CR672-CS672)*10)/10</f>
        <v>0</v>
      </c>
      <c r="CU672" s="17">
        <f>CR672-CS672-CT672</f>
        <v>0</v>
      </c>
      <c r="CV672" s="23">
        <f>IF(OR(CU672=0.05,CU672=0),CU672,IF(AND(CU672&gt;0.051,CU672&lt;0.1),0.1,IF(AND(CU672&gt;0.001,CU672&lt;0.05),0.05,CU672)))</f>
        <v>0</v>
      </c>
      <c r="CW672" s="23">
        <f>CS672+CT672+CV672</f>
        <v>0</v>
      </c>
      <c r="CX672">
        <f>IF(DB671&gt;0,CX671,0)</f>
        <v>0</v>
      </c>
      <c r="CY672" s="7">
        <f>ROUND(CD672+CJ672+CW672+CX672,2)</f>
        <v>0</v>
      </c>
      <c r="CZ672" s="7">
        <f>IF(AND(CY672&gt;0,CY673=0),CY672,0)</f>
        <v>0</v>
      </c>
      <c r="DA672" s="7">
        <f>IF(DB671&gt;0,DA671,0)</f>
        <v>0</v>
      </c>
      <c r="DB672" s="7">
        <f>IF(ROUND(CY672-DA672,2)&gt;0,ROUND(CY672-DA672,2),0)</f>
        <v>0</v>
      </c>
      <c r="EB672">
        <v>670</v>
      </c>
      <c r="EC672" s="7">
        <f>IF(FB671&gt;0,EC671-1000,EC671)</f>
        <v>0</v>
      </c>
      <c r="ED672" s="20">
        <f>IF(FB671&gt;0,ROUND(PMT($F$92/12,$F$96*12,-EC672),5),0)</f>
        <v>0</v>
      </c>
      <c r="EE672" s="15">
        <f>IF(FB671&gt;0,ROUND(EC672*$EE$1/1000,2),0)</f>
        <v>0</v>
      </c>
      <c r="EF672" s="9">
        <f>INT(EE672)</f>
        <v>0</v>
      </c>
      <c r="EG672" s="23">
        <f>INT((EE672-EF672)*10)/10</f>
        <v>0</v>
      </c>
      <c r="EH672" s="17">
        <f>EE672-EF672-EG672</f>
        <v>0</v>
      </c>
      <c r="EI672" s="23">
        <f>IF(OR(EH672=0.05,EH672=0),EH672,IF(AND(EH672&gt;0.051,EH672&lt;0.1),0.1,IF(AND(EH672&gt;0.001,EH672&lt;0.05),0.05,EH672)))</f>
        <v>0</v>
      </c>
      <c r="EJ672" s="23">
        <f>EF672+EG672+EI672</f>
        <v>0</v>
      </c>
      <c r="EK672" s="15">
        <f>IF(FB671&gt;0,ROUND($ED$1*$EK$1,2),0)</f>
        <v>0</v>
      </c>
      <c r="EL672" s="22">
        <v>0</v>
      </c>
      <c r="EM672" s="22">
        <f>IF(FB671&gt;0,ROUND($ED$1*$EM$1,0),0)</f>
        <v>0</v>
      </c>
      <c r="EN672" s="22">
        <f>IF(FB671&gt;0,ROUND($ED$1*$EN$1,2),0)</f>
        <v>0</v>
      </c>
      <c r="EO672" s="22">
        <f>IF(FB671&gt;0,ROUND($ED$1*$EO$1,2),0)</f>
        <v>0</v>
      </c>
      <c r="EP672" s="22">
        <f>IF(FB671&gt;0,ROUND($ED$1*$EP$1,2),0)</f>
        <v>0</v>
      </c>
      <c r="EQ672" s="15">
        <f>IF(FB671&gt;0,EK672+SUM(EM672:EP672),0)</f>
        <v>0</v>
      </c>
      <c r="ER672" s="22">
        <f>IF(FB671&gt;0,ROUND(EQ672/12,2),0)</f>
        <v>0</v>
      </c>
      <c r="ES672" s="9">
        <f>INT(ER672)</f>
        <v>0</v>
      </c>
      <c r="ET672" s="23">
        <f>INT((ER672-ES672)*10)/10</f>
        <v>0</v>
      </c>
      <c r="EU672" s="17">
        <f>ER672-ES672-ET672</f>
        <v>0</v>
      </c>
      <c r="EV672" s="23">
        <f>IF(OR(EU672=0.05,EU672=0),EU672,IF(AND(EU672&gt;0.051,EU672&lt;0.1),0.1,IF(AND(EU672&gt;0.001,EU672&lt;0.05),0.05,EU672)))</f>
        <v>0</v>
      </c>
      <c r="EW672" s="23">
        <f>ES672+ET672+EV672</f>
        <v>0</v>
      </c>
      <c r="EX672">
        <f>IF(FB671&gt;0,EX671,0)</f>
        <v>0</v>
      </c>
      <c r="EY672" s="7">
        <f>ROUND(ED672+EJ672+EW672+EX672,2)</f>
        <v>0</v>
      </c>
      <c r="EZ672" s="7">
        <f>IF(AND(EY672&gt;0,EY673=0),EY672,0)</f>
        <v>0</v>
      </c>
      <c r="FA672" s="7">
        <f>IF(FB671&gt;0,FA671,0)</f>
        <v>0</v>
      </c>
      <c r="FB672" s="7">
        <f>IF(ROUND(EY672-FA672,2)&gt;0,ROUND(EY672-FA672,2),0)</f>
        <v>0</v>
      </c>
      <c r="GB672">
        <v>670</v>
      </c>
      <c r="GC672" s="7">
        <f>IF(HB671&gt;0,GC671-1000,GC671)</f>
        <v>0</v>
      </c>
      <c r="GD672" s="20">
        <f>IF(HB671&gt;0,ROUND(PMT($F$92/12,$F$96*12,-GC672),5),0)</f>
        <v>0</v>
      </c>
      <c r="GE672" s="15">
        <f>IF(HB671&gt;0,ROUND(GC672*$GE$1/1000,2),0)</f>
        <v>0</v>
      </c>
      <c r="GF672" s="9">
        <f>INT(GE672)</f>
        <v>0</v>
      </c>
      <c r="GG672" s="23">
        <f>INT((GE672-GF672)*10)/10</f>
        <v>0</v>
      </c>
      <c r="GH672" s="17">
        <f>GE672-GF672-GG672</f>
        <v>0</v>
      </c>
      <c r="GI672" s="23">
        <f>IF(OR(GH672=0.05,GH672=0),GH672,IF(AND(GH672&gt;0.051,GH672&lt;0.1),0.1,IF(AND(GH672&gt;0.001,GH672&lt;0.05),0.05,GH672)))</f>
        <v>0</v>
      </c>
      <c r="GJ672" s="23">
        <f>GF672+GG672+GI672</f>
        <v>0</v>
      </c>
      <c r="GK672" s="15">
        <f>IF(HB671&gt;0,ROUND($GD$1*$GK$1,2),0)</f>
        <v>0</v>
      </c>
      <c r="GL672" s="22">
        <v>0</v>
      </c>
      <c r="GM672" s="22">
        <f>IF(HB671&gt;0,ROUND($GD$1*$GM$1,0),0)</f>
        <v>0</v>
      </c>
      <c r="GN672" s="22">
        <f>IF(HB671&gt;0,ROUND($GD$1*$GN$1,2),0)</f>
        <v>0</v>
      </c>
      <c r="GO672" s="22">
        <f>IF(HB671&gt;0,ROUND($GD$1*$GO$1,2),0)</f>
        <v>0</v>
      </c>
      <c r="GP672" s="22">
        <f>IF(HB671&gt;0,ROUND($GD$1*$GP$1,2),0)</f>
        <v>0</v>
      </c>
      <c r="GQ672" s="15">
        <f>IF(HB671&gt;0,GK672+SUM(GM672:GP672),0)</f>
        <v>0</v>
      </c>
      <c r="GR672" s="22">
        <f>IF(HB671&gt;0,ROUND(GQ672/12,2),0)</f>
        <v>0</v>
      </c>
      <c r="GS672" s="9">
        <f>INT(GR672)</f>
        <v>0</v>
      </c>
      <c r="GT672" s="23">
        <f>INT((GR672-GS672)*10)/10</f>
        <v>0</v>
      </c>
      <c r="GU672" s="17">
        <f>GR672-GS672-GT672</f>
        <v>0</v>
      </c>
      <c r="GV672" s="23">
        <f>IF(OR(GU672=0.05,GU672=0),GU672,IF(AND(GU672&gt;0.051,GU672&lt;0.1),0.1,IF(AND(GU672&gt;0.001,GU672&lt;0.05),0.05,GU672)))</f>
        <v>0</v>
      </c>
      <c r="GW672" s="23">
        <f>GS672+GT672+GV672</f>
        <v>0</v>
      </c>
      <c r="GX672">
        <f>IF(HB671&gt;0,GX671,0)</f>
        <v>0</v>
      </c>
      <c r="GY672" s="7">
        <f>ROUND(GD672+GJ672+GW672+GX672,2)</f>
        <v>0</v>
      </c>
      <c r="GZ672" s="7">
        <f>IF(AND(GY672&gt;0,GY673=0),GY672,0)</f>
        <v>0</v>
      </c>
      <c r="HA672" s="7">
        <f>IF(HB671&gt;0,HA671,0)</f>
        <v>0</v>
      </c>
      <c r="HB672" s="7">
        <f>IF(ROUND(GY672-HA672,2)&gt;0,ROUND(GY672-HA672,2),0)</f>
        <v>0</v>
      </c>
    </row>
    <row r="673" spans="1:235">
      <c r="BB673">
        <v>671</v>
      </c>
      <c r="BC673" s="7">
        <f>IF(BW672&gt;0,BC672-1000,BC672)</f>
        <v>0</v>
      </c>
      <c r="BD673" s="20">
        <f>IF(BW672&gt;0,ROUND(PMT($F$92/12,$F$96*12,-BC673),5),0)</f>
        <v>0</v>
      </c>
      <c r="BE673" s="15">
        <f>IF(BW672&gt;0,ROUND(BC673*$E$1/1000,2),0)</f>
        <v>0</v>
      </c>
      <c r="BF673" s="15">
        <f>IF(BW672&gt;0,ROUND(MIN(BC673,$F$168)*$BF$1,2),0)</f>
        <v>0</v>
      </c>
      <c r="BG673" s="22">
        <v>0</v>
      </c>
      <c r="BH673" s="22">
        <f>IF(BW672&gt;0,ROUND(MIN(BC673,$F$168)*$BH$1,0),0)</f>
        <v>0</v>
      </c>
      <c r="BI673" s="22">
        <f>IF(BW672&gt;0,ROUND(MIN(BC673,$F$168)*$BI$1,2),0)</f>
        <v>0</v>
      </c>
      <c r="BJ673" s="22">
        <f>IF(BW672&gt;0,ROUND(MIN(BC673,$F$168)*$BJ$1,2),0)</f>
        <v>0</v>
      </c>
      <c r="BK673" s="22">
        <f>IF(BW672&gt;0,ROUND(MIN(BC673,$F$168)*$BK$1,2),0)</f>
        <v>0</v>
      </c>
      <c r="BL673" s="15">
        <f>IF(BW672&gt;0,BF673+SUM(BH673:BK673),0)</f>
        <v>0</v>
      </c>
      <c r="BM673" s="22">
        <f>IF(BW672&gt;0,ROUND(BL673/12,2),0)</f>
        <v>0</v>
      </c>
      <c r="BN673" s="9">
        <f>INT(BM673)</f>
        <v>0</v>
      </c>
      <c r="BO673" s="23">
        <f>INT((BM673-BN673)*10)/10</f>
        <v>0</v>
      </c>
      <c r="BP673" s="17">
        <f>BM673-BN673-BO673</f>
        <v>0</v>
      </c>
      <c r="BQ673" s="23">
        <f>IF(OR(BP673=0.05,BP673=0),BP673,IF(AND(BP673&gt;0.051,BP673&lt;0.1),0.1,IF(AND(BP673&gt;0.001,BP673&lt;0.05),0.05,BP673)))</f>
        <v>0</v>
      </c>
      <c r="BR673" s="23">
        <f>BN673+BO673+BQ673</f>
        <v>0</v>
      </c>
      <c r="BS673">
        <f>IF(BW672&gt;0,BS672,0)</f>
        <v>0</v>
      </c>
      <c r="BT673" s="7">
        <f>SUM(BD673:BE673)+BR673+BS673</f>
        <v>0</v>
      </c>
      <c r="BU673" s="7">
        <f>IF(AND(BT673&gt;0,BT674=0),BT673,0)</f>
        <v>0</v>
      </c>
      <c r="BV673" s="7">
        <f>IF(BW672&gt;0,BV672,0)</f>
        <v>0</v>
      </c>
      <c r="BW673" s="7">
        <f>IF(ROUND(BT673-BV673,2)&gt;0,ROUND(BT673-BV673,2),0)</f>
        <v>0</v>
      </c>
      <c r="CB673">
        <v>671</v>
      </c>
      <c r="CC673" s="7">
        <f>IF(DB672&gt;0,CC672-1000,CC672)</f>
        <v>0</v>
      </c>
      <c r="CD673" s="20">
        <f>IF(DB672&gt;0,ROUND(PMT($F$92/12,$F$96*12,-CC673),5),0)</f>
        <v>0</v>
      </c>
      <c r="CE673" s="15">
        <f>IF(DB672&gt;0,ROUND(CC673*$CE$1/1000,2),0)</f>
        <v>0</v>
      </c>
      <c r="CF673" s="9">
        <f>INT(CE673)</f>
        <v>0</v>
      </c>
      <c r="CG673" s="23">
        <f>INT((CE673-CF673)*10)/10</f>
        <v>0</v>
      </c>
      <c r="CH673" s="17">
        <f>CE673-CF673-CG673</f>
        <v>0</v>
      </c>
      <c r="CI673" s="23">
        <f>IF(OR(CH673=0.05,CH673=0),CH673,IF(AND(CH673&gt;0.051,CH673&lt;0.1),0.1,IF(AND(CH673&gt;0.001,CH673&lt;0.05),0.05,CH673)))</f>
        <v>0</v>
      </c>
      <c r="CJ673" s="23">
        <f>CF673+CG673+CI673</f>
        <v>0</v>
      </c>
      <c r="CK673" s="15">
        <f>IF(DB672&gt;0,ROUND($CD$1*$CK$1,2),0)</f>
        <v>0</v>
      </c>
      <c r="CL673" s="22">
        <v>0</v>
      </c>
      <c r="CM673" s="22">
        <f>IF(DB672&gt;0,ROUND($CD$1*$CM$1,2),0)</f>
        <v>0</v>
      </c>
      <c r="CN673" s="22">
        <f>IF(DB672&gt;0,ROUND($CD$1*$CN$1,2),0)</f>
        <v>0</v>
      </c>
      <c r="CO673" s="22">
        <f>IF(DB672&gt;0,ROUND($CD$1*$CO$1,2),0)</f>
        <v>0</v>
      </c>
      <c r="CP673" s="22">
        <f>IF(DB672&gt;0,ROUND($CD$1*$CP$1,2),0)</f>
        <v>0</v>
      </c>
      <c r="CQ673" s="15">
        <f>IF(DB672&gt;0,CK673+SUM(CM673:CP673),0)</f>
        <v>0</v>
      </c>
      <c r="CR673" s="22">
        <f>IF(DB672&gt;0,ROUND(CQ673/12,2),0)</f>
        <v>0</v>
      </c>
      <c r="CS673" s="9">
        <f>INT(CR673)</f>
        <v>0</v>
      </c>
      <c r="CT673" s="23">
        <f>INT((CR673-CS673)*10)/10</f>
        <v>0</v>
      </c>
      <c r="CU673" s="17">
        <f>CR673-CS673-CT673</f>
        <v>0</v>
      </c>
      <c r="CV673" s="23">
        <f>IF(OR(CU673=0.05,CU673=0),CU673,IF(AND(CU673&gt;0.051,CU673&lt;0.1),0.1,IF(AND(CU673&gt;0.001,CU673&lt;0.05),0.05,CU673)))</f>
        <v>0</v>
      </c>
      <c r="CW673" s="23">
        <f>CS673+CT673+CV673</f>
        <v>0</v>
      </c>
      <c r="CX673">
        <f>IF(DB672&gt;0,CX672,0)</f>
        <v>0</v>
      </c>
      <c r="CY673" s="7">
        <f>ROUND(CD673+CJ673+CW673+CX673,2)</f>
        <v>0</v>
      </c>
      <c r="CZ673" s="7">
        <f>IF(AND(CY673&gt;0,CY674=0),CY673,0)</f>
        <v>0</v>
      </c>
      <c r="DA673" s="7">
        <f>IF(DB672&gt;0,DA672,0)</f>
        <v>0</v>
      </c>
      <c r="DB673" s="7">
        <f>IF(ROUND(CY673-DA673,2)&gt;0,ROUND(CY673-DA673,2),0)</f>
        <v>0</v>
      </c>
      <c r="EB673">
        <v>671</v>
      </c>
      <c r="EC673" s="7">
        <f>IF(FB672&gt;0,EC672-1000,EC672)</f>
        <v>0</v>
      </c>
      <c r="ED673" s="20">
        <f>IF(FB672&gt;0,ROUND(PMT($F$92/12,$F$96*12,-EC673),5),0)</f>
        <v>0</v>
      </c>
      <c r="EE673" s="15">
        <f>IF(FB672&gt;0,ROUND(EC673*$EE$1/1000,2),0)</f>
        <v>0</v>
      </c>
      <c r="EF673" s="9">
        <f>INT(EE673)</f>
        <v>0</v>
      </c>
      <c r="EG673" s="23">
        <f>INT((EE673-EF673)*10)/10</f>
        <v>0</v>
      </c>
      <c r="EH673" s="17">
        <f>EE673-EF673-EG673</f>
        <v>0</v>
      </c>
      <c r="EI673" s="23">
        <f>IF(OR(EH673=0.05,EH673=0),EH673,IF(AND(EH673&gt;0.051,EH673&lt;0.1),0.1,IF(AND(EH673&gt;0.001,EH673&lt;0.05),0.05,EH673)))</f>
        <v>0</v>
      </c>
      <c r="EJ673" s="23">
        <f>EF673+EG673+EI673</f>
        <v>0</v>
      </c>
      <c r="EK673" s="15">
        <f>IF(FB672&gt;0,ROUND($ED$1*$EK$1,2),0)</f>
        <v>0</v>
      </c>
      <c r="EL673" s="22">
        <v>0</v>
      </c>
      <c r="EM673" s="22">
        <f>IF(FB672&gt;0,ROUND($ED$1*$EM$1,0),0)</f>
        <v>0</v>
      </c>
      <c r="EN673" s="22">
        <f>IF(FB672&gt;0,ROUND($ED$1*$EN$1,2),0)</f>
        <v>0</v>
      </c>
      <c r="EO673" s="22">
        <f>IF(FB672&gt;0,ROUND($ED$1*$EO$1,2),0)</f>
        <v>0</v>
      </c>
      <c r="EP673" s="22">
        <f>IF(FB672&gt;0,ROUND($ED$1*$EP$1,2),0)</f>
        <v>0</v>
      </c>
      <c r="EQ673" s="15">
        <f>IF(FB672&gt;0,EK673+SUM(EM673:EP673),0)</f>
        <v>0</v>
      </c>
      <c r="ER673" s="22">
        <f>IF(FB672&gt;0,ROUND(EQ673/12,2),0)</f>
        <v>0</v>
      </c>
      <c r="ES673" s="9">
        <f>INT(ER673)</f>
        <v>0</v>
      </c>
      <c r="ET673" s="23">
        <f>INT((ER673-ES673)*10)/10</f>
        <v>0</v>
      </c>
      <c r="EU673" s="17">
        <f>ER673-ES673-ET673</f>
        <v>0</v>
      </c>
      <c r="EV673" s="23">
        <f>IF(OR(EU673=0.05,EU673=0),EU673,IF(AND(EU673&gt;0.051,EU673&lt;0.1),0.1,IF(AND(EU673&gt;0.001,EU673&lt;0.05),0.05,EU673)))</f>
        <v>0</v>
      </c>
      <c r="EW673" s="23">
        <f>ES673+ET673+EV673</f>
        <v>0</v>
      </c>
      <c r="EX673">
        <f>IF(FB672&gt;0,EX672,0)</f>
        <v>0</v>
      </c>
      <c r="EY673" s="7">
        <f>ROUND(ED673+EJ673+EW673+EX673,2)</f>
        <v>0</v>
      </c>
      <c r="EZ673" s="7">
        <f>IF(AND(EY673&gt;0,EY674=0),EY673,0)</f>
        <v>0</v>
      </c>
      <c r="FA673" s="7">
        <f>IF(FB672&gt;0,FA672,0)</f>
        <v>0</v>
      </c>
      <c r="FB673" s="7">
        <f>IF(ROUND(EY673-FA673,2)&gt;0,ROUND(EY673-FA673,2),0)</f>
        <v>0</v>
      </c>
      <c r="GB673">
        <v>671</v>
      </c>
      <c r="GC673" s="7">
        <f>IF(HB672&gt;0,GC672-1000,GC672)</f>
        <v>0</v>
      </c>
      <c r="GD673" s="20">
        <f>IF(HB672&gt;0,ROUND(PMT($F$92/12,$F$96*12,-GC673),5),0)</f>
        <v>0</v>
      </c>
      <c r="GE673" s="15">
        <f>IF(HB672&gt;0,ROUND(GC673*$GE$1/1000,2),0)</f>
        <v>0</v>
      </c>
      <c r="GF673" s="9">
        <f>INT(GE673)</f>
        <v>0</v>
      </c>
      <c r="GG673" s="23">
        <f>INT((GE673-GF673)*10)/10</f>
        <v>0</v>
      </c>
      <c r="GH673" s="17">
        <f>GE673-GF673-GG673</f>
        <v>0</v>
      </c>
      <c r="GI673" s="23">
        <f>IF(OR(GH673=0.05,GH673=0),GH673,IF(AND(GH673&gt;0.051,GH673&lt;0.1),0.1,IF(AND(GH673&gt;0.001,GH673&lt;0.05),0.05,GH673)))</f>
        <v>0</v>
      </c>
      <c r="GJ673" s="23">
        <f>GF673+GG673+GI673</f>
        <v>0</v>
      </c>
      <c r="GK673" s="15">
        <f>IF(HB672&gt;0,ROUND($GD$1*$GK$1,2),0)</f>
        <v>0</v>
      </c>
      <c r="GL673" s="22">
        <v>0</v>
      </c>
      <c r="GM673" s="22">
        <f>IF(HB672&gt;0,ROUND($GD$1*$GM$1,0),0)</f>
        <v>0</v>
      </c>
      <c r="GN673" s="22">
        <f>IF(HB672&gt;0,ROUND($GD$1*$GN$1,2),0)</f>
        <v>0</v>
      </c>
      <c r="GO673" s="22">
        <f>IF(HB672&gt;0,ROUND($GD$1*$GO$1,2),0)</f>
        <v>0</v>
      </c>
      <c r="GP673" s="22">
        <f>IF(HB672&gt;0,ROUND($GD$1*$GP$1,2),0)</f>
        <v>0</v>
      </c>
      <c r="GQ673" s="15">
        <f>IF(HB672&gt;0,GK673+SUM(GM673:GP673),0)</f>
        <v>0</v>
      </c>
      <c r="GR673" s="22">
        <f>IF(HB672&gt;0,ROUND(GQ673/12,2),0)</f>
        <v>0</v>
      </c>
      <c r="GS673" s="9">
        <f>INT(GR673)</f>
        <v>0</v>
      </c>
      <c r="GT673" s="23">
        <f>INT((GR673-GS673)*10)/10</f>
        <v>0</v>
      </c>
      <c r="GU673" s="17">
        <f>GR673-GS673-GT673</f>
        <v>0</v>
      </c>
      <c r="GV673" s="23">
        <f>IF(OR(GU673=0.05,GU673=0),GU673,IF(AND(GU673&gt;0.051,GU673&lt;0.1),0.1,IF(AND(GU673&gt;0.001,GU673&lt;0.05),0.05,GU673)))</f>
        <v>0</v>
      </c>
      <c r="GW673" s="23">
        <f>GS673+GT673+GV673</f>
        <v>0</v>
      </c>
      <c r="GX673">
        <f>IF(HB672&gt;0,GX672,0)</f>
        <v>0</v>
      </c>
      <c r="GY673" s="7">
        <f>ROUND(GD673+GJ673+GW673+GX673,2)</f>
        <v>0</v>
      </c>
      <c r="GZ673" s="7">
        <f>IF(AND(GY673&gt;0,GY674=0),GY673,0)</f>
        <v>0</v>
      </c>
      <c r="HA673" s="7">
        <f>IF(HB672&gt;0,HA672,0)</f>
        <v>0</v>
      </c>
      <c r="HB673" s="7">
        <f>IF(ROUND(GY673-HA673,2)&gt;0,ROUND(GY673-HA673,2),0)</f>
        <v>0</v>
      </c>
    </row>
    <row r="674" spans="1:235">
      <c r="BB674">
        <v>672</v>
      </c>
      <c r="BC674" s="7">
        <f>IF(BW673&gt;0,BC673-1000,BC673)</f>
        <v>0</v>
      </c>
      <c r="BD674" s="20">
        <f>IF(BW673&gt;0,ROUND(PMT($F$92/12,$F$96*12,-BC674),5),0)</f>
        <v>0</v>
      </c>
      <c r="BE674" s="15">
        <f>IF(BW673&gt;0,ROUND(BC674*$E$1/1000,2),0)</f>
        <v>0</v>
      </c>
      <c r="BF674" s="15">
        <f>IF(BW673&gt;0,ROUND(MIN(BC674,$F$168)*$BF$1,2),0)</f>
        <v>0</v>
      </c>
      <c r="BG674" s="22">
        <v>0</v>
      </c>
      <c r="BH674" s="22">
        <f>IF(BW673&gt;0,ROUND(MIN(BC674,$F$168)*$BH$1,0),0)</f>
        <v>0</v>
      </c>
      <c r="BI674" s="22">
        <f>IF(BW673&gt;0,ROUND(MIN(BC674,$F$168)*$BI$1,2),0)</f>
        <v>0</v>
      </c>
      <c r="BJ674" s="22">
        <f>IF(BW673&gt;0,ROUND(MIN(BC674,$F$168)*$BJ$1,2),0)</f>
        <v>0</v>
      </c>
      <c r="BK674" s="22">
        <f>IF(BW673&gt;0,ROUND(MIN(BC674,$F$168)*$BK$1,2),0)</f>
        <v>0</v>
      </c>
      <c r="BL674" s="15">
        <f>IF(BW673&gt;0,BF674+SUM(BH674:BK674),0)</f>
        <v>0</v>
      </c>
      <c r="BM674" s="22">
        <f>IF(BW673&gt;0,ROUND(BL674/12,2),0)</f>
        <v>0</v>
      </c>
      <c r="BN674" s="9">
        <f>INT(BM674)</f>
        <v>0</v>
      </c>
      <c r="BO674" s="23">
        <f>INT((BM674-BN674)*10)/10</f>
        <v>0</v>
      </c>
      <c r="BP674" s="17">
        <f>BM674-BN674-BO674</f>
        <v>0</v>
      </c>
      <c r="BQ674" s="23">
        <f>IF(OR(BP674=0.05,BP674=0),BP674,IF(AND(BP674&gt;0.051,BP674&lt;0.1),0.1,IF(AND(BP674&gt;0.001,BP674&lt;0.05),0.05,BP674)))</f>
        <v>0</v>
      </c>
      <c r="BR674" s="23">
        <f>BN674+BO674+BQ674</f>
        <v>0</v>
      </c>
      <c r="BS674">
        <f>IF(BW673&gt;0,BS673,0)</f>
        <v>0</v>
      </c>
      <c r="BT674" s="7">
        <f>SUM(BD674:BE674)+BR674+BS674</f>
        <v>0</v>
      </c>
      <c r="BU674" s="7">
        <f>IF(AND(BT674&gt;0,BT675=0),BT674,0)</f>
        <v>0</v>
      </c>
      <c r="BV674" s="7">
        <f>IF(BW673&gt;0,BV673,0)</f>
        <v>0</v>
      </c>
      <c r="BW674" s="7">
        <f>IF(ROUND(BT674-BV674,2)&gt;0,ROUND(BT674-BV674,2),0)</f>
        <v>0</v>
      </c>
      <c r="CB674">
        <v>672</v>
      </c>
      <c r="CC674" s="7">
        <f>IF(DB673&gt;0,CC673-1000,CC673)</f>
        <v>0</v>
      </c>
      <c r="CD674" s="20">
        <f>IF(DB673&gt;0,ROUND(PMT($F$92/12,$F$96*12,-CC674),5),0)</f>
        <v>0</v>
      </c>
      <c r="CE674" s="15">
        <f>IF(DB673&gt;0,ROUND(CC674*$CE$1/1000,2),0)</f>
        <v>0</v>
      </c>
      <c r="CF674" s="9">
        <f>INT(CE674)</f>
        <v>0</v>
      </c>
      <c r="CG674" s="23">
        <f>INT((CE674-CF674)*10)/10</f>
        <v>0</v>
      </c>
      <c r="CH674" s="17">
        <f>CE674-CF674-CG674</f>
        <v>0</v>
      </c>
      <c r="CI674" s="23">
        <f>IF(OR(CH674=0.05,CH674=0),CH674,IF(AND(CH674&gt;0.051,CH674&lt;0.1),0.1,IF(AND(CH674&gt;0.001,CH674&lt;0.05),0.05,CH674)))</f>
        <v>0</v>
      </c>
      <c r="CJ674" s="23">
        <f>CF674+CG674+CI674</f>
        <v>0</v>
      </c>
      <c r="CK674" s="15">
        <f>IF(DB673&gt;0,ROUND($CD$1*$CK$1,2),0)</f>
        <v>0</v>
      </c>
      <c r="CL674" s="22">
        <v>0</v>
      </c>
      <c r="CM674" s="22">
        <f>IF(DB673&gt;0,ROUND($CD$1*$CM$1,2),0)</f>
        <v>0</v>
      </c>
      <c r="CN674" s="22">
        <f>IF(DB673&gt;0,ROUND($CD$1*$CN$1,2),0)</f>
        <v>0</v>
      </c>
      <c r="CO674" s="22">
        <f>IF(DB673&gt;0,ROUND($CD$1*$CO$1,2),0)</f>
        <v>0</v>
      </c>
      <c r="CP674" s="22">
        <f>IF(DB673&gt;0,ROUND($CD$1*$CP$1,2),0)</f>
        <v>0</v>
      </c>
      <c r="CQ674" s="15">
        <f>IF(DB673&gt;0,CK674+SUM(CM674:CP674),0)</f>
        <v>0</v>
      </c>
      <c r="CR674" s="22">
        <f>IF(DB673&gt;0,ROUND(CQ674/12,2),0)</f>
        <v>0</v>
      </c>
      <c r="CS674" s="9">
        <f>INT(CR674)</f>
        <v>0</v>
      </c>
      <c r="CT674" s="23">
        <f>INT((CR674-CS674)*10)/10</f>
        <v>0</v>
      </c>
      <c r="CU674" s="17">
        <f>CR674-CS674-CT674</f>
        <v>0</v>
      </c>
      <c r="CV674" s="23">
        <f>IF(OR(CU674=0.05,CU674=0),CU674,IF(AND(CU674&gt;0.051,CU674&lt;0.1),0.1,IF(AND(CU674&gt;0.001,CU674&lt;0.05),0.05,CU674)))</f>
        <v>0</v>
      </c>
      <c r="CW674" s="23">
        <f>CS674+CT674+CV674</f>
        <v>0</v>
      </c>
      <c r="CX674">
        <f>IF(DB673&gt;0,CX673,0)</f>
        <v>0</v>
      </c>
      <c r="CY674" s="7">
        <f>ROUND(CD674+CJ674+CW674+CX674,2)</f>
        <v>0</v>
      </c>
      <c r="CZ674" s="7">
        <f>IF(AND(CY674&gt;0,CY675=0),CY674,0)</f>
        <v>0</v>
      </c>
      <c r="DA674" s="7">
        <f>IF(DB673&gt;0,DA673,0)</f>
        <v>0</v>
      </c>
      <c r="DB674" s="7">
        <f>IF(ROUND(CY674-DA674,2)&gt;0,ROUND(CY674-DA674,2),0)</f>
        <v>0</v>
      </c>
      <c r="EB674">
        <v>672</v>
      </c>
      <c r="EC674" s="7">
        <f>IF(FB673&gt;0,EC673-1000,EC673)</f>
        <v>0</v>
      </c>
      <c r="ED674" s="20">
        <f>IF(FB673&gt;0,ROUND(PMT($F$92/12,$F$96*12,-EC674),5),0)</f>
        <v>0</v>
      </c>
      <c r="EE674" s="15">
        <f>IF(FB673&gt;0,ROUND(EC674*$EE$1/1000,2),0)</f>
        <v>0</v>
      </c>
      <c r="EF674" s="9">
        <f>INT(EE674)</f>
        <v>0</v>
      </c>
      <c r="EG674" s="23">
        <f>INT((EE674-EF674)*10)/10</f>
        <v>0</v>
      </c>
      <c r="EH674" s="17">
        <f>EE674-EF674-EG674</f>
        <v>0</v>
      </c>
      <c r="EI674" s="23">
        <f>IF(OR(EH674=0.05,EH674=0),EH674,IF(AND(EH674&gt;0.051,EH674&lt;0.1),0.1,IF(AND(EH674&gt;0.001,EH674&lt;0.05),0.05,EH674)))</f>
        <v>0</v>
      </c>
      <c r="EJ674" s="23">
        <f>EF674+EG674+EI674</f>
        <v>0</v>
      </c>
      <c r="EK674" s="15">
        <f>IF(FB673&gt;0,ROUND($ED$1*$EK$1,2),0)</f>
        <v>0</v>
      </c>
      <c r="EL674" s="22">
        <v>0</v>
      </c>
      <c r="EM674" s="22">
        <f>IF(FB673&gt;0,ROUND($ED$1*$EM$1,0),0)</f>
        <v>0</v>
      </c>
      <c r="EN674" s="22">
        <f>IF(FB673&gt;0,ROUND($ED$1*$EN$1,2),0)</f>
        <v>0</v>
      </c>
      <c r="EO674" s="22">
        <f>IF(FB673&gt;0,ROUND($ED$1*$EO$1,2),0)</f>
        <v>0</v>
      </c>
      <c r="EP674" s="22">
        <f>IF(FB673&gt;0,ROUND($ED$1*$EP$1,2),0)</f>
        <v>0</v>
      </c>
      <c r="EQ674" s="15">
        <f>IF(FB673&gt;0,EK674+SUM(EM674:EP674),0)</f>
        <v>0</v>
      </c>
      <c r="ER674" s="22">
        <f>IF(FB673&gt;0,ROUND(EQ674/12,2),0)</f>
        <v>0</v>
      </c>
      <c r="ES674" s="9">
        <f>INT(ER674)</f>
        <v>0</v>
      </c>
      <c r="ET674" s="23">
        <f>INT((ER674-ES674)*10)/10</f>
        <v>0</v>
      </c>
      <c r="EU674" s="17">
        <f>ER674-ES674-ET674</f>
        <v>0</v>
      </c>
      <c r="EV674" s="23">
        <f>IF(OR(EU674=0.05,EU674=0),EU674,IF(AND(EU674&gt;0.051,EU674&lt;0.1),0.1,IF(AND(EU674&gt;0.001,EU674&lt;0.05),0.05,EU674)))</f>
        <v>0</v>
      </c>
      <c r="EW674" s="23">
        <f>ES674+ET674+EV674</f>
        <v>0</v>
      </c>
      <c r="EX674">
        <f>IF(FB673&gt;0,EX673,0)</f>
        <v>0</v>
      </c>
      <c r="EY674" s="7">
        <f>ROUND(ED674+EJ674+EW674+EX674,2)</f>
        <v>0</v>
      </c>
      <c r="EZ674" s="7">
        <f>IF(AND(EY674&gt;0,EY675=0),EY674,0)</f>
        <v>0</v>
      </c>
      <c r="FA674" s="7">
        <f>IF(FB673&gt;0,FA673,0)</f>
        <v>0</v>
      </c>
      <c r="FB674" s="7">
        <f>IF(ROUND(EY674-FA674,2)&gt;0,ROUND(EY674-FA674,2),0)</f>
        <v>0</v>
      </c>
      <c r="GB674">
        <v>672</v>
      </c>
      <c r="GC674" s="7">
        <f>IF(HB673&gt;0,GC673-1000,GC673)</f>
        <v>0</v>
      </c>
      <c r="GD674" s="20">
        <f>IF(HB673&gt;0,ROUND(PMT($F$92/12,$F$96*12,-GC674),5),0)</f>
        <v>0</v>
      </c>
      <c r="GE674" s="15">
        <f>IF(HB673&gt;0,ROUND(GC674*$GE$1/1000,2),0)</f>
        <v>0</v>
      </c>
      <c r="GF674" s="9">
        <f>INT(GE674)</f>
        <v>0</v>
      </c>
      <c r="GG674" s="23">
        <f>INT((GE674-GF674)*10)/10</f>
        <v>0</v>
      </c>
      <c r="GH674" s="17">
        <f>GE674-GF674-GG674</f>
        <v>0</v>
      </c>
      <c r="GI674" s="23">
        <f>IF(OR(GH674=0.05,GH674=0),GH674,IF(AND(GH674&gt;0.051,GH674&lt;0.1),0.1,IF(AND(GH674&gt;0.001,GH674&lt;0.05),0.05,GH674)))</f>
        <v>0</v>
      </c>
      <c r="GJ674" s="23">
        <f>GF674+GG674+GI674</f>
        <v>0</v>
      </c>
      <c r="GK674" s="15">
        <f>IF(HB673&gt;0,ROUND($GD$1*$GK$1,2),0)</f>
        <v>0</v>
      </c>
      <c r="GL674" s="22">
        <v>0</v>
      </c>
      <c r="GM674" s="22">
        <f>IF(HB673&gt;0,ROUND($GD$1*$GM$1,0),0)</f>
        <v>0</v>
      </c>
      <c r="GN674" s="22">
        <f>IF(HB673&gt;0,ROUND($GD$1*$GN$1,2),0)</f>
        <v>0</v>
      </c>
      <c r="GO674" s="22">
        <f>IF(HB673&gt;0,ROUND($GD$1*$GO$1,2),0)</f>
        <v>0</v>
      </c>
      <c r="GP674" s="22">
        <f>IF(HB673&gt;0,ROUND($GD$1*$GP$1,2),0)</f>
        <v>0</v>
      </c>
      <c r="GQ674" s="15">
        <f>IF(HB673&gt;0,GK674+SUM(GM674:GP674),0)</f>
        <v>0</v>
      </c>
      <c r="GR674" s="22">
        <f>IF(HB673&gt;0,ROUND(GQ674/12,2),0)</f>
        <v>0</v>
      </c>
      <c r="GS674" s="9">
        <f>INT(GR674)</f>
        <v>0</v>
      </c>
      <c r="GT674" s="23">
        <f>INT((GR674-GS674)*10)/10</f>
        <v>0</v>
      </c>
      <c r="GU674" s="17">
        <f>GR674-GS674-GT674</f>
        <v>0</v>
      </c>
      <c r="GV674" s="23">
        <f>IF(OR(GU674=0.05,GU674=0),GU674,IF(AND(GU674&gt;0.051,GU674&lt;0.1),0.1,IF(AND(GU674&gt;0.001,GU674&lt;0.05),0.05,GU674)))</f>
        <v>0</v>
      </c>
      <c r="GW674" s="23">
        <f>GS674+GT674+GV674</f>
        <v>0</v>
      </c>
      <c r="GX674">
        <f>IF(HB673&gt;0,GX673,0)</f>
        <v>0</v>
      </c>
      <c r="GY674" s="7">
        <f>ROUND(GD674+GJ674+GW674+GX674,2)</f>
        <v>0</v>
      </c>
      <c r="GZ674" s="7">
        <f>IF(AND(GY674&gt;0,GY675=0),GY674,0)</f>
        <v>0</v>
      </c>
      <c r="HA674" s="7">
        <f>IF(HB673&gt;0,HA673,0)</f>
        <v>0</v>
      </c>
      <c r="HB674" s="7">
        <f>IF(ROUND(GY674-HA674,2)&gt;0,ROUND(GY674-HA674,2),0)</f>
        <v>0</v>
      </c>
    </row>
    <row r="675" spans="1:235">
      <c r="BB675">
        <v>673</v>
      </c>
      <c r="BC675" s="7">
        <f>IF(BW674&gt;0,BC674-1000,BC674)</f>
        <v>0</v>
      </c>
      <c r="BD675" s="20">
        <f>IF(BW674&gt;0,ROUND(PMT($F$92/12,$F$96*12,-BC675),5),0)</f>
        <v>0</v>
      </c>
      <c r="BE675" s="15">
        <f>IF(BW674&gt;0,ROUND(BC675*$E$1/1000,2),0)</f>
        <v>0</v>
      </c>
      <c r="BF675" s="15">
        <f>IF(BW674&gt;0,ROUND(MIN(BC675,$F$168)*$BF$1,2),0)</f>
        <v>0</v>
      </c>
      <c r="BG675" s="22">
        <v>0</v>
      </c>
      <c r="BH675" s="22">
        <f>IF(BW674&gt;0,ROUND(MIN(BC675,$F$168)*$BH$1,0),0)</f>
        <v>0</v>
      </c>
      <c r="BI675" s="22">
        <f>IF(BW674&gt;0,ROUND(MIN(BC675,$F$168)*$BI$1,2),0)</f>
        <v>0</v>
      </c>
      <c r="BJ675" s="22">
        <f>IF(BW674&gt;0,ROUND(MIN(BC675,$F$168)*$BJ$1,2),0)</f>
        <v>0</v>
      </c>
      <c r="BK675" s="22">
        <f>IF(BW674&gt;0,ROUND(MIN(BC675,$F$168)*$BK$1,2),0)</f>
        <v>0</v>
      </c>
      <c r="BL675" s="15">
        <f>IF(BW674&gt;0,BF675+SUM(BH675:BK675),0)</f>
        <v>0</v>
      </c>
      <c r="BM675" s="22">
        <f>IF(BW674&gt;0,ROUND(BL675/12,2),0)</f>
        <v>0</v>
      </c>
      <c r="BN675" s="9">
        <f>INT(BM675)</f>
        <v>0</v>
      </c>
      <c r="BO675" s="23">
        <f>INT((BM675-BN675)*10)/10</f>
        <v>0</v>
      </c>
      <c r="BP675" s="17">
        <f>BM675-BN675-BO675</f>
        <v>0</v>
      </c>
      <c r="BQ675" s="23">
        <f>IF(OR(BP675=0.05,BP675=0),BP675,IF(AND(BP675&gt;0.051,BP675&lt;0.1),0.1,IF(AND(BP675&gt;0.001,BP675&lt;0.05),0.05,BP675)))</f>
        <v>0</v>
      </c>
      <c r="BR675" s="23">
        <f>BN675+BO675+BQ675</f>
        <v>0</v>
      </c>
      <c r="BS675">
        <f>IF(BW674&gt;0,BS674,0)</f>
        <v>0</v>
      </c>
      <c r="BT675" s="7">
        <f>SUM(BD675:BE675)+BR675+BS675</f>
        <v>0</v>
      </c>
      <c r="BU675" s="7">
        <f>IF(AND(BT675&gt;0,BT676=0),BT675,0)</f>
        <v>0</v>
      </c>
      <c r="BV675" s="7">
        <f>IF(BW674&gt;0,BV674,0)</f>
        <v>0</v>
      </c>
      <c r="BW675" s="7">
        <f>IF(ROUND(BT675-BV675,2)&gt;0,ROUND(BT675-BV675,2),0)</f>
        <v>0</v>
      </c>
      <c r="CB675">
        <v>673</v>
      </c>
      <c r="CC675" s="7">
        <f>IF(DB674&gt;0,CC674-1000,CC674)</f>
        <v>0</v>
      </c>
      <c r="CD675" s="20">
        <f>IF(DB674&gt;0,ROUND(PMT($F$92/12,$F$96*12,-CC675),5),0)</f>
        <v>0</v>
      </c>
      <c r="CE675" s="15">
        <f>IF(DB674&gt;0,ROUND(CC675*$CE$1/1000,2),0)</f>
        <v>0</v>
      </c>
      <c r="CF675" s="9">
        <f>INT(CE675)</f>
        <v>0</v>
      </c>
      <c r="CG675" s="23">
        <f>INT((CE675-CF675)*10)/10</f>
        <v>0</v>
      </c>
      <c r="CH675" s="17">
        <f>CE675-CF675-CG675</f>
        <v>0</v>
      </c>
      <c r="CI675" s="23">
        <f>IF(OR(CH675=0.05,CH675=0),CH675,IF(AND(CH675&gt;0.051,CH675&lt;0.1),0.1,IF(AND(CH675&gt;0.001,CH675&lt;0.05),0.05,CH675)))</f>
        <v>0</v>
      </c>
      <c r="CJ675" s="23">
        <f>CF675+CG675+CI675</f>
        <v>0</v>
      </c>
      <c r="CK675" s="15">
        <f>IF(DB674&gt;0,ROUND($CD$1*$CK$1,2),0)</f>
        <v>0</v>
      </c>
      <c r="CL675" s="22">
        <v>0</v>
      </c>
      <c r="CM675" s="22">
        <f>IF(DB674&gt;0,ROUND($CD$1*$CM$1,2),0)</f>
        <v>0</v>
      </c>
      <c r="CN675" s="22">
        <f>IF(DB674&gt;0,ROUND($CD$1*$CN$1,2),0)</f>
        <v>0</v>
      </c>
      <c r="CO675" s="22">
        <f>IF(DB674&gt;0,ROUND($CD$1*$CO$1,2),0)</f>
        <v>0</v>
      </c>
      <c r="CP675" s="22">
        <f>IF(DB674&gt;0,ROUND($CD$1*$CP$1,2),0)</f>
        <v>0</v>
      </c>
      <c r="CQ675" s="15">
        <f>IF(DB674&gt;0,CK675+SUM(CM675:CP675),0)</f>
        <v>0</v>
      </c>
      <c r="CR675" s="22">
        <f>IF(DB674&gt;0,ROUND(CQ675/12,2),0)</f>
        <v>0</v>
      </c>
      <c r="CS675" s="9">
        <f>INT(CR675)</f>
        <v>0</v>
      </c>
      <c r="CT675" s="23">
        <f>INT((CR675-CS675)*10)/10</f>
        <v>0</v>
      </c>
      <c r="CU675" s="17">
        <f>CR675-CS675-CT675</f>
        <v>0</v>
      </c>
      <c r="CV675" s="23">
        <f>IF(OR(CU675=0.05,CU675=0),CU675,IF(AND(CU675&gt;0.051,CU675&lt;0.1),0.1,IF(AND(CU675&gt;0.001,CU675&lt;0.05),0.05,CU675)))</f>
        <v>0</v>
      </c>
      <c r="CW675" s="23">
        <f>CS675+CT675+CV675</f>
        <v>0</v>
      </c>
      <c r="CX675">
        <f>IF(DB674&gt;0,CX674,0)</f>
        <v>0</v>
      </c>
      <c r="CY675" s="7">
        <f>ROUND(CD675+CJ675+CW675+CX675,2)</f>
        <v>0</v>
      </c>
      <c r="CZ675" s="7">
        <f>IF(AND(CY675&gt;0,CY676=0),CY675,0)</f>
        <v>0</v>
      </c>
      <c r="DA675" s="7">
        <f>IF(DB674&gt;0,DA674,0)</f>
        <v>0</v>
      </c>
      <c r="DB675" s="7">
        <f>IF(ROUND(CY675-DA675,2)&gt;0,ROUND(CY675-DA675,2),0)</f>
        <v>0</v>
      </c>
      <c r="EB675">
        <v>673</v>
      </c>
      <c r="EC675" s="7">
        <f>IF(FB674&gt;0,EC674-1000,EC674)</f>
        <v>0</v>
      </c>
      <c r="ED675" s="20">
        <f>IF(FB674&gt;0,ROUND(PMT($F$92/12,$F$96*12,-EC675),5),0)</f>
        <v>0</v>
      </c>
      <c r="EE675" s="15">
        <f>IF(FB674&gt;0,ROUND(EC675*$EE$1/1000,2),0)</f>
        <v>0</v>
      </c>
      <c r="EF675" s="9">
        <f>INT(EE675)</f>
        <v>0</v>
      </c>
      <c r="EG675" s="23">
        <f>INT((EE675-EF675)*10)/10</f>
        <v>0</v>
      </c>
      <c r="EH675" s="17">
        <f>EE675-EF675-EG675</f>
        <v>0</v>
      </c>
      <c r="EI675" s="23">
        <f>IF(OR(EH675=0.05,EH675=0),EH675,IF(AND(EH675&gt;0.051,EH675&lt;0.1),0.1,IF(AND(EH675&gt;0.001,EH675&lt;0.05),0.05,EH675)))</f>
        <v>0</v>
      </c>
      <c r="EJ675" s="23">
        <f>EF675+EG675+EI675</f>
        <v>0</v>
      </c>
      <c r="EK675" s="15">
        <f>IF(FB674&gt;0,ROUND($ED$1*$EK$1,2),0)</f>
        <v>0</v>
      </c>
      <c r="EL675" s="22">
        <v>0</v>
      </c>
      <c r="EM675" s="22">
        <f>IF(FB674&gt;0,ROUND($ED$1*$EM$1,0),0)</f>
        <v>0</v>
      </c>
      <c r="EN675" s="22">
        <f>IF(FB674&gt;0,ROUND($ED$1*$EN$1,2),0)</f>
        <v>0</v>
      </c>
      <c r="EO675" s="22">
        <f>IF(FB674&gt;0,ROUND($ED$1*$EO$1,2),0)</f>
        <v>0</v>
      </c>
      <c r="EP675" s="22">
        <f>IF(FB674&gt;0,ROUND($ED$1*$EP$1,2),0)</f>
        <v>0</v>
      </c>
      <c r="EQ675" s="15">
        <f>IF(FB674&gt;0,EK675+SUM(EM675:EP675),0)</f>
        <v>0</v>
      </c>
      <c r="ER675" s="22">
        <f>IF(FB674&gt;0,ROUND(EQ675/12,2),0)</f>
        <v>0</v>
      </c>
      <c r="ES675" s="9">
        <f>INT(ER675)</f>
        <v>0</v>
      </c>
      <c r="ET675" s="23">
        <f>INT((ER675-ES675)*10)/10</f>
        <v>0</v>
      </c>
      <c r="EU675" s="17">
        <f>ER675-ES675-ET675</f>
        <v>0</v>
      </c>
      <c r="EV675" s="23">
        <f>IF(OR(EU675=0.05,EU675=0),EU675,IF(AND(EU675&gt;0.051,EU675&lt;0.1),0.1,IF(AND(EU675&gt;0.001,EU675&lt;0.05),0.05,EU675)))</f>
        <v>0</v>
      </c>
      <c r="EW675" s="23">
        <f>ES675+ET675+EV675</f>
        <v>0</v>
      </c>
      <c r="EX675">
        <f>IF(FB674&gt;0,EX674,0)</f>
        <v>0</v>
      </c>
      <c r="EY675" s="7">
        <f>ROUND(ED675+EJ675+EW675+EX675,2)</f>
        <v>0</v>
      </c>
      <c r="EZ675" s="7">
        <f>IF(AND(EY675&gt;0,EY676=0),EY675,0)</f>
        <v>0</v>
      </c>
      <c r="FA675" s="7">
        <f>IF(FB674&gt;0,FA674,0)</f>
        <v>0</v>
      </c>
      <c r="FB675" s="7">
        <f>IF(ROUND(EY675-FA675,2)&gt;0,ROUND(EY675-FA675,2),0)</f>
        <v>0</v>
      </c>
      <c r="GB675">
        <v>673</v>
      </c>
      <c r="GC675" s="7">
        <f>IF(HB674&gt;0,GC674-1000,GC674)</f>
        <v>0</v>
      </c>
      <c r="GD675" s="20">
        <f>IF(HB674&gt;0,ROUND(PMT($F$92/12,$F$96*12,-GC675),5),0)</f>
        <v>0</v>
      </c>
      <c r="GE675" s="15">
        <f>IF(HB674&gt;0,ROUND(GC675*$GE$1/1000,2),0)</f>
        <v>0</v>
      </c>
      <c r="GF675" s="9">
        <f>INT(GE675)</f>
        <v>0</v>
      </c>
      <c r="GG675" s="23">
        <f>INT((GE675-GF675)*10)/10</f>
        <v>0</v>
      </c>
      <c r="GH675" s="17">
        <f>GE675-GF675-GG675</f>
        <v>0</v>
      </c>
      <c r="GI675" s="23">
        <f>IF(OR(GH675=0.05,GH675=0),GH675,IF(AND(GH675&gt;0.051,GH675&lt;0.1),0.1,IF(AND(GH675&gt;0.001,GH675&lt;0.05),0.05,GH675)))</f>
        <v>0</v>
      </c>
      <c r="GJ675" s="23">
        <f>GF675+GG675+GI675</f>
        <v>0</v>
      </c>
      <c r="GK675" s="15">
        <f>IF(HB674&gt;0,ROUND($GD$1*$GK$1,2),0)</f>
        <v>0</v>
      </c>
      <c r="GL675" s="22">
        <v>0</v>
      </c>
      <c r="GM675" s="22">
        <f>IF(HB674&gt;0,ROUND($GD$1*$GM$1,0),0)</f>
        <v>0</v>
      </c>
      <c r="GN675" s="22">
        <f>IF(HB674&gt;0,ROUND($GD$1*$GN$1,2),0)</f>
        <v>0</v>
      </c>
      <c r="GO675" s="22">
        <f>IF(HB674&gt;0,ROUND($GD$1*$GO$1,2),0)</f>
        <v>0</v>
      </c>
      <c r="GP675" s="22">
        <f>IF(HB674&gt;0,ROUND($GD$1*$GP$1,2),0)</f>
        <v>0</v>
      </c>
      <c r="GQ675" s="15">
        <f>IF(HB674&gt;0,GK675+SUM(GM675:GP675),0)</f>
        <v>0</v>
      </c>
      <c r="GR675" s="22">
        <f>IF(HB674&gt;0,ROUND(GQ675/12,2),0)</f>
        <v>0</v>
      </c>
      <c r="GS675" s="9">
        <f>INT(GR675)</f>
        <v>0</v>
      </c>
      <c r="GT675" s="23">
        <f>INT((GR675-GS675)*10)/10</f>
        <v>0</v>
      </c>
      <c r="GU675" s="17">
        <f>GR675-GS675-GT675</f>
        <v>0</v>
      </c>
      <c r="GV675" s="23">
        <f>IF(OR(GU675=0.05,GU675=0),GU675,IF(AND(GU675&gt;0.051,GU675&lt;0.1),0.1,IF(AND(GU675&gt;0.001,GU675&lt;0.05),0.05,GU675)))</f>
        <v>0</v>
      </c>
      <c r="GW675" s="23">
        <f>GS675+GT675+GV675</f>
        <v>0</v>
      </c>
      <c r="GX675">
        <f>IF(HB674&gt;0,GX674,0)</f>
        <v>0</v>
      </c>
      <c r="GY675" s="7">
        <f>ROUND(GD675+GJ675+GW675+GX675,2)</f>
        <v>0</v>
      </c>
      <c r="GZ675" s="7">
        <f>IF(AND(GY675&gt;0,GY676=0),GY675,0)</f>
        <v>0</v>
      </c>
      <c r="HA675" s="7">
        <f>IF(HB674&gt;0,HA674,0)</f>
        <v>0</v>
      </c>
      <c r="HB675" s="7">
        <f>IF(ROUND(GY675-HA675,2)&gt;0,ROUND(GY675-HA675,2),0)</f>
        <v>0</v>
      </c>
    </row>
    <row r="676" spans="1:235">
      <c r="BB676">
        <v>674</v>
      </c>
      <c r="BC676" s="7">
        <f>IF(BW675&gt;0,BC675-1000,BC675)</f>
        <v>0</v>
      </c>
      <c r="BD676" s="20">
        <f>IF(BW675&gt;0,ROUND(PMT($F$92/12,$F$96*12,-BC676),5),0)</f>
        <v>0</v>
      </c>
      <c r="BE676" s="15">
        <f>IF(BW675&gt;0,ROUND(BC676*$E$1/1000,2),0)</f>
        <v>0</v>
      </c>
      <c r="BF676" s="15">
        <f>IF(BW675&gt;0,ROUND(MIN(BC676,$F$168)*$BF$1,2),0)</f>
        <v>0</v>
      </c>
      <c r="BG676" s="22">
        <v>0</v>
      </c>
      <c r="BH676" s="22">
        <f>IF(BW675&gt;0,ROUND(MIN(BC676,$F$168)*$BH$1,0),0)</f>
        <v>0</v>
      </c>
      <c r="BI676" s="22">
        <f>IF(BW675&gt;0,ROUND(MIN(BC676,$F$168)*$BI$1,2),0)</f>
        <v>0</v>
      </c>
      <c r="BJ676" s="22">
        <f>IF(BW675&gt;0,ROUND(MIN(BC676,$F$168)*$BJ$1,2),0)</f>
        <v>0</v>
      </c>
      <c r="BK676" s="22">
        <f>IF(BW675&gt;0,ROUND(MIN(BC676,$F$168)*$BK$1,2),0)</f>
        <v>0</v>
      </c>
      <c r="BL676" s="15">
        <f>IF(BW675&gt;0,BF676+SUM(BH676:BK676),0)</f>
        <v>0</v>
      </c>
      <c r="BM676" s="22">
        <f>IF(BW675&gt;0,ROUND(BL676/12,2),0)</f>
        <v>0</v>
      </c>
      <c r="BN676" s="9">
        <f>INT(BM676)</f>
        <v>0</v>
      </c>
      <c r="BO676" s="23">
        <f>INT((BM676-BN676)*10)/10</f>
        <v>0</v>
      </c>
      <c r="BP676" s="17">
        <f>BM676-BN676-BO676</f>
        <v>0</v>
      </c>
      <c r="BQ676" s="23">
        <f>IF(OR(BP676=0.05,BP676=0),BP676,IF(AND(BP676&gt;0.051,BP676&lt;0.1),0.1,IF(AND(BP676&gt;0.001,BP676&lt;0.05),0.05,BP676)))</f>
        <v>0</v>
      </c>
      <c r="BR676" s="23">
        <f>BN676+BO676+BQ676</f>
        <v>0</v>
      </c>
      <c r="BS676">
        <f>IF(BW675&gt;0,BS675,0)</f>
        <v>0</v>
      </c>
      <c r="BT676" s="7">
        <f>SUM(BD676:BE676)+BR676+BS676</f>
        <v>0</v>
      </c>
      <c r="BU676" s="7">
        <f>IF(AND(BT676&gt;0,BT677=0),BT676,0)</f>
        <v>0</v>
      </c>
      <c r="BV676" s="7">
        <f>IF(BW675&gt;0,BV675,0)</f>
        <v>0</v>
      </c>
      <c r="BW676" s="7">
        <f>IF(ROUND(BT676-BV676,2)&gt;0,ROUND(BT676-BV676,2),0)</f>
        <v>0</v>
      </c>
      <c r="CB676">
        <v>674</v>
      </c>
      <c r="CC676" s="7">
        <f>IF(DB675&gt;0,CC675-1000,CC675)</f>
        <v>0</v>
      </c>
      <c r="CD676" s="20">
        <f>IF(DB675&gt;0,ROUND(PMT($F$92/12,$F$96*12,-CC676),5),0)</f>
        <v>0</v>
      </c>
      <c r="CE676" s="15">
        <f>IF(DB675&gt;0,ROUND(CC676*$CE$1/1000,2),0)</f>
        <v>0</v>
      </c>
      <c r="CF676" s="9">
        <f>INT(CE676)</f>
        <v>0</v>
      </c>
      <c r="CG676" s="23">
        <f>INT((CE676-CF676)*10)/10</f>
        <v>0</v>
      </c>
      <c r="CH676" s="17">
        <f>CE676-CF676-CG676</f>
        <v>0</v>
      </c>
      <c r="CI676" s="23">
        <f>IF(OR(CH676=0.05,CH676=0),CH676,IF(AND(CH676&gt;0.051,CH676&lt;0.1),0.1,IF(AND(CH676&gt;0.001,CH676&lt;0.05),0.05,CH676)))</f>
        <v>0</v>
      </c>
      <c r="CJ676" s="23">
        <f>CF676+CG676+CI676</f>
        <v>0</v>
      </c>
      <c r="CK676" s="15">
        <f>IF(DB675&gt;0,ROUND($CD$1*$CK$1,2),0)</f>
        <v>0</v>
      </c>
      <c r="CL676" s="22">
        <v>0</v>
      </c>
      <c r="CM676" s="22">
        <f>IF(DB675&gt;0,ROUND($CD$1*$CM$1,2),0)</f>
        <v>0</v>
      </c>
      <c r="CN676" s="22">
        <f>IF(DB675&gt;0,ROUND($CD$1*$CN$1,2),0)</f>
        <v>0</v>
      </c>
      <c r="CO676" s="22">
        <f>IF(DB675&gt;0,ROUND($CD$1*$CO$1,2),0)</f>
        <v>0</v>
      </c>
      <c r="CP676" s="22">
        <f>IF(DB675&gt;0,ROUND($CD$1*$CP$1,2),0)</f>
        <v>0</v>
      </c>
      <c r="CQ676" s="15">
        <f>IF(DB675&gt;0,CK676+SUM(CM676:CP676),0)</f>
        <v>0</v>
      </c>
      <c r="CR676" s="22">
        <f>IF(DB675&gt;0,ROUND(CQ676/12,2),0)</f>
        <v>0</v>
      </c>
      <c r="CS676" s="9">
        <f>INT(CR676)</f>
        <v>0</v>
      </c>
      <c r="CT676" s="23">
        <f>INT((CR676-CS676)*10)/10</f>
        <v>0</v>
      </c>
      <c r="CU676" s="17">
        <f>CR676-CS676-CT676</f>
        <v>0</v>
      </c>
      <c r="CV676" s="23">
        <f>IF(OR(CU676=0.05,CU676=0),CU676,IF(AND(CU676&gt;0.051,CU676&lt;0.1),0.1,IF(AND(CU676&gt;0.001,CU676&lt;0.05),0.05,CU676)))</f>
        <v>0</v>
      </c>
      <c r="CW676" s="23">
        <f>CS676+CT676+CV676</f>
        <v>0</v>
      </c>
      <c r="CX676">
        <f>IF(DB675&gt;0,CX675,0)</f>
        <v>0</v>
      </c>
      <c r="CY676" s="7">
        <f>ROUND(CD676+CJ676+CW676+CX676,2)</f>
        <v>0</v>
      </c>
      <c r="CZ676" s="7">
        <f>IF(AND(CY676&gt;0,CY677=0),CY676,0)</f>
        <v>0</v>
      </c>
      <c r="DA676" s="7">
        <f>IF(DB675&gt;0,DA675,0)</f>
        <v>0</v>
      </c>
      <c r="DB676" s="7">
        <f>IF(ROUND(CY676-DA676,2)&gt;0,ROUND(CY676-DA676,2),0)</f>
        <v>0</v>
      </c>
      <c r="EB676">
        <v>674</v>
      </c>
      <c r="EC676" s="7">
        <f>IF(FB675&gt;0,EC675-1000,EC675)</f>
        <v>0</v>
      </c>
      <c r="ED676" s="20">
        <f>IF(FB675&gt;0,ROUND(PMT($F$92/12,$F$96*12,-EC676),5),0)</f>
        <v>0</v>
      </c>
      <c r="EE676" s="15">
        <f>IF(FB675&gt;0,ROUND(EC676*$EE$1/1000,2),0)</f>
        <v>0</v>
      </c>
      <c r="EF676" s="9">
        <f>INT(EE676)</f>
        <v>0</v>
      </c>
      <c r="EG676" s="23">
        <f>INT((EE676-EF676)*10)/10</f>
        <v>0</v>
      </c>
      <c r="EH676" s="17">
        <f>EE676-EF676-EG676</f>
        <v>0</v>
      </c>
      <c r="EI676" s="23">
        <f>IF(OR(EH676=0.05,EH676=0),EH676,IF(AND(EH676&gt;0.051,EH676&lt;0.1),0.1,IF(AND(EH676&gt;0.001,EH676&lt;0.05),0.05,EH676)))</f>
        <v>0</v>
      </c>
      <c r="EJ676" s="23">
        <f>EF676+EG676+EI676</f>
        <v>0</v>
      </c>
      <c r="EK676" s="15">
        <f>IF(FB675&gt;0,ROUND($ED$1*$EK$1,2),0)</f>
        <v>0</v>
      </c>
      <c r="EL676" s="22">
        <v>0</v>
      </c>
      <c r="EM676" s="22">
        <f>IF(FB675&gt;0,ROUND($ED$1*$EM$1,0),0)</f>
        <v>0</v>
      </c>
      <c r="EN676" s="22">
        <f>IF(FB675&gt;0,ROUND($ED$1*$EN$1,2),0)</f>
        <v>0</v>
      </c>
      <c r="EO676" s="22">
        <f>IF(FB675&gt;0,ROUND($ED$1*$EO$1,2),0)</f>
        <v>0</v>
      </c>
      <c r="EP676" s="22">
        <f>IF(FB675&gt;0,ROUND($ED$1*$EP$1,2),0)</f>
        <v>0</v>
      </c>
      <c r="EQ676" s="15">
        <f>IF(FB675&gt;0,EK676+SUM(EM676:EP676),0)</f>
        <v>0</v>
      </c>
      <c r="ER676" s="22">
        <f>IF(FB675&gt;0,ROUND(EQ676/12,2),0)</f>
        <v>0</v>
      </c>
      <c r="ES676" s="9">
        <f>INT(ER676)</f>
        <v>0</v>
      </c>
      <c r="ET676" s="23">
        <f>INT((ER676-ES676)*10)/10</f>
        <v>0</v>
      </c>
      <c r="EU676" s="17">
        <f>ER676-ES676-ET676</f>
        <v>0</v>
      </c>
      <c r="EV676" s="23">
        <f>IF(OR(EU676=0.05,EU676=0),EU676,IF(AND(EU676&gt;0.051,EU676&lt;0.1),0.1,IF(AND(EU676&gt;0.001,EU676&lt;0.05),0.05,EU676)))</f>
        <v>0</v>
      </c>
      <c r="EW676" s="23">
        <f>ES676+ET676+EV676</f>
        <v>0</v>
      </c>
      <c r="EX676">
        <f>IF(FB675&gt;0,EX675,0)</f>
        <v>0</v>
      </c>
      <c r="EY676" s="7">
        <f>ROUND(ED676+EJ676+EW676+EX676,2)</f>
        <v>0</v>
      </c>
      <c r="EZ676" s="7">
        <f>IF(AND(EY676&gt;0,EY677=0),EY676,0)</f>
        <v>0</v>
      </c>
      <c r="FA676" s="7">
        <f>IF(FB675&gt;0,FA675,0)</f>
        <v>0</v>
      </c>
      <c r="FB676" s="7">
        <f>IF(ROUND(EY676-FA676,2)&gt;0,ROUND(EY676-FA676,2),0)</f>
        <v>0</v>
      </c>
      <c r="GB676">
        <v>674</v>
      </c>
      <c r="GC676" s="7">
        <f>IF(HB675&gt;0,GC675-1000,GC675)</f>
        <v>0</v>
      </c>
      <c r="GD676" s="20">
        <f>IF(HB675&gt;0,ROUND(PMT($F$92/12,$F$96*12,-GC676),5),0)</f>
        <v>0</v>
      </c>
      <c r="GE676" s="15">
        <f>IF(HB675&gt;0,ROUND(GC676*$GE$1/1000,2),0)</f>
        <v>0</v>
      </c>
      <c r="GF676" s="9">
        <f>INT(GE676)</f>
        <v>0</v>
      </c>
      <c r="GG676" s="23">
        <f>INT((GE676-GF676)*10)/10</f>
        <v>0</v>
      </c>
      <c r="GH676" s="17">
        <f>GE676-GF676-GG676</f>
        <v>0</v>
      </c>
      <c r="GI676" s="23">
        <f>IF(OR(GH676=0.05,GH676=0),GH676,IF(AND(GH676&gt;0.051,GH676&lt;0.1),0.1,IF(AND(GH676&gt;0.001,GH676&lt;0.05),0.05,GH676)))</f>
        <v>0</v>
      </c>
      <c r="GJ676" s="23">
        <f>GF676+GG676+GI676</f>
        <v>0</v>
      </c>
      <c r="GK676" s="15">
        <f>IF(HB675&gt;0,ROUND($GD$1*$GK$1,2),0)</f>
        <v>0</v>
      </c>
      <c r="GL676" s="22">
        <v>0</v>
      </c>
      <c r="GM676" s="22">
        <f>IF(HB675&gt;0,ROUND($GD$1*$GM$1,0),0)</f>
        <v>0</v>
      </c>
      <c r="GN676" s="22">
        <f>IF(HB675&gt;0,ROUND($GD$1*$GN$1,2),0)</f>
        <v>0</v>
      </c>
      <c r="GO676" s="22">
        <f>IF(HB675&gt;0,ROUND($GD$1*$GO$1,2),0)</f>
        <v>0</v>
      </c>
      <c r="GP676" s="22">
        <f>IF(HB675&gt;0,ROUND($GD$1*$GP$1,2),0)</f>
        <v>0</v>
      </c>
      <c r="GQ676" s="15">
        <f>IF(HB675&gt;0,GK676+SUM(GM676:GP676),0)</f>
        <v>0</v>
      </c>
      <c r="GR676" s="22">
        <f>IF(HB675&gt;0,ROUND(GQ676/12,2),0)</f>
        <v>0</v>
      </c>
      <c r="GS676" s="9">
        <f>INT(GR676)</f>
        <v>0</v>
      </c>
      <c r="GT676" s="23">
        <f>INT((GR676-GS676)*10)/10</f>
        <v>0</v>
      </c>
      <c r="GU676" s="17">
        <f>GR676-GS676-GT676</f>
        <v>0</v>
      </c>
      <c r="GV676" s="23">
        <f>IF(OR(GU676=0.05,GU676=0),GU676,IF(AND(GU676&gt;0.051,GU676&lt;0.1),0.1,IF(AND(GU676&gt;0.001,GU676&lt;0.05),0.05,GU676)))</f>
        <v>0</v>
      </c>
      <c r="GW676" s="23">
        <f>GS676+GT676+GV676</f>
        <v>0</v>
      </c>
      <c r="GX676">
        <f>IF(HB675&gt;0,GX675,0)</f>
        <v>0</v>
      </c>
      <c r="GY676" s="7">
        <f>ROUND(GD676+GJ676+GW676+GX676,2)</f>
        <v>0</v>
      </c>
      <c r="GZ676" s="7">
        <f>IF(AND(GY676&gt;0,GY677=0),GY676,0)</f>
        <v>0</v>
      </c>
      <c r="HA676" s="7">
        <f>IF(HB675&gt;0,HA675,0)</f>
        <v>0</v>
      </c>
      <c r="HB676" s="7">
        <f>IF(ROUND(GY676-HA676,2)&gt;0,ROUND(GY676-HA676,2),0)</f>
        <v>0</v>
      </c>
    </row>
    <row r="677" spans="1:235">
      <c r="BB677">
        <v>675</v>
      </c>
      <c r="BC677" s="7">
        <f>IF(BW676&gt;0,BC676-1000,BC676)</f>
        <v>0</v>
      </c>
      <c r="BD677" s="20">
        <f>IF(BW676&gt;0,ROUND(PMT($F$92/12,$F$96*12,-BC677),5),0)</f>
        <v>0</v>
      </c>
      <c r="BE677" s="15">
        <f>IF(BW676&gt;0,ROUND(BC677*$E$1/1000,2),0)</f>
        <v>0</v>
      </c>
      <c r="BF677" s="15">
        <f>IF(BW676&gt;0,ROUND(MIN(BC677,$F$168)*$BF$1,2),0)</f>
        <v>0</v>
      </c>
      <c r="BG677" s="22">
        <v>0</v>
      </c>
      <c r="BH677" s="22">
        <f>IF(BW676&gt;0,ROUND(MIN(BC677,$F$168)*$BH$1,0),0)</f>
        <v>0</v>
      </c>
      <c r="BI677" s="22">
        <f>IF(BW676&gt;0,ROUND(MIN(BC677,$F$168)*$BI$1,2),0)</f>
        <v>0</v>
      </c>
      <c r="BJ677" s="22">
        <f>IF(BW676&gt;0,ROUND(MIN(BC677,$F$168)*$BJ$1,2),0)</f>
        <v>0</v>
      </c>
      <c r="BK677" s="22">
        <f>IF(BW676&gt;0,ROUND(MIN(BC677,$F$168)*$BK$1,2),0)</f>
        <v>0</v>
      </c>
      <c r="BL677" s="15">
        <f>IF(BW676&gt;0,BF677+SUM(BH677:BK677),0)</f>
        <v>0</v>
      </c>
      <c r="BM677" s="22">
        <f>IF(BW676&gt;0,ROUND(BL677/12,2),0)</f>
        <v>0</v>
      </c>
      <c r="BN677" s="9">
        <f>INT(BM677)</f>
        <v>0</v>
      </c>
      <c r="BO677" s="23">
        <f>INT((BM677-BN677)*10)/10</f>
        <v>0</v>
      </c>
      <c r="BP677" s="17">
        <f>BM677-BN677-BO677</f>
        <v>0</v>
      </c>
      <c r="BQ677" s="23">
        <f>IF(OR(BP677=0.05,BP677=0),BP677,IF(AND(BP677&gt;0.051,BP677&lt;0.1),0.1,IF(AND(BP677&gt;0.001,BP677&lt;0.05),0.05,BP677)))</f>
        <v>0</v>
      </c>
      <c r="BR677" s="23">
        <f>BN677+BO677+BQ677</f>
        <v>0</v>
      </c>
      <c r="BS677">
        <f>IF(BW676&gt;0,BS676,0)</f>
        <v>0</v>
      </c>
      <c r="BT677" s="7">
        <f>SUM(BD677:BE677)+BR677+BS677</f>
        <v>0</v>
      </c>
      <c r="BU677" s="7">
        <f>IF(AND(BT677&gt;0,BT678=0),BT677,0)</f>
        <v>0</v>
      </c>
      <c r="BV677" s="7">
        <f>IF(BW676&gt;0,BV676,0)</f>
        <v>0</v>
      </c>
      <c r="BW677" s="7">
        <f>IF(ROUND(BT677-BV677,2)&gt;0,ROUND(BT677-BV677,2),0)</f>
        <v>0</v>
      </c>
      <c r="CB677">
        <v>675</v>
      </c>
      <c r="CC677" s="7">
        <f>IF(DB676&gt;0,CC676-1000,CC676)</f>
        <v>0</v>
      </c>
      <c r="CD677" s="20">
        <f>IF(DB676&gt;0,ROUND(PMT($F$92/12,$F$96*12,-CC677),5),0)</f>
        <v>0</v>
      </c>
      <c r="CE677" s="15">
        <f>IF(DB676&gt;0,ROUND(CC677*$CE$1/1000,2),0)</f>
        <v>0</v>
      </c>
      <c r="CF677" s="9">
        <f>INT(CE677)</f>
        <v>0</v>
      </c>
      <c r="CG677" s="23">
        <f>INT((CE677-CF677)*10)/10</f>
        <v>0</v>
      </c>
      <c r="CH677" s="17">
        <f>CE677-CF677-CG677</f>
        <v>0</v>
      </c>
      <c r="CI677" s="23">
        <f>IF(OR(CH677=0.05,CH677=0),CH677,IF(AND(CH677&gt;0.051,CH677&lt;0.1),0.1,IF(AND(CH677&gt;0.001,CH677&lt;0.05),0.05,CH677)))</f>
        <v>0</v>
      </c>
      <c r="CJ677" s="23">
        <f>CF677+CG677+CI677</f>
        <v>0</v>
      </c>
      <c r="CK677" s="15">
        <f>IF(DB676&gt;0,ROUND($CD$1*$CK$1,2),0)</f>
        <v>0</v>
      </c>
      <c r="CL677" s="22">
        <v>0</v>
      </c>
      <c r="CM677" s="22">
        <f>IF(DB676&gt;0,ROUND($CD$1*$CM$1,2),0)</f>
        <v>0</v>
      </c>
      <c r="CN677" s="22">
        <f>IF(DB676&gt;0,ROUND($CD$1*$CN$1,2),0)</f>
        <v>0</v>
      </c>
      <c r="CO677" s="22">
        <f>IF(DB676&gt;0,ROUND($CD$1*$CO$1,2),0)</f>
        <v>0</v>
      </c>
      <c r="CP677" s="22">
        <f>IF(DB676&gt;0,ROUND($CD$1*$CP$1,2),0)</f>
        <v>0</v>
      </c>
      <c r="CQ677" s="15">
        <f>IF(DB676&gt;0,CK677+SUM(CM677:CP677),0)</f>
        <v>0</v>
      </c>
      <c r="CR677" s="22">
        <f>IF(DB676&gt;0,ROUND(CQ677/12,2),0)</f>
        <v>0</v>
      </c>
      <c r="CS677" s="9">
        <f>INT(CR677)</f>
        <v>0</v>
      </c>
      <c r="CT677" s="23">
        <f>INT((CR677-CS677)*10)/10</f>
        <v>0</v>
      </c>
      <c r="CU677" s="17">
        <f>CR677-CS677-CT677</f>
        <v>0</v>
      </c>
      <c r="CV677" s="23">
        <f>IF(OR(CU677=0.05,CU677=0),CU677,IF(AND(CU677&gt;0.051,CU677&lt;0.1),0.1,IF(AND(CU677&gt;0.001,CU677&lt;0.05),0.05,CU677)))</f>
        <v>0</v>
      </c>
      <c r="CW677" s="23">
        <f>CS677+CT677+CV677</f>
        <v>0</v>
      </c>
      <c r="CX677">
        <f>IF(DB676&gt;0,CX676,0)</f>
        <v>0</v>
      </c>
      <c r="CY677" s="7">
        <f>ROUND(CD677+CJ677+CW677+CX677,2)</f>
        <v>0</v>
      </c>
      <c r="CZ677" s="7">
        <f>IF(AND(CY677&gt;0,CY678=0),CY677,0)</f>
        <v>0</v>
      </c>
      <c r="DA677" s="7">
        <f>IF(DB676&gt;0,DA676,0)</f>
        <v>0</v>
      </c>
      <c r="DB677" s="7">
        <f>IF(ROUND(CY677-DA677,2)&gt;0,ROUND(CY677-DA677,2),0)</f>
        <v>0</v>
      </c>
      <c r="EB677">
        <v>675</v>
      </c>
      <c r="EC677" s="7">
        <f>IF(FB676&gt;0,EC676-1000,EC676)</f>
        <v>0</v>
      </c>
      <c r="ED677" s="20">
        <f>IF(FB676&gt;0,ROUND(PMT($F$92/12,$F$96*12,-EC677),5),0)</f>
        <v>0</v>
      </c>
      <c r="EE677" s="15">
        <f>IF(FB676&gt;0,ROUND(EC677*$EE$1/1000,2),0)</f>
        <v>0</v>
      </c>
      <c r="EF677" s="9">
        <f>INT(EE677)</f>
        <v>0</v>
      </c>
      <c r="EG677" s="23">
        <f>INT((EE677-EF677)*10)/10</f>
        <v>0</v>
      </c>
      <c r="EH677" s="17">
        <f>EE677-EF677-EG677</f>
        <v>0</v>
      </c>
      <c r="EI677" s="23">
        <f>IF(OR(EH677=0.05,EH677=0),EH677,IF(AND(EH677&gt;0.051,EH677&lt;0.1),0.1,IF(AND(EH677&gt;0.001,EH677&lt;0.05),0.05,EH677)))</f>
        <v>0</v>
      </c>
      <c r="EJ677" s="23">
        <f>EF677+EG677+EI677</f>
        <v>0</v>
      </c>
      <c r="EK677" s="15">
        <f>IF(FB676&gt;0,ROUND($ED$1*$EK$1,2),0)</f>
        <v>0</v>
      </c>
      <c r="EL677" s="22">
        <v>0</v>
      </c>
      <c r="EM677" s="22">
        <f>IF(FB676&gt;0,ROUND($ED$1*$EM$1,0),0)</f>
        <v>0</v>
      </c>
      <c r="EN677" s="22">
        <f>IF(FB676&gt;0,ROUND($ED$1*$EN$1,2),0)</f>
        <v>0</v>
      </c>
      <c r="EO677" s="22">
        <f>IF(FB676&gt;0,ROUND($ED$1*$EO$1,2),0)</f>
        <v>0</v>
      </c>
      <c r="EP677" s="22">
        <f>IF(FB676&gt;0,ROUND($ED$1*$EP$1,2),0)</f>
        <v>0</v>
      </c>
      <c r="EQ677" s="15">
        <f>IF(FB676&gt;0,EK677+SUM(EM677:EP677),0)</f>
        <v>0</v>
      </c>
      <c r="ER677" s="22">
        <f>IF(FB676&gt;0,ROUND(EQ677/12,2),0)</f>
        <v>0</v>
      </c>
      <c r="ES677" s="9">
        <f>INT(ER677)</f>
        <v>0</v>
      </c>
      <c r="ET677" s="23">
        <f>INT((ER677-ES677)*10)/10</f>
        <v>0</v>
      </c>
      <c r="EU677" s="17">
        <f>ER677-ES677-ET677</f>
        <v>0</v>
      </c>
      <c r="EV677" s="23">
        <f>IF(OR(EU677=0.05,EU677=0),EU677,IF(AND(EU677&gt;0.051,EU677&lt;0.1),0.1,IF(AND(EU677&gt;0.001,EU677&lt;0.05),0.05,EU677)))</f>
        <v>0</v>
      </c>
      <c r="EW677" s="23">
        <f>ES677+ET677+EV677</f>
        <v>0</v>
      </c>
      <c r="EX677">
        <f>IF(FB676&gt;0,EX676,0)</f>
        <v>0</v>
      </c>
      <c r="EY677" s="7">
        <f>ROUND(ED677+EJ677+EW677+EX677,2)</f>
        <v>0</v>
      </c>
      <c r="EZ677" s="7">
        <f>IF(AND(EY677&gt;0,EY678=0),EY677,0)</f>
        <v>0</v>
      </c>
      <c r="FA677" s="7">
        <f>IF(FB676&gt;0,FA676,0)</f>
        <v>0</v>
      </c>
      <c r="FB677" s="7">
        <f>IF(ROUND(EY677-FA677,2)&gt;0,ROUND(EY677-FA677,2),0)</f>
        <v>0</v>
      </c>
      <c r="GB677">
        <v>675</v>
      </c>
      <c r="GC677" s="7">
        <f>IF(HB676&gt;0,GC676-1000,GC676)</f>
        <v>0</v>
      </c>
      <c r="GD677" s="20">
        <f>IF(HB676&gt;0,ROUND(PMT($F$92/12,$F$96*12,-GC677),5),0)</f>
        <v>0</v>
      </c>
      <c r="GE677" s="15">
        <f>IF(HB676&gt;0,ROUND(GC677*$GE$1/1000,2),0)</f>
        <v>0</v>
      </c>
      <c r="GF677" s="9">
        <f>INT(GE677)</f>
        <v>0</v>
      </c>
      <c r="GG677" s="23">
        <f>INT((GE677-GF677)*10)/10</f>
        <v>0</v>
      </c>
      <c r="GH677" s="17">
        <f>GE677-GF677-GG677</f>
        <v>0</v>
      </c>
      <c r="GI677" s="23">
        <f>IF(OR(GH677=0.05,GH677=0),GH677,IF(AND(GH677&gt;0.051,GH677&lt;0.1),0.1,IF(AND(GH677&gt;0.001,GH677&lt;0.05),0.05,GH677)))</f>
        <v>0</v>
      </c>
      <c r="GJ677" s="23">
        <f>GF677+GG677+GI677</f>
        <v>0</v>
      </c>
      <c r="GK677" s="15">
        <f>IF(HB676&gt;0,ROUND($GD$1*$GK$1,2),0)</f>
        <v>0</v>
      </c>
      <c r="GL677" s="22">
        <v>0</v>
      </c>
      <c r="GM677" s="22">
        <f>IF(HB676&gt;0,ROUND($GD$1*$GM$1,0),0)</f>
        <v>0</v>
      </c>
      <c r="GN677" s="22">
        <f>IF(HB676&gt;0,ROUND($GD$1*$GN$1,2),0)</f>
        <v>0</v>
      </c>
      <c r="GO677" s="22">
        <f>IF(HB676&gt;0,ROUND($GD$1*$GO$1,2),0)</f>
        <v>0</v>
      </c>
      <c r="GP677" s="22">
        <f>IF(HB676&gt;0,ROUND($GD$1*$GP$1,2),0)</f>
        <v>0</v>
      </c>
      <c r="GQ677" s="15">
        <f>IF(HB676&gt;0,GK677+SUM(GM677:GP677),0)</f>
        <v>0</v>
      </c>
      <c r="GR677" s="22">
        <f>IF(HB676&gt;0,ROUND(GQ677/12,2),0)</f>
        <v>0</v>
      </c>
      <c r="GS677" s="9">
        <f>INT(GR677)</f>
        <v>0</v>
      </c>
      <c r="GT677" s="23">
        <f>INT((GR677-GS677)*10)/10</f>
        <v>0</v>
      </c>
      <c r="GU677" s="17">
        <f>GR677-GS677-GT677</f>
        <v>0</v>
      </c>
      <c r="GV677" s="23">
        <f>IF(OR(GU677=0.05,GU677=0),GU677,IF(AND(GU677&gt;0.051,GU677&lt;0.1),0.1,IF(AND(GU677&gt;0.001,GU677&lt;0.05),0.05,GU677)))</f>
        <v>0</v>
      </c>
      <c r="GW677" s="23">
        <f>GS677+GT677+GV677</f>
        <v>0</v>
      </c>
      <c r="GX677">
        <f>IF(HB676&gt;0,GX676,0)</f>
        <v>0</v>
      </c>
      <c r="GY677" s="7">
        <f>ROUND(GD677+GJ677+GW677+GX677,2)</f>
        <v>0</v>
      </c>
      <c r="GZ677" s="7">
        <f>IF(AND(GY677&gt;0,GY678=0),GY677,0)</f>
        <v>0</v>
      </c>
      <c r="HA677" s="7">
        <f>IF(HB676&gt;0,HA676,0)</f>
        <v>0</v>
      </c>
      <c r="HB677" s="7">
        <f>IF(ROUND(GY677-HA677,2)&gt;0,ROUND(GY677-HA677,2),0)</f>
        <v>0</v>
      </c>
    </row>
    <row r="678" spans="1:235">
      <c r="BB678">
        <v>676</v>
      </c>
      <c r="BC678" s="7">
        <f>IF(BW677&gt;0,BC677-1000,BC677)</f>
        <v>0</v>
      </c>
      <c r="BD678" s="20">
        <f>IF(BW677&gt;0,ROUND(PMT($F$92/12,$F$96*12,-BC678),5),0)</f>
        <v>0</v>
      </c>
      <c r="BE678" s="15">
        <f>IF(BW677&gt;0,ROUND(BC678*$E$1/1000,2),0)</f>
        <v>0</v>
      </c>
      <c r="BF678" s="15">
        <f>IF(BW677&gt;0,ROUND(MIN(BC678,$F$168)*$BF$1,2),0)</f>
        <v>0</v>
      </c>
      <c r="BG678" s="22">
        <v>0</v>
      </c>
      <c r="BH678" s="22">
        <f>IF(BW677&gt;0,ROUND(MIN(BC678,$F$168)*$BH$1,0),0)</f>
        <v>0</v>
      </c>
      <c r="BI678" s="22">
        <f>IF(BW677&gt;0,ROUND(MIN(BC678,$F$168)*$BI$1,2),0)</f>
        <v>0</v>
      </c>
      <c r="BJ678" s="22">
        <f>IF(BW677&gt;0,ROUND(MIN(BC678,$F$168)*$BJ$1,2),0)</f>
        <v>0</v>
      </c>
      <c r="BK678" s="22">
        <f>IF(BW677&gt;0,ROUND(MIN(BC678,$F$168)*$BK$1,2),0)</f>
        <v>0</v>
      </c>
      <c r="BL678" s="15">
        <f>IF(BW677&gt;0,BF678+SUM(BH678:BK678),0)</f>
        <v>0</v>
      </c>
      <c r="BM678" s="22">
        <f>IF(BW677&gt;0,ROUND(BL678/12,2),0)</f>
        <v>0</v>
      </c>
      <c r="BN678" s="9">
        <f>INT(BM678)</f>
        <v>0</v>
      </c>
      <c r="BO678" s="23">
        <f>INT((BM678-BN678)*10)/10</f>
        <v>0</v>
      </c>
      <c r="BP678" s="17">
        <f>BM678-BN678-BO678</f>
        <v>0</v>
      </c>
      <c r="BQ678" s="23">
        <f>IF(OR(BP678=0.05,BP678=0),BP678,IF(AND(BP678&gt;0.051,BP678&lt;0.1),0.1,IF(AND(BP678&gt;0.001,BP678&lt;0.05),0.05,BP678)))</f>
        <v>0</v>
      </c>
      <c r="BR678" s="23">
        <f>BN678+BO678+BQ678</f>
        <v>0</v>
      </c>
      <c r="BS678">
        <f>IF(BW677&gt;0,BS677,0)</f>
        <v>0</v>
      </c>
      <c r="BT678" s="7">
        <f>SUM(BD678:BE678)+BR678+BS678</f>
        <v>0</v>
      </c>
      <c r="BU678" s="7">
        <f>IF(AND(BT678&gt;0,BT679=0),BT678,0)</f>
        <v>0</v>
      </c>
      <c r="BV678" s="7">
        <f>IF(BW677&gt;0,BV677,0)</f>
        <v>0</v>
      </c>
      <c r="BW678" s="7">
        <f>IF(ROUND(BT678-BV678,2)&gt;0,ROUND(BT678-BV678,2),0)</f>
        <v>0</v>
      </c>
      <c r="CB678">
        <v>676</v>
      </c>
      <c r="CC678" s="7">
        <f>IF(DB677&gt;0,CC677-1000,CC677)</f>
        <v>0</v>
      </c>
      <c r="CD678" s="20">
        <f>IF(DB677&gt;0,ROUND(PMT($F$92/12,$F$96*12,-CC678),5),0)</f>
        <v>0</v>
      </c>
      <c r="CE678" s="15">
        <f>IF(DB677&gt;0,ROUND(CC678*$CE$1/1000,2),0)</f>
        <v>0</v>
      </c>
      <c r="CF678" s="9">
        <f>INT(CE678)</f>
        <v>0</v>
      </c>
      <c r="CG678" s="23">
        <f>INT((CE678-CF678)*10)/10</f>
        <v>0</v>
      </c>
      <c r="CH678" s="17">
        <f>CE678-CF678-CG678</f>
        <v>0</v>
      </c>
      <c r="CI678" s="23">
        <f>IF(OR(CH678=0.05,CH678=0),CH678,IF(AND(CH678&gt;0.051,CH678&lt;0.1),0.1,IF(AND(CH678&gt;0.001,CH678&lt;0.05),0.05,CH678)))</f>
        <v>0</v>
      </c>
      <c r="CJ678" s="23">
        <f>CF678+CG678+CI678</f>
        <v>0</v>
      </c>
      <c r="CK678" s="15">
        <f>IF(DB677&gt;0,ROUND($CD$1*$CK$1,2),0)</f>
        <v>0</v>
      </c>
      <c r="CL678" s="22">
        <v>0</v>
      </c>
      <c r="CM678" s="22">
        <f>IF(DB677&gt;0,ROUND($CD$1*$CM$1,2),0)</f>
        <v>0</v>
      </c>
      <c r="CN678" s="22">
        <f>IF(DB677&gt;0,ROUND($CD$1*$CN$1,2),0)</f>
        <v>0</v>
      </c>
      <c r="CO678" s="22">
        <f>IF(DB677&gt;0,ROUND($CD$1*$CO$1,2),0)</f>
        <v>0</v>
      </c>
      <c r="CP678" s="22">
        <f>IF(DB677&gt;0,ROUND($CD$1*$CP$1,2),0)</f>
        <v>0</v>
      </c>
      <c r="CQ678" s="15">
        <f>IF(DB677&gt;0,CK678+SUM(CM678:CP678),0)</f>
        <v>0</v>
      </c>
      <c r="CR678" s="22">
        <f>IF(DB677&gt;0,ROUND(CQ678/12,2),0)</f>
        <v>0</v>
      </c>
      <c r="CS678" s="9">
        <f>INT(CR678)</f>
        <v>0</v>
      </c>
      <c r="CT678" s="23">
        <f>INT((CR678-CS678)*10)/10</f>
        <v>0</v>
      </c>
      <c r="CU678" s="17">
        <f>CR678-CS678-CT678</f>
        <v>0</v>
      </c>
      <c r="CV678" s="23">
        <f>IF(OR(CU678=0.05,CU678=0),CU678,IF(AND(CU678&gt;0.051,CU678&lt;0.1),0.1,IF(AND(CU678&gt;0.001,CU678&lt;0.05),0.05,CU678)))</f>
        <v>0</v>
      </c>
      <c r="CW678" s="23">
        <f>CS678+CT678+CV678</f>
        <v>0</v>
      </c>
      <c r="CX678">
        <f>IF(DB677&gt;0,CX677,0)</f>
        <v>0</v>
      </c>
      <c r="CY678" s="7">
        <f>ROUND(CD678+CJ678+CW678+CX678,2)</f>
        <v>0</v>
      </c>
      <c r="CZ678" s="7">
        <f>IF(AND(CY678&gt;0,CY679=0),CY678,0)</f>
        <v>0</v>
      </c>
      <c r="DA678" s="7">
        <f>IF(DB677&gt;0,DA677,0)</f>
        <v>0</v>
      </c>
      <c r="DB678" s="7">
        <f>IF(ROUND(CY678-DA678,2)&gt;0,ROUND(CY678-DA678,2),0)</f>
        <v>0</v>
      </c>
      <c r="EB678">
        <v>676</v>
      </c>
      <c r="EC678" s="7">
        <f>IF(FB677&gt;0,EC677-1000,EC677)</f>
        <v>0</v>
      </c>
      <c r="ED678" s="20">
        <f>IF(FB677&gt;0,ROUND(PMT($F$92/12,$F$96*12,-EC678),5),0)</f>
        <v>0</v>
      </c>
      <c r="EE678" s="15">
        <f>IF(FB677&gt;0,ROUND(EC678*$EE$1/1000,2),0)</f>
        <v>0</v>
      </c>
      <c r="EF678" s="9">
        <f>INT(EE678)</f>
        <v>0</v>
      </c>
      <c r="EG678" s="23">
        <f>INT((EE678-EF678)*10)/10</f>
        <v>0</v>
      </c>
      <c r="EH678" s="17">
        <f>EE678-EF678-EG678</f>
        <v>0</v>
      </c>
      <c r="EI678" s="23">
        <f>IF(OR(EH678=0.05,EH678=0),EH678,IF(AND(EH678&gt;0.051,EH678&lt;0.1),0.1,IF(AND(EH678&gt;0.001,EH678&lt;0.05),0.05,EH678)))</f>
        <v>0</v>
      </c>
      <c r="EJ678" s="23">
        <f>EF678+EG678+EI678</f>
        <v>0</v>
      </c>
      <c r="EK678" s="15">
        <f>IF(FB677&gt;0,ROUND($ED$1*$EK$1,2),0)</f>
        <v>0</v>
      </c>
      <c r="EL678" s="22">
        <v>0</v>
      </c>
      <c r="EM678" s="22">
        <f>IF(FB677&gt;0,ROUND($ED$1*$EM$1,0),0)</f>
        <v>0</v>
      </c>
      <c r="EN678" s="22">
        <f>IF(FB677&gt;0,ROUND($ED$1*$EN$1,2),0)</f>
        <v>0</v>
      </c>
      <c r="EO678" s="22">
        <f>IF(FB677&gt;0,ROUND($ED$1*$EO$1,2),0)</f>
        <v>0</v>
      </c>
      <c r="EP678" s="22">
        <f>IF(FB677&gt;0,ROUND($ED$1*$EP$1,2),0)</f>
        <v>0</v>
      </c>
      <c r="EQ678" s="15">
        <f>IF(FB677&gt;0,EK678+SUM(EM678:EP678),0)</f>
        <v>0</v>
      </c>
      <c r="ER678" s="22">
        <f>IF(FB677&gt;0,ROUND(EQ678/12,2),0)</f>
        <v>0</v>
      </c>
      <c r="ES678" s="9">
        <f>INT(ER678)</f>
        <v>0</v>
      </c>
      <c r="ET678" s="23">
        <f>INT((ER678-ES678)*10)/10</f>
        <v>0</v>
      </c>
      <c r="EU678" s="17">
        <f>ER678-ES678-ET678</f>
        <v>0</v>
      </c>
      <c r="EV678" s="23">
        <f>IF(OR(EU678=0.05,EU678=0),EU678,IF(AND(EU678&gt;0.051,EU678&lt;0.1),0.1,IF(AND(EU678&gt;0.001,EU678&lt;0.05),0.05,EU678)))</f>
        <v>0</v>
      </c>
      <c r="EW678" s="23">
        <f>ES678+ET678+EV678</f>
        <v>0</v>
      </c>
      <c r="EX678">
        <f>IF(FB677&gt;0,EX677,0)</f>
        <v>0</v>
      </c>
      <c r="EY678" s="7">
        <f>ROUND(ED678+EJ678+EW678+EX678,2)</f>
        <v>0</v>
      </c>
      <c r="EZ678" s="7">
        <f>IF(AND(EY678&gt;0,EY679=0),EY678,0)</f>
        <v>0</v>
      </c>
      <c r="FA678" s="7">
        <f>IF(FB677&gt;0,FA677,0)</f>
        <v>0</v>
      </c>
      <c r="FB678" s="7">
        <f>IF(ROUND(EY678-FA678,2)&gt;0,ROUND(EY678-FA678,2),0)</f>
        <v>0</v>
      </c>
      <c r="GB678">
        <v>676</v>
      </c>
      <c r="GC678" s="7">
        <f>IF(HB677&gt;0,GC677-1000,GC677)</f>
        <v>0</v>
      </c>
      <c r="GD678" s="20">
        <f>IF(HB677&gt;0,ROUND(PMT($F$92/12,$F$96*12,-GC678),5),0)</f>
        <v>0</v>
      </c>
      <c r="GE678" s="15">
        <f>IF(HB677&gt;0,ROUND(GC678*$GE$1/1000,2),0)</f>
        <v>0</v>
      </c>
      <c r="GF678" s="9">
        <f>INT(GE678)</f>
        <v>0</v>
      </c>
      <c r="GG678" s="23">
        <f>INT((GE678-GF678)*10)/10</f>
        <v>0</v>
      </c>
      <c r="GH678" s="17">
        <f>GE678-GF678-GG678</f>
        <v>0</v>
      </c>
      <c r="GI678" s="23">
        <f>IF(OR(GH678=0.05,GH678=0),GH678,IF(AND(GH678&gt;0.051,GH678&lt;0.1),0.1,IF(AND(GH678&gt;0.001,GH678&lt;0.05),0.05,GH678)))</f>
        <v>0</v>
      </c>
      <c r="GJ678" s="23">
        <f>GF678+GG678+GI678</f>
        <v>0</v>
      </c>
      <c r="GK678" s="15">
        <f>IF(HB677&gt;0,ROUND($GD$1*$GK$1,2),0)</f>
        <v>0</v>
      </c>
      <c r="GL678" s="22">
        <v>0</v>
      </c>
      <c r="GM678" s="22">
        <f>IF(HB677&gt;0,ROUND($GD$1*$GM$1,0),0)</f>
        <v>0</v>
      </c>
      <c r="GN678" s="22">
        <f>IF(HB677&gt;0,ROUND($GD$1*$GN$1,2),0)</f>
        <v>0</v>
      </c>
      <c r="GO678" s="22">
        <f>IF(HB677&gt;0,ROUND($GD$1*$GO$1,2),0)</f>
        <v>0</v>
      </c>
      <c r="GP678" s="22">
        <f>IF(HB677&gt;0,ROUND($GD$1*$GP$1,2),0)</f>
        <v>0</v>
      </c>
      <c r="GQ678" s="15">
        <f>IF(HB677&gt;0,GK678+SUM(GM678:GP678),0)</f>
        <v>0</v>
      </c>
      <c r="GR678" s="22">
        <f>IF(HB677&gt;0,ROUND(GQ678/12,2),0)</f>
        <v>0</v>
      </c>
      <c r="GS678" s="9">
        <f>INT(GR678)</f>
        <v>0</v>
      </c>
      <c r="GT678" s="23">
        <f>INT((GR678-GS678)*10)/10</f>
        <v>0</v>
      </c>
      <c r="GU678" s="17">
        <f>GR678-GS678-GT678</f>
        <v>0</v>
      </c>
      <c r="GV678" s="23">
        <f>IF(OR(GU678=0.05,GU678=0),GU678,IF(AND(GU678&gt;0.051,GU678&lt;0.1),0.1,IF(AND(GU678&gt;0.001,GU678&lt;0.05),0.05,GU678)))</f>
        <v>0</v>
      </c>
      <c r="GW678" s="23">
        <f>GS678+GT678+GV678</f>
        <v>0</v>
      </c>
      <c r="GX678">
        <f>IF(HB677&gt;0,GX677,0)</f>
        <v>0</v>
      </c>
      <c r="GY678" s="7">
        <f>ROUND(GD678+GJ678+GW678+GX678,2)</f>
        <v>0</v>
      </c>
      <c r="GZ678" s="7">
        <f>IF(AND(GY678&gt;0,GY679=0),GY678,0)</f>
        <v>0</v>
      </c>
      <c r="HA678" s="7">
        <f>IF(HB677&gt;0,HA677,0)</f>
        <v>0</v>
      </c>
      <c r="HB678" s="7">
        <f>IF(ROUND(GY678-HA678,2)&gt;0,ROUND(GY678-HA678,2),0)</f>
        <v>0</v>
      </c>
    </row>
    <row r="679" spans="1:235">
      <c r="BB679">
        <v>677</v>
      </c>
      <c r="BC679" s="7">
        <f>IF(BW678&gt;0,BC678-1000,BC678)</f>
        <v>0</v>
      </c>
      <c r="BD679" s="20">
        <f>IF(BW678&gt;0,ROUND(PMT($F$92/12,$F$96*12,-BC679),5),0)</f>
        <v>0</v>
      </c>
      <c r="BE679" s="15">
        <f>IF(BW678&gt;0,ROUND(BC679*$E$1/1000,2),0)</f>
        <v>0</v>
      </c>
      <c r="BF679" s="15">
        <f>IF(BW678&gt;0,ROUND(MIN(BC679,$F$168)*$BF$1,2),0)</f>
        <v>0</v>
      </c>
      <c r="BG679" s="22">
        <v>0</v>
      </c>
      <c r="BH679" s="22">
        <f>IF(BW678&gt;0,ROUND(MIN(BC679,$F$168)*$BH$1,0),0)</f>
        <v>0</v>
      </c>
      <c r="BI679" s="22">
        <f>IF(BW678&gt;0,ROUND(MIN(BC679,$F$168)*$BI$1,2),0)</f>
        <v>0</v>
      </c>
      <c r="BJ679" s="22">
        <f>IF(BW678&gt;0,ROUND(MIN(BC679,$F$168)*$BJ$1,2),0)</f>
        <v>0</v>
      </c>
      <c r="BK679" s="22">
        <f>IF(BW678&gt;0,ROUND(MIN(BC679,$F$168)*$BK$1,2),0)</f>
        <v>0</v>
      </c>
      <c r="BL679" s="15">
        <f>IF(BW678&gt;0,BF679+SUM(BH679:BK679),0)</f>
        <v>0</v>
      </c>
      <c r="BM679" s="22">
        <f>IF(BW678&gt;0,ROUND(BL679/12,2),0)</f>
        <v>0</v>
      </c>
      <c r="BN679" s="9">
        <f>INT(BM679)</f>
        <v>0</v>
      </c>
      <c r="BO679" s="23">
        <f>INT((BM679-BN679)*10)/10</f>
        <v>0</v>
      </c>
      <c r="BP679" s="17">
        <f>BM679-BN679-BO679</f>
        <v>0</v>
      </c>
      <c r="BQ679" s="23">
        <f>IF(OR(BP679=0.05,BP679=0),BP679,IF(AND(BP679&gt;0.051,BP679&lt;0.1),0.1,IF(AND(BP679&gt;0.001,BP679&lt;0.05),0.05,BP679)))</f>
        <v>0</v>
      </c>
      <c r="BR679" s="23">
        <f>BN679+BO679+BQ679</f>
        <v>0</v>
      </c>
      <c r="BS679">
        <f>IF(BW678&gt;0,BS678,0)</f>
        <v>0</v>
      </c>
      <c r="BT679" s="7">
        <f>SUM(BD679:BE679)+BR679+BS679</f>
        <v>0</v>
      </c>
      <c r="BU679" s="7">
        <f>IF(AND(BT679&gt;0,BT680=0),BT679,0)</f>
        <v>0</v>
      </c>
      <c r="BV679" s="7">
        <f>IF(BW678&gt;0,BV678,0)</f>
        <v>0</v>
      </c>
      <c r="BW679" s="7">
        <f>IF(ROUND(BT679-BV679,2)&gt;0,ROUND(BT679-BV679,2),0)</f>
        <v>0</v>
      </c>
      <c r="CB679">
        <v>677</v>
      </c>
      <c r="CC679" s="7">
        <f>IF(DB678&gt;0,CC678-1000,CC678)</f>
        <v>0</v>
      </c>
      <c r="CD679" s="20">
        <f>IF(DB678&gt;0,ROUND(PMT($F$92/12,$F$96*12,-CC679),5),0)</f>
        <v>0</v>
      </c>
      <c r="CE679" s="15">
        <f>IF(DB678&gt;0,ROUND(CC679*$CE$1/1000,2),0)</f>
        <v>0</v>
      </c>
      <c r="CF679" s="9">
        <f>INT(CE679)</f>
        <v>0</v>
      </c>
      <c r="CG679" s="23">
        <f>INT((CE679-CF679)*10)/10</f>
        <v>0</v>
      </c>
      <c r="CH679" s="17">
        <f>CE679-CF679-CG679</f>
        <v>0</v>
      </c>
      <c r="CI679" s="23">
        <f>IF(OR(CH679=0.05,CH679=0),CH679,IF(AND(CH679&gt;0.051,CH679&lt;0.1),0.1,IF(AND(CH679&gt;0.001,CH679&lt;0.05),0.05,CH679)))</f>
        <v>0</v>
      </c>
      <c r="CJ679" s="23">
        <f>CF679+CG679+CI679</f>
        <v>0</v>
      </c>
      <c r="CK679" s="15">
        <f>IF(DB678&gt;0,ROUND($CD$1*$CK$1,2),0)</f>
        <v>0</v>
      </c>
      <c r="CL679" s="22">
        <v>0</v>
      </c>
      <c r="CM679" s="22">
        <f>IF(DB678&gt;0,ROUND($CD$1*$CM$1,2),0)</f>
        <v>0</v>
      </c>
      <c r="CN679" s="22">
        <f>IF(DB678&gt;0,ROUND($CD$1*$CN$1,2),0)</f>
        <v>0</v>
      </c>
      <c r="CO679" s="22">
        <f>IF(DB678&gt;0,ROUND($CD$1*$CO$1,2),0)</f>
        <v>0</v>
      </c>
      <c r="CP679" s="22">
        <f>IF(DB678&gt;0,ROUND($CD$1*$CP$1,2),0)</f>
        <v>0</v>
      </c>
      <c r="CQ679" s="15">
        <f>IF(DB678&gt;0,CK679+SUM(CM679:CP679),0)</f>
        <v>0</v>
      </c>
      <c r="CR679" s="22">
        <f>IF(DB678&gt;0,ROUND(CQ679/12,2),0)</f>
        <v>0</v>
      </c>
      <c r="CS679" s="9">
        <f>INT(CR679)</f>
        <v>0</v>
      </c>
      <c r="CT679" s="23">
        <f>INT((CR679-CS679)*10)/10</f>
        <v>0</v>
      </c>
      <c r="CU679" s="17">
        <f>CR679-CS679-CT679</f>
        <v>0</v>
      </c>
      <c r="CV679" s="23">
        <f>IF(OR(CU679=0.05,CU679=0),CU679,IF(AND(CU679&gt;0.051,CU679&lt;0.1),0.1,IF(AND(CU679&gt;0.001,CU679&lt;0.05),0.05,CU679)))</f>
        <v>0</v>
      </c>
      <c r="CW679" s="23">
        <f>CS679+CT679+CV679</f>
        <v>0</v>
      </c>
      <c r="CX679">
        <f>IF(DB678&gt;0,CX678,0)</f>
        <v>0</v>
      </c>
      <c r="CY679" s="7">
        <f>ROUND(CD679+CJ679+CW679+CX679,2)</f>
        <v>0</v>
      </c>
      <c r="CZ679" s="7">
        <f>IF(AND(CY679&gt;0,CY680=0),CY679,0)</f>
        <v>0</v>
      </c>
      <c r="DA679" s="7">
        <f>IF(DB678&gt;0,DA678,0)</f>
        <v>0</v>
      </c>
      <c r="DB679" s="7">
        <f>IF(ROUND(CY679-DA679,2)&gt;0,ROUND(CY679-DA679,2),0)</f>
        <v>0</v>
      </c>
      <c r="EB679">
        <v>677</v>
      </c>
      <c r="EC679" s="7">
        <f>IF(FB678&gt;0,EC678-1000,EC678)</f>
        <v>0</v>
      </c>
      <c r="ED679" s="20">
        <f>IF(FB678&gt;0,ROUND(PMT($F$92/12,$F$96*12,-EC679),5),0)</f>
        <v>0</v>
      </c>
      <c r="EE679" s="15">
        <f>IF(FB678&gt;0,ROUND(EC679*$EE$1/1000,2),0)</f>
        <v>0</v>
      </c>
      <c r="EF679" s="9">
        <f>INT(EE679)</f>
        <v>0</v>
      </c>
      <c r="EG679" s="23">
        <f>INT((EE679-EF679)*10)/10</f>
        <v>0</v>
      </c>
      <c r="EH679" s="17">
        <f>EE679-EF679-EG679</f>
        <v>0</v>
      </c>
      <c r="EI679" s="23">
        <f>IF(OR(EH679=0.05,EH679=0),EH679,IF(AND(EH679&gt;0.051,EH679&lt;0.1),0.1,IF(AND(EH679&gt;0.001,EH679&lt;0.05),0.05,EH679)))</f>
        <v>0</v>
      </c>
      <c r="EJ679" s="23">
        <f>EF679+EG679+EI679</f>
        <v>0</v>
      </c>
      <c r="EK679" s="15">
        <f>IF(FB678&gt;0,ROUND($ED$1*$EK$1,2),0)</f>
        <v>0</v>
      </c>
      <c r="EL679" s="22">
        <v>0</v>
      </c>
      <c r="EM679" s="22">
        <f>IF(FB678&gt;0,ROUND($ED$1*$EM$1,0),0)</f>
        <v>0</v>
      </c>
      <c r="EN679" s="22">
        <f>IF(FB678&gt;0,ROUND($ED$1*$EN$1,2),0)</f>
        <v>0</v>
      </c>
      <c r="EO679" s="22">
        <f>IF(FB678&gt;0,ROUND($ED$1*$EO$1,2),0)</f>
        <v>0</v>
      </c>
      <c r="EP679" s="22">
        <f>IF(FB678&gt;0,ROUND($ED$1*$EP$1,2),0)</f>
        <v>0</v>
      </c>
      <c r="EQ679" s="15">
        <f>IF(FB678&gt;0,EK679+SUM(EM679:EP679),0)</f>
        <v>0</v>
      </c>
      <c r="ER679" s="22">
        <f>IF(FB678&gt;0,ROUND(EQ679/12,2),0)</f>
        <v>0</v>
      </c>
      <c r="ES679" s="9">
        <f>INT(ER679)</f>
        <v>0</v>
      </c>
      <c r="ET679" s="23">
        <f>INT((ER679-ES679)*10)/10</f>
        <v>0</v>
      </c>
      <c r="EU679" s="17">
        <f>ER679-ES679-ET679</f>
        <v>0</v>
      </c>
      <c r="EV679" s="23">
        <f>IF(OR(EU679=0.05,EU679=0),EU679,IF(AND(EU679&gt;0.051,EU679&lt;0.1),0.1,IF(AND(EU679&gt;0.001,EU679&lt;0.05),0.05,EU679)))</f>
        <v>0</v>
      </c>
      <c r="EW679" s="23">
        <f>ES679+ET679+EV679</f>
        <v>0</v>
      </c>
      <c r="EX679">
        <f>IF(FB678&gt;0,EX678,0)</f>
        <v>0</v>
      </c>
      <c r="EY679" s="7">
        <f>ROUND(ED679+EJ679+EW679+EX679,2)</f>
        <v>0</v>
      </c>
      <c r="EZ679" s="7">
        <f>IF(AND(EY679&gt;0,EY680=0),EY679,0)</f>
        <v>0</v>
      </c>
      <c r="FA679" s="7">
        <f>IF(FB678&gt;0,FA678,0)</f>
        <v>0</v>
      </c>
      <c r="FB679" s="7">
        <f>IF(ROUND(EY679-FA679,2)&gt;0,ROUND(EY679-FA679,2),0)</f>
        <v>0</v>
      </c>
      <c r="GB679">
        <v>677</v>
      </c>
      <c r="GC679" s="7">
        <f>IF(HB678&gt;0,GC678-1000,GC678)</f>
        <v>0</v>
      </c>
      <c r="GD679" s="20">
        <f>IF(HB678&gt;0,ROUND(PMT($F$92/12,$F$96*12,-GC679),5),0)</f>
        <v>0</v>
      </c>
      <c r="GE679" s="15">
        <f>IF(HB678&gt;0,ROUND(GC679*$GE$1/1000,2),0)</f>
        <v>0</v>
      </c>
      <c r="GF679" s="9">
        <f>INT(GE679)</f>
        <v>0</v>
      </c>
      <c r="GG679" s="23">
        <f>INT((GE679-GF679)*10)/10</f>
        <v>0</v>
      </c>
      <c r="GH679" s="17">
        <f>GE679-GF679-GG679</f>
        <v>0</v>
      </c>
      <c r="GI679" s="23">
        <f>IF(OR(GH679=0.05,GH679=0),GH679,IF(AND(GH679&gt;0.051,GH679&lt;0.1),0.1,IF(AND(GH679&gt;0.001,GH679&lt;0.05),0.05,GH679)))</f>
        <v>0</v>
      </c>
      <c r="GJ679" s="23">
        <f>GF679+GG679+GI679</f>
        <v>0</v>
      </c>
      <c r="GK679" s="15">
        <f>IF(HB678&gt;0,ROUND($GD$1*$GK$1,2),0)</f>
        <v>0</v>
      </c>
      <c r="GL679" s="22">
        <v>0</v>
      </c>
      <c r="GM679" s="22">
        <f>IF(HB678&gt;0,ROUND($GD$1*$GM$1,0),0)</f>
        <v>0</v>
      </c>
      <c r="GN679" s="22">
        <f>IF(HB678&gt;0,ROUND($GD$1*$GN$1,2),0)</f>
        <v>0</v>
      </c>
      <c r="GO679" s="22">
        <f>IF(HB678&gt;0,ROUND($GD$1*$GO$1,2),0)</f>
        <v>0</v>
      </c>
      <c r="GP679" s="22">
        <f>IF(HB678&gt;0,ROUND($GD$1*$GP$1,2),0)</f>
        <v>0</v>
      </c>
      <c r="GQ679" s="15">
        <f>IF(HB678&gt;0,GK679+SUM(GM679:GP679),0)</f>
        <v>0</v>
      </c>
      <c r="GR679" s="22">
        <f>IF(HB678&gt;0,ROUND(GQ679/12,2),0)</f>
        <v>0</v>
      </c>
      <c r="GS679" s="9">
        <f>INT(GR679)</f>
        <v>0</v>
      </c>
      <c r="GT679" s="23">
        <f>INT((GR679-GS679)*10)/10</f>
        <v>0</v>
      </c>
      <c r="GU679" s="17">
        <f>GR679-GS679-GT679</f>
        <v>0</v>
      </c>
      <c r="GV679" s="23">
        <f>IF(OR(GU679=0.05,GU679=0),GU679,IF(AND(GU679&gt;0.051,GU679&lt;0.1),0.1,IF(AND(GU679&gt;0.001,GU679&lt;0.05),0.05,GU679)))</f>
        <v>0</v>
      </c>
      <c r="GW679" s="23">
        <f>GS679+GT679+GV679</f>
        <v>0</v>
      </c>
      <c r="GX679">
        <f>IF(HB678&gt;0,GX678,0)</f>
        <v>0</v>
      </c>
      <c r="GY679" s="7">
        <f>ROUND(GD679+GJ679+GW679+GX679,2)</f>
        <v>0</v>
      </c>
      <c r="GZ679" s="7">
        <f>IF(AND(GY679&gt;0,GY680=0),GY679,0)</f>
        <v>0</v>
      </c>
      <c r="HA679" s="7">
        <f>IF(HB678&gt;0,HA678,0)</f>
        <v>0</v>
      </c>
      <c r="HB679" s="7">
        <f>IF(ROUND(GY679-HA679,2)&gt;0,ROUND(GY679-HA679,2),0)</f>
        <v>0</v>
      </c>
    </row>
    <row r="680" spans="1:235">
      <c r="BB680">
        <v>678</v>
      </c>
      <c r="BC680" s="7">
        <f>IF(BW679&gt;0,BC679-1000,BC679)</f>
        <v>0</v>
      </c>
      <c r="BD680" s="20">
        <f>IF(BW679&gt;0,ROUND(PMT($F$92/12,$F$96*12,-BC680),5),0)</f>
        <v>0</v>
      </c>
      <c r="BE680" s="15">
        <f>IF(BW679&gt;0,ROUND(BC680*$E$1/1000,2),0)</f>
        <v>0</v>
      </c>
      <c r="BF680" s="15">
        <f>IF(BW679&gt;0,ROUND(MIN(BC680,$F$168)*$BF$1,2),0)</f>
        <v>0</v>
      </c>
      <c r="BG680" s="22">
        <v>0</v>
      </c>
      <c r="BH680" s="22">
        <f>IF(BW679&gt;0,ROUND(MIN(BC680,$F$168)*$BH$1,0),0)</f>
        <v>0</v>
      </c>
      <c r="BI680" s="22">
        <f>IF(BW679&gt;0,ROUND(MIN(BC680,$F$168)*$BI$1,2),0)</f>
        <v>0</v>
      </c>
      <c r="BJ680" s="22">
        <f>IF(BW679&gt;0,ROUND(MIN(BC680,$F$168)*$BJ$1,2),0)</f>
        <v>0</v>
      </c>
      <c r="BK680" s="22">
        <f>IF(BW679&gt;0,ROUND(MIN(BC680,$F$168)*$BK$1,2),0)</f>
        <v>0</v>
      </c>
      <c r="BL680" s="15">
        <f>IF(BW679&gt;0,BF680+SUM(BH680:BK680),0)</f>
        <v>0</v>
      </c>
      <c r="BM680" s="22">
        <f>IF(BW679&gt;0,ROUND(BL680/12,2),0)</f>
        <v>0</v>
      </c>
      <c r="BN680" s="9">
        <f>INT(BM680)</f>
        <v>0</v>
      </c>
      <c r="BO680" s="23">
        <f>INT((BM680-BN680)*10)/10</f>
        <v>0</v>
      </c>
      <c r="BP680" s="17">
        <f>BM680-BN680-BO680</f>
        <v>0</v>
      </c>
      <c r="BQ680" s="23">
        <f>IF(OR(BP680=0.05,BP680=0),BP680,IF(AND(BP680&gt;0.051,BP680&lt;0.1),0.1,IF(AND(BP680&gt;0.001,BP680&lt;0.05),0.05,BP680)))</f>
        <v>0</v>
      </c>
      <c r="BR680" s="23">
        <f>BN680+BO680+BQ680</f>
        <v>0</v>
      </c>
      <c r="BS680">
        <f>IF(BW679&gt;0,BS679,0)</f>
        <v>0</v>
      </c>
      <c r="BT680" s="7">
        <f>SUM(BD680:BE680)+BR680+BS680</f>
        <v>0</v>
      </c>
      <c r="BU680" s="7">
        <f>IF(AND(BT680&gt;0,BT681=0),BT680,0)</f>
        <v>0</v>
      </c>
      <c r="BV680" s="7">
        <f>IF(BW679&gt;0,BV679,0)</f>
        <v>0</v>
      </c>
      <c r="BW680" s="7">
        <f>IF(ROUND(BT680-BV680,2)&gt;0,ROUND(BT680-BV680,2),0)</f>
        <v>0</v>
      </c>
      <c r="CB680">
        <v>678</v>
      </c>
      <c r="CC680" s="7">
        <f>IF(DB679&gt;0,CC679-1000,CC679)</f>
        <v>0</v>
      </c>
      <c r="CD680" s="20">
        <f>IF(DB679&gt;0,ROUND(PMT($F$92/12,$F$96*12,-CC680),5),0)</f>
        <v>0</v>
      </c>
      <c r="CE680" s="15">
        <f>IF(DB679&gt;0,ROUND(CC680*$CE$1/1000,2),0)</f>
        <v>0</v>
      </c>
      <c r="CF680" s="9">
        <f>INT(CE680)</f>
        <v>0</v>
      </c>
      <c r="CG680" s="23">
        <f>INT((CE680-CF680)*10)/10</f>
        <v>0</v>
      </c>
      <c r="CH680" s="17">
        <f>CE680-CF680-CG680</f>
        <v>0</v>
      </c>
      <c r="CI680" s="23">
        <f>IF(OR(CH680=0.05,CH680=0),CH680,IF(AND(CH680&gt;0.051,CH680&lt;0.1),0.1,IF(AND(CH680&gt;0.001,CH680&lt;0.05),0.05,CH680)))</f>
        <v>0</v>
      </c>
      <c r="CJ680" s="23">
        <f>CF680+CG680+CI680</f>
        <v>0</v>
      </c>
      <c r="CK680" s="15">
        <f>IF(DB679&gt;0,ROUND($CD$1*$CK$1,2),0)</f>
        <v>0</v>
      </c>
      <c r="CL680" s="22">
        <v>0</v>
      </c>
      <c r="CM680" s="22">
        <f>IF(DB679&gt;0,ROUND($CD$1*$CM$1,2),0)</f>
        <v>0</v>
      </c>
      <c r="CN680" s="22">
        <f>IF(DB679&gt;0,ROUND($CD$1*$CN$1,2),0)</f>
        <v>0</v>
      </c>
      <c r="CO680" s="22">
        <f>IF(DB679&gt;0,ROUND($CD$1*$CO$1,2),0)</f>
        <v>0</v>
      </c>
      <c r="CP680" s="22">
        <f>IF(DB679&gt;0,ROUND($CD$1*$CP$1,2),0)</f>
        <v>0</v>
      </c>
      <c r="CQ680" s="15">
        <f>IF(DB679&gt;0,CK680+SUM(CM680:CP680),0)</f>
        <v>0</v>
      </c>
      <c r="CR680" s="22">
        <f>IF(DB679&gt;0,ROUND(CQ680/12,2),0)</f>
        <v>0</v>
      </c>
      <c r="CS680" s="9">
        <f>INT(CR680)</f>
        <v>0</v>
      </c>
      <c r="CT680" s="23">
        <f>INT((CR680-CS680)*10)/10</f>
        <v>0</v>
      </c>
      <c r="CU680" s="17">
        <f>CR680-CS680-CT680</f>
        <v>0</v>
      </c>
      <c r="CV680" s="23">
        <f>IF(OR(CU680=0.05,CU680=0),CU680,IF(AND(CU680&gt;0.051,CU680&lt;0.1),0.1,IF(AND(CU680&gt;0.001,CU680&lt;0.05),0.05,CU680)))</f>
        <v>0</v>
      </c>
      <c r="CW680" s="23">
        <f>CS680+CT680+CV680</f>
        <v>0</v>
      </c>
      <c r="CX680">
        <f>IF(DB679&gt;0,CX679,0)</f>
        <v>0</v>
      </c>
      <c r="CY680" s="7">
        <f>ROUND(CD680+CJ680+CW680+CX680,2)</f>
        <v>0</v>
      </c>
      <c r="CZ680" s="7">
        <f>IF(AND(CY680&gt;0,CY681=0),CY680,0)</f>
        <v>0</v>
      </c>
      <c r="DA680" s="7">
        <f>IF(DB679&gt;0,DA679,0)</f>
        <v>0</v>
      </c>
      <c r="DB680" s="7">
        <f>IF(ROUND(CY680-DA680,2)&gt;0,ROUND(CY680-DA680,2),0)</f>
        <v>0</v>
      </c>
      <c r="EB680">
        <v>678</v>
      </c>
      <c r="EC680" s="7">
        <f>IF(FB679&gt;0,EC679-1000,EC679)</f>
        <v>0</v>
      </c>
      <c r="ED680" s="20">
        <f>IF(FB679&gt;0,ROUND(PMT($F$92/12,$F$96*12,-EC680),5),0)</f>
        <v>0</v>
      </c>
      <c r="EE680" s="15">
        <f>IF(FB679&gt;0,ROUND(EC680*$EE$1/1000,2),0)</f>
        <v>0</v>
      </c>
      <c r="EF680" s="9">
        <f>INT(EE680)</f>
        <v>0</v>
      </c>
      <c r="EG680" s="23">
        <f>INT((EE680-EF680)*10)/10</f>
        <v>0</v>
      </c>
      <c r="EH680" s="17">
        <f>EE680-EF680-EG680</f>
        <v>0</v>
      </c>
      <c r="EI680" s="23">
        <f>IF(OR(EH680=0.05,EH680=0),EH680,IF(AND(EH680&gt;0.051,EH680&lt;0.1),0.1,IF(AND(EH680&gt;0.001,EH680&lt;0.05),0.05,EH680)))</f>
        <v>0</v>
      </c>
      <c r="EJ680" s="23">
        <f>EF680+EG680+EI680</f>
        <v>0</v>
      </c>
      <c r="EK680" s="15">
        <f>IF(FB679&gt;0,ROUND($ED$1*$EK$1,2),0)</f>
        <v>0</v>
      </c>
      <c r="EL680" s="22">
        <v>0</v>
      </c>
      <c r="EM680" s="22">
        <f>IF(FB679&gt;0,ROUND($ED$1*$EM$1,0),0)</f>
        <v>0</v>
      </c>
      <c r="EN680" s="22">
        <f>IF(FB679&gt;0,ROUND($ED$1*$EN$1,2),0)</f>
        <v>0</v>
      </c>
      <c r="EO680" s="22">
        <f>IF(FB679&gt;0,ROUND($ED$1*$EO$1,2),0)</f>
        <v>0</v>
      </c>
      <c r="EP680" s="22">
        <f>IF(FB679&gt;0,ROUND($ED$1*$EP$1,2),0)</f>
        <v>0</v>
      </c>
      <c r="EQ680" s="15">
        <f>IF(FB679&gt;0,EK680+SUM(EM680:EP680),0)</f>
        <v>0</v>
      </c>
      <c r="ER680" s="22">
        <f>IF(FB679&gt;0,ROUND(EQ680/12,2),0)</f>
        <v>0</v>
      </c>
      <c r="ES680" s="9">
        <f>INT(ER680)</f>
        <v>0</v>
      </c>
      <c r="ET680" s="23">
        <f>INT((ER680-ES680)*10)/10</f>
        <v>0</v>
      </c>
      <c r="EU680" s="17">
        <f>ER680-ES680-ET680</f>
        <v>0</v>
      </c>
      <c r="EV680" s="23">
        <f>IF(OR(EU680=0.05,EU680=0),EU680,IF(AND(EU680&gt;0.051,EU680&lt;0.1),0.1,IF(AND(EU680&gt;0.001,EU680&lt;0.05),0.05,EU680)))</f>
        <v>0</v>
      </c>
      <c r="EW680" s="23">
        <f>ES680+ET680+EV680</f>
        <v>0</v>
      </c>
      <c r="EX680">
        <f>IF(FB679&gt;0,EX679,0)</f>
        <v>0</v>
      </c>
      <c r="EY680" s="7">
        <f>ROUND(ED680+EJ680+EW680+EX680,2)</f>
        <v>0</v>
      </c>
      <c r="EZ680" s="7">
        <f>IF(AND(EY680&gt;0,EY681=0),EY680,0)</f>
        <v>0</v>
      </c>
      <c r="FA680" s="7">
        <f>IF(FB679&gt;0,FA679,0)</f>
        <v>0</v>
      </c>
      <c r="FB680" s="7">
        <f>IF(ROUND(EY680-FA680,2)&gt;0,ROUND(EY680-FA680,2),0)</f>
        <v>0</v>
      </c>
      <c r="GB680">
        <v>678</v>
      </c>
      <c r="GC680" s="7">
        <f>IF(HB679&gt;0,GC679-1000,GC679)</f>
        <v>0</v>
      </c>
      <c r="GD680" s="20">
        <f>IF(HB679&gt;0,ROUND(PMT($F$92/12,$F$96*12,-GC680),5),0)</f>
        <v>0</v>
      </c>
      <c r="GE680" s="15">
        <f>IF(HB679&gt;0,ROUND(GC680*$GE$1/1000,2),0)</f>
        <v>0</v>
      </c>
      <c r="GF680" s="9">
        <f>INT(GE680)</f>
        <v>0</v>
      </c>
      <c r="GG680" s="23">
        <f>INT((GE680-GF680)*10)/10</f>
        <v>0</v>
      </c>
      <c r="GH680" s="17">
        <f>GE680-GF680-GG680</f>
        <v>0</v>
      </c>
      <c r="GI680" s="23">
        <f>IF(OR(GH680=0.05,GH680=0),GH680,IF(AND(GH680&gt;0.051,GH680&lt;0.1),0.1,IF(AND(GH680&gt;0.001,GH680&lt;0.05),0.05,GH680)))</f>
        <v>0</v>
      </c>
      <c r="GJ680" s="23">
        <f>GF680+GG680+GI680</f>
        <v>0</v>
      </c>
      <c r="GK680" s="15">
        <f>IF(HB679&gt;0,ROUND($GD$1*$GK$1,2),0)</f>
        <v>0</v>
      </c>
      <c r="GL680" s="22">
        <v>0</v>
      </c>
      <c r="GM680" s="22">
        <f>IF(HB679&gt;0,ROUND($GD$1*$GM$1,0),0)</f>
        <v>0</v>
      </c>
      <c r="GN680" s="22">
        <f>IF(HB679&gt;0,ROUND($GD$1*$GN$1,2),0)</f>
        <v>0</v>
      </c>
      <c r="GO680" s="22">
        <f>IF(HB679&gt;0,ROUND($GD$1*$GO$1,2),0)</f>
        <v>0</v>
      </c>
      <c r="GP680" s="22">
        <f>IF(HB679&gt;0,ROUND($GD$1*$GP$1,2),0)</f>
        <v>0</v>
      </c>
      <c r="GQ680" s="15">
        <f>IF(HB679&gt;0,GK680+SUM(GM680:GP680),0)</f>
        <v>0</v>
      </c>
      <c r="GR680" s="22">
        <f>IF(HB679&gt;0,ROUND(GQ680/12,2),0)</f>
        <v>0</v>
      </c>
      <c r="GS680" s="9">
        <f>INT(GR680)</f>
        <v>0</v>
      </c>
      <c r="GT680" s="23">
        <f>INT((GR680-GS680)*10)/10</f>
        <v>0</v>
      </c>
      <c r="GU680" s="17">
        <f>GR680-GS680-GT680</f>
        <v>0</v>
      </c>
      <c r="GV680" s="23">
        <f>IF(OR(GU680=0.05,GU680=0),GU680,IF(AND(GU680&gt;0.051,GU680&lt;0.1),0.1,IF(AND(GU680&gt;0.001,GU680&lt;0.05),0.05,GU680)))</f>
        <v>0</v>
      </c>
      <c r="GW680" s="23">
        <f>GS680+GT680+GV680</f>
        <v>0</v>
      </c>
      <c r="GX680">
        <f>IF(HB679&gt;0,GX679,0)</f>
        <v>0</v>
      </c>
      <c r="GY680" s="7">
        <f>ROUND(GD680+GJ680+GW680+GX680,2)</f>
        <v>0</v>
      </c>
      <c r="GZ680" s="7">
        <f>IF(AND(GY680&gt;0,GY681=0),GY680,0)</f>
        <v>0</v>
      </c>
      <c r="HA680" s="7">
        <f>IF(HB679&gt;0,HA679,0)</f>
        <v>0</v>
      </c>
      <c r="HB680" s="7">
        <f>IF(ROUND(GY680-HA680,2)&gt;0,ROUND(GY680-HA680,2),0)</f>
        <v>0</v>
      </c>
    </row>
    <row r="681" spans="1:235">
      <c r="BB681">
        <v>679</v>
      </c>
      <c r="BC681" s="7">
        <f>IF(BW680&gt;0,BC680-1000,BC680)</f>
        <v>0</v>
      </c>
      <c r="BD681" s="20">
        <f>IF(BW680&gt;0,ROUND(PMT($F$92/12,$F$96*12,-BC681),5),0)</f>
        <v>0</v>
      </c>
      <c r="BE681" s="15">
        <f>IF(BW680&gt;0,ROUND(BC681*$E$1/1000,2),0)</f>
        <v>0</v>
      </c>
      <c r="BF681" s="15">
        <f>IF(BW680&gt;0,ROUND(MIN(BC681,$F$168)*$BF$1,2),0)</f>
        <v>0</v>
      </c>
      <c r="BG681" s="22">
        <v>0</v>
      </c>
      <c r="BH681" s="22">
        <f>IF(BW680&gt;0,ROUND(MIN(BC681,$F$168)*$BH$1,0),0)</f>
        <v>0</v>
      </c>
      <c r="BI681" s="22">
        <f>IF(BW680&gt;0,ROUND(MIN(BC681,$F$168)*$BI$1,2),0)</f>
        <v>0</v>
      </c>
      <c r="BJ681" s="22">
        <f>IF(BW680&gt;0,ROUND(MIN(BC681,$F$168)*$BJ$1,2),0)</f>
        <v>0</v>
      </c>
      <c r="BK681" s="22">
        <f>IF(BW680&gt;0,ROUND(MIN(BC681,$F$168)*$BK$1,2),0)</f>
        <v>0</v>
      </c>
      <c r="BL681" s="15">
        <f>IF(BW680&gt;0,BF681+SUM(BH681:BK681),0)</f>
        <v>0</v>
      </c>
      <c r="BM681" s="22">
        <f>IF(BW680&gt;0,ROUND(BL681/12,2),0)</f>
        <v>0</v>
      </c>
      <c r="BN681" s="9">
        <f>INT(BM681)</f>
        <v>0</v>
      </c>
      <c r="BO681" s="23">
        <f>INT((BM681-BN681)*10)/10</f>
        <v>0</v>
      </c>
      <c r="BP681" s="17">
        <f>BM681-BN681-BO681</f>
        <v>0</v>
      </c>
      <c r="BQ681" s="23">
        <f>IF(OR(BP681=0.05,BP681=0),BP681,IF(AND(BP681&gt;0.051,BP681&lt;0.1),0.1,IF(AND(BP681&gt;0.001,BP681&lt;0.05),0.05,BP681)))</f>
        <v>0</v>
      </c>
      <c r="BR681" s="23">
        <f>BN681+BO681+BQ681</f>
        <v>0</v>
      </c>
      <c r="BS681">
        <f>IF(BW680&gt;0,BS680,0)</f>
        <v>0</v>
      </c>
      <c r="BT681" s="7">
        <f>SUM(BD681:BE681)+BR681+BS681</f>
        <v>0</v>
      </c>
      <c r="BU681" s="7">
        <f>IF(AND(BT681&gt;0,BT682=0),BT681,0)</f>
        <v>0</v>
      </c>
      <c r="BV681" s="7">
        <f>IF(BW680&gt;0,BV680,0)</f>
        <v>0</v>
      </c>
      <c r="BW681" s="7">
        <f>IF(ROUND(BT681-BV681,2)&gt;0,ROUND(BT681-BV681,2),0)</f>
        <v>0</v>
      </c>
      <c r="CB681">
        <v>679</v>
      </c>
      <c r="CC681" s="7">
        <f>IF(DB680&gt;0,CC680-1000,CC680)</f>
        <v>0</v>
      </c>
      <c r="CD681" s="20">
        <f>IF(DB680&gt;0,ROUND(PMT($F$92/12,$F$96*12,-CC681),5),0)</f>
        <v>0</v>
      </c>
      <c r="CE681" s="15">
        <f>IF(DB680&gt;0,ROUND(CC681*$CE$1/1000,2),0)</f>
        <v>0</v>
      </c>
      <c r="CF681" s="9">
        <f>INT(CE681)</f>
        <v>0</v>
      </c>
      <c r="CG681" s="23">
        <f>INT((CE681-CF681)*10)/10</f>
        <v>0</v>
      </c>
      <c r="CH681" s="17">
        <f>CE681-CF681-CG681</f>
        <v>0</v>
      </c>
      <c r="CI681" s="23">
        <f>IF(OR(CH681=0.05,CH681=0),CH681,IF(AND(CH681&gt;0.051,CH681&lt;0.1),0.1,IF(AND(CH681&gt;0.001,CH681&lt;0.05),0.05,CH681)))</f>
        <v>0</v>
      </c>
      <c r="CJ681" s="23">
        <f>CF681+CG681+CI681</f>
        <v>0</v>
      </c>
      <c r="CK681" s="15">
        <f>IF(DB680&gt;0,ROUND($CD$1*$CK$1,2),0)</f>
        <v>0</v>
      </c>
      <c r="CL681" s="22">
        <v>0</v>
      </c>
      <c r="CM681" s="22">
        <f>IF(DB680&gt;0,ROUND($CD$1*$CM$1,2),0)</f>
        <v>0</v>
      </c>
      <c r="CN681" s="22">
        <f>IF(DB680&gt;0,ROUND($CD$1*$CN$1,2),0)</f>
        <v>0</v>
      </c>
      <c r="CO681" s="22">
        <f>IF(DB680&gt;0,ROUND($CD$1*$CO$1,2),0)</f>
        <v>0</v>
      </c>
      <c r="CP681" s="22">
        <f>IF(DB680&gt;0,ROUND($CD$1*$CP$1,2),0)</f>
        <v>0</v>
      </c>
      <c r="CQ681" s="15">
        <f>IF(DB680&gt;0,CK681+SUM(CM681:CP681),0)</f>
        <v>0</v>
      </c>
      <c r="CR681" s="22">
        <f>IF(DB680&gt;0,ROUND(CQ681/12,2),0)</f>
        <v>0</v>
      </c>
      <c r="CS681" s="9">
        <f>INT(CR681)</f>
        <v>0</v>
      </c>
      <c r="CT681" s="23">
        <f>INT((CR681-CS681)*10)/10</f>
        <v>0</v>
      </c>
      <c r="CU681" s="17">
        <f>CR681-CS681-CT681</f>
        <v>0</v>
      </c>
      <c r="CV681" s="23">
        <f>IF(OR(CU681=0.05,CU681=0),CU681,IF(AND(CU681&gt;0.051,CU681&lt;0.1),0.1,IF(AND(CU681&gt;0.001,CU681&lt;0.05),0.05,CU681)))</f>
        <v>0</v>
      </c>
      <c r="CW681" s="23">
        <f>CS681+CT681+CV681</f>
        <v>0</v>
      </c>
      <c r="CX681">
        <f>IF(DB680&gt;0,CX680,0)</f>
        <v>0</v>
      </c>
      <c r="CY681" s="7">
        <f>ROUND(CD681+CJ681+CW681+CX681,2)</f>
        <v>0</v>
      </c>
      <c r="CZ681" s="7">
        <f>IF(AND(CY681&gt;0,CY682=0),CY681,0)</f>
        <v>0</v>
      </c>
      <c r="DA681" s="7">
        <f>IF(DB680&gt;0,DA680,0)</f>
        <v>0</v>
      </c>
      <c r="DB681" s="7">
        <f>IF(ROUND(CY681-DA681,2)&gt;0,ROUND(CY681-DA681,2),0)</f>
        <v>0</v>
      </c>
      <c r="EB681">
        <v>679</v>
      </c>
      <c r="EC681" s="7">
        <f>IF(FB680&gt;0,EC680-1000,EC680)</f>
        <v>0</v>
      </c>
      <c r="ED681" s="20">
        <f>IF(FB680&gt;0,ROUND(PMT($F$92/12,$F$96*12,-EC681),5),0)</f>
        <v>0</v>
      </c>
      <c r="EE681" s="15">
        <f>IF(FB680&gt;0,ROUND(EC681*$EE$1/1000,2),0)</f>
        <v>0</v>
      </c>
      <c r="EF681" s="9">
        <f>INT(EE681)</f>
        <v>0</v>
      </c>
      <c r="EG681" s="23">
        <f>INT((EE681-EF681)*10)/10</f>
        <v>0</v>
      </c>
      <c r="EH681" s="17">
        <f>EE681-EF681-EG681</f>
        <v>0</v>
      </c>
      <c r="EI681" s="23">
        <f>IF(OR(EH681=0.05,EH681=0),EH681,IF(AND(EH681&gt;0.051,EH681&lt;0.1),0.1,IF(AND(EH681&gt;0.001,EH681&lt;0.05),0.05,EH681)))</f>
        <v>0</v>
      </c>
      <c r="EJ681" s="23">
        <f>EF681+EG681+EI681</f>
        <v>0</v>
      </c>
      <c r="EK681" s="15">
        <f>IF(FB680&gt;0,ROUND($ED$1*$EK$1,2),0)</f>
        <v>0</v>
      </c>
      <c r="EL681" s="22">
        <v>0</v>
      </c>
      <c r="EM681" s="22">
        <f>IF(FB680&gt;0,ROUND($ED$1*$EM$1,0),0)</f>
        <v>0</v>
      </c>
      <c r="EN681" s="22">
        <f>IF(FB680&gt;0,ROUND($ED$1*$EN$1,2),0)</f>
        <v>0</v>
      </c>
      <c r="EO681" s="22">
        <f>IF(FB680&gt;0,ROUND($ED$1*$EO$1,2),0)</f>
        <v>0</v>
      </c>
      <c r="EP681" s="22">
        <f>IF(FB680&gt;0,ROUND($ED$1*$EP$1,2),0)</f>
        <v>0</v>
      </c>
      <c r="EQ681" s="15">
        <f>IF(FB680&gt;0,EK681+SUM(EM681:EP681),0)</f>
        <v>0</v>
      </c>
      <c r="ER681" s="22">
        <f>IF(FB680&gt;0,ROUND(EQ681/12,2),0)</f>
        <v>0</v>
      </c>
      <c r="ES681" s="9">
        <f>INT(ER681)</f>
        <v>0</v>
      </c>
      <c r="ET681" s="23">
        <f>INT((ER681-ES681)*10)/10</f>
        <v>0</v>
      </c>
      <c r="EU681" s="17">
        <f>ER681-ES681-ET681</f>
        <v>0</v>
      </c>
      <c r="EV681" s="23">
        <f>IF(OR(EU681=0.05,EU681=0),EU681,IF(AND(EU681&gt;0.051,EU681&lt;0.1),0.1,IF(AND(EU681&gt;0.001,EU681&lt;0.05),0.05,EU681)))</f>
        <v>0</v>
      </c>
      <c r="EW681" s="23">
        <f>ES681+ET681+EV681</f>
        <v>0</v>
      </c>
      <c r="EX681">
        <f>IF(FB680&gt;0,EX680,0)</f>
        <v>0</v>
      </c>
      <c r="EY681" s="7">
        <f>ROUND(ED681+EJ681+EW681+EX681,2)</f>
        <v>0</v>
      </c>
      <c r="EZ681" s="7">
        <f>IF(AND(EY681&gt;0,EY682=0),EY681,0)</f>
        <v>0</v>
      </c>
      <c r="FA681" s="7">
        <f>IF(FB680&gt;0,FA680,0)</f>
        <v>0</v>
      </c>
      <c r="FB681" s="7">
        <f>IF(ROUND(EY681-FA681,2)&gt;0,ROUND(EY681-FA681,2),0)</f>
        <v>0</v>
      </c>
      <c r="GB681">
        <v>679</v>
      </c>
      <c r="GC681" s="7">
        <f>IF(HB680&gt;0,GC680-1000,GC680)</f>
        <v>0</v>
      </c>
      <c r="GD681" s="20">
        <f>IF(HB680&gt;0,ROUND(PMT($F$92/12,$F$96*12,-GC681),5),0)</f>
        <v>0</v>
      </c>
      <c r="GE681" s="15">
        <f>IF(HB680&gt;0,ROUND(GC681*$GE$1/1000,2),0)</f>
        <v>0</v>
      </c>
      <c r="GF681" s="9">
        <f>INT(GE681)</f>
        <v>0</v>
      </c>
      <c r="GG681" s="23">
        <f>INT((GE681-GF681)*10)/10</f>
        <v>0</v>
      </c>
      <c r="GH681" s="17">
        <f>GE681-GF681-GG681</f>
        <v>0</v>
      </c>
      <c r="GI681" s="23">
        <f>IF(OR(GH681=0.05,GH681=0),GH681,IF(AND(GH681&gt;0.051,GH681&lt;0.1),0.1,IF(AND(GH681&gt;0.001,GH681&lt;0.05),0.05,GH681)))</f>
        <v>0</v>
      </c>
      <c r="GJ681" s="23">
        <f>GF681+GG681+GI681</f>
        <v>0</v>
      </c>
      <c r="GK681" s="15">
        <f>IF(HB680&gt;0,ROUND($GD$1*$GK$1,2),0)</f>
        <v>0</v>
      </c>
      <c r="GL681" s="22">
        <v>0</v>
      </c>
      <c r="GM681" s="22">
        <f>IF(HB680&gt;0,ROUND($GD$1*$GM$1,0),0)</f>
        <v>0</v>
      </c>
      <c r="GN681" s="22">
        <f>IF(HB680&gt;0,ROUND($GD$1*$GN$1,2),0)</f>
        <v>0</v>
      </c>
      <c r="GO681" s="22">
        <f>IF(HB680&gt;0,ROUND($GD$1*$GO$1,2),0)</f>
        <v>0</v>
      </c>
      <c r="GP681" s="22">
        <f>IF(HB680&gt;0,ROUND($GD$1*$GP$1,2),0)</f>
        <v>0</v>
      </c>
      <c r="GQ681" s="15">
        <f>IF(HB680&gt;0,GK681+SUM(GM681:GP681),0)</f>
        <v>0</v>
      </c>
      <c r="GR681" s="22">
        <f>IF(HB680&gt;0,ROUND(GQ681/12,2),0)</f>
        <v>0</v>
      </c>
      <c r="GS681" s="9">
        <f>INT(GR681)</f>
        <v>0</v>
      </c>
      <c r="GT681" s="23">
        <f>INT((GR681-GS681)*10)/10</f>
        <v>0</v>
      </c>
      <c r="GU681" s="17">
        <f>GR681-GS681-GT681</f>
        <v>0</v>
      </c>
      <c r="GV681" s="23">
        <f>IF(OR(GU681=0.05,GU681=0),GU681,IF(AND(GU681&gt;0.051,GU681&lt;0.1),0.1,IF(AND(GU681&gt;0.001,GU681&lt;0.05),0.05,GU681)))</f>
        <v>0</v>
      </c>
      <c r="GW681" s="23">
        <f>GS681+GT681+GV681</f>
        <v>0</v>
      </c>
      <c r="GX681">
        <f>IF(HB680&gt;0,GX680,0)</f>
        <v>0</v>
      </c>
      <c r="GY681" s="7">
        <f>ROUND(GD681+GJ681+GW681+GX681,2)</f>
        <v>0</v>
      </c>
      <c r="GZ681" s="7">
        <f>IF(AND(GY681&gt;0,GY682=0),GY681,0)</f>
        <v>0</v>
      </c>
      <c r="HA681" s="7">
        <f>IF(HB680&gt;0,HA680,0)</f>
        <v>0</v>
      </c>
      <c r="HB681" s="7">
        <f>IF(ROUND(GY681-HA681,2)&gt;0,ROUND(GY681-HA681,2),0)</f>
        <v>0</v>
      </c>
    </row>
    <row r="682" spans="1:235">
      <c r="BB682">
        <v>680</v>
      </c>
      <c r="BC682" s="7">
        <f>IF(BW681&gt;0,BC681-1000,BC681)</f>
        <v>0</v>
      </c>
      <c r="BD682" s="20">
        <f>IF(BW681&gt;0,ROUND(PMT($F$92/12,$F$96*12,-BC682),5),0)</f>
        <v>0</v>
      </c>
      <c r="BE682" s="15">
        <f>IF(BW681&gt;0,ROUND(BC682*$E$1/1000,2),0)</f>
        <v>0</v>
      </c>
      <c r="BF682" s="15">
        <f>IF(BW681&gt;0,ROUND(MIN(BC682,$F$168)*$BF$1,2),0)</f>
        <v>0</v>
      </c>
      <c r="BG682" s="22">
        <v>0</v>
      </c>
      <c r="BH682" s="22">
        <f>IF(BW681&gt;0,ROUND(MIN(BC682,$F$168)*$BH$1,0),0)</f>
        <v>0</v>
      </c>
      <c r="BI682" s="22">
        <f>IF(BW681&gt;0,ROUND(MIN(BC682,$F$168)*$BI$1,2),0)</f>
        <v>0</v>
      </c>
      <c r="BJ682" s="22">
        <f>IF(BW681&gt;0,ROUND(MIN(BC682,$F$168)*$BJ$1,2),0)</f>
        <v>0</v>
      </c>
      <c r="BK682" s="22">
        <f>IF(BW681&gt;0,ROUND(MIN(BC682,$F$168)*$BK$1,2),0)</f>
        <v>0</v>
      </c>
      <c r="BL682" s="15">
        <f>IF(BW681&gt;0,BF682+SUM(BH682:BK682),0)</f>
        <v>0</v>
      </c>
      <c r="BM682" s="22">
        <f>IF(BW681&gt;0,ROUND(BL682/12,2),0)</f>
        <v>0</v>
      </c>
      <c r="BN682" s="9">
        <f>INT(BM682)</f>
        <v>0</v>
      </c>
      <c r="BO682" s="23">
        <f>INT((BM682-BN682)*10)/10</f>
        <v>0</v>
      </c>
      <c r="BP682" s="17">
        <f>BM682-BN682-BO682</f>
        <v>0</v>
      </c>
      <c r="BQ682" s="23">
        <f>IF(OR(BP682=0.05,BP682=0),BP682,IF(AND(BP682&gt;0.051,BP682&lt;0.1),0.1,IF(AND(BP682&gt;0.001,BP682&lt;0.05),0.05,BP682)))</f>
        <v>0</v>
      </c>
      <c r="BR682" s="23">
        <f>BN682+BO682+BQ682</f>
        <v>0</v>
      </c>
      <c r="BS682">
        <f>IF(BW681&gt;0,BS681,0)</f>
        <v>0</v>
      </c>
      <c r="BT682" s="7">
        <f>SUM(BD682:BE682)+BR682+BS682</f>
        <v>0</v>
      </c>
      <c r="BU682" s="7">
        <f>IF(AND(BT682&gt;0,BT683=0),BT682,0)</f>
        <v>0</v>
      </c>
      <c r="BV682" s="7">
        <f>IF(BW681&gt;0,BV681,0)</f>
        <v>0</v>
      </c>
      <c r="BW682" s="7">
        <f>IF(ROUND(BT682-BV682,2)&gt;0,ROUND(BT682-BV682,2),0)</f>
        <v>0</v>
      </c>
      <c r="CB682">
        <v>680</v>
      </c>
      <c r="CC682" s="7">
        <f>IF(DB681&gt;0,CC681-1000,CC681)</f>
        <v>0</v>
      </c>
      <c r="CD682" s="20">
        <f>IF(DB681&gt;0,ROUND(PMT($F$92/12,$F$96*12,-CC682),5),0)</f>
        <v>0</v>
      </c>
      <c r="CE682" s="15">
        <f>IF(DB681&gt;0,ROUND(CC682*$CE$1/1000,2),0)</f>
        <v>0</v>
      </c>
      <c r="CF682" s="9">
        <f>INT(CE682)</f>
        <v>0</v>
      </c>
      <c r="CG682" s="23">
        <f>INT((CE682-CF682)*10)/10</f>
        <v>0</v>
      </c>
      <c r="CH682" s="17">
        <f>CE682-CF682-CG682</f>
        <v>0</v>
      </c>
      <c r="CI682" s="23">
        <f>IF(OR(CH682=0.05,CH682=0),CH682,IF(AND(CH682&gt;0.051,CH682&lt;0.1),0.1,IF(AND(CH682&gt;0.001,CH682&lt;0.05),0.05,CH682)))</f>
        <v>0</v>
      </c>
      <c r="CJ682" s="23">
        <f>CF682+CG682+CI682</f>
        <v>0</v>
      </c>
      <c r="CK682" s="15">
        <f>IF(DB681&gt;0,ROUND($CD$1*$CK$1,2),0)</f>
        <v>0</v>
      </c>
      <c r="CL682" s="22">
        <v>0</v>
      </c>
      <c r="CM682" s="22">
        <f>IF(DB681&gt;0,ROUND($CD$1*$CM$1,2),0)</f>
        <v>0</v>
      </c>
      <c r="CN682" s="22">
        <f>IF(DB681&gt;0,ROUND($CD$1*$CN$1,2),0)</f>
        <v>0</v>
      </c>
      <c r="CO682" s="22">
        <f>IF(DB681&gt;0,ROUND($CD$1*$CO$1,2),0)</f>
        <v>0</v>
      </c>
      <c r="CP682" s="22">
        <f>IF(DB681&gt;0,ROUND($CD$1*$CP$1,2),0)</f>
        <v>0</v>
      </c>
      <c r="CQ682" s="15">
        <f>IF(DB681&gt;0,CK682+SUM(CM682:CP682),0)</f>
        <v>0</v>
      </c>
      <c r="CR682" s="22">
        <f>IF(DB681&gt;0,ROUND(CQ682/12,2),0)</f>
        <v>0</v>
      </c>
      <c r="CS682" s="9">
        <f>INT(CR682)</f>
        <v>0</v>
      </c>
      <c r="CT682" s="23">
        <f>INT((CR682-CS682)*10)/10</f>
        <v>0</v>
      </c>
      <c r="CU682" s="17">
        <f>CR682-CS682-CT682</f>
        <v>0</v>
      </c>
      <c r="CV682" s="23">
        <f>IF(OR(CU682=0.05,CU682=0),CU682,IF(AND(CU682&gt;0.051,CU682&lt;0.1),0.1,IF(AND(CU682&gt;0.001,CU682&lt;0.05),0.05,CU682)))</f>
        <v>0</v>
      </c>
      <c r="CW682" s="23">
        <f>CS682+CT682+CV682</f>
        <v>0</v>
      </c>
      <c r="CX682">
        <f>IF(DB681&gt;0,CX681,0)</f>
        <v>0</v>
      </c>
      <c r="CY682" s="7">
        <f>ROUND(CD682+CJ682+CW682+CX682,2)</f>
        <v>0</v>
      </c>
      <c r="CZ682" s="7">
        <f>IF(AND(CY682&gt;0,CY683=0),CY682,0)</f>
        <v>0</v>
      </c>
      <c r="DA682" s="7">
        <f>IF(DB681&gt;0,DA681,0)</f>
        <v>0</v>
      </c>
      <c r="DB682" s="7">
        <f>IF(ROUND(CY682-DA682,2)&gt;0,ROUND(CY682-DA682,2),0)</f>
        <v>0</v>
      </c>
      <c r="EB682">
        <v>680</v>
      </c>
      <c r="EC682" s="7">
        <f>IF(FB681&gt;0,EC681-1000,EC681)</f>
        <v>0</v>
      </c>
      <c r="ED682" s="20">
        <f>IF(FB681&gt;0,ROUND(PMT($F$92/12,$F$96*12,-EC682),5),0)</f>
        <v>0</v>
      </c>
      <c r="EE682" s="15">
        <f>IF(FB681&gt;0,ROUND(EC682*$EE$1/1000,2),0)</f>
        <v>0</v>
      </c>
      <c r="EF682" s="9">
        <f>INT(EE682)</f>
        <v>0</v>
      </c>
      <c r="EG682" s="23">
        <f>INT((EE682-EF682)*10)/10</f>
        <v>0</v>
      </c>
      <c r="EH682" s="17">
        <f>EE682-EF682-EG682</f>
        <v>0</v>
      </c>
      <c r="EI682" s="23">
        <f>IF(OR(EH682=0.05,EH682=0),EH682,IF(AND(EH682&gt;0.051,EH682&lt;0.1),0.1,IF(AND(EH682&gt;0.001,EH682&lt;0.05),0.05,EH682)))</f>
        <v>0</v>
      </c>
      <c r="EJ682" s="23">
        <f>EF682+EG682+EI682</f>
        <v>0</v>
      </c>
      <c r="EK682" s="15">
        <f>IF(FB681&gt;0,ROUND($ED$1*$EK$1,2),0)</f>
        <v>0</v>
      </c>
      <c r="EL682" s="22">
        <v>0</v>
      </c>
      <c r="EM682" s="22">
        <f>IF(FB681&gt;0,ROUND($ED$1*$EM$1,0),0)</f>
        <v>0</v>
      </c>
      <c r="EN682" s="22">
        <f>IF(FB681&gt;0,ROUND($ED$1*$EN$1,2),0)</f>
        <v>0</v>
      </c>
      <c r="EO682" s="22">
        <f>IF(FB681&gt;0,ROUND($ED$1*$EO$1,2),0)</f>
        <v>0</v>
      </c>
      <c r="EP682" s="22">
        <f>IF(FB681&gt;0,ROUND($ED$1*$EP$1,2),0)</f>
        <v>0</v>
      </c>
      <c r="EQ682" s="15">
        <f>IF(FB681&gt;0,EK682+SUM(EM682:EP682),0)</f>
        <v>0</v>
      </c>
      <c r="ER682" s="22">
        <f>IF(FB681&gt;0,ROUND(EQ682/12,2),0)</f>
        <v>0</v>
      </c>
      <c r="ES682" s="9">
        <f>INT(ER682)</f>
        <v>0</v>
      </c>
      <c r="ET682" s="23">
        <f>INT((ER682-ES682)*10)/10</f>
        <v>0</v>
      </c>
      <c r="EU682" s="17">
        <f>ER682-ES682-ET682</f>
        <v>0</v>
      </c>
      <c r="EV682" s="23">
        <f>IF(OR(EU682=0.05,EU682=0),EU682,IF(AND(EU682&gt;0.051,EU682&lt;0.1),0.1,IF(AND(EU682&gt;0.001,EU682&lt;0.05),0.05,EU682)))</f>
        <v>0</v>
      </c>
      <c r="EW682" s="23">
        <f>ES682+ET682+EV682</f>
        <v>0</v>
      </c>
      <c r="EX682">
        <f>IF(FB681&gt;0,EX681,0)</f>
        <v>0</v>
      </c>
      <c r="EY682" s="7">
        <f>ROUND(ED682+EJ682+EW682+EX682,2)</f>
        <v>0</v>
      </c>
      <c r="EZ682" s="7">
        <f>IF(AND(EY682&gt;0,EY683=0),EY682,0)</f>
        <v>0</v>
      </c>
      <c r="FA682" s="7">
        <f>IF(FB681&gt;0,FA681,0)</f>
        <v>0</v>
      </c>
      <c r="FB682" s="7">
        <f>IF(ROUND(EY682-FA682,2)&gt;0,ROUND(EY682-FA682,2),0)</f>
        <v>0</v>
      </c>
      <c r="GB682">
        <v>680</v>
      </c>
      <c r="GC682" s="7">
        <f>IF(HB681&gt;0,GC681-1000,GC681)</f>
        <v>0</v>
      </c>
      <c r="GD682" s="20">
        <f>IF(HB681&gt;0,ROUND(PMT($F$92/12,$F$96*12,-GC682),5),0)</f>
        <v>0</v>
      </c>
      <c r="GE682" s="15">
        <f>IF(HB681&gt;0,ROUND(GC682*$GE$1/1000,2),0)</f>
        <v>0</v>
      </c>
      <c r="GF682" s="9">
        <f>INT(GE682)</f>
        <v>0</v>
      </c>
      <c r="GG682" s="23">
        <f>INT((GE682-GF682)*10)/10</f>
        <v>0</v>
      </c>
      <c r="GH682" s="17">
        <f>GE682-GF682-GG682</f>
        <v>0</v>
      </c>
      <c r="GI682" s="23">
        <f>IF(OR(GH682=0.05,GH682=0),GH682,IF(AND(GH682&gt;0.051,GH682&lt;0.1),0.1,IF(AND(GH682&gt;0.001,GH682&lt;0.05),0.05,GH682)))</f>
        <v>0</v>
      </c>
      <c r="GJ682" s="23">
        <f>GF682+GG682+GI682</f>
        <v>0</v>
      </c>
      <c r="GK682" s="15">
        <f>IF(HB681&gt;0,ROUND($GD$1*$GK$1,2),0)</f>
        <v>0</v>
      </c>
      <c r="GL682" s="22">
        <v>0</v>
      </c>
      <c r="GM682" s="22">
        <f>IF(HB681&gt;0,ROUND($GD$1*$GM$1,0),0)</f>
        <v>0</v>
      </c>
      <c r="GN682" s="22">
        <f>IF(HB681&gt;0,ROUND($GD$1*$GN$1,2),0)</f>
        <v>0</v>
      </c>
      <c r="GO682" s="22">
        <f>IF(HB681&gt;0,ROUND($GD$1*$GO$1,2),0)</f>
        <v>0</v>
      </c>
      <c r="GP682" s="22">
        <f>IF(HB681&gt;0,ROUND($GD$1*$GP$1,2),0)</f>
        <v>0</v>
      </c>
      <c r="GQ682" s="15">
        <f>IF(HB681&gt;0,GK682+SUM(GM682:GP682),0)</f>
        <v>0</v>
      </c>
      <c r="GR682" s="22">
        <f>IF(HB681&gt;0,ROUND(GQ682/12,2),0)</f>
        <v>0</v>
      </c>
      <c r="GS682" s="9">
        <f>INT(GR682)</f>
        <v>0</v>
      </c>
      <c r="GT682" s="23">
        <f>INT((GR682-GS682)*10)/10</f>
        <v>0</v>
      </c>
      <c r="GU682" s="17">
        <f>GR682-GS682-GT682</f>
        <v>0</v>
      </c>
      <c r="GV682" s="23">
        <f>IF(OR(GU682=0.05,GU682=0),GU682,IF(AND(GU682&gt;0.051,GU682&lt;0.1),0.1,IF(AND(GU682&gt;0.001,GU682&lt;0.05),0.05,GU682)))</f>
        <v>0</v>
      </c>
      <c r="GW682" s="23">
        <f>GS682+GT682+GV682</f>
        <v>0</v>
      </c>
      <c r="GX682">
        <f>IF(HB681&gt;0,GX681,0)</f>
        <v>0</v>
      </c>
      <c r="GY682" s="7">
        <f>ROUND(GD682+GJ682+GW682+GX682,2)</f>
        <v>0</v>
      </c>
      <c r="GZ682" s="7">
        <f>IF(AND(GY682&gt;0,GY683=0),GY682,0)</f>
        <v>0</v>
      </c>
      <c r="HA682" s="7">
        <f>IF(HB681&gt;0,HA681,0)</f>
        <v>0</v>
      </c>
      <c r="HB682" s="7">
        <f>IF(ROUND(GY682-HA682,2)&gt;0,ROUND(GY682-HA682,2),0)</f>
        <v>0</v>
      </c>
    </row>
    <row r="683" spans="1:235">
      <c r="BB683">
        <v>681</v>
      </c>
      <c r="BC683" s="7">
        <f>IF(BW682&gt;0,BC682-1000,BC682)</f>
        <v>0</v>
      </c>
      <c r="BD683" s="20">
        <f>IF(BW682&gt;0,ROUND(PMT($F$92/12,$F$96*12,-BC683),5),0)</f>
        <v>0</v>
      </c>
      <c r="BE683" s="15">
        <f>IF(BW682&gt;0,ROUND(BC683*$E$1/1000,2),0)</f>
        <v>0</v>
      </c>
      <c r="BF683" s="15">
        <f>IF(BW682&gt;0,ROUND(MIN(BC683,$F$168)*$BF$1,2),0)</f>
        <v>0</v>
      </c>
      <c r="BG683" s="22">
        <v>0</v>
      </c>
      <c r="BH683" s="22">
        <f>IF(BW682&gt;0,ROUND(MIN(BC683,$F$168)*$BH$1,0),0)</f>
        <v>0</v>
      </c>
      <c r="BI683" s="22">
        <f>IF(BW682&gt;0,ROUND(MIN(BC683,$F$168)*$BI$1,2),0)</f>
        <v>0</v>
      </c>
      <c r="BJ683" s="22">
        <f>IF(BW682&gt;0,ROUND(MIN(BC683,$F$168)*$BJ$1,2),0)</f>
        <v>0</v>
      </c>
      <c r="BK683" s="22">
        <f>IF(BW682&gt;0,ROUND(MIN(BC683,$F$168)*$BK$1,2),0)</f>
        <v>0</v>
      </c>
      <c r="BL683" s="15">
        <f>IF(BW682&gt;0,BF683+SUM(BH683:BK683),0)</f>
        <v>0</v>
      </c>
      <c r="BM683" s="22">
        <f>IF(BW682&gt;0,ROUND(BL683/12,2),0)</f>
        <v>0</v>
      </c>
      <c r="BN683" s="9">
        <f>INT(BM683)</f>
        <v>0</v>
      </c>
      <c r="BO683" s="23">
        <f>INT((BM683-BN683)*10)/10</f>
        <v>0</v>
      </c>
      <c r="BP683" s="17">
        <f>BM683-BN683-BO683</f>
        <v>0</v>
      </c>
      <c r="BQ683" s="23">
        <f>IF(OR(BP683=0.05,BP683=0),BP683,IF(AND(BP683&gt;0.051,BP683&lt;0.1),0.1,IF(AND(BP683&gt;0.001,BP683&lt;0.05),0.05,BP683)))</f>
        <v>0</v>
      </c>
      <c r="BR683" s="23">
        <f>BN683+BO683+BQ683</f>
        <v>0</v>
      </c>
      <c r="BS683">
        <f>IF(BW682&gt;0,BS682,0)</f>
        <v>0</v>
      </c>
      <c r="BT683" s="7">
        <f>SUM(BD683:BE683)+BR683+BS683</f>
        <v>0</v>
      </c>
      <c r="BU683" s="7">
        <f>IF(AND(BT683&gt;0,BT684=0),BT683,0)</f>
        <v>0</v>
      </c>
      <c r="BV683" s="7">
        <f>IF(BW682&gt;0,BV682,0)</f>
        <v>0</v>
      </c>
      <c r="BW683" s="7">
        <f>IF(ROUND(BT683-BV683,2)&gt;0,ROUND(BT683-BV683,2),0)</f>
        <v>0</v>
      </c>
      <c r="CB683">
        <v>681</v>
      </c>
      <c r="CC683" s="7">
        <f>IF(DB682&gt;0,CC682-1000,CC682)</f>
        <v>0</v>
      </c>
      <c r="CD683" s="20">
        <f>IF(DB682&gt;0,ROUND(PMT($F$92/12,$F$96*12,-CC683),5),0)</f>
        <v>0</v>
      </c>
      <c r="CE683" s="15">
        <f>IF(DB682&gt;0,ROUND(CC683*$CE$1/1000,2),0)</f>
        <v>0</v>
      </c>
      <c r="CF683" s="9">
        <f>INT(CE683)</f>
        <v>0</v>
      </c>
      <c r="CG683" s="23">
        <f>INT((CE683-CF683)*10)/10</f>
        <v>0</v>
      </c>
      <c r="CH683" s="17">
        <f>CE683-CF683-CG683</f>
        <v>0</v>
      </c>
      <c r="CI683" s="23">
        <f>IF(OR(CH683=0.05,CH683=0),CH683,IF(AND(CH683&gt;0.051,CH683&lt;0.1),0.1,IF(AND(CH683&gt;0.001,CH683&lt;0.05),0.05,CH683)))</f>
        <v>0</v>
      </c>
      <c r="CJ683" s="23">
        <f>CF683+CG683+CI683</f>
        <v>0</v>
      </c>
      <c r="CK683" s="15">
        <f>IF(DB682&gt;0,ROUND($CD$1*$CK$1,2),0)</f>
        <v>0</v>
      </c>
      <c r="CL683" s="22">
        <v>0</v>
      </c>
      <c r="CM683" s="22">
        <f>IF(DB682&gt;0,ROUND($CD$1*$CM$1,2),0)</f>
        <v>0</v>
      </c>
      <c r="CN683" s="22">
        <f>IF(DB682&gt;0,ROUND($CD$1*$CN$1,2),0)</f>
        <v>0</v>
      </c>
      <c r="CO683" s="22">
        <f>IF(DB682&gt;0,ROUND($CD$1*$CO$1,2),0)</f>
        <v>0</v>
      </c>
      <c r="CP683" s="22">
        <f>IF(DB682&gt;0,ROUND($CD$1*$CP$1,2),0)</f>
        <v>0</v>
      </c>
      <c r="CQ683" s="15">
        <f>IF(DB682&gt;0,CK683+SUM(CM683:CP683),0)</f>
        <v>0</v>
      </c>
      <c r="CR683" s="22">
        <f>IF(DB682&gt;0,ROUND(CQ683/12,2),0)</f>
        <v>0</v>
      </c>
      <c r="CS683" s="9">
        <f>INT(CR683)</f>
        <v>0</v>
      </c>
      <c r="CT683" s="23">
        <f>INT((CR683-CS683)*10)/10</f>
        <v>0</v>
      </c>
      <c r="CU683" s="17">
        <f>CR683-CS683-CT683</f>
        <v>0</v>
      </c>
      <c r="CV683" s="23">
        <f>IF(OR(CU683=0.05,CU683=0),CU683,IF(AND(CU683&gt;0.051,CU683&lt;0.1),0.1,IF(AND(CU683&gt;0.001,CU683&lt;0.05),0.05,CU683)))</f>
        <v>0</v>
      </c>
      <c r="CW683" s="23">
        <f>CS683+CT683+CV683</f>
        <v>0</v>
      </c>
      <c r="CX683">
        <f>IF(DB682&gt;0,CX682,0)</f>
        <v>0</v>
      </c>
      <c r="CY683" s="7">
        <f>ROUND(CD683+CJ683+CW683+CX683,2)</f>
        <v>0</v>
      </c>
      <c r="CZ683" s="7">
        <f>IF(AND(CY683&gt;0,CY684=0),CY683,0)</f>
        <v>0</v>
      </c>
      <c r="DA683" s="7">
        <f>IF(DB682&gt;0,DA682,0)</f>
        <v>0</v>
      </c>
      <c r="DB683" s="7">
        <f>IF(ROUND(CY683-DA683,2)&gt;0,ROUND(CY683-DA683,2),0)</f>
        <v>0</v>
      </c>
      <c r="EB683">
        <v>681</v>
      </c>
      <c r="EC683" s="7">
        <f>IF(FB682&gt;0,EC682-1000,EC682)</f>
        <v>0</v>
      </c>
      <c r="ED683" s="20">
        <f>IF(FB682&gt;0,ROUND(PMT($F$92/12,$F$96*12,-EC683),5),0)</f>
        <v>0</v>
      </c>
      <c r="EE683" s="15">
        <f>IF(FB682&gt;0,ROUND(EC683*$EE$1/1000,2),0)</f>
        <v>0</v>
      </c>
      <c r="EF683" s="9">
        <f>INT(EE683)</f>
        <v>0</v>
      </c>
      <c r="EG683" s="23">
        <f>INT((EE683-EF683)*10)/10</f>
        <v>0</v>
      </c>
      <c r="EH683" s="17">
        <f>EE683-EF683-EG683</f>
        <v>0</v>
      </c>
      <c r="EI683" s="23">
        <f>IF(OR(EH683=0.05,EH683=0),EH683,IF(AND(EH683&gt;0.051,EH683&lt;0.1),0.1,IF(AND(EH683&gt;0.001,EH683&lt;0.05),0.05,EH683)))</f>
        <v>0</v>
      </c>
      <c r="EJ683" s="23">
        <f>EF683+EG683+EI683</f>
        <v>0</v>
      </c>
      <c r="EK683" s="15">
        <f>IF(FB682&gt;0,ROUND($ED$1*$EK$1,2),0)</f>
        <v>0</v>
      </c>
      <c r="EL683" s="22">
        <v>0</v>
      </c>
      <c r="EM683" s="22">
        <f>IF(FB682&gt;0,ROUND($ED$1*$EM$1,0),0)</f>
        <v>0</v>
      </c>
      <c r="EN683" s="22">
        <f>IF(FB682&gt;0,ROUND($ED$1*$EN$1,2),0)</f>
        <v>0</v>
      </c>
      <c r="EO683" s="22">
        <f>IF(FB682&gt;0,ROUND($ED$1*$EO$1,2),0)</f>
        <v>0</v>
      </c>
      <c r="EP683" s="22">
        <f>IF(FB682&gt;0,ROUND($ED$1*$EP$1,2),0)</f>
        <v>0</v>
      </c>
      <c r="EQ683" s="15">
        <f>IF(FB682&gt;0,EK683+SUM(EM683:EP683),0)</f>
        <v>0</v>
      </c>
      <c r="ER683" s="22">
        <f>IF(FB682&gt;0,ROUND(EQ683/12,2),0)</f>
        <v>0</v>
      </c>
      <c r="ES683" s="9">
        <f>INT(ER683)</f>
        <v>0</v>
      </c>
      <c r="ET683" s="23">
        <f>INT((ER683-ES683)*10)/10</f>
        <v>0</v>
      </c>
      <c r="EU683" s="17">
        <f>ER683-ES683-ET683</f>
        <v>0</v>
      </c>
      <c r="EV683" s="23">
        <f>IF(OR(EU683=0.05,EU683=0),EU683,IF(AND(EU683&gt;0.051,EU683&lt;0.1),0.1,IF(AND(EU683&gt;0.001,EU683&lt;0.05),0.05,EU683)))</f>
        <v>0</v>
      </c>
      <c r="EW683" s="23">
        <f>ES683+ET683+EV683</f>
        <v>0</v>
      </c>
      <c r="EX683">
        <f>IF(FB682&gt;0,EX682,0)</f>
        <v>0</v>
      </c>
      <c r="EY683" s="7">
        <f>ROUND(ED683+EJ683+EW683+EX683,2)</f>
        <v>0</v>
      </c>
      <c r="EZ683" s="7">
        <f>IF(AND(EY683&gt;0,EY684=0),EY683,0)</f>
        <v>0</v>
      </c>
      <c r="FA683" s="7">
        <f>IF(FB682&gt;0,FA682,0)</f>
        <v>0</v>
      </c>
      <c r="FB683" s="7">
        <f>IF(ROUND(EY683-FA683,2)&gt;0,ROUND(EY683-FA683,2),0)</f>
        <v>0</v>
      </c>
      <c r="GB683">
        <v>681</v>
      </c>
      <c r="GC683" s="7">
        <f>IF(HB682&gt;0,GC682-1000,GC682)</f>
        <v>0</v>
      </c>
      <c r="GD683" s="20">
        <f>IF(HB682&gt;0,ROUND(PMT($F$92/12,$F$96*12,-GC683),5),0)</f>
        <v>0</v>
      </c>
      <c r="GE683" s="15">
        <f>IF(HB682&gt;0,ROUND(GC683*$GE$1/1000,2),0)</f>
        <v>0</v>
      </c>
      <c r="GF683" s="9">
        <f>INT(GE683)</f>
        <v>0</v>
      </c>
      <c r="GG683" s="23">
        <f>INT((GE683-GF683)*10)/10</f>
        <v>0</v>
      </c>
      <c r="GH683" s="17">
        <f>GE683-GF683-GG683</f>
        <v>0</v>
      </c>
      <c r="GI683" s="23">
        <f>IF(OR(GH683=0.05,GH683=0),GH683,IF(AND(GH683&gt;0.051,GH683&lt;0.1),0.1,IF(AND(GH683&gt;0.001,GH683&lt;0.05),0.05,GH683)))</f>
        <v>0</v>
      </c>
      <c r="GJ683" s="23">
        <f>GF683+GG683+GI683</f>
        <v>0</v>
      </c>
      <c r="GK683" s="15">
        <f>IF(HB682&gt;0,ROUND($GD$1*$GK$1,2),0)</f>
        <v>0</v>
      </c>
      <c r="GL683" s="22">
        <v>0</v>
      </c>
      <c r="GM683" s="22">
        <f>IF(HB682&gt;0,ROUND($GD$1*$GM$1,0),0)</f>
        <v>0</v>
      </c>
      <c r="GN683" s="22">
        <f>IF(HB682&gt;0,ROUND($GD$1*$GN$1,2),0)</f>
        <v>0</v>
      </c>
      <c r="GO683" s="22">
        <f>IF(HB682&gt;0,ROUND($GD$1*$GO$1,2),0)</f>
        <v>0</v>
      </c>
      <c r="GP683" s="22">
        <f>IF(HB682&gt;0,ROUND($GD$1*$GP$1,2),0)</f>
        <v>0</v>
      </c>
      <c r="GQ683" s="15">
        <f>IF(HB682&gt;0,GK683+SUM(GM683:GP683),0)</f>
        <v>0</v>
      </c>
      <c r="GR683" s="22">
        <f>IF(HB682&gt;0,ROUND(GQ683/12,2),0)</f>
        <v>0</v>
      </c>
      <c r="GS683" s="9">
        <f>INT(GR683)</f>
        <v>0</v>
      </c>
      <c r="GT683" s="23">
        <f>INT((GR683-GS683)*10)/10</f>
        <v>0</v>
      </c>
      <c r="GU683" s="17">
        <f>GR683-GS683-GT683</f>
        <v>0</v>
      </c>
      <c r="GV683" s="23">
        <f>IF(OR(GU683=0.05,GU683=0),GU683,IF(AND(GU683&gt;0.051,GU683&lt;0.1),0.1,IF(AND(GU683&gt;0.001,GU683&lt;0.05),0.05,GU683)))</f>
        <v>0</v>
      </c>
      <c r="GW683" s="23">
        <f>GS683+GT683+GV683</f>
        <v>0</v>
      </c>
      <c r="GX683">
        <f>IF(HB682&gt;0,GX682,0)</f>
        <v>0</v>
      </c>
      <c r="GY683" s="7">
        <f>ROUND(GD683+GJ683+GW683+GX683,2)</f>
        <v>0</v>
      </c>
      <c r="GZ683" s="7">
        <f>IF(AND(GY683&gt;0,GY684=0),GY683,0)</f>
        <v>0</v>
      </c>
      <c r="HA683" s="7">
        <f>IF(HB682&gt;0,HA682,0)</f>
        <v>0</v>
      </c>
      <c r="HB683" s="7">
        <f>IF(ROUND(GY683-HA683,2)&gt;0,ROUND(GY683-HA683,2),0)</f>
        <v>0</v>
      </c>
    </row>
    <row r="684" spans="1:235">
      <c r="BB684">
        <v>682</v>
      </c>
      <c r="BC684" s="7">
        <f>IF(BW683&gt;0,BC683-1000,BC683)</f>
        <v>0</v>
      </c>
      <c r="BD684" s="20">
        <f>IF(BW683&gt;0,ROUND(PMT($F$92/12,$F$96*12,-BC684),5),0)</f>
        <v>0</v>
      </c>
      <c r="BE684" s="15">
        <f>IF(BW683&gt;0,ROUND(BC684*$E$1/1000,2),0)</f>
        <v>0</v>
      </c>
      <c r="BF684" s="15">
        <f>IF(BW683&gt;0,ROUND(MIN(BC684,$F$168)*$BF$1,2),0)</f>
        <v>0</v>
      </c>
      <c r="BG684" s="22">
        <v>0</v>
      </c>
      <c r="BH684" s="22">
        <f>IF(BW683&gt;0,ROUND(MIN(BC684,$F$168)*$BH$1,0),0)</f>
        <v>0</v>
      </c>
      <c r="BI684" s="22">
        <f>IF(BW683&gt;0,ROUND(MIN(BC684,$F$168)*$BI$1,2),0)</f>
        <v>0</v>
      </c>
      <c r="BJ684" s="22">
        <f>IF(BW683&gt;0,ROUND(MIN(BC684,$F$168)*$BJ$1,2),0)</f>
        <v>0</v>
      </c>
      <c r="BK684" s="22">
        <f>IF(BW683&gt;0,ROUND(MIN(BC684,$F$168)*$BK$1,2),0)</f>
        <v>0</v>
      </c>
      <c r="BL684" s="15">
        <f>IF(BW683&gt;0,BF684+SUM(BH684:BK684),0)</f>
        <v>0</v>
      </c>
      <c r="BM684" s="22">
        <f>IF(BW683&gt;0,ROUND(BL684/12,2),0)</f>
        <v>0</v>
      </c>
      <c r="BN684" s="9">
        <f>INT(BM684)</f>
        <v>0</v>
      </c>
      <c r="BO684" s="23">
        <f>INT((BM684-BN684)*10)/10</f>
        <v>0</v>
      </c>
      <c r="BP684" s="17">
        <f>BM684-BN684-BO684</f>
        <v>0</v>
      </c>
      <c r="BQ684" s="23">
        <f>IF(OR(BP684=0.05,BP684=0),BP684,IF(AND(BP684&gt;0.051,BP684&lt;0.1),0.1,IF(AND(BP684&gt;0.001,BP684&lt;0.05),0.05,BP684)))</f>
        <v>0</v>
      </c>
      <c r="BR684" s="23">
        <f>BN684+BO684+BQ684</f>
        <v>0</v>
      </c>
      <c r="BS684">
        <f>IF(BW683&gt;0,BS683,0)</f>
        <v>0</v>
      </c>
      <c r="BT684" s="7">
        <f>SUM(BD684:BE684)+BR684+BS684</f>
        <v>0</v>
      </c>
      <c r="BU684" s="7">
        <f>IF(AND(BT684&gt;0,BT685=0),BT684,0)</f>
        <v>0</v>
      </c>
      <c r="BV684" s="7">
        <f>IF(BW683&gt;0,BV683,0)</f>
        <v>0</v>
      </c>
      <c r="BW684" s="7">
        <f>IF(ROUND(BT684-BV684,2)&gt;0,ROUND(BT684-BV684,2),0)</f>
        <v>0</v>
      </c>
      <c r="CB684">
        <v>682</v>
      </c>
      <c r="CC684" s="7">
        <f>IF(DB683&gt;0,CC683-1000,CC683)</f>
        <v>0</v>
      </c>
      <c r="CD684" s="20">
        <f>IF(DB683&gt;0,ROUND(PMT($F$92/12,$F$96*12,-CC684),5),0)</f>
        <v>0</v>
      </c>
      <c r="CE684" s="15">
        <f>IF(DB683&gt;0,ROUND(CC684*$CE$1/1000,2),0)</f>
        <v>0</v>
      </c>
      <c r="CF684" s="9">
        <f>INT(CE684)</f>
        <v>0</v>
      </c>
      <c r="CG684" s="23">
        <f>INT((CE684-CF684)*10)/10</f>
        <v>0</v>
      </c>
      <c r="CH684" s="17">
        <f>CE684-CF684-CG684</f>
        <v>0</v>
      </c>
      <c r="CI684" s="23">
        <f>IF(OR(CH684=0.05,CH684=0),CH684,IF(AND(CH684&gt;0.051,CH684&lt;0.1),0.1,IF(AND(CH684&gt;0.001,CH684&lt;0.05),0.05,CH684)))</f>
        <v>0</v>
      </c>
      <c r="CJ684" s="23">
        <f>CF684+CG684+CI684</f>
        <v>0</v>
      </c>
      <c r="CK684" s="15">
        <f>IF(DB683&gt;0,ROUND($CD$1*$CK$1,2),0)</f>
        <v>0</v>
      </c>
      <c r="CL684" s="22">
        <v>0</v>
      </c>
      <c r="CM684" s="22">
        <f>IF(DB683&gt;0,ROUND($CD$1*$CM$1,2),0)</f>
        <v>0</v>
      </c>
      <c r="CN684" s="22">
        <f>IF(DB683&gt;0,ROUND($CD$1*$CN$1,2),0)</f>
        <v>0</v>
      </c>
      <c r="CO684" s="22">
        <f>IF(DB683&gt;0,ROUND($CD$1*$CO$1,2),0)</f>
        <v>0</v>
      </c>
      <c r="CP684" s="22">
        <f>IF(DB683&gt;0,ROUND($CD$1*$CP$1,2),0)</f>
        <v>0</v>
      </c>
      <c r="CQ684" s="15">
        <f>IF(DB683&gt;0,CK684+SUM(CM684:CP684),0)</f>
        <v>0</v>
      </c>
      <c r="CR684" s="22">
        <f>IF(DB683&gt;0,ROUND(CQ684/12,2),0)</f>
        <v>0</v>
      </c>
      <c r="CS684" s="9">
        <f>INT(CR684)</f>
        <v>0</v>
      </c>
      <c r="CT684" s="23">
        <f>INT((CR684-CS684)*10)/10</f>
        <v>0</v>
      </c>
      <c r="CU684" s="17">
        <f>CR684-CS684-CT684</f>
        <v>0</v>
      </c>
      <c r="CV684" s="23">
        <f>IF(OR(CU684=0.05,CU684=0),CU684,IF(AND(CU684&gt;0.051,CU684&lt;0.1),0.1,IF(AND(CU684&gt;0.001,CU684&lt;0.05),0.05,CU684)))</f>
        <v>0</v>
      </c>
      <c r="CW684" s="23">
        <f>CS684+CT684+CV684</f>
        <v>0</v>
      </c>
      <c r="CX684">
        <f>IF(DB683&gt;0,CX683,0)</f>
        <v>0</v>
      </c>
      <c r="CY684" s="7">
        <f>ROUND(CD684+CJ684+CW684+CX684,2)</f>
        <v>0</v>
      </c>
      <c r="CZ684" s="7">
        <f>IF(AND(CY684&gt;0,CY685=0),CY684,0)</f>
        <v>0</v>
      </c>
      <c r="DA684" s="7">
        <f>IF(DB683&gt;0,DA683,0)</f>
        <v>0</v>
      </c>
      <c r="DB684" s="7">
        <f>IF(ROUND(CY684-DA684,2)&gt;0,ROUND(CY684-DA684,2),0)</f>
        <v>0</v>
      </c>
      <c r="EB684">
        <v>682</v>
      </c>
      <c r="EC684" s="7">
        <f>IF(FB683&gt;0,EC683-1000,EC683)</f>
        <v>0</v>
      </c>
      <c r="ED684" s="20">
        <f>IF(FB683&gt;0,ROUND(PMT($F$92/12,$F$96*12,-EC684),5),0)</f>
        <v>0</v>
      </c>
      <c r="EE684" s="15">
        <f>IF(FB683&gt;0,ROUND(EC684*$EE$1/1000,2),0)</f>
        <v>0</v>
      </c>
      <c r="EF684" s="9">
        <f>INT(EE684)</f>
        <v>0</v>
      </c>
      <c r="EG684" s="23">
        <f>INT((EE684-EF684)*10)/10</f>
        <v>0</v>
      </c>
      <c r="EH684" s="17">
        <f>EE684-EF684-EG684</f>
        <v>0</v>
      </c>
      <c r="EI684" s="23">
        <f>IF(OR(EH684=0.05,EH684=0),EH684,IF(AND(EH684&gt;0.051,EH684&lt;0.1),0.1,IF(AND(EH684&gt;0.001,EH684&lt;0.05),0.05,EH684)))</f>
        <v>0</v>
      </c>
      <c r="EJ684" s="23">
        <f>EF684+EG684+EI684</f>
        <v>0</v>
      </c>
      <c r="EK684" s="15">
        <f>IF(FB683&gt;0,ROUND($ED$1*$EK$1,2),0)</f>
        <v>0</v>
      </c>
      <c r="EL684" s="22">
        <v>0</v>
      </c>
      <c r="EM684" s="22">
        <f>IF(FB683&gt;0,ROUND($ED$1*$EM$1,0),0)</f>
        <v>0</v>
      </c>
      <c r="EN684" s="22">
        <f>IF(FB683&gt;0,ROUND($ED$1*$EN$1,2),0)</f>
        <v>0</v>
      </c>
      <c r="EO684" s="22">
        <f>IF(FB683&gt;0,ROUND($ED$1*$EO$1,2),0)</f>
        <v>0</v>
      </c>
      <c r="EP684" s="22">
        <f>IF(FB683&gt;0,ROUND($ED$1*$EP$1,2),0)</f>
        <v>0</v>
      </c>
      <c r="EQ684" s="15">
        <f>IF(FB683&gt;0,EK684+SUM(EM684:EP684),0)</f>
        <v>0</v>
      </c>
      <c r="ER684" s="22">
        <f>IF(FB683&gt;0,ROUND(EQ684/12,2),0)</f>
        <v>0</v>
      </c>
      <c r="ES684" s="9">
        <f>INT(ER684)</f>
        <v>0</v>
      </c>
      <c r="ET684" s="23">
        <f>INT((ER684-ES684)*10)/10</f>
        <v>0</v>
      </c>
      <c r="EU684" s="17">
        <f>ER684-ES684-ET684</f>
        <v>0</v>
      </c>
      <c r="EV684" s="23">
        <f>IF(OR(EU684=0.05,EU684=0),EU684,IF(AND(EU684&gt;0.051,EU684&lt;0.1),0.1,IF(AND(EU684&gt;0.001,EU684&lt;0.05),0.05,EU684)))</f>
        <v>0</v>
      </c>
      <c r="EW684" s="23">
        <f>ES684+ET684+EV684</f>
        <v>0</v>
      </c>
      <c r="EX684">
        <f>IF(FB683&gt;0,EX683,0)</f>
        <v>0</v>
      </c>
      <c r="EY684" s="7">
        <f>ROUND(ED684+EJ684+EW684+EX684,2)</f>
        <v>0</v>
      </c>
      <c r="EZ684" s="7">
        <f>IF(AND(EY684&gt;0,EY685=0),EY684,0)</f>
        <v>0</v>
      </c>
      <c r="FA684" s="7">
        <f>IF(FB683&gt;0,FA683,0)</f>
        <v>0</v>
      </c>
      <c r="FB684" s="7">
        <f>IF(ROUND(EY684-FA684,2)&gt;0,ROUND(EY684-FA684,2),0)</f>
        <v>0</v>
      </c>
      <c r="GB684">
        <v>682</v>
      </c>
      <c r="GC684" s="7">
        <f>IF(HB683&gt;0,GC683-1000,GC683)</f>
        <v>0</v>
      </c>
      <c r="GD684" s="20">
        <f>IF(HB683&gt;0,ROUND(PMT($F$92/12,$F$96*12,-GC684),5),0)</f>
        <v>0</v>
      </c>
      <c r="GE684" s="15">
        <f>IF(HB683&gt;0,ROUND(GC684*$GE$1/1000,2),0)</f>
        <v>0</v>
      </c>
      <c r="GF684" s="9">
        <f>INT(GE684)</f>
        <v>0</v>
      </c>
      <c r="GG684" s="23">
        <f>INT((GE684-GF684)*10)/10</f>
        <v>0</v>
      </c>
      <c r="GH684" s="17">
        <f>GE684-GF684-GG684</f>
        <v>0</v>
      </c>
      <c r="GI684" s="23">
        <f>IF(OR(GH684=0.05,GH684=0),GH684,IF(AND(GH684&gt;0.051,GH684&lt;0.1),0.1,IF(AND(GH684&gt;0.001,GH684&lt;0.05),0.05,GH684)))</f>
        <v>0</v>
      </c>
      <c r="GJ684" s="23">
        <f>GF684+GG684+GI684</f>
        <v>0</v>
      </c>
      <c r="GK684" s="15">
        <f>IF(HB683&gt;0,ROUND($GD$1*$GK$1,2),0)</f>
        <v>0</v>
      </c>
      <c r="GL684" s="22">
        <v>0</v>
      </c>
      <c r="GM684" s="22">
        <f>IF(HB683&gt;0,ROUND($GD$1*$GM$1,0),0)</f>
        <v>0</v>
      </c>
      <c r="GN684" s="22">
        <f>IF(HB683&gt;0,ROUND($GD$1*$GN$1,2),0)</f>
        <v>0</v>
      </c>
      <c r="GO684" s="22">
        <f>IF(HB683&gt;0,ROUND($GD$1*$GO$1,2),0)</f>
        <v>0</v>
      </c>
      <c r="GP684" s="22">
        <f>IF(HB683&gt;0,ROUND($GD$1*$GP$1,2),0)</f>
        <v>0</v>
      </c>
      <c r="GQ684" s="15">
        <f>IF(HB683&gt;0,GK684+SUM(GM684:GP684),0)</f>
        <v>0</v>
      </c>
      <c r="GR684" s="22">
        <f>IF(HB683&gt;0,ROUND(GQ684/12,2),0)</f>
        <v>0</v>
      </c>
      <c r="GS684" s="9">
        <f>INT(GR684)</f>
        <v>0</v>
      </c>
      <c r="GT684" s="23">
        <f>INT((GR684-GS684)*10)/10</f>
        <v>0</v>
      </c>
      <c r="GU684" s="17">
        <f>GR684-GS684-GT684</f>
        <v>0</v>
      </c>
      <c r="GV684" s="23">
        <f>IF(OR(GU684=0.05,GU684=0),GU684,IF(AND(GU684&gt;0.051,GU684&lt;0.1),0.1,IF(AND(GU684&gt;0.001,GU684&lt;0.05),0.05,GU684)))</f>
        <v>0</v>
      </c>
      <c r="GW684" s="23">
        <f>GS684+GT684+GV684</f>
        <v>0</v>
      </c>
      <c r="GX684">
        <f>IF(HB683&gt;0,GX683,0)</f>
        <v>0</v>
      </c>
      <c r="GY684" s="7">
        <f>ROUND(GD684+GJ684+GW684+GX684,2)</f>
        <v>0</v>
      </c>
      <c r="GZ684" s="7">
        <f>IF(AND(GY684&gt;0,GY685=0),GY684,0)</f>
        <v>0</v>
      </c>
      <c r="HA684" s="7">
        <f>IF(HB683&gt;0,HA683,0)</f>
        <v>0</v>
      </c>
      <c r="HB684" s="7">
        <f>IF(ROUND(GY684-HA684,2)&gt;0,ROUND(GY684-HA684,2),0)</f>
        <v>0</v>
      </c>
    </row>
    <row r="685" spans="1:235">
      <c r="BB685">
        <v>683</v>
      </c>
      <c r="BC685" s="7">
        <f>IF(BW684&gt;0,BC684-1000,BC684)</f>
        <v>0</v>
      </c>
      <c r="BD685" s="20">
        <f>IF(BW684&gt;0,ROUND(PMT($F$92/12,$F$96*12,-BC685),5),0)</f>
        <v>0</v>
      </c>
      <c r="BE685" s="15">
        <f>IF(BW684&gt;0,ROUND(BC685*$E$1/1000,2),0)</f>
        <v>0</v>
      </c>
      <c r="BF685" s="15">
        <f>IF(BW684&gt;0,ROUND(MIN(BC685,$F$168)*$BF$1,2),0)</f>
        <v>0</v>
      </c>
      <c r="BG685" s="22">
        <v>0</v>
      </c>
      <c r="BH685" s="22">
        <f>IF(BW684&gt;0,ROUND(MIN(BC685,$F$168)*$BH$1,0),0)</f>
        <v>0</v>
      </c>
      <c r="BI685" s="22">
        <f>IF(BW684&gt;0,ROUND(MIN(BC685,$F$168)*$BI$1,2),0)</f>
        <v>0</v>
      </c>
      <c r="BJ685" s="22">
        <f>IF(BW684&gt;0,ROUND(MIN(BC685,$F$168)*$BJ$1,2),0)</f>
        <v>0</v>
      </c>
      <c r="BK685" s="22">
        <f>IF(BW684&gt;0,ROUND(MIN(BC685,$F$168)*$BK$1,2),0)</f>
        <v>0</v>
      </c>
      <c r="BL685" s="15">
        <f>IF(BW684&gt;0,BF685+SUM(BH685:BK685),0)</f>
        <v>0</v>
      </c>
      <c r="BM685" s="22">
        <f>IF(BW684&gt;0,ROUND(BL685/12,2),0)</f>
        <v>0</v>
      </c>
      <c r="BN685" s="9">
        <f>INT(BM685)</f>
        <v>0</v>
      </c>
      <c r="BO685" s="23">
        <f>INT((BM685-BN685)*10)/10</f>
        <v>0</v>
      </c>
      <c r="BP685" s="17">
        <f>BM685-BN685-BO685</f>
        <v>0</v>
      </c>
      <c r="BQ685" s="23">
        <f>IF(OR(BP685=0.05,BP685=0),BP685,IF(AND(BP685&gt;0.051,BP685&lt;0.1),0.1,IF(AND(BP685&gt;0.001,BP685&lt;0.05),0.05,BP685)))</f>
        <v>0</v>
      </c>
      <c r="BR685" s="23">
        <f>BN685+BO685+BQ685</f>
        <v>0</v>
      </c>
      <c r="BS685">
        <f>IF(BW684&gt;0,BS684,0)</f>
        <v>0</v>
      </c>
      <c r="BT685" s="7">
        <f>SUM(BD685:BE685)+BR685+BS685</f>
        <v>0</v>
      </c>
      <c r="BU685" s="7">
        <f>IF(AND(BT685&gt;0,BT686=0),BT685,0)</f>
        <v>0</v>
      </c>
      <c r="BV685" s="7">
        <f>IF(BW684&gt;0,BV684,0)</f>
        <v>0</v>
      </c>
      <c r="BW685" s="7">
        <f>IF(ROUND(BT685-BV685,2)&gt;0,ROUND(BT685-BV685,2),0)</f>
        <v>0</v>
      </c>
      <c r="CB685">
        <v>683</v>
      </c>
      <c r="CC685" s="7">
        <f>IF(DB684&gt;0,CC684-1000,CC684)</f>
        <v>0</v>
      </c>
      <c r="CD685" s="20">
        <f>IF(DB684&gt;0,ROUND(PMT($F$92/12,$F$96*12,-CC685),5),0)</f>
        <v>0</v>
      </c>
      <c r="CE685" s="15">
        <f>IF(DB684&gt;0,ROUND(CC685*$CE$1/1000,2),0)</f>
        <v>0</v>
      </c>
      <c r="CF685" s="9">
        <f>INT(CE685)</f>
        <v>0</v>
      </c>
      <c r="CG685" s="23">
        <f>INT((CE685-CF685)*10)/10</f>
        <v>0</v>
      </c>
      <c r="CH685" s="17">
        <f>CE685-CF685-CG685</f>
        <v>0</v>
      </c>
      <c r="CI685" s="23">
        <f>IF(OR(CH685=0.05,CH685=0),CH685,IF(AND(CH685&gt;0.051,CH685&lt;0.1),0.1,IF(AND(CH685&gt;0.001,CH685&lt;0.05),0.05,CH685)))</f>
        <v>0</v>
      </c>
      <c r="CJ685" s="23">
        <f>CF685+CG685+CI685</f>
        <v>0</v>
      </c>
      <c r="CK685" s="15">
        <f>IF(DB684&gt;0,ROUND($CD$1*$CK$1,2),0)</f>
        <v>0</v>
      </c>
      <c r="CL685" s="22">
        <v>0</v>
      </c>
      <c r="CM685" s="22">
        <f>IF(DB684&gt;0,ROUND($CD$1*$CM$1,2),0)</f>
        <v>0</v>
      </c>
      <c r="CN685" s="22">
        <f>IF(DB684&gt;0,ROUND($CD$1*$CN$1,2),0)</f>
        <v>0</v>
      </c>
      <c r="CO685" s="22">
        <f>IF(DB684&gt;0,ROUND($CD$1*$CO$1,2),0)</f>
        <v>0</v>
      </c>
      <c r="CP685" s="22">
        <f>IF(DB684&gt;0,ROUND($CD$1*$CP$1,2),0)</f>
        <v>0</v>
      </c>
      <c r="CQ685" s="15">
        <f>IF(DB684&gt;0,CK685+SUM(CM685:CP685),0)</f>
        <v>0</v>
      </c>
      <c r="CR685" s="22">
        <f>IF(DB684&gt;0,ROUND(CQ685/12,2),0)</f>
        <v>0</v>
      </c>
      <c r="CS685" s="9">
        <f>INT(CR685)</f>
        <v>0</v>
      </c>
      <c r="CT685" s="23">
        <f>INT((CR685-CS685)*10)/10</f>
        <v>0</v>
      </c>
      <c r="CU685" s="17">
        <f>CR685-CS685-CT685</f>
        <v>0</v>
      </c>
      <c r="CV685" s="23">
        <f>IF(OR(CU685=0.05,CU685=0),CU685,IF(AND(CU685&gt;0.051,CU685&lt;0.1),0.1,IF(AND(CU685&gt;0.001,CU685&lt;0.05),0.05,CU685)))</f>
        <v>0</v>
      </c>
      <c r="CW685" s="23">
        <f>CS685+CT685+CV685</f>
        <v>0</v>
      </c>
      <c r="CX685">
        <f>IF(DB684&gt;0,CX684,0)</f>
        <v>0</v>
      </c>
      <c r="CY685" s="7">
        <f>ROUND(CD685+CJ685+CW685+CX685,2)</f>
        <v>0</v>
      </c>
      <c r="CZ685" s="7">
        <f>IF(AND(CY685&gt;0,CY686=0),CY685,0)</f>
        <v>0</v>
      </c>
      <c r="DA685" s="7">
        <f>IF(DB684&gt;0,DA684,0)</f>
        <v>0</v>
      </c>
      <c r="DB685" s="7">
        <f>IF(ROUND(CY685-DA685,2)&gt;0,ROUND(CY685-DA685,2),0)</f>
        <v>0</v>
      </c>
      <c r="EB685">
        <v>683</v>
      </c>
      <c r="EC685" s="7">
        <f>IF(FB684&gt;0,EC684-1000,EC684)</f>
        <v>0</v>
      </c>
      <c r="ED685" s="20">
        <f>IF(FB684&gt;0,ROUND(PMT($F$92/12,$F$96*12,-EC685),5),0)</f>
        <v>0</v>
      </c>
      <c r="EE685" s="15">
        <f>IF(FB684&gt;0,ROUND(EC685*$EE$1/1000,2),0)</f>
        <v>0</v>
      </c>
      <c r="EF685" s="9">
        <f>INT(EE685)</f>
        <v>0</v>
      </c>
      <c r="EG685" s="23">
        <f>INT((EE685-EF685)*10)/10</f>
        <v>0</v>
      </c>
      <c r="EH685" s="17">
        <f>EE685-EF685-EG685</f>
        <v>0</v>
      </c>
      <c r="EI685" s="23">
        <f>IF(OR(EH685=0.05,EH685=0),EH685,IF(AND(EH685&gt;0.051,EH685&lt;0.1),0.1,IF(AND(EH685&gt;0.001,EH685&lt;0.05),0.05,EH685)))</f>
        <v>0</v>
      </c>
      <c r="EJ685" s="23">
        <f>EF685+EG685+EI685</f>
        <v>0</v>
      </c>
      <c r="EK685" s="15">
        <f>IF(FB684&gt;0,ROUND($ED$1*$EK$1,2),0)</f>
        <v>0</v>
      </c>
      <c r="EL685" s="22">
        <v>0</v>
      </c>
      <c r="EM685" s="22">
        <f>IF(FB684&gt;0,ROUND($ED$1*$EM$1,0),0)</f>
        <v>0</v>
      </c>
      <c r="EN685" s="22">
        <f>IF(FB684&gt;0,ROUND($ED$1*$EN$1,2),0)</f>
        <v>0</v>
      </c>
      <c r="EO685" s="22">
        <f>IF(FB684&gt;0,ROUND($ED$1*$EO$1,2),0)</f>
        <v>0</v>
      </c>
      <c r="EP685" s="22">
        <f>IF(FB684&gt;0,ROUND($ED$1*$EP$1,2),0)</f>
        <v>0</v>
      </c>
      <c r="EQ685" s="15">
        <f>IF(FB684&gt;0,EK685+SUM(EM685:EP685),0)</f>
        <v>0</v>
      </c>
      <c r="ER685" s="22">
        <f>IF(FB684&gt;0,ROUND(EQ685/12,2),0)</f>
        <v>0</v>
      </c>
      <c r="ES685" s="9">
        <f>INT(ER685)</f>
        <v>0</v>
      </c>
      <c r="ET685" s="23">
        <f>INT((ER685-ES685)*10)/10</f>
        <v>0</v>
      </c>
      <c r="EU685" s="17">
        <f>ER685-ES685-ET685</f>
        <v>0</v>
      </c>
      <c r="EV685" s="23">
        <f>IF(OR(EU685=0.05,EU685=0),EU685,IF(AND(EU685&gt;0.051,EU685&lt;0.1),0.1,IF(AND(EU685&gt;0.001,EU685&lt;0.05),0.05,EU685)))</f>
        <v>0</v>
      </c>
      <c r="EW685" s="23">
        <f>ES685+ET685+EV685</f>
        <v>0</v>
      </c>
      <c r="EX685">
        <f>IF(FB684&gt;0,EX684,0)</f>
        <v>0</v>
      </c>
      <c r="EY685" s="7">
        <f>ROUND(ED685+EJ685+EW685+EX685,2)</f>
        <v>0</v>
      </c>
      <c r="EZ685" s="7">
        <f>IF(AND(EY685&gt;0,EY686=0),EY685,0)</f>
        <v>0</v>
      </c>
      <c r="FA685" s="7">
        <f>IF(FB684&gt;0,FA684,0)</f>
        <v>0</v>
      </c>
      <c r="FB685" s="7">
        <f>IF(ROUND(EY685-FA685,2)&gt;0,ROUND(EY685-FA685,2),0)</f>
        <v>0</v>
      </c>
      <c r="GB685">
        <v>683</v>
      </c>
      <c r="GC685" s="7">
        <f>IF(HB684&gt;0,GC684-1000,GC684)</f>
        <v>0</v>
      </c>
      <c r="GD685" s="20">
        <f>IF(HB684&gt;0,ROUND(PMT($F$92/12,$F$96*12,-GC685),5),0)</f>
        <v>0</v>
      </c>
      <c r="GE685" s="15">
        <f>IF(HB684&gt;0,ROUND(GC685*$GE$1/1000,2),0)</f>
        <v>0</v>
      </c>
      <c r="GF685" s="9">
        <f>INT(GE685)</f>
        <v>0</v>
      </c>
      <c r="GG685" s="23">
        <f>INT((GE685-GF685)*10)/10</f>
        <v>0</v>
      </c>
      <c r="GH685" s="17">
        <f>GE685-GF685-GG685</f>
        <v>0</v>
      </c>
      <c r="GI685" s="23">
        <f>IF(OR(GH685=0.05,GH685=0),GH685,IF(AND(GH685&gt;0.051,GH685&lt;0.1),0.1,IF(AND(GH685&gt;0.001,GH685&lt;0.05),0.05,GH685)))</f>
        <v>0</v>
      </c>
      <c r="GJ685" s="23">
        <f>GF685+GG685+GI685</f>
        <v>0</v>
      </c>
      <c r="GK685" s="15">
        <f>IF(HB684&gt;0,ROUND($GD$1*$GK$1,2),0)</f>
        <v>0</v>
      </c>
      <c r="GL685" s="22">
        <v>0</v>
      </c>
      <c r="GM685" s="22">
        <f>IF(HB684&gt;0,ROUND($GD$1*$GM$1,0),0)</f>
        <v>0</v>
      </c>
      <c r="GN685" s="22">
        <f>IF(HB684&gt;0,ROUND($GD$1*$GN$1,2),0)</f>
        <v>0</v>
      </c>
      <c r="GO685" s="22">
        <f>IF(HB684&gt;0,ROUND($GD$1*$GO$1,2),0)</f>
        <v>0</v>
      </c>
      <c r="GP685" s="22">
        <f>IF(HB684&gt;0,ROUND($GD$1*$GP$1,2),0)</f>
        <v>0</v>
      </c>
      <c r="GQ685" s="15">
        <f>IF(HB684&gt;0,GK685+SUM(GM685:GP685),0)</f>
        <v>0</v>
      </c>
      <c r="GR685" s="22">
        <f>IF(HB684&gt;0,ROUND(GQ685/12,2),0)</f>
        <v>0</v>
      </c>
      <c r="GS685" s="9">
        <f>INT(GR685)</f>
        <v>0</v>
      </c>
      <c r="GT685" s="23">
        <f>INT((GR685-GS685)*10)/10</f>
        <v>0</v>
      </c>
      <c r="GU685" s="17">
        <f>GR685-GS685-GT685</f>
        <v>0</v>
      </c>
      <c r="GV685" s="23">
        <f>IF(OR(GU685=0.05,GU685=0),GU685,IF(AND(GU685&gt;0.051,GU685&lt;0.1),0.1,IF(AND(GU685&gt;0.001,GU685&lt;0.05),0.05,GU685)))</f>
        <v>0</v>
      </c>
      <c r="GW685" s="23">
        <f>GS685+GT685+GV685</f>
        <v>0</v>
      </c>
      <c r="GX685">
        <f>IF(HB684&gt;0,GX684,0)</f>
        <v>0</v>
      </c>
      <c r="GY685" s="7">
        <f>ROUND(GD685+GJ685+GW685+GX685,2)</f>
        <v>0</v>
      </c>
      <c r="GZ685" s="7">
        <f>IF(AND(GY685&gt;0,GY686=0),GY685,0)</f>
        <v>0</v>
      </c>
      <c r="HA685" s="7">
        <f>IF(HB684&gt;0,HA684,0)</f>
        <v>0</v>
      </c>
      <c r="HB685" s="7">
        <f>IF(ROUND(GY685-HA685,2)&gt;0,ROUND(GY685-HA685,2),0)</f>
        <v>0</v>
      </c>
    </row>
    <row r="686" spans="1:235">
      <c r="BB686">
        <v>684</v>
      </c>
      <c r="BC686" s="7">
        <f>IF(BW685&gt;0,BC685-1000,BC685)</f>
        <v>0</v>
      </c>
      <c r="BD686" s="20">
        <f>IF(BW685&gt;0,ROUND(PMT($F$92/12,$F$96*12,-BC686),5),0)</f>
        <v>0</v>
      </c>
      <c r="BE686" s="15">
        <f>IF(BW685&gt;0,ROUND(BC686*$E$1/1000,2),0)</f>
        <v>0</v>
      </c>
      <c r="BF686" s="15">
        <f>IF(BW685&gt;0,ROUND(MIN(BC686,$F$168)*$BF$1,2),0)</f>
        <v>0</v>
      </c>
      <c r="BG686" s="22">
        <v>0</v>
      </c>
      <c r="BH686" s="22">
        <f>IF(BW685&gt;0,ROUND(MIN(BC686,$F$168)*$BH$1,0),0)</f>
        <v>0</v>
      </c>
      <c r="BI686" s="22">
        <f>IF(BW685&gt;0,ROUND(MIN(BC686,$F$168)*$BI$1,2),0)</f>
        <v>0</v>
      </c>
      <c r="BJ686" s="22">
        <f>IF(BW685&gt;0,ROUND(MIN(BC686,$F$168)*$BJ$1,2),0)</f>
        <v>0</v>
      </c>
      <c r="BK686" s="22">
        <f>IF(BW685&gt;0,ROUND(MIN(BC686,$F$168)*$BK$1,2),0)</f>
        <v>0</v>
      </c>
      <c r="BL686" s="15">
        <f>IF(BW685&gt;0,BF686+SUM(BH686:BK686),0)</f>
        <v>0</v>
      </c>
      <c r="BM686" s="22">
        <f>IF(BW685&gt;0,ROUND(BL686/12,2),0)</f>
        <v>0</v>
      </c>
      <c r="BN686" s="9">
        <f>INT(BM686)</f>
        <v>0</v>
      </c>
      <c r="BO686" s="23">
        <f>INT((BM686-BN686)*10)/10</f>
        <v>0</v>
      </c>
      <c r="BP686" s="17">
        <f>BM686-BN686-BO686</f>
        <v>0</v>
      </c>
      <c r="BQ686" s="23">
        <f>IF(OR(BP686=0.05,BP686=0),BP686,IF(AND(BP686&gt;0.051,BP686&lt;0.1),0.1,IF(AND(BP686&gt;0.001,BP686&lt;0.05),0.05,BP686)))</f>
        <v>0</v>
      </c>
      <c r="BR686" s="23">
        <f>BN686+BO686+BQ686</f>
        <v>0</v>
      </c>
      <c r="BS686">
        <f>IF(BW685&gt;0,BS685,0)</f>
        <v>0</v>
      </c>
      <c r="BT686" s="7">
        <f>SUM(BD686:BE686)+BR686+BS686</f>
        <v>0</v>
      </c>
      <c r="BU686" s="7">
        <f>IF(AND(BT686&gt;0,BT687=0),BT686,0)</f>
        <v>0</v>
      </c>
      <c r="BV686" s="7">
        <f>IF(BW685&gt;0,BV685,0)</f>
        <v>0</v>
      </c>
      <c r="BW686" s="7">
        <f>IF(ROUND(BT686-BV686,2)&gt;0,ROUND(BT686-BV686,2),0)</f>
        <v>0</v>
      </c>
      <c r="CB686">
        <v>684</v>
      </c>
      <c r="CC686" s="7">
        <f>IF(DB685&gt;0,CC685-1000,CC685)</f>
        <v>0</v>
      </c>
      <c r="CD686" s="20">
        <f>IF(DB685&gt;0,ROUND(PMT($F$92/12,$F$96*12,-CC686),5),0)</f>
        <v>0</v>
      </c>
      <c r="CE686" s="15">
        <f>IF(DB685&gt;0,ROUND(CC686*$CE$1/1000,2),0)</f>
        <v>0</v>
      </c>
      <c r="CF686" s="9">
        <f>INT(CE686)</f>
        <v>0</v>
      </c>
      <c r="CG686" s="23">
        <f>INT((CE686-CF686)*10)/10</f>
        <v>0</v>
      </c>
      <c r="CH686" s="17">
        <f>CE686-CF686-CG686</f>
        <v>0</v>
      </c>
      <c r="CI686" s="23">
        <f>IF(OR(CH686=0.05,CH686=0),CH686,IF(AND(CH686&gt;0.051,CH686&lt;0.1),0.1,IF(AND(CH686&gt;0.001,CH686&lt;0.05),0.05,CH686)))</f>
        <v>0</v>
      </c>
      <c r="CJ686" s="23">
        <f>CF686+CG686+CI686</f>
        <v>0</v>
      </c>
      <c r="CK686" s="15">
        <f>IF(DB685&gt;0,ROUND($CD$1*$CK$1,2),0)</f>
        <v>0</v>
      </c>
      <c r="CL686" s="22">
        <v>0</v>
      </c>
      <c r="CM686" s="22">
        <f>IF(DB685&gt;0,ROUND($CD$1*$CM$1,2),0)</f>
        <v>0</v>
      </c>
      <c r="CN686" s="22">
        <f>IF(DB685&gt;0,ROUND($CD$1*$CN$1,2),0)</f>
        <v>0</v>
      </c>
      <c r="CO686" s="22">
        <f>IF(DB685&gt;0,ROUND($CD$1*$CO$1,2),0)</f>
        <v>0</v>
      </c>
      <c r="CP686" s="22">
        <f>IF(DB685&gt;0,ROUND($CD$1*$CP$1,2),0)</f>
        <v>0</v>
      </c>
      <c r="CQ686" s="15">
        <f>IF(DB685&gt;0,CK686+SUM(CM686:CP686),0)</f>
        <v>0</v>
      </c>
      <c r="CR686" s="22">
        <f>IF(DB685&gt;0,ROUND(CQ686/12,2),0)</f>
        <v>0</v>
      </c>
      <c r="CS686" s="9">
        <f>INT(CR686)</f>
        <v>0</v>
      </c>
      <c r="CT686" s="23">
        <f>INT((CR686-CS686)*10)/10</f>
        <v>0</v>
      </c>
      <c r="CU686" s="17">
        <f>CR686-CS686-CT686</f>
        <v>0</v>
      </c>
      <c r="CV686" s="23">
        <f>IF(OR(CU686=0.05,CU686=0),CU686,IF(AND(CU686&gt;0.051,CU686&lt;0.1),0.1,IF(AND(CU686&gt;0.001,CU686&lt;0.05),0.05,CU686)))</f>
        <v>0</v>
      </c>
      <c r="CW686" s="23">
        <f>CS686+CT686+CV686</f>
        <v>0</v>
      </c>
      <c r="CX686">
        <f>IF(DB685&gt;0,CX685,0)</f>
        <v>0</v>
      </c>
      <c r="CY686" s="7">
        <f>ROUND(CD686+CJ686+CW686+CX686,2)</f>
        <v>0</v>
      </c>
      <c r="CZ686" s="7">
        <f>IF(AND(CY686&gt;0,CY687=0),CY686,0)</f>
        <v>0</v>
      </c>
      <c r="DA686" s="7">
        <f>IF(DB685&gt;0,DA685,0)</f>
        <v>0</v>
      </c>
      <c r="DB686" s="7">
        <f>IF(ROUND(CY686-DA686,2)&gt;0,ROUND(CY686-DA686,2),0)</f>
        <v>0</v>
      </c>
      <c r="EB686">
        <v>684</v>
      </c>
      <c r="EC686" s="7">
        <f>IF(FB685&gt;0,EC685-1000,EC685)</f>
        <v>0</v>
      </c>
      <c r="ED686" s="20">
        <f>IF(FB685&gt;0,ROUND(PMT($F$92/12,$F$96*12,-EC686),5),0)</f>
        <v>0</v>
      </c>
      <c r="EE686" s="15">
        <f>IF(FB685&gt;0,ROUND(EC686*$EE$1/1000,2),0)</f>
        <v>0</v>
      </c>
      <c r="EF686" s="9">
        <f>INT(EE686)</f>
        <v>0</v>
      </c>
      <c r="EG686" s="23">
        <f>INT((EE686-EF686)*10)/10</f>
        <v>0</v>
      </c>
      <c r="EH686" s="17">
        <f>EE686-EF686-EG686</f>
        <v>0</v>
      </c>
      <c r="EI686" s="23">
        <f>IF(OR(EH686=0.05,EH686=0),EH686,IF(AND(EH686&gt;0.051,EH686&lt;0.1),0.1,IF(AND(EH686&gt;0.001,EH686&lt;0.05),0.05,EH686)))</f>
        <v>0</v>
      </c>
      <c r="EJ686" s="23">
        <f>EF686+EG686+EI686</f>
        <v>0</v>
      </c>
      <c r="EK686" s="15">
        <f>IF(FB685&gt;0,ROUND($ED$1*$EK$1,2),0)</f>
        <v>0</v>
      </c>
      <c r="EL686" s="22">
        <v>0</v>
      </c>
      <c r="EM686" s="22">
        <f>IF(FB685&gt;0,ROUND($ED$1*$EM$1,0),0)</f>
        <v>0</v>
      </c>
      <c r="EN686" s="22">
        <f>IF(FB685&gt;0,ROUND($ED$1*$EN$1,2),0)</f>
        <v>0</v>
      </c>
      <c r="EO686" s="22">
        <f>IF(FB685&gt;0,ROUND($ED$1*$EO$1,2),0)</f>
        <v>0</v>
      </c>
      <c r="EP686" s="22">
        <f>IF(FB685&gt;0,ROUND($ED$1*$EP$1,2),0)</f>
        <v>0</v>
      </c>
      <c r="EQ686" s="15">
        <f>IF(FB685&gt;0,EK686+SUM(EM686:EP686),0)</f>
        <v>0</v>
      </c>
      <c r="ER686" s="22">
        <f>IF(FB685&gt;0,ROUND(EQ686/12,2),0)</f>
        <v>0</v>
      </c>
      <c r="ES686" s="9">
        <f>INT(ER686)</f>
        <v>0</v>
      </c>
      <c r="ET686" s="23">
        <f>INT((ER686-ES686)*10)/10</f>
        <v>0</v>
      </c>
      <c r="EU686" s="17">
        <f>ER686-ES686-ET686</f>
        <v>0</v>
      </c>
      <c r="EV686" s="23">
        <f>IF(OR(EU686=0.05,EU686=0),EU686,IF(AND(EU686&gt;0.051,EU686&lt;0.1),0.1,IF(AND(EU686&gt;0.001,EU686&lt;0.05),0.05,EU686)))</f>
        <v>0</v>
      </c>
      <c r="EW686" s="23">
        <f>ES686+ET686+EV686</f>
        <v>0</v>
      </c>
      <c r="EX686">
        <f>IF(FB685&gt;0,EX685,0)</f>
        <v>0</v>
      </c>
      <c r="EY686" s="7">
        <f>ROUND(ED686+EJ686+EW686+EX686,2)</f>
        <v>0</v>
      </c>
      <c r="EZ686" s="7">
        <f>IF(AND(EY686&gt;0,EY687=0),EY686,0)</f>
        <v>0</v>
      </c>
      <c r="FA686" s="7">
        <f>IF(FB685&gt;0,FA685,0)</f>
        <v>0</v>
      </c>
      <c r="FB686" s="7">
        <f>IF(ROUND(EY686-FA686,2)&gt;0,ROUND(EY686-FA686,2),0)</f>
        <v>0</v>
      </c>
      <c r="GB686">
        <v>684</v>
      </c>
      <c r="GC686" s="7">
        <f>IF(HB685&gt;0,GC685-1000,GC685)</f>
        <v>0</v>
      </c>
      <c r="GD686" s="20">
        <f>IF(HB685&gt;0,ROUND(PMT($F$92/12,$F$96*12,-GC686),5),0)</f>
        <v>0</v>
      </c>
      <c r="GE686" s="15">
        <f>IF(HB685&gt;0,ROUND(GC686*$GE$1/1000,2),0)</f>
        <v>0</v>
      </c>
      <c r="GF686" s="9">
        <f>INT(GE686)</f>
        <v>0</v>
      </c>
      <c r="GG686" s="23">
        <f>INT((GE686-GF686)*10)/10</f>
        <v>0</v>
      </c>
      <c r="GH686" s="17">
        <f>GE686-GF686-GG686</f>
        <v>0</v>
      </c>
      <c r="GI686" s="23">
        <f>IF(OR(GH686=0.05,GH686=0),GH686,IF(AND(GH686&gt;0.051,GH686&lt;0.1),0.1,IF(AND(GH686&gt;0.001,GH686&lt;0.05),0.05,GH686)))</f>
        <v>0</v>
      </c>
      <c r="GJ686" s="23">
        <f>GF686+GG686+GI686</f>
        <v>0</v>
      </c>
      <c r="GK686" s="15">
        <f>IF(HB685&gt;0,ROUND($GD$1*$GK$1,2),0)</f>
        <v>0</v>
      </c>
      <c r="GL686" s="22">
        <v>0</v>
      </c>
      <c r="GM686" s="22">
        <f>IF(HB685&gt;0,ROUND($GD$1*$GM$1,0),0)</f>
        <v>0</v>
      </c>
      <c r="GN686" s="22">
        <f>IF(HB685&gt;0,ROUND($GD$1*$GN$1,2),0)</f>
        <v>0</v>
      </c>
      <c r="GO686" s="22">
        <f>IF(HB685&gt;0,ROUND($GD$1*$GO$1,2),0)</f>
        <v>0</v>
      </c>
      <c r="GP686" s="22">
        <f>IF(HB685&gt;0,ROUND($GD$1*$GP$1,2),0)</f>
        <v>0</v>
      </c>
      <c r="GQ686" s="15">
        <f>IF(HB685&gt;0,GK686+SUM(GM686:GP686),0)</f>
        <v>0</v>
      </c>
      <c r="GR686" s="22">
        <f>IF(HB685&gt;0,ROUND(GQ686/12,2),0)</f>
        <v>0</v>
      </c>
      <c r="GS686" s="9">
        <f>INT(GR686)</f>
        <v>0</v>
      </c>
      <c r="GT686" s="23">
        <f>INT((GR686-GS686)*10)/10</f>
        <v>0</v>
      </c>
      <c r="GU686" s="17">
        <f>GR686-GS686-GT686</f>
        <v>0</v>
      </c>
      <c r="GV686" s="23">
        <f>IF(OR(GU686=0.05,GU686=0),GU686,IF(AND(GU686&gt;0.051,GU686&lt;0.1),0.1,IF(AND(GU686&gt;0.001,GU686&lt;0.05),0.05,GU686)))</f>
        <v>0</v>
      </c>
      <c r="GW686" s="23">
        <f>GS686+GT686+GV686</f>
        <v>0</v>
      </c>
      <c r="GX686">
        <f>IF(HB685&gt;0,GX685,0)</f>
        <v>0</v>
      </c>
      <c r="GY686" s="7">
        <f>ROUND(GD686+GJ686+GW686+GX686,2)</f>
        <v>0</v>
      </c>
      <c r="GZ686" s="7">
        <f>IF(AND(GY686&gt;0,GY687=0),GY686,0)</f>
        <v>0</v>
      </c>
      <c r="HA686" s="7">
        <f>IF(HB685&gt;0,HA685,0)</f>
        <v>0</v>
      </c>
      <c r="HB686" s="7">
        <f>IF(ROUND(GY686-HA686,2)&gt;0,ROUND(GY686-HA686,2),0)</f>
        <v>0</v>
      </c>
    </row>
    <row r="687" spans="1:235">
      <c r="BB687">
        <v>685</v>
      </c>
      <c r="BC687" s="7">
        <f>IF(BW686&gt;0,BC686-1000,BC686)</f>
        <v>0</v>
      </c>
      <c r="BD687" s="20">
        <f>IF(BW686&gt;0,ROUND(PMT($F$92/12,$F$96*12,-BC687),5),0)</f>
        <v>0</v>
      </c>
      <c r="BE687" s="15">
        <f>IF(BW686&gt;0,ROUND(BC687*$E$1/1000,2),0)</f>
        <v>0</v>
      </c>
      <c r="BF687" s="15">
        <f>IF(BW686&gt;0,ROUND(MIN(BC687,$F$168)*$BF$1,2),0)</f>
        <v>0</v>
      </c>
      <c r="BG687" s="22">
        <v>0</v>
      </c>
      <c r="BH687" s="22">
        <f>IF(BW686&gt;0,ROUND(MIN(BC687,$F$168)*$BH$1,0),0)</f>
        <v>0</v>
      </c>
      <c r="BI687" s="22">
        <f>IF(BW686&gt;0,ROUND(MIN(BC687,$F$168)*$BI$1,2),0)</f>
        <v>0</v>
      </c>
      <c r="BJ687" s="22">
        <f>IF(BW686&gt;0,ROUND(MIN(BC687,$F$168)*$BJ$1,2),0)</f>
        <v>0</v>
      </c>
      <c r="BK687" s="22">
        <f>IF(BW686&gt;0,ROUND(MIN(BC687,$F$168)*$BK$1,2),0)</f>
        <v>0</v>
      </c>
      <c r="BL687" s="15">
        <f>IF(BW686&gt;0,BF687+SUM(BH687:BK687),0)</f>
        <v>0</v>
      </c>
      <c r="BM687" s="22">
        <f>IF(BW686&gt;0,ROUND(BL687/12,2),0)</f>
        <v>0</v>
      </c>
      <c r="BN687" s="9">
        <f>INT(BM687)</f>
        <v>0</v>
      </c>
      <c r="BO687" s="23">
        <f>INT((BM687-BN687)*10)/10</f>
        <v>0</v>
      </c>
      <c r="BP687" s="17">
        <f>BM687-BN687-BO687</f>
        <v>0</v>
      </c>
      <c r="BQ687" s="23">
        <f>IF(OR(BP687=0.05,BP687=0),BP687,IF(AND(BP687&gt;0.051,BP687&lt;0.1),0.1,IF(AND(BP687&gt;0.001,BP687&lt;0.05),0.05,BP687)))</f>
        <v>0</v>
      </c>
      <c r="BR687" s="23">
        <f>BN687+BO687+BQ687</f>
        <v>0</v>
      </c>
      <c r="BS687">
        <f>IF(BW686&gt;0,BS686,0)</f>
        <v>0</v>
      </c>
      <c r="BT687" s="7">
        <f>SUM(BD687:BE687)+BR687+BS687</f>
        <v>0</v>
      </c>
      <c r="BU687" s="7">
        <f>IF(AND(BT687&gt;0,BT688=0),BT687,0)</f>
        <v>0</v>
      </c>
      <c r="BV687" s="7">
        <f>IF(BW686&gt;0,BV686,0)</f>
        <v>0</v>
      </c>
      <c r="BW687" s="7">
        <f>IF(ROUND(BT687-BV687,2)&gt;0,ROUND(BT687-BV687,2),0)</f>
        <v>0</v>
      </c>
      <c r="CB687">
        <v>685</v>
      </c>
      <c r="CC687" s="7">
        <f>IF(DB686&gt;0,CC686-1000,CC686)</f>
        <v>0</v>
      </c>
      <c r="CD687" s="20">
        <f>IF(DB686&gt;0,ROUND(PMT($F$92/12,$F$96*12,-CC687),5),0)</f>
        <v>0</v>
      </c>
      <c r="CE687" s="15">
        <f>IF(DB686&gt;0,ROUND(CC687*$CE$1/1000,2),0)</f>
        <v>0</v>
      </c>
      <c r="CF687" s="9">
        <f>INT(CE687)</f>
        <v>0</v>
      </c>
      <c r="CG687" s="23">
        <f>INT((CE687-CF687)*10)/10</f>
        <v>0</v>
      </c>
      <c r="CH687" s="17">
        <f>CE687-CF687-CG687</f>
        <v>0</v>
      </c>
      <c r="CI687" s="23">
        <f>IF(OR(CH687=0.05,CH687=0),CH687,IF(AND(CH687&gt;0.051,CH687&lt;0.1),0.1,IF(AND(CH687&gt;0.001,CH687&lt;0.05),0.05,CH687)))</f>
        <v>0</v>
      </c>
      <c r="CJ687" s="23">
        <f>CF687+CG687+CI687</f>
        <v>0</v>
      </c>
      <c r="CK687" s="15">
        <f>IF(DB686&gt;0,ROUND($CD$1*$CK$1,2),0)</f>
        <v>0</v>
      </c>
      <c r="CL687" s="22">
        <v>0</v>
      </c>
      <c r="CM687" s="22">
        <f>IF(DB686&gt;0,ROUND($CD$1*$CM$1,2),0)</f>
        <v>0</v>
      </c>
      <c r="CN687" s="22">
        <f>IF(DB686&gt;0,ROUND($CD$1*$CN$1,2),0)</f>
        <v>0</v>
      </c>
      <c r="CO687" s="22">
        <f>IF(DB686&gt;0,ROUND($CD$1*$CO$1,2),0)</f>
        <v>0</v>
      </c>
      <c r="CP687" s="22">
        <f>IF(DB686&gt;0,ROUND($CD$1*$CP$1,2),0)</f>
        <v>0</v>
      </c>
      <c r="CQ687" s="15">
        <f>IF(DB686&gt;0,CK687+SUM(CM687:CP687),0)</f>
        <v>0</v>
      </c>
      <c r="CR687" s="22">
        <f>IF(DB686&gt;0,ROUND(CQ687/12,2),0)</f>
        <v>0</v>
      </c>
      <c r="CS687" s="9">
        <f>INT(CR687)</f>
        <v>0</v>
      </c>
      <c r="CT687" s="23">
        <f>INT((CR687-CS687)*10)/10</f>
        <v>0</v>
      </c>
      <c r="CU687" s="17">
        <f>CR687-CS687-CT687</f>
        <v>0</v>
      </c>
      <c r="CV687" s="23">
        <f>IF(OR(CU687=0.05,CU687=0),CU687,IF(AND(CU687&gt;0.051,CU687&lt;0.1),0.1,IF(AND(CU687&gt;0.001,CU687&lt;0.05),0.05,CU687)))</f>
        <v>0</v>
      </c>
      <c r="CW687" s="23">
        <f>CS687+CT687+CV687</f>
        <v>0</v>
      </c>
      <c r="CX687">
        <f>IF(DB686&gt;0,CX686,0)</f>
        <v>0</v>
      </c>
      <c r="CY687" s="7">
        <f>ROUND(CD687+CJ687+CW687+CX687,2)</f>
        <v>0</v>
      </c>
      <c r="CZ687" s="7">
        <f>IF(AND(CY687&gt;0,CY688=0),CY687,0)</f>
        <v>0</v>
      </c>
      <c r="DA687" s="7">
        <f>IF(DB686&gt;0,DA686,0)</f>
        <v>0</v>
      </c>
      <c r="DB687" s="7">
        <f>IF(ROUND(CY687-DA687,2)&gt;0,ROUND(CY687-DA687,2),0)</f>
        <v>0</v>
      </c>
      <c r="EB687">
        <v>685</v>
      </c>
      <c r="EC687" s="7">
        <f>IF(FB686&gt;0,EC686-1000,EC686)</f>
        <v>0</v>
      </c>
      <c r="ED687" s="20">
        <f>IF(FB686&gt;0,ROUND(PMT($F$92/12,$F$96*12,-EC687),5),0)</f>
        <v>0</v>
      </c>
      <c r="EE687" s="15">
        <f>IF(FB686&gt;0,ROUND(EC687*$EE$1/1000,2),0)</f>
        <v>0</v>
      </c>
      <c r="EF687" s="9">
        <f>INT(EE687)</f>
        <v>0</v>
      </c>
      <c r="EG687" s="23">
        <f>INT((EE687-EF687)*10)/10</f>
        <v>0</v>
      </c>
      <c r="EH687" s="17">
        <f>EE687-EF687-EG687</f>
        <v>0</v>
      </c>
      <c r="EI687" s="23">
        <f>IF(OR(EH687=0.05,EH687=0),EH687,IF(AND(EH687&gt;0.051,EH687&lt;0.1),0.1,IF(AND(EH687&gt;0.001,EH687&lt;0.05),0.05,EH687)))</f>
        <v>0</v>
      </c>
      <c r="EJ687" s="23">
        <f>EF687+EG687+EI687</f>
        <v>0</v>
      </c>
      <c r="EK687" s="15">
        <f>IF(FB686&gt;0,ROUND($ED$1*$EK$1,2),0)</f>
        <v>0</v>
      </c>
      <c r="EL687" s="22">
        <v>0</v>
      </c>
      <c r="EM687" s="22">
        <f>IF(FB686&gt;0,ROUND($ED$1*$EM$1,0),0)</f>
        <v>0</v>
      </c>
      <c r="EN687" s="22">
        <f>IF(FB686&gt;0,ROUND($ED$1*$EN$1,2),0)</f>
        <v>0</v>
      </c>
      <c r="EO687" s="22">
        <f>IF(FB686&gt;0,ROUND($ED$1*$EO$1,2),0)</f>
        <v>0</v>
      </c>
      <c r="EP687" s="22">
        <f>IF(FB686&gt;0,ROUND($ED$1*$EP$1,2),0)</f>
        <v>0</v>
      </c>
      <c r="EQ687" s="15">
        <f>IF(FB686&gt;0,EK687+SUM(EM687:EP687),0)</f>
        <v>0</v>
      </c>
      <c r="ER687" s="22">
        <f>IF(FB686&gt;0,ROUND(EQ687/12,2),0)</f>
        <v>0</v>
      </c>
      <c r="ES687" s="9">
        <f>INT(ER687)</f>
        <v>0</v>
      </c>
      <c r="ET687" s="23">
        <f>INT((ER687-ES687)*10)/10</f>
        <v>0</v>
      </c>
      <c r="EU687" s="17">
        <f>ER687-ES687-ET687</f>
        <v>0</v>
      </c>
      <c r="EV687" s="23">
        <f>IF(OR(EU687=0.05,EU687=0),EU687,IF(AND(EU687&gt;0.051,EU687&lt;0.1),0.1,IF(AND(EU687&gt;0.001,EU687&lt;0.05),0.05,EU687)))</f>
        <v>0</v>
      </c>
      <c r="EW687" s="23">
        <f>ES687+ET687+EV687</f>
        <v>0</v>
      </c>
      <c r="EX687">
        <f>IF(FB686&gt;0,EX686,0)</f>
        <v>0</v>
      </c>
      <c r="EY687" s="7">
        <f>ROUND(ED687+EJ687+EW687+EX687,2)</f>
        <v>0</v>
      </c>
      <c r="EZ687" s="7">
        <f>IF(AND(EY687&gt;0,EY688=0),EY687,0)</f>
        <v>0</v>
      </c>
      <c r="FA687" s="7">
        <f>IF(FB686&gt;0,FA686,0)</f>
        <v>0</v>
      </c>
      <c r="FB687" s="7">
        <f>IF(ROUND(EY687-FA687,2)&gt;0,ROUND(EY687-FA687,2),0)</f>
        <v>0</v>
      </c>
      <c r="GB687">
        <v>685</v>
      </c>
      <c r="GC687" s="7">
        <f>IF(HB686&gt;0,GC686-1000,GC686)</f>
        <v>0</v>
      </c>
      <c r="GD687" s="20">
        <f>IF(HB686&gt;0,ROUND(PMT($F$92/12,$F$96*12,-GC687),5),0)</f>
        <v>0</v>
      </c>
      <c r="GE687" s="15">
        <f>IF(HB686&gt;0,ROUND(GC687*$GE$1/1000,2),0)</f>
        <v>0</v>
      </c>
      <c r="GF687" s="9">
        <f>INT(GE687)</f>
        <v>0</v>
      </c>
      <c r="GG687" s="23">
        <f>INT((GE687-GF687)*10)/10</f>
        <v>0</v>
      </c>
      <c r="GH687" s="17">
        <f>GE687-GF687-GG687</f>
        <v>0</v>
      </c>
      <c r="GI687" s="23">
        <f>IF(OR(GH687=0.05,GH687=0),GH687,IF(AND(GH687&gt;0.051,GH687&lt;0.1),0.1,IF(AND(GH687&gt;0.001,GH687&lt;0.05),0.05,GH687)))</f>
        <v>0</v>
      </c>
      <c r="GJ687" s="23">
        <f>GF687+GG687+GI687</f>
        <v>0</v>
      </c>
      <c r="GK687" s="15">
        <f>IF(HB686&gt;0,ROUND($GD$1*$GK$1,2),0)</f>
        <v>0</v>
      </c>
      <c r="GL687" s="22">
        <v>0</v>
      </c>
      <c r="GM687" s="22">
        <f>IF(HB686&gt;0,ROUND($GD$1*$GM$1,0),0)</f>
        <v>0</v>
      </c>
      <c r="GN687" s="22">
        <f>IF(HB686&gt;0,ROUND($GD$1*$GN$1,2),0)</f>
        <v>0</v>
      </c>
      <c r="GO687" s="22">
        <f>IF(HB686&gt;0,ROUND($GD$1*$GO$1,2),0)</f>
        <v>0</v>
      </c>
      <c r="GP687" s="22">
        <f>IF(HB686&gt;0,ROUND($GD$1*$GP$1,2),0)</f>
        <v>0</v>
      </c>
      <c r="GQ687" s="15">
        <f>IF(HB686&gt;0,GK687+SUM(GM687:GP687),0)</f>
        <v>0</v>
      </c>
      <c r="GR687" s="22">
        <f>IF(HB686&gt;0,ROUND(GQ687/12,2),0)</f>
        <v>0</v>
      </c>
      <c r="GS687" s="9">
        <f>INT(GR687)</f>
        <v>0</v>
      </c>
      <c r="GT687" s="23">
        <f>INT((GR687-GS687)*10)/10</f>
        <v>0</v>
      </c>
      <c r="GU687" s="17">
        <f>GR687-GS687-GT687</f>
        <v>0</v>
      </c>
      <c r="GV687" s="23">
        <f>IF(OR(GU687=0.05,GU687=0),GU687,IF(AND(GU687&gt;0.051,GU687&lt;0.1),0.1,IF(AND(GU687&gt;0.001,GU687&lt;0.05),0.05,GU687)))</f>
        <v>0</v>
      </c>
      <c r="GW687" s="23">
        <f>GS687+GT687+GV687</f>
        <v>0</v>
      </c>
      <c r="GX687">
        <f>IF(HB686&gt;0,GX686,0)</f>
        <v>0</v>
      </c>
      <c r="GY687" s="7">
        <f>ROUND(GD687+GJ687+GW687+GX687,2)</f>
        <v>0</v>
      </c>
      <c r="GZ687" s="7">
        <f>IF(AND(GY687&gt;0,GY688=0),GY687,0)</f>
        <v>0</v>
      </c>
      <c r="HA687" s="7">
        <f>IF(HB686&gt;0,HA686,0)</f>
        <v>0</v>
      </c>
      <c r="HB687" s="7">
        <f>IF(ROUND(GY687-HA687,2)&gt;0,ROUND(GY687-HA687,2),0)</f>
        <v>0</v>
      </c>
    </row>
    <row r="688" spans="1:235">
      <c r="BB688">
        <v>686</v>
      </c>
      <c r="BC688" s="7">
        <f>IF(BW687&gt;0,BC687-1000,BC687)</f>
        <v>0</v>
      </c>
      <c r="BD688" s="20">
        <f>IF(BW687&gt;0,ROUND(PMT($F$92/12,$F$96*12,-BC688),5),0)</f>
        <v>0</v>
      </c>
      <c r="BE688" s="15">
        <f>IF(BW687&gt;0,ROUND(BC688*$E$1/1000,2),0)</f>
        <v>0</v>
      </c>
      <c r="BF688" s="15">
        <f>IF(BW687&gt;0,ROUND(MIN(BC688,$F$168)*$BF$1,2),0)</f>
        <v>0</v>
      </c>
      <c r="BG688" s="22">
        <v>0</v>
      </c>
      <c r="BH688" s="22">
        <f>IF(BW687&gt;0,ROUND(MIN(BC688,$F$168)*$BH$1,0),0)</f>
        <v>0</v>
      </c>
      <c r="BI688" s="22">
        <f>IF(BW687&gt;0,ROUND(MIN(BC688,$F$168)*$BI$1,2),0)</f>
        <v>0</v>
      </c>
      <c r="BJ688" s="22">
        <f>IF(BW687&gt;0,ROUND(MIN(BC688,$F$168)*$BJ$1,2),0)</f>
        <v>0</v>
      </c>
      <c r="BK688" s="22">
        <f>IF(BW687&gt;0,ROUND(MIN(BC688,$F$168)*$BK$1,2),0)</f>
        <v>0</v>
      </c>
      <c r="BL688" s="15">
        <f>IF(BW687&gt;0,BF688+SUM(BH688:BK688),0)</f>
        <v>0</v>
      </c>
      <c r="BM688" s="22">
        <f>IF(BW687&gt;0,ROUND(BL688/12,2),0)</f>
        <v>0</v>
      </c>
      <c r="BN688" s="9">
        <f>INT(BM688)</f>
        <v>0</v>
      </c>
      <c r="BO688" s="23">
        <f>INT((BM688-BN688)*10)/10</f>
        <v>0</v>
      </c>
      <c r="BP688" s="17">
        <f>BM688-BN688-BO688</f>
        <v>0</v>
      </c>
      <c r="BQ688" s="23">
        <f>IF(OR(BP688=0.05,BP688=0),BP688,IF(AND(BP688&gt;0.051,BP688&lt;0.1),0.1,IF(AND(BP688&gt;0.001,BP688&lt;0.05),0.05,BP688)))</f>
        <v>0</v>
      </c>
      <c r="BR688" s="23">
        <f>BN688+BO688+BQ688</f>
        <v>0</v>
      </c>
      <c r="BS688">
        <f>IF(BW687&gt;0,BS687,0)</f>
        <v>0</v>
      </c>
      <c r="BT688" s="7">
        <f>SUM(BD688:BE688)+BR688+BS688</f>
        <v>0</v>
      </c>
      <c r="BU688" s="7">
        <f>IF(AND(BT688&gt;0,BT689=0),BT688,0)</f>
        <v>0</v>
      </c>
      <c r="BV688" s="7">
        <f>IF(BW687&gt;0,BV687,0)</f>
        <v>0</v>
      </c>
      <c r="BW688" s="7">
        <f>IF(ROUND(BT688-BV688,2)&gt;0,ROUND(BT688-BV688,2),0)</f>
        <v>0</v>
      </c>
      <c r="CB688">
        <v>686</v>
      </c>
      <c r="CC688" s="7">
        <f>IF(DB687&gt;0,CC687-1000,CC687)</f>
        <v>0</v>
      </c>
      <c r="CD688" s="20">
        <f>IF(DB687&gt;0,ROUND(PMT($F$92/12,$F$96*12,-CC688),5),0)</f>
        <v>0</v>
      </c>
      <c r="CE688" s="15">
        <f>IF(DB687&gt;0,ROUND(CC688*$CE$1/1000,2),0)</f>
        <v>0</v>
      </c>
      <c r="CF688" s="9">
        <f>INT(CE688)</f>
        <v>0</v>
      </c>
      <c r="CG688" s="23">
        <f>INT((CE688-CF688)*10)/10</f>
        <v>0</v>
      </c>
      <c r="CH688" s="17">
        <f>CE688-CF688-CG688</f>
        <v>0</v>
      </c>
      <c r="CI688" s="23">
        <f>IF(OR(CH688=0.05,CH688=0),CH688,IF(AND(CH688&gt;0.051,CH688&lt;0.1),0.1,IF(AND(CH688&gt;0.001,CH688&lt;0.05),0.05,CH688)))</f>
        <v>0</v>
      </c>
      <c r="CJ688" s="23">
        <f>CF688+CG688+CI688</f>
        <v>0</v>
      </c>
      <c r="CK688" s="15">
        <f>IF(DB687&gt;0,ROUND($CD$1*$CK$1,2),0)</f>
        <v>0</v>
      </c>
      <c r="CL688" s="22">
        <v>0</v>
      </c>
      <c r="CM688" s="22">
        <f>IF(DB687&gt;0,ROUND($CD$1*$CM$1,2),0)</f>
        <v>0</v>
      </c>
      <c r="CN688" s="22">
        <f>IF(DB687&gt;0,ROUND($CD$1*$CN$1,2),0)</f>
        <v>0</v>
      </c>
      <c r="CO688" s="22">
        <f>IF(DB687&gt;0,ROUND($CD$1*$CO$1,2),0)</f>
        <v>0</v>
      </c>
      <c r="CP688" s="22">
        <f>IF(DB687&gt;0,ROUND($CD$1*$CP$1,2),0)</f>
        <v>0</v>
      </c>
      <c r="CQ688" s="15">
        <f>IF(DB687&gt;0,CK688+SUM(CM688:CP688),0)</f>
        <v>0</v>
      </c>
      <c r="CR688" s="22">
        <f>IF(DB687&gt;0,ROUND(CQ688/12,2),0)</f>
        <v>0</v>
      </c>
      <c r="CS688" s="9">
        <f>INT(CR688)</f>
        <v>0</v>
      </c>
      <c r="CT688" s="23">
        <f>INT((CR688-CS688)*10)/10</f>
        <v>0</v>
      </c>
      <c r="CU688" s="17">
        <f>CR688-CS688-CT688</f>
        <v>0</v>
      </c>
      <c r="CV688" s="23">
        <f>IF(OR(CU688=0.05,CU688=0),CU688,IF(AND(CU688&gt;0.051,CU688&lt;0.1),0.1,IF(AND(CU688&gt;0.001,CU688&lt;0.05),0.05,CU688)))</f>
        <v>0</v>
      </c>
      <c r="CW688" s="23">
        <f>CS688+CT688+CV688</f>
        <v>0</v>
      </c>
      <c r="CX688">
        <f>IF(DB687&gt;0,CX687,0)</f>
        <v>0</v>
      </c>
      <c r="CY688" s="7">
        <f>ROUND(CD688+CJ688+CW688+CX688,2)</f>
        <v>0</v>
      </c>
      <c r="CZ688" s="7">
        <f>IF(AND(CY688&gt;0,CY689=0),CY688,0)</f>
        <v>0</v>
      </c>
      <c r="DA688" s="7">
        <f>IF(DB687&gt;0,DA687,0)</f>
        <v>0</v>
      </c>
      <c r="DB688" s="7">
        <f>IF(ROUND(CY688-DA688,2)&gt;0,ROUND(CY688-DA688,2),0)</f>
        <v>0</v>
      </c>
      <c r="EB688">
        <v>686</v>
      </c>
      <c r="EC688" s="7">
        <f>IF(FB687&gt;0,EC687-1000,EC687)</f>
        <v>0</v>
      </c>
      <c r="ED688" s="20">
        <f>IF(FB687&gt;0,ROUND(PMT($F$92/12,$F$96*12,-EC688),5),0)</f>
        <v>0</v>
      </c>
      <c r="EE688" s="15">
        <f>IF(FB687&gt;0,ROUND(EC688*$EE$1/1000,2),0)</f>
        <v>0</v>
      </c>
      <c r="EF688" s="9">
        <f>INT(EE688)</f>
        <v>0</v>
      </c>
      <c r="EG688" s="23">
        <f>INT((EE688-EF688)*10)/10</f>
        <v>0</v>
      </c>
      <c r="EH688" s="17">
        <f>EE688-EF688-EG688</f>
        <v>0</v>
      </c>
      <c r="EI688" s="23">
        <f>IF(OR(EH688=0.05,EH688=0),EH688,IF(AND(EH688&gt;0.051,EH688&lt;0.1),0.1,IF(AND(EH688&gt;0.001,EH688&lt;0.05),0.05,EH688)))</f>
        <v>0</v>
      </c>
      <c r="EJ688" s="23">
        <f>EF688+EG688+EI688</f>
        <v>0</v>
      </c>
      <c r="EK688" s="15">
        <f>IF(FB687&gt;0,ROUND($ED$1*$EK$1,2),0)</f>
        <v>0</v>
      </c>
      <c r="EL688" s="22">
        <v>0</v>
      </c>
      <c r="EM688" s="22">
        <f>IF(FB687&gt;0,ROUND($ED$1*$EM$1,0),0)</f>
        <v>0</v>
      </c>
      <c r="EN688" s="22">
        <f>IF(FB687&gt;0,ROUND($ED$1*$EN$1,2),0)</f>
        <v>0</v>
      </c>
      <c r="EO688" s="22">
        <f>IF(FB687&gt;0,ROUND($ED$1*$EO$1,2),0)</f>
        <v>0</v>
      </c>
      <c r="EP688" s="22">
        <f>IF(FB687&gt;0,ROUND($ED$1*$EP$1,2),0)</f>
        <v>0</v>
      </c>
      <c r="EQ688" s="15">
        <f>IF(FB687&gt;0,EK688+SUM(EM688:EP688),0)</f>
        <v>0</v>
      </c>
      <c r="ER688" s="22">
        <f>IF(FB687&gt;0,ROUND(EQ688/12,2),0)</f>
        <v>0</v>
      </c>
      <c r="ES688" s="9">
        <f>INT(ER688)</f>
        <v>0</v>
      </c>
      <c r="ET688" s="23">
        <f>INT((ER688-ES688)*10)/10</f>
        <v>0</v>
      </c>
      <c r="EU688" s="17">
        <f>ER688-ES688-ET688</f>
        <v>0</v>
      </c>
      <c r="EV688" s="23">
        <f>IF(OR(EU688=0.05,EU688=0),EU688,IF(AND(EU688&gt;0.051,EU688&lt;0.1),0.1,IF(AND(EU688&gt;0.001,EU688&lt;0.05),0.05,EU688)))</f>
        <v>0</v>
      </c>
      <c r="EW688" s="23">
        <f>ES688+ET688+EV688</f>
        <v>0</v>
      </c>
      <c r="EX688">
        <f>IF(FB687&gt;0,EX687,0)</f>
        <v>0</v>
      </c>
      <c r="EY688" s="7">
        <f>ROUND(ED688+EJ688+EW688+EX688,2)</f>
        <v>0</v>
      </c>
      <c r="EZ688" s="7">
        <f>IF(AND(EY688&gt;0,EY689=0),EY688,0)</f>
        <v>0</v>
      </c>
      <c r="FA688" s="7">
        <f>IF(FB687&gt;0,FA687,0)</f>
        <v>0</v>
      </c>
      <c r="FB688" s="7">
        <f>IF(ROUND(EY688-FA688,2)&gt;0,ROUND(EY688-FA688,2),0)</f>
        <v>0</v>
      </c>
      <c r="GB688">
        <v>686</v>
      </c>
      <c r="GC688" s="7">
        <f>IF(HB687&gt;0,GC687-1000,GC687)</f>
        <v>0</v>
      </c>
      <c r="GD688" s="20">
        <f>IF(HB687&gt;0,ROUND(PMT($F$92/12,$F$96*12,-GC688),5),0)</f>
        <v>0</v>
      </c>
      <c r="GE688" s="15">
        <f>IF(HB687&gt;0,ROUND(GC688*$GE$1/1000,2),0)</f>
        <v>0</v>
      </c>
      <c r="GF688" s="9">
        <f>INT(GE688)</f>
        <v>0</v>
      </c>
      <c r="GG688" s="23">
        <f>INT((GE688-GF688)*10)/10</f>
        <v>0</v>
      </c>
      <c r="GH688" s="17">
        <f>GE688-GF688-GG688</f>
        <v>0</v>
      </c>
      <c r="GI688" s="23">
        <f>IF(OR(GH688=0.05,GH688=0),GH688,IF(AND(GH688&gt;0.051,GH688&lt;0.1),0.1,IF(AND(GH688&gt;0.001,GH688&lt;0.05),0.05,GH688)))</f>
        <v>0</v>
      </c>
      <c r="GJ688" s="23">
        <f>GF688+GG688+GI688</f>
        <v>0</v>
      </c>
      <c r="GK688" s="15">
        <f>IF(HB687&gt;0,ROUND($GD$1*$GK$1,2),0)</f>
        <v>0</v>
      </c>
      <c r="GL688" s="22">
        <v>0</v>
      </c>
      <c r="GM688" s="22">
        <f>IF(HB687&gt;0,ROUND($GD$1*$GM$1,0),0)</f>
        <v>0</v>
      </c>
      <c r="GN688" s="22">
        <f>IF(HB687&gt;0,ROUND($GD$1*$GN$1,2),0)</f>
        <v>0</v>
      </c>
      <c r="GO688" s="22">
        <f>IF(HB687&gt;0,ROUND($GD$1*$GO$1,2),0)</f>
        <v>0</v>
      </c>
      <c r="GP688" s="22">
        <f>IF(HB687&gt;0,ROUND($GD$1*$GP$1,2),0)</f>
        <v>0</v>
      </c>
      <c r="GQ688" s="15">
        <f>IF(HB687&gt;0,GK688+SUM(GM688:GP688),0)</f>
        <v>0</v>
      </c>
      <c r="GR688" s="22">
        <f>IF(HB687&gt;0,ROUND(GQ688/12,2),0)</f>
        <v>0</v>
      </c>
      <c r="GS688" s="9">
        <f>INT(GR688)</f>
        <v>0</v>
      </c>
      <c r="GT688" s="23">
        <f>INT((GR688-GS688)*10)/10</f>
        <v>0</v>
      </c>
      <c r="GU688" s="17">
        <f>GR688-GS688-GT688</f>
        <v>0</v>
      </c>
      <c r="GV688" s="23">
        <f>IF(OR(GU688=0.05,GU688=0),GU688,IF(AND(GU688&gt;0.051,GU688&lt;0.1),0.1,IF(AND(GU688&gt;0.001,GU688&lt;0.05),0.05,GU688)))</f>
        <v>0</v>
      </c>
      <c r="GW688" s="23">
        <f>GS688+GT688+GV688</f>
        <v>0</v>
      </c>
      <c r="GX688">
        <f>IF(HB687&gt;0,GX687,0)</f>
        <v>0</v>
      </c>
      <c r="GY688" s="7">
        <f>ROUND(GD688+GJ688+GW688+GX688,2)</f>
        <v>0</v>
      </c>
      <c r="GZ688" s="7">
        <f>IF(AND(GY688&gt;0,GY689=0),GY688,0)</f>
        <v>0</v>
      </c>
      <c r="HA688" s="7">
        <f>IF(HB687&gt;0,HA687,0)</f>
        <v>0</v>
      </c>
      <c r="HB688" s="7">
        <f>IF(ROUND(GY688-HA688,2)&gt;0,ROUND(GY688-HA688,2),0)</f>
        <v>0</v>
      </c>
    </row>
    <row r="689" spans="1:235">
      <c r="BB689">
        <v>687</v>
      </c>
      <c r="BC689" s="7">
        <f>IF(BW688&gt;0,BC688-1000,BC688)</f>
        <v>0</v>
      </c>
      <c r="BD689" s="20">
        <f>IF(BW688&gt;0,ROUND(PMT($F$92/12,$F$96*12,-BC689),5),0)</f>
        <v>0</v>
      </c>
      <c r="BE689" s="15">
        <f>IF(BW688&gt;0,ROUND(BC689*$E$1/1000,2),0)</f>
        <v>0</v>
      </c>
      <c r="BF689" s="15">
        <f>IF(BW688&gt;0,ROUND(MIN(BC689,$F$168)*$BF$1,2),0)</f>
        <v>0</v>
      </c>
      <c r="BG689" s="22">
        <v>0</v>
      </c>
      <c r="BH689" s="22">
        <f>IF(BW688&gt;0,ROUND(MIN(BC689,$F$168)*$BH$1,0),0)</f>
        <v>0</v>
      </c>
      <c r="BI689" s="22">
        <f>IF(BW688&gt;0,ROUND(MIN(BC689,$F$168)*$BI$1,2),0)</f>
        <v>0</v>
      </c>
      <c r="BJ689" s="22">
        <f>IF(BW688&gt;0,ROUND(MIN(BC689,$F$168)*$BJ$1,2),0)</f>
        <v>0</v>
      </c>
      <c r="BK689" s="22">
        <f>IF(BW688&gt;0,ROUND(MIN(BC689,$F$168)*$BK$1,2),0)</f>
        <v>0</v>
      </c>
      <c r="BL689" s="15">
        <f>IF(BW688&gt;0,BF689+SUM(BH689:BK689),0)</f>
        <v>0</v>
      </c>
      <c r="BM689" s="22">
        <f>IF(BW688&gt;0,ROUND(BL689/12,2),0)</f>
        <v>0</v>
      </c>
      <c r="BN689" s="9">
        <f>INT(BM689)</f>
        <v>0</v>
      </c>
      <c r="BO689" s="23">
        <f>INT((BM689-BN689)*10)/10</f>
        <v>0</v>
      </c>
      <c r="BP689" s="17">
        <f>BM689-BN689-BO689</f>
        <v>0</v>
      </c>
      <c r="BQ689" s="23">
        <f>IF(OR(BP689=0.05,BP689=0),BP689,IF(AND(BP689&gt;0.051,BP689&lt;0.1),0.1,IF(AND(BP689&gt;0.001,BP689&lt;0.05),0.05,BP689)))</f>
        <v>0</v>
      </c>
      <c r="BR689" s="23">
        <f>BN689+BO689+BQ689</f>
        <v>0</v>
      </c>
      <c r="BS689">
        <f>IF(BW688&gt;0,BS688,0)</f>
        <v>0</v>
      </c>
      <c r="BT689" s="7">
        <f>SUM(BD689:BE689)+BR689+BS689</f>
        <v>0</v>
      </c>
      <c r="BU689" s="7">
        <f>IF(AND(BT689&gt;0,BT690=0),BT689,0)</f>
        <v>0</v>
      </c>
      <c r="BV689" s="7">
        <f>IF(BW688&gt;0,BV688,0)</f>
        <v>0</v>
      </c>
      <c r="BW689" s="7">
        <f>IF(ROUND(BT689-BV689,2)&gt;0,ROUND(BT689-BV689,2),0)</f>
        <v>0</v>
      </c>
      <c r="CB689">
        <v>687</v>
      </c>
      <c r="CC689" s="7">
        <f>IF(DB688&gt;0,CC688-1000,CC688)</f>
        <v>0</v>
      </c>
      <c r="CD689" s="20">
        <f>IF(DB688&gt;0,ROUND(PMT($F$92/12,$F$96*12,-CC689),5),0)</f>
        <v>0</v>
      </c>
      <c r="CE689" s="15">
        <f>IF(DB688&gt;0,ROUND(CC689*$CE$1/1000,2),0)</f>
        <v>0</v>
      </c>
      <c r="CF689" s="9">
        <f>INT(CE689)</f>
        <v>0</v>
      </c>
      <c r="CG689" s="23">
        <f>INT((CE689-CF689)*10)/10</f>
        <v>0</v>
      </c>
      <c r="CH689" s="17">
        <f>CE689-CF689-CG689</f>
        <v>0</v>
      </c>
      <c r="CI689" s="23">
        <f>IF(OR(CH689=0.05,CH689=0),CH689,IF(AND(CH689&gt;0.051,CH689&lt;0.1),0.1,IF(AND(CH689&gt;0.001,CH689&lt;0.05),0.05,CH689)))</f>
        <v>0</v>
      </c>
      <c r="CJ689" s="23">
        <f>CF689+CG689+CI689</f>
        <v>0</v>
      </c>
      <c r="CK689" s="15">
        <f>IF(DB688&gt;0,ROUND($CD$1*$CK$1,2),0)</f>
        <v>0</v>
      </c>
      <c r="CL689" s="22">
        <v>0</v>
      </c>
      <c r="CM689" s="22">
        <f>IF(DB688&gt;0,ROUND($CD$1*$CM$1,2),0)</f>
        <v>0</v>
      </c>
      <c r="CN689" s="22">
        <f>IF(DB688&gt;0,ROUND($CD$1*$CN$1,2),0)</f>
        <v>0</v>
      </c>
      <c r="CO689" s="22">
        <f>IF(DB688&gt;0,ROUND($CD$1*$CO$1,2),0)</f>
        <v>0</v>
      </c>
      <c r="CP689" s="22">
        <f>IF(DB688&gt;0,ROUND($CD$1*$CP$1,2),0)</f>
        <v>0</v>
      </c>
      <c r="CQ689" s="15">
        <f>IF(DB688&gt;0,CK689+SUM(CM689:CP689),0)</f>
        <v>0</v>
      </c>
      <c r="CR689" s="22">
        <f>IF(DB688&gt;0,ROUND(CQ689/12,2),0)</f>
        <v>0</v>
      </c>
      <c r="CS689" s="9">
        <f>INT(CR689)</f>
        <v>0</v>
      </c>
      <c r="CT689" s="23">
        <f>INT((CR689-CS689)*10)/10</f>
        <v>0</v>
      </c>
      <c r="CU689" s="17">
        <f>CR689-CS689-CT689</f>
        <v>0</v>
      </c>
      <c r="CV689" s="23">
        <f>IF(OR(CU689=0.05,CU689=0),CU689,IF(AND(CU689&gt;0.051,CU689&lt;0.1),0.1,IF(AND(CU689&gt;0.001,CU689&lt;0.05),0.05,CU689)))</f>
        <v>0</v>
      </c>
      <c r="CW689" s="23">
        <f>CS689+CT689+CV689</f>
        <v>0</v>
      </c>
      <c r="CX689">
        <f>IF(DB688&gt;0,CX688,0)</f>
        <v>0</v>
      </c>
      <c r="CY689" s="7">
        <f>ROUND(CD689+CJ689+CW689+CX689,2)</f>
        <v>0</v>
      </c>
      <c r="CZ689" s="7">
        <f>IF(AND(CY689&gt;0,CY690=0),CY689,0)</f>
        <v>0</v>
      </c>
      <c r="DA689" s="7">
        <f>IF(DB688&gt;0,DA688,0)</f>
        <v>0</v>
      </c>
      <c r="DB689" s="7">
        <f>IF(ROUND(CY689-DA689,2)&gt;0,ROUND(CY689-DA689,2),0)</f>
        <v>0</v>
      </c>
      <c r="EB689">
        <v>687</v>
      </c>
      <c r="EC689" s="7">
        <f>IF(FB688&gt;0,EC688-1000,EC688)</f>
        <v>0</v>
      </c>
      <c r="ED689" s="20">
        <f>IF(FB688&gt;0,ROUND(PMT($F$92/12,$F$96*12,-EC689),5),0)</f>
        <v>0</v>
      </c>
      <c r="EE689" s="15">
        <f>IF(FB688&gt;0,ROUND(EC689*$EE$1/1000,2),0)</f>
        <v>0</v>
      </c>
      <c r="EF689" s="9">
        <f>INT(EE689)</f>
        <v>0</v>
      </c>
      <c r="EG689" s="23">
        <f>INT((EE689-EF689)*10)/10</f>
        <v>0</v>
      </c>
      <c r="EH689" s="17">
        <f>EE689-EF689-EG689</f>
        <v>0</v>
      </c>
      <c r="EI689" s="23">
        <f>IF(OR(EH689=0.05,EH689=0),EH689,IF(AND(EH689&gt;0.051,EH689&lt;0.1),0.1,IF(AND(EH689&gt;0.001,EH689&lt;0.05),0.05,EH689)))</f>
        <v>0</v>
      </c>
      <c r="EJ689" s="23">
        <f>EF689+EG689+EI689</f>
        <v>0</v>
      </c>
      <c r="EK689" s="15">
        <f>IF(FB688&gt;0,ROUND($ED$1*$EK$1,2),0)</f>
        <v>0</v>
      </c>
      <c r="EL689" s="22">
        <v>0</v>
      </c>
      <c r="EM689" s="22">
        <f>IF(FB688&gt;0,ROUND($ED$1*$EM$1,0),0)</f>
        <v>0</v>
      </c>
      <c r="EN689" s="22">
        <f>IF(FB688&gt;0,ROUND($ED$1*$EN$1,2),0)</f>
        <v>0</v>
      </c>
      <c r="EO689" s="22">
        <f>IF(FB688&gt;0,ROUND($ED$1*$EO$1,2),0)</f>
        <v>0</v>
      </c>
      <c r="EP689" s="22">
        <f>IF(FB688&gt;0,ROUND($ED$1*$EP$1,2),0)</f>
        <v>0</v>
      </c>
      <c r="EQ689" s="15">
        <f>IF(FB688&gt;0,EK689+SUM(EM689:EP689),0)</f>
        <v>0</v>
      </c>
      <c r="ER689" s="22">
        <f>IF(FB688&gt;0,ROUND(EQ689/12,2),0)</f>
        <v>0</v>
      </c>
      <c r="ES689" s="9">
        <f>INT(ER689)</f>
        <v>0</v>
      </c>
      <c r="ET689" s="23">
        <f>INT((ER689-ES689)*10)/10</f>
        <v>0</v>
      </c>
      <c r="EU689" s="17">
        <f>ER689-ES689-ET689</f>
        <v>0</v>
      </c>
      <c r="EV689" s="23">
        <f>IF(OR(EU689=0.05,EU689=0),EU689,IF(AND(EU689&gt;0.051,EU689&lt;0.1),0.1,IF(AND(EU689&gt;0.001,EU689&lt;0.05),0.05,EU689)))</f>
        <v>0</v>
      </c>
      <c r="EW689" s="23">
        <f>ES689+ET689+EV689</f>
        <v>0</v>
      </c>
      <c r="EX689">
        <f>IF(FB688&gt;0,EX688,0)</f>
        <v>0</v>
      </c>
      <c r="EY689" s="7">
        <f>ROUND(ED689+EJ689+EW689+EX689,2)</f>
        <v>0</v>
      </c>
      <c r="EZ689" s="7">
        <f>IF(AND(EY689&gt;0,EY690=0),EY689,0)</f>
        <v>0</v>
      </c>
      <c r="FA689" s="7">
        <f>IF(FB688&gt;0,FA688,0)</f>
        <v>0</v>
      </c>
      <c r="FB689" s="7">
        <f>IF(ROUND(EY689-FA689,2)&gt;0,ROUND(EY689-FA689,2),0)</f>
        <v>0</v>
      </c>
      <c r="GB689">
        <v>687</v>
      </c>
      <c r="GC689" s="7">
        <f>IF(HB688&gt;0,GC688-1000,GC688)</f>
        <v>0</v>
      </c>
      <c r="GD689" s="20">
        <f>IF(HB688&gt;0,ROUND(PMT($F$92/12,$F$96*12,-GC689),5),0)</f>
        <v>0</v>
      </c>
      <c r="GE689" s="15">
        <f>IF(HB688&gt;0,ROUND(GC689*$GE$1/1000,2),0)</f>
        <v>0</v>
      </c>
      <c r="GF689" s="9">
        <f>INT(GE689)</f>
        <v>0</v>
      </c>
      <c r="GG689" s="23">
        <f>INT((GE689-GF689)*10)/10</f>
        <v>0</v>
      </c>
      <c r="GH689" s="17">
        <f>GE689-GF689-GG689</f>
        <v>0</v>
      </c>
      <c r="GI689" s="23">
        <f>IF(OR(GH689=0.05,GH689=0),GH689,IF(AND(GH689&gt;0.051,GH689&lt;0.1),0.1,IF(AND(GH689&gt;0.001,GH689&lt;0.05),0.05,GH689)))</f>
        <v>0</v>
      </c>
      <c r="GJ689" s="23">
        <f>GF689+GG689+GI689</f>
        <v>0</v>
      </c>
      <c r="GK689" s="15">
        <f>IF(HB688&gt;0,ROUND($GD$1*$GK$1,2),0)</f>
        <v>0</v>
      </c>
      <c r="GL689" s="22">
        <v>0</v>
      </c>
      <c r="GM689" s="22">
        <f>IF(HB688&gt;0,ROUND($GD$1*$GM$1,0),0)</f>
        <v>0</v>
      </c>
      <c r="GN689" s="22">
        <f>IF(HB688&gt;0,ROUND($GD$1*$GN$1,2),0)</f>
        <v>0</v>
      </c>
      <c r="GO689" s="22">
        <f>IF(HB688&gt;0,ROUND($GD$1*$GO$1,2),0)</f>
        <v>0</v>
      </c>
      <c r="GP689" s="22">
        <f>IF(HB688&gt;0,ROUND($GD$1*$GP$1,2),0)</f>
        <v>0</v>
      </c>
      <c r="GQ689" s="15">
        <f>IF(HB688&gt;0,GK689+SUM(GM689:GP689),0)</f>
        <v>0</v>
      </c>
      <c r="GR689" s="22">
        <f>IF(HB688&gt;0,ROUND(GQ689/12,2),0)</f>
        <v>0</v>
      </c>
      <c r="GS689" s="9">
        <f>INT(GR689)</f>
        <v>0</v>
      </c>
      <c r="GT689" s="23">
        <f>INT((GR689-GS689)*10)/10</f>
        <v>0</v>
      </c>
      <c r="GU689" s="17">
        <f>GR689-GS689-GT689</f>
        <v>0</v>
      </c>
      <c r="GV689" s="23">
        <f>IF(OR(GU689=0.05,GU689=0),GU689,IF(AND(GU689&gt;0.051,GU689&lt;0.1),0.1,IF(AND(GU689&gt;0.001,GU689&lt;0.05),0.05,GU689)))</f>
        <v>0</v>
      </c>
      <c r="GW689" s="23">
        <f>GS689+GT689+GV689</f>
        <v>0</v>
      </c>
      <c r="GX689">
        <f>IF(HB688&gt;0,GX688,0)</f>
        <v>0</v>
      </c>
      <c r="GY689" s="7">
        <f>ROUND(GD689+GJ689+GW689+GX689,2)</f>
        <v>0</v>
      </c>
      <c r="GZ689" s="7">
        <f>IF(AND(GY689&gt;0,GY690=0),GY689,0)</f>
        <v>0</v>
      </c>
      <c r="HA689" s="7">
        <f>IF(HB688&gt;0,HA688,0)</f>
        <v>0</v>
      </c>
      <c r="HB689" s="7">
        <f>IF(ROUND(GY689-HA689,2)&gt;0,ROUND(GY689-HA689,2),0)</f>
        <v>0</v>
      </c>
    </row>
    <row r="690" spans="1:235">
      <c r="BB690">
        <v>688</v>
      </c>
      <c r="BC690" s="7">
        <f>IF(BW689&gt;0,BC689-1000,BC689)</f>
        <v>0</v>
      </c>
      <c r="BD690" s="20">
        <f>IF(BW689&gt;0,ROUND(PMT($F$92/12,$F$96*12,-BC690),5),0)</f>
        <v>0</v>
      </c>
      <c r="BE690" s="15">
        <f>IF(BW689&gt;0,ROUND(BC690*$E$1/1000,2),0)</f>
        <v>0</v>
      </c>
      <c r="BF690" s="15">
        <f>IF(BW689&gt;0,ROUND(MIN(BC690,$F$168)*$BF$1,2),0)</f>
        <v>0</v>
      </c>
      <c r="BG690" s="22">
        <v>0</v>
      </c>
      <c r="BH690" s="22">
        <f>IF(BW689&gt;0,ROUND(MIN(BC690,$F$168)*$BH$1,0),0)</f>
        <v>0</v>
      </c>
      <c r="BI690" s="22">
        <f>IF(BW689&gt;0,ROUND(MIN(BC690,$F$168)*$BI$1,2),0)</f>
        <v>0</v>
      </c>
      <c r="BJ690" s="22">
        <f>IF(BW689&gt;0,ROUND(MIN(BC690,$F$168)*$BJ$1,2),0)</f>
        <v>0</v>
      </c>
      <c r="BK690" s="22">
        <f>IF(BW689&gt;0,ROUND(MIN(BC690,$F$168)*$BK$1,2),0)</f>
        <v>0</v>
      </c>
      <c r="BL690" s="15">
        <f>IF(BW689&gt;0,BF690+SUM(BH690:BK690),0)</f>
        <v>0</v>
      </c>
      <c r="BM690" s="22">
        <f>IF(BW689&gt;0,ROUND(BL690/12,2),0)</f>
        <v>0</v>
      </c>
      <c r="BN690" s="9">
        <f>INT(BM690)</f>
        <v>0</v>
      </c>
      <c r="BO690" s="23">
        <f>INT((BM690-BN690)*10)/10</f>
        <v>0</v>
      </c>
      <c r="BP690" s="17">
        <f>BM690-BN690-BO690</f>
        <v>0</v>
      </c>
      <c r="BQ690" s="23">
        <f>IF(OR(BP690=0.05,BP690=0),BP690,IF(AND(BP690&gt;0.051,BP690&lt;0.1),0.1,IF(AND(BP690&gt;0.001,BP690&lt;0.05),0.05,BP690)))</f>
        <v>0</v>
      </c>
      <c r="BR690" s="23">
        <f>BN690+BO690+BQ690</f>
        <v>0</v>
      </c>
      <c r="BS690">
        <f>IF(BW689&gt;0,BS689,0)</f>
        <v>0</v>
      </c>
      <c r="BT690" s="7">
        <f>SUM(BD690:BE690)+BR690+BS690</f>
        <v>0</v>
      </c>
      <c r="BU690" s="7">
        <f>IF(AND(BT690&gt;0,BT691=0),BT690,0)</f>
        <v>0</v>
      </c>
      <c r="BV690" s="7">
        <f>IF(BW689&gt;0,BV689,0)</f>
        <v>0</v>
      </c>
      <c r="BW690" s="7">
        <f>IF(ROUND(BT690-BV690,2)&gt;0,ROUND(BT690-BV690,2),0)</f>
        <v>0</v>
      </c>
      <c r="CB690">
        <v>688</v>
      </c>
      <c r="CC690" s="7">
        <f>IF(DB689&gt;0,CC689-1000,CC689)</f>
        <v>0</v>
      </c>
      <c r="CD690" s="20">
        <f>IF(DB689&gt;0,ROUND(PMT($F$92/12,$F$96*12,-CC690),5),0)</f>
        <v>0</v>
      </c>
      <c r="CE690" s="15">
        <f>IF(DB689&gt;0,ROUND(CC690*$CE$1/1000,2),0)</f>
        <v>0</v>
      </c>
      <c r="CF690" s="9">
        <f>INT(CE690)</f>
        <v>0</v>
      </c>
      <c r="CG690" s="23">
        <f>INT((CE690-CF690)*10)/10</f>
        <v>0</v>
      </c>
      <c r="CH690" s="17">
        <f>CE690-CF690-CG690</f>
        <v>0</v>
      </c>
      <c r="CI690" s="23">
        <f>IF(OR(CH690=0.05,CH690=0),CH690,IF(AND(CH690&gt;0.051,CH690&lt;0.1),0.1,IF(AND(CH690&gt;0.001,CH690&lt;0.05),0.05,CH690)))</f>
        <v>0</v>
      </c>
      <c r="CJ690" s="23">
        <f>CF690+CG690+CI690</f>
        <v>0</v>
      </c>
      <c r="CK690" s="15">
        <f>IF(DB689&gt;0,ROUND($CD$1*$CK$1,2),0)</f>
        <v>0</v>
      </c>
      <c r="CL690" s="22">
        <v>0</v>
      </c>
      <c r="CM690" s="22">
        <f>IF(DB689&gt;0,ROUND($CD$1*$CM$1,2),0)</f>
        <v>0</v>
      </c>
      <c r="CN690" s="22">
        <f>IF(DB689&gt;0,ROUND($CD$1*$CN$1,2),0)</f>
        <v>0</v>
      </c>
      <c r="CO690" s="22">
        <f>IF(DB689&gt;0,ROUND($CD$1*$CO$1,2),0)</f>
        <v>0</v>
      </c>
      <c r="CP690" s="22">
        <f>IF(DB689&gt;0,ROUND($CD$1*$CP$1,2),0)</f>
        <v>0</v>
      </c>
      <c r="CQ690" s="15">
        <f>IF(DB689&gt;0,CK690+SUM(CM690:CP690),0)</f>
        <v>0</v>
      </c>
      <c r="CR690" s="22">
        <f>IF(DB689&gt;0,ROUND(CQ690/12,2),0)</f>
        <v>0</v>
      </c>
      <c r="CS690" s="9">
        <f>INT(CR690)</f>
        <v>0</v>
      </c>
      <c r="CT690" s="23">
        <f>INT((CR690-CS690)*10)/10</f>
        <v>0</v>
      </c>
      <c r="CU690" s="17">
        <f>CR690-CS690-CT690</f>
        <v>0</v>
      </c>
      <c r="CV690" s="23">
        <f>IF(OR(CU690=0.05,CU690=0),CU690,IF(AND(CU690&gt;0.051,CU690&lt;0.1),0.1,IF(AND(CU690&gt;0.001,CU690&lt;0.05),0.05,CU690)))</f>
        <v>0</v>
      </c>
      <c r="CW690" s="23">
        <f>CS690+CT690+CV690</f>
        <v>0</v>
      </c>
      <c r="CX690">
        <f>IF(DB689&gt;0,CX689,0)</f>
        <v>0</v>
      </c>
      <c r="CY690" s="7">
        <f>ROUND(CD690+CJ690+CW690+CX690,2)</f>
        <v>0</v>
      </c>
      <c r="CZ690" s="7">
        <f>IF(AND(CY690&gt;0,CY691=0),CY690,0)</f>
        <v>0</v>
      </c>
      <c r="DA690" s="7">
        <f>IF(DB689&gt;0,DA689,0)</f>
        <v>0</v>
      </c>
      <c r="DB690" s="7">
        <f>IF(ROUND(CY690-DA690,2)&gt;0,ROUND(CY690-DA690,2),0)</f>
        <v>0</v>
      </c>
      <c r="EB690">
        <v>688</v>
      </c>
      <c r="EC690" s="7">
        <f>IF(FB689&gt;0,EC689-1000,EC689)</f>
        <v>0</v>
      </c>
      <c r="ED690" s="20">
        <f>IF(FB689&gt;0,ROUND(PMT($F$92/12,$F$96*12,-EC690),5),0)</f>
        <v>0</v>
      </c>
      <c r="EE690" s="15">
        <f>IF(FB689&gt;0,ROUND(EC690*$EE$1/1000,2),0)</f>
        <v>0</v>
      </c>
      <c r="EF690" s="9">
        <f>INT(EE690)</f>
        <v>0</v>
      </c>
      <c r="EG690" s="23">
        <f>INT((EE690-EF690)*10)/10</f>
        <v>0</v>
      </c>
      <c r="EH690" s="17">
        <f>EE690-EF690-EG690</f>
        <v>0</v>
      </c>
      <c r="EI690" s="23">
        <f>IF(OR(EH690=0.05,EH690=0),EH690,IF(AND(EH690&gt;0.051,EH690&lt;0.1),0.1,IF(AND(EH690&gt;0.001,EH690&lt;0.05),0.05,EH690)))</f>
        <v>0</v>
      </c>
      <c r="EJ690" s="23">
        <f>EF690+EG690+EI690</f>
        <v>0</v>
      </c>
      <c r="EK690" s="15">
        <f>IF(FB689&gt;0,ROUND($ED$1*$EK$1,2),0)</f>
        <v>0</v>
      </c>
      <c r="EL690" s="22">
        <v>0</v>
      </c>
      <c r="EM690" s="22">
        <f>IF(FB689&gt;0,ROUND($ED$1*$EM$1,0),0)</f>
        <v>0</v>
      </c>
      <c r="EN690" s="22">
        <f>IF(FB689&gt;0,ROUND($ED$1*$EN$1,2),0)</f>
        <v>0</v>
      </c>
      <c r="EO690" s="22">
        <f>IF(FB689&gt;0,ROUND($ED$1*$EO$1,2),0)</f>
        <v>0</v>
      </c>
      <c r="EP690" s="22">
        <f>IF(FB689&gt;0,ROUND($ED$1*$EP$1,2),0)</f>
        <v>0</v>
      </c>
      <c r="EQ690" s="15">
        <f>IF(FB689&gt;0,EK690+SUM(EM690:EP690),0)</f>
        <v>0</v>
      </c>
      <c r="ER690" s="22">
        <f>IF(FB689&gt;0,ROUND(EQ690/12,2),0)</f>
        <v>0</v>
      </c>
      <c r="ES690" s="9">
        <f>INT(ER690)</f>
        <v>0</v>
      </c>
      <c r="ET690" s="23">
        <f>INT((ER690-ES690)*10)/10</f>
        <v>0</v>
      </c>
      <c r="EU690" s="17">
        <f>ER690-ES690-ET690</f>
        <v>0</v>
      </c>
      <c r="EV690" s="23">
        <f>IF(OR(EU690=0.05,EU690=0),EU690,IF(AND(EU690&gt;0.051,EU690&lt;0.1),0.1,IF(AND(EU690&gt;0.001,EU690&lt;0.05),0.05,EU690)))</f>
        <v>0</v>
      </c>
      <c r="EW690" s="23">
        <f>ES690+ET690+EV690</f>
        <v>0</v>
      </c>
      <c r="EX690">
        <f>IF(FB689&gt;0,EX689,0)</f>
        <v>0</v>
      </c>
      <c r="EY690" s="7">
        <f>ROUND(ED690+EJ690+EW690+EX690,2)</f>
        <v>0</v>
      </c>
      <c r="EZ690" s="7">
        <f>IF(AND(EY690&gt;0,EY691=0),EY690,0)</f>
        <v>0</v>
      </c>
      <c r="FA690" s="7">
        <f>IF(FB689&gt;0,FA689,0)</f>
        <v>0</v>
      </c>
      <c r="FB690" s="7">
        <f>IF(ROUND(EY690-FA690,2)&gt;0,ROUND(EY690-FA690,2),0)</f>
        <v>0</v>
      </c>
      <c r="GB690">
        <v>688</v>
      </c>
      <c r="GC690" s="7">
        <f>IF(HB689&gt;0,GC689-1000,GC689)</f>
        <v>0</v>
      </c>
      <c r="GD690" s="20">
        <f>IF(HB689&gt;0,ROUND(PMT($F$92/12,$F$96*12,-GC690),5),0)</f>
        <v>0</v>
      </c>
      <c r="GE690" s="15">
        <f>IF(HB689&gt;0,ROUND(GC690*$GE$1/1000,2),0)</f>
        <v>0</v>
      </c>
      <c r="GF690" s="9">
        <f>INT(GE690)</f>
        <v>0</v>
      </c>
      <c r="GG690" s="23">
        <f>INT((GE690-GF690)*10)/10</f>
        <v>0</v>
      </c>
      <c r="GH690" s="17">
        <f>GE690-GF690-GG690</f>
        <v>0</v>
      </c>
      <c r="GI690" s="23">
        <f>IF(OR(GH690=0.05,GH690=0),GH690,IF(AND(GH690&gt;0.051,GH690&lt;0.1),0.1,IF(AND(GH690&gt;0.001,GH690&lt;0.05),0.05,GH690)))</f>
        <v>0</v>
      </c>
      <c r="GJ690" s="23">
        <f>GF690+GG690+GI690</f>
        <v>0</v>
      </c>
      <c r="GK690" s="15">
        <f>IF(HB689&gt;0,ROUND($GD$1*$GK$1,2),0)</f>
        <v>0</v>
      </c>
      <c r="GL690" s="22">
        <v>0</v>
      </c>
      <c r="GM690" s="22">
        <f>IF(HB689&gt;0,ROUND($GD$1*$GM$1,0),0)</f>
        <v>0</v>
      </c>
      <c r="GN690" s="22">
        <f>IF(HB689&gt;0,ROUND($GD$1*$GN$1,2),0)</f>
        <v>0</v>
      </c>
      <c r="GO690" s="22">
        <f>IF(HB689&gt;0,ROUND($GD$1*$GO$1,2),0)</f>
        <v>0</v>
      </c>
      <c r="GP690" s="22">
        <f>IF(HB689&gt;0,ROUND($GD$1*$GP$1,2),0)</f>
        <v>0</v>
      </c>
      <c r="GQ690" s="15">
        <f>IF(HB689&gt;0,GK690+SUM(GM690:GP690),0)</f>
        <v>0</v>
      </c>
      <c r="GR690" s="22">
        <f>IF(HB689&gt;0,ROUND(GQ690/12,2),0)</f>
        <v>0</v>
      </c>
      <c r="GS690" s="9">
        <f>INT(GR690)</f>
        <v>0</v>
      </c>
      <c r="GT690" s="23">
        <f>INT((GR690-GS690)*10)/10</f>
        <v>0</v>
      </c>
      <c r="GU690" s="17">
        <f>GR690-GS690-GT690</f>
        <v>0</v>
      </c>
      <c r="GV690" s="23">
        <f>IF(OR(GU690=0.05,GU690=0),GU690,IF(AND(GU690&gt;0.051,GU690&lt;0.1),0.1,IF(AND(GU690&gt;0.001,GU690&lt;0.05),0.05,GU690)))</f>
        <v>0</v>
      </c>
      <c r="GW690" s="23">
        <f>GS690+GT690+GV690</f>
        <v>0</v>
      </c>
      <c r="GX690">
        <f>IF(HB689&gt;0,GX689,0)</f>
        <v>0</v>
      </c>
      <c r="GY690" s="7">
        <f>ROUND(GD690+GJ690+GW690+GX690,2)</f>
        <v>0</v>
      </c>
      <c r="GZ690" s="7">
        <f>IF(AND(GY690&gt;0,GY691=0),GY690,0)</f>
        <v>0</v>
      </c>
      <c r="HA690" s="7">
        <f>IF(HB689&gt;0,HA689,0)</f>
        <v>0</v>
      </c>
      <c r="HB690" s="7">
        <f>IF(ROUND(GY690-HA690,2)&gt;0,ROUND(GY690-HA690,2),0)</f>
        <v>0</v>
      </c>
    </row>
    <row r="691" spans="1:235">
      <c r="BB691">
        <v>689</v>
      </c>
      <c r="BC691" s="7">
        <f>IF(BW690&gt;0,BC690-1000,BC690)</f>
        <v>0</v>
      </c>
      <c r="BD691" s="20">
        <f>IF(BW690&gt;0,ROUND(PMT($F$92/12,$F$96*12,-BC691),5),0)</f>
        <v>0</v>
      </c>
      <c r="BE691" s="15">
        <f>IF(BW690&gt;0,ROUND(BC691*$E$1/1000,2),0)</f>
        <v>0</v>
      </c>
      <c r="BF691" s="15">
        <f>IF(BW690&gt;0,ROUND(MIN(BC691,$F$168)*$BF$1,2),0)</f>
        <v>0</v>
      </c>
      <c r="BG691" s="22">
        <v>0</v>
      </c>
      <c r="BH691" s="22">
        <f>IF(BW690&gt;0,ROUND(MIN(BC691,$F$168)*$BH$1,0),0)</f>
        <v>0</v>
      </c>
      <c r="BI691" s="22">
        <f>IF(BW690&gt;0,ROUND(MIN(BC691,$F$168)*$BI$1,2),0)</f>
        <v>0</v>
      </c>
      <c r="BJ691" s="22">
        <f>IF(BW690&gt;0,ROUND(MIN(BC691,$F$168)*$BJ$1,2),0)</f>
        <v>0</v>
      </c>
      <c r="BK691" s="22">
        <f>IF(BW690&gt;0,ROUND(MIN(BC691,$F$168)*$BK$1,2),0)</f>
        <v>0</v>
      </c>
      <c r="BL691" s="15">
        <f>IF(BW690&gt;0,BF691+SUM(BH691:BK691),0)</f>
        <v>0</v>
      </c>
      <c r="BM691" s="22">
        <f>IF(BW690&gt;0,ROUND(BL691/12,2),0)</f>
        <v>0</v>
      </c>
      <c r="BN691" s="9">
        <f>INT(BM691)</f>
        <v>0</v>
      </c>
      <c r="BO691" s="23">
        <f>INT((BM691-BN691)*10)/10</f>
        <v>0</v>
      </c>
      <c r="BP691" s="17">
        <f>BM691-BN691-BO691</f>
        <v>0</v>
      </c>
      <c r="BQ691" s="23">
        <f>IF(OR(BP691=0.05,BP691=0),BP691,IF(AND(BP691&gt;0.051,BP691&lt;0.1),0.1,IF(AND(BP691&gt;0.001,BP691&lt;0.05),0.05,BP691)))</f>
        <v>0</v>
      </c>
      <c r="BR691" s="23">
        <f>BN691+BO691+BQ691</f>
        <v>0</v>
      </c>
      <c r="BS691">
        <f>IF(BW690&gt;0,BS690,0)</f>
        <v>0</v>
      </c>
      <c r="BT691" s="7">
        <f>SUM(BD691:BE691)+BR691+BS691</f>
        <v>0</v>
      </c>
      <c r="BU691" s="7">
        <f>IF(AND(BT691&gt;0,BT692=0),BT691,0)</f>
        <v>0</v>
      </c>
      <c r="BV691" s="7">
        <f>IF(BW690&gt;0,BV690,0)</f>
        <v>0</v>
      </c>
      <c r="BW691" s="7">
        <f>IF(ROUND(BT691-BV691,2)&gt;0,ROUND(BT691-BV691,2),0)</f>
        <v>0</v>
      </c>
      <c r="CB691">
        <v>689</v>
      </c>
      <c r="CC691" s="7">
        <f>IF(DB690&gt;0,CC690-1000,CC690)</f>
        <v>0</v>
      </c>
      <c r="CD691" s="20">
        <f>IF(DB690&gt;0,ROUND(PMT($F$92/12,$F$96*12,-CC691),5),0)</f>
        <v>0</v>
      </c>
      <c r="CE691" s="15">
        <f>IF(DB690&gt;0,ROUND(CC691*$CE$1/1000,2),0)</f>
        <v>0</v>
      </c>
      <c r="CF691" s="9">
        <f>INT(CE691)</f>
        <v>0</v>
      </c>
      <c r="CG691" s="23">
        <f>INT((CE691-CF691)*10)/10</f>
        <v>0</v>
      </c>
      <c r="CH691" s="17">
        <f>CE691-CF691-CG691</f>
        <v>0</v>
      </c>
      <c r="CI691" s="23">
        <f>IF(OR(CH691=0.05,CH691=0),CH691,IF(AND(CH691&gt;0.051,CH691&lt;0.1),0.1,IF(AND(CH691&gt;0.001,CH691&lt;0.05),0.05,CH691)))</f>
        <v>0</v>
      </c>
      <c r="CJ691" s="23">
        <f>CF691+CG691+CI691</f>
        <v>0</v>
      </c>
      <c r="CK691" s="15">
        <f>IF(DB690&gt;0,ROUND($CD$1*$CK$1,2),0)</f>
        <v>0</v>
      </c>
      <c r="CL691" s="22">
        <v>0</v>
      </c>
      <c r="CM691" s="22">
        <f>IF(DB690&gt;0,ROUND($CD$1*$CM$1,2),0)</f>
        <v>0</v>
      </c>
      <c r="CN691" s="22">
        <f>IF(DB690&gt;0,ROUND($CD$1*$CN$1,2),0)</f>
        <v>0</v>
      </c>
      <c r="CO691" s="22">
        <f>IF(DB690&gt;0,ROUND($CD$1*$CO$1,2),0)</f>
        <v>0</v>
      </c>
      <c r="CP691" s="22">
        <f>IF(DB690&gt;0,ROUND($CD$1*$CP$1,2),0)</f>
        <v>0</v>
      </c>
      <c r="CQ691" s="15">
        <f>IF(DB690&gt;0,CK691+SUM(CM691:CP691),0)</f>
        <v>0</v>
      </c>
      <c r="CR691" s="22">
        <f>IF(DB690&gt;0,ROUND(CQ691/12,2),0)</f>
        <v>0</v>
      </c>
      <c r="CS691" s="9">
        <f>INT(CR691)</f>
        <v>0</v>
      </c>
      <c r="CT691" s="23">
        <f>INT((CR691-CS691)*10)/10</f>
        <v>0</v>
      </c>
      <c r="CU691" s="17">
        <f>CR691-CS691-CT691</f>
        <v>0</v>
      </c>
      <c r="CV691" s="23">
        <f>IF(OR(CU691=0.05,CU691=0),CU691,IF(AND(CU691&gt;0.051,CU691&lt;0.1),0.1,IF(AND(CU691&gt;0.001,CU691&lt;0.05),0.05,CU691)))</f>
        <v>0</v>
      </c>
      <c r="CW691" s="23">
        <f>CS691+CT691+CV691</f>
        <v>0</v>
      </c>
      <c r="CX691">
        <f>IF(DB690&gt;0,CX690,0)</f>
        <v>0</v>
      </c>
      <c r="CY691" s="7">
        <f>ROUND(CD691+CJ691+CW691+CX691,2)</f>
        <v>0</v>
      </c>
      <c r="CZ691" s="7">
        <f>IF(AND(CY691&gt;0,CY692=0),CY691,0)</f>
        <v>0</v>
      </c>
      <c r="DA691" s="7">
        <f>IF(DB690&gt;0,DA690,0)</f>
        <v>0</v>
      </c>
      <c r="DB691" s="7">
        <f>IF(ROUND(CY691-DA691,2)&gt;0,ROUND(CY691-DA691,2),0)</f>
        <v>0</v>
      </c>
      <c r="EB691">
        <v>689</v>
      </c>
      <c r="EC691" s="7">
        <f>IF(FB690&gt;0,EC690-1000,EC690)</f>
        <v>0</v>
      </c>
      <c r="ED691" s="20">
        <f>IF(FB690&gt;0,ROUND(PMT($F$92/12,$F$96*12,-EC691),5),0)</f>
        <v>0</v>
      </c>
      <c r="EE691" s="15">
        <f>IF(FB690&gt;0,ROUND(EC691*$EE$1/1000,2),0)</f>
        <v>0</v>
      </c>
      <c r="EF691" s="9">
        <f>INT(EE691)</f>
        <v>0</v>
      </c>
      <c r="EG691" s="23">
        <f>INT((EE691-EF691)*10)/10</f>
        <v>0</v>
      </c>
      <c r="EH691" s="17">
        <f>EE691-EF691-EG691</f>
        <v>0</v>
      </c>
      <c r="EI691" s="23">
        <f>IF(OR(EH691=0.05,EH691=0),EH691,IF(AND(EH691&gt;0.051,EH691&lt;0.1),0.1,IF(AND(EH691&gt;0.001,EH691&lt;0.05),0.05,EH691)))</f>
        <v>0</v>
      </c>
      <c r="EJ691" s="23">
        <f>EF691+EG691+EI691</f>
        <v>0</v>
      </c>
      <c r="EK691" s="15">
        <f>IF(FB690&gt;0,ROUND($ED$1*$EK$1,2),0)</f>
        <v>0</v>
      </c>
      <c r="EL691" s="22">
        <v>0</v>
      </c>
      <c r="EM691" s="22">
        <f>IF(FB690&gt;0,ROUND($ED$1*$EM$1,0),0)</f>
        <v>0</v>
      </c>
      <c r="EN691" s="22">
        <f>IF(FB690&gt;0,ROUND($ED$1*$EN$1,2),0)</f>
        <v>0</v>
      </c>
      <c r="EO691" s="22">
        <f>IF(FB690&gt;0,ROUND($ED$1*$EO$1,2),0)</f>
        <v>0</v>
      </c>
      <c r="EP691" s="22">
        <f>IF(FB690&gt;0,ROUND($ED$1*$EP$1,2),0)</f>
        <v>0</v>
      </c>
      <c r="EQ691" s="15">
        <f>IF(FB690&gt;0,EK691+SUM(EM691:EP691),0)</f>
        <v>0</v>
      </c>
      <c r="ER691" s="22">
        <f>IF(FB690&gt;0,ROUND(EQ691/12,2),0)</f>
        <v>0</v>
      </c>
      <c r="ES691" s="9">
        <f>INT(ER691)</f>
        <v>0</v>
      </c>
      <c r="ET691" s="23">
        <f>INT((ER691-ES691)*10)/10</f>
        <v>0</v>
      </c>
      <c r="EU691" s="17">
        <f>ER691-ES691-ET691</f>
        <v>0</v>
      </c>
      <c r="EV691" s="23">
        <f>IF(OR(EU691=0.05,EU691=0),EU691,IF(AND(EU691&gt;0.051,EU691&lt;0.1),0.1,IF(AND(EU691&gt;0.001,EU691&lt;0.05),0.05,EU691)))</f>
        <v>0</v>
      </c>
      <c r="EW691" s="23">
        <f>ES691+ET691+EV691</f>
        <v>0</v>
      </c>
      <c r="EX691">
        <f>IF(FB690&gt;0,EX690,0)</f>
        <v>0</v>
      </c>
      <c r="EY691" s="7">
        <f>ROUND(ED691+EJ691+EW691+EX691,2)</f>
        <v>0</v>
      </c>
      <c r="EZ691" s="7">
        <f>IF(AND(EY691&gt;0,EY692=0),EY691,0)</f>
        <v>0</v>
      </c>
      <c r="FA691" s="7">
        <f>IF(FB690&gt;0,FA690,0)</f>
        <v>0</v>
      </c>
      <c r="FB691" s="7">
        <f>IF(ROUND(EY691-FA691,2)&gt;0,ROUND(EY691-FA691,2),0)</f>
        <v>0</v>
      </c>
      <c r="GB691">
        <v>689</v>
      </c>
      <c r="GC691" s="7">
        <f>IF(HB690&gt;0,GC690-1000,GC690)</f>
        <v>0</v>
      </c>
      <c r="GD691" s="20">
        <f>IF(HB690&gt;0,ROUND(PMT($F$92/12,$F$96*12,-GC691),5),0)</f>
        <v>0</v>
      </c>
      <c r="GE691" s="15">
        <f>IF(HB690&gt;0,ROUND(GC691*$GE$1/1000,2),0)</f>
        <v>0</v>
      </c>
      <c r="GF691" s="9">
        <f>INT(GE691)</f>
        <v>0</v>
      </c>
      <c r="GG691" s="23">
        <f>INT((GE691-GF691)*10)/10</f>
        <v>0</v>
      </c>
      <c r="GH691" s="17">
        <f>GE691-GF691-GG691</f>
        <v>0</v>
      </c>
      <c r="GI691" s="23">
        <f>IF(OR(GH691=0.05,GH691=0),GH691,IF(AND(GH691&gt;0.051,GH691&lt;0.1),0.1,IF(AND(GH691&gt;0.001,GH691&lt;0.05),0.05,GH691)))</f>
        <v>0</v>
      </c>
      <c r="GJ691" s="23">
        <f>GF691+GG691+GI691</f>
        <v>0</v>
      </c>
      <c r="GK691" s="15">
        <f>IF(HB690&gt;0,ROUND($GD$1*$GK$1,2),0)</f>
        <v>0</v>
      </c>
      <c r="GL691" s="22">
        <v>0</v>
      </c>
      <c r="GM691" s="22">
        <f>IF(HB690&gt;0,ROUND($GD$1*$GM$1,0),0)</f>
        <v>0</v>
      </c>
      <c r="GN691" s="22">
        <f>IF(HB690&gt;0,ROUND($GD$1*$GN$1,2),0)</f>
        <v>0</v>
      </c>
      <c r="GO691" s="22">
        <f>IF(HB690&gt;0,ROUND($GD$1*$GO$1,2),0)</f>
        <v>0</v>
      </c>
      <c r="GP691" s="22">
        <f>IF(HB690&gt;0,ROUND($GD$1*$GP$1,2),0)</f>
        <v>0</v>
      </c>
      <c r="GQ691" s="15">
        <f>IF(HB690&gt;0,GK691+SUM(GM691:GP691),0)</f>
        <v>0</v>
      </c>
      <c r="GR691" s="22">
        <f>IF(HB690&gt;0,ROUND(GQ691/12,2),0)</f>
        <v>0</v>
      </c>
      <c r="GS691" s="9">
        <f>INT(GR691)</f>
        <v>0</v>
      </c>
      <c r="GT691" s="23">
        <f>INT((GR691-GS691)*10)/10</f>
        <v>0</v>
      </c>
      <c r="GU691" s="17">
        <f>GR691-GS691-GT691</f>
        <v>0</v>
      </c>
      <c r="GV691" s="23">
        <f>IF(OR(GU691=0.05,GU691=0),GU691,IF(AND(GU691&gt;0.051,GU691&lt;0.1),0.1,IF(AND(GU691&gt;0.001,GU691&lt;0.05),0.05,GU691)))</f>
        <v>0</v>
      </c>
      <c r="GW691" s="23">
        <f>GS691+GT691+GV691</f>
        <v>0</v>
      </c>
      <c r="GX691">
        <f>IF(HB690&gt;0,GX690,0)</f>
        <v>0</v>
      </c>
      <c r="GY691" s="7">
        <f>ROUND(GD691+GJ691+GW691+GX691,2)</f>
        <v>0</v>
      </c>
      <c r="GZ691" s="7">
        <f>IF(AND(GY691&gt;0,GY692=0),GY691,0)</f>
        <v>0</v>
      </c>
      <c r="HA691" s="7">
        <f>IF(HB690&gt;0,HA690,0)</f>
        <v>0</v>
      </c>
      <c r="HB691" s="7">
        <f>IF(ROUND(GY691-HA691,2)&gt;0,ROUND(GY691-HA691,2),0)</f>
        <v>0</v>
      </c>
    </row>
    <row r="692" spans="1:235">
      <c r="BB692">
        <v>690</v>
      </c>
      <c r="BC692" s="7">
        <f>IF(BW691&gt;0,BC691-1000,BC691)</f>
        <v>0</v>
      </c>
      <c r="BD692" s="20">
        <f>IF(BW691&gt;0,ROUND(PMT($F$92/12,$F$96*12,-BC692),5),0)</f>
        <v>0</v>
      </c>
      <c r="BE692" s="15">
        <f>IF(BW691&gt;0,ROUND(BC692*$E$1/1000,2),0)</f>
        <v>0</v>
      </c>
      <c r="BF692" s="15">
        <f>IF(BW691&gt;0,ROUND(MIN(BC692,$F$168)*$BF$1,2),0)</f>
        <v>0</v>
      </c>
      <c r="BG692" s="22">
        <v>0</v>
      </c>
      <c r="BH692" s="22">
        <f>IF(BW691&gt;0,ROUND(MIN(BC692,$F$168)*$BH$1,0),0)</f>
        <v>0</v>
      </c>
      <c r="BI692" s="22">
        <f>IF(BW691&gt;0,ROUND(MIN(BC692,$F$168)*$BI$1,2),0)</f>
        <v>0</v>
      </c>
      <c r="BJ692" s="22">
        <f>IF(BW691&gt;0,ROUND(MIN(BC692,$F$168)*$BJ$1,2),0)</f>
        <v>0</v>
      </c>
      <c r="BK692" s="22">
        <f>IF(BW691&gt;0,ROUND(MIN(BC692,$F$168)*$BK$1,2),0)</f>
        <v>0</v>
      </c>
      <c r="BL692" s="15">
        <f>IF(BW691&gt;0,BF692+SUM(BH692:BK692),0)</f>
        <v>0</v>
      </c>
      <c r="BM692" s="22">
        <f>IF(BW691&gt;0,ROUND(BL692/12,2),0)</f>
        <v>0</v>
      </c>
      <c r="BN692" s="9">
        <f>INT(BM692)</f>
        <v>0</v>
      </c>
      <c r="BO692" s="23">
        <f>INT((BM692-BN692)*10)/10</f>
        <v>0</v>
      </c>
      <c r="BP692" s="17">
        <f>BM692-BN692-BO692</f>
        <v>0</v>
      </c>
      <c r="BQ692" s="23">
        <f>IF(OR(BP692=0.05,BP692=0),BP692,IF(AND(BP692&gt;0.051,BP692&lt;0.1),0.1,IF(AND(BP692&gt;0.001,BP692&lt;0.05),0.05,BP692)))</f>
        <v>0</v>
      </c>
      <c r="BR692" s="23">
        <f>BN692+BO692+BQ692</f>
        <v>0</v>
      </c>
      <c r="BS692">
        <f>IF(BW691&gt;0,BS691,0)</f>
        <v>0</v>
      </c>
      <c r="BT692" s="7">
        <f>SUM(BD692:BE692)+BR692+BS692</f>
        <v>0</v>
      </c>
      <c r="BU692" s="7">
        <f>IF(AND(BT692&gt;0,BT693=0),BT692,0)</f>
        <v>0</v>
      </c>
      <c r="BV692" s="7">
        <f>IF(BW691&gt;0,BV691,0)</f>
        <v>0</v>
      </c>
      <c r="BW692" s="7">
        <f>IF(ROUND(BT692-BV692,2)&gt;0,ROUND(BT692-BV692,2),0)</f>
        <v>0</v>
      </c>
      <c r="CB692">
        <v>690</v>
      </c>
      <c r="CC692" s="7">
        <f>IF(DB691&gt;0,CC691-1000,CC691)</f>
        <v>0</v>
      </c>
      <c r="CD692" s="20">
        <f>IF(DB691&gt;0,ROUND(PMT($F$92/12,$F$96*12,-CC692),5),0)</f>
        <v>0</v>
      </c>
      <c r="CE692" s="15">
        <f>IF(DB691&gt;0,ROUND(CC692*$CE$1/1000,2),0)</f>
        <v>0</v>
      </c>
      <c r="CF692" s="9">
        <f>INT(CE692)</f>
        <v>0</v>
      </c>
      <c r="CG692" s="23">
        <f>INT((CE692-CF692)*10)/10</f>
        <v>0</v>
      </c>
      <c r="CH692" s="17">
        <f>CE692-CF692-CG692</f>
        <v>0</v>
      </c>
      <c r="CI692" s="23">
        <f>IF(OR(CH692=0.05,CH692=0),CH692,IF(AND(CH692&gt;0.051,CH692&lt;0.1),0.1,IF(AND(CH692&gt;0.001,CH692&lt;0.05),0.05,CH692)))</f>
        <v>0</v>
      </c>
      <c r="CJ692" s="23">
        <f>CF692+CG692+CI692</f>
        <v>0</v>
      </c>
      <c r="CK692" s="15">
        <f>IF(DB691&gt;0,ROUND($CD$1*$CK$1,2),0)</f>
        <v>0</v>
      </c>
      <c r="CL692" s="22">
        <v>0</v>
      </c>
      <c r="CM692" s="22">
        <f>IF(DB691&gt;0,ROUND($CD$1*$CM$1,2),0)</f>
        <v>0</v>
      </c>
      <c r="CN692" s="22">
        <f>IF(DB691&gt;0,ROUND($CD$1*$CN$1,2),0)</f>
        <v>0</v>
      </c>
      <c r="CO692" s="22">
        <f>IF(DB691&gt;0,ROUND($CD$1*$CO$1,2),0)</f>
        <v>0</v>
      </c>
      <c r="CP692" s="22">
        <f>IF(DB691&gt;0,ROUND($CD$1*$CP$1,2),0)</f>
        <v>0</v>
      </c>
      <c r="CQ692" s="15">
        <f>IF(DB691&gt;0,CK692+SUM(CM692:CP692),0)</f>
        <v>0</v>
      </c>
      <c r="CR692" s="22">
        <f>IF(DB691&gt;0,ROUND(CQ692/12,2),0)</f>
        <v>0</v>
      </c>
      <c r="CS692" s="9">
        <f>INT(CR692)</f>
        <v>0</v>
      </c>
      <c r="CT692" s="23">
        <f>INT((CR692-CS692)*10)/10</f>
        <v>0</v>
      </c>
      <c r="CU692" s="17">
        <f>CR692-CS692-CT692</f>
        <v>0</v>
      </c>
      <c r="CV692" s="23">
        <f>IF(OR(CU692=0.05,CU692=0),CU692,IF(AND(CU692&gt;0.051,CU692&lt;0.1),0.1,IF(AND(CU692&gt;0.001,CU692&lt;0.05),0.05,CU692)))</f>
        <v>0</v>
      </c>
      <c r="CW692" s="23">
        <f>CS692+CT692+CV692</f>
        <v>0</v>
      </c>
      <c r="CX692">
        <f>IF(DB691&gt;0,CX691,0)</f>
        <v>0</v>
      </c>
      <c r="CY692" s="7">
        <f>ROUND(CD692+CJ692+CW692+CX692,2)</f>
        <v>0</v>
      </c>
      <c r="CZ692" s="7">
        <f>IF(AND(CY692&gt;0,CY693=0),CY692,0)</f>
        <v>0</v>
      </c>
      <c r="DA692" s="7">
        <f>IF(DB691&gt;0,DA691,0)</f>
        <v>0</v>
      </c>
      <c r="DB692" s="7">
        <f>IF(ROUND(CY692-DA692,2)&gt;0,ROUND(CY692-DA692,2),0)</f>
        <v>0</v>
      </c>
      <c r="EB692">
        <v>690</v>
      </c>
      <c r="EC692" s="7">
        <f>IF(FB691&gt;0,EC691-1000,EC691)</f>
        <v>0</v>
      </c>
      <c r="ED692" s="20">
        <f>IF(FB691&gt;0,ROUND(PMT($F$92/12,$F$96*12,-EC692),5),0)</f>
        <v>0</v>
      </c>
      <c r="EE692" s="15">
        <f>IF(FB691&gt;0,ROUND(EC692*$EE$1/1000,2),0)</f>
        <v>0</v>
      </c>
      <c r="EF692" s="9">
        <f>INT(EE692)</f>
        <v>0</v>
      </c>
      <c r="EG692" s="23">
        <f>INT((EE692-EF692)*10)/10</f>
        <v>0</v>
      </c>
      <c r="EH692" s="17">
        <f>EE692-EF692-EG692</f>
        <v>0</v>
      </c>
      <c r="EI692" s="23">
        <f>IF(OR(EH692=0.05,EH692=0),EH692,IF(AND(EH692&gt;0.051,EH692&lt;0.1),0.1,IF(AND(EH692&gt;0.001,EH692&lt;0.05),0.05,EH692)))</f>
        <v>0</v>
      </c>
      <c r="EJ692" s="23">
        <f>EF692+EG692+EI692</f>
        <v>0</v>
      </c>
      <c r="EK692" s="15">
        <f>IF(FB691&gt;0,ROUND($ED$1*$EK$1,2),0)</f>
        <v>0</v>
      </c>
      <c r="EL692" s="22">
        <v>0</v>
      </c>
      <c r="EM692" s="22">
        <f>IF(FB691&gt;0,ROUND($ED$1*$EM$1,0),0)</f>
        <v>0</v>
      </c>
      <c r="EN692" s="22">
        <f>IF(FB691&gt;0,ROUND($ED$1*$EN$1,2),0)</f>
        <v>0</v>
      </c>
      <c r="EO692" s="22">
        <f>IF(FB691&gt;0,ROUND($ED$1*$EO$1,2),0)</f>
        <v>0</v>
      </c>
      <c r="EP692" s="22">
        <f>IF(FB691&gt;0,ROUND($ED$1*$EP$1,2),0)</f>
        <v>0</v>
      </c>
      <c r="EQ692" s="15">
        <f>IF(FB691&gt;0,EK692+SUM(EM692:EP692),0)</f>
        <v>0</v>
      </c>
      <c r="ER692" s="22">
        <f>IF(FB691&gt;0,ROUND(EQ692/12,2),0)</f>
        <v>0</v>
      </c>
      <c r="ES692" s="9">
        <f>INT(ER692)</f>
        <v>0</v>
      </c>
      <c r="ET692" s="23">
        <f>INT((ER692-ES692)*10)/10</f>
        <v>0</v>
      </c>
      <c r="EU692" s="17">
        <f>ER692-ES692-ET692</f>
        <v>0</v>
      </c>
      <c r="EV692" s="23">
        <f>IF(OR(EU692=0.05,EU692=0),EU692,IF(AND(EU692&gt;0.051,EU692&lt;0.1),0.1,IF(AND(EU692&gt;0.001,EU692&lt;0.05),0.05,EU692)))</f>
        <v>0</v>
      </c>
      <c r="EW692" s="23">
        <f>ES692+ET692+EV692</f>
        <v>0</v>
      </c>
      <c r="EX692">
        <f>IF(FB691&gt;0,EX691,0)</f>
        <v>0</v>
      </c>
      <c r="EY692" s="7">
        <f>ROUND(ED692+EJ692+EW692+EX692,2)</f>
        <v>0</v>
      </c>
      <c r="EZ692" s="7">
        <f>IF(AND(EY692&gt;0,EY693=0),EY692,0)</f>
        <v>0</v>
      </c>
      <c r="FA692" s="7">
        <f>IF(FB691&gt;0,FA691,0)</f>
        <v>0</v>
      </c>
      <c r="FB692" s="7">
        <f>IF(ROUND(EY692-FA692,2)&gt;0,ROUND(EY692-FA692,2),0)</f>
        <v>0</v>
      </c>
      <c r="GB692">
        <v>690</v>
      </c>
      <c r="GC692" s="7">
        <f>IF(HB691&gt;0,GC691-1000,GC691)</f>
        <v>0</v>
      </c>
      <c r="GD692" s="20">
        <f>IF(HB691&gt;0,ROUND(PMT($F$92/12,$F$96*12,-GC692),5),0)</f>
        <v>0</v>
      </c>
      <c r="GE692" s="15">
        <f>IF(HB691&gt;0,ROUND(GC692*$GE$1/1000,2),0)</f>
        <v>0</v>
      </c>
      <c r="GF692" s="9">
        <f>INT(GE692)</f>
        <v>0</v>
      </c>
      <c r="GG692" s="23">
        <f>INT((GE692-GF692)*10)/10</f>
        <v>0</v>
      </c>
      <c r="GH692" s="17">
        <f>GE692-GF692-GG692</f>
        <v>0</v>
      </c>
      <c r="GI692" s="23">
        <f>IF(OR(GH692=0.05,GH692=0),GH692,IF(AND(GH692&gt;0.051,GH692&lt;0.1),0.1,IF(AND(GH692&gt;0.001,GH692&lt;0.05),0.05,GH692)))</f>
        <v>0</v>
      </c>
      <c r="GJ692" s="23">
        <f>GF692+GG692+GI692</f>
        <v>0</v>
      </c>
      <c r="GK692" s="15">
        <f>IF(HB691&gt;0,ROUND($GD$1*$GK$1,2),0)</f>
        <v>0</v>
      </c>
      <c r="GL692" s="22">
        <v>0</v>
      </c>
      <c r="GM692" s="22">
        <f>IF(HB691&gt;0,ROUND($GD$1*$GM$1,0),0)</f>
        <v>0</v>
      </c>
      <c r="GN692" s="22">
        <f>IF(HB691&gt;0,ROUND($GD$1*$GN$1,2),0)</f>
        <v>0</v>
      </c>
      <c r="GO692" s="22">
        <f>IF(HB691&gt;0,ROUND($GD$1*$GO$1,2),0)</f>
        <v>0</v>
      </c>
      <c r="GP692" s="22">
        <f>IF(HB691&gt;0,ROUND($GD$1*$GP$1,2),0)</f>
        <v>0</v>
      </c>
      <c r="GQ692" s="15">
        <f>IF(HB691&gt;0,GK692+SUM(GM692:GP692),0)</f>
        <v>0</v>
      </c>
      <c r="GR692" s="22">
        <f>IF(HB691&gt;0,ROUND(GQ692/12,2),0)</f>
        <v>0</v>
      </c>
      <c r="GS692" s="9">
        <f>INT(GR692)</f>
        <v>0</v>
      </c>
      <c r="GT692" s="23">
        <f>INT((GR692-GS692)*10)/10</f>
        <v>0</v>
      </c>
      <c r="GU692" s="17">
        <f>GR692-GS692-GT692</f>
        <v>0</v>
      </c>
      <c r="GV692" s="23">
        <f>IF(OR(GU692=0.05,GU692=0),GU692,IF(AND(GU692&gt;0.051,GU692&lt;0.1),0.1,IF(AND(GU692&gt;0.001,GU692&lt;0.05),0.05,GU692)))</f>
        <v>0</v>
      </c>
      <c r="GW692" s="23">
        <f>GS692+GT692+GV692</f>
        <v>0</v>
      </c>
      <c r="GX692">
        <f>IF(HB691&gt;0,GX691,0)</f>
        <v>0</v>
      </c>
      <c r="GY692" s="7">
        <f>ROUND(GD692+GJ692+GW692+GX692,2)</f>
        <v>0</v>
      </c>
      <c r="GZ692" s="7">
        <f>IF(AND(GY692&gt;0,GY693=0),GY692,0)</f>
        <v>0</v>
      </c>
      <c r="HA692" s="7">
        <f>IF(HB691&gt;0,HA691,0)</f>
        <v>0</v>
      </c>
      <c r="HB692" s="7">
        <f>IF(ROUND(GY692-HA692,2)&gt;0,ROUND(GY692-HA692,2),0)</f>
        <v>0</v>
      </c>
    </row>
    <row r="693" spans="1:235">
      <c r="BB693">
        <v>691</v>
      </c>
      <c r="BC693" s="7">
        <f>IF(BW692&gt;0,BC692-1000,BC692)</f>
        <v>0</v>
      </c>
      <c r="BD693" s="20">
        <f>IF(BW692&gt;0,ROUND(PMT($F$92/12,$F$96*12,-BC693),5),0)</f>
        <v>0</v>
      </c>
      <c r="BE693" s="15">
        <f>IF(BW692&gt;0,ROUND(BC693*$E$1/1000,2),0)</f>
        <v>0</v>
      </c>
      <c r="BF693" s="15">
        <f>IF(BW692&gt;0,ROUND(MIN(BC693,$F$168)*$BF$1,2),0)</f>
        <v>0</v>
      </c>
      <c r="BG693" s="22">
        <v>0</v>
      </c>
      <c r="BH693" s="22">
        <f>IF(BW692&gt;0,ROUND(MIN(BC693,$F$168)*$BH$1,0),0)</f>
        <v>0</v>
      </c>
      <c r="BI693" s="22">
        <f>IF(BW692&gt;0,ROUND(MIN(BC693,$F$168)*$BI$1,2),0)</f>
        <v>0</v>
      </c>
      <c r="BJ693" s="22">
        <f>IF(BW692&gt;0,ROUND(MIN(BC693,$F$168)*$BJ$1,2),0)</f>
        <v>0</v>
      </c>
      <c r="BK693" s="22">
        <f>IF(BW692&gt;0,ROUND(MIN(BC693,$F$168)*$BK$1,2),0)</f>
        <v>0</v>
      </c>
      <c r="BL693" s="15">
        <f>IF(BW692&gt;0,BF693+SUM(BH693:BK693),0)</f>
        <v>0</v>
      </c>
      <c r="BM693" s="22">
        <f>IF(BW692&gt;0,ROUND(BL693/12,2),0)</f>
        <v>0</v>
      </c>
      <c r="BN693" s="9">
        <f>INT(BM693)</f>
        <v>0</v>
      </c>
      <c r="BO693" s="23">
        <f>INT((BM693-BN693)*10)/10</f>
        <v>0</v>
      </c>
      <c r="BP693" s="17">
        <f>BM693-BN693-BO693</f>
        <v>0</v>
      </c>
      <c r="BQ693" s="23">
        <f>IF(OR(BP693=0.05,BP693=0),BP693,IF(AND(BP693&gt;0.051,BP693&lt;0.1),0.1,IF(AND(BP693&gt;0.001,BP693&lt;0.05),0.05,BP693)))</f>
        <v>0</v>
      </c>
      <c r="BR693" s="23">
        <f>BN693+BO693+BQ693</f>
        <v>0</v>
      </c>
      <c r="BS693">
        <f>IF(BW692&gt;0,BS692,0)</f>
        <v>0</v>
      </c>
      <c r="BT693" s="7">
        <f>SUM(BD693:BE693)+BR693+BS693</f>
        <v>0</v>
      </c>
      <c r="BU693" s="7">
        <f>IF(AND(BT693&gt;0,BT694=0),BT693,0)</f>
        <v>0</v>
      </c>
      <c r="BV693" s="7">
        <f>IF(BW692&gt;0,BV692,0)</f>
        <v>0</v>
      </c>
      <c r="BW693" s="7">
        <f>IF(ROUND(BT693-BV693,2)&gt;0,ROUND(BT693-BV693,2),0)</f>
        <v>0</v>
      </c>
      <c r="CB693">
        <v>691</v>
      </c>
      <c r="CC693" s="7">
        <f>IF(DB692&gt;0,CC692-1000,CC692)</f>
        <v>0</v>
      </c>
      <c r="CD693" s="20">
        <f>IF(DB692&gt;0,ROUND(PMT($F$92/12,$F$96*12,-CC693),5),0)</f>
        <v>0</v>
      </c>
      <c r="CE693" s="15">
        <f>IF(DB692&gt;0,ROUND(CC693*$CE$1/1000,2),0)</f>
        <v>0</v>
      </c>
      <c r="CF693" s="9">
        <f>INT(CE693)</f>
        <v>0</v>
      </c>
      <c r="CG693" s="23">
        <f>INT((CE693-CF693)*10)/10</f>
        <v>0</v>
      </c>
      <c r="CH693" s="17">
        <f>CE693-CF693-CG693</f>
        <v>0</v>
      </c>
      <c r="CI693" s="23">
        <f>IF(OR(CH693=0.05,CH693=0),CH693,IF(AND(CH693&gt;0.051,CH693&lt;0.1),0.1,IF(AND(CH693&gt;0.001,CH693&lt;0.05),0.05,CH693)))</f>
        <v>0</v>
      </c>
      <c r="CJ693" s="23">
        <f>CF693+CG693+CI693</f>
        <v>0</v>
      </c>
      <c r="CK693" s="15">
        <f>IF(DB692&gt;0,ROUND($CD$1*$CK$1,2),0)</f>
        <v>0</v>
      </c>
      <c r="CL693" s="22">
        <v>0</v>
      </c>
      <c r="CM693" s="22">
        <f>IF(DB692&gt;0,ROUND($CD$1*$CM$1,2),0)</f>
        <v>0</v>
      </c>
      <c r="CN693" s="22">
        <f>IF(DB692&gt;0,ROUND($CD$1*$CN$1,2),0)</f>
        <v>0</v>
      </c>
      <c r="CO693" s="22">
        <f>IF(DB692&gt;0,ROUND($CD$1*$CO$1,2),0)</f>
        <v>0</v>
      </c>
      <c r="CP693" s="22">
        <f>IF(DB692&gt;0,ROUND($CD$1*$CP$1,2),0)</f>
        <v>0</v>
      </c>
      <c r="CQ693" s="15">
        <f>IF(DB692&gt;0,CK693+SUM(CM693:CP693),0)</f>
        <v>0</v>
      </c>
      <c r="CR693" s="22">
        <f>IF(DB692&gt;0,ROUND(CQ693/12,2),0)</f>
        <v>0</v>
      </c>
      <c r="CS693" s="9">
        <f>INT(CR693)</f>
        <v>0</v>
      </c>
      <c r="CT693" s="23">
        <f>INT((CR693-CS693)*10)/10</f>
        <v>0</v>
      </c>
      <c r="CU693" s="17">
        <f>CR693-CS693-CT693</f>
        <v>0</v>
      </c>
      <c r="CV693" s="23">
        <f>IF(OR(CU693=0.05,CU693=0),CU693,IF(AND(CU693&gt;0.051,CU693&lt;0.1),0.1,IF(AND(CU693&gt;0.001,CU693&lt;0.05),0.05,CU693)))</f>
        <v>0</v>
      </c>
      <c r="CW693" s="23">
        <f>CS693+CT693+CV693</f>
        <v>0</v>
      </c>
      <c r="CX693">
        <f>IF(DB692&gt;0,CX692,0)</f>
        <v>0</v>
      </c>
      <c r="CY693" s="7">
        <f>ROUND(CD693+CJ693+CW693+CX693,2)</f>
        <v>0</v>
      </c>
      <c r="CZ693" s="7">
        <f>IF(AND(CY693&gt;0,CY694=0),CY693,0)</f>
        <v>0</v>
      </c>
      <c r="DA693" s="7">
        <f>IF(DB692&gt;0,DA692,0)</f>
        <v>0</v>
      </c>
      <c r="DB693" s="7">
        <f>IF(ROUND(CY693-DA693,2)&gt;0,ROUND(CY693-DA693,2),0)</f>
        <v>0</v>
      </c>
      <c r="EB693">
        <v>691</v>
      </c>
      <c r="EC693" s="7">
        <f>IF(FB692&gt;0,EC692-1000,EC692)</f>
        <v>0</v>
      </c>
      <c r="ED693" s="20">
        <f>IF(FB692&gt;0,ROUND(PMT($F$92/12,$F$96*12,-EC693),5),0)</f>
        <v>0</v>
      </c>
      <c r="EE693" s="15">
        <f>IF(FB692&gt;0,ROUND(EC693*$EE$1/1000,2),0)</f>
        <v>0</v>
      </c>
      <c r="EF693" s="9">
        <f>INT(EE693)</f>
        <v>0</v>
      </c>
      <c r="EG693" s="23">
        <f>INT((EE693-EF693)*10)/10</f>
        <v>0</v>
      </c>
      <c r="EH693" s="17">
        <f>EE693-EF693-EG693</f>
        <v>0</v>
      </c>
      <c r="EI693" s="23">
        <f>IF(OR(EH693=0.05,EH693=0),EH693,IF(AND(EH693&gt;0.051,EH693&lt;0.1),0.1,IF(AND(EH693&gt;0.001,EH693&lt;0.05),0.05,EH693)))</f>
        <v>0</v>
      </c>
      <c r="EJ693" s="23">
        <f>EF693+EG693+EI693</f>
        <v>0</v>
      </c>
      <c r="EK693" s="15">
        <f>IF(FB692&gt;0,ROUND($ED$1*$EK$1,2),0)</f>
        <v>0</v>
      </c>
      <c r="EL693" s="22">
        <v>0</v>
      </c>
      <c r="EM693" s="22">
        <f>IF(FB692&gt;0,ROUND($ED$1*$EM$1,0),0)</f>
        <v>0</v>
      </c>
      <c r="EN693" s="22">
        <f>IF(FB692&gt;0,ROUND($ED$1*$EN$1,2),0)</f>
        <v>0</v>
      </c>
      <c r="EO693" s="22">
        <f>IF(FB692&gt;0,ROUND($ED$1*$EO$1,2),0)</f>
        <v>0</v>
      </c>
      <c r="EP693" s="22">
        <f>IF(FB692&gt;0,ROUND($ED$1*$EP$1,2),0)</f>
        <v>0</v>
      </c>
      <c r="EQ693" s="15">
        <f>IF(FB692&gt;0,EK693+SUM(EM693:EP693),0)</f>
        <v>0</v>
      </c>
      <c r="ER693" s="22">
        <f>IF(FB692&gt;0,ROUND(EQ693/12,2),0)</f>
        <v>0</v>
      </c>
      <c r="ES693" s="9">
        <f>INT(ER693)</f>
        <v>0</v>
      </c>
      <c r="ET693" s="23">
        <f>INT((ER693-ES693)*10)/10</f>
        <v>0</v>
      </c>
      <c r="EU693" s="17">
        <f>ER693-ES693-ET693</f>
        <v>0</v>
      </c>
      <c r="EV693" s="23">
        <f>IF(OR(EU693=0.05,EU693=0),EU693,IF(AND(EU693&gt;0.051,EU693&lt;0.1),0.1,IF(AND(EU693&gt;0.001,EU693&lt;0.05),0.05,EU693)))</f>
        <v>0</v>
      </c>
      <c r="EW693" s="23">
        <f>ES693+ET693+EV693</f>
        <v>0</v>
      </c>
      <c r="EX693">
        <f>IF(FB692&gt;0,EX692,0)</f>
        <v>0</v>
      </c>
      <c r="EY693" s="7">
        <f>ROUND(ED693+EJ693+EW693+EX693,2)</f>
        <v>0</v>
      </c>
      <c r="EZ693" s="7">
        <f>IF(AND(EY693&gt;0,EY694=0),EY693,0)</f>
        <v>0</v>
      </c>
      <c r="FA693" s="7">
        <f>IF(FB692&gt;0,FA692,0)</f>
        <v>0</v>
      </c>
      <c r="FB693" s="7">
        <f>IF(ROUND(EY693-FA693,2)&gt;0,ROUND(EY693-FA693,2),0)</f>
        <v>0</v>
      </c>
      <c r="GB693">
        <v>691</v>
      </c>
      <c r="GC693" s="7">
        <f>IF(HB692&gt;0,GC692-1000,GC692)</f>
        <v>0</v>
      </c>
      <c r="GD693" s="20">
        <f>IF(HB692&gt;0,ROUND(PMT($F$92/12,$F$96*12,-GC693),5),0)</f>
        <v>0</v>
      </c>
      <c r="GE693" s="15">
        <f>IF(HB692&gt;0,ROUND(GC693*$GE$1/1000,2),0)</f>
        <v>0</v>
      </c>
      <c r="GF693" s="9">
        <f>INT(GE693)</f>
        <v>0</v>
      </c>
      <c r="GG693" s="23">
        <f>INT((GE693-GF693)*10)/10</f>
        <v>0</v>
      </c>
      <c r="GH693" s="17">
        <f>GE693-GF693-GG693</f>
        <v>0</v>
      </c>
      <c r="GI693" s="23">
        <f>IF(OR(GH693=0.05,GH693=0),GH693,IF(AND(GH693&gt;0.051,GH693&lt;0.1),0.1,IF(AND(GH693&gt;0.001,GH693&lt;0.05),0.05,GH693)))</f>
        <v>0</v>
      </c>
      <c r="GJ693" s="23">
        <f>GF693+GG693+GI693</f>
        <v>0</v>
      </c>
      <c r="GK693" s="15">
        <f>IF(HB692&gt;0,ROUND($GD$1*$GK$1,2),0)</f>
        <v>0</v>
      </c>
      <c r="GL693" s="22">
        <v>0</v>
      </c>
      <c r="GM693" s="22">
        <f>IF(HB692&gt;0,ROUND($GD$1*$GM$1,0),0)</f>
        <v>0</v>
      </c>
      <c r="GN693" s="22">
        <f>IF(HB692&gt;0,ROUND($GD$1*$GN$1,2),0)</f>
        <v>0</v>
      </c>
      <c r="GO693" s="22">
        <f>IF(HB692&gt;0,ROUND($GD$1*$GO$1,2),0)</f>
        <v>0</v>
      </c>
      <c r="GP693" s="22">
        <f>IF(HB692&gt;0,ROUND($GD$1*$GP$1,2),0)</f>
        <v>0</v>
      </c>
      <c r="GQ693" s="15">
        <f>IF(HB692&gt;0,GK693+SUM(GM693:GP693),0)</f>
        <v>0</v>
      </c>
      <c r="GR693" s="22">
        <f>IF(HB692&gt;0,ROUND(GQ693/12,2),0)</f>
        <v>0</v>
      </c>
      <c r="GS693" s="9">
        <f>INT(GR693)</f>
        <v>0</v>
      </c>
      <c r="GT693" s="23">
        <f>INT((GR693-GS693)*10)/10</f>
        <v>0</v>
      </c>
      <c r="GU693" s="17">
        <f>GR693-GS693-GT693</f>
        <v>0</v>
      </c>
      <c r="GV693" s="23">
        <f>IF(OR(GU693=0.05,GU693=0),GU693,IF(AND(GU693&gt;0.051,GU693&lt;0.1),0.1,IF(AND(GU693&gt;0.001,GU693&lt;0.05),0.05,GU693)))</f>
        <v>0</v>
      </c>
      <c r="GW693" s="23">
        <f>GS693+GT693+GV693</f>
        <v>0</v>
      </c>
      <c r="GX693">
        <f>IF(HB692&gt;0,GX692,0)</f>
        <v>0</v>
      </c>
      <c r="GY693" s="7">
        <f>ROUND(GD693+GJ693+GW693+GX693,2)</f>
        <v>0</v>
      </c>
      <c r="GZ693" s="7">
        <f>IF(AND(GY693&gt;0,GY694=0),GY693,0)</f>
        <v>0</v>
      </c>
      <c r="HA693" s="7">
        <f>IF(HB692&gt;0,HA692,0)</f>
        <v>0</v>
      </c>
      <c r="HB693" s="7">
        <f>IF(ROUND(GY693-HA693,2)&gt;0,ROUND(GY693-HA693,2),0)</f>
        <v>0</v>
      </c>
    </row>
    <row r="694" spans="1:235">
      <c r="BB694">
        <v>692</v>
      </c>
      <c r="BC694" s="7">
        <f>IF(BW693&gt;0,BC693-1000,BC693)</f>
        <v>0</v>
      </c>
      <c r="BD694" s="20">
        <f>IF(BW693&gt;0,ROUND(PMT($F$92/12,$F$96*12,-BC694),5),0)</f>
        <v>0</v>
      </c>
      <c r="BE694" s="15">
        <f>IF(BW693&gt;0,ROUND(BC694*$E$1/1000,2),0)</f>
        <v>0</v>
      </c>
      <c r="BF694" s="15">
        <f>IF(BW693&gt;0,ROUND(MIN(BC694,$F$168)*$BF$1,2),0)</f>
        <v>0</v>
      </c>
      <c r="BG694" s="22">
        <v>0</v>
      </c>
      <c r="BH694" s="22">
        <f>IF(BW693&gt;0,ROUND(MIN(BC694,$F$168)*$BH$1,0),0)</f>
        <v>0</v>
      </c>
      <c r="BI694" s="22">
        <f>IF(BW693&gt;0,ROUND(MIN(BC694,$F$168)*$BI$1,2),0)</f>
        <v>0</v>
      </c>
      <c r="BJ694" s="22">
        <f>IF(BW693&gt;0,ROUND(MIN(BC694,$F$168)*$BJ$1,2),0)</f>
        <v>0</v>
      </c>
      <c r="BK694" s="22">
        <f>IF(BW693&gt;0,ROUND(MIN(BC694,$F$168)*$BK$1,2),0)</f>
        <v>0</v>
      </c>
      <c r="BL694" s="15">
        <f>IF(BW693&gt;0,BF694+SUM(BH694:BK694),0)</f>
        <v>0</v>
      </c>
      <c r="BM694" s="22">
        <f>IF(BW693&gt;0,ROUND(BL694/12,2),0)</f>
        <v>0</v>
      </c>
      <c r="BN694" s="9">
        <f>INT(BM694)</f>
        <v>0</v>
      </c>
      <c r="BO694" s="23">
        <f>INT((BM694-BN694)*10)/10</f>
        <v>0</v>
      </c>
      <c r="BP694" s="17">
        <f>BM694-BN694-BO694</f>
        <v>0</v>
      </c>
      <c r="BQ694" s="23">
        <f>IF(OR(BP694=0.05,BP694=0),BP694,IF(AND(BP694&gt;0.051,BP694&lt;0.1),0.1,IF(AND(BP694&gt;0.001,BP694&lt;0.05),0.05,BP694)))</f>
        <v>0</v>
      </c>
      <c r="BR694" s="23">
        <f>BN694+BO694+BQ694</f>
        <v>0</v>
      </c>
      <c r="BS694">
        <f>IF(BW693&gt;0,BS693,0)</f>
        <v>0</v>
      </c>
      <c r="BT694" s="7">
        <f>SUM(BD694:BE694)+BR694+BS694</f>
        <v>0</v>
      </c>
      <c r="BU694" s="7">
        <f>IF(AND(BT694&gt;0,BT695=0),BT694,0)</f>
        <v>0</v>
      </c>
      <c r="BV694" s="7">
        <f>IF(BW693&gt;0,BV693,0)</f>
        <v>0</v>
      </c>
      <c r="BW694" s="7">
        <f>IF(ROUND(BT694-BV694,2)&gt;0,ROUND(BT694-BV694,2),0)</f>
        <v>0</v>
      </c>
      <c r="CB694">
        <v>692</v>
      </c>
      <c r="CC694" s="7">
        <f>IF(DB693&gt;0,CC693-1000,CC693)</f>
        <v>0</v>
      </c>
      <c r="CD694" s="20">
        <f>IF(DB693&gt;0,ROUND(PMT($F$92/12,$F$96*12,-CC694),5),0)</f>
        <v>0</v>
      </c>
      <c r="CE694" s="15">
        <f>IF(DB693&gt;0,ROUND(CC694*$CE$1/1000,2),0)</f>
        <v>0</v>
      </c>
      <c r="CF694" s="9">
        <f>INT(CE694)</f>
        <v>0</v>
      </c>
      <c r="CG694" s="23">
        <f>INT((CE694-CF694)*10)/10</f>
        <v>0</v>
      </c>
      <c r="CH694" s="17">
        <f>CE694-CF694-CG694</f>
        <v>0</v>
      </c>
      <c r="CI694" s="23">
        <f>IF(OR(CH694=0.05,CH694=0),CH694,IF(AND(CH694&gt;0.051,CH694&lt;0.1),0.1,IF(AND(CH694&gt;0.001,CH694&lt;0.05),0.05,CH694)))</f>
        <v>0</v>
      </c>
      <c r="CJ694" s="23">
        <f>CF694+CG694+CI694</f>
        <v>0</v>
      </c>
      <c r="CK694" s="15">
        <f>IF(DB693&gt;0,ROUND($CD$1*$CK$1,2),0)</f>
        <v>0</v>
      </c>
      <c r="CL694" s="22">
        <v>0</v>
      </c>
      <c r="CM694" s="22">
        <f>IF(DB693&gt;0,ROUND($CD$1*$CM$1,2),0)</f>
        <v>0</v>
      </c>
      <c r="CN694" s="22">
        <f>IF(DB693&gt;0,ROUND($CD$1*$CN$1,2),0)</f>
        <v>0</v>
      </c>
      <c r="CO694" s="22">
        <f>IF(DB693&gt;0,ROUND($CD$1*$CO$1,2),0)</f>
        <v>0</v>
      </c>
      <c r="CP694" s="22">
        <f>IF(DB693&gt;0,ROUND($CD$1*$CP$1,2),0)</f>
        <v>0</v>
      </c>
      <c r="CQ694" s="15">
        <f>IF(DB693&gt;0,CK694+SUM(CM694:CP694),0)</f>
        <v>0</v>
      </c>
      <c r="CR694" s="22">
        <f>IF(DB693&gt;0,ROUND(CQ694/12,2),0)</f>
        <v>0</v>
      </c>
      <c r="CS694" s="9">
        <f>INT(CR694)</f>
        <v>0</v>
      </c>
      <c r="CT694" s="23">
        <f>INT((CR694-CS694)*10)/10</f>
        <v>0</v>
      </c>
      <c r="CU694" s="17">
        <f>CR694-CS694-CT694</f>
        <v>0</v>
      </c>
      <c r="CV694" s="23">
        <f>IF(OR(CU694=0.05,CU694=0),CU694,IF(AND(CU694&gt;0.051,CU694&lt;0.1),0.1,IF(AND(CU694&gt;0.001,CU694&lt;0.05),0.05,CU694)))</f>
        <v>0</v>
      </c>
      <c r="CW694" s="23">
        <f>CS694+CT694+CV694</f>
        <v>0</v>
      </c>
      <c r="CX694">
        <f>IF(DB693&gt;0,CX693,0)</f>
        <v>0</v>
      </c>
      <c r="CY694" s="7">
        <f>ROUND(CD694+CJ694+CW694+CX694,2)</f>
        <v>0</v>
      </c>
      <c r="CZ694" s="7">
        <f>IF(AND(CY694&gt;0,CY695=0),CY694,0)</f>
        <v>0</v>
      </c>
      <c r="DA694" s="7">
        <f>IF(DB693&gt;0,DA693,0)</f>
        <v>0</v>
      </c>
      <c r="DB694" s="7">
        <f>IF(ROUND(CY694-DA694,2)&gt;0,ROUND(CY694-DA694,2),0)</f>
        <v>0</v>
      </c>
      <c r="EB694">
        <v>692</v>
      </c>
      <c r="EC694" s="7">
        <f>IF(FB693&gt;0,EC693-1000,EC693)</f>
        <v>0</v>
      </c>
      <c r="ED694" s="20">
        <f>IF(FB693&gt;0,ROUND(PMT($F$92/12,$F$96*12,-EC694),5),0)</f>
        <v>0</v>
      </c>
      <c r="EE694" s="15">
        <f>IF(FB693&gt;0,ROUND(EC694*$EE$1/1000,2),0)</f>
        <v>0</v>
      </c>
      <c r="EF694" s="9">
        <f>INT(EE694)</f>
        <v>0</v>
      </c>
      <c r="EG694" s="23">
        <f>INT((EE694-EF694)*10)/10</f>
        <v>0</v>
      </c>
      <c r="EH694" s="17">
        <f>EE694-EF694-EG694</f>
        <v>0</v>
      </c>
      <c r="EI694" s="23">
        <f>IF(OR(EH694=0.05,EH694=0),EH694,IF(AND(EH694&gt;0.051,EH694&lt;0.1),0.1,IF(AND(EH694&gt;0.001,EH694&lt;0.05),0.05,EH694)))</f>
        <v>0</v>
      </c>
      <c r="EJ694" s="23">
        <f>EF694+EG694+EI694</f>
        <v>0</v>
      </c>
      <c r="EK694" s="15">
        <f>IF(FB693&gt;0,ROUND($ED$1*$EK$1,2),0)</f>
        <v>0</v>
      </c>
      <c r="EL694" s="22">
        <v>0</v>
      </c>
      <c r="EM694" s="22">
        <f>IF(FB693&gt;0,ROUND($ED$1*$EM$1,0),0)</f>
        <v>0</v>
      </c>
      <c r="EN694" s="22">
        <f>IF(FB693&gt;0,ROUND($ED$1*$EN$1,2),0)</f>
        <v>0</v>
      </c>
      <c r="EO694" s="22">
        <f>IF(FB693&gt;0,ROUND($ED$1*$EO$1,2),0)</f>
        <v>0</v>
      </c>
      <c r="EP694" s="22">
        <f>IF(FB693&gt;0,ROUND($ED$1*$EP$1,2),0)</f>
        <v>0</v>
      </c>
      <c r="EQ694" s="15">
        <f>IF(FB693&gt;0,EK694+SUM(EM694:EP694),0)</f>
        <v>0</v>
      </c>
      <c r="ER694" s="22">
        <f>IF(FB693&gt;0,ROUND(EQ694/12,2),0)</f>
        <v>0</v>
      </c>
      <c r="ES694" s="9">
        <f>INT(ER694)</f>
        <v>0</v>
      </c>
      <c r="ET694" s="23">
        <f>INT((ER694-ES694)*10)/10</f>
        <v>0</v>
      </c>
      <c r="EU694" s="17">
        <f>ER694-ES694-ET694</f>
        <v>0</v>
      </c>
      <c r="EV694" s="23">
        <f>IF(OR(EU694=0.05,EU694=0),EU694,IF(AND(EU694&gt;0.051,EU694&lt;0.1),0.1,IF(AND(EU694&gt;0.001,EU694&lt;0.05),0.05,EU694)))</f>
        <v>0</v>
      </c>
      <c r="EW694" s="23">
        <f>ES694+ET694+EV694</f>
        <v>0</v>
      </c>
      <c r="EX694">
        <f>IF(FB693&gt;0,EX693,0)</f>
        <v>0</v>
      </c>
      <c r="EY694" s="7">
        <f>ROUND(ED694+EJ694+EW694+EX694,2)</f>
        <v>0</v>
      </c>
      <c r="EZ694" s="7">
        <f>IF(AND(EY694&gt;0,EY695=0),EY694,0)</f>
        <v>0</v>
      </c>
      <c r="FA694" s="7">
        <f>IF(FB693&gt;0,FA693,0)</f>
        <v>0</v>
      </c>
      <c r="FB694" s="7">
        <f>IF(ROUND(EY694-FA694,2)&gt;0,ROUND(EY694-FA694,2),0)</f>
        <v>0</v>
      </c>
      <c r="GB694">
        <v>692</v>
      </c>
      <c r="GC694" s="7">
        <f>IF(HB693&gt;0,GC693-1000,GC693)</f>
        <v>0</v>
      </c>
      <c r="GD694" s="20">
        <f>IF(HB693&gt;0,ROUND(PMT($F$92/12,$F$96*12,-GC694),5),0)</f>
        <v>0</v>
      </c>
      <c r="GE694" s="15">
        <f>IF(HB693&gt;0,ROUND(GC694*$GE$1/1000,2),0)</f>
        <v>0</v>
      </c>
      <c r="GF694" s="9">
        <f>INT(GE694)</f>
        <v>0</v>
      </c>
      <c r="GG694" s="23">
        <f>INT((GE694-GF694)*10)/10</f>
        <v>0</v>
      </c>
      <c r="GH694" s="17">
        <f>GE694-GF694-GG694</f>
        <v>0</v>
      </c>
      <c r="GI694" s="23">
        <f>IF(OR(GH694=0.05,GH694=0),GH694,IF(AND(GH694&gt;0.051,GH694&lt;0.1),0.1,IF(AND(GH694&gt;0.001,GH694&lt;0.05),0.05,GH694)))</f>
        <v>0</v>
      </c>
      <c r="GJ694" s="23">
        <f>GF694+GG694+GI694</f>
        <v>0</v>
      </c>
      <c r="GK694" s="15">
        <f>IF(HB693&gt;0,ROUND($GD$1*$GK$1,2),0)</f>
        <v>0</v>
      </c>
      <c r="GL694" s="22">
        <v>0</v>
      </c>
      <c r="GM694" s="22">
        <f>IF(HB693&gt;0,ROUND($GD$1*$GM$1,0),0)</f>
        <v>0</v>
      </c>
      <c r="GN694" s="22">
        <f>IF(HB693&gt;0,ROUND($GD$1*$GN$1,2),0)</f>
        <v>0</v>
      </c>
      <c r="GO694" s="22">
        <f>IF(HB693&gt;0,ROUND($GD$1*$GO$1,2),0)</f>
        <v>0</v>
      </c>
      <c r="GP694" s="22">
        <f>IF(HB693&gt;0,ROUND($GD$1*$GP$1,2),0)</f>
        <v>0</v>
      </c>
      <c r="GQ694" s="15">
        <f>IF(HB693&gt;0,GK694+SUM(GM694:GP694),0)</f>
        <v>0</v>
      </c>
      <c r="GR694" s="22">
        <f>IF(HB693&gt;0,ROUND(GQ694/12,2),0)</f>
        <v>0</v>
      </c>
      <c r="GS694" s="9">
        <f>INT(GR694)</f>
        <v>0</v>
      </c>
      <c r="GT694" s="23">
        <f>INT((GR694-GS694)*10)/10</f>
        <v>0</v>
      </c>
      <c r="GU694" s="17">
        <f>GR694-GS694-GT694</f>
        <v>0</v>
      </c>
      <c r="GV694" s="23">
        <f>IF(OR(GU694=0.05,GU694=0),GU694,IF(AND(GU694&gt;0.051,GU694&lt;0.1),0.1,IF(AND(GU694&gt;0.001,GU694&lt;0.05),0.05,GU694)))</f>
        <v>0</v>
      </c>
      <c r="GW694" s="23">
        <f>GS694+GT694+GV694</f>
        <v>0</v>
      </c>
      <c r="GX694">
        <f>IF(HB693&gt;0,GX693,0)</f>
        <v>0</v>
      </c>
      <c r="GY694" s="7">
        <f>ROUND(GD694+GJ694+GW694+GX694,2)</f>
        <v>0</v>
      </c>
      <c r="GZ694" s="7">
        <f>IF(AND(GY694&gt;0,GY695=0),GY694,0)</f>
        <v>0</v>
      </c>
      <c r="HA694" s="7">
        <f>IF(HB693&gt;0,HA693,0)</f>
        <v>0</v>
      </c>
      <c r="HB694" s="7">
        <f>IF(ROUND(GY694-HA694,2)&gt;0,ROUND(GY694-HA694,2),0)</f>
        <v>0</v>
      </c>
    </row>
    <row r="695" spans="1:235">
      <c r="BB695">
        <v>693</v>
      </c>
      <c r="BC695" s="7">
        <f>IF(BW694&gt;0,BC694-1000,BC694)</f>
        <v>0</v>
      </c>
      <c r="BD695" s="20">
        <f>IF(BW694&gt;0,ROUND(PMT($F$92/12,$F$96*12,-BC695),5),0)</f>
        <v>0</v>
      </c>
      <c r="BE695" s="15">
        <f>IF(BW694&gt;0,ROUND(BC695*$E$1/1000,2),0)</f>
        <v>0</v>
      </c>
      <c r="BF695" s="15">
        <f>IF(BW694&gt;0,ROUND(MIN(BC695,$F$168)*$BF$1,2),0)</f>
        <v>0</v>
      </c>
      <c r="BG695" s="22">
        <v>0</v>
      </c>
      <c r="BH695" s="22">
        <f>IF(BW694&gt;0,ROUND(MIN(BC695,$F$168)*$BH$1,0),0)</f>
        <v>0</v>
      </c>
      <c r="BI695" s="22">
        <f>IF(BW694&gt;0,ROUND(MIN(BC695,$F$168)*$BI$1,2),0)</f>
        <v>0</v>
      </c>
      <c r="BJ695" s="22">
        <f>IF(BW694&gt;0,ROUND(MIN(BC695,$F$168)*$BJ$1,2),0)</f>
        <v>0</v>
      </c>
      <c r="BK695" s="22">
        <f>IF(BW694&gt;0,ROUND(MIN(BC695,$F$168)*$BK$1,2),0)</f>
        <v>0</v>
      </c>
      <c r="BL695" s="15">
        <f>IF(BW694&gt;0,BF695+SUM(BH695:BK695),0)</f>
        <v>0</v>
      </c>
      <c r="BM695" s="22">
        <f>IF(BW694&gt;0,ROUND(BL695/12,2),0)</f>
        <v>0</v>
      </c>
      <c r="BN695" s="9">
        <f>INT(BM695)</f>
        <v>0</v>
      </c>
      <c r="BO695" s="23">
        <f>INT((BM695-BN695)*10)/10</f>
        <v>0</v>
      </c>
      <c r="BP695" s="17">
        <f>BM695-BN695-BO695</f>
        <v>0</v>
      </c>
      <c r="BQ695" s="23">
        <f>IF(OR(BP695=0.05,BP695=0),BP695,IF(AND(BP695&gt;0.051,BP695&lt;0.1),0.1,IF(AND(BP695&gt;0.001,BP695&lt;0.05),0.05,BP695)))</f>
        <v>0</v>
      </c>
      <c r="BR695" s="23">
        <f>BN695+BO695+BQ695</f>
        <v>0</v>
      </c>
      <c r="BS695">
        <f>IF(BW694&gt;0,BS694,0)</f>
        <v>0</v>
      </c>
      <c r="BT695" s="7">
        <f>SUM(BD695:BE695)+BR695+BS695</f>
        <v>0</v>
      </c>
      <c r="BU695" s="7">
        <f>IF(AND(BT695&gt;0,BT696=0),BT695,0)</f>
        <v>0</v>
      </c>
      <c r="BV695" s="7">
        <f>IF(BW694&gt;0,BV694,0)</f>
        <v>0</v>
      </c>
      <c r="BW695" s="7">
        <f>IF(ROUND(BT695-BV695,2)&gt;0,ROUND(BT695-BV695,2),0)</f>
        <v>0</v>
      </c>
      <c r="CB695">
        <v>693</v>
      </c>
      <c r="CC695" s="7">
        <f>IF(DB694&gt;0,CC694-1000,CC694)</f>
        <v>0</v>
      </c>
      <c r="CD695" s="20">
        <f>IF(DB694&gt;0,ROUND(PMT($F$92/12,$F$96*12,-CC695),5),0)</f>
        <v>0</v>
      </c>
      <c r="CE695" s="15">
        <f>IF(DB694&gt;0,ROUND(CC695*$CE$1/1000,2),0)</f>
        <v>0</v>
      </c>
      <c r="CF695" s="9">
        <f>INT(CE695)</f>
        <v>0</v>
      </c>
      <c r="CG695" s="23">
        <f>INT((CE695-CF695)*10)/10</f>
        <v>0</v>
      </c>
      <c r="CH695" s="17">
        <f>CE695-CF695-CG695</f>
        <v>0</v>
      </c>
      <c r="CI695" s="23">
        <f>IF(OR(CH695=0.05,CH695=0),CH695,IF(AND(CH695&gt;0.051,CH695&lt;0.1),0.1,IF(AND(CH695&gt;0.001,CH695&lt;0.05),0.05,CH695)))</f>
        <v>0</v>
      </c>
      <c r="CJ695" s="23">
        <f>CF695+CG695+CI695</f>
        <v>0</v>
      </c>
      <c r="CK695" s="15">
        <f>IF(DB694&gt;0,ROUND($CD$1*$CK$1,2),0)</f>
        <v>0</v>
      </c>
      <c r="CL695" s="22">
        <v>0</v>
      </c>
      <c r="CM695" s="22">
        <f>IF(DB694&gt;0,ROUND($CD$1*$CM$1,2),0)</f>
        <v>0</v>
      </c>
      <c r="CN695" s="22">
        <f>IF(DB694&gt;0,ROUND($CD$1*$CN$1,2),0)</f>
        <v>0</v>
      </c>
      <c r="CO695" s="22">
        <f>IF(DB694&gt;0,ROUND($CD$1*$CO$1,2),0)</f>
        <v>0</v>
      </c>
      <c r="CP695" s="22">
        <f>IF(DB694&gt;0,ROUND($CD$1*$CP$1,2),0)</f>
        <v>0</v>
      </c>
      <c r="CQ695" s="15">
        <f>IF(DB694&gt;0,CK695+SUM(CM695:CP695),0)</f>
        <v>0</v>
      </c>
      <c r="CR695" s="22">
        <f>IF(DB694&gt;0,ROUND(CQ695/12,2),0)</f>
        <v>0</v>
      </c>
      <c r="CS695" s="9">
        <f>INT(CR695)</f>
        <v>0</v>
      </c>
      <c r="CT695" s="23">
        <f>INT((CR695-CS695)*10)/10</f>
        <v>0</v>
      </c>
      <c r="CU695" s="17">
        <f>CR695-CS695-CT695</f>
        <v>0</v>
      </c>
      <c r="CV695" s="23">
        <f>IF(OR(CU695=0.05,CU695=0),CU695,IF(AND(CU695&gt;0.051,CU695&lt;0.1),0.1,IF(AND(CU695&gt;0.001,CU695&lt;0.05),0.05,CU695)))</f>
        <v>0</v>
      </c>
      <c r="CW695" s="23">
        <f>CS695+CT695+CV695</f>
        <v>0</v>
      </c>
      <c r="CX695">
        <f>IF(DB694&gt;0,CX694,0)</f>
        <v>0</v>
      </c>
      <c r="CY695" s="7">
        <f>ROUND(CD695+CJ695+CW695+CX695,2)</f>
        <v>0</v>
      </c>
      <c r="CZ695" s="7">
        <f>IF(AND(CY695&gt;0,CY696=0),CY695,0)</f>
        <v>0</v>
      </c>
      <c r="DA695" s="7">
        <f>IF(DB694&gt;0,DA694,0)</f>
        <v>0</v>
      </c>
      <c r="DB695" s="7">
        <f>IF(ROUND(CY695-DA695,2)&gt;0,ROUND(CY695-DA695,2),0)</f>
        <v>0</v>
      </c>
      <c r="EB695">
        <v>693</v>
      </c>
      <c r="EC695" s="7">
        <f>IF(FB694&gt;0,EC694-1000,EC694)</f>
        <v>0</v>
      </c>
      <c r="ED695" s="20">
        <f>IF(FB694&gt;0,ROUND(PMT($F$92/12,$F$96*12,-EC695),5),0)</f>
        <v>0</v>
      </c>
      <c r="EE695" s="15">
        <f>IF(FB694&gt;0,ROUND(EC695*$EE$1/1000,2),0)</f>
        <v>0</v>
      </c>
      <c r="EF695" s="9">
        <f>INT(EE695)</f>
        <v>0</v>
      </c>
      <c r="EG695" s="23">
        <f>INT((EE695-EF695)*10)/10</f>
        <v>0</v>
      </c>
      <c r="EH695" s="17">
        <f>EE695-EF695-EG695</f>
        <v>0</v>
      </c>
      <c r="EI695" s="23">
        <f>IF(OR(EH695=0.05,EH695=0),EH695,IF(AND(EH695&gt;0.051,EH695&lt;0.1),0.1,IF(AND(EH695&gt;0.001,EH695&lt;0.05),0.05,EH695)))</f>
        <v>0</v>
      </c>
      <c r="EJ695" s="23">
        <f>EF695+EG695+EI695</f>
        <v>0</v>
      </c>
      <c r="EK695" s="15">
        <f>IF(FB694&gt;0,ROUND($ED$1*$EK$1,2),0)</f>
        <v>0</v>
      </c>
      <c r="EL695" s="22">
        <v>0</v>
      </c>
      <c r="EM695" s="22">
        <f>IF(FB694&gt;0,ROUND($ED$1*$EM$1,0),0)</f>
        <v>0</v>
      </c>
      <c r="EN695" s="22">
        <f>IF(FB694&gt;0,ROUND($ED$1*$EN$1,2),0)</f>
        <v>0</v>
      </c>
      <c r="EO695" s="22">
        <f>IF(FB694&gt;0,ROUND($ED$1*$EO$1,2),0)</f>
        <v>0</v>
      </c>
      <c r="EP695" s="22">
        <f>IF(FB694&gt;0,ROUND($ED$1*$EP$1,2),0)</f>
        <v>0</v>
      </c>
      <c r="EQ695" s="15">
        <f>IF(FB694&gt;0,EK695+SUM(EM695:EP695),0)</f>
        <v>0</v>
      </c>
      <c r="ER695" s="22">
        <f>IF(FB694&gt;0,ROUND(EQ695/12,2),0)</f>
        <v>0</v>
      </c>
      <c r="ES695" s="9">
        <f>INT(ER695)</f>
        <v>0</v>
      </c>
      <c r="ET695" s="23">
        <f>INT((ER695-ES695)*10)/10</f>
        <v>0</v>
      </c>
      <c r="EU695" s="17">
        <f>ER695-ES695-ET695</f>
        <v>0</v>
      </c>
      <c r="EV695" s="23">
        <f>IF(OR(EU695=0.05,EU695=0),EU695,IF(AND(EU695&gt;0.051,EU695&lt;0.1),0.1,IF(AND(EU695&gt;0.001,EU695&lt;0.05),0.05,EU695)))</f>
        <v>0</v>
      </c>
      <c r="EW695" s="23">
        <f>ES695+ET695+EV695</f>
        <v>0</v>
      </c>
      <c r="EX695">
        <f>IF(FB694&gt;0,EX694,0)</f>
        <v>0</v>
      </c>
      <c r="EY695" s="7">
        <f>ROUND(ED695+EJ695+EW695+EX695,2)</f>
        <v>0</v>
      </c>
      <c r="EZ695" s="7">
        <f>IF(AND(EY695&gt;0,EY696=0),EY695,0)</f>
        <v>0</v>
      </c>
      <c r="FA695" s="7">
        <f>IF(FB694&gt;0,FA694,0)</f>
        <v>0</v>
      </c>
      <c r="FB695" s="7">
        <f>IF(ROUND(EY695-FA695,2)&gt;0,ROUND(EY695-FA695,2),0)</f>
        <v>0</v>
      </c>
      <c r="GB695">
        <v>693</v>
      </c>
      <c r="GC695" s="7">
        <f>IF(HB694&gt;0,GC694-1000,GC694)</f>
        <v>0</v>
      </c>
      <c r="GD695" s="20">
        <f>IF(HB694&gt;0,ROUND(PMT($F$92/12,$F$96*12,-GC695),5),0)</f>
        <v>0</v>
      </c>
      <c r="GE695" s="15">
        <f>IF(HB694&gt;0,ROUND(GC695*$GE$1/1000,2),0)</f>
        <v>0</v>
      </c>
      <c r="GF695" s="9">
        <f>INT(GE695)</f>
        <v>0</v>
      </c>
      <c r="GG695" s="23">
        <f>INT((GE695-GF695)*10)/10</f>
        <v>0</v>
      </c>
      <c r="GH695" s="17">
        <f>GE695-GF695-GG695</f>
        <v>0</v>
      </c>
      <c r="GI695" s="23">
        <f>IF(OR(GH695=0.05,GH695=0),GH695,IF(AND(GH695&gt;0.051,GH695&lt;0.1),0.1,IF(AND(GH695&gt;0.001,GH695&lt;0.05),0.05,GH695)))</f>
        <v>0</v>
      </c>
      <c r="GJ695" s="23">
        <f>GF695+GG695+GI695</f>
        <v>0</v>
      </c>
      <c r="GK695" s="15">
        <f>IF(HB694&gt;0,ROUND($GD$1*$GK$1,2),0)</f>
        <v>0</v>
      </c>
      <c r="GL695" s="22">
        <v>0</v>
      </c>
      <c r="GM695" s="22">
        <f>IF(HB694&gt;0,ROUND($GD$1*$GM$1,0),0)</f>
        <v>0</v>
      </c>
      <c r="GN695" s="22">
        <f>IF(HB694&gt;0,ROUND($GD$1*$GN$1,2),0)</f>
        <v>0</v>
      </c>
      <c r="GO695" s="22">
        <f>IF(HB694&gt;0,ROUND($GD$1*$GO$1,2),0)</f>
        <v>0</v>
      </c>
      <c r="GP695" s="22">
        <f>IF(HB694&gt;0,ROUND($GD$1*$GP$1,2),0)</f>
        <v>0</v>
      </c>
      <c r="GQ695" s="15">
        <f>IF(HB694&gt;0,GK695+SUM(GM695:GP695),0)</f>
        <v>0</v>
      </c>
      <c r="GR695" s="22">
        <f>IF(HB694&gt;0,ROUND(GQ695/12,2),0)</f>
        <v>0</v>
      </c>
      <c r="GS695" s="9">
        <f>INT(GR695)</f>
        <v>0</v>
      </c>
      <c r="GT695" s="23">
        <f>INT((GR695-GS695)*10)/10</f>
        <v>0</v>
      </c>
      <c r="GU695" s="17">
        <f>GR695-GS695-GT695</f>
        <v>0</v>
      </c>
      <c r="GV695" s="23">
        <f>IF(OR(GU695=0.05,GU695=0),GU695,IF(AND(GU695&gt;0.051,GU695&lt;0.1),0.1,IF(AND(GU695&gt;0.001,GU695&lt;0.05),0.05,GU695)))</f>
        <v>0</v>
      </c>
      <c r="GW695" s="23">
        <f>GS695+GT695+GV695</f>
        <v>0</v>
      </c>
      <c r="GX695">
        <f>IF(HB694&gt;0,GX694,0)</f>
        <v>0</v>
      </c>
      <c r="GY695" s="7">
        <f>ROUND(GD695+GJ695+GW695+GX695,2)</f>
        <v>0</v>
      </c>
      <c r="GZ695" s="7">
        <f>IF(AND(GY695&gt;0,GY696=0),GY695,0)</f>
        <v>0</v>
      </c>
      <c r="HA695" s="7">
        <f>IF(HB694&gt;0,HA694,0)</f>
        <v>0</v>
      </c>
      <c r="HB695" s="7">
        <f>IF(ROUND(GY695-HA695,2)&gt;0,ROUND(GY695-HA695,2),0)</f>
        <v>0</v>
      </c>
    </row>
    <row r="696" spans="1:235">
      <c r="BB696">
        <v>694</v>
      </c>
      <c r="BC696" s="7">
        <f>IF(BW695&gt;0,BC695-1000,BC695)</f>
        <v>0</v>
      </c>
      <c r="BD696" s="20">
        <f>IF(BW695&gt;0,ROUND(PMT($F$92/12,$F$96*12,-BC696),5),0)</f>
        <v>0</v>
      </c>
      <c r="BE696" s="15">
        <f>IF(BW695&gt;0,ROUND(BC696*$E$1/1000,2),0)</f>
        <v>0</v>
      </c>
      <c r="BF696" s="15">
        <f>IF(BW695&gt;0,ROUND(MIN(BC696,$F$168)*$BF$1,2),0)</f>
        <v>0</v>
      </c>
      <c r="BG696" s="22">
        <v>0</v>
      </c>
      <c r="BH696" s="22">
        <f>IF(BW695&gt;0,ROUND(MIN(BC696,$F$168)*$BH$1,0),0)</f>
        <v>0</v>
      </c>
      <c r="BI696" s="22">
        <f>IF(BW695&gt;0,ROUND(MIN(BC696,$F$168)*$BI$1,2),0)</f>
        <v>0</v>
      </c>
      <c r="BJ696" s="22">
        <f>IF(BW695&gt;0,ROUND(MIN(BC696,$F$168)*$BJ$1,2),0)</f>
        <v>0</v>
      </c>
      <c r="BK696" s="22">
        <f>IF(BW695&gt;0,ROUND(MIN(BC696,$F$168)*$BK$1,2),0)</f>
        <v>0</v>
      </c>
      <c r="BL696" s="15">
        <f>IF(BW695&gt;0,BF696+SUM(BH696:BK696),0)</f>
        <v>0</v>
      </c>
      <c r="BM696" s="22">
        <f>IF(BW695&gt;0,ROUND(BL696/12,2),0)</f>
        <v>0</v>
      </c>
      <c r="BN696" s="9">
        <f>INT(BM696)</f>
        <v>0</v>
      </c>
      <c r="BO696" s="23">
        <f>INT((BM696-BN696)*10)/10</f>
        <v>0</v>
      </c>
      <c r="BP696" s="17">
        <f>BM696-BN696-BO696</f>
        <v>0</v>
      </c>
      <c r="BQ696" s="23">
        <f>IF(OR(BP696=0.05,BP696=0),BP696,IF(AND(BP696&gt;0.051,BP696&lt;0.1),0.1,IF(AND(BP696&gt;0.001,BP696&lt;0.05),0.05,BP696)))</f>
        <v>0</v>
      </c>
      <c r="BR696" s="23">
        <f>BN696+BO696+BQ696</f>
        <v>0</v>
      </c>
      <c r="BS696">
        <f>IF(BW695&gt;0,BS695,0)</f>
        <v>0</v>
      </c>
      <c r="BT696" s="7">
        <f>SUM(BD696:BE696)+BR696+BS696</f>
        <v>0</v>
      </c>
      <c r="BU696" s="7">
        <f>IF(AND(BT696&gt;0,BT697=0),BT696,0)</f>
        <v>0</v>
      </c>
      <c r="BV696" s="7">
        <f>IF(BW695&gt;0,BV695,0)</f>
        <v>0</v>
      </c>
      <c r="BW696" s="7">
        <f>IF(ROUND(BT696-BV696,2)&gt;0,ROUND(BT696-BV696,2),0)</f>
        <v>0</v>
      </c>
      <c r="CB696">
        <v>694</v>
      </c>
      <c r="CC696" s="7">
        <f>IF(DB695&gt;0,CC695-1000,CC695)</f>
        <v>0</v>
      </c>
      <c r="CD696" s="20">
        <f>IF(DB695&gt;0,ROUND(PMT($F$92/12,$F$96*12,-CC696),5),0)</f>
        <v>0</v>
      </c>
      <c r="CE696" s="15">
        <f>IF(DB695&gt;0,ROUND(CC696*$CE$1/1000,2),0)</f>
        <v>0</v>
      </c>
      <c r="CF696" s="9">
        <f>INT(CE696)</f>
        <v>0</v>
      </c>
      <c r="CG696" s="23">
        <f>INT((CE696-CF696)*10)/10</f>
        <v>0</v>
      </c>
      <c r="CH696" s="17">
        <f>CE696-CF696-CG696</f>
        <v>0</v>
      </c>
      <c r="CI696" s="23">
        <f>IF(OR(CH696=0.05,CH696=0),CH696,IF(AND(CH696&gt;0.051,CH696&lt;0.1),0.1,IF(AND(CH696&gt;0.001,CH696&lt;0.05),0.05,CH696)))</f>
        <v>0</v>
      </c>
      <c r="CJ696" s="23">
        <f>CF696+CG696+CI696</f>
        <v>0</v>
      </c>
      <c r="CK696" s="15">
        <f>IF(DB695&gt;0,ROUND($CD$1*$CK$1,2),0)</f>
        <v>0</v>
      </c>
      <c r="CL696" s="22">
        <v>0</v>
      </c>
      <c r="CM696" s="22">
        <f>IF(DB695&gt;0,ROUND($CD$1*$CM$1,2),0)</f>
        <v>0</v>
      </c>
      <c r="CN696" s="22">
        <f>IF(DB695&gt;0,ROUND($CD$1*$CN$1,2),0)</f>
        <v>0</v>
      </c>
      <c r="CO696" s="22">
        <f>IF(DB695&gt;0,ROUND($CD$1*$CO$1,2),0)</f>
        <v>0</v>
      </c>
      <c r="CP696" s="22">
        <f>IF(DB695&gt;0,ROUND($CD$1*$CP$1,2),0)</f>
        <v>0</v>
      </c>
      <c r="CQ696" s="15">
        <f>IF(DB695&gt;0,CK696+SUM(CM696:CP696),0)</f>
        <v>0</v>
      </c>
      <c r="CR696" s="22">
        <f>IF(DB695&gt;0,ROUND(CQ696/12,2),0)</f>
        <v>0</v>
      </c>
      <c r="CS696" s="9">
        <f>INT(CR696)</f>
        <v>0</v>
      </c>
      <c r="CT696" s="23">
        <f>INT((CR696-CS696)*10)/10</f>
        <v>0</v>
      </c>
      <c r="CU696" s="17">
        <f>CR696-CS696-CT696</f>
        <v>0</v>
      </c>
      <c r="CV696" s="23">
        <f>IF(OR(CU696=0.05,CU696=0),CU696,IF(AND(CU696&gt;0.051,CU696&lt;0.1),0.1,IF(AND(CU696&gt;0.001,CU696&lt;0.05),0.05,CU696)))</f>
        <v>0</v>
      </c>
      <c r="CW696" s="23">
        <f>CS696+CT696+CV696</f>
        <v>0</v>
      </c>
      <c r="CX696">
        <f>IF(DB695&gt;0,CX695,0)</f>
        <v>0</v>
      </c>
      <c r="CY696" s="7">
        <f>ROUND(CD696+CJ696+CW696+CX696,2)</f>
        <v>0</v>
      </c>
      <c r="CZ696" s="7">
        <f>IF(AND(CY696&gt;0,CY697=0),CY696,0)</f>
        <v>0</v>
      </c>
      <c r="DA696" s="7">
        <f>IF(DB695&gt;0,DA695,0)</f>
        <v>0</v>
      </c>
      <c r="DB696" s="7">
        <f>IF(ROUND(CY696-DA696,2)&gt;0,ROUND(CY696-DA696,2),0)</f>
        <v>0</v>
      </c>
      <c r="EB696">
        <v>694</v>
      </c>
      <c r="EC696" s="7">
        <f>IF(FB695&gt;0,EC695-1000,EC695)</f>
        <v>0</v>
      </c>
      <c r="ED696" s="20">
        <f>IF(FB695&gt;0,ROUND(PMT($F$92/12,$F$96*12,-EC696),5),0)</f>
        <v>0</v>
      </c>
      <c r="EE696" s="15">
        <f>IF(FB695&gt;0,ROUND(EC696*$EE$1/1000,2),0)</f>
        <v>0</v>
      </c>
      <c r="EF696" s="9">
        <f>INT(EE696)</f>
        <v>0</v>
      </c>
      <c r="EG696" s="23">
        <f>INT((EE696-EF696)*10)/10</f>
        <v>0</v>
      </c>
      <c r="EH696" s="17">
        <f>EE696-EF696-EG696</f>
        <v>0</v>
      </c>
      <c r="EI696" s="23">
        <f>IF(OR(EH696=0.05,EH696=0),EH696,IF(AND(EH696&gt;0.051,EH696&lt;0.1),0.1,IF(AND(EH696&gt;0.001,EH696&lt;0.05),0.05,EH696)))</f>
        <v>0</v>
      </c>
      <c r="EJ696" s="23">
        <f>EF696+EG696+EI696</f>
        <v>0</v>
      </c>
      <c r="EK696" s="15">
        <f>IF(FB695&gt;0,ROUND($ED$1*$EK$1,2),0)</f>
        <v>0</v>
      </c>
      <c r="EL696" s="22">
        <v>0</v>
      </c>
      <c r="EM696" s="22">
        <f>IF(FB695&gt;0,ROUND($ED$1*$EM$1,0),0)</f>
        <v>0</v>
      </c>
      <c r="EN696" s="22">
        <f>IF(FB695&gt;0,ROUND($ED$1*$EN$1,2),0)</f>
        <v>0</v>
      </c>
      <c r="EO696" s="22">
        <f>IF(FB695&gt;0,ROUND($ED$1*$EO$1,2),0)</f>
        <v>0</v>
      </c>
      <c r="EP696" s="22">
        <f>IF(FB695&gt;0,ROUND($ED$1*$EP$1,2),0)</f>
        <v>0</v>
      </c>
      <c r="EQ696" s="15">
        <f>IF(FB695&gt;0,EK696+SUM(EM696:EP696),0)</f>
        <v>0</v>
      </c>
      <c r="ER696" s="22">
        <f>IF(FB695&gt;0,ROUND(EQ696/12,2),0)</f>
        <v>0</v>
      </c>
      <c r="ES696" s="9">
        <f>INT(ER696)</f>
        <v>0</v>
      </c>
      <c r="ET696" s="23">
        <f>INT((ER696-ES696)*10)/10</f>
        <v>0</v>
      </c>
      <c r="EU696" s="17">
        <f>ER696-ES696-ET696</f>
        <v>0</v>
      </c>
      <c r="EV696" s="23">
        <f>IF(OR(EU696=0.05,EU696=0),EU696,IF(AND(EU696&gt;0.051,EU696&lt;0.1),0.1,IF(AND(EU696&gt;0.001,EU696&lt;0.05),0.05,EU696)))</f>
        <v>0</v>
      </c>
      <c r="EW696" s="23">
        <f>ES696+ET696+EV696</f>
        <v>0</v>
      </c>
      <c r="EX696">
        <f>IF(FB695&gt;0,EX695,0)</f>
        <v>0</v>
      </c>
      <c r="EY696" s="7">
        <f>ROUND(ED696+EJ696+EW696+EX696,2)</f>
        <v>0</v>
      </c>
      <c r="EZ696" s="7">
        <f>IF(AND(EY696&gt;0,EY697=0),EY696,0)</f>
        <v>0</v>
      </c>
      <c r="FA696" s="7">
        <f>IF(FB695&gt;0,FA695,0)</f>
        <v>0</v>
      </c>
      <c r="FB696" s="7">
        <f>IF(ROUND(EY696-FA696,2)&gt;0,ROUND(EY696-FA696,2),0)</f>
        <v>0</v>
      </c>
      <c r="GB696">
        <v>694</v>
      </c>
      <c r="GC696" s="7">
        <f>IF(HB695&gt;0,GC695-1000,GC695)</f>
        <v>0</v>
      </c>
      <c r="GD696" s="20">
        <f>IF(HB695&gt;0,ROUND(PMT($F$92/12,$F$96*12,-GC696),5),0)</f>
        <v>0</v>
      </c>
      <c r="GE696" s="15">
        <f>IF(HB695&gt;0,ROUND(GC696*$GE$1/1000,2),0)</f>
        <v>0</v>
      </c>
      <c r="GF696" s="9">
        <f>INT(GE696)</f>
        <v>0</v>
      </c>
      <c r="GG696" s="23">
        <f>INT((GE696-GF696)*10)/10</f>
        <v>0</v>
      </c>
      <c r="GH696" s="17">
        <f>GE696-GF696-GG696</f>
        <v>0</v>
      </c>
      <c r="GI696" s="23">
        <f>IF(OR(GH696=0.05,GH696=0),GH696,IF(AND(GH696&gt;0.051,GH696&lt;0.1),0.1,IF(AND(GH696&gt;0.001,GH696&lt;0.05),0.05,GH696)))</f>
        <v>0</v>
      </c>
      <c r="GJ696" s="23">
        <f>GF696+GG696+GI696</f>
        <v>0</v>
      </c>
      <c r="GK696" s="15">
        <f>IF(HB695&gt;0,ROUND($GD$1*$GK$1,2),0)</f>
        <v>0</v>
      </c>
      <c r="GL696" s="22">
        <v>0</v>
      </c>
      <c r="GM696" s="22">
        <f>IF(HB695&gt;0,ROUND($GD$1*$GM$1,0),0)</f>
        <v>0</v>
      </c>
      <c r="GN696" s="22">
        <f>IF(HB695&gt;0,ROUND($GD$1*$GN$1,2),0)</f>
        <v>0</v>
      </c>
      <c r="GO696" s="22">
        <f>IF(HB695&gt;0,ROUND($GD$1*$GO$1,2),0)</f>
        <v>0</v>
      </c>
      <c r="GP696" s="22">
        <f>IF(HB695&gt;0,ROUND($GD$1*$GP$1,2),0)</f>
        <v>0</v>
      </c>
      <c r="GQ696" s="15">
        <f>IF(HB695&gt;0,GK696+SUM(GM696:GP696),0)</f>
        <v>0</v>
      </c>
      <c r="GR696" s="22">
        <f>IF(HB695&gt;0,ROUND(GQ696/12,2),0)</f>
        <v>0</v>
      </c>
      <c r="GS696" s="9">
        <f>INT(GR696)</f>
        <v>0</v>
      </c>
      <c r="GT696" s="23">
        <f>INT((GR696-GS696)*10)/10</f>
        <v>0</v>
      </c>
      <c r="GU696" s="17">
        <f>GR696-GS696-GT696</f>
        <v>0</v>
      </c>
      <c r="GV696" s="23">
        <f>IF(OR(GU696=0.05,GU696=0),GU696,IF(AND(GU696&gt;0.051,GU696&lt;0.1),0.1,IF(AND(GU696&gt;0.001,GU696&lt;0.05),0.05,GU696)))</f>
        <v>0</v>
      </c>
      <c r="GW696" s="23">
        <f>GS696+GT696+GV696</f>
        <v>0</v>
      </c>
      <c r="GX696">
        <f>IF(HB695&gt;0,GX695,0)</f>
        <v>0</v>
      </c>
      <c r="GY696" s="7">
        <f>ROUND(GD696+GJ696+GW696+GX696,2)</f>
        <v>0</v>
      </c>
      <c r="GZ696" s="7">
        <f>IF(AND(GY696&gt;0,GY697=0),GY696,0)</f>
        <v>0</v>
      </c>
      <c r="HA696" s="7">
        <f>IF(HB695&gt;0,HA695,0)</f>
        <v>0</v>
      </c>
      <c r="HB696" s="7">
        <f>IF(ROUND(GY696-HA696,2)&gt;0,ROUND(GY696-HA696,2),0)</f>
        <v>0</v>
      </c>
    </row>
    <row r="697" spans="1:235">
      <c r="BB697">
        <v>695</v>
      </c>
      <c r="BC697" s="7">
        <f>IF(BW696&gt;0,BC696-1000,BC696)</f>
        <v>0</v>
      </c>
      <c r="BD697" s="20">
        <f>IF(BW696&gt;0,ROUND(PMT($F$92/12,$F$96*12,-BC697),5),0)</f>
        <v>0</v>
      </c>
      <c r="BE697" s="15">
        <f>IF(BW696&gt;0,ROUND(BC697*$E$1/1000,2),0)</f>
        <v>0</v>
      </c>
      <c r="BF697" s="15">
        <f>IF(BW696&gt;0,ROUND(MIN(BC697,$F$168)*$BF$1,2),0)</f>
        <v>0</v>
      </c>
      <c r="BG697" s="22">
        <v>0</v>
      </c>
      <c r="BH697" s="22">
        <f>IF(BW696&gt;0,ROUND(MIN(BC697,$F$168)*$BH$1,0),0)</f>
        <v>0</v>
      </c>
      <c r="BI697" s="22">
        <f>IF(BW696&gt;0,ROUND(MIN(BC697,$F$168)*$BI$1,2),0)</f>
        <v>0</v>
      </c>
      <c r="BJ697" s="22">
        <f>IF(BW696&gt;0,ROUND(MIN(BC697,$F$168)*$BJ$1,2),0)</f>
        <v>0</v>
      </c>
      <c r="BK697" s="22">
        <f>IF(BW696&gt;0,ROUND(MIN(BC697,$F$168)*$BK$1,2),0)</f>
        <v>0</v>
      </c>
      <c r="BL697" s="15">
        <f>IF(BW696&gt;0,BF697+SUM(BH697:BK697),0)</f>
        <v>0</v>
      </c>
      <c r="BM697" s="22">
        <f>IF(BW696&gt;0,ROUND(BL697/12,2),0)</f>
        <v>0</v>
      </c>
      <c r="BN697" s="9">
        <f>INT(BM697)</f>
        <v>0</v>
      </c>
      <c r="BO697" s="23">
        <f>INT((BM697-BN697)*10)/10</f>
        <v>0</v>
      </c>
      <c r="BP697" s="17">
        <f>BM697-BN697-BO697</f>
        <v>0</v>
      </c>
      <c r="BQ697" s="23">
        <f>IF(OR(BP697=0.05,BP697=0),BP697,IF(AND(BP697&gt;0.051,BP697&lt;0.1),0.1,IF(AND(BP697&gt;0.001,BP697&lt;0.05),0.05,BP697)))</f>
        <v>0</v>
      </c>
      <c r="BR697" s="23">
        <f>BN697+BO697+BQ697</f>
        <v>0</v>
      </c>
      <c r="BS697">
        <f>IF(BW696&gt;0,BS696,0)</f>
        <v>0</v>
      </c>
      <c r="BT697" s="7">
        <f>SUM(BD697:BE697)+BR697+BS697</f>
        <v>0</v>
      </c>
      <c r="BU697" s="7">
        <f>IF(AND(BT697&gt;0,BT698=0),BT697,0)</f>
        <v>0</v>
      </c>
      <c r="BV697" s="7">
        <f>IF(BW696&gt;0,BV696,0)</f>
        <v>0</v>
      </c>
      <c r="BW697" s="7">
        <f>IF(ROUND(BT697-BV697,2)&gt;0,ROUND(BT697-BV697,2),0)</f>
        <v>0</v>
      </c>
      <c r="CB697">
        <v>695</v>
      </c>
      <c r="CC697" s="7">
        <f>IF(DB696&gt;0,CC696-1000,CC696)</f>
        <v>0</v>
      </c>
      <c r="CD697" s="20">
        <f>IF(DB696&gt;0,ROUND(PMT($F$92/12,$F$96*12,-CC697),5),0)</f>
        <v>0</v>
      </c>
      <c r="CE697" s="15">
        <f>IF(DB696&gt;0,ROUND(CC697*$CE$1/1000,2),0)</f>
        <v>0</v>
      </c>
      <c r="CF697" s="9">
        <f>INT(CE697)</f>
        <v>0</v>
      </c>
      <c r="CG697" s="23">
        <f>INT((CE697-CF697)*10)/10</f>
        <v>0</v>
      </c>
      <c r="CH697" s="17">
        <f>CE697-CF697-CG697</f>
        <v>0</v>
      </c>
      <c r="CI697" s="23">
        <f>IF(OR(CH697=0.05,CH697=0),CH697,IF(AND(CH697&gt;0.051,CH697&lt;0.1),0.1,IF(AND(CH697&gt;0.001,CH697&lt;0.05),0.05,CH697)))</f>
        <v>0</v>
      </c>
      <c r="CJ697" s="23">
        <f>CF697+CG697+CI697</f>
        <v>0</v>
      </c>
      <c r="CK697" s="15">
        <f>IF(DB696&gt;0,ROUND($CD$1*$CK$1,2),0)</f>
        <v>0</v>
      </c>
      <c r="CL697" s="22">
        <v>0</v>
      </c>
      <c r="CM697" s="22">
        <f>IF(DB696&gt;0,ROUND($CD$1*$CM$1,2),0)</f>
        <v>0</v>
      </c>
      <c r="CN697" s="22">
        <f>IF(DB696&gt;0,ROUND($CD$1*$CN$1,2),0)</f>
        <v>0</v>
      </c>
      <c r="CO697" s="22">
        <f>IF(DB696&gt;0,ROUND($CD$1*$CO$1,2),0)</f>
        <v>0</v>
      </c>
      <c r="CP697" s="22">
        <f>IF(DB696&gt;0,ROUND($CD$1*$CP$1,2),0)</f>
        <v>0</v>
      </c>
      <c r="CQ697" s="15">
        <f>IF(DB696&gt;0,CK697+SUM(CM697:CP697),0)</f>
        <v>0</v>
      </c>
      <c r="CR697" s="22">
        <f>IF(DB696&gt;0,ROUND(CQ697/12,2),0)</f>
        <v>0</v>
      </c>
      <c r="CS697" s="9">
        <f>INT(CR697)</f>
        <v>0</v>
      </c>
      <c r="CT697" s="23">
        <f>INT((CR697-CS697)*10)/10</f>
        <v>0</v>
      </c>
      <c r="CU697" s="17">
        <f>CR697-CS697-CT697</f>
        <v>0</v>
      </c>
      <c r="CV697" s="23">
        <f>IF(OR(CU697=0.05,CU697=0),CU697,IF(AND(CU697&gt;0.051,CU697&lt;0.1),0.1,IF(AND(CU697&gt;0.001,CU697&lt;0.05),0.05,CU697)))</f>
        <v>0</v>
      </c>
      <c r="CW697" s="23">
        <f>CS697+CT697+CV697</f>
        <v>0</v>
      </c>
      <c r="CX697">
        <f>IF(DB696&gt;0,CX696,0)</f>
        <v>0</v>
      </c>
      <c r="CY697" s="7">
        <f>ROUND(CD697+CJ697+CW697+CX697,2)</f>
        <v>0</v>
      </c>
      <c r="CZ697" s="7">
        <f>IF(AND(CY697&gt;0,CY698=0),CY697,0)</f>
        <v>0</v>
      </c>
      <c r="DA697" s="7">
        <f>IF(DB696&gt;0,DA696,0)</f>
        <v>0</v>
      </c>
      <c r="DB697" s="7">
        <f>IF(ROUND(CY697-DA697,2)&gt;0,ROUND(CY697-DA697,2),0)</f>
        <v>0</v>
      </c>
      <c r="EB697">
        <v>695</v>
      </c>
      <c r="EC697" s="7">
        <f>IF(FB696&gt;0,EC696-1000,EC696)</f>
        <v>0</v>
      </c>
      <c r="ED697" s="20">
        <f>IF(FB696&gt;0,ROUND(PMT($F$92/12,$F$96*12,-EC697),5),0)</f>
        <v>0</v>
      </c>
      <c r="EE697" s="15">
        <f>IF(FB696&gt;0,ROUND(EC697*$EE$1/1000,2),0)</f>
        <v>0</v>
      </c>
      <c r="EF697" s="9">
        <f>INT(EE697)</f>
        <v>0</v>
      </c>
      <c r="EG697" s="23">
        <f>INT((EE697-EF697)*10)/10</f>
        <v>0</v>
      </c>
      <c r="EH697" s="17">
        <f>EE697-EF697-EG697</f>
        <v>0</v>
      </c>
      <c r="EI697" s="23">
        <f>IF(OR(EH697=0.05,EH697=0),EH697,IF(AND(EH697&gt;0.051,EH697&lt;0.1),0.1,IF(AND(EH697&gt;0.001,EH697&lt;0.05),0.05,EH697)))</f>
        <v>0</v>
      </c>
      <c r="EJ697" s="23">
        <f>EF697+EG697+EI697</f>
        <v>0</v>
      </c>
      <c r="EK697" s="15">
        <f>IF(FB696&gt;0,ROUND($ED$1*$EK$1,2),0)</f>
        <v>0</v>
      </c>
      <c r="EL697" s="22">
        <v>0</v>
      </c>
      <c r="EM697" s="22">
        <f>IF(FB696&gt;0,ROUND($ED$1*$EM$1,0),0)</f>
        <v>0</v>
      </c>
      <c r="EN697" s="22">
        <f>IF(FB696&gt;0,ROUND($ED$1*$EN$1,2),0)</f>
        <v>0</v>
      </c>
      <c r="EO697" s="22">
        <f>IF(FB696&gt;0,ROUND($ED$1*$EO$1,2),0)</f>
        <v>0</v>
      </c>
      <c r="EP697" s="22">
        <f>IF(FB696&gt;0,ROUND($ED$1*$EP$1,2),0)</f>
        <v>0</v>
      </c>
      <c r="EQ697" s="15">
        <f>IF(FB696&gt;0,EK697+SUM(EM697:EP697),0)</f>
        <v>0</v>
      </c>
      <c r="ER697" s="22">
        <f>IF(FB696&gt;0,ROUND(EQ697/12,2),0)</f>
        <v>0</v>
      </c>
      <c r="ES697" s="9">
        <f>INT(ER697)</f>
        <v>0</v>
      </c>
      <c r="ET697" s="23">
        <f>INT((ER697-ES697)*10)/10</f>
        <v>0</v>
      </c>
      <c r="EU697" s="17">
        <f>ER697-ES697-ET697</f>
        <v>0</v>
      </c>
      <c r="EV697" s="23">
        <f>IF(OR(EU697=0.05,EU697=0),EU697,IF(AND(EU697&gt;0.051,EU697&lt;0.1),0.1,IF(AND(EU697&gt;0.001,EU697&lt;0.05),0.05,EU697)))</f>
        <v>0</v>
      </c>
      <c r="EW697" s="23">
        <f>ES697+ET697+EV697</f>
        <v>0</v>
      </c>
      <c r="EX697">
        <f>IF(FB696&gt;0,EX696,0)</f>
        <v>0</v>
      </c>
      <c r="EY697" s="7">
        <f>ROUND(ED697+EJ697+EW697+EX697,2)</f>
        <v>0</v>
      </c>
      <c r="EZ697" s="7">
        <f>IF(AND(EY697&gt;0,EY698=0),EY697,0)</f>
        <v>0</v>
      </c>
      <c r="FA697" s="7">
        <f>IF(FB696&gt;0,FA696,0)</f>
        <v>0</v>
      </c>
      <c r="FB697" s="7">
        <f>IF(ROUND(EY697-FA697,2)&gt;0,ROUND(EY697-FA697,2),0)</f>
        <v>0</v>
      </c>
      <c r="GB697">
        <v>695</v>
      </c>
      <c r="GC697" s="7">
        <f>IF(HB696&gt;0,GC696-1000,GC696)</f>
        <v>0</v>
      </c>
      <c r="GD697" s="20">
        <f>IF(HB696&gt;0,ROUND(PMT($F$92/12,$F$96*12,-GC697),5),0)</f>
        <v>0</v>
      </c>
      <c r="GE697" s="15">
        <f>IF(HB696&gt;0,ROUND(GC697*$GE$1/1000,2),0)</f>
        <v>0</v>
      </c>
      <c r="GF697" s="9">
        <f>INT(GE697)</f>
        <v>0</v>
      </c>
      <c r="GG697" s="23">
        <f>INT((GE697-GF697)*10)/10</f>
        <v>0</v>
      </c>
      <c r="GH697" s="17">
        <f>GE697-GF697-GG697</f>
        <v>0</v>
      </c>
      <c r="GI697" s="23">
        <f>IF(OR(GH697=0.05,GH697=0),GH697,IF(AND(GH697&gt;0.051,GH697&lt;0.1),0.1,IF(AND(GH697&gt;0.001,GH697&lt;0.05),0.05,GH697)))</f>
        <v>0</v>
      </c>
      <c r="GJ697" s="23">
        <f>GF697+GG697+GI697</f>
        <v>0</v>
      </c>
      <c r="GK697" s="15">
        <f>IF(HB696&gt;0,ROUND($GD$1*$GK$1,2),0)</f>
        <v>0</v>
      </c>
      <c r="GL697" s="22">
        <v>0</v>
      </c>
      <c r="GM697" s="22">
        <f>IF(HB696&gt;0,ROUND($GD$1*$GM$1,0),0)</f>
        <v>0</v>
      </c>
      <c r="GN697" s="22">
        <f>IF(HB696&gt;0,ROUND($GD$1*$GN$1,2),0)</f>
        <v>0</v>
      </c>
      <c r="GO697" s="22">
        <f>IF(HB696&gt;0,ROUND($GD$1*$GO$1,2),0)</f>
        <v>0</v>
      </c>
      <c r="GP697" s="22">
        <f>IF(HB696&gt;0,ROUND($GD$1*$GP$1,2),0)</f>
        <v>0</v>
      </c>
      <c r="GQ697" s="15">
        <f>IF(HB696&gt;0,GK697+SUM(GM697:GP697),0)</f>
        <v>0</v>
      </c>
      <c r="GR697" s="22">
        <f>IF(HB696&gt;0,ROUND(GQ697/12,2),0)</f>
        <v>0</v>
      </c>
      <c r="GS697" s="9">
        <f>INT(GR697)</f>
        <v>0</v>
      </c>
      <c r="GT697" s="23">
        <f>INT((GR697-GS697)*10)/10</f>
        <v>0</v>
      </c>
      <c r="GU697" s="17">
        <f>GR697-GS697-GT697</f>
        <v>0</v>
      </c>
      <c r="GV697" s="23">
        <f>IF(OR(GU697=0.05,GU697=0),GU697,IF(AND(GU697&gt;0.051,GU697&lt;0.1),0.1,IF(AND(GU697&gt;0.001,GU697&lt;0.05),0.05,GU697)))</f>
        <v>0</v>
      </c>
      <c r="GW697" s="23">
        <f>GS697+GT697+GV697</f>
        <v>0</v>
      </c>
      <c r="GX697">
        <f>IF(HB696&gt;0,GX696,0)</f>
        <v>0</v>
      </c>
      <c r="GY697" s="7">
        <f>ROUND(GD697+GJ697+GW697+GX697,2)</f>
        <v>0</v>
      </c>
      <c r="GZ697" s="7">
        <f>IF(AND(GY697&gt;0,GY698=0),GY697,0)</f>
        <v>0</v>
      </c>
      <c r="HA697" s="7">
        <f>IF(HB696&gt;0,HA696,0)</f>
        <v>0</v>
      </c>
      <c r="HB697" s="7">
        <f>IF(ROUND(GY697-HA697,2)&gt;0,ROUND(GY697-HA697,2),0)</f>
        <v>0</v>
      </c>
    </row>
    <row r="698" spans="1:235">
      <c r="BB698">
        <v>696</v>
      </c>
      <c r="BC698" s="7">
        <f>IF(BW697&gt;0,BC697-1000,BC697)</f>
        <v>0</v>
      </c>
      <c r="BD698" s="20">
        <f>IF(BW697&gt;0,ROUND(PMT($F$92/12,$F$96*12,-BC698),5),0)</f>
        <v>0</v>
      </c>
      <c r="BE698" s="15">
        <f>IF(BW697&gt;0,ROUND(BC698*$E$1/1000,2),0)</f>
        <v>0</v>
      </c>
      <c r="BF698" s="15">
        <f>IF(BW697&gt;0,ROUND(MIN(BC698,$F$168)*$BF$1,2),0)</f>
        <v>0</v>
      </c>
      <c r="BG698" s="22">
        <v>0</v>
      </c>
      <c r="BH698" s="22">
        <f>IF(BW697&gt;0,ROUND(MIN(BC698,$F$168)*$BH$1,0),0)</f>
        <v>0</v>
      </c>
      <c r="BI698" s="22">
        <f>IF(BW697&gt;0,ROUND(MIN(BC698,$F$168)*$BI$1,2),0)</f>
        <v>0</v>
      </c>
      <c r="BJ698" s="22">
        <f>IF(BW697&gt;0,ROUND(MIN(BC698,$F$168)*$BJ$1,2),0)</f>
        <v>0</v>
      </c>
      <c r="BK698" s="22">
        <f>IF(BW697&gt;0,ROUND(MIN(BC698,$F$168)*$BK$1,2),0)</f>
        <v>0</v>
      </c>
      <c r="BL698" s="15">
        <f>IF(BW697&gt;0,BF698+SUM(BH698:BK698),0)</f>
        <v>0</v>
      </c>
      <c r="BM698" s="22">
        <f>IF(BW697&gt;0,ROUND(BL698/12,2),0)</f>
        <v>0</v>
      </c>
      <c r="BN698" s="9">
        <f>INT(BM698)</f>
        <v>0</v>
      </c>
      <c r="BO698" s="23">
        <f>INT((BM698-BN698)*10)/10</f>
        <v>0</v>
      </c>
      <c r="BP698" s="17">
        <f>BM698-BN698-BO698</f>
        <v>0</v>
      </c>
      <c r="BQ698" s="23">
        <f>IF(OR(BP698=0.05,BP698=0),BP698,IF(AND(BP698&gt;0.051,BP698&lt;0.1),0.1,IF(AND(BP698&gt;0.001,BP698&lt;0.05),0.05,BP698)))</f>
        <v>0</v>
      </c>
      <c r="BR698" s="23">
        <f>BN698+BO698+BQ698</f>
        <v>0</v>
      </c>
      <c r="BS698">
        <f>IF(BW697&gt;0,BS697,0)</f>
        <v>0</v>
      </c>
      <c r="BT698" s="7">
        <f>SUM(BD698:BE698)+BR698+BS698</f>
        <v>0</v>
      </c>
      <c r="BU698" s="7">
        <f>IF(AND(BT698&gt;0,BT699=0),BT698,0)</f>
        <v>0</v>
      </c>
      <c r="BV698" s="7">
        <f>IF(BW697&gt;0,BV697,0)</f>
        <v>0</v>
      </c>
      <c r="BW698" s="7">
        <f>IF(ROUND(BT698-BV698,2)&gt;0,ROUND(BT698-BV698,2),0)</f>
        <v>0</v>
      </c>
      <c r="CB698">
        <v>696</v>
      </c>
      <c r="CC698" s="7">
        <f>IF(DB697&gt;0,CC697-1000,CC697)</f>
        <v>0</v>
      </c>
      <c r="CD698" s="20">
        <f>IF(DB697&gt;0,ROUND(PMT($F$92/12,$F$96*12,-CC698),5),0)</f>
        <v>0</v>
      </c>
      <c r="CE698" s="15">
        <f>IF(DB697&gt;0,ROUND(CC698*$CE$1/1000,2),0)</f>
        <v>0</v>
      </c>
      <c r="CF698" s="9">
        <f>INT(CE698)</f>
        <v>0</v>
      </c>
      <c r="CG698" s="23">
        <f>INT((CE698-CF698)*10)/10</f>
        <v>0</v>
      </c>
      <c r="CH698" s="17">
        <f>CE698-CF698-CG698</f>
        <v>0</v>
      </c>
      <c r="CI698" s="23">
        <f>IF(OR(CH698=0.05,CH698=0),CH698,IF(AND(CH698&gt;0.051,CH698&lt;0.1),0.1,IF(AND(CH698&gt;0.001,CH698&lt;0.05),0.05,CH698)))</f>
        <v>0</v>
      </c>
      <c r="CJ698" s="23">
        <f>CF698+CG698+CI698</f>
        <v>0</v>
      </c>
      <c r="CK698" s="15">
        <f>IF(DB697&gt;0,ROUND($CD$1*$CK$1,2),0)</f>
        <v>0</v>
      </c>
      <c r="CL698" s="22">
        <v>0</v>
      </c>
      <c r="CM698" s="22">
        <f>IF(DB697&gt;0,ROUND($CD$1*$CM$1,2),0)</f>
        <v>0</v>
      </c>
      <c r="CN698" s="22">
        <f>IF(DB697&gt;0,ROUND($CD$1*$CN$1,2),0)</f>
        <v>0</v>
      </c>
      <c r="CO698" s="22">
        <f>IF(DB697&gt;0,ROUND($CD$1*$CO$1,2),0)</f>
        <v>0</v>
      </c>
      <c r="CP698" s="22">
        <f>IF(DB697&gt;0,ROUND($CD$1*$CP$1,2),0)</f>
        <v>0</v>
      </c>
      <c r="CQ698" s="15">
        <f>IF(DB697&gt;0,CK698+SUM(CM698:CP698),0)</f>
        <v>0</v>
      </c>
      <c r="CR698" s="22">
        <f>IF(DB697&gt;0,ROUND(CQ698/12,2),0)</f>
        <v>0</v>
      </c>
      <c r="CS698" s="9">
        <f>INT(CR698)</f>
        <v>0</v>
      </c>
      <c r="CT698" s="23">
        <f>INT((CR698-CS698)*10)/10</f>
        <v>0</v>
      </c>
      <c r="CU698" s="17">
        <f>CR698-CS698-CT698</f>
        <v>0</v>
      </c>
      <c r="CV698" s="23">
        <f>IF(OR(CU698=0.05,CU698=0),CU698,IF(AND(CU698&gt;0.051,CU698&lt;0.1),0.1,IF(AND(CU698&gt;0.001,CU698&lt;0.05),0.05,CU698)))</f>
        <v>0</v>
      </c>
      <c r="CW698" s="23">
        <f>CS698+CT698+CV698</f>
        <v>0</v>
      </c>
      <c r="CX698">
        <f>IF(DB697&gt;0,CX697,0)</f>
        <v>0</v>
      </c>
      <c r="CY698" s="7">
        <f>ROUND(CD698+CJ698+CW698+CX698,2)</f>
        <v>0</v>
      </c>
      <c r="CZ698" s="7">
        <f>IF(AND(CY698&gt;0,CY699=0),CY698,0)</f>
        <v>0</v>
      </c>
      <c r="DA698" s="7">
        <f>IF(DB697&gt;0,DA697,0)</f>
        <v>0</v>
      </c>
      <c r="DB698" s="7">
        <f>IF(ROUND(CY698-DA698,2)&gt;0,ROUND(CY698-DA698,2),0)</f>
        <v>0</v>
      </c>
      <c r="EB698">
        <v>696</v>
      </c>
      <c r="EC698" s="7">
        <f>IF(FB697&gt;0,EC697-1000,EC697)</f>
        <v>0</v>
      </c>
      <c r="ED698" s="20">
        <f>IF(FB697&gt;0,ROUND(PMT($F$92/12,$F$96*12,-EC698),5),0)</f>
        <v>0</v>
      </c>
      <c r="EE698" s="15">
        <f>IF(FB697&gt;0,ROUND(EC698*$EE$1/1000,2),0)</f>
        <v>0</v>
      </c>
      <c r="EF698" s="9">
        <f>INT(EE698)</f>
        <v>0</v>
      </c>
      <c r="EG698" s="23">
        <f>INT((EE698-EF698)*10)/10</f>
        <v>0</v>
      </c>
      <c r="EH698" s="17">
        <f>EE698-EF698-EG698</f>
        <v>0</v>
      </c>
      <c r="EI698" s="23">
        <f>IF(OR(EH698=0.05,EH698=0),EH698,IF(AND(EH698&gt;0.051,EH698&lt;0.1),0.1,IF(AND(EH698&gt;0.001,EH698&lt;0.05),0.05,EH698)))</f>
        <v>0</v>
      </c>
      <c r="EJ698" s="23">
        <f>EF698+EG698+EI698</f>
        <v>0</v>
      </c>
      <c r="EK698" s="15">
        <f>IF(FB697&gt;0,ROUND($ED$1*$EK$1,2),0)</f>
        <v>0</v>
      </c>
      <c r="EL698" s="22">
        <v>0</v>
      </c>
      <c r="EM698" s="22">
        <f>IF(FB697&gt;0,ROUND($ED$1*$EM$1,0),0)</f>
        <v>0</v>
      </c>
      <c r="EN698" s="22">
        <f>IF(FB697&gt;0,ROUND($ED$1*$EN$1,2),0)</f>
        <v>0</v>
      </c>
      <c r="EO698" s="22">
        <f>IF(FB697&gt;0,ROUND($ED$1*$EO$1,2),0)</f>
        <v>0</v>
      </c>
      <c r="EP698" s="22">
        <f>IF(FB697&gt;0,ROUND($ED$1*$EP$1,2),0)</f>
        <v>0</v>
      </c>
      <c r="EQ698" s="15">
        <f>IF(FB697&gt;0,EK698+SUM(EM698:EP698),0)</f>
        <v>0</v>
      </c>
      <c r="ER698" s="22">
        <f>IF(FB697&gt;0,ROUND(EQ698/12,2),0)</f>
        <v>0</v>
      </c>
      <c r="ES698" s="9">
        <f>INT(ER698)</f>
        <v>0</v>
      </c>
      <c r="ET698" s="23">
        <f>INT((ER698-ES698)*10)/10</f>
        <v>0</v>
      </c>
      <c r="EU698" s="17">
        <f>ER698-ES698-ET698</f>
        <v>0</v>
      </c>
      <c r="EV698" s="23">
        <f>IF(OR(EU698=0.05,EU698=0),EU698,IF(AND(EU698&gt;0.051,EU698&lt;0.1),0.1,IF(AND(EU698&gt;0.001,EU698&lt;0.05),0.05,EU698)))</f>
        <v>0</v>
      </c>
      <c r="EW698" s="23">
        <f>ES698+ET698+EV698</f>
        <v>0</v>
      </c>
      <c r="EX698">
        <f>IF(FB697&gt;0,EX697,0)</f>
        <v>0</v>
      </c>
      <c r="EY698" s="7">
        <f>ROUND(ED698+EJ698+EW698+EX698,2)</f>
        <v>0</v>
      </c>
      <c r="EZ698" s="7">
        <f>IF(AND(EY698&gt;0,EY699=0),EY698,0)</f>
        <v>0</v>
      </c>
      <c r="FA698" s="7">
        <f>IF(FB697&gt;0,FA697,0)</f>
        <v>0</v>
      </c>
      <c r="FB698" s="7">
        <f>IF(ROUND(EY698-FA698,2)&gt;0,ROUND(EY698-FA698,2),0)</f>
        <v>0</v>
      </c>
      <c r="GB698">
        <v>696</v>
      </c>
      <c r="GC698" s="7">
        <f>IF(HB697&gt;0,GC697-1000,GC697)</f>
        <v>0</v>
      </c>
      <c r="GD698" s="20">
        <f>IF(HB697&gt;0,ROUND(PMT($F$92/12,$F$96*12,-GC698),5),0)</f>
        <v>0</v>
      </c>
      <c r="GE698" s="15">
        <f>IF(HB697&gt;0,ROUND(GC698*$GE$1/1000,2),0)</f>
        <v>0</v>
      </c>
      <c r="GF698" s="9">
        <f>INT(GE698)</f>
        <v>0</v>
      </c>
      <c r="GG698" s="23">
        <f>INT((GE698-GF698)*10)/10</f>
        <v>0</v>
      </c>
      <c r="GH698" s="17">
        <f>GE698-GF698-GG698</f>
        <v>0</v>
      </c>
      <c r="GI698" s="23">
        <f>IF(OR(GH698=0.05,GH698=0),GH698,IF(AND(GH698&gt;0.051,GH698&lt;0.1),0.1,IF(AND(GH698&gt;0.001,GH698&lt;0.05),0.05,GH698)))</f>
        <v>0</v>
      </c>
      <c r="GJ698" s="23">
        <f>GF698+GG698+GI698</f>
        <v>0</v>
      </c>
      <c r="GK698" s="15">
        <f>IF(HB697&gt;0,ROUND($GD$1*$GK$1,2),0)</f>
        <v>0</v>
      </c>
      <c r="GL698" s="22">
        <v>0</v>
      </c>
      <c r="GM698" s="22">
        <f>IF(HB697&gt;0,ROUND($GD$1*$GM$1,0),0)</f>
        <v>0</v>
      </c>
      <c r="GN698" s="22">
        <f>IF(HB697&gt;0,ROUND($GD$1*$GN$1,2),0)</f>
        <v>0</v>
      </c>
      <c r="GO698" s="22">
        <f>IF(HB697&gt;0,ROUND($GD$1*$GO$1,2),0)</f>
        <v>0</v>
      </c>
      <c r="GP698" s="22">
        <f>IF(HB697&gt;0,ROUND($GD$1*$GP$1,2),0)</f>
        <v>0</v>
      </c>
      <c r="GQ698" s="15">
        <f>IF(HB697&gt;0,GK698+SUM(GM698:GP698),0)</f>
        <v>0</v>
      </c>
      <c r="GR698" s="22">
        <f>IF(HB697&gt;0,ROUND(GQ698/12,2),0)</f>
        <v>0</v>
      </c>
      <c r="GS698" s="9">
        <f>INT(GR698)</f>
        <v>0</v>
      </c>
      <c r="GT698" s="23">
        <f>INT((GR698-GS698)*10)/10</f>
        <v>0</v>
      </c>
      <c r="GU698" s="17">
        <f>GR698-GS698-GT698</f>
        <v>0</v>
      </c>
      <c r="GV698" s="23">
        <f>IF(OR(GU698=0.05,GU698=0),GU698,IF(AND(GU698&gt;0.051,GU698&lt;0.1),0.1,IF(AND(GU698&gt;0.001,GU698&lt;0.05),0.05,GU698)))</f>
        <v>0</v>
      </c>
      <c r="GW698" s="23">
        <f>GS698+GT698+GV698</f>
        <v>0</v>
      </c>
      <c r="GX698">
        <f>IF(HB697&gt;0,GX697,0)</f>
        <v>0</v>
      </c>
      <c r="GY698" s="7">
        <f>ROUND(GD698+GJ698+GW698+GX698,2)</f>
        <v>0</v>
      </c>
      <c r="GZ698" s="7">
        <f>IF(AND(GY698&gt;0,GY699=0),GY698,0)</f>
        <v>0</v>
      </c>
      <c r="HA698" s="7">
        <f>IF(HB697&gt;0,HA697,0)</f>
        <v>0</v>
      </c>
      <c r="HB698" s="7">
        <f>IF(ROUND(GY698-HA698,2)&gt;0,ROUND(GY698-HA698,2),0)</f>
        <v>0</v>
      </c>
    </row>
    <row r="699" spans="1:235">
      <c r="BB699">
        <v>697</v>
      </c>
      <c r="BC699" s="7">
        <f>IF(BW698&gt;0,BC698-1000,BC698)</f>
        <v>0</v>
      </c>
      <c r="BD699" s="20">
        <f>IF(BW698&gt;0,ROUND(PMT($F$92/12,$F$96*12,-BC699),5),0)</f>
        <v>0</v>
      </c>
      <c r="BE699" s="15">
        <f>IF(BW698&gt;0,ROUND(BC699*$E$1/1000,2),0)</f>
        <v>0</v>
      </c>
      <c r="BF699" s="15">
        <f>IF(BW698&gt;0,ROUND(MIN(BC699,$F$168)*$BF$1,2),0)</f>
        <v>0</v>
      </c>
      <c r="BG699" s="22">
        <v>0</v>
      </c>
      <c r="BH699" s="22">
        <f>IF(BW698&gt;0,ROUND(MIN(BC699,$F$168)*$BH$1,0),0)</f>
        <v>0</v>
      </c>
      <c r="BI699" s="22">
        <f>IF(BW698&gt;0,ROUND(MIN(BC699,$F$168)*$BI$1,2),0)</f>
        <v>0</v>
      </c>
      <c r="BJ699" s="22">
        <f>IF(BW698&gt;0,ROUND(MIN(BC699,$F$168)*$BJ$1,2),0)</f>
        <v>0</v>
      </c>
      <c r="BK699" s="22">
        <f>IF(BW698&gt;0,ROUND(MIN(BC699,$F$168)*$BK$1,2),0)</f>
        <v>0</v>
      </c>
      <c r="BL699" s="15">
        <f>IF(BW698&gt;0,BF699+SUM(BH699:BK699),0)</f>
        <v>0</v>
      </c>
      <c r="BM699" s="22">
        <f>IF(BW698&gt;0,ROUND(BL699/12,2),0)</f>
        <v>0</v>
      </c>
      <c r="BN699" s="9">
        <f>INT(BM699)</f>
        <v>0</v>
      </c>
      <c r="BO699" s="23">
        <f>INT((BM699-BN699)*10)/10</f>
        <v>0</v>
      </c>
      <c r="BP699" s="17">
        <f>BM699-BN699-BO699</f>
        <v>0</v>
      </c>
      <c r="BQ699" s="23">
        <f>IF(OR(BP699=0.05,BP699=0),BP699,IF(AND(BP699&gt;0.051,BP699&lt;0.1),0.1,IF(AND(BP699&gt;0.001,BP699&lt;0.05),0.05,BP699)))</f>
        <v>0</v>
      </c>
      <c r="BR699" s="23">
        <f>BN699+BO699+BQ699</f>
        <v>0</v>
      </c>
      <c r="BS699">
        <f>IF(BW698&gt;0,BS698,0)</f>
        <v>0</v>
      </c>
      <c r="BT699" s="7">
        <f>SUM(BD699:BE699)+BR699+BS699</f>
        <v>0</v>
      </c>
      <c r="BU699" s="7">
        <f>IF(AND(BT699&gt;0,BT700=0),BT699,0)</f>
        <v>0</v>
      </c>
      <c r="BV699" s="7">
        <f>IF(BW698&gt;0,BV698,0)</f>
        <v>0</v>
      </c>
      <c r="BW699" s="7">
        <f>IF(ROUND(BT699-BV699,2)&gt;0,ROUND(BT699-BV699,2),0)</f>
        <v>0</v>
      </c>
      <c r="CB699">
        <v>697</v>
      </c>
      <c r="CC699" s="7">
        <f>IF(DB698&gt;0,CC698-1000,CC698)</f>
        <v>0</v>
      </c>
      <c r="CD699" s="20">
        <f>IF(DB698&gt;0,ROUND(PMT($F$92/12,$F$96*12,-CC699),5),0)</f>
        <v>0</v>
      </c>
      <c r="CE699" s="15">
        <f>IF(DB698&gt;0,ROUND(CC699*$CE$1/1000,2),0)</f>
        <v>0</v>
      </c>
      <c r="CF699" s="9">
        <f>INT(CE699)</f>
        <v>0</v>
      </c>
      <c r="CG699" s="23">
        <f>INT((CE699-CF699)*10)/10</f>
        <v>0</v>
      </c>
      <c r="CH699" s="17">
        <f>CE699-CF699-CG699</f>
        <v>0</v>
      </c>
      <c r="CI699" s="23">
        <f>IF(OR(CH699=0.05,CH699=0),CH699,IF(AND(CH699&gt;0.051,CH699&lt;0.1),0.1,IF(AND(CH699&gt;0.001,CH699&lt;0.05),0.05,CH699)))</f>
        <v>0</v>
      </c>
      <c r="CJ699" s="23">
        <f>CF699+CG699+CI699</f>
        <v>0</v>
      </c>
      <c r="CK699" s="15">
        <f>IF(DB698&gt;0,ROUND($CD$1*$CK$1,2),0)</f>
        <v>0</v>
      </c>
      <c r="CL699" s="22">
        <v>0</v>
      </c>
      <c r="CM699" s="22">
        <f>IF(DB698&gt;0,ROUND($CD$1*$CM$1,2),0)</f>
        <v>0</v>
      </c>
      <c r="CN699" s="22">
        <f>IF(DB698&gt;0,ROUND($CD$1*$CN$1,2),0)</f>
        <v>0</v>
      </c>
      <c r="CO699" s="22">
        <f>IF(DB698&gt;0,ROUND($CD$1*$CO$1,2),0)</f>
        <v>0</v>
      </c>
      <c r="CP699" s="22">
        <f>IF(DB698&gt;0,ROUND($CD$1*$CP$1,2),0)</f>
        <v>0</v>
      </c>
      <c r="CQ699" s="15">
        <f>IF(DB698&gt;0,CK699+SUM(CM699:CP699),0)</f>
        <v>0</v>
      </c>
      <c r="CR699" s="22">
        <f>IF(DB698&gt;0,ROUND(CQ699/12,2),0)</f>
        <v>0</v>
      </c>
      <c r="CS699" s="9">
        <f>INT(CR699)</f>
        <v>0</v>
      </c>
      <c r="CT699" s="23">
        <f>INT((CR699-CS699)*10)/10</f>
        <v>0</v>
      </c>
      <c r="CU699" s="17">
        <f>CR699-CS699-CT699</f>
        <v>0</v>
      </c>
      <c r="CV699" s="23">
        <f>IF(OR(CU699=0.05,CU699=0),CU699,IF(AND(CU699&gt;0.051,CU699&lt;0.1),0.1,IF(AND(CU699&gt;0.001,CU699&lt;0.05),0.05,CU699)))</f>
        <v>0</v>
      </c>
      <c r="CW699" s="23">
        <f>CS699+CT699+CV699</f>
        <v>0</v>
      </c>
      <c r="CX699">
        <f>IF(DB698&gt;0,CX698,0)</f>
        <v>0</v>
      </c>
      <c r="CY699" s="7">
        <f>ROUND(CD699+CJ699+CW699+CX699,2)</f>
        <v>0</v>
      </c>
      <c r="CZ699" s="7">
        <f>IF(AND(CY699&gt;0,CY700=0),CY699,0)</f>
        <v>0</v>
      </c>
      <c r="DA699" s="7">
        <f>IF(DB698&gt;0,DA698,0)</f>
        <v>0</v>
      </c>
      <c r="DB699" s="7">
        <f>IF(ROUND(CY699-DA699,2)&gt;0,ROUND(CY699-DA699,2),0)</f>
        <v>0</v>
      </c>
      <c r="EB699">
        <v>697</v>
      </c>
      <c r="EC699" s="7">
        <f>IF(FB698&gt;0,EC698-1000,EC698)</f>
        <v>0</v>
      </c>
      <c r="ED699" s="20">
        <f>IF(FB698&gt;0,ROUND(PMT($F$92/12,$F$96*12,-EC699),5),0)</f>
        <v>0</v>
      </c>
      <c r="EE699" s="15">
        <f>IF(FB698&gt;0,ROUND(EC699*$EE$1/1000,2),0)</f>
        <v>0</v>
      </c>
      <c r="EF699" s="9">
        <f>INT(EE699)</f>
        <v>0</v>
      </c>
      <c r="EG699" s="23">
        <f>INT((EE699-EF699)*10)/10</f>
        <v>0</v>
      </c>
      <c r="EH699" s="17">
        <f>EE699-EF699-EG699</f>
        <v>0</v>
      </c>
      <c r="EI699" s="23">
        <f>IF(OR(EH699=0.05,EH699=0),EH699,IF(AND(EH699&gt;0.051,EH699&lt;0.1),0.1,IF(AND(EH699&gt;0.001,EH699&lt;0.05),0.05,EH699)))</f>
        <v>0</v>
      </c>
      <c r="EJ699" s="23">
        <f>EF699+EG699+EI699</f>
        <v>0</v>
      </c>
      <c r="EK699" s="15">
        <f>IF(FB698&gt;0,ROUND($ED$1*$EK$1,2),0)</f>
        <v>0</v>
      </c>
      <c r="EL699" s="22">
        <v>0</v>
      </c>
      <c r="EM699" s="22">
        <f>IF(FB698&gt;0,ROUND($ED$1*$EM$1,0),0)</f>
        <v>0</v>
      </c>
      <c r="EN699" s="22">
        <f>IF(FB698&gt;0,ROUND($ED$1*$EN$1,2),0)</f>
        <v>0</v>
      </c>
      <c r="EO699" s="22">
        <f>IF(FB698&gt;0,ROUND($ED$1*$EO$1,2),0)</f>
        <v>0</v>
      </c>
      <c r="EP699" s="22">
        <f>IF(FB698&gt;0,ROUND($ED$1*$EP$1,2),0)</f>
        <v>0</v>
      </c>
      <c r="EQ699" s="15">
        <f>IF(FB698&gt;0,EK699+SUM(EM699:EP699),0)</f>
        <v>0</v>
      </c>
      <c r="ER699" s="22">
        <f>IF(FB698&gt;0,ROUND(EQ699/12,2),0)</f>
        <v>0</v>
      </c>
      <c r="ES699" s="9">
        <f>INT(ER699)</f>
        <v>0</v>
      </c>
      <c r="ET699" s="23">
        <f>INT((ER699-ES699)*10)/10</f>
        <v>0</v>
      </c>
      <c r="EU699" s="17">
        <f>ER699-ES699-ET699</f>
        <v>0</v>
      </c>
      <c r="EV699" s="23">
        <f>IF(OR(EU699=0.05,EU699=0),EU699,IF(AND(EU699&gt;0.051,EU699&lt;0.1),0.1,IF(AND(EU699&gt;0.001,EU699&lt;0.05),0.05,EU699)))</f>
        <v>0</v>
      </c>
      <c r="EW699" s="23">
        <f>ES699+ET699+EV699</f>
        <v>0</v>
      </c>
      <c r="EX699">
        <f>IF(FB698&gt;0,EX698,0)</f>
        <v>0</v>
      </c>
      <c r="EY699" s="7">
        <f>ROUND(ED699+EJ699+EW699+EX699,2)</f>
        <v>0</v>
      </c>
      <c r="EZ699" s="7">
        <f>IF(AND(EY699&gt;0,EY700=0),EY699,0)</f>
        <v>0</v>
      </c>
      <c r="FA699" s="7">
        <f>IF(FB698&gt;0,FA698,0)</f>
        <v>0</v>
      </c>
      <c r="FB699" s="7">
        <f>IF(ROUND(EY699-FA699,2)&gt;0,ROUND(EY699-FA699,2),0)</f>
        <v>0</v>
      </c>
      <c r="GB699">
        <v>697</v>
      </c>
      <c r="GC699" s="7">
        <f>IF(HB698&gt;0,GC698-1000,GC698)</f>
        <v>0</v>
      </c>
      <c r="GD699" s="20">
        <f>IF(HB698&gt;0,ROUND(PMT($F$92/12,$F$96*12,-GC699),5),0)</f>
        <v>0</v>
      </c>
      <c r="GE699" s="15">
        <f>IF(HB698&gt;0,ROUND(GC699*$GE$1/1000,2),0)</f>
        <v>0</v>
      </c>
      <c r="GF699" s="9">
        <f>INT(GE699)</f>
        <v>0</v>
      </c>
      <c r="GG699" s="23">
        <f>INT((GE699-GF699)*10)/10</f>
        <v>0</v>
      </c>
      <c r="GH699" s="17">
        <f>GE699-GF699-GG699</f>
        <v>0</v>
      </c>
      <c r="GI699" s="23">
        <f>IF(OR(GH699=0.05,GH699=0),GH699,IF(AND(GH699&gt;0.051,GH699&lt;0.1),0.1,IF(AND(GH699&gt;0.001,GH699&lt;0.05),0.05,GH699)))</f>
        <v>0</v>
      </c>
      <c r="GJ699" s="23">
        <f>GF699+GG699+GI699</f>
        <v>0</v>
      </c>
      <c r="GK699" s="15">
        <f>IF(HB698&gt;0,ROUND($GD$1*$GK$1,2),0)</f>
        <v>0</v>
      </c>
      <c r="GL699" s="22">
        <v>0</v>
      </c>
      <c r="GM699" s="22">
        <f>IF(HB698&gt;0,ROUND($GD$1*$GM$1,0),0)</f>
        <v>0</v>
      </c>
      <c r="GN699" s="22">
        <f>IF(HB698&gt;0,ROUND($GD$1*$GN$1,2),0)</f>
        <v>0</v>
      </c>
      <c r="GO699" s="22">
        <f>IF(HB698&gt;0,ROUND($GD$1*$GO$1,2),0)</f>
        <v>0</v>
      </c>
      <c r="GP699" s="22">
        <f>IF(HB698&gt;0,ROUND($GD$1*$GP$1,2),0)</f>
        <v>0</v>
      </c>
      <c r="GQ699" s="15">
        <f>IF(HB698&gt;0,GK699+SUM(GM699:GP699),0)</f>
        <v>0</v>
      </c>
      <c r="GR699" s="22">
        <f>IF(HB698&gt;0,ROUND(GQ699/12,2),0)</f>
        <v>0</v>
      </c>
      <c r="GS699" s="9">
        <f>INT(GR699)</f>
        <v>0</v>
      </c>
      <c r="GT699" s="23">
        <f>INT((GR699-GS699)*10)/10</f>
        <v>0</v>
      </c>
      <c r="GU699" s="17">
        <f>GR699-GS699-GT699</f>
        <v>0</v>
      </c>
      <c r="GV699" s="23">
        <f>IF(OR(GU699=0.05,GU699=0),GU699,IF(AND(GU699&gt;0.051,GU699&lt;0.1),0.1,IF(AND(GU699&gt;0.001,GU699&lt;0.05),0.05,GU699)))</f>
        <v>0</v>
      </c>
      <c r="GW699" s="23">
        <f>GS699+GT699+GV699</f>
        <v>0</v>
      </c>
      <c r="GX699">
        <f>IF(HB698&gt;0,GX698,0)</f>
        <v>0</v>
      </c>
      <c r="GY699" s="7">
        <f>ROUND(GD699+GJ699+GW699+GX699,2)</f>
        <v>0</v>
      </c>
      <c r="GZ699" s="7">
        <f>IF(AND(GY699&gt;0,GY700=0),GY699,0)</f>
        <v>0</v>
      </c>
      <c r="HA699" s="7">
        <f>IF(HB698&gt;0,HA698,0)</f>
        <v>0</v>
      </c>
      <c r="HB699" s="7">
        <f>IF(ROUND(GY699-HA699,2)&gt;0,ROUND(GY699-HA699,2),0)</f>
        <v>0</v>
      </c>
    </row>
    <row r="700" spans="1:235">
      <c r="BB700">
        <v>698</v>
      </c>
      <c r="BC700" s="7">
        <f>IF(BW699&gt;0,BC699-1000,BC699)</f>
        <v>0</v>
      </c>
      <c r="BD700" s="20">
        <f>IF(BW699&gt;0,ROUND(PMT($F$92/12,$F$96*12,-BC700),5),0)</f>
        <v>0</v>
      </c>
      <c r="BE700" s="15">
        <f>IF(BW699&gt;0,ROUND(BC700*$E$1/1000,2),0)</f>
        <v>0</v>
      </c>
      <c r="BF700" s="15">
        <f>IF(BW699&gt;0,ROUND(MIN(BC700,$F$168)*$BF$1,2),0)</f>
        <v>0</v>
      </c>
      <c r="BG700" s="22">
        <v>0</v>
      </c>
      <c r="BH700" s="22">
        <f>IF(BW699&gt;0,ROUND(MIN(BC700,$F$168)*$BH$1,0),0)</f>
        <v>0</v>
      </c>
      <c r="BI700" s="22">
        <f>IF(BW699&gt;0,ROUND(MIN(BC700,$F$168)*$BI$1,2),0)</f>
        <v>0</v>
      </c>
      <c r="BJ700" s="22">
        <f>IF(BW699&gt;0,ROUND(MIN(BC700,$F$168)*$BJ$1,2),0)</f>
        <v>0</v>
      </c>
      <c r="BK700" s="22">
        <f>IF(BW699&gt;0,ROUND(MIN(BC700,$F$168)*$BK$1,2),0)</f>
        <v>0</v>
      </c>
      <c r="BL700" s="15">
        <f>IF(BW699&gt;0,BF700+SUM(BH700:BK700),0)</f>
        <v>0</v>
      </c>
      <c r="BM700" s="22">
        <f>IF(BW699&gt;0,ROUND(BL700/12,2),0)</f>
        <v>0</v>
      </c>
      <c r="BN700" s="9">
        <f>INT(BM700)</f>
        <v>0</v>
      </c>
      <c r="BO700" s="23">
        <f>INT((BM700-BN700)*10)/10</f>
        <v>0</v>
      </c>
      <c r="BP700" s="17">
        <f>BM700-BN700-BO700</f>
        <v>0</v>
      </c>
      <c r="BQ700" s="23">
        <f>IF(OR(BP700=0.05,BP700=0),BP700,IF(AND(BP700&gt;0.051,BP700&lt;0.1),0.1,IF(AND(BP700&gt;0.001,BP700&lt;0.05),0.05,BP700)))</f>
        <v>0</v>
      </c>
      <c r="BR700" s="23">
        <f>BN700+BO700+BQ700</f>
        <v>0</v>
      </c>
      <c r="BS700">
        <f>IF(BW699&gt;0,BS699,0)</f>
        <v>0</v>
      </c>
      <c r="BT700" s="7">
        <f>SUM(BD700:BE700)+BR700+BS700</f>
        <v>0</v>
      </c>
      <c r="BU700" s="7">
        <f>IF(AND(BT700&gt;0,BT701=0),BT700,0)</f>
        <v>0</v>
      </c>
      <c r="BV700" s="7">
        <f>IF(BW699&gt;0,BV699,0)</f>
        <v>0</v>
      </c>
      <c r="BW700" s="7">
        <f>IF(ROUND(BT700-BV700,2)&gt;0,ROUND(BT700-BV700,2),0)</f>
        <v>0</v>
      </c>
      <c r="CB700">
        <v>698</v>
      </c>
      <c r="CC700" s="7">
        <f>IF(DB699&gt;0,CC699-1000,CC699)</f>
        <v>0</v>
      </c>
      <c r="CD700" s="20">
        <f>IF(DB699&gt;0,ROUND(PMT($F$92/12,$F$96*12,-CC700),5),0)</f>
        <v>0</v>
      </c>
      <c r="CE700" s="15">
        <f>IF(DB699&gt;0,ROUND(CC700*$CE$1/1000,2),0)</f>
        <v>0</v>
      </c>
      <c r="CF700" s="9">
        <f>INT(CE700)</f>
        <v>0</v>
      </c>
      <c r="CG700" s="23">
        <f>INT((CE700-CF700)*10)/10</f>
        <v>0</v>
      </c>
      <c r="CH700" s="17">
        <f>CE700-CF700-CG700</f>
        <v>0</v>
      </c>
      <c r="CI700" s="23">
        <f>IF(OR(CH700=0.05,CH700=0),CH700,IF(AND(CH700&gt;0.051,CH700&lt;0.1),0.1,IF(AND(CH700&gt;0.001,CH700&lt;0.05),0.05,CH700)))</f>
        <v>0</v>
      </c>
      <c r="CJ700" s="23">
        <f>CF700+CG700+CI700</f>
        <v>0</v>
      </c>
      <c r="CK700" s="15">
        <f>IF(DB699&gt;0,ROUND($CD$1*$CK$1,2),0)</f>
        <v>0</v>
      </c>
      <c r="CL700" s="22">
        <v>0</v>
      </c>
      <c r="CM700" s="22">
        <f>IF(DB699&gt;0,ROUND($CD$1*$CM$1,2),0)</f>
        <v>0</v>
      </c>
      <c r="CN700" s="22">
        <f>IF(DB699&gt;0,ROUND($CD$1*$CN$1,2),0)</f>
        <v>0</v>
      </c>
      <c r="CO700" s="22">
        <f>IF(DB699&gt;0,ROUND($CD$1*$CO$1,2),0)</f>
        <v>0</v>
      </c>
      <c r="CP700" s="22">
        <f>IF(DB699&gt;0,ROUND($CD$1*$CP$1,2),0)</f>
        <v>0</v>
      </c>
      <c r="CQ700" s="15">
        <f>IF(DB699&gt;0,CK700+SUM(CM700:CP700),0)</f>
        <v>0</v>
      </c>
      <c r="CR700" s="22">
        <f>IF(DB699&gt;0,ROUND(CQ700/12,2),0)</f>
        <v>0</v>
      </c>
      <c r="CS700" s="9">
        <f>INT(CR700)</f>
        <v>0</v>
      </c>
      <c r="CT700" s="23">
        <f>INT((CR700-CS700)*10)/10</f>
        <v>0</v>
      </c>
      <c r="CU700" s="17">
        <f>CR700-CS700-CT700</f>
        <v>0</v>
      </c>
      <c r="CV700" s="23">
        <f>IF(OR(CU700=0.05,CU700=0),CU700,IF(AND(CU700&gt;0.051,CU700&lt;0.1),0.1,IF(AND(CU700&gt;0.001,CU700&lt;0.05),0.05,CU700)))</f>
        <v>0</v>
      </c>
      <c r="CW700" s="23">
        <f>CS700+CT700+CV700</f>
        <v>0</v>
      </c>
      <c r="CX700">
        <f>IF(DB699&gt;0,CX699,0)</f>
        <v>0</v>
      </c>
      <c r="CY700" s="7">
        <f>ROUND(CD700+CJ700+CW700+CX700,2)</f>
        <v>0</v>
      </c>
      <c r="CZ700" s="7">
        <f>IF(AND(CY700&gt;0,CY701=0),CY700,0)</f>
        <v>0</v>
      </c>
      <c r="DA700" s="7">
        <f>IF(DB699&gt;0,DA699,0)</f>
        <v>0</v>
      </c>
      <c r="DB700" s="7">
        <f>IF(ROUND(CY700-DA700,2)&gt;0,ROUND(CY700-DA700,2),0)</f>
        <v>0</v>
      </c>
      <c r="EB700">
        <v>698</v>
      </c>
      <c r="EC700" s="7">
        <f>IF(FB699&gt;0,EC699-1000,EC699)</f>
        <v>0</v>
      </c>
      <c r="ED700" s="20">
        <f>IF(FB699&gt;0,ROUND(PMT($F$92/12,$F$96*12,-EC700),5),0)</f>
        <v>0</v>
      </c>
      <c r="EE700" s="15">
        <f>IF(FB699&gt;0,ROUND(EC700*$EE$1/1000,2),0)</f>
        <v>0</v>
      </c>
      <c r="EF700" s="9">
        <f>INT(EE700)</f>
        <v>0</v>
      </c>
      <c r="EG700" s="23">
        <f>INT((EE700-EF700)*10)/10</f>
        <v>0</v>
      </c>
      <c r="EH700" s="17">
        <f>EE700-EF700-EG700</f>
        <v>0</v>
      </c>
      <c r="EI700" s="23">
        <f>IF(OR(EH700=0.05,EH700=0),EH700,IF(AND(EH700&gt;0.051,EH700&lt;0.1),0.1,IF(AND(EH700&gt;0.001,EH700&lt;0.05),0.05,EH700)))</f>
        <v>0</v>
      </c>
      <c r="EJ700" s="23">
        <f>EF700+EG700+EI700</f>
        <v>0</v>
      </c>
      <c r="EK700" s="15">
        <f>IF(FB699&gt;0,ROUND($ED$1*$EK$1,2),0)</f>
        <v>0</v>
      </c>
      <c r="EL700" s="22">
        <v>0</v>
      </c>
      <c r="EM700" s="22">
        <f>IF(FB699&gt;0,ROUND($ED$1*$EM$1,0),0)</f>
        <v>0</v>
      </c>
      <c r="EN700" s="22">
        <f>IF(FB699&gt;0,ROUND($ED$1*$EN$1,2),0)</f>
        <v>0</v>
      </c>
      <c r="EO700" s="22">
        <f>IF(FB699&gt;0,ROUND($ED$1*$EO$1,2),0)</f>
        <v>0</v>
      </c>
      <c r="EP700" s="22">
        <f>IF(FB699&gt;0,ROUND($ED$1*$EP$1,2),0)</f>
        <v>0</v>
      </c>
      <c r="EQ700" s="15">
        <f>IF(FB699&gt;0,EK700+SUM(EM700:EP700),0)</f>
        <v>0</v>
      </c>
      <c r="ER700" s="22">
        <f>IF(FB699&gt;0,ROUND(EQ700/12,2),0)</f>
        <v>0</v>
      </c>
      <c r="ES700" s="9">
        <f>INT(ER700)</f>
        <v>0</v>
      </c>
      <c r="ET700" s="23">
        <f>INT((ER700-ES700)*10)/10</f>
        <v>0</v>
      </c>
      <c r="EU700" s="17">
        <f>ER700-ES700-ET700</f>
        <v>0</v>
      </c>
      <c r="EV700" s="23">
        <f>IF(OR(EU700=0.05,EU700=0),EU700,IF(AND(EU700&gt;0.051,EU700&lt;0.1),0.1,IF(AND(EU700&gt;0.001,EU700&lt;0.05),0.05,EU700)))</f>
        <v>0</v>
      </c>
      <c r="EW700" s="23">
        <f>ES700+ET700+EV700</f>
        <v>0</v>
      </c>
      <c r="EX700">
        <f>IF(FB699&gt;0,EX699,0)</f>
        <v>0</v>
      </c>
      <c r="EY700" s="7">
        <f>ROUND(ED700+EJ700+EW700+EX700,2)</f>
        <v>0</v>
      </c>
      <c r="EZ700" s="7">
        <f>IF(AND(EY700&gt;0,EY701=0),EY700,0)</f>
        <v>0</v>
      </c>
      <c r="FA700" s="7">
        <f>IF(FB699&gt;0,FA699,0)</f>
        <v>0</v>
      </c>
      <c r="FB700" s="7">
        <f>IF(ROUND(EY700-FA700,2)&gt;0,ROUND(EY700-FA700,2),0)</f>
        <v>0</v>
      </c>
      <c r="GB700">
        <v>698</v>
      </c>
      <c r="GC700" s="7">
        <f>IF(HB699&gt;0,GC699-1000,GC699)</f>
        <v>0</v>
      </c>
      <c r="GD700" s="20">
        <f>IF(HB699&gt;0,ROUND(PMT($F$92/12,$F$96*12,-GC700),5),0)</f>
        <v>0</v>
      </c>
      <c r="GE700" s="15">
        <f>IF(HB699&gt;0,ROUND(GC700*$GE$1/1000,2),0)</f>
        <v>0</v>
      </c>
      <c r="GF700" s="9">
        <f>INT(GE700)</f>
        <v>0</v>
      </c>
      <c r="GG700" s="23">
        <f>INT((GE700-GF700)*10)/10</f>
        <v>0</v>
      </c>
      <c r="GH700" s="17">
        <f>GE700-GF700-GG700</f>
        <v>0</v>
      </c>
      <c r="GI700" s="23">
        <f>IF(OR(GH700=0.05,GH700=0),GH700,IF(AND(GH700&gt;0.051,GH700&lt;0.1),0.1,IF(AND(GH700&gt;0.001,GH700&lt;0.05),0.05,GH700)))</f>
        <v>0</v>
      </c>
      <c r="GJ700" s="23">
        <f>GF700+GG700+GI700</f>
        <v>0</v>
      </c>
      <c r="GK700" s="15">
        <f>IF(HB699&gt;0,ROUND($GD$1*$GK$1,2),0)</f>
        <v>0</v>
      </c>
      <c r="GL700" s="22">
        <v>0</v>
      </c>
      <c r="GM700" s="22">
        <f>IF(HB699&gt;0,ROUND($GD$1*$GM$1,0),0)</f>
        <v>0</v>
      </c>
      <c r="GN700" s="22">
        <f>IF(HB699&gt;0,ROUND($GD$1*$GN$1,2),0)</f>
        <v>0</v>
      </c>
      <c r="GO700" s="22">
        <f>IF(HB699&gt;0,ROUND($GD$1*$GO$1,2),0)</f>
        <v>0</v>
      </c>
      <c r="GP700" s="22">
        <f>IF(HB699&gt;0,ROUND($GD$1*$GP$1,2),0)</f>
        <v>0</v>
      </c>
      <c r="GQ700" s="15">
        <f>IF(HB699&gt;0,GK700+SUM(GM700:GP700),0)</f>
        <v>0</v>
      </c>
      <c r="GR700" s="22">
        <f>IF(HB699&gt;0,ROUND(GQ700/12,2),0)</f>
        <v>0</v>
      </c>
      <c r="GS700" s="9">
        <f>INT(GR700)</f>
        <v>0</v>
      </c>
      <c r="GT700" s="23">
        <f>INT((GR700-GS700)*10)/10</f>
        <v>0</v>
      </c>
      <c r="GU700" s="17">
        <f>GR700-GS700-GT700</f>
        <v>0</v>
      </c>
      <c r="GV700" s="23">
        <f>IF(OR(GU700=0.05,GU700=0),GU700,IF(AND(GU700&gt;0.051,GU700&lt;0.1),0.1,IF(AND(GU700&gt;0.001,GU700&lt;0.05),0.05,GU700)))</f>
        <v>0</v>
      </c>
      <c r="GW700" s="23">
        <f>GS700+GT700+GV700</f>
        <v>0</v>
      </c>
      <c r="GX700">
        <f>IF(HB699&gt;0,GX699,0)</f>
        <v>0</v>
      </c>
      <c r="GY700" s="7">
        <f>ROUND(GD700+GJ700+GW700+GX700,2)</f>
        <v>0</v>
      </c>
      <c r="GZ700" s="7">
        <f>IF(AND(GY700&gt;0,GY701=0),GY700,0)</f>
        <v>0</v>
      </c>
      <c r="HA700" s="7">
        <f>IF(HB699&gt;0,HA699,0)</f>
        <v>0</v>
      </c>
      <c r="HB700" s="7">
        <f>IF(ROUND(GY700-HA700,2)&gt;0,ROUND(GY700-HA700,2),0)</f>
        <v>0</v>
      </c>
    </row>
    <row r="701" spans="1:235">
      <c r="BB701">
        <v>699</v>
      </c>
      <c r="BC701" s="7">
        <f>IF(BW700&gt;0,BC700-1000,BC700)</f>
        <v>0</v>
      </c>
      <c r="BD701" s="20">
        <f>IF(BW700&gt;0,ROUND(PMT($F$92/12,$F$96*12,-BC701),5),0)</f>
        <v>0</v>
      </c>
      <c r="BE701" s="15">
        <f>IF(BW700&gt;0,ROUND(BC701*$E$1/1000,2),0)</f>
        <v>0</v>
      </c>
      <c r="BF701" s="15">
        <f>IF(BW700&gt;0,ROUND(MIN(BC701,$F$168)*$BF$1,2),0)</f>
        <v>0</v>
      </c>
      <c r="BG701" s="22">
        <v>0</v>
      </c>
      <c r="BH701" s="22">
        <f>IF(BW700&gt;0,ROUND(MIN(BC701,$F$168)*$BH$1,0),0)</f>
        <v>0</v>
      </c>
      <c r="BI701" s="22">
        <f>IF(BW700&gt;0,ROUND(MIN(BC701,$F$168)*$BI$1,2),0)</f>
        <v>0</v>
      </c>
      <c r="BJ701" s="22">
        <f>IF(BW700&gt;0,ROUND(MIN(BC701,$F$168)*$BJ$1,2),0)</f>
        <v>0</v>
      </c>
      <c r="BK701" s="22">
        <f>IF(BW700&gt;0,ROUND(MIN(BC701,$F$168)*$BK$1,2),0)</f>
        <v>0</v>
      </c>
      <c r="BL701" s="15">
        <f>IF(BW700&gt;0,BF701+SUM(BH701:BK701),0)</f>
        <v>0</v>
      </c>
      <c r="BM701" s="22">
        <f>IF(BW700&gt;0,ROUND(BL701/12,2),0)</f>
        <v>0</v>
      </c>
      <c r="BN701" s="9">
        <f>INT(BM701)</f>
        <v>0</v>
      </c>
      <c r="BO701" s="23">
        <f>INT((BM701-BN701)*10)/10</f>
        <v>0</v>
      </c>
      <c r="BP701" s="17">
        <f>BM701-BN701-BO701</f>
        <v>0</v>
      </c>
      <c r="BQ701" s="23">
        <f>IF(OR(BP701=0.05,BP701=0),BP701,IF(AND(BP701&gt;0.051,BP701&lt;0.1),0.1,IF(AND(BP701&gt;0.001,BP701&lt;0.05),0.05,BP701)))</f>
        <v>0</v>
      </c>
      <c r="BR701" s="23">
        <f>BN701+BO701+BQ701</f>
        <v>0</v>
      </c>
      <c r="BS701">
        <f>IF(BW700&gt;0,BS700,0)</f>
        <v>0</v>
      </c>
      <c r="BT701" s="7">
        <f>SUM(BD701:BE701)+BR701+BS701</f>
        <v>0</v>
      </c>
      <c r="BU701" s="7">
        <f>IF(AND(BT701&gt;0,BT702=0),BT701,0)</f>
        <v>0</v>
      </c>
      <c r="BV701" s="7">
        <f>IF(BW700&gt;0,BV700,0)</f>
        <v>0</v>
      </c>
      <c r="BW701" s="7">
        <f>IF(ROUND(BT701-BV701,2)&gt;0,ROUND(BT701-BV701,2),0)</f>
        <v>0</v>
      </c>
      <c r="CB701">
        <v>699</v>
      </c>
      <c r="CC701" s="7">
        <f>IF(DB700&gt;0,CC700-1000,CC700)</f>
        <v>0</v>
      </c>
      <c r="CD701" s="20">
        <f>IF(DB700&gt;0,ROUND(PMT($F$92/12,$F$96*12,-CC701),5),0)</f>
        <v>0</v>
      </c>
      <c r="CE701" s="15">
        <f>IF(DB700&gt;0,ROUND(CC701*$CE$1/1000,2),0)</f>
        <v>0</v>
      </c>
      <c r="CF701" s="9">
        <f>INT(CE701)</f>
        <v>0</v>
      </c>
      <c r="CG701" s="23">
        <f>INT((CE701-CF701)*10)/10</f>
        <v>0</v>
      </c>
      <c r="CH701" s="17">
        <f>CE701-CF701-CG701</f>
        <v>0</v>
      </c>
      <c r="CI701" s="23">
        <f>IF(OR(CH701=0.05,CH701=0),CH701,IF(AND(CH701&gt;0.051,CH701&lt;0.1),0.1,IF(AND(CH701&gt;0.001,CH701&lt;0.05),0.05,CH701)))</f>
        <v>0</v>
      </c>
      <c r="CJ701" s="23">
        <f>CF701+CG701+CI701</f>
        <v>0</v>
      </c>
      <c r="CK701" s="15">
        <f>IF(DB700&gt;0,ROUND($CD$1*$CK$1,2),0)</f>
        <v>0</v>
      </c>
      <c r="CL701" s="22">
        <v>0</v>
      </c>
      <c r="CM701" s="22">
        <f>IF(DB700&gt;0,ROUND($CD$1*$CM$1,2),0)</f>
        <v>0</v>
      </c>
      <c r="CN701" s="22">
        <f>IF(DB700&gt;0,ROUND($CD$1*$CN$1,2),0)</f>
        <v>0</v>
      </c>
      <c r="CO701" s="22">
        <f>IF(DB700&gt;0,ROUND($CD$1*$CO$1,2),0)</f>
        <v>0</v>
      </c>
      <c r="CP701" s="22">
        <f>IF(DB700&gt;0,ROUND($CD$1*$CP$1,2),0)</f>
        <v>0</v>
      </c>
      <c r="CQ701" s="15">
        <f>IF(DB700&gt;0,CK701+SUM(CM701:CP701),0)</f>
        <v>0</v>
      </c>
      <c r="CR701" s="22">
        <f>IF(DB700&gt;0,ROUND(CQ701/12,2),0)</f>
        <v>0</v>
      </c>
      <c r="CS701" s="9">
        <f>INT(CR701)</f>
        <v>0</v>
      </c>
      <c r="CT701" s="23">
        <f>INT((CR701-CS701)*10)/10</f>
        <v>0</v>
      </c>
      <c r="CU701" s="17">
        <f>CR701-CS701-CT701</f>
        <v>0</v>
      </c>
      <c r="CV701" s="23">
        <f>IF(OR(CU701=0.05,CU701=0),CU701,IF(AND(CU701&gt;0.051,CU701&lt;0.1),0.1,IF(AND(CU701&gt;0.001,CU701&lt;0.05),0.05,CU701)))</f>
        <v>0</v>
      </c>
      <c r="CW701" s="23">
        <f>CS701+CT701+CV701</f>
        <v>0</v>
      </c>
      <c r="CX701">
        <f>IF(DB700&gt;0,CX700,0)</f>
        <v>0</v>
      </c>
      <c r="CY701" s="7">
        <f>ROUND(CD701+CJ701+CW701+CX701,2)</f>
        <v>0</v>
      </c>
      <c r="CZ701" s="7">
        <f>IF(AND(CY701&gt;0,CY702=0),CY701,0)</f>
        <v>0</v>
      </c>
      <c r="DA701" s="7">
        <f>IF(DB700&gt;0,DA700,0)</f>
        <v>0</v>
      </c>
      <c r="DB701" s="7">
        <f>IF(ROUND(CY701-DA701,2)&gt;0,ROUND(CY701-DA701,2),0)</f>
        <v>0</v>
      </c>
      <c r="EB701">
        <v>699</v>
      </c>
      <c r="EC701" s="7">
        <f>IF(FB700&gt;0,EC700-1000,EC700)</f>
        <v>0</v>
      </c>
      <c r="ED701" s="20">
        <f>IF(FB700&gt;0,ROUND(PMT($F$92/12,$F$96*12,-EC701),5),0)</f>
        <v>0</v>
      </c>
      <c r="EE701" s="15">
        <f>IF(FB700&gt;0,ROUND(EC701*$EE$1/1000,2),0)</f>
        <v>0</v>
      </c>
      <c r="EF701" s="9">
        <f>INT(EE701)</f>
        <v>0</v>
      </c>
      <c r="EG701" s="23">
        <f>INT((EE701-EF701)*10)/10</f>
        <v>0</v>
      </c>
      <c r="EH701" s="17">
        <f>EE701-EF701-EG701</f>
        <v>0</v>
      </c>
      <c r="EI701" s="23">
        <f>IF(OR(EH701=0.05,EH701=0),EH701,IF(AND(EH701&gt;0.051,EH701&lt;0.1),0.1,IF(AND(EH701&gt;0.001,EH701&lt;0.05),0.05,EH701)))</f>
        <v>0</v>
      </c>
      <c r="EJ701" s="23">
        <f>EF701+EG701+EI701</f>
        <v>0</v>
      </c>
      <c r="EK701" s="15">
        <f>IF(FB700&gt;0,ROUND($ED$1*$EK$1,2),0)</f>
        <v>0</v>
      </c>
      <c r="EL701" s="22">
        <v>0</v>
      </c>
      <c r="EM701" s="22">
        <f>IF(FB700&gt;0,ROUND($ED$1*$EM$1,0),0)</f>
        <v>0</v>
      </c>
      <c r="EN701" s="22">
        <f>IF(FB700&gt;0,ROUND($ED$1*$EN$1,2),0)</f>
        <v>0</v>
      </c>
      <c r="EO701" s="22">
        <f>IF(FB700&gt;0,ROUND($ED$1*$EO$1,2),0)</f>
        <v>0</v>
      </c>
      <c r="EP701" s="22">
        <f>IF(FB700&gt;0,ROUND($ED$1*$EP$1,2),0)</f>
        <v>0</v>
      </c>
      <c r="EQ701" s="15">
        <f>IF(FB700&gt;0,EK701+SUM(EM701:EP701),0)</f>
        <v>0</v>
      </c>
      <c r="ER701" s="22">
        <f>IF(FB700&gt;0,ROUND(EQ701/12,2),0)</f>
        <v>0</v>
      </c>
      <c r="ES701" s="9">
        <f>INT(ER701)</f>
        <v>0</v>
      </c>
      <c r="ET701" s="23">
        <f>INT((ER701-ES701)*10)/10</f>
        <v>0</v>
      </c>
      <c r="EU701" s="17">
        <f>ER701-ES701-ET701</f>
        <v>0</v>
      </c>
      <c r="EV701" s="23">
        <f>IF(OR(EU701=0.05,EU701=0),EU701,IF(AND(EU701&gt;0.051,EU701&lt;0.1),0.1,IF(AND(EU701&gt;0.001,EU701&lt;0.05),0.05,EU701)))</f>
        <v>0</v>
      </c>
      <c r="EW701" s="23">
        <f>ES701+ET701+EV701</f>
        <v>0</v>
      </c>
      <c r="EX701">
        <f>IF(FB700&gt;0,EX700,0)</f>
        <v>0</v>
      </c>
      <c r="EY701" s="7">
        <f>ROUND(ED701+EJ701+EW701+EX701,2)</f>
        <v>0</v>
      </c>
      <c r="EZ701" s="7">
        <f>IF(AND(EY701&gt;0,EY702=0),EY701,0)</f>
        <v>0</v>
      </c>
      <c r="FA701" s="7">
        <f>IF(FB700&gt;0,FA700,0)</f>
        <v>0</v>
      </c>
      <c r="FB701" s="7">
        <f>IF(ROUND(EY701-FA701,2)&gt;0,ROUND(EY701-FA701,2),0)</f>
        <v>0</v>
      </c>
      <c r="GB701">
        <v>699</v>
      </c>
      <c r="GC701" s="7">
        <f>IF(HB700&gt;0,GC700-1000,GC700)</f>
        <v>0</v>
      </c>
      <c r="GD701" s="20">
        <f>IF(HB700&gt;0,ROUND(PMT($F$92/12,$F$96*12,-GC701),5),0)</f>
        <v>0</v>
      </c>
      <c r="GE701" s="15">
        <f>IF(HB700&gt;0,ROUND(GC701*$GE$1/1000,2),0)</f>
        <v>0</v>
      </c>
      <c r="GF701" s="9">
        <f>INT(GE701)</f>
        <v>0</v>
      </c>
      <c r="GG701" s="23">
        <f>INT((GE701-GF701)*10)/10</f>
        <v>0</v>
      </c>
      <c r="GH701" s="17">
        <f>GE701-GF701-GG701</f>
        <v>0</v>
      </c>
      <c r="GI701" s="23">
        <f>IF(OR(GH701=0.05,GH701=0),GH701,IF(AND(GH701&gt;0.051,GH701&lt;0.1),0.1,IF(AND(GH701&gt;0.001,GH701&lt;0.05),0.05,GH701)))</f>
        <v>0</v>
      </c>
      <c r="GJ701" s="23">
        <f>GF701+GG701+GI701</f>
        <v>0</v>
      </c>
      <c r="GK701" s="15">
        <f>IF(HB700&gt;0,ROUND($GD$1*$GK$1,2),0)</f>
        <v>0</v>
      </c>
      <c r="GL701" s="22">
        <v>0</v>
      </c>
      <c r="GM701" s="22">
        <f>IF(HB700&gt;0,ROUND($GD$1*$GM$1,0),0)</f>
        <v>0</v>
      </c>
      <c r="GN701" s="22">
        <f>IF(HB700&gt;0,ROUND($GD$1*$GN$1,2),0)</f>
        <v>0</v>
      </c>
      <c r="GO701" s="22">
        <f>IF(HB700&gt;0,ROUND($GD$1*$GO$1,2),0)</f>
        <v>0</v>
      </c>
      <c r="GP701" s="22">
        <f>IF(HB700&gt;0,ROUND($GD$1*$GP$1,2),0)</f>
        <v>0</v>
      </c>
      <c r="GQ701" s="15">
        <f>IF(HB700&gt;0,GK701+SUM(GM701:GP701),0)</f>
        <v>0</v>
      </c>
      <c r="GR701" s="22">
        <f>IF(HB700&gt;0,ROUND(GQ701/12,2),0)</f>
        <v>0</v>
      </c>
      <c r="GS701" s="9">
        <f>INT(GR701)</f>
        <v>0</v>
      </c>
      <c r="GT701" s="23">
        <f>INT((GR701-GS701)*10)/10</f>
        <v>0</v>
      </c>
      <c r="GU701" s="17">
        <f>GR701-GS701-GT701</f>
        <v>0</v>
      </c>
      <c r="GV701" s="23">
        <f>IF(OR(GU701=0.05,GU701=0),GU701,IF(AND(GU701&gt;0.051,GU701&lt;0.1),0.1,IF(AND(GU701&gt;0.001,GU701&lt;0.05),0.05,GU701)))</f>
        <v>0</v>
      </c>
      <c r="GW701" s="23">
        <f>GS701+GT701+GV701</f>
        <v>0</v>
      </c>
      <c r="GX701">
        <f>IF(HB700&gt;0,GX700,0)</f>
        <v>0</v>
      </c>
      <c r="GY701" s="7">
        <f>ROUND(GD701+GJ701+GW701+GX701,2)</f>
        <v>0</v>
      </c>
      <c r="GZ701" s="7">
        <f>IF(AND(GY701&gt;0,GY702=0),GY701,0)</f>
        <v>0</v>
      </c>
      <c r="HA701" s="7">
        <f>IF(HB700&gt;0,HA700,0)</f>
        <v>0</v>
      </c>
      <c r="HB701" s="7">
        <f>IF(ROUND(GY701-HA701,2)&gt;0,ROUND(GY701-HA701,2),0)</f>
        <v>0</v>
      </c>
    </row>
    <row r="702" spans="1:235">
      <c r="BB702">
        <v>700</v>
      </c>
      <c r="BC702" s="7">
        <f>IF(BW701&gt;0,BC701-1000,BC701)</f>
        <v>0</v>
      </c>
      <c r="BD702" s="20">
        <f>IF(BW701&gt;0,ROUND(PMT($F$92/12,$F$96*12,-BC702),5),0)</f>
        <v>0</v>
      </c>
      <c r="BE702" s="15">
        <f>IF(BW701&gt;0,ROUND(BC702*$E$1/1000,2),0)</f>
        <v>0</v>
      </c>
      <c r="BF702" s="15">
        <f>IF(BW701&gt;0,ROUND(MIN(BC702,$F$168)*$BF$1,2),0)</f>
        <v>0</v>
      </c>
      <c r="BG702" s="22">
        <v>0</v>
      </c>
      <c r="BH702" s="22">
        <f>IF(BW701&gt;0,ROUND(MIN(BC702,$F$168)*$BH$1,0),0)</f>
        <v>0</v>
      </c>
      <c r="BI702" s="22">
        <f>IF(BW701&gt;0,ROUND(MIN(BC702,$F$168)*$BI$1,2),0)</f>
        <v>0</v>
      </c>
      <c r="BJ702" s="22">
        <f>IF(BW701&gt;0,ROUND(MIN(BC702,$F$168)*$BJ$1,2),0)</f>
        <v>0</v>
      </c>
      <c r="BK702" s="22">
        <f>IF(BW701&gt;0,ROUND(MIN(BC702,$F$168)*$BK$1,2),0)</f>
        <v>0</v>
      </c>
      <c r="BL702" s="15">
        <f>IF(BW701&gt;0,BF702+SUM(BH702:BK702),0)</f>
        <v>0</v>
      </c>
      <c r="BM702" s="22">
        <f>IF(BW701&gt;0,ROUND(BL702/12,2),0)</f>
        <v>0</v>
      </c>
      <c r="BN702" s="9">
        <f>INT(BM702)</f>
        <v>0</v>
      </c>
      <c r="BO702" s="23">
        <f>INT((BM702-BN702)*10)/10</f>
        <v>0</v>
      </c>
      <c r="BP702" s="17">
        <f>BM702-BN702-BO702</f>
        <v>0</v>
      </c>
      <c r="BQ702" s="23">
        <f>IF(OR(BP702=0.05,BP702=0),BP702,IF(AND(BP702&gt;0.051,BP702&lt;0.1),0.1,IF(AND(BP702&gt;0.001,BP702&lt;0.05),0.05,BP702)))</f>
        <v>0</v>
      </c>
      <c r="BR702" s="23">
        <f>BN702+BO702+BQ702</f>
        <v>0</v>
      </c>
      <c r="BS702">
        <f>IF(BW701&gt;0,BS701,0)</f>
        <v>0</v>
      </c>
      <c r="BT702" s="7">
        <f>SUM(BD702:BE702)+BR702+BS702</f>
        <v>0</v>
      </c>
      <c r="BU702" s="7">
        <f>IF(AND(BT702&gt;0,BT703=0),BT702,0)</f>
        <v>0</v>
      </c>
      <c r="BV702" s="7">
        <f>IF(BW701&gt;0,BV701,0)</f>
        <v>0</v>
      </c>
      <c r="BW702" s="7">
        <f>IF(ROUND(BT702-BV702,2)&gt;0,ROUND(BT702-BV702,2),0)</f>
        <v>0</v>
      </c>
      <c r="CB702">
        <v>700</v>
      </c>
      <c r="CC702" s="7">
        <f>IF(DB701&gt;0,CC701-1000,CC701)</f>
        <v>0</v>
      </c>
      <c r="CD702" s="20">
        <f>IF(DB701&gt;0,ROUND(PMT($F$92/12,$F$96*12,-CC702),5),0)</f>
        <v>0</v>
      </c>
      <c r="CE702" s="15">
        <f>IF(DB701&gt;0,ROUND(CC702*$CE$1/1000,2),0)</f>
        <v>0</v>
      </c>
      <c r="CF702" s="9">
        <f>INT(CE702)</f>
        <v>0</v>
      </c>
      <c r="CG702" s="23">
        <f>INT((CE702-CF702)*10)/10</f>
        <v>0</v>
      </c>
      <c r="CH702" s="17">
        <f>CE702-CF702-CG702</f>
        <v>0</v>
      </c>
      <c r="CI702" s="23">
        <f>IF(OR(CH702=0.05,CH702=0),CH702,IF(AND(CH702&gt;0.051,CH702&lt;0.1),0.1,IF(AND(CH702&gt;0.001,CH702&lt;0.05),0.05,CH702)))</f>
        <v>0</v>
      </c>
      <c r="CJ702" s="23">
        <f>CF702+CG702+CI702</f>
        <v>0</v>
      </c>
      <c r="CK702" s="15">
        <f>IF(DB701&gt;0,ROUND($CD$1*$CK$1,2),0)</f>
        <v>0</v>
      </c>
      <c r="CL702" s="22">
        <v>0</v>
      </c>
      <c r="CM702" s="22">
        <f>IF(DB701&gt;0,ROUND($CD$1*$CM$1,2),0)</f>
        <v>0</v>
      </c>
      <c r="CN702" s="22">
        <f>IF(DB701&gt;0,ROUND($CD$1*$CN$1,2),0)</f>
        <v>0</v>
      </c>
      <c r="CO702" s="22">
        <f>IF(DB701&gt;0,ROUND($CD$1*$CO$1,2),0)</f>
        <v>0</v>
      </c>
      <c r="CP702" s="22">
        <f>IF(DB701&gt;0,ROUND($CD$1*$CP$1,2),0)</f>
        <v>0</v>
      </c>
      <c r="CQ702" s="15">
        <f>IF(DB701&gt;0,CK702+SUM(CM702:CP702),0)</f>
        <v>0</v>
      </c>
      <c r="CR702" s="22">
        <f>IF(DB701&gt;0,ROUND(CQ702/12,2),0)</f>
        <v>0</v>
      </c>
      <c r="CS702" s="9">
        <f>INT(CR702)</f>
        <v>0</v>
      </c>
      <c r="CT702" s="23">
        <f>INT((CR702-CS702)*10)/10</f>
        <v>0</v>
      </c>
      <c r="CU702" s="17">
        <f>CR702-CS702-CT702</f>
        <v>0</v>
      </c>
      <c r="CV702" s="23">
        <f>IF(OR(CU702=0.05,CU702=0),CU702,IF(AND(CU702&gt;0.051,CU702&lt;0.1),0.1,IF(AND(CU702&gt;0.001,CU702&lt;0.05),0.05,CU702)))</f>
        <v>0</v>
      </c>
      <c r="CW702" s="23">
        <f>CS702+CT702+CV702</f>
        <v>0</v>
      </c>
      <c r="CX702">
        <f>IF(DB701&gt;0,CX701,0)</f>
        <v>0</v>
      </c>
      <c r="CY702" s="7">
        <f>ROUND(CD702+CJ702+CW702+CX702,2)</f>
        <v>0</v>
      </c>
      <c r="CZ702" s="7">
        <f>IF(AND(CY702&gt;0,CY703=0),CY702,0)</f>
        <v>0</v>
      </c>
      <c r="DA702" s="7">
        <f>IF(DB701&gt;0,DA701,0)</f>
        <v>0</v>
      </c>
      <c r="DB702" s="7">
        <f>IF(ROUND(CY702-DA702,2)&gt;0,ROUND(CY702-DA702,2),0)</f>
        <v>0</v>
      </c>
      <c r="EB702">
        <v>700</v>
      </c>
      <c r="EC702" s="7">
        <f>IF(FB701&gt;0,EC701-1000,EC701)</f>
        <v>0</v>
      </c>
      <c r="ED702" s="20">
        <f>IF(FB701&gt;0,ROUND(PMT($F$92/12,$F$96*12,-EC702),5),0)</f>
        <v>0</v>
      </c>
      <c r="EE702" s="15">
        <f>IF(FB701&gt;0,ROUND(EC702*$EE$1/1000,2),0)</f>
        <v>0</v>
      </c>
      <c r="EF702" s="9">
        <f>INT(EE702)</f>
        <v>0</v>
      </c>
      <c r="EG702" s="23">
        <f>INT((EE702-EF702)*10)/10</f>
        <v>0</v>
      </c>
      <c r="EH702" s="17">
        <f>EE702-EF702-EG702</f>
        <v>0</v>
      </c>
      <c r="EI702" s="23">
        <f>IF(OR(EH702=0.05,EH702=0),EH702,IF(AND(EH702&gt;0.051,EH702&lt;0.1),0.1,IF(AND(EH702&gt;0.001,EH702&lt;0.05),0.05,EH702)))</f>
        <v>0</v>
      </c>
      <c r="EJ702" s="23">
        <f>EF702+EG702+EI702</f>
        <v>0</v>
      </c>
      <c r="EK702" s="15">
        <f>IF(FB701&gt;0,ROUND($ED$1*$EK$1,2),0)</f>
        <v>0</v>
      </c>
      <c r="EL702" s="22">
        <v>0</v>
      </c>
      <c r="EM702" s="22">
        <f>IF(FB701&gt;0,ROUND($ED$1*$EM$1,0),0)</f>
        <v>0</v>
      </c>
      <c r="EN702" s="22">
        <f>IF(FB701&gt;0,ROUND($ED$1*$EN$1,2),0)</f>
        <v>0</v>
      </c>
      <c r="EO702" s="22">
        <f>IF(FB701&gt;0,ROUND($ED$1*$EO$1,2),0)</f>
        <v>0</v>
      </c>
      <c r="EP702" s="22">
        <f>IF(FB701&gt;0,ROUND($ED$1*$EP$1,2),0)</f>
        <v>0</v>
      </c>
      <c r="EQ702" s="15">
        <f>IF(FB701&gt;0,EK702+SUM(EM702:EP702),0)</f>
        <v>0</v>
      </c>
      <c r="ER702" s="22">
        <f>IF(FB701&gt;0,ROUND(EQ702/12,2),0)</f>
        <v>0</v>
      </c>
      <c r="ES702" s="9">
        <f>INT(ER702)</f>
        <v>0</v>
      </c>
      <c r="ET702" s="23">
        <f>INT((ER702-ES702)*10)/10</f>
        <v>0</v>
      </c>
      <c r="EU702" s="17">
        <f>ER702-ES702-ET702</f>
        <v>0</v>
      </c>
      <c r="EV702" s="23">
        <f>IF(OR(EU702=0.05,EU702=0),EU702,IF(AND(EU702&gt;0.051,EU702&lt;0.1),0.1,IF(AND(EU702&gt;0.001,EU702&lt;0.05),0.05,EU702)))</f>
        <v>0</v>
      </c>
      <c r="EW702" s="23">
        <f>ES702+ET702+EV702</f>
        <v>0</v>
      </c>
      <c r="EX702">
        <f>IF(FB701&gt;0,EX701,0)</f>
        <v>0</v>
      </c>
      <c r="EY702" s="7">
        <f>ROUND(ED702+EJ702+EW702+EX702,2)</f>
        <v>0</v>
      </c>
      <c r="EZ702" s="7">
        <f>IF(AND(EY702&gt;0,EY703=0),EY702,0)</f>
        <v>0</v>
      </c>
      <c r="FA702" s="7">
        <f>IF(FB701&gt;0,FA701,0)</f>
        <v>0</v>
      </c>
      <c r="FB702" s="7">
        <f>IF(ROUND(EY702-FA702,2)&gt;0,ROUND(EY702-FA702,2),0)</f>
        <v>0</v>
      </c>
      <c r="GB702">
        <v>700</v>
      </c>
      <c r="GC702" s="7">
        <f>IF(HB701&gt;0,GC701-1000,GC701)</f>
        <v>0</v>
      </c>
      <c r="GD702" s="20">
        <f>IF(HB701&gt;0,ROUND(PMT($F$92/12,$F$96*12,-GC702),5),0)</f>
        <v>0</v>
      </c>
      <c r="GE702" s="15">
        <f>IF(HB701&gt;0,ROUND(GC702*$GE$1/1000,2),0)</f>
        <v>0</v>
      </c>
      <c r="GF702" s="9">
        <f>INT(GE702)</f>
        <v>0</v>
      </c>
      <c r="GG702" s="23">
        <f>INT((GE702-GF702)*10)/10</f>
        <v>0</v>
      </c>
      <c r="GH702" s="17">
        <f>GE702-GF702-GG702</f>
        <v>0</v>
      </c>
      <c r="GI702" s="23">
        <f>IF(OR(GH702=0.05,GH702=0),GH702,IF(AND(GH702&gt;0.051,GH702&lt;0.1),0.1,IF(AND(GH702&gt;0.001,GH702&lt;0.05),0.05,GH702)))</f>
        <v>0</v>
      </c>
      <c r="GJ702" s="23">
        <f>GF702+GG702+GI702</f>
        <v>0</v>
      </c>
      <c r="GK702" s="15">
        <f>IF(HB701&gt;0,ROUND($GD$1*$GK$1,2),0)</f>
        <v>0</v>
      </c>
      <c r="GL702" s="22">
        <v>0</v>
      </c>
      <c r="GM702" s="22">
        <f>IF(HB701&gt;0,ROUND($GD$1*$GM$1,0),0)</f>
        <v>0</v>
      </c>
      <c r="GN702" s="22">
        <f>IF(HB701&gt;0,ROUND($GD$1*$GN$1,2),0)</f>
        <v>0</v>
      </c>
      <c r="GO702" s="22">
        <f>IF(HB701&gt;0,ROUND($GD$1*$GO$1,2),0)</f>
        <v>0</v>
      </c>
      <c r="GP702" s="22">
        <f>IF(HB701&gt;0,ROUND($GD$1*$GP$1,2),0)</f>
        <v>0</v>
      </c>
      <c r="GQ702" s="15">
        <f>IF(HB701&gt;0,GK702+SUM(GM702:GP702),0)</f>
        <v>0</v>
      </c>
      <c r="GR702" s="22">
        <f>IF(HB701&gt;0,ROUND(GQ702/12,2),0)</f>
        <v>0</v>
      </c>
      <c r="GS702" s="9">
        <f>INT(GR702)</f>
        <v>0</v>
      </c>
      <c r="GT702" s="23">
        <f>INT((GR702-GS702)*10)/10</f>
        <v>0</v>
      </c>
      <c r="GU702" s="17">
        <f>GR702-GS702-GT702</f>
        <v>0</v>
      </c>
      <c r="GV702" s="23">
        <f>IF(OR(GU702=0.05,GU702=0),GU702,IF(AND(GU702&gt;0.051,GU702&lt;0.1),0.1,IF(AND(GU702&gt;0.001,GU702&lt;0.05),0.05,GU702)))</f>
        <v>0</v>
      </c>
      <c r="GW702" s="23">
        <f>GS702+GT702+GV702</f>
        <v>0</v>
      </c>
      <c r="GX702">
        <f>IF(HB701&gt;0,GX701,0)</f>
        <v>0</v>
      </c>
      <c r="GY702" s="7">
        <f>ROUND(GD702+GJ702+GW702+GX702,2)</f>
        <v>0</v>
      </c>
      <c r="GZ702" s="7">
        <f>IF(AND(GY702&gt;0,GY703=0),GY702,0)</f>
        <v>0</v>
      </c>
      <c r="HA702" s="7">
        <f>IF(HB701&gt;0,HA701,0)</f>
        <v>0</v>
      </c>
      <c r="HB702" s="7">
        <f>IF(ROUND(GY702-HA702,2)&gt;0,ROUND(GY702-HA702,2),0)</f>
        <v>0</v>
      </c>
    </row>
    <row r="703" spans="1:235">
      <c r="BB703">
        <v>701</v>
      </c>
      <c r="BC703" s="7">
        <f>IF(BW702&gt;0,BC702-1000,BC702)</f>
        <v>0</v>
      </c>
      <c r="BD703" s="20">
        <f>IF(BW702&gt;0,ROUND(PMT($F$92/12,$F$96*12,-BC703),5),0)</f>
        <v>0</v>
      </c>
      <c r="BE703" s="15">
        <f>IF(BW702&gt;0,ROUND(BC703*$E$1/1000,2),0)</f>
        <v>0</v>
      </c>
      <c r="BF703" s="15">
        <f>IF(BW702&gt;0,ROUND(MIN(BC703,$F$168)*$BF$1,2),0)</f>
        <v>0</v>
      </c>
      <c r="BG703" s="22">
        <v>0</v>
      </c>
      <c r="BH703" s="22">
        <f>IF(BW702&gt;0,ROUND(MIN(BC703,$F$168)*$BH$1,0),0)</f>
        <v>0</v>
      </c>
      <c r="BI703" s="22">
        <f>IF(BW702&gt;0,ROUND(MIN(BC703,$F$168)*$BI$1,2),0)</f>
        <v>0</v>
      </c>
      <c r="BJ703" s="22">
        <f>IF(BW702&gt;0,ROUND(MIN(BC703,$F$168)*$BJ$1,2),0)</f>
        <v>0</v>
      </c>
      <c r="BK703" s="22">
        <f>IF(BW702&gt;0,ROUND(MIN(BC703,$F$168)*$BK$1,2),0)</f>
        <v>0</v>
      </c>
      <c r="BL703" s="15">
        <f>IF(BW702&gt;0,BF703+SUM(BH703:BK703),0)</f>
        <v>0</v>
      </c>
      <c r="BM703" s="22">
        <f>IF(BW702&gt;0,ROUND(BL703/12,2),0)</f>
        <v>0</v>
      </c>
      <c r="BN703" s="9">
        <f>INT(BM703)</f>
        <v>0</v>
      </c>
      <c r="BO703" s="23">
        <f>INT((BM703-BN703)*10)/10</f>
        <v>0</v>
      </c>
      <c r="BP703" s="17">
        <f>BM703-BN703-BO703</f>
        <v>0</v>
      </c>
      <c r="BQ703" s="23">
        <f>IF(OR(BP703=0.05,BP703=0),BP703,IF(AND(BP703&gt;0.051,BP703&lt;0.1),0.1,IF(AND(BP703&gt;0.001,BP703&lt;0.05),0.05,BP703)))</f>
        <v>0</v>
      </c>
      <c r="BR703" s="23">
        <f>BN703+BO703+BQ703</f>
        <v>0</v>
      </c>
      <c r="BS703">
        <f>IF(BW702&gt;0,BS702,0)</f>
        <v>0</v>
      </c>
      <c r="BT703" s="7">
        <f>SUM(BD703:BE703)+BR703+BS703</f>
        <v>0</v>
      </c>
      <c r="BU703" s="7">
        <f>IF(AND(BT703&gt;0,BT704=0),BT703,0)</f>
        <v>0</v>
      </c>
      <c r="BV703" s="7">
        <f>IF(BW702&gt;0,BV702,0)</f>
        <v>0</v>
      </c>
      <c r="BW703" s="7">
        <f>IF(ROUND(BT703-BV703,2)&gt;0,ROUND(BT703-BV703,2),0)</f>
        <v>0</v>
      </c>
      <c r="CB703">
        <v>701</v>
      </c>
      <c r="CC703" s="7">
        <f>IF(DB702&gt;0,CC702-1000,CC702)</f>
        <v>0</v>
      </c>
      <c r="CD703" s="20">
        <f>IF(DB702&gt;0,ROUND(PMT($F$92/12,$F$96*12,-CC703),5),0)</f>
        <v>0</v>
      </c>
      <c r="CE703" s="15">
        <f>IF(DB702&gt;0,ROUND(CC703*$CE$1/1000,2),0)</f>
        <v>0</v>
      </c>
      <c r="CF703" s="9">
        <f>INT(CE703)</f>
        <v>0</v>
      </c>
      <c r="CG703" s="23">
        <f>INT((CE703-CF703)*10)/10</f>
        <v>0</v>
      </c>
      <c r="CH703" s="17">
        <f>CE703-CF703-CG703</f>
        <v>0</v>
      </c>
      <c r="CI703" s="23">
        <f>IF(OR(CH703=0.05,CH703=0),CH703,IF(AND(CH703&gt;0.051,CH703&lt;0.1),0.1,IF(AND(CH703&gt;0.001,CH703&lt;0.05),0.05,CH703)))</f>
        <v>0</v>
      </c>
      <c r="CJ703" s="23">
        <f>CF703+CG703+CI703</f>
        <v>0</v>
      </c>
      <c r="CK703" s="15">
        <f>IF(DB702&gt;0,ROUND($CD$1*$CK$1,2),0)</f>
        <v>0</v>
      </c>
      <c r="CL703" s="22">
        <v>0</v>
      </c>
      <c r="CM703" s="22">
        <f>IF(DB702&gt;0,ROUND($CD$1*$CM$1,2),0)</f>
        <v>0</v>
      </c>
      <c r="CN703" s="22">
        <f>IF(DB702&gt;0,ROUND($CD$1*$CN$1,2),0)</f>
        <v>0</v>
      </c>
      <c r="CO703" s="22">
        <f>IF(DB702&gt;0,ROUND($CD$1*$CO$1,2),0)</f>
        <v>0</v>
      </c>
      <c r="CP703" s="22">
        <f>IF(DB702&gt;0,ROUND($CD$1*$CP$1,2),0)</f>
        <v>0</v>
      </c>
      <c r="CQ703" s="15">
        <f>IF(DB702&gt;0,CK703+SUM(CM703:CP703),0)</f>
        <v>0</v>
      </c>
      <c r="CR703" s="22">
        <f>IF(DB702&gt;0,ROUND(CQ703/12,2),0)</f>
        <v>0</v>
      </c>
      <c r="CS703" s="9">
        <f>INT(CR703)</f>
        <v>0</v>
      </c>
      <c r="CT703" s="23">
        <f>INT((CR703-CS703)*10)/10</f>
        <v>0</v>
      </c>
      <c r="CU703" s="17">
        <f>CR703-CS703-CT703</f>
        <v>0</v>
      </c>
      <c r="CV703" s="23">
        <f>IF(OR(CU703=0.05,CU703=0),CU703,IF(AND(CU703&gt;0.051,CU703&lt;0.1),0.1,IF(AND(CU703&gt;0.001,CU703&lt;0.05),0.05,CU703)))</f>
        <v>0</v>
      </c>
      <c r="CW703" s="23">
        <f>CS703+CT703+CV703</f>
        <v>0</v>
      </c>
      <c r="CX703">
        <f>IF(DB702&gt;0,CX702,0)</f>
        <v>0</v>
      </c>
      <c r="CY703" s="7">
        <f>ROUND(CD703+CJ703+CW703+CX703,2)</f>
        <v>0</v>
      </c>
      <c r="CZ703" s="7">
        <f>IF(AND(CY703&gt;0,CY704=0),CY703,0)</f>
        <v>0</v>
      </c>
      <c r="DA703" s="7">
        <f>IF(DB702&gt;0,DA702,0)</f>
        <v>0</v>
      </c>
      <c r="DB703" s="7">
        <f>IF(ROUND(CY703-DA703,2)&gt;0,ROUND(CY703-DA703,2),0)</f>
        <v>0</v>
      </c>
      <c r="EB703">
        <v>701</v>
      </c>
      <c r="EC703" s="7">
        <f>IF(FB702&gt;0,EC702-1000,EC702)</f>
        <v>0</v>
      </c>
      <c r="ED703" s="20">
        <f>IF(FB702&gt;0,ROUND(PMT($F$92/12,$F$96*12,-EC703),5),0)</f>
        <v>0</v>
      </c>
      <c r="EE703" s="15">
        <f>IF(FB702&gt;0,ROUND(EC703*$EE$1/1000,2),0)</f>
        <v>0</v>
      </c>
      <c r="EF703" s="9">
        <f>INT(EE703)</f>
        <v>0</v>
      </c>
      <c r="EG703" s="23">
        <f>INT((EE703-EF703)*10)/10</f>
        <v>0</v>
      </c>
      <c r="EH703" s="17">
        <f>EE703-EF703-EG703</f>
        <v>0</v>
      </c>
      <c r="EI703" s="23">
        <f>IF(OR(EH703=0.05,EH703=0),EH703,IF(AND(EH703&gt;0.051,EH703&lt;0.1),0.1,IF(AND(EH703&gt;0.001,EH703&lt;0.05),0.05,EH703)))</f>
        <v>0</v>
      </c>
      <c r="EJ703" s="23">
        <f>EF703+EG703+EI703</f>
        <v>0</v>
      </c>
      <c r="EK703" s="15">
        <f>IF(FB702&gt;0,ROUND($ED$1*$EK$1,2),0)</f>
        <v>0</v>
      </c>
      <c r="EL703" s="22">
        <v>0</v>
      </c>
      <c r="EM703" s="22">
        <f>IF(FB702&gt;0,ROUND($ED$1*$EM$1,0),0)</f>
        <v>0</v>
      </c>
      <c r="EN703" s="22">
        <f>IF(FB702&gt;0,ROUND($ED$1*$EN$1,2),0)</f>
        <v>0</v>
      </c>
      <c r="EO703" s="22">
        <f>IF(FB702&gt;0,ROUND($ED$1*$EO$1,2),0)</f>
        <v>0</v>
      </c>
      <c r="EP703" s="22">
        <f>IF(FB702&gt;0,ROUND($ED$1*$EP$1,2),0)</f>
        <v>0</v>
      </c>
      <c r="EQ703" s="15">
        <f>IF(FB702&gt;0,EK703+SUM(EM703:EP703),0)</f>
        <v>0</v>
      </c>
      <c r="ER703" s="22">
        <f>IF(FB702&gt;0,ROUND(EQ703/12,2),0)</f>
        <v>0</v>
      </c>
      <c r="ES703" s="9">
        <f>INT(ER703)</f>
        <v>0</v>
      </c>
      <c r="ET703" s="23">
        <f>INT((ER703-ES703)*10)/10</f>
        <v>0</v>
      </c>
      <c r="EU703" s="17">
        <f>ER703-ES703-ET703</f>
        <v>0</v>
      </c>
      <c r="EV703" s="23">
        <f>IF(OR(EU703=0.05,EU703=0),EU703,IF(AND(EU703&gt;0.051,EU703&lt;0.1),0.1,IF(AND(EU703&gt;0.001,EU703&lt;0.05),0.05,EU703)))</f>
        <v>0</v>
      </c>
      <c r="EW703" s="23">
        <f>ES703+ET703+EV703</f>
        <v>0</v>
      </c>
      <c r="EX703">
        <f>IF(FB702&gt;0,EX702,0)</f>
        <v>0</v>
      </c>
      <c r="EY703" s="7">
        <f>ROUND(ED703+EJ703+EW703+EX703,2)</f>
        <v>0</v>
      </c>
      <c r="EZ703" s="7">
        <f>IF(AND(EY703&gt;0,EY704=0),EY703,0)</f>
        <v>0</v>
      </c>
      <c r="FA703" s="7">
        <f>IF(FB702&gt;0,FA702,0)</f>
        <v>0</v>
      </c>
      <c r="FB703" s="7">
        <f>IF(ROUND(EY703-FA703,2)&gt;0,ROUND(EY703-FA703,2),0)</f>
        <v>0</v>
      </c>
      <c r="GB703">
        <v>701</v>
      </c>
      <c r="GC703" s="7">
        <f>IF(HB702&gt;0,GC702-1000,GC702)</f>
        <v>0</v>
      </c>
      <c r="GD703" s="20">
        <f>IF(HB702&gt;0,ROUND(PMT($F$92/12,$F$96*12,-GC703),5),0)</f>
        <v>0</v>
      </c>
      <c r="GE703" s="15">
        <f>IF(HB702&gt;0,ROUND(GC703*$GE$1/1000,2),0)</f>
        <v>0</v>
      </c>
      <c r="GF703" s="9">
        <f>INT(GE703)</f>
        <v>0</v>
      </c>
      <c r="GG703" s="23">
        <f>INT((GE703-GF703)*10)/10</f>
        <v>0</v>
      </c>
      <c r="GH703" s="17">
        <f>GE703-GF703-GG703</f>
        <v>0</v>
      </c>
      <c r="GI703" s="23">
        <f>IF(OR(GH703=0.05,GH703=0),GH703,IF(AND(GH703&gt;0.051,GH703&lt;0.1),0.1,IF(AND(GH703&gt;0.001,GH703&lt;0.05),0.05,GH703)))</f>
        <v>0</v>
      </c>
      <c r="GJ703" s="23">
        <f>GF703+GG703+GI703</f>
        <v>0</v>
      </c>
      <c r="GK703" s="15">
        <f>IF(HB702&gt;0,ROUND($GD$1*$GK$1,2),0)</f>
        <v>0</v>
      </c>
      <c r="GL703" s="22">
        <v>0</v>
      </c>
      <c r="GM703" s="22">
        <f>IF(HB702&gt;0,ROUND($GD$1*$GM$1,0),0)</f>
        <v>0</v>
      </c>
      <c r="GN703" s="22">
        <f>IF(HB702&gt;0,ROUND($GD$1*$GN$1,2),0)</f>
        <v>0</v>
      </c>
      <c r="GO703" s="22">
        <f>IF(HB702&gt;0,ROUND($GD$1*$GO$1,2),0)</f>
        <v>0</v>
      </c>
      <c r="GP703" s="22">
        <f>IF(HB702&gt;0,ROUND($GD$1*$GP$1,2),0)</f>
        <v>0</v>
      </c>
      <c r="GQ703" s="15">
        <f>IF(HB702&gt;0,GK703+SUM(GM703:GP703),0)</f>
        <v>0</v>
      </c>
      <c r="GR703" s="22">
        <f>IF(HB702&gt;0,ROUND(GQ703/12,2),0)</f>
        <v>0</v>
      </c>
      <c r="GS703" s="9">
        <f>INT(GR703)</f>
        <v>0</v>
      </c>
      <c r="GT703" s="23">
        <f>INT((GR703-GS703)*10)/10</f>
        <v>0</v>
      </c>
      <c r="GU703" s="17">
        <f>GR703-GS703-GT703</f>
        <v>0</v>
      </c>
      <c r="GV703" s="23">
        <f>IF(OR(GU703=0.05,GU703=0),GU703,IF(AND(GU703&gt;0.051,GU703&lt;0.1),0.1,IF(AND(GU703&gt;0.001,GU703&lt;0.05),0.05,GU703)))</f>
        <v>0</v>
      </c>
      <c r="GW703" s="23">
        <f>GS703+GT703+GV703</f>
        <v>0</v>
      </c>
      <c r="GX703">
        <f>IF(HB702&gt;0,GX702,0)</f>
        <v>0</v>
      </c>
      <c r="GY703" s="7">
        <f>ROUND(GD703+GJ703+GW703+GX703,2)</f>
        <v>0</v>
      </c>
      <c r="GZ703" s="7">
        <f>IF(AND(GY703&gt;0,GY704=0),GY703,0)</f>
        <v>0</v>
      </c>
      <c r="HA703" s="7">
        <f>IF(HB702&gt;0,HA702,0)</f>
        <v>0</v>
      </c>
      <c r="HB703" s="7">
        <f>IF(ROUND(GY703-HA703,2)&gt;0,ROUND(GY703-HA703,2),0)</f>
        <v>0</v>
      </c>
    </row>
    <row r="704" spans="1:235">
      <c r="BB704">
        <v>702</v>
      </c>
      <c r="BC704" s="7">
        <f>IF(BW703&gt;0,BC703-1000,BC703)</f>
        <v>0</v>
      </c>
      <c r="BD704" s="20">
        <f>IF(BW703&gt;0,ROUND(PMT($F$92/12,$F$96*12,-BC704),5),0)</f>
        <v>0</v>
      </c>
      <c r="BE704" s="15">
        <f>IF(BW703&gt;0,ROUND(BC704*$E$1/1000,2),0)</f>
        <v>0</v>
      </c>
      <c r="BF704" s="15">
        <f>IF(BW703&gt;0,ROUND(MIN(BC704,$F$168)*$BF$1,2),0)</f>
        <v>0</v>
      </c>
      <c r="BG704" s="22">
        <v>0</v>
      </c>
      <c r="BH704" s="22">
        <f>IF(BW703&gt;0,ROUND(MIN(BC704,$F$168)*$BH$1,0),0)</f>
        <v>0</v>
      </c>
      <c r="BI704" s="22">
        <f>IF(BW703&gt;0,ROUND(MIN(BC704,$F$168)*$BI$1,2),0)</f>
        <v>0</v>
      </c>
      <c r="BJ704" s="22">
        <f>IF(BW703&gt;0,ROUND(MIN(BC704,$F$168)*$BJ$1,2),0)</f>
        <v>0</v>
      </c>
      <c r="BK704" s="22">
        <f>IF(BW703&gt;0,ROUND(MIN(BC704,$F$168)*$BK$1,2),0)</f>
        <v>0</v>
      </c>
      <c r="BL704" s="15">
        <f>IF(BW703&gt;0,BF704+SUM(BH704:BK704),0)</f>
        <v>0</v>
      </c>
      <c r="BM704" s="22">
        <f>IF(BW703&gt;0,ROUND(BL704/12,2),0)</f>
        <v>0</v>
      </c>
      <c r="BN704" s="9">
        <f>INT(BM704)</f>
        <v>0</v>
      </c>
      <c r="BO704" s="23">
        <f>INT((BM704-BN704)*10)/10</f>
        <v>0</v>
      </c>
      <c r="BP704" s="17">
        <f>BM704-BN704-BO704</f>
        <v>0</v>
      </c>
      <c r="BQ704" s="23">
        <f>IF(OR(BP704=0.05,BP704=0),BP704,IF(AND(BP704&gt;0.051,BP704&lt;0.1),0.1,IF(AND(BP704&gt;0.001,BP704&lt;0.05),0.05,BP704)))</f>
        <v>0</v>
      </c>
      <c r="BR704" s="23">
        <f>BN704+BO704+BQ704</f>
        <v>0</v>
      </c>
      <c r="BS704">
        <f>IF(BW703&gt;0,BS703,0)</f>
        <v>0</v>
      </c>
      <c r="BT704" s="7">
        <f>SUM(BD704:BE704)+BR704+BS704</f>
        <v>0</v>
      </c>
      <c r="BU704" s="7">
        <f>IF(AND(BT704&gt;0,BT705=0),BT704,0)</f>
        <v>0</v>
      </c>
      <c r="BV704" s="7">
        <f>IF(BW703&gt;0,BV703,0)</f>
        <v>0</v>
      </c>
      <c r="BW704" s="7">
        <f>IF(ROUND(BT704-BV704,2)&gt;0,ROUND(BT704-BV704,2),0)</f>
        <v>0</v>
      </c>
      <c r="CB704">
        <v>702</v>
      </c>
      <c r="CC704" s="7">
        <f>IF(DB703&gt;0,CC703-1000,CC703)</f>
        <v>0</v>
      </c>
      <c r="CD704" s="20">
        <f>IF(DB703&gt;0,ROUND(PMT($F$92/12,$F$96*12,-CC704),5),0)</f>
        <v>0</v>
      </c>
      <c r="CE704" s="15">
        <f>IF(DB703&gt;0,ROUND(CC704*$CE$1/1000,2),0)</f>
        <v>0</v>
      </c>
      <c r="CF704" s="9">
        <f>INT(CE704)</f>
        <v>0</v>
      </c>
      <c r="CG704" s="23">
        <f>INT((CE704-CF704)*10)/10</f>
        <v>0</v>
      </c>
      <c r="CH704" s="17">
        <f>CE704-CF704-CG704</f>
        <v>0</v>
      </c>
      <c r="CI704" s="23">
        <f>IF(OR(CH704=0.05,CH704=0),CH704,IF(AND(CH704&gt;0.051,CH704&lt;0.1),0.1,IF(AND(CH704&gt;0.001,CH704&lt;0.05),0.05,CH704)))</f>
        <v>0</v>
      </c>
      <c r="CJ704" s="23">
        <f>CF704+CG704+CI704</f>
        <v>0</v>
      </c>
      <c r="CK704" s="15">
        <f>IF(DB703&gt;0,ROUND($CD$1*$CK$1,2),0)</f>
        <v>0</v>
      </c>
      <c r="CL704" s="22">
        <v>0</v>
      </c>
      <c r="CM704" s="22">
        <f>IF(DB703&gt;0,ROUND($CD$1*$CM$1,2),0)</f>
        <v>0</v>
      </c>
      <c r="CN704" s="22">
        <f>IF(DB703&gt;0,ROUND($CD$1*$CN$1,2),0)</f>
        <v>0</v>
      </c>
      <c r="CO704" s="22">
        <f>IF(DB703&gt;0,ROUND($CD$1*$CO$1,2),0)</f>
        <v>0</v>
      </c>
      <c r="CP704" s="22">
        <f>IF(DB703&gt;0,ROUND($CD$1*$CP$1,2),0)</f>
        <v>0</v>
      </c>
      <c r="CQ704" s="15">
        <f>IF(DB703&gt;0,CK704+SUM(CM704:CP704),0)</f>
        <v>0</v>
      </c>
      <c r="CR704" s="22">
        <f>IF(DB703&gt;0,ROUND(CQ704/12,2),0)</f>
        <v>0</v>
      </c>
      <c r="CS704" s="9">
        <f>INT(CR704)</f>
        <v>0</v>
      </c>
      <c r="CT704" s="23">
        <f>INT((CR704-CS704)*10)/10</f>
        <v>0</v>
      </c>
      <c r="CU704" s="17">
        <f>CR704-CS704-CT704</f>
        <v>0</v>
      </c>
      <c r="CV704" s="23">
        <f>IF(OR(CU704=0.05,CU704=0),CU704,IF(AND(CU704&gt;0.051,CU704&lt;0.1),0.1,IF(AND(CU704&gt;0.001,CU704&lt;0.05),0.05,CU704)))</f>
        <v>0</v>
      </c>
      <c r="CW704" s="23">
        <f>CS704+CT704+CV704</f>
        <v>0</v>
      </c>
      <c r="CX704">
        <f>IF(DB703&gt;0,CX703,0)</f>
        <v>0</v>
      </c>
      <c r="CY704" s="7">
        <f>ROUND(CD704+CJ704+CW704+CX704,2)</f>
        <v>0</v>
      </c>
      <c r="CZ704" s="7">
        <f>IF(AND(CY704&gt;0,CY705=0),CY704,0)</f>
        <v>0</v>
      </c>
      <c r="DA704" s="7">
        <f>IF(DB703&gt;0,DA703,0)</f>
        <v>0</v>
      </c>
      <c r="DB704" s="7">
        <f>IF(ROUND(CY704-DA704,2)&gt;0,ROUND(CY704-DA704,2),0)</f>
        <v>0</v>
      </c>
      <c r="EB704">
        <v>702</v>
      </c>
      <c r="EC704" s="7">
        <f>IF(FB703&gt;0,EC703-1000,EC703)</f>
        <v>0</v>
      </c>
      <c r="ED704" s="20">
        <f>IF(FB703&gt;0,ROUND(PMT($F$92/12,$F$96*12,-EC704),5),0)</f>
        <v>0</v>
      </c>
      <c r="EE704" s="15">
        <f>IF(FB703&gt;0,ROUND(EC704*$EE$1/1000,2),0)</f>
        <v>0</v>
      </c>
      <c r="EF704" s="9">
        <f>INT(EE704)</f>
        <v>0</v>
      </c>
      <c r="EG704" s="23">
        <f>INT((EE704-EF704)*10)/10</f>
        <v>0</v>
      </c>
      <c r="EH704" s="17">
        <f>EE704-EF704-EG704</f>
        <v>0</v>
      </c>
      <c r="EI704" s="23">
        <f>IF(OR(EH704=0.05,EH704=0),EH704,IF(AND(EH704&gt;0.051,EH704&lt;0.1),0.1,IF(AND(EH704&gt;0.001,EH704&lt;0.05),0.05,EH704)))</f>
        <v>0</v>
      </c>
      <c r="EJ704" s="23">
        <f>EF704+EG704+EI704</f>
        <v>0</v>
      </c>
      <c r="EK704" s="15">
        <f>IF(FB703&gt;0,ROUND($ED$1*$EK$1,2),0)</f>
        <v>0</v>
      </c>
      <c r="EL704" s="22">
        <v>0</v>
      </c>
      <c r="EM704" s="22">
        <f>IF(FB703&gt;0,ROUND($ED$1*$EM$1,0),0)</f>
        <v>0</v>
      </c>
      <c r="EN704" s="22">
        <f>IF(FB703&gt;0,ROUND($ED$1*$EN$1,2),0)</f>
        <v>0</v>
      </c>
      <c r="EO704" s="22">
        <f>IF(FB703&gt;0,ROUND($ED$1*$EO$1,2),0)</f>
        <v>0</v>
      </c>
      <c r="EP704" s="22">
        <f>IF(FB703&gt;0,ROUND($ED$1*$EP$1,2),0)</f>
        <v>0</v>
      </c>
      <c r="EQ704" s="15">
        <f>IF(FB703&gt;0,EK704+SUM(EM704:EP704),0)</f>
        <v>0</v>
      </c>
      <c r="ER704" s="22">
        <f>IF(FB703&gt;0,ROUND(EQ704/12,2),0)</f>
        <v>0</v>
      </c>
      <c r="ES704" s="9">
        <f>INT(ER704)</f>
        <v>0</v>
      </c>
      <c r="ET704" s="23">
        <f>INT((ER704-ES704)*10)/10</f>
        <v>0</v>
      </c>
      <c r="EU704" s="17">
        <f>ER704-ES704-ET704</f>
        <v>0</v>
      </c>
      <c r="EV704" s="23">
        <f>IF(OR(EU704=0.05,EU704=0),EU704,IF(AND(EU704&gt;0.051,EU704&lt;0.1),0.1,IF(AND(EU704&gt;0.001,EU704&lt;0.05),0.05,EU704)))</f>
        <v>0</v>
      </c>
      <c r="EW704" s="23">
        <f>ES704+ET704+EV704</f>
        <v>0</v>
      </c>
      <c r="EX704">
        <f>IF(FB703&gt;0,EX703,0)</f>
        <v>0</v>
      </c>
      <c r="EY704" s="7">
        <f>ROUND(ED704+EJ704+EW704+EX704,2)</f>
        <v>0</v>
      </c>
      <c r="EZ704" s="7">
        <f>IF(AND(EY704&gt;0,EY705=0),EY704,0)</f>
        <v>0</v>
      </c>
      <c r="FA704" s="7">
        <f>IF(FB703&gt;0,FA703,0)</f>
        <v>0</v>
      </c>
      <c r="FB704" s="7">
        <f>IF(ROUND(EY704-FA704,2)&gt;0,ROUND(EY704-FA704,2),0)</f>
        <v>0</v>
      </c>
      <c r="GB704">
        <v>702</v>
      </c>
      <c r="GC704" s="7">
        <f>IF(HB703&gt;0,GC703-1000,GC703)</f>
        <v>0</v>
      </c>
      <c r="GD704" s="20">
        <f>IF(HB703&gt;0,ROUND(PMT($F$92/12,$F$96*12,-GC704),5),0)</f>
        <v>0</v>
      </c>
      <c r="GE704" s="15">
        <f>IF(HB703&gt;0,ROUND(GC704*$GE$1/1000,2),0)</f>
        <v>0</v>
      </c>
      <c r="GF704" s="9">
        <f>INT(GE704)</f>
        <v>0</v>
      </c>
      <c r="GG704" s="23">
        <f>INT((GE704-GF704)*10)/10</f>
        <v>0</v>
      </c>
      <c r="GH704" s="17">
        <f>GE704-GF704-GG704</f>
        <v>0</v>
      </c>
      <c r="GI704" s="23">
        <f>IF(OR(GH704=0.05,GH704=0),GH704,IF(AND(GH704&gt;0.051,GH704&lt;0.1),0.1,IF(AND(GH704&gt;0.001,GH704&lt;0.05),0.05,GH704)))</f>
        <v>0</v>
      </c>
      <c r="GJ704" s="23">
        <f>GF704+GG704+GI704</f>
        <v>0</v>
      </c>
      <c r="GK704" s="15">
        <f>IF(HB703&gt;0,ROUND($GD$1*$GK$1,2),0)</f>
        <v>0</v>
      </c>
      <c r="GL704" s="22">
        <v>0</v>
      </c>
      <c r="GM704" s="22">
        <f>IF(HB703&gt;0,ROUND($GD$1*$GM$1,0),0)</f>
        <v>0</v>
      </c>
      <c r="GN704" s="22">
        <f>IF(HB703&gt;0,ROUND($GD$1*$GN$1,2),0)</f>
        <v>0</v>
      </c>
      <c r="GO704" s="22">
        <f>IF(HB703&gt;0,ROUND($GD$1*$GO$1,2),0)</f>
        <v>0</v>
      </c>
      <c r="GP704" s="22">
        <f>IF(HB703&gt;0,ROUND($GD$1*$GP$1,2),0)</f>
        <v>0</v>
      </c>
      <c r="GQ704" s="15">
        <f>IF(HB703&gt;0,GK704+SUM(GM704:GP704),0)</f>
        <v>0</v>
      </c>
      <c r="GR704" s="22">
        <f>IF(HB703&gt;0,ROUND(GQ704/12,2),0)</f>
        <v>0</v>
      </c>
      <c r="GS704" s="9">
        <f>INT(GR704)</f>
        <v>0</v>
      </c>
      <c r="GT704" s="23">
        <f>INT((GR704-GS704)*10)/10</f>
        <v>0</v>
      </c>
      <c r="GU704" s="17">
        <f>GR704-GS704-GT704</f>
        <v>0</v>
      </c>
      <c r="GV704" s="23">
        <f>IF(OR(GU704=0.05,GU704=0),GU704,IF(AND(GU704&gt;0.051,GU704&lt;0.1),0.1,IF(AND(GU704&gt;0.001,GU704&lt;0.05),0.05,GU704)))</f>
        <v>0</v>
      </c>
      <c r="GW704" s="23">
        <f>GS704+GT704+GV704</f>
        <v>0</v>
      </c>
      <c r="GX704">
        <f>IF(HB703&gt;0,GX703,0)</f>
        <v>0</v>
      </c>
      <c r="GY704" s="7">
        <f>ROUND(GD704+GJ704+GW704+GX704,2)</f>
        <v>0</v>
      </c>
      <c r="GZ704" s="7">
        <f>IF(AND(GY704&gt;0,GY705=0),GY704,0)</f>
        <v>0</v>
      </c>
      <c r="HA704" s="7">
        <f>IF(HB703&gt;0,HA703,0)</f>
        <v>0</v>
      </c>
      <c r="HB704" s="7">
        <f>IF(ROUND(GY704-HA704,2)&gt;0,ROUND(GY704-HA704,2),0)</f>
        <v>0</v>
      </c>
    </row>
    <row r="705" spans="1:235">
      <c r="BB705">
        <v>703</v>
      </c>
      <c r="BC705" s="7">
        <f>IF(BW704&gt;0,BC704-1000,BC704)</f>
        <v>0</v>
      </c>
      <c r="BD705" s="20">
        <f>IF(BW704&gt;0,ROUND(PMT($F$92/12,$F$96*12,-BC705),5),0)</f>
        <v>0</v>
      </c>
      <c r="BE705" s="15">
        <f>IF(BW704&gt;0,ROUND(BC705*$E$1/1000,2),0)</f>
        <v>0</v>
      </c>
      <c r="BF705" s="15">
        <f>IF(BW704&gt;0,ROUND(MIN(BC705,$F$168)*$BF$1,2),0)</f>
        <v>0</v>
      </c>
      <c r="BG705" s="22">
        <v>0</v>
      </c>
      <c r="BH705" s="22">
        <f>IF(BW704&gt;0,ROUND(MIN(BC705,$F$168)*$BH$1,0),0)</f>
        <v>0</v>
      </c>
      <c r="BI705" s="22">
        <f>IF(BW704&gt;0,ROUND(MIN(BC705,$F$168)*$BI$1,2),0)</f>
        <v>0</v>
      </c>
      <c r="BJ705" s="22">
        <f>IF(BW704&gt;0,ROUND(MIN(BC705,$F$168)*$BJ$1,2),0)</f>
        <v>0</v>
      </c>
      <c r="BK705" s="22">
        <f>IF(BW704&gt;0,ROUND(MIN(BC705,$F$168)*$BK$1,2),0)</f>
        <v>0</v>
      </c>
      <c r="BL705" s="15">
        <f>IF(BW704&gt;0,BF705+SUM(BH705:BK705),0)</f>
        <v>0</v>
      </c>
      <c r="BM705" s="22">
        <f>IF(BW704&gt;0,ROUND(BL705/12,2),0)</f>
        <v>0</v>
      </c>
      <c r="BN705" s="9">
        <f>INT(BM705)</f>
        <v>0</v>
      </c>
      <c r="BO705" s="23">
        <f>INT((BM705-BN705)*10)/10</f>
        <v>0</v>
      </c>
      <c r="BP705" s="17">
        <f>BM705-BN705-BO705</f>
        <v>0</v>
      </c>
      <c r="BQ705" s="23">
        <f>IF(OR(BP705=0.05,BP705=0),BP705,IF(AND(BP705&gt;0.051,BP705&lt;0.1),0.1,IF(AND(BP705&gt;0.001,BP705&lt;0.05),0.05,BP705)))</f>
        <v>0</v>
      </c>
      <c r="BR705" s="23">
        <f>BN705+BO705+BQ705</f>
        <v>0</v>
      </c>
      <c r="BS705">
        <f>IF(BW704&gt;0,BS704,0)</f>
        <v>0</v>
      </c>
      <c r="BT705" s="7">
        <f>SUM(BD705:BE705)+BR705+BS705</f>
        <v>0</v>
      </c>
      <c r="BU705" s="7">
        <f>IF(AND(BT705&gt;0,BT706=0),BT705,0)</f>
        <v>0</v>
      </c>
      <c r="BV705" s="7">
        <f>IF(BW704&gt;0,BV704,0)</f>
        <v>0</v>
      </c>
      <c r="BW705" s="7">
        <f>IF(ROUND(BT705-BV705,2)&gt;0,ROUND(BT705-BV705,2),0)</f>
        <v>0</v>
      </c>
      <c r="CB705">
        <v>703</v>
      </c>
      <c r="CC705" s="7">
        <f>IF(DB704&gt;0,CC704-1000,CC704)</f>
        <v>0</v>
      </c>
      <c r="CD705" s="20">
        <f>IF(DB704&gt;0,ROUND(PMT($F$92/12,$F$96*12,-CC705),5),0)</f>
        <v>0</v>
      </c>
      <c r="CE705" s="15">
        <f>IF(DB704&gt;0,ROUND(CC705*$CE$1/1000,2),0)</f>
        <v>0</v>
      </c>
      <c r="CF705" s="9">
        <f>INT(CE705)</f>
        <v>0</v>
      </c>
      <c r="CG705" s="23">
        <f>INT((CE705-CF705)*10)/10</f>
        <v>0</v>
      </c>
      <c r="CH705" s="17">
        <f>CE705-CF705-CG705</f>
        <v>0</v>
      </c>
      <c r="CI705" s="23">
        <f>IF(OR(CH705=0.05,CH705=0),CH705,IF(AND(CH705&gt;0.051,CH705&lt;0.1),0.1,IF(AND(CH705&gt;0.001,CH705&lt;0.05),0.05,CH705)))</f>
        <v>0</v>
      </c>
      <c r="CJ705" s="23">
        <f>CF705+CG705+CI705</f>
        <v>0</v>
      </c>
      <c r="CK705" s="15">
        <f>IF(DB704&gt;0,ROUND($CD$1*$CK$1,2),0)</f>
        <v>0</v>
      </c>
      <c r="CL705" s="22">
        <v>0</v>
      </c>
      <c r="CM705" s="22">
        <f>IF(DB704&gt;0,ROUND($CD$1*$CM$1,2),0)</f>
        <v>0</v>
      </c>
      <c r="CN705" s="22">
        <f>IF(DB704&gt;0,ROUND($CD$1*$CN$1,2),0)</f>
        <v>0</v>
      </c>
      <c r="CO705" s="22">
        <f>IF(DB704&gt;0,ROUND($CD$1*$CO$1,2),0)</f>
        <v>0</v>
      </c>
      <c r="CP705" s="22">
        <f>IF(DB704&gt;0,ROUND($CD$1*$CP$1,2),0)</f>
        <v>0</v>
      </c>
      <c r="CQ705" s="15">
        <f>IF(DB704&gt;0,CK705+SUM(CM705:CP705),0)</f>
        <v>0</v>
      </c>
      <c r="CR705" s="22">
        <f>IF(DB704&gt;0,ROUND(CQ705/12,2),0)</f>
        <v>0</v>
      </c>
      <c r="CS705" s="9">
        <f>INT(CR705)</f>
        <v>0</v>
      </c>
      <c r="CT705" s="23">
        <f>INT((CR705-CS705)*10)/10</f>
        <v>0</v>
      </c>
      <c r="CU705" s="17">
        <f>CR705-CS705-CT705</f>
        <v>0</v>
      </c>
      <c r="CV705" s="23">
        <f>IF(OR(CU705=0.05,CU705=0),CU705,IF(AND(CU705&gt;0.051,CU705&lt;0.1),0.1,IF(AND(CU705&gt;0.001,CU705&lt;0.05),0.05,CU705)))</f>
        <v>0</v>
      </c>
      <c r="CW705" s="23">
        <f>CS705+CT705+CV705</f>
        <v>0</v>
      </c>
      <c r="CX705">
        <f>IF(DB704&gt;0,CX704,0)</f>
        <v>0</v>
      </c>
      <c r="CY705" s="7">
        <f>ROUND(CD705+CJ705+CW705+CX705,2)</f>
        <v>0</v>
      </c>
      <c r="CZ705" s="7">
        <f>IF(AND(CY705&gt;0,CY706=0),CY705,0)</f>
        <v>0</v>
      </c>
      <c r="DA705" s="7">
        <f>IF(DB704&gt;0,DA704,0)</f>
        <v>0</v>
      </c>
      <c r="DB705" s="7">
        <f>IF(ROUND(CY705-DA705,2)&gt;0,ROUND(CY705-DA705,2),0)</f>
        <v>0</v>
      </c>
      <c r="EB705">
        <v>703</v>
      </c>
      <c r="EC705" s="7">
        <f>IF(FB704&gt;0,EC704-1000,EC704)</f>
        <v>0</v>
      </c>
      <c r="ED705" s="20">
        <f>IF(FB704&gt;0,ROUND(PMT($F$92/12,$F$96*12,-EC705),5),0)</f>
        <v>0</v>
      </c>
      <c r="EE705" s="15">
        <f>IF(FB704&gt;0,ROUND(EC705*$EE$1/1000,2),0)</f>
        <v>0</v>
      </c>
      <c r="EF705" s="9">
        <f>INT(EE705)</f>
        <v>0</v>
      </c>
      <c r="EG705" s="23">
        <f>INT((EE705-EF705)*10)/10</f>
        <v>0</v>
      </c>
      <c r="EH705" s="17">
        <f>EE705-EF705-EG705</f>
        <v>0</v>
      </c>
      <c r="EI705" s="23">
        <f>IF(OR(EH705=0.05,EH705=0),EH705,IF(AND(EH705&gt;0.051,EH705&lt;0.1),0.1,IF(AND(EH705&gt;0.001,EH705&lt;0.05),0.05,EH705)))</f>
        <v>0</v>
      </c>
      <c r="EJ705" s="23">
        <f>EF705+EG705+EI705</f>
        <v>0</v>
      </c>
      <c r="EK705" s="15">
        <f>IF(FB704&gt;0,ROUND($ED$1*$EK$1,2),0)</f>
        <v>0</v>
      </c>
      <c r="EL705" s="22">
        <v>0</v>
      </c>
      <c r="EM705" s="22">
        <f>IF(FB704&gt;0,ROUND($ED$1*$EM$1,0),0)</f>
        <v>0</v>
      </c>
      <c r="EN705" s="22">
        <f>IF(FB704&gt;0,ROUND($ED$1*$EN$1,2),0)</f>
        <v>0</v>
      </c>
      <c r="EO705" s="22">
        <f>IF(FB704&gt;0,ROUND($ED$1*$EO$1,2),0)</f>
        <v>0</v>
      </c>
      <c r="EP705" s="22">
        <f>IF(FB704&gt;0,ROUND($ED$1*$EP$1,2),0)</f>
        <v>0</v>
      </c>
      <c r="EQ705" s="15">
        <f>IF(FB704&gt;0,EK705+SUM(EM705:EP705),0)</f>
        <v>0</v>
      </c>
      <c r="ER705" s="22">
        <f>IF(FB704&gt;0,ROUND(EQ705/12,2),0)</f>
        <v>0</v>
      </c>
      <c r="ES705" s="9">
        <f>INT(ER705)</f>
        <v>0</v>
      </c>
      <c r="ET705" s="23">
        <f>INT((ER705-ES705)*10)/10</f>
        <v>0</v>
      </c>
      <c r="EU705" s="17">
        <f>ER705-ES705-ET705</f>
        <v>0</v>
      </c>
      <c r="EV705" s="23">
        <f>IF(OR(EU705=0.05,EU705=0),EU705,IF(AND(EU705&gt;0.051,EU705&lt;0.1),0.1,IF(AND(EU705&gt;0.001,EU705&lt;0.05),0.05,EU705)))</f>
        <v>0</v>
      </c>
      <c r="EW705" s="23">
        <f>ES705+ET705+EV705</f>
        <v>0</v>
      </c>
      <c r="EX705">
        <f>IF(FB704&gt;0,EX704,0)</f>
        <v>0</v>
      </c>
      <c r="EY705" s="7">
        <f>ROUND(ED705+EJ705+EW705+EX705,2)</f>
        <v>0</v>
      </c>
      <c r="EZ705" s="7">
        <f>IF(AND(EY705&gt;0,EY706=0),EY705,0)</f>
        <v>0</v>
      </c>
      <c r="FA705" s="7">
        <f>IF(FB704&gt;0,FA704,0)</f>
        <v>0</v>
      </c>
      <c r="FB705" s="7">
        <f>IF(ROUND(EY705-FA705,2)&gt;0,ROUND(EY705-FA705,2),0)</f>
        <v>0</v>
      </c>
      <c r="GB705">
        <v>703</v>
      </c>
      <c r="GC705" s="7">
        <f>IF(HB704&gt;0,GC704-1000,GC704)</f>
        <v>0</v>
      </c>
      <c r="GD705" s="20">
        <f>IF(HB704&gt;0,ROUND(PMT($F$92/12,$F$96*12,-GC705),5),0)</f>
        <v>0</v>
      </c>
      <c r="GE705" s="15">
        <f>IF(HB704&gt;0,ROUND(GC705*$GE$1/1000,2),0)</f>
        <v>0</v>
      </c>
      <c r="GF705" s="9">
        <f>INT(GE705)</f>
        <v>0</v>
      </c>
      <c r="GG705" s="23">
        <f>INT((GE705-GF705)*10)/10</f>
        <v>0</v>
      </c>
      <c r="GH705" s="17">
        <f>GE705-GF705-GG705</f>
        <v>0</v>
      </c>
      <c r="GI705" s="23">
        <f>IF(OR(GH705=0.05,GH705=0),GH705,IF(AND(GH705&gt;0.051,GH705&lt;0.1),0.1,IF(AND(GH705&gt;0.001,GH705&lt;0.05),0.05,GH705)))</f>
        <v>0</v>
      </c>
      <c r="GJ705" s="23">
        <f>GF705+GG705+GI705</f>
        <v>0</v>
      </c>
      <c r="GK705" s="15">
        <f>IF(HB704&gt;0,ROUND($GD$1*$GK$1,2),0)</f>
        <v>0</v>
      </c>
      <c r="GL705" s="22">
        <v>0</v>
      </c>
      <c r="GM705" s="22">
        <f>IF(HB704&gt;0,ROUND($GD$1*$GM$1,0),0)</f>
        <v>0</v>
      </c>
      <c r="GN705" s="22">
        <f>IF(HB704&gt;0,ROUND($GD$1*$GN$1,2),0)</f>
        <v>0</v>
      </c>
      <c r="GO705" s="22">
        <f>IF(HB704&gt;0,ROUND($GD$1*$GO$1,2),0)</f>
        <v>0</v>
      </c>
      <c r="GP705" s="22">
        <f>IF(HB704&gt;0,ROUND($GD$1*$GP$1,2),0)</f>
        <v>0</v>
      </c>
      <c r="GQ705" s="15">
        <f>IF(HB704&gt;0,GK705+SUM(GM705:GP705),0)</f>
        <v>0</v>
      </c>
      <c r="GR705" s="22">
        <f>IF(HB704&gt;0,ROUND(GQ705/12,2),0)</f>
        <v>0</v>
      </c>
      <c r="GS705" s="9">
        <f>INT(GR705)</f>
        <v>0</v>
      </c>
      <c r="GT705" s="23">
        <f>INT((GR705-GS705)*10)/10</f>
        <v>0</v>
      </c>
      <c r="GU705" s="17">
        <f>GR705-GS705-GT705</f>
        <v>0</v>
      </c>
      <c r="GV705" s="23">
        <f>IF(OR(GU705=0.05,GU705=0),GU705,IF(AND(GU705&gt;0.051,GU705&lt;0.1),0.1,IF(AND(GU705&gt;0.001,GU705&lt;0.05),0.05,GU705)))</f>
        <v>0</v>
      </c>
      <c r="GW705" s="23">
        <f>GS705+GT705+GV705</f>
        <v>0</v>
      </c>
      <c r="GX705">
        <f>IF(HB704&gt;0,GX704,0)</f>
        <v>0</v>
      </c>
      <c r="GY705" s="7">
        <f>ROUND(GD705+GJ705+GW705+GX705,2)</f>
        <v>0</v>
      </c>
      <c r="GZ705" s="7">
        <f>IF(AND(GY705&gt;0,GY706=0),GY705,0)</f>
        <v>0</v>
      </c>
      <c r="HA705" s="7">
        <f>IF(HB704&gt;0,HA704,0)</f>
        <v>0</v>
      </c>
      <c r="HB705" s="7">
        <f>IF(ROUND(GY705-HA705,2)&gt;0,ROUND(GY705-HA705,2),0)</f>
        <v>0</v>
      </c>
    </row>
    <row r="706" spans="1:235">
      <c r="BB706">
        <v>704</v>
      </c>
      <c r="BC706" s="7">
        <f>IF(BW705&gt;0,BC705-1000,BC705)</f>
        <v>0</v>
      </c>
      <c r="BD706" s="20">
        <f>IF(BW705&gt;0,ROUND(PMT($F$92/12,$F$96*12,-BC706),5),0)</f>
        <v>0</v>
      </c>
      <c r="BE706" s="15">
        <f>IF(BW705&gt;0,ROUND(BC706*$E$1/1000,2),0)</f>
        <v>0</v>
      </c>
      <c r="BF706" s="15">
        <f>IF(BW705&gt;0,ROUND(MIN(BC706,$F$168)*$BF$1,2),0)</f>
        <v>0</v>
      </c>
      <c r="BG706" s="22">
        <v>0</v>
      </c>
      <c r="BH706" s="22">
        <f>IF(BW705&gt;0,ROUND(MIN(BC706,$F$168)*$BH$1,0),0)</f>
        <v>0</v>
      </c>
      <c r="BI706" s="22">
        <f>IF(BW705&gt;0,ROUND(MIN(BC706,$F$168)*$BI$1,2),0)</f>
        <v>0</v>
      </c>
      <c r="BJ706" s="22">
        <f>IF(BW705&gt;0,ROUND(MIN(BC706,$F$168)*$BJ$1,2),0)</f>
        <v>0</v>
      </c>
      <c r="BK706" s="22">
        <f>IF(BW705&gt;0,ROUND(MIN(BC706,$F$168)*$BK$1,2),0)</f>
        <v>0</v>
      </c>
      <c r="BL706" s="15">
        <f>IF(BW705&gt;0,BF706+SUM(BH706:BK706),0)</f>
        <v>0</v>
      </c>
      <c r="BM706" s="22">
        <f>IF(BW705&gt;0,ROUND(BL706/12,2),0)</f>
        <v>0</v>
      </c>
      <c r="BN706" s="9">
        <f>INT(BM706)</f>
        <v>0</v>
      </c>
      <c r="BO706" s="23">
        <f>INT((BM706-BN706)*10)/10</f>
        <v>0</v>
      </c>
      <c r="BP706" s="17">
        <f>BM706-BN706-BO706</f>
        <v>0</v>
      </c>
      <c r="BQ706" s="23">
        <f>IF(OR(BP706=0.05,BP706=0),BP706,IF(AND(BP706&gt;0.051,BP706&lt;0.1),0.1,IF(AND(BP706&gt;0.001,BP706&lt;0.05),0.05,BP706)))</f>
        <v>0</v>
      </c>
      <c r="BR706" s="23">
        <f>BN706+BO706+BQ706</f>
        <v>0</v>
      </c>
      <c r="BS706">
        <f>IF(BW705&gt;0,BS705,0)</f>
        <v>0</v>
      </c>
      <c r="BT706" s="7">
        <f>SUM(BD706:BE706)+BR706+BS706</f>
        <v>0</v>
      </c>
      <c r="BU706" s="7">
        <f>IF(AND(BT706&gt;0,BT707=0),BT706,0)</f>
        <v>0</v>
      </c>
      <c r="BV706" s="7">
        <f>IF(BW705&gt;0,BV705,0)</f>
        <v>0</v>
      </c>
      <c r="BW706" s="7">
        <f>IF(ROUND(BT706-BV706,2)&gt;0,ROUND(BT706-BV706,2),0)</f>
        <v>0</v>
      </c>
      <c r="CB706">
        <v>704</v>
      </c>
      <c r="CC706" s="7">
        <f>IF(DB705&gt;0,CC705-1000,CC705)</f>
        <v>0</v>
      </c>
      <c r="CD706" s="20">
        <f>IF(DB705&gt;0,ROUND(PMT($F$92/12,$F$96*12,-CC706),5),0)</f>
        <v>0</v>
      </c>
      <c r="CE706" s="15">
        <f>IF(DB705&gt;0,ROUND(CC706*$CE$1/1000,2),0)</f>
        <v>0</v>
      </c>
      <c r="CF706" s="9">
        <f>INT(CE706)</f>
        <v>0</v>
      </c>
      <c r="CG706" s="23">
        <f>INT((CE706-CF706)*10)/10</f>
        <v>0</v>
      </c>
      <c r="CH706" s="17">
        <f>CE706-CF706-CG706</f>
        <v>0</v>
      </c>
      <c r="CI706" s="23">
        <f>IF(OR(CH706=0.05,CH706=0),CH706,IF(AND(CH706&gt;0.051,CH706&lt;0.1),0.1,IF(AND(CH706&gt;0.001,CH706&lt;0.05),0.05,CH706)))</f>
        <v>0</v>
      </c>
      <c r="CJ706" s="23">
        <f>CF706+CG706+CI706</f>
        <v>0</v>
      </c>
      <c r="CK706" s="15">
        <f>IF(DB705&gt;0,ROUND($CD$1*$CK$1,2),0)</f>
        <v>0</v>
      </c>
      <c r="CL706" s="22">
        <v>0</v>
      </c>
      <c r="CM706" s="22">
        <f>IF(DB705&gt;0,ROUND($CD$1*$CM$1,2),0)</f>
        <v>0</v>
      </c>
      <c r="CN706" s="22">
        <f>IF(DB705&gt;0,ROUND($CD$1*$CN$1,2),0)</f>
        <v>0</v>
      </c>
      <c r="CO706" s="22">
        <f>IF(DB705&gt;0,ROUND($CD$1*$CO$1,2),0)</f>
        <v>0</v>
      </c>
      <c r="CP706" s="22">
        <f>IF(DB705&gt;0,ROUND($CD$1*$CP$1,2),0)</f>
        <v>0</v>
      </c>
      <c r="CQ706" s="15">
        <f>IF(DB705&gt;0,CK706+SUM(CM706:CP706),0)</f>
        <v>0</v>
      </c>
      <c r="CR706" s="22">
        <f>IF(DB705&gt;0,ROUND(CQ706/12,2),0)</f>
        <v>0</v>
      </c>
      <c r="CS706" s="9">
        <f>INT(CR706)</f>
        <v>0</v>
      </c>
      <c r="CT706" s="23">
        <f>INT((CR706-CS706)*10)/10</f>
        <v>0</v>
      </c>
      <c r="CU706" s="17">
        <f>CR706-CS706-CT706</f>
        <v>0</v>
      </c>
      <c r="CV706" s="23">
        <f>IF(OR(CU706=0.05,CU706=0),CU706,IF(AND(CU706&gt;0.051,CU706&lt;0.1),0.1,IF(AND(CU706&gt;0.001,CU706&lt;0.05),0.05,CU706)))</f>
        <v>0</v>
      </c>
      <c r="CW706" s="23">
        <f>CS706+CT706+CV706</f>
        <v>0</v>
      </c>
      <c r="CX706">
        <f>IF(DB705&gt;0,CX705,0)</f>
        <v>0</v>
      </c>
      <c r="CY706" s="7">
        <f>ROUND(CD706+CJ706+CW706+CX706,2)</f>
        <v>0</v>
      </c>
      <c r="CZ706" s="7">
        <f>IF(AND(CY706&gt;0,CY707=0),CY706,0)</f>
        <v>0</v>
      </c>
      <c r="DA706" s="7">
        <f>IF(DB705&gt;0,DA705,0)</f>
        <v>0</v>
      </c>
      <c r="DB706" s="7">
        <f>IF(ROUND(CY706-DA706,2)&gt;0,ROUND(CY706-DA706,2),0)</f>
        <v>0</v>
      </c>
      <c r="EB706">
        <v>704</v>
      </c>
      <c r="EC706" s="7">
        <f>IF(FB705&gt;0,EC705-1000,EC705)</f>
        <v>0</v>
      </c>
      <c r="ED706" s="20">
        <f>IF(FB705&gt;0,ROUND(PMT($F$92/12,$F$96*12,-EC706),5),0)</f>
        <v>0</v>
      </c>
      <c r="EE706" s="15">
        <f>IF(FB705&gt;0,ROUND(EC706*$EE$1/1000,2),0)</f>
        <v>0</v>
      </c>
      <c r="EF706" s="9">
        <f>INT(EE706)</f>
        <v>0</v>
      </c>
      <c r="EG706" s="23">
        <f>INT((EE706-EF706)*10)/10</f>
        <v>0</v>
      </c>
      <c r="EH706" s="17">
        <f>EE706-EF706-EG706</f>
        <v>0</v>
      </c>
      <c r="EI706" s="23">
        <f>IF(OR(EH706=0.05,EH706=0),EH706,IF(AND(EH706&gt;0.051,EH706&lt;0.1),0.1,IF(AND(EH706&gt;0.001,EH706&lt;0.05),0.05,EH706)))</f>
        <v>0</v>
      </c>
      <c r="EJ706" s="23">
        <f>EF706+EG706+EI706</f>
        <v>0</v>
      </c>
      <c r="EK706" s="15">
        <f>IF(FB705&gt;0,ROUND($ED$1*$EK$1,2),0)</f>
        <v>0</v>
      </c>
      <c r="EL706" s="22">
        <v>0</v>
      </c>
      <c r="EM706" s="22">
        <f>IF(FB705&gt;0,ROUND($ED$1*$EM$1,0),0)</f>
        <v>0</v>
      </c>
      <c r="EN706" s="22">
        <f>IF(FB705&gt;0,ROUND($ED$1*$EN$1,2),0)</f>
        <v>0</v>
      </c>
      <c r="EO706" s="22">
        <f>IF(FB705&gt;0,ROUND($ED$1*$EO$1,2),0)</f>
        <v>0</v>
      </c>
      <c r="EP706" s="22">
        <f>IF(FB705&gt;0,ROUND($ED$1*$EP$1,2),0)</f>
        <v>0</v>
      </c>
      <c r="EQ706" s="15">
        <f>IF(FB705&gt;0,EK706+SUM(EM706:EP706),0)</f>
        <v>0</v>
      </c>
      <c r="ER706" s="22">
        <f>IF(FB705&gt;0,ROUND(EQ706/12,2),0)</f>
        <v>0</v>
      </c>
      <c r="ES706" s="9">
        <f>INT(ER706)</f>
        <v>0</v>
      </c>
      <c r="ET706" s="23">
        <f>INT((ER706-ES706)*10)/10</f>
        <v>0</v>
      </c>
      <c r="EU706" s="17">
        <f>ER706-ES706-ET706</f>
        <v>0</v>
      </c>
      <c r="EV706" s="23">
        <f>IF(OR(EU706=0.05,EU706=0),EU706,IF(AND(EU706&gt;0.051,EU706&lt;0.1),0.1,IF(AND(EU706&gt;0.001,EU706&lt;0.05),0.05,EU706)))</f>
        <v>0</v>
      </c>
      <c r="EW706" s="23">
        <f>ES706+ET706+EV706</f>
        <v>0</v>
      </c>
      <c r="EX706">
        <f>IF(FB705&gt;0,EX705,0)</f>
        <v>0</v>
      </c>
      <c r="EY706" s="7">
        <f>ROUND(ED706+EJ706+EW706+EX706,2)</f>
        <v>0</v>
      </c>
      <c r="EZ706" s="7">
        <f>IF(AND(EY706&gt;0,EY707=0),EY706,0)</f>
        <v>0</v>
      </c>
      <c r="FA706" s="7">
        <f>IF(FB705&gt;0,FA705,0)</f>
        <v>0</v>
      </c>
      <c r="FB706" s="7">
        <f>IF(ROUND(EY706-FA706,2)&gt;0,ROUND(EY706-FA706,2),0)</f>
        <v>0</v>
      </c>
      <c r="GB706">
        <v>704</v>
      </c>
      <c r="GC706" s="7">
        <f>IF(HB705&gt;0,GC705-1000,GC705)</f>
        <v>0</v>
      </c>
      <c r="GD706" s="20">
        <f>IF(HB705&gt;0,ROUND(PMT($F$92/12,$F$96*12,-GC706),5),0)</f>
        <v>0</v>
      </c>
      <c r="GE706" s="15">
        <f>IF(HB705&gt;0,ROUND(GC706*$GE$1/1000,2),0)</f>
        <v>0</v>
      </c>
      <c r="GF706" s="9">
        <f>INT(GE706)</f>
        <v>0</v>
      </c>
      <c r="GG706" s="23">
        <f>INT((GE706-GF706)*10)/10</f>
        <v>0</v>
      </c>
      <c r="GH706" s="17">
        <f>GE706-GF706-GG706</f>
        <v>0</v>
      </c>
      <c r="GI706" s="23">
        <f>IF(OR(GH706=0.05,GH706=0),GH706,IF(AND(GH706&gt;0.051,GH706&lt;0.1),0.1,IF(AND(GH706&gt;0.001,GH706&lt;0.05),0.05,GH706)))</f>
        <v>0</v>
      </c>
      <c r="GJ706" s="23">
        <f>GF706+GG706+GI706</f>
        <v>0</v>
      </c>
      <c r="GK706" s="15">
        <f>IF(HB705&gt;0,ROUND($GD$1*$GK$1,2),0)</f>
        <v>0</v>
      </c>
      <c r="GL706" s="22">
        <v>0</v>
      </c>
      <c r="GM706" s="22">
        <f>IF(HB705&gt;0,ROUND($GD$1*$GM$1,0),0)</f>
        <v>0</v>
      </c>
      <c r="GN706" s="22">
        <f>IF(HB705&gt;0,ROUND($GD$1*$GN$1,2),0)</f>
        <v>0</v>
      </c>
      <c r="GO706" s="22">
        <f>IF(HB705&gt;0,ROUND($GD$1*$GO$1,2),0)</f>
        <v>0</v>
      </c>
      <c r="GP706" s="22">
        <f>IF(HB705&gt;0,ROUND($GD$1*$GP$1,2),0)</f>
        <v>0</v>
      </c>
      <c r="GQ706" s="15">
        <f>IF(HB705&gt;0,GK706+SUM(GM706:GP706),0)</f>
        <v>0</v>
      </c>
      <c r="GR706" s="22">
        <f>IF(HB705&gt;0,ROUND(GQ706/12,2),0)</f>
        <v>0</v>
      </c>
      <c r="GS706" s="9">
        <f>INT(GR706)</f>
        <v>0</v>
      </c>
      <c r="GT706" s="23">
        <f>INT((GR706-GS706)*10)/10</f>
        <v>0</v>
      </c>
      <c r="GU706" s="17">
        <f>GR706-GS706-GT706</f>
        <v>0</v>
      </c>
      <c r="GV706" s="23">
        <f>IF(OR(GU706=0.05,GU706=0),GU706,IF(AND(GU706&gt;0.051,GU706&lt;0.1),0.1,IF(AND(GU706&gt;0.001,GU706&lt;0.05),0.05,GU706)))</f>
        <v>0</v>
      </c>
      <c r="GW706" s="23">
        <f>GS706+GT706+GV706</f>
        <v>0</v>
      </c>
      <c r="GX706">
        <f>IF(HB705&gt;0,GX705,0)</f>
        <v>0</v>
      </c>
      <c r="GY706" s="7">
        <f>ROUND(GD706+GJ706+GW706+GX706,2)</f>
        <v>0</v>
      </c>
      <c r="GZ706" s="7">
        <f>IF(AND(GY706&gt;0,GY707=0),GY706,0)</f>
        <v>0</v>
      </c>
      <c r="HA706" s="7">
        <f>IF(HB705&gt;0,HA705,0)</f>
        <v>0</v>
      </c>
      <c r="HB706" s="7">
        <f>IF(ROUND(GY706-HA706,2)&gt;0,ROUND(GY706-HA706,2),0)</f>
        <v>0</v>
      </c>
    </row>
    <row r="707" spans="1:235">
      <c r="BB707">
        <v>705</v>
      </c>
      <c r="BC707" s="7">
        <f>IF(BW706&gt;0,BC706-1000,BC706)</f>
        <v>0</v>
      </c>
      <c r="BD707" s="20">
        <f>IF(BW706&gt;0,ROUND(PMT($F$92/12,$F$96*12,-BC707),5),0)</f>
        <v>0</v>
      </c>
      <c r="BE707" s="15">
        <f>IF(BW706&gt;0,ROUND(BC707*$E$1/1000,2),0)</f>
        <v>0</v>
      </c>
      <c r="BF707" s="15">
        <f>IF(BW706&gt;0,ROUND(MIN(BC707,$F$168)*$BF$1,2),0)</f>
        <v>0</v>
      </c>
      <c r="BG707" s="22">
        <v>0</v>
      </c>
      <c r="BH707" s="22">
        <f>IF(BW706&gt;0,ROUND(MIN(BC707,$F$168)*$BH$1,0),0)</f>
        <v>0</v>
      </c>
      <c r="BI707" s="22">
        <f>IF(BW706&gt;0,ROUND(MIN(BC707,$F$168)*$BI$1,2),0)</f>
        <v>0</v>
      </c>
      <c r="BJ707" s="22">
        <f>IF(BW706&gt;0,ROUND(MIN(BC707,$F$168)*$BJ$1,2),0)</f>
        <v>0</v>
      </c>
      <c r="BK707" s="22">
        <f>IF(BW706&gt;0,ROUND(MIN(BC707,$F$168)*$BK$1,2),0)</f>
        <v>0</v>
      </c>
      <c r="BL707" s="15">
        <f>IF(BW706&gt;0,BF707+SUM(BH707:BK707),0)</f>
        <v>0</v>
      </c>
      <c r="BM707" s="22">
        <f>IF(BW706&gt;0,ROUND(BL707/12,2),0)</f>
        <v>0</v>
      </c>
      <c r="BN707" s="9">
        <f>INT(BM707)</f>
        <v>0</v>
      </c>
      <c r="BO707" s="23">
        <f>INT((BM707-BN707)*10)/10</f>
        <v>0</v>
      </c>
      <c r="BP707" s="17">
        <f>BM707-BN707-BO707</f>
        <v>0</v>
      </c>
      <c r="BQ707" s="23">
        <f>IF(OR(BP707=0.05,BP707=0),BP707,IF(AND(BP707&gt;0.051,BP707&lt;0.1),0.1,IF(AND(BP707&gt;0.001,BP707&lt;0.05),0.05,BP707)))</f>
        <v>0</v>
      </c>
      <c r="BR707" s="23">
        <f>BN707+BO707+BQ707</f>
        <v>0</v>
      </c>
      <c r="BS707">
        <f>IF(BW706&gt;0,BS706,0)</f>
        <v>0</v>
      </c>
      <c r="BT707" s="7">
        <f>SUM(BD707:BE707)+BR707+BS707</f>
        <v>0</v>
      </c>
      <c r="BU707" s="7">
        <f>IF(AND(BT707&gt;0,BT708=0),BT707,0)</f>
        <v>0</v>
      </c>
      <c r="BV707" s="7">
        <f>IF(BW706&gt;0,BV706,0)</f>
        <v>0</v>
      </c>
      <c r="BW707" s="7">
        <f>IF(ROUND(BT707-BV707,2)&gt;0,ROUND(BT707-BV707,2),0)</f>
        <v>0</v>
      </c>
      <c r="CB707">
        <v>705</v>
      </c>
      <c r="CC707" s="7">
        <f>IF(DB706&gt;0,CC706-1000,CC706)</f>
        <v>0</v>
      </c>
      <c r="CD707" s="20">
        <f>IF(DB706&gt;0,ROUND(PMT($F$92/12,$F$96*12,-CC707),5),0)</f>
        <v>0</v>
      </c>
      <c r="CE707" s="15">
        <f>IF(DB706&gt;0,ROUND(CC707*$CE$1/1000,2),0)</f>
        <v>0</v>
      </c>
      <c r="CF707" s="9">
        <f>INT(CE707)</f>
        <v>0</v>
      </c>
      <c r="CG707" s="23">
        <f>INT((CE707-CF707)*10)/10</f>
        <v>0</v>
      </c>
      <c r="CH707" s="17">
        <f>CE707-CF707-CG707</f>
        <v>0</v>
      </c>
      <c r="CI707" s="23">
        <f>IF(OR(CH707=0.05,CH707=0),CH707,IF(AND(CH707&gt;0.051,CH707&lt;0.1),0.1,IF(AND(CH707&gt;0.001,CH707&lt;0.05),0.05,CH707)))</f>
        <v>0</v>
      </c>
      <c r="CJ707" s="23">
        <f>CF707+CG707+CI707</f>
        <v>0</v>
      </c>
      <c r="CK707" s="15">
        <f>IF(DB706&gt;0,ROUND($CD$1*$CK$1,2),0)</f>
        <v>0</v>
      </c>
      <c r="CL707" s="22">
        <v>0</v>
      </c>
      <c r="CM707" s="22">
        <f>IF(DB706&gt;0,ROUND($CD$1*$CM$1,2),0)</f>
        <v>0</v>
      </c>
      <c r="CN707" s="22">
        <f>IF(DB706&gt;0,ROUND($CD$1*$CN$1,2),0)</f>
        <v>0</v>
      </c>
      <c r="CO707" s="22">
        <f>IF(DB706&gt;0,ROUND($CD$1*$CO$1,2),0)</f>
        <v>0</v>
      </c>
      <c r="CP707" s="22">
        <f>IF(DB706&gt;0,ROUND($CD$1*$CP$1,2),0)</f>
        <v>0</v>
      </c>
      <c r="CQ707" s="15">
        <f>IF(DB706&gt;0,CK707+SUM(CM707:CP707),0)</f>
        <v>0</v>
      </c>
      <c r="CR707" s="22">
        <f>IF(DB706&gt;0,ROUND(CQ707/12,2),0)</f>
        <v>0</v>
      </c>
      <c r="CS707" s="9">
        <f>INT(CR707)</f>
        <v>0</v>
      </c>
      <c r="CT707" s="23">
        <f>INT((CR707-CS707)*10)/10</f>
        <v>0</v>
      </c>
      <c r="CU707" s="17">
        <f>CR707-CS707-CT707</f>
        <v>0</v>
      </c>
      <c r="CV707" s="23">
        <f>IF(OR(CU707=0.05,CU707=0),CU707,IF(AND(CU707&gt;0.051,CU707&lt;0.1),0.1,IF(AND(CU707&gt;0.001,CU707&lt;0.05),0.05,CU707)))</f>
        <v>0</v>
      </c>
      <c r="CW707" s="23">
        <f>CS707+CT707+CV707</f>
        <v>0</v>
      </c>
      <c r="CX707">
        <f>IF(DB706&gt;0,CX706,0)</f>
        <v>0</v>
      </c>
      <c r="CY707" s="7">
        <f>ROUND(CD707+CJ707+CW707+CX707,2)</f>
        <v>0</v>
      </c>
      <c r="CZ707" s="7">
        <f>IF(AND(CY707&gt;0,CY708=0),CY707,0)</f>
        <v>0</v>
      </c>
      <c r="DA707" s="7">
        <f>IF(DB706&gt;0,DA706,0)</f>
        <v>0</v>
      </c>
      <c r="DB707" s="7">
        <f>IF(ROUND(CY707-DA707,2)&gt;0,ROUND(CY707-DA707,2),0)</f>
        <v>0</v>
      </c>
      <c r="EB707">
        <v>705</v>
      </c>
      <c r="EC707" s="7">
        <f>IF(FB706&gt;0,EC706-1000,EC706)</f>
        <v>0</v>
      </c>
      <c r="ED707" s="20">
        <f>IF(FB706&gt;0,ROUND(PMT($F$92/12,$F$96*12,-EC707),5),0)</f>
        <v>0</v>
      </c>
      <c r="EE707" s="15">
        <f>IF(FB706&gt;0,ROUND(EC707*$EE$1/1000,2),0)</f>
        <v>0</v>
      </c>
      <c r="EF707" s="9">
        <f>INT(EE707)</f>
        <v>0</v>
      </c>
      <c r="EG707" s="23">
        <f>INT((EE707-EF707)*10)/10</f>
        <v>0</v>
      </c>
      <c r="EH707" s="17">
        <f>EE707-EF707-EG707</f>
        <v>0</v>
      </c>
      <c r="EI707" s="23">
        <f>IF(OR(EH707=0.05,EH707=0),EH707,IF(AND(EH707&gt;0.051,EH707&lt;0.1),0.1,IF(AND(EH707&gt;0.001,EH707&lt;0.05),0.05,EH707)))</f>
        <v>0</v>
      </c>
      <c r="EJ707" s="23">
        <f>EF707+EG707+EI707</f>
        <v>0</v>
      </c>
      <c r="EK707" s="15">
        <f>IF(FB706&gt;0,ROUND($ED$1*$EK$1,2),0)</f>
        <v>0</v>
      </c>
      <c r="EL707" s="22">
        <v>0</v>
      </c>
      <c r="EM707" s="22">
        <f>IF(FB706&gt;0,ROUND($ED$1*$EM$1,0),0)</f>
        <v>0</v>
      </c>
      <c r="EN707" s="22">
        <f>IF(FB706&gt;0,ROUND($ED$1*$EN$1,2),0)</f>
        <v>0</v>
      </c>
      <c r="EO707" s="22">
        <f>IF(FB706&gt;0,ROUND($ED$1*$EO$1,2),0)</f>
        <v>0</v>
      </c>
      <c r="EP707" s="22">
        <f>IF(FB706&gt;0,ROUND($ED$1*$EP$1,2),0)</f>
        <v>0</v>
      </c>
      <c r="EQ707" s="15">
        <f>IF(FB706&gt;0,EK707+SUM(EM707:EP707),0)</f>
        <v>0</v>
      </c>
      <c r="ER707" s="22">
        <f>IF(FB706&gt;0,ROUND(EQ707/12,2),0)</f>
        <v>0</v>
      </c>
      <c r="ES707" s="9">
        <f>INT(ER707)</f>
        <v>0</v>
      </c>
      <c r="ET707" s="23">
        <f>INT((ER707-ES707)*10)/10</f>
        <v>0</v>
      </c>
      <c r="EU707" s="17">
        <f>ER707-ES707-ET707</f>
        <v>0</v>
      </c>
      <c r="EV707" s="23">
        <f>IF(OR(EU707=0.05,EU707=0),EU707,IF(AND(EU707&gt;0.051,EU707&lt;0.1),0.1,IF(AND(EU707&gt;0.001,EU707&lt;0.05),0.05,EU707)))</f>
        <v>0</v>
      </c>
      <c r="EW707" s="23">
        <f>ES707+ET707+EV707</f>
        <v>0</v>
      </c>
      <c r="EX707">
        <f>IF(FB706&gt;0,EX706,0)</f>
        <v>0</v>
      </c>
      <c r="EY707" s="7">
        <f>ROUND(ED707+EJ707+EW707+EX707,2)</f>
        <v>0</v>
      </c>
      <c r="EZ707" s="7">
        <f>IF(AND(EY707&gt;0,EY708=0),EY707,0)</f>
        <v>0</v>
      </c>
      <c r="FA707" s="7">
        <f>IF(FB706&gt;0,FA706,0)</f>
        <v>0</v>
      </c>
      <c r="FB707" s="7">
        <f>IF(ROUND(EY707-FA707,2)&gt;0,ROUND(EY707-FA707,2),0)</f>
        <v>0</v>
      </c>
      <c r="GB707">
        <v>705</v>
      </c>
      <c r="GC707" s="7">
        <f>IF(HB706&gt;0,GC706-1000,GC706)</f>
        <v>0</v>
      </c>
      <c r="GD707" s="20">
        <f>IF(HB706&gt;0,ROUND(PMT($F$92/12,$F$96*12,-GC707),5),0)</f>
        <v>0</v>
      </c>
      <c r="GE707" s="15">
        <f>IF(HB706&gt;0,ROUND(GC707*$GE$1/1000,2),0)</f>
        <v>0</v>
      </c>
      <c r="GF707" s="9">
        <f>INT(GE707)</f>
        <v>0</v>
      </c>
      <c r="GG707" s="23">
        <f>INT((GE707-GF707)*10)/10</f>
        <v>0</v>
      </c>
      <c r="GH707" s="17">
        <f>GE707-GF707-GG707</f>
        <v>0</v>
      </c>
      <c r="GI707" s="23">
        <f>IF(OR(GH707=0.05,GH707=0),GH707,IF(AND(GH707&gt;0.051,GH707&lt;0.1),0.1,IF(AND(GH707&gt;0.001,GH707&lt;0.05),0.05,GH707)))</f>
        <v>0</v>
      </c>
      <c r="GJ707" s="23">
        <f>GF707+GG707+GI707</f>
        <v>0</v>
      </c>
      <c r="GK707" s="15">
        <f>IF(HB706&gt;0,ROUND($GD$1*$GK$1,2),0)</f>
        <v>0</v>
      </c>
      <c r="GL707" s="22">
        <v>0</v>
      </c>
      <c r="GM707" s="22">
        <f>IF(HB706&gt;0,ROUND($GD$1*$GM$1,0),0)</f>
        <v>0</v>
      </c>
      <c r="GN707" s="22">
        <f>IF(HB706&gt;0,ROUND($GD$1*$GN$1,2),0)</f>
        <v>0</v>
      </c>
      <c r="GO707" s="22">
        <f>IF(HB706&gt;0,ROUND($GD$1*$GO$1,2),0)</f>
        <v>0</v>
      </c>
      <c r="GP707" s="22">
        <f>IF(HB706&gt;0,ROUND($GD$1*$GP$1,2),0)</f>
        <v>0</v>
      </c>
      <c r="GQ707" s="15">
        <f>IF(HB706&gt;0,GK707+SUM(GM707:GP707),0)</f>
        <v>0</v>
      </c>
      <c r="GR707" s="22">
        <f>IF(HB706&gt;0,ROUND(GQ707/12,2),0)</f>
        <v>0</v>
      </c>
      <c r="GS707" s="9">
        <f>INT(GR707)</f>
        <v>0</v>
      </c>
      <c r="GT707" s="23">
        <f>INT((GR707-GS707)*10)/10</f>
        <v>0</v>
      </c>
      <c r="GU707" s="17">
        <f>GR707-GS707-GT707</f>
        <v>0</v>
      </c>
      <c r="GV707" s="23">
        <f>IF(OR(GU707=0.05,GU707=0),GU707,IF(AND(GU707&gt;0.051,GU707&lt;0.1),0.1,IF(AND(GU707&gt;0.001,GU707&lt;0.05),0.05,GU707)))</f>
        <v>0</v>
      </c>
      <c r="GW707" s="23">
        <f>GS707+GT707+GV707</f>
        <v>0</v>
      </c>
      <c r="GX707">
        <f>IF(HB706&gt;0,GX706,0)</f>
        <v>0</v>
      </c>
      <c r="GY707" s="7">
        <f>ROUND(GD707+GJ707+GW707+GX707,2)</f>
        <v>0</v>
      </c>
      <c r="GZ707" s="7">
        <f>IF(AND(GY707&gt;0,GY708=0),GY707,0)</f>
        <v>0</v>
      </c>
      <c r="HA707" s="7">
        <f>IF(HB706&gt;0,HA706,0)</f>
        <v>0</v>
      </c>
      <c r="HB707" s="7">
        <f>IF(ROUND(GY707-HA707,2)&gt;0,ROUND(GY707-HA707,2),0)</f>
        <v>0</v>
      </c>
    </row>
    <row r="708" spans="1:235">
      <c r="BB708">
        <v>706</v>
      </c>
      <c r="BC708" s="7">
        <f>IF(BW707&gt;0,BC707-1000,BC707)</f>
        <v>0</v>
      </c>
      <c r="BD708" s="20">
        <f>IF(BW707&gt;0,ROUND(PMT($F$92/12,$F$96*12,-BC708),5),0)</f>
        <v>0</v>
      </c>
      <c r="BE708" s="15">
        <f>IF(BW707&gt;0,ROUND(BC708*$E$1/1000,2),0)</f>
        <v>0</v>
      </c>
      <c r="BF708" s="15">
        <f>IF(BW707&gt;0,ROUND(MIN(BC708,$F$168)*$BF$1,2),0)</f>
        <v>0</v>
      </c>
      <c r="BG708" s="22">
        <v>0</v>
      </c>
      <c r="BH708" s="22">
        <f>IF(BW707&gt;0,ROUND(MIN(BC708,$F$168)*$BH$1,0),0)</f>
        <v>0</v>
      </c>
      <c r="BI708" s="22">
        <f>IF(BW707&gt;0,ROUND(MIN(BC708,$F$168)*$BI$1,2),0)</f>
        <v>0</v>
      </c>
      <c r="BJ708" s="22">
        <f>IF(BW707&gt;0,ROUND(MIN(BC708,$F$168)*$BJ$1,2),0)</f>
        <v>0</v>
      </c>
      <c r="BK708" s="22">
        <f>IF(BW707&gt;0,ROUND(MIN(BC708,$F$168)*$BK$1,2),0)</f>
        <v>0</v>
      </c>
      <c r="BL708" s="15">
        <f>IF(BW707&gt;0,BF708+SUM(BH708:BK708),0)</f>
        <v>0</v>
      </c>
      <c r="BM708" s="22">
        <f>IF(BW707&gt;0,ROUND(BL708/12,2),0)</f>
        <v>0</v>
      </c>
      <c r="BN708" s="9">
        <f>INT(BM708)</f>
        <v>0</v>
      </c>
      <c r="BO708" s="23">
        <f>INT((BM708-BN708)*10)/10</f>
        <v>0</v>
      </c>
      <c r="BP708" s="17">
        <f>BM708-BN708-BO708</f>
        <v>0</v>
      </c>
      <c r="BQ708" s="23">
        <f>IF(OR(BP708=0.05,BP708=0),BP708,IF(AND(BP708&gt;0.051,BP708&lt;0.1),0.1,IF(AND(BP708&gt;0.001,BP708&lt;0.05),0.05,BP708)))</f>
        <v>0</v>
      </c>
      <c r="BR708" s="23">
        <f>BN708+BO708+BQ708</f>
        <v>0</v>
      </c>
      <c r="BS708">
        <f>IF(BW707&gt;0,BS707,0)</f>
        <v>0</v>
      </c>
      <c r="BT708" s="7">
        <f>SUM(BD708:BE708)+BR708+BS708</f>
        <v>0</v>
      </c>
      <c r="BU708" s="7">
        <f>IF(AND(BT708&gt;0,BT709=0),BT708,0)</f>
        <v>0</v>
      </c>
      <c r="BV708" s="7">
        <f>IF(BW707&gt;0,BV707,0)</f>
        <v>0</v>
      </c>
      <c r="BW708" s="7">
        <f>IF(ROUND(BT708-BV708,2)&gt;0,ROUND(BT708-BV708,2),0)</f>
        <v>0</v>
      </c>
      <c r="CB708">
        <v>706</v>
      </c>
      <c r="CC708" s="7">
        <f>IF(DB707&gt;0,CC707-1000,CC707)</f>
        <v>0</v>
      </c>
      <c r="CD708" s="20">
        <f>IF(DB707&gt;0,ROUND(PMT($F$92/12,$F$96*12,-CC708),5),0)</f>
        <v>0</v>
      </c>
      <c r="CE708" s="15">
        <f>IF(DB707&gt;0,ROUND(CC708*$CE$1/1000,2),0)</f>
        <v>0</v>
      </c>
      <c r="CF708" s="9">
        <f>INT(CE708)</f>
        <v>0</v>
      </c>
      <c r="CG708" s="23">
        <f>INT((CE708-CF708)*10)/10</f>
        <v>0</v>
      </c>
      <c r="CH708" s="17">
        <f>CE708-CF708-CG708</f>
        <v>0</v>
      </c>
      <c r="CI708" s="23">
        <f>IF(OR(CH708=0.05,CH708=0),CH708,IF(AND(CH708&gt;0.051,CH708&lt;0.1),0.1,IF(AND(CH708&gt;0.001,CH708&lt;0.05),0.05,CH708)))</f>
        <v>0</v>
      </c>
      <c r="CJ708" s="23">
        <f>CF708+CG708+CI708</f>
        <v>0</v>
      </c>
      <c r="CK708" s="15">
        <f>IF(DB707&gt;0,ROUND($CD$1*$CK$1,2),0)</f>
        <v>0</v>
      </c>
      <c r="CL708" s="22">
        <v>0</v>
      </c>
      <c r="CM708" s="22">
        <f>IF(DB707&gt;0,ROUND($CD$1*$CM$1,2),0)</f>
        <v>0</v>
      </c>
      <c r="CN708" s="22">
        <f>IF(DB707&gt;0,ROUND($CD$1*$CN$1,2),0)</f>
        <v>0</v>
      </c>
      <c r="CO708" s="22">
        <f>IF(DB707&gt;0,ROUND($CD$1*$CO$1,2),0)</f>
        <v>0</v>
      </c>
      <c r="CP708" s="22">
        <f>IF(DB707&gt;0,ROUND($CD$1*$CP$1,2),0)</f>
        <v>0</v>
      </c>
      <c r="CQ708" s="15">
        <f>IF(DB707&gt;0,CK708+SUM(CM708:CP708),0)</f>
        <v>0</v>
      </c>
      <c r="CR708" s="22">
        <f>IF(DB707&gt;0,ROUND(CQ708/12,2),0)</f>
        <v>0</v>
      </c>
      <c r="CS708" s="9">
        <f>INT(CR708)</f>
        <v>0</v>
      </c>
      <c r="CT708" s="23">
        <f>INT((CR708-CS708)*10)/10</f>
        <v>0</v>
      </c>
      <c r="CU708" s="17">
        <f>CR708-CS708-CT708</f>
        <v>0</v>
      </c>
      <c r="CV708" s="23">
        <f>IF(OR(CU708=0.05,CU708=0),CU708,IF(AND(CU708&gt;0.051,CU708&lt;0.1),0.1,IF(AND(CU708&gt;0.001,CU708&lt;0.05),0.05,CU708)))</f>
        <v>0</v>
      </c>
      <c r="CW708" s="23">
        <f>CS708+CT708+CV708</f>
        <v>0</v>
      </c>
      <c r="CX708">
        <f>IF(DB707&gt;0,CX707,0)</f>
        <v>0</v>
      </c>
      <c r="CY708" s="7">
        <f>ROUND(CD708+CJ708+CW708+CX708,2)</f>
        <v>0</v>
      </c>
      <c r="CZ708" s="7">
        <f>IF(AND(CY708&gt;0,CY709=0),CY708,0)</f>
        <v>0</v>
      </c>
      <c r="DA708" s="7">
        <f>IF(DB707&gt;0,DA707,0)</f>
        <v>0</v>
      </c>
      <c r="DB708" s="7">
        <f>IF(ROUND(CY708-DA708,2)&gt;0,ROUND(CY708-DA708,2),0)</f>
        <v>0</v>
      </c>
      <c r="EB708">
        <v>706</v>
      </c>
      <c r="EC708" s="7">
        <f>IF(FB707&gt;0,EC707-1000,EC707)</f>
        <v>0</v>
      </c>
      <c r="ED708" s="20">
        <f>IF(FB707&gt;0,ROUND(PMT($F$92/12,$F$96*12,-EC708),5),0)</f>
        <v>0</v>
      </c>
      <c r="EE708" s="15">
        <f>IF(FB707&gt;0,ROUND(EC708*$EE$1/1000,2),0)</f>
        <v>0</v>
      </c>
      <c r="EF708" s="9">
        <f>INT(EE708)</f>
        <v>0</v>
      </c>
      <c r="EG708" s="23">
        <f>INT((EE708-EF708)*10)/10</f>
        <v>0</v>
      </c>
      <c r="EH708" s="17">
        <f>EE708-EF708-EG708</f>
        <v>0</v>
      </c>
      <c r="EI708" s="23">
        <f>IF(OR(EH708=0.05,EH708=0),EH708,IF(AND(EH708&gt;0.051,EH708&lt;0.1),0.1,IF(AND(EH708&gt;0.001,EH708&lt;0.05),0.05,EH708)))</f>
        <v>0</v>
      </c>
      <c r="EJ708" s="23">
        <f>EF708+EG708+EI708</f>
        <v>0</v>
      </c>
      <c r="EK708" s="15">
        <f>IF(FB707&gt;0,ROUND($ED$1*$EK$1,2),0)</f>
        <v>0</v>
      </c>
      <c r="EL708" s="22">
        <v>0</v>
      </c>
      <c r="EM708" s="22">
        <f>IF(FB707&gt;0,ROUND($ED$1*$EM$1,0),0)</f>
        <v>0</v>
      </c>
      <c r="EN708" s="22">
        <f>IF(FB707&gt;0,ROUND($ED$1*$EN$1,2),0)</f>
        <v>0</v>
      </c>
      <c r="EO708" s="22">
        <f>IF(FB707&gt;0,ROUND($ED$1*$EO$1,2),0)</f>
        <v>0</v>
      </c>
      <c r="EP708" s="22">
        <f>IF(FB707&gt;0,ROUND($ED$1*$EP$1,2),0)</f>
        <v>0</v>
      </c>
      <c r="EQ708" s="15">
        <f>IF(FB707&gt;0,EK708+SUM(EM708:EP708),0)</f>
        <v>0</v>
      </c>
      <c r="ER708" s="22">
        <f>IF(FB707&gt;0,ROUND(EQ708/12,2),0)</f>
        <v>0</v>
      </c>
      <c r="ES708" s="9">
        <f>INT(ER708)</f>
        <v>0</v>
      </c>
      <c r="ET708" s="23">
        <f>INT((ER708-ES708)*10)/10</f>
        <v>0</v>
      </c>
      <c r="EU708" s="17">
        <f>ER708-ES708-ET708</f>
        <v>0</v>
      </c>
      <c r="EV708" s="23">
        <f>IF(OR(EU708=0.05,EU708=0),EU708,IF(AND(EU708&gt;0.051,EU708&lt;0.1),0.1,IF(AND(EU708&gt;0.001,EU708&lt;0.05),0.05,EU708)))</f>
        <v>0</v>
      </c>
      <c r="EW708" s="23">
        <f>ES708+ET708+EV708</f>
        <v>0</v>
      </c>
      <c r="EX708">
        <f>IF(FB707&gt;0,EX707,0)</f>
        <v>0</v>
      </c>
      <c r="EY708" s="7">
        <f>ROUND(ED708+EJ708+EW708+EX708,2)</f>
        <v>0</v>
      </c>
      <c r="EZ708" s="7">
        <f>IF(AND(EY708&gt;0,EY709=0),EY708,0)</f>
        <v>0</v>
      </c>
      <c r="FA708" s="7">
        <f>IF(FB707&gt;0,FA707,0)</f>
        <v>0</v>
      </c>
      <c r="FB708" s="7">
        <f>IF(ROUND(EY708-FA708,2)&gt;0,ROUND(EY708-FA708,2),0)</f>
        <v>0</v>
      </c>
      <c r="GB708">
        <v>706</v>
      </c>
      <c r="GC708" s="7">
        <f>IF(HB707&gt;0,GC707-1000,GC707)</f>
        <v>0</v>
      </c>
      <c r="GD708" s="20">
        <f>IF(HB707&gt;0,ROUND(PMT($F$92/12,$F$96*12,-GC708),5),0)</f>
        <v>0</v>
      </c>
      <c r="GE708" s="15">
        <f>IF(HB707&gt;0,ROUND(GC708*$GE$1/1000,2),0)</f>
        <v>0</v>
      </c>
      <c r="GF708" s="9">
        <f>INT(GE708)</f>
        <v>0</v>
      </c>
      <c r="GG708" s="23">
        <f>INT((GE708-GF708)*10)/10</f>
        <v>0</v>
      </c>
      <c r="GH708" s="17">
        <f>GE708-GF708-GG708</f>
        <v>0</v>
      </c>
      <c r="GI708" s="23">
        <f>IF(OR(GH708=0.05,GH708=0),GH708,IF(AND(GH708&gt;0.051,GH708&lt;0.1),0.1,IF(AND(GH708&gt;0.001,GH708&lt;0.05),0.05,GH708)))</f>
        <v>0</v>
      </c>
      <c r="GJ708" s="23">
        <f>GF708+GG708+GI708</f>
        <v>0</v>
      </c>
      <c r="GK708" s="15">
        <f>IF(HB707&gt;0,ROUND($GD$1*$GK$1,2),0)</f>
        <v>0</v>
      </c>
      <c r="GL708" s="22">
        <v>0</v>
      </c>
      <c r="GM708" s="22">
        <f>IF(HB707&gt;0,ROUND($GD$1*$GM$1,0),0)</f>
        <v>0</v>
      </c>
      <c r="GN708" s="22">
        <f>IF(HB707&gt;0,ROUND($GD$1*$GN$1,2),0)</f>
        <v>0</v>
      </c>
      <c r="GO708" s="22">
        <f>IF(HB707&gt;0,ROUND($GD$1*$GO$1,2),0)</f>
        <v>0</v>
      </c>
      <c r="GP708" s="22">
        <f>IF(HB707&gt;0,ROUND($GD$1*$GP$1,2),0)</f>
        <v>0</v>
      </c>
      <c r="GQ708" s="15">
        <f>IF(HB707&gt;0,GK708+SUM(GM708:GP708),0)</f>
        <v>0</v>
      </c>
      <c r="GR708" s="22">
        <f>IF(HB707&gt;0,ROUND(GQ708/12,2),0)</f>
        <v>0</v>
      </c>
      <c r="GS708" s="9">
        <f>INT(GR708)</f>
        <v>0</v>
      </c>
      <c r="GT708" s="23">
        <f>INT((GR708-GS708)*10)/10</f>
        <v>0</v>
      </c>
      <c r="GU708" s="17">
        <f>GR708-GS708-GT708</f>
        <v>0</v>
      </c>
      <c r="GV708" s="23">
        <f>IF(OR(GU708=0.05,GU708=0),GU708,IF(AND(GU708&gt;0.051,GU708&lt;0.1),0.1,IF(AND(GU708&gt;0.001,GU708&lt;0.05),0.05,GU708)))</f>
        <v>0</v>
      </c>
      <c r="GW708" s="23">
        <f>GS708+GT708+GV708</f>
        <v>0</v>
      </c>
      <c r="GX708">
        <f>IF(HB707&gt;0,GX707,0)</f>
        <v>0</v>
      </c>
      <c r="GY708" s="7">
        <f>ROUND(GD708+GJ708+GW708+GX708,2)</f>
        <v>0</v>
      </c>
      <c r="GZ708" s="7">
        <f>IF(AND(GY708&gt;0,GY709=0),GY708,0)</f>
        <v>0</v>
      </c>
      <c r="HA708" s="7">
        <f>IF(HB707&gt;0,HA707,0)</f>
        <v>0</v>
      </c>
      <c r="HB708" s="7">
        <f>IF(ROUND(GY708-HA708,2)&gt;0,ROUND(GY708-HA708,2),0)</f>
        <v>0</v>
      </c>
    </row>
    <row r="709" spans="1:235">
      <c r="BB709">
        <v>707</v>
      </c>
      <c r="BC709" s="7">
        <f>IF(BW708&gt;0,BC708-1000,BC708)</f>
        <v>0</v>
      </c>
      <c r="BD709" s="20">
        <f>IF(BW708&gt;0,ROUND(PMT($F$92/12,$F$96*12,-BC709),5),0)</f>
        <v>0</v>
      </c>
      <c r="BE709" s="15">
        <f>IF(BW708&gt;0,ROUND(BC709*$E$1/1000,2),0)</f>
        <v>0</v>
      </c>
      <c r="BF709" s="15">
        <f>IF(BW708&gt;0,ROUND(MIN(BC709,$F$168)*$BF$1,2),0)</f>
        <v>0</v>
      </c>
      <c r="BG709" s="22">
        <v>0</v>
      </c>
      <c r="BH709" s="22">
        <f>IF(BW708&gt;0,ROUND(MIN(BC709,$F$168)*$BH$1,0),0)</f>
        <v>0</v>
      </c>
      <c r="BI709" s="22">
        <f>IF(BW708&gt;0,ROUND(MIN(BC709,$F$168)*$BI$1,2),0)</f>
        <v>0</v>
      </c>
      <c r="BJ709" s="22">
        <f>IF(BW708&gt;0,ROUND(MIN(BC709,$F$168)*$BJ$1,2),0)</f>
        <v>0</v>
      </c>
      <c r="BK709" s="22">
        <f>IF(BW708&gt;0,ROUND(MIN(BC709,$F$168)*$BK$1,2),0)</f>
        <v>0</v>
      </c>
      <c r="BL709" s="15">
        <f>IF(BW708&gt;0,BF709+SUM(BH709:BK709),0)</f>
        <v>0</v>
      </c>
      <c r="BM709" s="22">
        <f>IF(BW708&gt;0,ROUND(BL709/12,2),0)</f>
        <v>0</v>
      </c>
      <c r="BN709" s="9">
        <f>INT(BM709)</f>
        <v>0</v>
      </c>
      <c r="BO709" s="23">
        <f>INT((BM709-BN709)*10)/10</f>
        <v>0</v>
      </c>
      <c r="BP709" s="17">
        <f>BM709-BN709-BO709</f>
        <v>0</v>
      </c>
      <c r="BQ709" s="23">
        <f>IF(OR(BP709=0.05,BP709=0),BP709,IF(AND(BP709&gt;0.051,BP709&lt;0.1),0.1,IF(AND(BP709&gt;0.001,BP709&lt;0.05),0.05,BP709)))</f>
        <v>0</v>
      </c>
      <c r="BR709" s="23">
        <f>BN709+BO709+BQ709</f>
        <v>0</v>
      </c>
      <c r="BS709">
        <f>IF(BW708&gt;0,BS708,0)</f>
        <v>0</v>
      </c>
      <c r="BT709" s="7">
        <f>SUM(BD709:BE709)+BR709+BS709</f>
        <v>0</v>
      </c>
      <c r="BU709" s="7">
        <f>IF(AND(BT709&gt;0,BT710=0),BT709,0)</f>
        <v>0</v>
      </c>
      <c r="BV709" s="7">
        <f>IF(BW708&gt;0,BV708,0)</f>
        <v>0</v>
      </c>
      <c r="BW709" s="7">
        <f>IF(ROUND(BT709-BV709,2)&gt;0,ROUND(BT709-BV709,2),0)</f>
        <v>0</v>
      </c>
      <c r="CB709">
        <v>707</v>
      </c>
      <c r="CC709" s="7">
        <f>IF(DB708&gt;0,CC708-1000,CC708)</f>
        <v>0</v>
      </c>
      <c r="CD709" s="20">
        <f>IF(DB708&gt;0,ROUND(PMT($F$92/12,$F$96*12,-CC709),5),0)</f>
        <v>0</v>
      </c>
      <c r="CE709" s="15">
        <f>IF(DB708&gt;0,ROUND(CC709*$CE$1/1000,2),0)</f>
        <v>0</v>
      </c>
      <c r="CF709" s="9">
        <f>INT(CE709)</f>
        <v>0</v>
      </c>
      <c r="CG709" s="23">
        <f>INT((CE709-CF709)*10)/10</f>
        <v>0</v>
      </c>
      <c r="CH709" s="17">
        <f>CE709-CF709-CG709</f>
        <v>0</v>
      </c>
      <c r="CI709" s="23">
        <f>IF(OR(CH709=0.05,CH709=0),CH709,IF(AND(CH709&gt;0.051,CH709&lt;0.1),0.1,IF(AND(CH709&gt;0.001,CH709&lt;0.05),0.05,CH709)))</f>
        <v>0</v>
      </c>
      <c r="CJ709" s="23">
        <f>CF709+CG709+CI709</f>
        <v>0</v>
      </c>
      <c r="CK709" s="15">
        <f>IF(DB708&gt;0,ROUND($CD$1*$CK$1,2),0)</f>
        <v>0</v>
      </c>
      <c r="CL709" s="22">
        <v>0</v>
      </c>
      <c r="CM709" s="22">
        <f>IF(DB708&gt;0,ROUND($CD$1*$CM$1,2),0)</f>
        <v>0</v>
      </c>
      <c r="CN709" s="22">
        <f>IF(DB708&gt;0,ROUND($CD$1*$CN$1,2),0)</f>
        <v>0</v>
      </c>
      <c r="CO709" s="22">
        <f>IF(DB708&gt;0,ROUND($CD$1*$CO$1,2),0)</f>
        <v>0</v>
      </c>
      <c r="CP709" s="22">
        <f>IF(DB708&gt;0,ROUND($CD$1*$CP$1,2),0)</f>
        <v>0</v>
      </c>
      <c r="CQ709" s="15">
        <f>IF(DB708&gt;0,CK709+SUM(CM709:CP709),0)</f>
        <v>0</v>
      </c>
      <c r="CR709" s="22">
        <f>IF(DB708&gt;0,ROUND(CQ709/12,2),0)</f>
        <v>0</v>
      </c>
      <c r="CS709" s="9">
        <f>INT(CR709)</f>
        <v>0</v>
      </c>
      <c r="CT709" s="23">
        <f>INT((CR709-CS709)*10)/10</f>
        <v>0</v>
      </c>
      <c r="CU709" s="17">
        <f>CR709-CS709-CT709</f>
        <v>0</v>
      </c>
      <c r="CV709" s="23">
        <f>IF(OR(CU709=0.05,CU709=0),CU709,IF(AND(CU709&gt;0.051,CU709&lt;0.1),0.1,IF(AND(CU709&gt;0.001,CU709&lt;0.05),0.05,CU709)))</f>
        <v>0</v>
      </c>
      <c r="CW709" s="23">
        <f>CS709+CT709+CV709</f>
        <v>0</v>
      </c>
      <c r="CX709">
        <f>IF(DB708&gt;0,CX708,0)</f>
        <v>0</v>
      </c>
      <c r="CY709" s="7">
        <f>ROUND(CD709+CJ709+CW709+CX709,2)</f>
        <v>0</v>
      </c>
      <c r="CZ709" s="7">
        <f>IF(AND(CY709&gt;0,CY710=0),CY709,0)</f>
        <v>0</v>
      </c>
      <c r="DA709" s="7">
        <f>IF(DB708&gt;0,DA708,0)</f>
        <v>0</v>
      </c>
      <c r="DB709" s="7">
        <f>IF(ROUND(CY709-DA709,2)&gt;0,ROUND(CY709-DA709,2),0)</f>
        <v>0</v>
      </c>
      <c r="EB709">
        <v>707</v>
      </c>
      <c r="EC709" s="7">
        <f>IF(FB708&gt;0,EC708-1000,EC708)</f>
        <v>0</v>
      </c>
      <c r="ED709" s="20">
        <f>IF(FB708&gt;0,ROUND(PMT($F$92/12,$F$96*12,-EC709),5),0)</f>
        <v>0</v>
      </c>
      <c r="EE709" s="15">
        <f>IF(FB708&gt;0,ROUND(EC709*$EE$1/1000,2),0)</f>
        <v>0</v>
      </c>
      <c r="EF709" s="9">
        <f>INT(EE709)</f>
        <v>0</v>
      </c>
      <c r="EG709" s="23">
        <f>INT((EE709-EF709)*10)/10</f>
        <v>0</v>
      </c>
      <c r="EH709" s="17">
        <f>EE709-EF709-EG709</f>
        <v>0</v>
      </c>
      <c r="EI709" s="23">
        <f>IF(OR(EH709=0.05,EH709=0),EH709,IF(AND(EH709&gt;0.051,EH709&lt;0.1),0.1,IF(AND(EH709&gt;0.001,EH709&lt;0.05),0.05,EH709)))</f>
        <v>0</v>
      </c>
      <c r="EJ709" s="23">
        <f>EF709+EG709+EI709</f>
        <v>0</v>
      </c>
      <c r="EK709" s="15">
        <f>IF(FB708&gt;0,ROUND($ED$1*$EK$1,2),0)</f>
        <v>0</v>
      </c>
      <c r="EL709" s="22">
        <v>0</v>
      </c>
      <c r="EM709" s="22">
        <f>IF(FB708&gt;0,ROUND($ED$1*$EM$1,0),0)</f>
        <v>0</v>
      </c>
      <c r="EN709" s="22">
        <f>IF(FB708&gt;0,ROUND($ED$1*$EN$1,2),0)</f>
        <v>0</v>
      </c>
      <c r="EO709" s="22">
        <f>IF(FB708&gt;0,ROUND($ED$1*$EO$1,2),0)</f>
        <v>0</v>
      </c>
      <c r="EP709" s="22">
        <f>IF(FB708&gt;0,ROUND($ED$1*$EP$1,2),0)</f>
        <v>0</v>
      </c>
      <c r="EQ709" s="15">
        <f>IF(FB708&gt;0,EK709+SUM(EM709:EP709),0)</f>
        <v>0</v>
      </c>
      <c r="ER709" s="22">
        <f>IF(FB708&gt;0,ROUND(EQ709/12,2),0)</f>
        <v>0</v>
      </c>
      <c r="ES709" s="9">
        <f>INT(ER709)</f>
        <v>0</v>
      </c>
      <c r="ET709" s="23">
        <f>INT((ER709-ES709)*10)/10</f>
        <v>0</v>
      </c>
      <c r="EU709" s="17">
        <f>ER709-ES709-ET709</f>
        <v>0</v>
      </c>
      <c r="EV709" s="23">
        <f>IF(OR(EU709=0.05,EU709=0),EU709,IF(AND(EU709&gt;0.051,EU709&lt;0.1),0.1,IF(AND(EU709&gt;0.001,EU709&lt;0.05),0.05,EU709)))</f>
        <v>0</v>
      </c>
      <c r="EW709" s="23">
        <f>ES709+ET709+EV709</f>
        <v>0</v>
      </c>
      <c r="EX709">
        <f>IF(FB708&gt;0,EX708,0)</f>
        <v>0</v>
      </c>
      <c r="EY709" s="7">
        <f>ROUND(ED709+EJ709+EW709+EX709,2)</f>
        <v>0</v>
      </c>
      <c r="EZ709" s="7">
        <f>IF(AND(EY709&gt;0,EY710=0),EY709,0)</f>
        <v>0</v>
      </c>
      <c r="FA709" s="7">
        <f>IF(FB708&gt;0,FA708,0)</f>
        <v>0</v>
      </c>
      <c r="FB709" s="7">
        <f>IF(ROUND(EY709-FA709,2)&gt;0,ROUND(EY709-FA709,2),0)</f>
        <v>0</v>
      </c>
      <c r="GB709">
        <v>707</v>
      </c>
      <c r="GC709" s="7">
        <f>IF(HB708&gt;0,GC708-1000,GC708)</f>
        <v>0</v>
      </c>
      <c r="GD709" s="20">
        <f>IF(HB708&gt;0,ROUND(PMT($F$92/12,$F$96*12,-GC709),5),0)</f>
        <v>0</v>
      </c>
      <c r="GE709" s="15">
        <f>IF(HB708&gt;0,ROUND(GC709*$GE$1/1000,2),0)</f>
        <v>0</v>
      </c>
      <c r="GF709" s="9">
        <f>INT(GE709)</f>
        <v>0</v>
      </c>
      <c r="GG709" s="23">
        <f>INT((GE709-GF709)*10)/10</f>
        <v>0</v>
      </c>
      <c r="GH709" s="17">
        <f>GE709-GF709-GG709</f>
        <v>0</v>
      </c>
      <c r="GI709" s="23">
        <f>IF(OR(GH709=0.05,GH709=0),GH709,IF(AND(GH709&gt;0.051,GH709&lt;0.1),0.1,IF(AND(GH709&gt;0.001,GH709&lt;0.05),0.05,GH709)))</f>
        <v>0</v>
      </c>
      <c r="GJ709" s="23">
        <f>GF709+GG709+GI709</f>
        <v>0</v>
      </c>
      <c r="GK709" s="15">
        <f>IF(HB708&gt;0,ROUND($GD$1*$GK$1,2),0)</f>
        <v>0</v>
      </c>
      <c r="GL709" s="22">
        <v>0</v>
      </c>
      <c r="GM709" s="22">
        <f>IF(HB708&gt;0,ROUND($GD$1*$GM$1,0),0)</f>
        <v>0</v>
      </c>
      <c r="GN709" s="22">
        <f>IF(HB708&gt;0,ROUND($GD$1*$GN$1,2),0)</f>
        <v>0</v>
      </c>
      <c r="GO709" s="22">
        <f>IF(HB708&gt;0,ROUND($GD$1*$GO$1,2),0)</f>
        <v>0</v>
      </c>
      <c r="GP709" s="22">
        <f>IF(HB708&gt;0,ROUND($GD$1*$GP$1,2),0)</f>
        <v>0</v>
      </c>
      <c r="GQ709" s="15">
        <f>IF(HB708&gt;0,GK709+SUM(GM709:GP709),0)</f>
        <v>0</v>
      </c>
      <c r="GR709" s="22">
        <f>IF(HB708&gt;0,ROUND(GQ709/12,2),0)</f>
        <v>0</v>
      </c>
      <c r="GS709" s="9">
        <f>INT(GR709)</f>
        <v>0</v>
      </c>
      <c r="GT709" s="23">
        <f>INT((GR709-GS709)*10)/10</f>
        <v>0</v>
      </c>
      <c r="GU709" s="17">
        <f>GR709-GS709-GT709</f>
        <v>0</v>
      </c>
      <c r="GV709" s="23">
        <f>IF(OR(GU709=0.05,GU709=0),GU709,IF(AND(GU709&gt;0.051,GU709&lt;0.1),0.1,IF(AND(GU709&gt;0.001,GU709&lt;0.05),0.05,GU709)))</f>
        <v>0</v>
      </c>
      <c r="GW709" s="23">
        <f>GS709+GT709+GV709</f>
        <v>0</v>
      </c>
      <c r="GX709">
        <f>IF(HB708&gt;0,GX708,0)</f>
        <v>0</v>
      </c>
      <c r="GY709" s="7">
        <f>ROUND(GD709+GJ709+GW709+GX709,2)</f>
        <v>0</v>
      </c>
      <c r="GZ709" s="7">
        <f>IF(AND(GY709&gt;0,GY710=0),GY709,0)</f>
        <v>0</v>
      </c>
      <c r="HA709" s="7">
        <f>IF(HB708&gt;0,HA708,0)</f>
        <v>0</v>
      </c>
      <c r="HB709" s="7">
        <f>IF(ROUND(GY709-HA709,2)&gt;0,ROUND(GY709-HA709,2),0)</f>
        <v>0</v>
      </c>
    </row>
    <row r="710" spans="1:235">
      <c r="BB710">
        <v>708</v>
      </c>
      <c r="BC710" s="7">
        <f>IF(BW709&gt;0,BC709-1000,BC709)</f>
        <v>0</v>
      </c>
      <c r="BD710" s="20">
        <f>IF(BW709&gt;0,ROUND(PMT($F$92/12,$F$96*12,-BC710),5),0)</f>
        <v>0</v>
      </c>
      <c r="BE710" s="15">
        <f>IF(BW709&gt;0,ROUND(BC710*$E$1/1000,2),0)</f>
        <v>0</v>
      </c>
      <c r="BF710" s="15">
        <f>IF(BW709&gt;0,ROUND(MIN(BC710,$F$168)*$BF$1,2),0)</f>
        <v>0</v>
      </c>
      <c r="BG710" s="22">
        <v>0</v>
      </c>
      <c r="BH710" s="22">
        <f>IF(BW709&gt;0,ROUND(MIN(BC710,$F$168)*$BH$1,0),0)</f>
        <v>0</v>
      </c>
      <c r="BI710" s="22">
        <f>IF(BW709&gt;0,ROUND(MIN(BC710,$F$168)*$BI$1,2),0)</f>
        <v>0</v>
      </c>
      <c r="BJ710" s="22">
        <f>IF(BW709&gt;0,ROUND(MIN(BC710,$F$168)*$BJ$1,2),0)</f>
        <v>0</v>
      </c>
      <c r="BK710" s="22">
        <f>IF(BW709&gt;0,ROUND(MIN(BC710,$F$168)*$BK$1,2),0)</f>
        <v>0</v>
      </c>
      <c r="BL710" s="15">
        <f>IF(BW709&gt;0,BF710+SUM(BH710:BK710),0)</f>
        <v>0</v>
      </c>
      <c r="BM710" s="22">
        <f>IF(BW709&gt;0,ROUND(BL710/12,2),0)</f>
        <v>0</v>
      </c>
      <c r="BN710" s="9">
        <f>INT(BM710)</f>
        <v>0</v>
      </c>
      <c r="BO710" s="23">
        <f>INT((BM710-BN710)*10)/10</f>
        <v>0</v>
      </c>
      <c r="BP710" s="17">
        <f>BM710-BN710-BO710</f>
        <v>0</v>
      </c>
      <c r="BQ710" s="23">
        <f>IF(OR(BP710=0.05,BP710=0),BP710,IF(AND(BP710&gt;0.051,BP710&lt;0.1),0.1,IF(AND(BP710&gt;0.001,BP710&lt;0.05),0.05,BP710)))</f>
        <v>0</v>
      </c>
      <c r="BR710" s="23">
        <f>BN710+BO710+BQ710</f>
        <v>0</v>
      </c>
      <c r="BS710">
        <f>IF(BW709&gt;0,BS709,0)</f>
        <v>0</v>
      </c>
      <c r="BT710" s="7">
        <f>SUM(BD710:BE710)+BR710+BS710</f>
        <v>0</v>
      </c>
      <c r="BU710" s="7">
        <f>IF(AND(BT710&gt;0,BT711=0),BT710,0)</f>
        <v>0</v>
      </c>
      <c r="BV710" s="7">
        <f>IF(BW709&gt;0,BV709,0)</f>
        <v>0</v>
      </c>
      <c r="BW710" s="7">
        <f>IF(ROUND(BT710-BV710,2)&gt;0,ROUND(BT710-BV710,2),0)</f>
        <v>0</v>
      </c>
      <c r="CB710">
        <v>708</v>
      </c>
      <c r="CC710" s="7">
        <f>IF(DB709&gt;0,CC709-1000,CC709)</f>
        <v>0</v>
      </c>
      <c r="CD710" s="20">
        <f>IF(DB709&gt;0,ROUND(PMT($F$92/12,$F$96*12,-CC710),5),0)</f>
        <v>0</v>
      </c>
      <c r="CE710" s="15">
        <f>IF(DB709&gt;0,ROUND(CC710*$CE$1/1000,2),0)</f>
        <v>0</v>
      </c>
      <c r="CF710" s="9">
        <f>INT(CE710)</f>
        <v>0</v>
      </c>
      <c r="CG710" s="23">
        <f>INT((CE710-CF710)*10)/10</f>
        <v>0</v>
      </c>
      <c r="CH710" s="17">
        <f>CE710-CF710-CG710</f>
        <v>0</v>
      </c>
      <c r="CI710" s="23">
        <f>IF(OR(CH710=0.05,CH710=0),CH710,IF(AND(CH710&gt;0.051,CH710&lt;0.1),0.1,IF(AND(CH710&gt;0.001,CH710&lt;0.05),0.05,CH710)))</f>
        <v>0</v>
      </c>
      <c r="CJ710" s="23">
        <f>CF710+CG710+CI710</f>
        <v>0</v>
      </c>
      <c r="CK710" s="15">
        <f>IF(DB709&gt;0,ROUND($CD$1*$CK$1,2),0)</f>
        <v>0</v>
      </c>
      <c r="CL710" s="22">
        <v>0</v>
      </c>
      <c r="CM710" s="22">
        <f>IF(DB709&gt;0,ROUND($CD$1*$CM$1,2),0)</f>
        <v>0</v>
      </c>
      <c r="CN710" s="22">
        <f>IF(DB709&gt;0,ROUND($CD$1*$CN$1,2),0)</f>
        <v>0</v>
      </c>
      <c r="CO710" s="22">
        <f>IF(DB709&gt;0,ROUND($CD$1*$CO$1,2),0)</f>
        <v>0</v>
      </c>
      <c r="CP710" s="22">
        <f>IF(DB709&gt;0,ROUND($CD$1*$CP$1,2),0)</f>
        <v>0</v>
      </c>
      <c r="CQ710" s="15">
        <f>IF(DB709&gt;0,CK710+SUM(CM710:CP710),0)</f>
        <v>0</v>
      </c>
      <c r="CR710" s="22">
        <f>IF(DB709&gt;0,ROUND(CQ710/12,2),0)</f>
        <v>0</v>
      </c>
      <c r="CS710" s="9">
        <f>INT(CR710)</f>
        <v>0</v>
      </c>
      <c r="CT710" s="23">
        <f>INT((CR710-CS710)*10)/10</f>
        <v>0</v>
      </c>
      <c r="CU710" s="17">
        <f>CR710-CS710-CT710</f>
        <v>0</v>
      </c>
      <c r="CV710" s="23">
        <f>IF(OR(CU710=0.05,CU710=0),CU710,IF(AND(CU710&gt;0.051,CU710&lt;0.1),0.1,IF(AND(CU710&gt;0.001,CU710&lt;0.05),0.05,CU710)))</f>
        <v>0</v>
      </c>
      <c r="CW710" s="23">
        <f>CS710+CT710+CV710</f>
        <v>0</v>
      </c>
      <c r="CX710">
        <f>IF(DB709&gt;0,CX709,0)</f>
        <v>0</v>
      </c>
      <c r="CY710" s="7">
        <f>ROUND(CD710+CJ710+CW710+CX710,2)</f>
        <v>0</v>
      </c>
      <c r="CZ710" s="7">
        <f>IF(AND(CY710&gt;0,CY711=0),CY710,0)</f>
        <v>0</v>
      </c>
      <c r="DA710" s="7">
        <f>IF(DB709&gt;0,DA709,0)</f>
        <v>0</v>
      </c>
      <c r="DB710" s="7">
        <f>IF(ROUND(CY710-DA710,2)&gt;0,ROUND(CY710-DA710,2),0)</f>
        <v>0</v>
      </c>
      <c r="EB710">
        <v>708</v>
      </c>
      <c r="EC710" s="7">
        <f>IF(FB709&gt;0,EC709-1000,EC709)</f>
        <v>0</v>
      </c>
      <c r="ED710" s="20">
        <f>IF(FB709&gt;0,ROUND(PMT($F$92/12,$F$96*12,-EC710),5),0)</f>
        <v>0</v>
      </c>
      <c r="EE710" s="15">
        <f>IF(FB709&gt;0,ROUND(EC710*$EE$1/1000,2),0)</f>
        <v>0</v>
      </c>
      <c r="EF710" s="9">
        <f>INT(EE710)</f>
        <v>0</v>
      </c>
      <c r="EG710" s="23">
        <f>INT((EE710-EF710)*10)/10</f>
        <v>0</v>
      </c>
      <c r="EH710" s="17">
        <f>EE710-EF710-EG710</f>
        <v>0</v>
      </c>
      <c r="EI710" s="23">
        <f>IF(OR(EH710=0.05,EH710=0),EH710,IF(AND(EH710&gt;0.051,EH710&lt;0.1),0.1,IF(AND(EH710&gt;0.001,EH710&lt;0.05),0.05,EH710)))</f>
        <v>0</v>
      </c>
      <c r="EJ710" s="23">
        <f>EF710+EG710+EI710</f>
        <v>0</v>
      </c>
      <c r="EK710" s="15">
        <f>IF(FB709&gt;0,ROUND($ED$1*$EK$1,2),0)</f>
        <v>0</v>
      </c>
      <c r="EL710" s="22">
        <v>0</v>
      </c>
      <c r="EM710" s="22">
        <f>IF(FB709&gt;0,ROUND($ED$1*$EM$1,0),0)</f>
        <v>0</v>
      </c>
      <c r="EN710" s="22">
        <f>IF(FB709&gt;0,ROUND($ED$1*$EN$1,2),0)</f>
        <v>0</v>
      </c>
      <c r="EO710" s="22">
        <f>IF(FB709&gt;0,ROUND($ED$1*$EO$1,2),0)</f>
        <v>0</v>
      </c>
      <c r="EP710" s="22">
        <f>IF(FB709&gt;0,ROUND($ED$1*$EP$1,2),0)</f>
        <v>0</v>
      </c>
      <c r="EQ710" s="15">
        <f>IF(FB709&gt;0,EK710+SUM(EM710:EP710),0)</f>
        <v>0</v>
      </c>
      <c r="ER710" s="22">
        <f>IF(FB709&gt;0,ROUND(EQ710/12,2),0)</f>
        <v>0</v>
      </c>
      <c r="ES710" s="9">
        <f>INT(ER710)</f>
        <v>0</v>
      </c>
      <c r="ET710" s="23">
        <f>INT((ER710-ES710)*10)/10</f>
        <v>0</v>
      </c>
      <c r="EU710" s="17">
        <f>ER710-ES710-ET710</f>
        <v>0</v>
      </c>
      <c r="EV710" s="23">
        <f>IF(OR(EU710=0.05,EU710=0),EU710,IF(AND(EU710&gt;0.051,EU710&lt;0.1),0.1,IF(AND(EU710&gt;0.001,EU710&lt;0.05),0.05,EU710)))</f>
        <v>0</v>
      </c>
      <c r="EW710" s="23">
        <f>ES710+ET710+EV710</f>
        <v>0</v>
      </c>
      <c r="EX710">
        <f>IF(FB709&gt;0,EX709,0)</f>
        <v>0</v>
      </c>
      <c r="EY710" s="7">
        <f>ROUND(ED710+EJ710+EW710+EX710,2)</f>
        <v>0</v>
      </c>
      <c r="EZ710" s="7">
        <f>IF(AND(EY710&gt;0,EY711=0),EY710,0)</f>
        <v>0</v>
      </c>
      <c r="FA710" s="7">
        <f>IF(FB709&gt;0,FA709,0)</f>
        <v>0</v>
      </c>
      <c r="FB710" s="7">
        <f>IF(ROUND(EY710-FA710,2)&gt;0,ROUND(EY710-FA710,2),0)</f>
        <v>0</v>
      </c>
      <c r="GB710">
        <v>708</v>
      </c>
      <c r="GC710" s="7">
        <f>IF(HB709&gt;0,GC709-1000,GC709)</f>
        <v>0</v>
      </c>
      <c r="GD710" s="20">
        <f>IF(HB709&gt;0,ROUND(PMT($F$92/12,$F$96*12,-GC710),5),0)</f>
        <v>0</v>
      </c>
      <c r="GE710" s="15">
        <f>IF(HB709&gt;0,ROUND(GC710*$GE$1/1000,2),0)</f>
        <v>0</v>
      </c>
      <c r="GF710" s="9">
        <f>INT(GE710)</f>
        <v>0</v>
      </c>
      <c r="GG710" s="23">
        <f>INT((GE710-GF710)*10)/10</f>
        <v>0</v>
      </c>
      <c r="GH710" s="17">
        <f>GE710-GF710-GG710</f>
        <v>0</v>
      </c>
      <c r="GI710" s="23">
        <f>IF(OR(GH710=0.05,GH710=0),GH710,IF(AND(GH710&gt;0.051,GH710&lt;0.1),0.1,IF(AND(GH710&gt;0.001,GH710&lt;0.05),0.05,GH710)))</f>
        <v>0</v>
      </c>
      <c r="GJ710" s="23">
        <f>GF710+GG710+GI710</f>
        <v>0</v>
      </c>
      <c r="GK710" s="15">
        <f>IF(HB709&gt;0,ROUND($GD$1*$GK$1,2),0)</f>
        <v>0</v>
      </c>
      <c r="GL710" s="22">
        <v>0</v>
      </c>
      <c r="GM710" s="22">
        <f>IF(HB709&gt;0,ROUND($GD$1*$GM$1,0),0)</f>
        <v>0</v>
      </c>
      <c r="GN710" s="22">
        <f>IF(HB709&gt;0,ROUND($GD$1*$GN$1,2),0)</f>
        <v>0</v>
      </c>
      <c r="GO710" s="22">
        <f>IF(HB709&gt;0,ROUND($GD$1*$GO$1,2),0)</f>
        <v>0</v>
      </c>
      <c r="GP710" s="22">
        <f>IF(HB709&gt;0,ROUND($GD$1*$GP$1,2),0)</f>
        <v>0</v>
      </c>
      <c r="GQ710" s="15">
        <f>IF(HB709&gt;0,GK710+SUM(GM710:GP710),0)</f>
        <v>0</v>
      </c>
      <c r="GR710" s="22">
        <f>IF(HB709&gt;0,ROUND(GQ710/12,2),0)</f>
        <v>0</v>
      </c>
      <c r="GS710" s="9">
        <f>INT(GR710)</f>
        <v>0</v>
      </c>
      <c r="GT710" s="23">
        <f>INT((GR710-GS710)*10)/10</f>
        <v>0</v>
      </c>
      <c r="GU710" s="17">
        <f>GR710-GS710-GT710</f>
        <v>0</v>
      </c>
      <c r="GV710" s="23">
        <f>IF(OR(GU710=0.05,GU710=0),GU710,IF(AND(GU710&gt;0.051,GU710&lt;0.1),0.1,IF(AND(GU710&gt;0.001,GU710&lt;0.05),0.05,GU710)))</f>
        <v>0</v>
      </c>
      <c r="GW710" s="23">
        <f>GS710+GT710+GV710</f>
        <v>0</v>
      </c>
      <c r="GX710">
        <f>IF(HB709&gt;0,GX709,0)</f>
        <v>0</v>
      </c>
      <c r="GY710" s="7">
        <f>ROUND(GD710+GJ710+GW710+GX710,2)</f>
        <v>0</v>
      </c>
      <c r="GZ710" s="7">
        <f>IF(AND(GY710&gt;0,GY711=0),GY710,0)</f>
        <v>0</v>
      </c>
      <c r="HA710" s="7">
        <f>IF(HB709&gt;0,HA709,0)</f>
        <v>0</v>
      </c>
      <c r="HB710" s="7">
        <f>IF(ROUND(GY710-HA710,2)&gt;0,ROUND(GY710-HA710,2),0)</f>
        <v>0</v>
      </c>
    </row>
    <row r="711" spans="1:235">
      <c r="BB711">
        <v>709</v>
      </c>
      <c r="BC711" s="7">
        <f>IF(BW710&gt;0,BC710-1000,BC710)</f>
        <v>0</v>
      </c>
      <c r="BD711" s="20">
        <f>IF(BW710&gt;0,ROUND(PMT($F$92/12,$F$96*12,-BC711),5),0)</f>
        <v>0</v>
      </c>
      <c r="BE711" s="15">
        <f>IF(BW710&gt;0,ROUND(BC711*$E$1/1000,2),0)</f>
        <v>0</v>
      </c>
      <c r="BF711" s="15">
        <f>IF(BW710&gt;0,ROUND(MIN(BC711,$F$168)*$BF$1,2),0)</f>
        <v>0</v>
      </c>
      <c r="BG711" s="22">
        <v>0</v>
      </c>
      <c r="BH711" s="22">
        <f>IF(BW710&gt;0,ROUND(MIN(BC711,$F$168)*$BH$1,0),0)</f>
        <v>0</v>
      </c>
      <c r="BI711" s="22">
        <f>IF(BW710&gt;0,ROUND(MIN(BC711,$F$168)*$BI$1,2),0)</f>
        <v>0</v>
      </c>
      <c r="BJ711" s="22">
        <f>IF(BW710&gt;0,ROUND(MIN(BC711,$F$168)*$BJ$1,2),0)</f>
        <v>0</v>
      </c>
      <c r="BK711" s="22">
        <f>IF(BW710&gt;0,ROUND(MIN(BC711,$F$168)*$BK$1,2),0)</f>
        <v>0</v>
      </c>
      <c r="BL711" s="15">
        <f>IF(BW710&gt;0,BF711+SUM(BH711:BK711),0)</f>
        <v>0</v>
      </c>
      <c r="BM711" s="22">
        <f>IF(BW710&gt;0,ROUND(BL711/12,2),0)</f>
        <v>0</v>
      </c>
      <c r="BN711" s="9">
        <f>INT(BM711)</f>
        <v>0</v>
      </c>
      <c r="BO711" s="23">
        <f>INT((BM711-BN711)*10)/10</f>
        <v>0</v>
      </c>
      <c r="BP711" s="17">
        <f>BM711-BN711-BO711</f>
        <v>0</v>
      </c>
      <c r="BQ711" s="23">
        <f>IF(OR(BP711=0.05,BP711=0),BP711,IF(AND(BP711&gt;0.051,BP711&lt;0.1),0.1,IF(AND(BP711&gt;0.001,BP711&lt;0.05),0.05,BP711)))</f>
        <v>0</v>
      </c>
      <c r="BR711" s="23">
        <f>BN711+BO711+BQ711</f>
        <v>0</v>
      </c>
      <c r="BS711">
        <f>IF(BW710&gt;0,BS710,0)</f>
        <v>0</v>
      </c>
      <c r="BT711" s="7">
        <f>SUM(BD711:BE711)+BR711+BS711</f>
        <v>0</v>
      </c>
      <c r="BU711" s="7">
        <f>IF(AND(BT711&gt;0,BT712=0),BT711,0)</f>
        <v>0</v>
      </c>
      <c r="BV711" s="7">
        <f>IF(BW710&gt;0,BV710,0)</f>
        <v>0</v>
      </c>
      <c r="BW711" s="7">
        <f>IF(ROUND(BT711-BV711,2)&gt;0,ROUND(BT711-BV711,2),0)</f>
        <v>0</v>
      </c>
      <c r="CB711">
        <v>709</v>
      </c>
      <c r="CC711" s="7">
        <f>IF(DB710&gt;0,CC710-1000,CC710)</f>
        <v>0</v>
      </c>
      <c r="CD711" s="20">
        <f>IF(DB710&gt;0,ROUND(PMT($F$92/12,$F$96*12,-CC711),5),0)</f>
        <v>0</v>
      </c>
      <c r="CE711" s="15">
        <f>IF(DB710&gt;0,ROUND(CC711*$CE$1/1000,2),0)</f>
        <v>0</v>
      </c>
      <c r="CF711" s="9">
        <f>INT(CE711)</f>
        <v>0</v>
      </c>
      <c r="CG711" s="23">
        <f>INT((CE711-CF711)*10)/10</f>
        <v>0</v>
      </c>
      <c r="CH711" s="17">
        <f>CE711-CF711-CG711</f>
        <v>0</v>
      </c>
      <c r="CI711" s="23">
        <f>IF(OR(CH711=0.05,CH711=0),CH711,IF(AND(CH711&gt;0.051,CH711&lt;0.1),0.1,IF(AND(CH711&gt;0.001,CH711&lt;0.05),0.05,CH711)))</f>
        <v>0</v>
      </c>
      <c r="CJ711" s="23">
        <f>CF711+CG711+CI711</f>
        <v>0</v>
      </c>
      <c r="CK711" s="15">
        <f>IF(DB710&gt;0,ROUND($CD$1*$CK$1,2),0)</f>
        <v>0</v>
      </c>
      <c r="CL711" s="22">
        <v>0</v>
      </c>
      <c r="CM711" s="22">
        <f>IF(DB710&gt;0,ROUND($CD$1*$CM$1,2),0)</f>
        <v>0</v>
      </c>
      <c r="CN711" s="22">
        <f>IF(DB710&gt;0,ROUND($CD$1*$CN$1,2),0)</f>
        <v>0</v>
      </c>
      <c r="CO711" s="22">
        <f>IF(DB710&gt;0,ROUND($CD$1*$CO$1,2),0)</f>
        <v>0</v>
      </c>
      <c r="CP711" s="22">
        <f>IF(DB710&gt;0,ROUND($CD$1*$CP$1,2),0)</f>
        <v>0</v>
      </c>
      <c r="CQ711" s="15">
        <f>IF(DB710&gt;0,CK711+SUM(CM711:CP711),0)</f>
        <v>0</v>
      </c>
      <c r="CR711" s="22">
        <f>IF(DB710&gt;0,ROUND(CQ711/12,2),0)</f>
        <v>0</v>
      </c>
      <c r="CS711" s="9">
        <f>INT(CR711)</f>
        <v>0</v>
      </c>
      <c r="CT711" s="23">
        <f>INT((CR711-CS711)*10)/10</f>
        <v>0</v>
      </c>
      <c r="CU711" s="17">
        <f>CR711-CS711-CT711</f>
        <v>0</v>
      </c>
      <c r="CV711" s="23">
        <f>IF(OR(CU711=0.05,CU711=0),CU711,IF(AND(CU711&gt;0.051,CU711&lt;0.1),0.1,IF(AND(CU711&gt;0.001,CU711&lt;0.05),0.05,CU711)))</f>
        <v>0</v>
      </c>
      <c r="CW711" s="23">
        <f>CS711+CT711+CV711</f>
        <v>0</v>
      </c>
      <c r="CX711">
        <f>IF(DB710&gt;0,CX710,0)</f>
        <v>0</v>
      </c>
      <c r="CY711" s="7">
        <f>ROUND(CD711+CJ711+CW711+CX711,2)</f>
        <v>0</v>
      </c>
      <c r="CZ711" s="7">
        <f>IF(AND(CY711&gt;0,CY712=0),CY711,0)</f>
        <v>0</v>
      </c>
      <c r="DA711" s="7">
        <f>IF(DB710&gt;0,DA710,0)</f>
        <v>0</v>
      </c>
      <c r="DB711" s="7">
        <f>IF(ROUND(CY711-DA711,2)&gt;0,ROUND(CY711-DA711,2),0)</f>
        <v>0</v>
      </c>
      <c r="EB711">
        <v>709</v>
      </c>
      <c r="EC711" s="7">
        <f>IF(FB710&gt;0,EC710-1000,EC710)</f>
        <v>0</v>
      </c>
      <c r="ED711" s="20">
        <f>IF(FB710&gt;0,ROUND(PMT($F$92/12,$F$96*12,-EC711),5),0)</f>
        <v>0</v>
      </c>
      <c r="EE711" s="15">
        <f>IF(FB710&gt;0,ROUND(EC711*$EE$1/1000,2),0)</f>
        <v>0</v>
      </c>
      <c r="EF711" s="9">
        <f>INT(EE711)</f>
        <v>0</v>
      </c>
      <c r="EG711" s="23">
        <f>INT((EE711-EF711)*10)/10</f>
        <v>0</v>
      </c>
      <c r="EH711" s="17">
        <f>EE711-EF711-EG711</f>
        <v>0</v>
      </c>
      <c r="EI711" s="23">
        <f>IF(OR(EH711=0.05,EH711=0),EH711,IF(AND(EH711&gt;0.051,EH711&lt;0.1),0.1,IF(AND(EH711&gt;0.001,EH711&lt;0.05),0.05,EH711)))</f>
        <v>0</v>
      </c>
      <c r="EJ711" s="23">
        <f>EF711+EG711+EI711</f>
        <v>0</v>
      </c>
      <c r="EK711" s="15">
        <f>IF(FB710&gt;0,ROUND($ED$1*$EK$1,2),0)</f>
        <v>0</v>
      </c>
      <c r="EL711" s="22">
        <v>0</v>
      </c>
      <c r="EM711" s="22">
        <f>IF(FB710&gt;0,ROUND($ED$1*$EM$1,0),0)</f>
        <v>0</v>
      </c>
      <c r="EN711" s="22">
        <f>IF(FB710&gt;0,ROUND($ED$1*$EN$1,2),0)</f>
        <v>0</v>
      </c>
      <c r="EO711" s="22">
        <f>IF(FB710&gt;0,ROUND($ED$1*$EO$1,2),0)</f>
        <v>0</v>
      </c>
      <c r="EP711" s="22">
        <f>IF(FB710&gt;0,ROUND($ED$1*$EP$1,2),0)</f>
        <v>0</v>
      </c>
      <c r="EQ711" s="15">
        <f>IF(FB710&gt;0,EK711+SUM(EM711:EP711),0)</f>
        <v>0</v>
      </c>
      <c r="ER711" s="22">
        <f>IF(FB710&gt;0,ROUND(EQ711/12,2),0)</f>
        <v>0</v>
      </c>
      <c r="ES711" s="9">
        <f>INT(ER711)</f>
        <v>0</v>
      </c>
      <c r="ET711" s="23">
        <f>INT((ER711-ES711)*10)/10</f>
        <v>0</v>
      </c>
      <c r="EU711" s="17">
        <f>ER711-ES711-ET711</f>
        <v>0</v>
      </c>
      <c r="EV711" s="23">
        <f>IF(OR(EU711=0.05,EU711=0),EU711,IF(AND(EU711&gt;0.051,EU711&lt;0.1),0.1,IF(AND(EU711&gt;0.001,EU711&lt;0.05),0.05,EU711)))</f>
        <v>0</v>
      </c>
      <c r="EW711" s="23">
        <f>ES711+ET711+EV711</f>
        <v>0</v>
      </c>
      <c r="EX711">
        <f>IF(FB710&gt;0,EX710,0)</f>
        <v>0</v>
      </c>
      <c r="EY711" s="7">
        <f>ROUND(ED711+EJ711+EW711+EX711,2)</f>
        <v>0</v>
      </c>
      <c r="EZ711" s="7">
        <f>IF(AND(EY711&gt;0,EY712=0),EY711,0)</f>
        <v>0</v>
      </c>
      <c r="FA711" s="7">
        <f>IF(FB710&gt;0,FA710,0)</f>
        <v>0</v>
      </c>
      <c r="FB711" s="7">
        <f>IF(ROUND(EY711-FA711,2)&gt;0,ROUND(EY711-FA711,2),0)</f>
        <v>0</v>
      </c>
      <c r="GB711">
        <v>709</v>
      </c>
      <c r="GC711" s="7">
        <f>IF(HB710&gt;0,GC710-1000,GC710)</f>
        <v>0</v>
      </c>
      <c r="GD711" s="20">
        <f>IF(HB710&gt;0,ROUND(PMT($F$92/12,$F$96*12,-GC711),5),0)</f>
        <v>0</v>
      </c>
      <c r="GE711" s="15">
        <f>IF(HB710&gt;0,ROUND(GC711*$GE$1/1000,2),0)</f>
        <v>0</v>
      </c>
      <c r="GF711" s="9">
        <f>INT(GE711)</f>
        <v>0</v>
      </c>
      <c r="GG711" s="23">
        <f>INT((GE711-GF711)*10)/10</f>
        <v>0</v>
      </c>
      <c r="GH711" s="17">
        <f>GE711-GF711-GG711</f>
        <v>0</v>
      </c>
      <c r="GI711" s="23">
        <f>IF(OR(GH711=0.05,GH711=0),GH711,IF(AND(GH711&gt;0.051,GH711&lt;0.1),0.1,IF(AND(GH711&gt;0.001,GH711&lt;0.05),0.05,GH711)))</f>
        <v>0</v>
      </c>
      <c r="GJ711" s="23">
        <f>GF711+GG711+GI711</f>
        <v>0</v>
      </c>
      <c r="GK711" s="15">
        <f>IF(HB710&gt;0,ROUND($GD$1*$GK$1,2),0)</f>
        <v>0</v>
      </c>
      <c r="GL711" s="22">
        <v>0</v>
      </c>
      <c r="GM711" s="22">
        <f>IF(HB710&gt;0,ROUND($GD$1*$GM$1,0),0)</f>
        <v>0</v>
      </c>
      <c r="GN711" s="22">
        <f>IF(HB710&gt;0,ROUND($GD$1*$GN$1,2),0)</f>
        <v>0</v>
      </c>
      <c r="GO711" s="22">
        <f>IF(HB710&gt;0,ROUND($GD$1*$GO$1,2),0)</f>
        <v>0</v>
      </c>
      <c r="GP711" s="22">
        <f>IF(HB710&gt;0,ROUND($GD$1*$GP$1,2),0)</f>
        <v>0</v>
      </c>
      <c r="GQ711" s="15">
        <f>IF(HB710&gt;0,GK711+SUM(GM711:GP711),0)</f>
        <v>0</v>
      </c>
      <c r="GR711" s="22">
        <f>IF(HB710&gt;0,ROUND(GQ711/12,2),0)</f>
        <v>0</v>
      </c>
      <c r="GS711" s="9">
        <f>INT(GR711)</f>
        <v>0</v>
      </c>
      <c r="GT711" s="23">
        <f>INT((GR711-GS711)*10)/10</f>
        <v>0</v>
      </c>
      <c r="GU711" s="17">
        <f>GR711-GS711-GT711</f>
        <v>0</v>
      </c>
      <c r="GV711" s="23">
        <f>IF(OR(GU711=0.05,GU711=0),GU711,IF(AND(GU711&gt;0.051,GU711&lt;0.1),0.1,IF(AND(GU711&gt;0.001,GU711&lt;0.05),0.05,GU711)))</f>
        <v>0</v>
      </c>
      <c r="GW711" s="23">
        <f>GS711+GT711+GV711</f>
        <v>0</v>
      </c>
      <c r="GX711">
        <f>IF(HB710&gt;0,GX710,0)</f>
        <v>0</v>
      </c>
      <c r="GY711" s="7">
        <f>ROUND(GD711+GJ711+GW711+GX711,2)</f>
        <v>0</v>
      </c>
      <c r="GZ711" s="7">
        <f>IF(AND(GY711&gt;0,GY712=0),GY711,0)</f>
        <v>0</v>
      </c>
      <c r="HA711" s="7">
        <f>IF(HB710&gt;0,HA710,0)</f>
        <v>0</v>
      </c>
      <c r="HB711" s="7">
        <f>IF(ROUND(GY711-HA711,2)&gt;0,ROUND(GY711-HA711,2),0)</f>
        <v>0</v>
      </c>
    </row>
    <row r="712" spans="1:235">
      <c r="BB712">
        <v>710</v>
      </c>
      <c r="BC712" s="7">
        <f>IF(BW711&gt;0,BC711-1000,BC711)</f>
        <v>0</v>
      </c>
      <c r="BD712" s="20">
        <f>IF(BW711&gt;0,ROUND(PMT($F$92/12,$F$96*12,-BC712),5),0)</f>
        <v>0</v>
      </c>
      <c r="BE712" s="15">
        <f>IF(BW711&gt;0,ROUND(BC712*$E$1/1000,2),0)</f>
        <v>0</v>
      </c>
      <c r="BF712" s="15">
        <f>IF(BW711&gt;0,ROUND(MIN(BC712,$F$168)*$BF$1,2),0)</f>
        <v>0</v>
      </c>
      <c r="BG712" s="22">
        <v>0</v>
      </c>
      <c r="BH712" s="22">
        <f>IF(BW711&gt;0,ROUND(MIN(BC712,$F$168)*$BH$1,0),0)</f>
        <v>0</v>
      </c>
      <c r="BI712" s="22">
        <f>IF(BW711&gt;0,ROUND(MIN(BC712,$F$168)*$BI$1,2),0)</f>
        <v>0</v>
      </c>
      <c r="BJ712" s="22">
        <f>IF(BW711&gt;0,ROUND(MIN(BC712,$F$168)*$BJ$1,2),0)</f>
        <v>0</v>
      </c>
      <c r="BK712" s="22">
        <f>IF(BW711&gt;0,ROUND(MIN(BC712,$F$168)*$BK$1,2),0)</f>
        <v>0</v>
      </c>
      <c r="BL712" s="15">
        <f>IF(BW711&gt;0,BF712+SUM(BH712:BK712),0)</f>
        <v>0</v>
      </c>
      <c r="BM712" s="22">
        <f>IF(BW711&gt;0,ROUND(BL712/12,2),0)</f>
        <v>0</v>
      </c>
      <c r="BN712" s="9">
        <f>INT(BM712)</f>
        <v>0</v>
      </c>
      <c r="BO712" s="23">
        <f>INT((BM712-BN712)*10)/10</f>
        <v>0</v>
      </c>
      <c r="BP712" s="17">
        <f>BM712-BN712-BO712</f>
        <v>0</v>
      </c>
      <c r="BQ712" s="23">
        <f>IF(OR(BP712=0.05,BP712=0),BP712,IF(AND(BP712&gt;0.051,BP712&lt;0.1),0.1,IF(AND(BP712&gt;0.001,BP712&lt;0.05),0.05,BP712)))</f>
        <v>0</v>
      </c>
      <c r="BR712" s="23">
        <f>BN712+BO712+BQ712</f>
        <v>0</v>
      </c>
      <c r="BS712">
        <f>IF(BW711&gt;0,BS711,0)</f>
        <v>0</v>
      </c>
      <c r="BT712" s="7">
        <f>SUM(BD712:BE712)+BR712+BS712</f>
        <v>0</v>
      </c>
      <c r="BU712" s="7">
        <f>IF(AND(BT712&gt;0,BT713=0),BT712,0)</f>
        <v>0</v>
      </c>
      <c r="BV712" s="7">
        <f>IF(BW711&gt;0,BV711,0)</f>
        <v>0</v>
      </c>
      <c r="BW712" s="7">
        <f>IF(ROUND(BT712-BV712,2)&gt;0,ROUND(BT712-BV712,2),0)</f>
        <v>0</v>
      </c>
      <c r="CB712">
        <v>710</v>
      </c>
      <c r="CC712" s="7">
        <f>IF(DB711&gt;0,CC711-1000,CC711)</f>
        <v>0</v>
      </c>
      <c r="CD712" s="20">
        <f>IF(DB711&gt;0,ROUND(PMT($F$92/12,$F$96*12,-CC712),5),0)</f>
        <v>0</v>
      </c>
      <c r="CE712" s="15">
        <f>IF(DB711&gt;0,ROUND(CC712*$CE$1/1000,2),0)</f>
        <v>0</v>
      </c>
      <c r="CF712" s="9">
        <f>INT(CE712)</f>
        <v>0</v>
      </c>
      <c r="CG712" s="23">
        <f>INT((CE712-CF712)*10)/10</f>
        <v>0</v>
      </c>
      <c r="CH712" s="17">
        <f>CE712-CF712-CG712</f>
        <v>0</v>
      </c>
      <c r="CI712" s="23">
        <f>IF(OR(CH712=0.05,CH712=0),CH712,IF(AND(CH712&gt;0.051,CH712&lt;0.1),0.1,IF(AND(CH712&gt;0.001,CH712&lt;0.05),0.05,CH712)))</f>
        <v>0</v>
      </c>
      <c r="CJ712" s="23">
        <f>CF712+CG712+CI712</f>
        <v>0</v>
      </c>
      <c r="CK712" s="15">
        <f>IF(DB711&gt;0,ROUND($CD$1*$CK$1,2),0)</f>
        <v>0</v>
      </c>
      <c r="CL712" s="22">
        <v>0</v>
      </c>
      <c r="CM712" s="22">
        <f>IF(DB711&gt;0,ROUND($CD$1*$CM$1,2),0)</f>
        <v>0</v>
      </c>
      <c r="CN712" s="22">
        <f>IF(DB711&gt;0,ROUND($CD$1*$CN$1,2),0)</f>
        <v>0</v>
      </c>
      <c r="CO712" s="22">
        <f>IF(DB711&gt;0,ROUND($CD$1*$CO$1,2),0)</f>
        <v>0</v>
      </c>
      <c r="CP712" s="22">
        <f>IF(DB711&gt;0,ROUND($CD$1*$CP$1,2),0)</f>
        <v>0</v>
      </c>
      <c r="CQ712" s="15">
        <f>IF(DB711&gt;0,CK712+SUM(CM712:CP712),0)</f>
        <v>0</v>
      </c>
      <c r="CR712" s="22">
        <f>IF(DB711&gt;0,ROUND(CQ712/12,2),0)</f>
        <v>0</v>
      </c>
      <c r="CS712" s="9">
        <f>INT(CR712)</f>
        <v>0</v>
      </c>
      <c r="CT712" s="23">
        <f>INT((CR712-CS712)*10)/10</f>
        <v>0</v>
      </c>
      <c r="CU712" s="17">
        <f>CR712-CS712-CT712</f>
        <v>0</v>
      </c>
      <c r="CV712" s="23">
        <f>IF(OR(CU712=0.05,CU712=0),CU712,IF(AND(CU712&gt;0.051,CU712&lt;0.1),0.1,IF(AND(CU712&gt;0.001,CU712&lt;0.05),0.05,CU712)))</f>
        <v>0</v>
      </c>
      <c r="CW712" s="23">
        <f>CS712+CT712+CV712</f>
        <v>0</v>
      </c>
      <c r="CX712">
        <f>IF(DB711&gt;0,CX711,0)</f>
        <v>0</v>
      </c>
      <c r="CY712" s="7">
        <f>ROUND(CD712+CJ712+CW712+CX712,2)</f>
        <v>0</v>
      </c>
      <c r="CZ712" s="7">
        <f>IF(AND(CY712&gt;0,CY713=0),CY712,0)</f>
        <v>0</v>
      </c>
      <c r="DA712" s="7">
        <f>IF(DB711&gt;0,DA711,0)</f>
        <v>0</v>
      </c>
      <c r="DB712" s="7">
        <f>IF(ROUND(CY712-DA712,2)&gt;0,ROUND(CY712-DA712,2),0)</f>
        <v>0</v>
      </c>
      <c r="EB712">
        <v>710</v>
      </c>
      <c r="EC712" s="7">
        <f>IF(FB711&gt;0,EC711-1000,EC711)</f>
        <v>0</v>
      </c>
      <c r="ED712" s="20">
        <f>IF(FB711&gt;0,ROUND(PMT($F$92/12,$F$96*12,-EC712),5),0)</f>
        <v>0</v>
      </c>
      <c r="EE712" s="15">
        <f>IF(FB711&gt;0,ROUND(EC712*$EE$1/1000,2),0)</f>
        <v>0</v>
      </c>
      <c r="EF712" s="9">
        <f>INT(EE712)</f>
        <v>0</v>
      </c>
      <c r="EG712" s="23">
        <f>INT((EE712-EF712)*10)/10</f>
        <v>0</v>
      </c>
      <c r="EH712" s="17">
        <f>EE712-EF712-EG712</f>
        <v>0</v>
      </c>
      <c r="EI712" s="23">
        <f>IF(OR(EH712=0.05,EH712=0),EH712,IF(AND(EH712&gt;0.051,EH712&lt;0.1),0.1,IF(AND(EH712&gt;0.001,EH712&lt;0.05),0.05,EH712)))</f>
        <v>0</v>
      </c>
      <c r="EJ712" s="23">
        <f>EF712+EG712+EI712</f>
        <v>0</v>
      </c>
      <c r="EK712" s="15">
        <f>IF(FB711&gt;0,ROUND($ED$1*$EK$1,2),0)</f>
        <v>0</v>
      </c>
      <c r="EL712" s="22">
        <v>0</v>
      </c>
      <c r="EM712" s="22">
        <f>IF(FB711&gt;0,ROUND($ED$1*$EM$1,0),0)</f>
        <v>0</v>
      </c>
      <c r="EN712" s="22">
        <f>IF(FB711&gt;0,ROUND($ED$1*$EN$1,2),0)</f>
        <v>0</v>
      </c>
      <c r="EO712" s="22">
        <f>IF(FB711&gt;0,ROUND($ED$1*$EO$1,2),0)</f>
        <v>0</v>
      </c>
      <c r="EP712" s="22">
        <f>IF(FB711&gt;0,ROUND($ED$1*$EP$1,2),0)</f>
        <v>0</v>
      </c>
      <c r="EQ712" s="15">
        <f>IF(FB711&gt;0,EK712+SUM(EM712:EP712),0)</f>
        <v>0</v>
      </c>
      <c r="ER712" s="22">
        <f>IF(FB711&gt;0,ROUND(EQ712/12,2),0)</f>
        <v>0</v>
      </c>
      <c r="ES712" s="9">
        <f>INT(ER712)</f>
        <v>0</v>
      </c>
      <c r="ET712" s="23">
        <f>INT((ER712-ES712)*10)/10</f>
        <v>0</v>
      </c>
      <c r="EU712" s="17">
        <f>ER712-ES712-ET712</f>
        <v>0</v>
      </c>
      <c r="EV712" s="23">
        <f>IF(OR(EU712=0.05,EU712=0),EU712,IF(AND(EU712&gt;0.051,EU712&lt;0.1),0.1,IF(AND(EU712&gt;0.001,EU712&lt;0.05),0.05,EU712)))</f>
        <v>0</v>
      </c>
      <c r="EW712" s="23">
        <f>ES712+ET712+EV712</f>
        <v>0</v>
      </c>
      <c r="EX712">
        <f>IF(FB711&gt;0,EX711,0)</f>
        <v>0</v>
      </c>
      <c r="EY712" s="7">
        <f>ROUND(ED712+EJ712+EW712+EX712,2)</f>
        <v>0</v>
      </c>
      <c r="EZ712" s="7">
        <f>IF(AND(EY712&gt;0,EY713=0),EY712,0)</f>
        <v>0</v>
      </c>
      <c r="FA712" s="7">
        <f>IF(FB711&gt;0,FA711,0)</f>
        <v>0</v>
      </c>
      <c r="FB712" s="7">
        <f>IF(ROUND(EY712-FA712,2)&gt;0,ROUND(EY712-FA712,2),0)</f>
        <v>0</v>
      </c>
      <c r="GB712">
        <v>710</v>
      </c>
      <c r="GC712" s="7">
        <f>IF(HB711&gt;0,GC711-1000,GC711)</f>
        <v>0</v>
      </c>
      <c r="GD712" s="20">
        <f>IF(HB711&gt;0,ROUND(PMT($F$92/12,$F$96*12,-GC712),5),0)</f>
        <v>0</v>
      </c>
      <c r="GE712" s="15">
        <f>IF(HB711&gt;0,ROUND(GC712*$GE$1/1000,2),0)</f>
        <v>0</v>
      </c>
      <c r="GF712" s="9">
        <f>INT(GE712)</f>
        <v>0</v>
      </c>
      <c r="GG712" s="23">
        <f>INT((GE712-GF712)*10)/10</f>
        <v>0</v>
      </c>
      <c r="GH712" s="17">
        <f>GE712-GF712-GG712</f>
        <v>0</v>
      </c>
      <c r="GI712" s="23">
        <f>IF(OR(GH712=0.05,GH712=0),GH712,IF(AND(GH712&gt;0.051,GH712&lt;0.1),0.1,IF(AND(GH712&gt;0.001,GH712&lt;0.05),0.05,GH712)))</f>
        <v>0</v>
      </c>
      <c r="GJ712" s="23">
        <f>GF712+GG712+GI712</f>
        <v>0</v>
      </c>
      <c r="GK712" s="15">
        <f>IF(HB711&gt;0,ROUND($GD$1*$GK$1,2),0)</f>
        <v>0</v>
      </c>
      <c r="GL712" s="22">
        <v>0</v>
      </c>
      <c r="GM712" s="22">
        <f>IF(HB711&gt;0,ROUND($GD$1*$GM$1,0),0)</f>
        <v>0</v>
      </c>
      <c r="GN712" s="22">
        <f>IF(HB711&gt;0,ROUND($GD$1*$GN$1,2),0)</f>
        <v>0</v>
      </c>
      <c r="GO712" s="22">
        <f>IF(HB711&gt;0,ROUND($GD$1*$GO$1,2),0)</f>
        <v>0</v>
      </c>
      <c r="GP712" s="22">
        <f>IF(HB711&gt;0,ROUND($GD$1*$GP$1,2),0)</f>
        <v>0</v>
      </c>
      <c r="GQ712" s="15">
        <f>IF(HB711&gt;0,GK712+SUM(GM712:GP712),0)</f>
        <v>0</v>
      </c>
      <c r="GR712" s="22">
        <f>IF(HB711&gt;0,ROUND(GQ712/12,2),0)</f>
        <v>0</v>
      </c>
      <c r="GS712" s="9">
        <f>INT(GR712)</f>
        <v>0</v>
      </c>
      <c r="GT712" s="23">
        <f>INT((GR712-GS712)*10)/10</f>
        <v>0</v>
      </c>
      <c r="GU712" s="17">
        <f>GR712-GS712-GT712</f>
        <v>0</v>
      </c>
      <c r="GV712" s="23">
        <f>IF(OR(GU712=0.05,GU712=0),GU712,IF(AND(GU712&gt;0.051,GU712&lt;0.1),0.1,IF(AND(GU712&gt;0.001,GU712&lt;0.05),0.05,GU712)))</f>
        <v>0</v>
      </c>
      <c r="GW712" s="23">
        <f>GS712+GT712+GV712</f>
        <v>0</v>
      </c>
      <c r="GX712">
        <f>IF(HB711&gt;0,GX711,0)</f>
        <v>0</v>
      </c>
      <c r="GY712" s="7">
        <f>ROUND(GD712+GJ712+GW712+GX712,2)</f>
        <v>0</v>
      </c>
      <c r="GZ712" s="7">
        <f>IF(AND(GY712&gt;0,GY713=0),GY712,0)</f>
        <v>0</v>
      </c>
      <c r="HA712" s="7">
        <f>IF(HB711&gt;0,HA711,0)</f>
        <v>0</v>
      </c>
      <c r="HB712" s="7">
        <f>IF(ROUND(GY712-HA712,2)&gt;0,ROUND(GY712-HA712,2),0)</f>
        <v>0</v>
      </c>
    </row>
    <row r="713" spans="1:235">
      <c r="BB713">
        <v>711</v>
      </c>
      <c r="BC713" s="7">
        <f>IF(BW712&gt;0,BC712-1000,BC712)</f>
        <v>0</v>
      </c>
      <c r="BD713" s="20">
        <f>IF(BW712&gt;0,ROUND(PMT($F$92/12,$F$96*12,-BC713),5),0)</f>
        <v>0</v>
      </c>
      <c r="BE713" s="15">
        <f>IF(BW712&gt;0,ROUND(BC713*$E$1/1000,2),0)</f>
        <v>0</v>
      </c>
      <c r="BF713" s="15">
        <f>IF(BW712&gt;0,ROUND(MIN(BC713,$F$168)*$BF$1,2),0)</f>
        <v>0</v>
      </c>
      <c r="BG713" s="22">
        <v>0</v>
      </c>
      <c r="BH713" s="22">
        <f>IF(BW712&gt;0,ROUND(MIN(BC713,$F$168)*$BH$1,0),0)</f>
        <v>0</v>
      </c>
      <c r="BI713" s="22">
        <f>IF(BW712&gt;0,ROUND(MIN(BC713,$F$168)*$BI$1,2),0)</f>
        <v>0</v>
      </c>
      <c r="BJ713" s="22">
        <f>IF(BW712&gt;0,ROUND(MIN(BC713,$F$168)*$BJ$1,2),0)</f>
        <v>0</v>
      </c>
      <c r="BK713" s="22">
        <f>IF(BW712&gt;0,ROUND(MIN(BC713,$F$168)*$BK$1,2),0)</f>
        <v>0</v>
      </c>
      <c r="BL713" s="15">
        <f>IF(BW712&gt;0,BF713+SUM(BH713:BK713),0)</f>
        <v>0</v>
      </c>
      <c r="BM713" s="22">
        <f>IF(BW712&gt;0,ROUND(BL713/12,2),0)</f>
        <v>0</v>
      </c>
      <c r="BN713" s="9">
        <f>INT(BM713)</f>
        <v>0</v>
      </c>
      <c r="BO713" s="23">
        <f>INT((BM713-BN713)*10)/10</f>
        <v>0</v>
      </c>
      <c r="BP713" s="17">
        <f>BM713-BN713-BO713</f>
        <v>0</v>
      </c>
      <c r="BQ713" s="23">
        <f>IF(OR(BP713=0.05,BP713=0),BP713,IF(AND(BP713&gt;0.051,BP713&lt;0.1),0.1,IF(AND(BP713&gt;0.001,BP713&lt;0.05),0.05,BP713)))</f>
        <v>0</v>
      </c>
      <c r="BR713" s="23">
        <f>BN713+BO713+BQ713</f>
        <v>0</v>
      </c>
      <c r="BS713">
        <f>IF(BW712&gt;0,BS712,0)</f>
        <v>0</v>
      </c>
      <c r="BT713" s="7">
        <f>SUM(BD713:BE713)+BR713+BS713</f>
        <v>0</v>
      </c>
      <c r="BU713" s="7">
        <f>IF(AND(BT713&gt;0,BT714=0),BT713,0)</f>
        <v>0</v>
      </c>
      <c r="BV713" s="7">
        <f>IF(BW712&gt;0,BV712,0)</f>
        <v>0</v>
      </c>
      <c r="BW713" s="7">
        <f>IF(ROUND(BT713-BV713,2)&gt;0,ROUND(BT713-BV713,2),0)</f>
        <v>0</v>
      </c>
      <c r="CB713">
        <v>711</v>
      </c>
      <c r="CC713" s="7">
        <f>IF(DB712&gt;0,CC712-1000,CC712)</f>
        <v>0</v>
      </c>
      <c r="CD713" s="20">
        <f>IF(DB712&gt;0,ROUND(PMT($F$92/12,$F$96*12,-CC713),5),0)</f>
        <v>0</v>
      </c>
      <c r="CE713" s="15">
        <f>IF(DB712&gt;0,ROUND(CC713*$CE$1/1000,2),0)</f>
        <v>0</v>
      </c>
      <c r="CF713" s="9">
        <f>INT(CE713)</f>
        <v>0</v>
      </c>
      <c r="CG713" s="23">
        <f>INT((CE713-CF713)*10)/10</f>
        <v>0</v>
      </c>
      <c r="CH713" s="17">
        <f>CE713-CF713-CG713</f>
        <v>0</v>
      </c>
      <c r="CI713" s="23">
        <f>IF(OR(CH713=0.05,CH713=0),CH713,IF(AND(CH713&gt;0.051,CH713&lt;0.1),0.1,IF(AND(CH713&gt;0.001,CH713&lt;0.05),0.05,CH713)))</f>
        <v>0</v>
      </c>
      <c r="CJ713" s="23">
        <f>CF713+CG713+CI713</f>
        <v>0</v>
      </c>
      <c r="CK713" s="15">
        <f>IF(DB712&gt;0,ROUND($CD$1*$CK$1,2),0)</f>
        <v>0</v>
      </c>
      <c r="CL713" s="22">
        <v>0</v>
      </c>
      <c r="CM713" s="22">
        <f>IF(DB712&gt;0,ROUND($CD$1*$CM$1,2),0)</f>
        <v>0</v>
      </c>
      <c r="CN713" s="22">
        <f>IF(DB712&gt;0,ROUND($CD$1*$CN$1,2),0)</f>
        <v>0</v>
      </c>
      <c r="CO713" s="22">
        <f>IF(DB712&gt;0,ROUND($CD$1*$CO$1,2),0)</f>
        <v>0</v>
      </c>
      <c r="CP713" s="22">
        <f>IF(DB712&gt;0,ROUND($CD$1*$CP$1,2),0)</f>
        <v>0</v>
      </c>
      <c r="CQ713" s="15">
        <f>IF(DB712&gt;0,CK713+SUM(CM713:CP713),0)</f>
        <v>0</v>
      </c>
      <c r="CR713" s="22">
        <f>IF(DB712&gt;0,ROUND(CQ713/12,2),0)</f>
        <v>0</v>
      </c>
      <c r="CS713" s="9">
        <f>INT(CR713)</f>
        <v>0</v>
      </c>
      <c r="CT713" s="23">
        <f>INT((CR713-CS713)*10)/10</f>
        <v>0</v>
      </c>
      <c r="CU713" s="17">
        <f>CR713-CS713-CT713</f>
        <v>0</v>
      </c>
      <c r="CV713" s="23">
        <f>IF(OR(CU713=0.05,CU713=0),CU713,IF(AND(CU713&gt;0.051,CU713&lt;0.1),0.1,IF(AND(CU713&gt;0.001,CU713&lt;0.05),0.05,CU713)))</f>
        <v>0</v>
      </c>
      <c r="CW713" s="23">
        <f>CS713+CT713+CV713</f>
        <v>0</v>
      </c>
      <c r="CX713">
        <f>IF(DB712&gt;0,CX712,0)</f>
        <v>0</v>
      </c>
      <c r="CY713" s="7">
        <f>ROUND(CD713+CJ713+CW713+CX713,2)</f>
        <v>0</v>
      </c>
      <c r="CZ713" s="7">
        <f>IF(AND(CY713&gt;0,CY714=0),CY713,0)</f>
        <v>0</v>
      </c>
      <c r="DA713" s="7">
        <f>IF(DB712&gt;0,DA712,0)</f>
        <v>0</v>
      </c>
      <c r="DB713" s="7">
        <f>IF(ROUND(CY713-DA713,2)&gt;0,ROUND(CY713-DA713,2),0)</f>
        <v>0</v>
      </c>
      <c r="EB713">
        <v>711</v>
      </c>
      <c r="EC713" s="7">
        <f>IF(FB712&gt;0,EC712-1000,EC712)</f>
        <v>0</v>
      </c>
      <c r="ED713" s="20">
        <f>IF(FB712&gt;0,ROUND(PMT($F$92/12,$F$96*12,-EC713),5),0)</f>
        <v>0</v>
      </c>
      <c r="EE713" s="15">
        <f>IF(FB712&gt;0,ROUND(EC713*$EE$1/1000,2),0)</f>
        <v>0</v>
      </c>
      <c r="EF713" s="9">
        <f>INT(EE713)</f>
        <v>0</v>
      </c>
      <c r="EG713" s="23">
        <f>INT((EE713-EF713)*10)/10</f>
        <v>0</v>
      </c>
      <c r="EH713" s="17">
        <f>EE713-EF713-EG713</f>
        <v>0</v>
      </c>
      <c r="EI713" s="23">
        <f>IF(OR(EH713=0.05,EH713=0),EH713,IF(AND(EH713&gt;0.051,EH713&lt;0.1),0.1,IF(AND(EH713&gt;0.001,EH713&lt;0.05),0.05,EH713)))</f>
        <v>0</v>
      </c>
      <c r="EJ713" s="23">
        <f>EF713+EG713+EI713</f>
        <v>0</v>
      </c>
      <c r="EK713" s="15">
        <f>IF(FB712&gt;0,ROUND($ED$1*$EK$1,2),0)</f>
        <v>0</v>
      </c>
      <c r="EL713" s="22">
        <v>0</v>
      </c>
      <c r="EM713" s="22">
        <f>IF(FB712&gt;0,ROUND($ED$1*$EM$1,0),0)</f>
        <v>0</v>
      </c>
      <c r="EN713" s="22">
        <f>IF(FB712&gt;0,ROUND($ED$1*$EN$1,2),0)</f>
        <v>0</v>
      </c>
      <c r="EO713" s="22">
        <f>IF(FB712&gt;0,ROUND($ED$1*$EO$1,2),0)</f>
        <v>0</v>
      </c>
      <c r="EP713" s="22">
        <f>IF(FB712&gt;0,ROUND($ED$1*$EP$1,2),0)</f>
        <v>0</v>
      </c>
      <c r="EQ713" s="15">
        <f>IF(FB712&gt;0,EK713+SUM(EM713:EP713),0)</f>
        <v>0</v>
      </c>
      <c r="ER713" s="22">
        <f>IF(FB712&gt;0,ROUND(EQ713/12,2),0)</f>
        <v>0</v>
      </c>
      <c r="ES713" s="9">
        <f>INT(ER713)</f>
        <v>0</v>
      </c>
      <c r="ET713" s="23">
        <f>INT((ER713-ES713)*10)/10</f>
        <v>0</v>
      </c>
      <c r="EU713" s="17">
        <f>ER713-ES713-ET713</f>
        <v>0</v>
      </c>
      <c r="EV713" s="23">
        <f>IF(OR(EU713=0.05,EU713=0),EU713,IF(AND(EU713&gt;0.051,EU713&lt;0.1),0.1,IF(AND(EU713&gt;0.001,EU713&lt;0.05),0.05,EU713)))</f>
        <v>0</v>
      </c>
      <c r="EW713" s="23">
        <f>ES713+ET713+EV713</f>
        <v>0</v>
      </c>
      <c r="EX713">
        <f>IF(FB712&gt;0,EX712,0)</f>
        <v>0</v>
      </c>
      <c r="EY713" s="7">
        <f>ROUND(ED713+EJ713+EW713+EX713,2)</f>
        <v>0</v>
      </c>
      <c r="EZ713" s="7">
        <f>IF(AND(EY713&gt;0,EY714=0),EY713,0)</f>
        <v>0</v>
      </c>
      <c r="FA713" s="7">
        <f>IF(FB712&gt;0,FA712,0)</f>
        <v>0</v>
      </c>
      <c r="FB713" s="7">
        <f>IF(ROUND(EY713-FA713,2)&gt;0,ROUND(EY713-FA713,2),0)</f>
        <v>0</v>
      </c>
      <c r="GB713">
        <v>711</v>
      </c>
      <c r="GC713" s="7">
        <f>IF(HB712&gt;0,GC712-1000,GC712)</f>
        <v>0</v>
      </c>
      <c r="GD713" s="20">
        <f>IF(HB712&gt;0,ROUND(PMT($F$92/12,$F$96*12,-GC713),5),0)</f>
        <v>0</v>
      </c>
      <c r="GE713" s="15">
        <f>IF(HB712&gt;0,ROUND(GC713*$GE$1/1000,2),0)</f>
        <v>0</v>
      </c>
      <c r="GF713" s="9">
        <f>INT(GE713)</f>
        <v>0</v>
      </c>
      <c r="GG713" s="23">
        <f>INT((GE713-GF713)*10)/10</f>
        <v>0</v>
      </c>
      <c r="GH713" s="17">
        <f>GE713-GF713-GG713</f>
        <v>0</v>
      </c>
      <c r="GI713" s="23">
        <f>IF(OR(GH713=0.05,GH713=0),GH713,IF(AND(GH713&gt;0.051,GH713&lt;0.1),0.1,IF(AND(GH713&gt;0.001,GH713&lt;0.05),0.05,GH713)))</f>
        <v>0</v>
      </c>
      <c r="GJ713" s="23">
        <f>GF713+GG713+GI713</f>
        <v>0</v>
      </c>
      <c r="GK713" s="15">
        <f>IF(HB712&gt;0,ROUND($GD$1*$GK$1,2),0)</f>
        <v>0</v>
      </c>
      <c r="GL713" s="22">
        <v>0</v>
      </c>
      <c r="GM713" s="22">
        <f>IF(HB712&gt;0,ROUND($GD$1*$GM$1,0),0)</f>
        <v>0</v>
      </c>
      <c r="GN713" s="22">
        <f>IF(HB712&gt;0,ROUND($GD$1*$GN$1,2),0)</f>
        <v>0</v>
      </c>
      <c r="GO713" s="22">
        <f>IF(HB712&gt;0,ROUND($GD$1*$GO$1,2),0)</f>
        <v>0</v>
      </c>
      <c r="GP713" s="22">
        <f>IF(HB712&gt;0,ROUND($GD$1*$GP$1,2),0)</f>
        <v>0</v>
      </c>
      <c r="GQ713" s="15">
        <f>IF(HB712&gt;0,GK713+SUM(GM713:GP713),0)</f>
        <v>0</v>
      </c>
      <c r="GR713" s="22">
        <f>IF(HB712&gt;0,ROUND(GQ713/12,2),0)</f>
        <v>0</v>
      </c>
      <c r="GS713" s="9">
        <f>INT(GR713)</f>
        <v>0</v>
      </c>
      <c r="GT713" s="23">
        <f>INT((GR713-GS713)*10)/10</f>
        <v>0</v>
      </c>
      <c r="GU713" s="17">
        <f>GR713-GS713-GT713</f>
        <v>0</v>
      </c>
      <c r="GV713" s="23">
        <f>IF(OR(GU713=0.05,GU713=0),GU713,IF(AND(GU713&gt;0.051,GU713&lt;0.1),0.1,IF(AND(GU713&gt;0.001,GU713&lt;0.05),0.05,GU713)))</f>
        <v>0</v>
      </c>
      <c r="GW713" s="23">
        <f>GS713+GT713+GV713</f>
        <v>0</v>
      </c>
      <c r="GX713">
        <f>IF(HB712&gt;0,GX712,0)</f>
        <v>0</v>
      </c>
      <c r="GY713" s="7">
        <f>ROUND(GD713+GJ713+GW713+GX713,2)</f>
        <v>0</v>
      </c>
      <c r="GZ713" s="7">
        <f>IF(AND(GY713&gt;0,GY714=0),GY713,0)</f>
        <v>0</v>
      </c>
      <c r="HA713" s="7">
        <f>IF(HB712&gt;0,HA712,0)</f>
        <v>0</v>
      </c>
      <c r="HB713" s="7">
        <f>IF(ROUND(GY713-HA713,2)&gt;0,ROUND(GY713-HA713,2),0)</f>
        <v>0</v>
      </c>
    </row>
    <row r="714" spans="1:235">
      <c r="BB714">
        <v>712</v>
      </c>
      <c r="BC714" s="7">
        <f>IF(BW713&gt;0,BC713-1000,BC713)</f>
        <v>0</v>
      </c>
      <c r="BD714" s="20">
        <f>IF(BW713&gt;0,ROUND(PMT($F$92/12,$F$96*12,-BC714),5),0)</f>
        <v>0</v>
      </c>
      <c r="BE714" s="15">
        <f>IF(BW713&gt;0,ROUND(BC714*$E$1/1000,2),0)</f>
        <v>0</v>
      </c>
      <c r="BF714" s="15">
        <f>IF(BW713&gt;0,ROUND(MIN(BC714,$F$168)*$BF$1,2),0)</f>
        <v>0</v>
      </c>
      <c r="BG714" s="22">
        <v>0</v>
      </c>
      <c r="BH714" s="22">
        <f>IF(BW713&gt;0,ROUND(MIN(BC714,$F$168)*$BH$1,0),0)</f>
        <v>0</v>
      </c>
      <c r="BI714" s="22">
        <f>IF(BW713&gt;0,ROUND(MIN(BC714,$F$168)*$BI$1,2),0)</f>
        <v>0</v>
      </c>
      <c r="BJ714" s="22">
        <f>IF(BW713&gt;0,ROUND(MIN(BC714,$F$168)*$BJ$1,2),0)</f>
        <v>0</v>
      </c>
      <c r="BK714" s="22">
        <f>IF(BW713&gt;0,ROUND(MIN(BC714,$F$168)*$BK$1,2),0)</f>
        <v>0</v>
      </c>
      <c r="BL714" s="15">
        <f>IF(BW713&gt;0,BF714+SUM(BH714:BK714),0)</f>
        <v>0</v>
      </c>
      <c r="BM714" s="22">
        <f>IF(BW713&gt;0,ROUND(BL714/12,2),0)</f>
        <v>0</v>
      </c>
      <c r="BN714" s="9">
        <f>INT(BM714)</f>
        <v>0</v>
      </c>
      <c r="BO714" s="23">
        <f>INT((BM714-BN714)*10)/10</f>
        <v>0</v>
      </c>
      <c r="BP714" s="17">
        <f>BM714-BN714-BO714</f>
        <v>0</v>
      </c>
      <c r="BQ714" s="23">
        <f>IF(OR(BP714=0.05,BP714=0),BP714,IF(AND(BP714&gt;0.051,BP714&lt;0.1),0.1,IF(AND(BP714&gt;0.001,BP714&lt;0.05),0.05,BP714)))</f>
        <v>0</v>
      </c>
      <c r="BR714" s="23">
        <f>BN714+BO714+BQ714</f>
        <v>0</v>
      </c>
      <c r="BS714">
        <f>IF(BW713&gt;0,BS713,0)</f>
        <v>0</v>
      </c>
      <c r="BT714" s="7">
        <f>SUM(BD714:BE714)+BR714+BS714</f>
        <v>0</v>
      </c>
      <c r="BU714" s="7">
        <f>IF(AND(BT714&gt;0,BT715=0),BT714,0)</f>
        <v>0</v>
      </c>
      <c r="BV714" s="7">
        <f>IF(BW713&gt;0,BV713,0)</f>
        <v>0</v>
      </c>
      <c r="BW714" s="7">
        <f>IF(ROUND(BT714-BV714,2)&gt;0,ROUND(BT714-BV714,2),0)</f>
        <v>0</v>
      </c>
      <c r="CB714">
        <v>712</v>
      </c>
      <c r="CC714" s="7">
        <f>IF(DB713&gt;0,CC713-1000,CC713)</f>
        <v>0</v>
      </c>
      <c r="CD714" s="20">
        <f>IF(DB713&gt;0,ROUND(PMT($F$92/12,$F$96*12,-CC714),5),0)</f>
        <v>0</v>
      </c>
      <c r="CE714" s="15">
        <f>IF(DB713&gt;0,ROUND(CC714*$CE$1/1000,2),0)</f>
        <v>0</v>
      </c>
      <c r="CF714" s="9">
        <f>INT(CE714)</f>
        <v>0</v>
      </c>
      <c r="CG714" s="23">
        <f>INT((CE714-CF714)*10)/10</f>
        <v>0</v>
      </c>
      <c r="CH714" s="17">
        <f>CE714-CF714-CG714</f>
        <v>0</v>
      </c>
      <c r="CI714" s="23">
        <f>IF(OR(CH714=0.05,CH714=0),CH714,IF(AND(CH714&gt;0.051,CH714&lt;0.1),0.1,IF(AND(CH714&gt;0.001,CH714&lt;0.05),0.05,CH714)))</f>
        <v>0</v>
      </c>
      <c r="CJ714" s="23">
        <f>CF714+CG714+CI714</f>
        <v>0</v>
      </c>
      <c r="CK714" s="15">
        <f>IF(DB713&gt;0,ROUND($CD$1*$CK$1,2),0)</f>
        <v>0</v>
      </c>
      <c r="CL714" s="22">
        <v>0</v>
      </c>
      <c r="CM714" s="22">
        <f>IF(DB713&gt;0,ROUND($CD$1*$CM$1,2),0)</f>
        <v>0</v>
      </c>
      <c r="CN714" s="22">
        <f>IF(DB713&gt;0,ROUND($CD$1*$CN$1,2),0)</f>
        <v>0</v>
      </c>
      <c r="CO714" s="22">
        <f>IF(DB713&gt;0,ROUND($CD$1*$CO$1,2),0)</f>
        <v>0</v>
      </c>
      <c r="CP714" s="22">
        <f>IF(DB713&gt;0,ROUND($CD$1*$CP$1,2),0)</f>
        <v>0</v>
      </c>
      <c r="CQ714" s="15">
        <f>IF(DB713&gt;0,CK714+SUM(CM714:CP714),0)</f>
        <v>0</v>
      </c>
      <c r="CR714" s="22">
        <f>IF(DB713&gt;0,ROUND(CQ714/12,2),0)</f>
        <v>0</v>
      </c>
      <c r="CS714" s="9">
        <f>INT(CR714)</f>
        <v>0</v>
      </c>
      <c r="CT714" s="23">
        <f>INT((CR714-CS714)*10)/10</f>
        <v>0</v>
      </c>
      <c r="CU714" s="17">
        <f>CR714-CS714-CT714</f>
        <v>0</v>
      </c>
      <c r="CV714" s="23">
        <f>IF(OR(CU714=0.05,CU714=0),CU714,IF(AND(CU714&gt;0.051,CU714&lt;0.1),0.1,IF(AND(CU714&gt;0.001,CU714&lt;0.05),0.05,CU714)))</f>
        <v>0</v>
      </c>
      <c r="CW714" s="23">
        <f>CS714+CT714+CV714</f>
        <v>0</v>
      </c>
      <c r="CX714">
        <f>IF(DB713&gt;0,CX713,0)</f>
        <v>0</v>
      </c>
      <c r="CY714" s="7">
        <f>ROUND(CD714+CJ714+CW714+CX714,2)</f>
        <v>0</v>
      </c>
      <c r="CZ714" s="7">
        <f>IF(AND(CY714&gt;0,CY715=0),CY714,0)</f>
        <v>0</v>
      </c>
      <c r="DA714" s="7">
        <f>IF(DB713&gt;0,DA713,0)</f>
        <v>0</v>
      </c>
      <c r="DB714" s="7">
        <f>IF(ROUND(CY714-DA714,2)&gt;0,ROUND(CY714-DA714,2),0)</f>
        <v>0</v>
      </c>
      <c r="EB714">
        <v>712</v>
      </c>
      <c r="EC714" s="7">
        <f>IF(FB713&gt;0,EC713-1000,EC713)</f>
        <v>0</v>
      </c>
      <c r="ED714" s="20">
        <f>IF(FB713&gt;0,ROUND(PMT($F$92/12,$F$96*12,-EC714),5),0)</f>
        <v>0</v>
      </c>
      <c r="EE714" s="15">
        <f>IF(FB713&gt;0,ROUND(EC714*$EE$1/1000,2),0)</f>
        <v>0</v>
      </c>
      <c r="EF714" s="9">
        <f>INT(EE714)</f>
        <v>0</v>
      </c>
      <c r="EG714" s="23">
        <f>INT((EE714-EF714)*10)/10</f>
        <v>0</v>
      </c>
      <c r="EH714" s="17">
        <f>EE714-EF714-EG714</f>
        <v>0</v>
      </c>
      <c r="EI714" s="23">
        <f>IF(OR(EH714=0.05,EH714=0),EH714,IF(AND(EH714&gt;0.051,EH714&lt;0.1),0.1,IF(AND(EH714&gt;0.001,EH714&lt;0.05),0.05,EH714)))</f>
        <v>0</v>
      </c>
      <c r="EJ714" s="23">
        <f>EF714+EG714+EI714</f>
        <v>0</v>
      </c>
      <c r="EK714" s="15">
        <f>IF(FB713&gt;0,ROUND($ED$1*$EK$1,2),0)</f>
        <v>0</v>
      </c>
      <c r="EL714" s="22">
        <v>0</v>
      </c>
      <c r="EM714" s="22">
        <f>IF(FB713&gt;0,ROUND($ED$1*$EM$1,0),0)</f>
        <v>0</v>
      </c>
      <c r="EN714" s="22">
        <f>IF(FB713&gt;0,ROUND($ED$1*$EN$1,2),0)</f>
        <v>0</v>
      </c>
      <c r="EO714" s="22">
        <f>IF(FB713&gt;0,ROUND($ED$1*$EO$1,2),0)</f>
        <v>0</v>
      </c>
      <c r="EP714" s="22">
        <f>IF(FB713&gt;0,ROUND($ED$1*$EP$1,2),0)</f>
        <v>0</v>
      </c>
      <c r="EQ714" s="15">
        <f>IF(FB713&gt;0,EK714+SUM(EM714:EP714),0)</f>
        <v>0</v>
      </c>
      <c r="ER714" s="22">
        <f>IF(FB713&gt;0,ROUND(EQ714/12,2),0)</f>
        <v>0</v>
      </c>
      <c r="ES714" s="9">
        <f>INT(ER714)</f>
        <v>0</v>
      </c>
      <c r="ET714" s="23">
        <f>INT((ER714-ES714)*10)/10</f>
        <v>0</v>
      </c>
      <c r="EU714" s="17">
        <f>ER714-ES714-ET714</f>
        <v>0</v>
      </c>
      <c r="EV714" s="23">
        <f>IF(OR(EU714=0.05,EU714=0),EU714,IF(AND(EU714&gt;0.051,EU714&lt;0.1),0.1,IF(AND(EU714&gt;0.001,EU714&lt;0.05),0.05,EU714)))</f>
        <v>0</v>
      </c>
      <c r="EW714" s="23">
        <f>ES714+ET714+EV714</f>
        <v>0</v>
      </c>
      <c r="EX714">
        <f>IF(FB713&gt;0,EX713,0)</f>
        <v>0</v>
      </c>
      <c r="EY714" s="7">
        <f>ROUND(ED714+EJ714+EW714+EX714,2)</f>
        <v>0</v>
      </c>
      <c r="EZ714" s="7">
        <f>IF(AND(EY714&gt;0,EY715=0),EY714,0)</f>
        <v>0</v>
      </c>
      <c r="FA714" s="7">
        <f>IF(FB713&gt;0,FA713,0)</f>
        <v>0</v>
      </c>
      <c r="FB714" s="7">
        <f>IF(ROUND(EY714-FA714,2)&gt;0,ROUND(EY714-FA714,2),0)</f>
        <v>0</v>
      </c>
      <c r="GB714">
        <v>712</v>
      </c>
      <c r="GC714" s="7">
        <f>IF(HB713&gt;0,GC713-1000,GC713)</f>
        <v>0</v>
      </c>
      <c r="GD714" s="20">
        <f>IF(HB713&gt;0,ROUND(PMT($F$92/12,$F$96*12,-GC714),5),0)</f>
        <v>0</v>
      </c>
      <c r="GE714" s="15">
        <f>IF(HB713&gt;0,ROUND(GC714*$GE$1/1000,2),0)</f>
        <v>0</v>
      </c>
      <c r="GF714" s="9">
        <f>INT(GE714)</f>
        <v>0</v>
      </c>
      <c r="GG714" s="23">
        <f>INT((GE714-GF714)*10)/10</f>
        <v>0</v>
      </c>
      <c r="GH714" s="17">
        <f>GE714-GF714-GG714</f>
        <v>0</v>
      </c>
      <c r="GI714" s="23">
        <f>IF(OR(GH714=0.05,GH714=0),GH714,IF(AND(GH714&gt;0.051,GH714&lt;0.1),0.1,IF(AND(GH714&gt;0.001,GH714&lt;0.05),0.05,GH714)))</f>
        <v>0</v>
      </c>
      <c r="GJ714" s="23">
        <f>GF714+GG714+GI714</f>
        <v>0</v>
      </c>
      <c r="GK714" s="15">
        <f>IF(HB713&gt;0,ROUND($GD$1*$GK$1,2),0)</f>
        <v>0</v>
      </c>
      <c r="GL714" s="22">
        <v>0</v>
      </c>
      <c r="GM714" s="22">
        <f>IF(HB713&gt;0,ROUND($GD$1*$GM$1,0),0)</f>
        <v>0</v>
      </c>
      <c r="GN714" s="22">
        <f>IF(HB713&gt;0,ROUND($GD$1*$GN$1,2),0)</f>
        <v>0</v>
      </c>
      <c r="GO714" s="22">
        <f>IF(HB713&gt;0,ROUND($GD$1*$GO$1,2),0)</f>
        <v>0</v>
      </c>
      <c r="GP714" s="22">
        <f>IF(HB713&gt;0,ROUND($GD$1*$GP$1,2),0)</f>
        <v>0</v>
      </c>
      <c r="GQ714" s="15">
        <f>IF(HB713&gt;0,GK714+SUM(GM714:GP714),0)</f>
        <v>0</v>
      </c>
      <c r="GR714" s="22">
        <f>IF(HB713&gt;0,ROUND(GQ714/12,2),0)</f>
        <v>0</v>
      </c>
      <c r="GS714" s="9">
        <f>INT(GR714)</f>
        <v>0</v>
      </c>
      <c r="GT714" s="23">
        <f>INT((GR714-GS714)*10)/10</f>
        <v>0</v>
      </c>
      <c r="GU714" s="17">
        <f>GR714-GS714-GT714</f>
        <v>0</v>
      </c>
      <c r="GV714" s="23">
        <f>IF(OR(GU714=0.05,GU714=0),GU714,IF(AND(GU714&gt;0.051,GU714&lt;0.1),0.1,IF(AND(GU714&gt;0.001,GU714&lt;0.05),0.05,GU714)))</f>
        <v>0</v>
      </c>
      <c r="GW714" s="23">
        <f>GS714+GT714+GV714</f>
        <v>0</v>
      </c>
      <c r="GX714">
        <f>IF(HB713&gt;0,GX713,0)</f>
        <v>0</v>
      </c>
      <c r="GY714" s="7">
        <f>ROUND(GD714+GJ714+GW714+GX714,2)</f>
        <v>0</v>
      </c>
      <c r="GZ714" s="7">
        <f>IF(AND(GY714&gt;0,GY715=0),GY714,0)</f>
        <v>0</v>
      </c>
      <c r="HA714" s="7">
        <f>IF(HB713&gt;0,HA713,0)</f>
        <v>0</v>
      </c>
      <c r="HB714" s="7">
        <f>IF(ROUND(GY714-HA714,2)&gt;0,ROUND(GY714-HA714,2),0)</f>
        <v>0</v>
      </c>
    </row>
    <row r="715" spans="1:235">
      <c r="BB715">
        <v>713</v>
      </c>
      <c r="BC715" s="7">
        <f>IF(BW714&gt;0,BC714-1000,BC714)</f>
        <v>0</v>
      </c>
      <c r="BD715" s="20">
        <f>IF(BW714&gt;0,ROUND(PMT($F$92/12,$F$96*12,-BC715),5),0)</f>
        <v>0</v>
      </c>
      <c r="BE715" s="15">
        <f>IF(BW714&gt;0,ROUND(BC715*$E$1/1000,2),0)</f>
        <v>0</v>
      </c>
      <c r="BF715" s="15">
        <f>IF(BW714&gt;0,ROUND(MIN(BC715,$F$168)*$BF$1,2),0)</f>
        <v>0</v>
      </c>
      <c r="BG715" s="22">
        <v>0</v>
      </c>
      <c r="BH715" s="22">
        <f>IF(BW714&gt;0,ROUND(MIN(BC715,$F$168)*$BH$1,0),0)</f>
        <v>0</v>
      </c>
      <c r="BI715" s="22">
        <f>IF(BW714&gt;0,ROUND(MIN(BC715,$F$168)*$BI$1,2),0)</f>
        <v>0</v>
      </c>
      <c r="BJ715" s="22">
        <f>IF(BW714&gt;0,ROUND(MIN(BC715,$F$168)*$BJ$1,2),0)</f>
        <v>0</v>
      </c>
      <c r="BK715" s="22">
        <f>IF(BW714&gt;0,ROUND(MIN(BC715,$F$168)*$BK$1,2),0)</f>
        <v>0</v>
      </c>
      <c r="BL715" s="15">
        <f>IF(BW714&gt;0,BF715+SUM(BH715:BK715),0)</f>
        <v>0</v>
      </c>
      <c r="BM715" s="22">
        <f>IF(BW714&gt;0,ROUND(BL715/12,2),0)</f>
        <v>0</v>
      </c>
      <c r="BN715" s="9">
        <f>INT(BM715)</f>
        <v>0</v>
      </c>
      <c r="BO715" s="23">
        <f>INT((BM715-BN715)*10)/10</f>
        <v>0</v>
      </c>
      <c r="BP715" s="17">
        <f>BM715-BN715-BO715</f>
        <v>0</v>
      </c>
      <c r="BQ715" s="23">
        <f>IF(OR(BP715=0.05,BP715=0),BP715,IF(AND(BP715&gt;0.051,BP715&lt;0.1),0.1,IF(AND(BP715&gt;0.001,BP715&lt;0.05),0.05,BP715)))</f>
        <v>0</v>
      </c>
      <c r="BR715" s="23">
        <f>BN715+BO715+BQ715</f>
        <v>0</v>
      </c>
      <c r="BS715">
        <f>IF(BW714&gt;0,BS714,0)</f>
        <v>0</v>
      </c>
      <c r="BT715" s="7">
        <f>SUM(BD715:BE715)+BR715+BS715</f>
        <v>0</v>
      </c>
      <c r="BU715" s="7">
        <f>IF(AND(BT715&gt;0,BT716=0),BT715,0)</f>
        <v>0</v>
      </c>
      <c r="BV715" s="7">
        <f>IF(BW714&gt;0,BV714,0)</f>
        <v>0</v>
      </c>
      <c r="BW715" s="7">
        <f>IF(ROUND(BT715-BV715,2)&gt;0,ROUND(BT715-BV715,2),0)</f>
        <v>0</v>
      </c>
      <c r="CB715">
        <v>713</v>
      </c>
      <c r="CC715" s="7">
        <f>IF(DB714&gt;0,CC714-1000,CC714)</f>
        <v>0</v>
      </c>
      <c r="CD715" s="20">
        <f>IF(DB714&gt;0,ROUND(PMT($F$92/12,$F$96*12,-CC715),5),0)</f>
        <v>0</v>
      </c>
      <c r="CE715" s="15">
        <f>IF(DB714&gt;0,ROUND(CC715*$CE$1/1000,2),0)</f>
        <v>0</v>
      </c>
      <c r="CF715" s="9">
        <f>INT(CE715)</f>
        <v>0</v>
      </c>
      <c r="CG715" s="23">
        <f>INT((CE715-CF715)*10)/10</f>
        <v>0</v>
      </c>
      <c r="CH715" s="17">
        <f>CE715-CF715-CG715</f>
        <v>0</v>
      </c>
      <c r="CI715" s="23">
        <f>IF(OR(CH715=0.05,CH715=0),CH715,IF(AND(CH715&gt;0.051,CH715&lt;0.1),0.1,IF(AND(CH715&gt;0.001,CH715&lt;0.05),0.05,CH715)))</f>
        <v>0</v>
      </c>
      <c r="CJ715" s="23">
        <f>CF715+CG715+CI715</f>
        <v>0</v>
      </c>
      <c r="CK715" s="15">
        <f>IF(DB714&gt;0,ROUND($CD$1*$CK$1,2),0)</f>
        <v>0</v>
      </c>
      <c r="CL715" s="22">
        <v>0</v>
      </c>
      <c r="CM715" s="22">
        <f>IF(DB714&gt;0,ROUND($CD$1*$CM$1,2),0)</f>
        <v>0</v>
      </c>
      <c r="CN715" s="22">
        <f>IF(DB714&gt;0,ROUND($CD$1*$CN$1,2),0)</f>
        <v>0</v>
      </c>
      <c r="CO715" s="22">
        <f>IF(DB714&gt;0,ROUND($CD$1*$CO$1,2),0)</f>
        <v>0</v>
      </c>
      <c r="CP715" s="22">
        <f>IF(DB714&gt;0,ROUND($CD$1*$CP$1,2),0)</f>
        <v>0</v>
      </c>
      <c r="CQ715" s="15">
        <f>IF(DB714&gt;0,CK715+SUM(CM715:CP715),0)</f>
        <v>0</v>
      </c>
      <c r="CR715" s="22">
        <f>IF(DB714&gt;0,ROUND(CQ715/12,2),0)</f>
        <v>0</v>
      </c>
      <c r="CS715" s="9">
        <f>INT(CR715)</f>
        <v>0</v>
      </c>
      <c r="CT715" s="23">
        <f>INT((CR715-CS715)*10)/10</f>
        <v>0</v>
      </c>
      <c r="CU715" s="17">
        <f>CR715-CS715-CT715</f>
        <v>0</v>
      </c>
      <c r="CV715" s="23">
        <f>IF(OR(CU715=0.05,CU715=0),CU715,IF(AND(CU715&gt;0.051,CU715&lt;0.1),0.1,IF(AND(CU715&gt;0.001,CU715&lt;0.05),0.05,CU715)))</f>
        <v>0</v>
      </c>
      <c r="CW715" s="23">
        <f>CS715+CT715+CV715</f>
        <v>0</v>
      </c>
      <c r="CX715">
        <f>IF(DB714&gt;0,CX714,0)</f>
        <v>0</v>
      </c>
      <c r="CY715" s="7">
        <f>ROUND(CD715+CJ715+CW715+CX715,2)</f>
        <v>0</v>
      </c>
      <c r="CZ715" s="7">
        <f>IF(AND(CY715&gt;0,CY716=0),CY715,0)</f>
        <v>0</v>
      </c>
      <c r="DA715" s="7">
        <f>IF(DB714&gt;0,DA714,0)</f>
        <v>0</v>
      </c>
      <c r="DB715" s="7">
        <f>IF(ROUND(CY715-DA715,2)&gt;0,ROUND(CY715-DA715,2),0)</f>
        <v>0</v>
      </c>
      <c r="EB715">
        <v>713</v>
      </c>
      <c r="EC715" s="7">
        <f>IF(FB714&gt;0,EC714-1000,EC714)</f>
        <v>0</v>
      </c>
      <c r="ED715" s="20">
        <f>IF(FB714&gt;0,ROUND(PMT($F$92/12,$F$96*12,-EC715),5),0)</f>
        <v>0</v>
      </c>
      <c r="EE715" s="15">
        <f>IF(FB714&gt;0,ROUND(EC715*$EE$1/1000,2),0)</f>
        <v>0</v>
      </c>
      <c r="EF715" s="9">
        <f>INT(EE715)</f>
        <v>0</v>
      </c>
      <c r="EG715" s="23">
        <f>INT((EE715-EF715)*10)/10</f>
        <v>0</v>
      </c>
      <c r="EH715" s="17">
        <f>EE715-EF715-EG715</f>
        <v>0</v>
      </c>
      <c r="EI715" s="23">
        <f>IF(OR(EH715=0.05,EH715=0),EH715,IF(AND(EH715&gt;0.051,EH715&lt;0.1),0.1,IF(AND(EH715&gt;0.001,EH715&lt;0.05),0.05,EH715)))</f>
        <v>0</v>
      </c>
      <c r="EJ715" s="23">
        <f>EF715+EG715+EI715</f>
        <v>0</v>
      </c>
      <c r="EK715" s="15">
        <f>IF(FB714&gt;0,ROUND($ED$1*$EK$1,2),0)</f>
        <v>0</v>
      </c>
      <c r="EL715" s="22">
        <v>0</v>
      </c>
      <c r="EM715" s="22">
        <f>IF(FB714&gt;0,ROUND($ED$1*$EM$1,0),0)</f>
        <v>0</v>
      </c>
      <c r="EN715" s="22">
        <f>IF(FB714&gt;0,ROUND($ED$1*$EN$1,2),0)</f>
        <v>0</v>
      </c>
      <c r="EO715" s="22">
        <f>IF(FB714&gt;0,ROUND($ED$1*$EO$1,2),0)</f>
        <v>0</v>
      </c>
      <c r="EP715" s="22">
        <f>IF(FB714&gt;0,ROUND($ED$1*$EP$1,2),0)</f>
        <v>0</v>
      </c>
      <c r="EQ715" s="15">
        <f>IF(FB714&gt;0,EK715+SUM(EM715:EP715),0)</f>
        <v>0</v>
      </c>
      <c r="ER715" s="22">
        <f>IF(FB714&gt;0,ROUND(EQ715/12,2),0)</f>
        <v>0</v>
      </c>
      <c r="ES715" s="9">
        <f>INT(ER715)</f>
        <v>0</v>
      </c>
      <c r="ET715" s="23">
        <f>INT((ER715-ES715)*10)/10</f>
        <v>0</v>
      </c>
      <c r="EU715" s="17">
        <f>ER715-ES715-ET715</f>
        <v>0</v>
      </c>
      <c r="EV715" s="23">
        <f>IF(OR(EU715=0.05,EU715=0),EU715,IF(AND(EU715&gt;0.051,EU715&lt;0.1),0.1,IF(AND(EU715&gt;0.001,EU715&lt;0.05),0.05,EU715)))</f>
        <v>0</v>
      </c>
      <c r="EW715" s="23">
        <f>ES715+ET715+EV715</f>
        <v>0</v>
      </c>
      <c r="EX715">
        <f>IF(FB714&gt;0,EX714,0)</f>
        <v>0</v>
      </c>
      <c r="EY715" s="7">
        <f>ROUND(ED715+EJ715+EW715+EX715,2)</f>
        <v>0</v>
      </c>
      <c r="EZ715" s="7">
        <f>IF(AND(EY715&gt;0,EY716=0),EY715,0)</f>
        <v>0</v>
      </c>
      <c r="FA715" s="7">
        <f>IF(FB714&gt;0,FA714,0)</f>
        <v>0</v>
      </c>
      <c r="FB715" s="7">
        <f>IF(ROUND(EY715-FA715,2)&gt;0,ROUND(EY715-FA715,2),0)</f>
        <v>0</v>
      </c>
      <c r="GB715">
        <v>713</v>
      </c>
      <c r="GC715" s="7">
        <f>IF(HB714&gt;0,GC714-1000,GC714)</f>
        <v>0</v>
      </c>
      <c r="GD715" s="20">
        <f>IF(HB714&gt;0,ROUND(PMT($F$92/12,$F$96*12,-GC715),5),0)</f>
        <v>0</v>
      </c>
      <c r="GE715" s="15">
        <f>IF(HB714&gt;0,ROUND(GC715*$GE$1/1000,2),0)</f>
        <v>0</v>
      </c>
      <c r="GF715" s="9">
        <f>INT(GE715)</f>
        <v>0</v>
      </c>
      <c r="GG715" s="23">
        <f>INT((GE715-GF715)*10)/10</f>
        <v>0</v>
      </c>
      <c r="GH715" s="17">
        <f>GE715-GF715-GG715</f>
        <v>0</v>
      </c>
      <c r="GI715" s="23">
        <f>IF(OR(GH715=0.05,GH715=0),GH715,IF(AND(GH715&gt;0.051,GH715&lt;0.1),0.1,IF(AND(GH715&gt;0.001,GH715&lt;0.05),0.05,GH715)))</f>
        <v>0</v>
      </c>
      <c r="GJ715" s="23">
        <f>GF715+GG715+GI715</f>
        <v>0</v>
      </c>
      <c r="GK715" s="15">
        <f>IF(HB714&gt;0,ROUND($GD$1*$GK$1,2),0)</f>
        <v>0</v>
      </c>
      <c r="GL715" s="22">
        <v>0</v>
      </c>
      <c r="GM715" s="22">
        <f>IF(HB714&gt;0,ROUND($GD$1*$GM$1,0),0)</f>
        <v>0</v>
      </c>
      <c r="GN715" s="22">
        <f>IF(HB714&gt;0,ROUND($GD$1*$GN$1,2),0)</f>
        <v>0</v>
      </c>
      <c r="GO715" s="22">
        <f>IF(HB714&gt;0,ROUND($GD$1*$GO$1,2),0)</f>
        <v>0</v>
      </c>
      <c r="GP715" s="22">
        <f>IF(HB714&gt;0,ROUND($GD$1*$GP$1,2),0)</f>
        <v>0</v>
      </c>
      <c r="GQ715" s="15">
        <f>IF(HB714&gt;0,GK715+SUM(GM715:GP715),0)</f>
        <v>0</v>
      </c>
      <c r="GR715" s="22">
        <f>IF(HB714&gt;0,ROUND(GQ715/12,2),0)</f>
        <v>0</v>
      </c>
      <c r="GS715" s="9">
        <f>INT(GR715)</f>
        <v>0</v>
      </c>
      <c r="GT715" s="23">
        <f>INT((GR715-GS715)*10)/10</f>
        <v>0</v>
      </c>
      <c r="GU715" s="17">
        <f>GR715-GS715-GT715</f>
        <v>0</v>
      </c>
      <c r="GV715" s="23">
        <f>IF(OR(GU715=0.05,GU715=0),GU715,IF(AND(GU715&gt;0.051,GU715&lt;0.1),0.1,IF(AND(GU715&gt;0.001,GU715&lt;0.05),0.05,GU715)))</f>
        <v>0</v>
      </c>
      <c r="GW715" s="23">
        <f>GS715+GT715+GV715</f>
        <v>0</v>
      </c>
      <c r="GX715">
        <f>IF(HB714&gt;0,GX714,0)</f>
        <v>0</v>
      </c>
      <c r="GY715" s="7">
        <f>ROUND(GD715+GJ715+GW715+GX715,2)</f>
        <v>0</v>
      </c>
      <c r="GZ715" s="7">
        <f>IF(AND(GY715&gt;0,GY716=0),GY715,0)</f>
        <v>0</v>
      </c>
      <c r="HA715" s="7">
        <f>IF(HB714&gt;0,HA714,0)</f>
        <v>0</v>
      </c>
      <c r="HB715" s="7">
        <f>IF(ROUND(GY715-HA715,2)&gt;0,ROUND(GY715-HA715,2),0)</f>
        <v>0</v>
      </c>
    </row>
    <row r="716" spans="1:235">
      <c r="BB716">
        <v>714</v>
      </c>
      <c r="BC716" s="7">
        <f>IF(BW715&gt;0,BC715-1000,BC715)</f>
        <v>0</v>
      </c>
      <c r="BD716" s="20">
        <f>IF(BW715&gt;0,ROUND(PMT($F$92/12,$F$96*12,-BC716),5),0)</f>
        <v>0</v>
      </c>
      <c r="BE716" s="15">
        <f>IF(BW715&gt;0,ROUND(BC716*$E$1/1000,2),0)</f>
        <v>0</v>
      </c>
      <c r="BF716" s="15">
        <f>IF(BW715&gt;0,ROUND(MIN(BC716,$F$168)*$BF$1,2),0)</f>
        <v>0</v>
      </c>
      <c r="BG716" s="22">
        <v>0</v>
      </c>
      <c r="BH716" s="22">
        <f>IF(BW715&gt;0,ROUND(MIN(BC716,$F$168)*$BH$1,0),0)</f>
        <v>0</v>
      </c>
      <c r="BI716" s="22">
        <f>IF(BW715&gt;0,ROUND(MIN(BC716,$F$168)*$BI$1,2),0)</f>
        <v>0</v>
      </c>
      <c r="BJ716" s="22">
        <f>IF(BW715&gt;0,ROUND(MIN(BC716,$F$168)*$BJ$1,2),0)</f>
        <v>0</v>
      </c>
      <c r="BK716" s="22">
        <f>IF(BW715&gt;0,ROUND(MIN(BC716,$F$168)*$BK$1,2),0)</f>
        <v>0</v>
      </c>
      <c r="BL716" s="15">
        <f>IF(BW715&gt;0,BF716+SUM(BH716:BK716),0)</f>
        <v>0</v>
      </c>
      <c r="BM716" s="22">
        <f>IF(BW715&gt;0,ROUND(BL716/12,2),0)</f>
        <v>0</v>
      </c>
      <c r="BN716" s="9">
        <f>INT(BM716)</f>
        <v>0</v>
      </c>
      <c r="BO716" s="23">
        <f>INT((BM716-BN716)*10)/10</f>
        <v>0</v>
      </c>
      <c r="BP716" s="17">
        <f>BM716-BN716-BO716</f>
        <v>0</v>
      </c>
      <c r="BQ716" s="23">
        <f>IF(OR(BP716=0.05,BP716=0),BP716,IF(AND(BP716&gt;0.051,BP716&lt;0.1),0.1,IF(AND(BP716&gt;0.001,BP716&lt;0.05),0.05,BP716)))</f>
        <v>0</v>
      </c>
      <c r="BR716" s="23">
        <f>BN716+BO716+BQ716</f>
        <v>0</v>
      </c>
      <c r="BS716">
        <f>IF(BW715&gt;0,BS715,0)</f>
        <v>0</v>
      </c>
      <c r="BT716" s="7">
        <f>SUM(BD716:BE716)+BR716+BS716</f>
        <v>0</v>
      </c>
      <c r="BU716" s="7">
        <f>IF(AND(BT716&gt;0,BT717=0),BT716,0)</f>
        <v>0</v>
      </c>
      <c r="BV716" s="7">
        <f>IF(BW715&gt;0,BV715,0)</f>
        <v>0</v>
      </c>
      <c r="BW716" s="7">
        <f>IF(ROUND(BT716-BV716,2)&gt;0,ROUND(BT716-BV716,2),0)</f>
        <v>0</v>
      </c>
      <c r="CB716">
        <v>714</v>
      </c>
      <c r="CC716" s="7">
        <f>IF(DB715&gt;0,CC715-1000,CC715)</f>
        <v>0</v>
      </c>
      <c r="CD716" s="20">
        <f>IF(DB715&gt;0,ROUND(PMT($F$92/12,$F$96*12,-CC716),5),0)</f>
        <v>0</v>
      </c>
      <c r="CE716" s="15">
        <f>IF(DB715&gt;0,ROUND(CC716*$CE$1/1000,2),0)</f>
        <v>0</v>
      </c>
      <c r="CF716" s="9">
        <f>INT(CE716)</f>
        <v>0</v>
      </c>
      <c r="CG716" s="23">
        <f>INT((CE716-CF716)*10)/10</f>
        <v>0</v>
      </c>
      <c r="CH716" s="17">
        <f>CE716-CF716-CG716</f>
        <v>0</v>
      </c>
      <c r="CI716" s="23">
        <f>IF(OR(CH716=0.05,CH716=0),CH716,IF(AND(CH716&gt;0.051,CH716&lt;0.1),0.1,IF(AND(CH716&gt;0.001,CH716&lt;0.05),0.05,CH716)))</f>
        <v>0</v>
      </c>
      <c r="CJ716" s="23">
        <f>CF716+CG716+CI716</f>
        <v>0</v>
      </c>
      <c r="CK716" s="15">
        <f>IF(DB715&gt;0,ROUND($CD$1*$CK$1,2),0)</f>
        <v>0</v>
      </c>
      <c r="CL716" s="22">
        <v>0</v>
      </c>
      <c r="CM716" s="22">
        <f>IF(DB715&gt;0,ROUND($CD$1*$CM$1,2),0)</f>
        <v>0</v>
      </c>
      <c r="CN716" s="22">
        <f>IF(DB715&gt;0,ROUND($CD$1*$CN$1,2),0)</f>
        <v>0</v>
      </c>
      <c r="CO716" s="22">
        <f>IF(DB715&gt;0,ROUND($CD$1*$CO$1,2),0)</f>
        <v>0</v>
      </c>
      <c r="CP716" s="22">
        <f>IF(DB715&gt;0,ROUND($CD$1*$CP$1,2),0)</f>
        <v>0</v>
      </c>
      <c r="CQ716" s="15">
        <f>IF(DB715&gt;0,CK716+SUM(CM716:CP716),0)</f>
        <v>0</v>
      </c>
      <c r="CR716" s="22">
        <f>IF(DB715&gt;0,ROUND(CQ716/12,2),0)</f>
        <v>0</v>
      </c>
      <c r="CS716" s="9">
        <f>INT(CR716)</f>
        <v>0</v>
      </c>
      <c r="CT716" s="23">
        <f>INT((CR716-CS716)*10)/10</f>
        <v>0</v>
      </c>
      <c r="CU716" s="17">
        <f>CR716-CS716-CT716</f>
        <v>0</v>
      </c>
      <c r="CV716" s="23">
        <f>IF(OR(CU716=0.05,CU716=0),CU716,IF(AND(CU716&gt;0.051,CU716&lt;0.1),0.1,IF(AND(CU716&gt;0.001,CU716&lt;0.05),0.05,CU716)))</f>
        <v>0</v>
      </c>
      <c r="CW716" s="23">
        <f>CS716+CT716+CV716</f>
        <v>0</v>
      </c>
      <c r="CX716">
        <f>IF(DB715&gt;0,CX715,0)</f>
        <v>0</v>
      </c>
      <c r="CY716" s="7">
        <f>ROUND(CD716+CJ716+CW716+CX716,2)</f>
        <v>0</v>
      </c>
      <c r="CZ716" s="7">
        <f>IF(AND(CY716&gt;0,CY717=0),CY716,0)</f>
        <v>0</v>
      </c>
      <c r="DA716" s="7">
        <f>IF(DB715&gt;0,DA715,0)</f>
        <v>0</v>
      </c>
      <c r="DB716" s="7">
        <f>IF(ROUND(CY716-DA716,2)&gt;0,ROUND(CY716-DA716,2),0)</f>
        <v>0</v>
      </c>
      <c r="EB716">
        <v>714</v>
      </c>
      <c r="EC716" s="7">
        <f>IF(FB715&gt;0,EC715-1000,EC715)</f>
        <v>0</v>
      </c>
      <c r="ED716" s="20">
        <f>IF(FB715&gt;0,ROUND(PMT($F$92/12,$F$96*12,-EC716),5),0)</f>
        <v>0</v>
      </c>
      <c r="EE716" s="15">
        <f>IF(FB715&gt;0,ROUND(EC716*$EE$1/1000,2),0)</f>
        <v>0</v>
      </c>
      <c r="EF716" s="9">
        <f>INT(EE716)</f>
        <v>0</v>
      </c>
      <c r="EG716" s="23">
        <f>INT((EE716-EF716)*10)/10</f>
        <v>0</v>
      </c>
      <c r="EH716" s="17">
        <f>EE716-EF716-EG716</f>
        <v>0</v>
      </c>
      <c r="EI716" s="23">
        <f>IF(OR(EH716=0.05,EH716=0),EH716,IF(AND(EH716&gt;0.051,EH716&lt;0.1),0.1,IF(AND(EH716&gt;0.001,EH716&lt;0.05),0.05,EH716)))</f>
        <v>0</v>
      </c>
      <c r="EJ716" s="23">
        <f>EF716+EG716+EI716</f>
        <v>0</v>
      </c>
      <c r="EK716" s="15">
        <f>IF(FB715&gt;0,ROUND($ED$1*$EK$1,2),0)</f>
        <v>0</v>
      </c>
      <c r="EL716" s="22">
        <v>0</v>
      </c>
      <c r="EM716" s="22">
        <f>IF(FB715&gt;0,ROUND($ED$1*$EM$1,0),0)</f>
        <v>0</v>
      </c>
      <c r="EN716" s="22">
        <f>IF(FB715&gt;0,ROUND($ED$1*$EN$1,2),0)</f>
        <v>0</v>
      </c>
      <c r="EO716" s="22">
        <f>IF(FB715&gt;0,ROUND($ED$1*$EO$1,2),0)</f>
        <v>0</v>
      </c>
      <c r="EP716" s="22">
        <f>IF(FB715&gt;0,ROUND($ED$1*$EP$1,2),0)</f>
        <v>0</v>
      </c>
      <c r="EQ716" s="15">
        <f>IF(FB715&gt;0,EK716+SUM(EM716:EP716),0)</f>
        <v>0</v>
      </c>
      <c r="ER716" s="22">
        <f>IF(FB715&gt;0,ROUND(EQ716/12,2),0)</f>
        <v>0</v>
      </c>
      <c r="ES716" s="9">
        <f>INT(ER716)</f>
        <v>0</v>
      </c>
      <c r="ET716" s="23">
        <f>INT((ER716-ES716)*10)/10</f>
        <v>0</v>
      </c>
      <c r="EU716" s="17">
        <f>ER716-ES716-ET716</f>
        <v>0</v>
      </c>
      <c r="EV716" s="23">
        <f>IF(OR(EU716=0.05,EU716=0),EU716,IF(AND(EU716&gt;0.051,EU716&lt;0.1),0.1,IF(AND(EU716&gt;0.001,EU716&lt;0.05),0.05,EU716)))</f>
        <v>0</v>
      </c>
      <c r="EW716" s="23">
        <f>ES716+ET716+EV716</f>
        <v>0</v>
      </c>
      <c r="EX716">
        <f>IF(FB715&gt;0,EX715,0)</f>
        <v>0</v>
      </c>
      <c r="EY716" s="7">
        <f>ROUND(ED716+EJ716+EW716+EX716,2)</f>
        <v>0</v>
      </c>
      <c r="EZ716" s="7">
        <f>IF(AND(EY716&gt;0,EY717=0),EY716,0)</f>
        <v>0</v>
      </c>
      <c r="FA716" s="7">
        <f>IF(FB715&gt;0,FA715,0)</f>
        <v>0</v>
      </c>
      <c r="FB716" s="7">
        <f>IF(ROUND(EY716-FA716,2)&gt;0,ROUND(EY716-FA716,2),0)</f>
        <v>0</v>
      </c>
      <c r="GB716">
        <v>714</v>
      </c>
      <c r="GC716" s="7">
        <f>IF(HB715&gt;0,GC715-1000,GC715)</f>
        <v>0</v>
      </c>
      <c r="GD716" s="20">
        <f>IF(HB715&gt;0,ROUND(PMT($F$92/12,$F$96*12,-GC716),5),0)</f>
        <v>0</v>
      </c>
      <c r="GE716" s="15">
        <f>IF(HB715&gt;0,ROUND(GC716*$GE$1/1000,2),0)</f>
        <v>0</v>
      </c>
      <c r="GF716" s="9">
        <f>INT(GE716)</f>
        <v>0</v>
      </c>
      <c r="GG716" s="23">
        <f>INT((GE716-GF716)*10)/10</f>
        <v>0</v>
      </c>
      <c r="GH716" s="17">
        <f>GE716-GF716-GG716</f>
        <v>0</v>
      </c>
      <c r="GI716" s="23">
        <f>IF(OR(GH716=0.05,GH716=0),GH716,IF(AND(GH716&gt;0.051,GH716&lt;0.1),0.1,IF(AND(GH716&gt;0.001,GH716&lt;0.05),0.05,GH716)))</f>
        <v>0</v>
      </c>
      <c r="GJ716" s="23">
        <f>GF716+GG716+GI716</f>
        <v>0</v>
      </c>
      <c r="GK716" s="15">
        <f>IF(HB715&gt;0,ROUND($GD$1*$GK$1,2),0)</f>
        <v>0</v>
      </c>
      <c r="GL716" s="22">
        <v>0</v>
      </c>
      <c r="GM716" s="22">
        <f>IF(HB715&gt;0,ROUND($GD$1*$GM$1,0),0)</f>
        <v>0</v>
      </c>
      <c r="GN716" s="22">
        <f>IF(HB715&gt;0,ROUND($GD$1*$GN$1,2),0)</f>
        <v>0</v>
      </c>
      <c r="GO716" s="22">
        <f>IF(HB715&gt;0,ROUND($GD$1*$GO$1,2),0)</f>
        <v>0</v>
      </c>
      <c r="GP716" s="22">
        <f>IF(HB715&gt;0,ROUND($GD$1*$GP$1,2),0)</f>
        <v>0</v>
      </c>
      <c r="GQ716" s="15">
        <f>IF(HB715&gt;0,GK716+SUM(GM716:GP716),0)</f>
        <v>0</v>
      </c>
      <c r="GR716" s="22">
        <f>IF(HB715&gt;0,ROUND(GQ716/12,2),0)</f>
        <v>0</v>
      </c>
      <c r="GS716" s="9">
        <f>INT(GR716)</f>
        <v>0</v>
      </c>
      <c r="GT716" s="23">
        <f>INT((GR716-GS716)*10)/10</f>
        <v>0</v>
      </c>
      <c r="GU716" s="17">
        <f>GR716-GS716-GT716</f>
        <v>0</v>
      </c>
      <c r="GV716" s="23">
        <f>IF(OR(GU716=0.05,GU716=0),GU716,IF(AND(GU716&gt;0.051,GU716&lt;0.1),0.1,IF(AND(GU716&gt;0.001,GU716&lt;0.05),0.05,GU716)))</f>
        <v>0</v>
      </c>
      <c r="GW716" s="23">
        <f>GS716+GT716+GV716</f>
        <v>0</v>
      </c>
      <c r="GX716">
        <f>IF(HB715&gt;0,GX715,0)</f>
        <v>0</v>
      </c>
      <c r="GY716" s="7">
        <f>ROUND(GD716+GJ716+GW716+GX716,2)</f>
        <v>0</v>
      </c>
      <c r="GZ716" s="7">
        <f>IF(AND(GY716&gt;0,GY717=0),GY716,0)</f>
        <v>0</v>
      </c>
      <c r="HA716" s="7">
        <f>IF(HB715&gt;0,HA715,0)</f>
        <v>0</v>
      </c>
      <c r="HB716" s="7">
        <f>IF(ROUND(GY716-HA716,2)&gt;0,ROUND(GY716-HA716,2),0)</f>
        <v>0</v>
      </c>
    </row>
    <row r="717" spans="1:235">
      <c r="BB717">
        <v>715</v>
      </c>
      <c r="BC717" s="7">
        <f>IF(BW716&gt;0,BC716-1000,BC716)</f>
        <v>0</v>
      </c>
      <c r="BD717" s="20">
        <f>IF(BW716&gt;0,ROUND(PMT($F$92/12,$F$96*12,-BC717),5),0)</f>
        <v>0</v>
      </c>
      <c r="BE717" s="15">
        <f>IF(BW716&gt;0,ROUND(BC717*$E$1/1000,2),0)</f>
        <v>0</v>
      </c>
      <c r="BF717" s="15">
        <f>IF(BW716&gt;0,ROUND(MIN(BC717,$F$168)*$BF$1,2),0)</f>
        <v>0</v>
      </c>
      <c r="BG717" s="22">
        <v>0</v>
      </c>
      <c r="BH717" s="22">
        <f>IF(BW716&gt;0,ROUND(MIN(BC717,$F$168)*$BH$1,0),0)</f>
        <v>0</v>
      </c>
      <c r="BI717" s="22">
        <f>IF(BW716&gt;0,ROUND(MIN(BC717,$F$168)*$BI$1,2),0)</f>
        <v>0</v>
      </c>
      <c r="BJ717" s="22">
        <f>IF(BW716&gt;0,ROUND(MIN(BC717,$F$168)*$BJ$1,2),0)</f>
        <v>0</v>
      </c>
      <c r="BK717" s="22">
        <f>IF(BW716&gt;0,ROUND(MIN(BC717,$F$168)*$BK$1,2),0)</f>
        <v>0</v>
      </c>
      <c r="BL717" s="15">
        <f>IF(BW716&gt;0,BF717+SUM(BH717:BK717),0)</f>
        <v>0</v>
      </c>
      <c r="BM717" s="22">
        <f>IF(BW716&gt;0,ROUND(BL717/12,2),0)</f>
        <v>0</v>
      </c>
      <c r="BN717" s="9">
        <f>INT(BM717)</f>
        <v>0</v>
      </c>
      <c r="BO717" s="23">
        <f>INT((BM717-BN717)*10)/10</f>
        <v>0</v>
      </c>
      <c r="BP717" s="17">
        <f>BM717-BN717-BO717</f>
        <v>0</v>
      </c>
      <c r="BQ717" s="23">
        <f>IF(OR(BP717=0.05,BP717=0),BP717,IF(AND(BP717&gt;0.051,BP717&lt;0.1),0.1,IF(AND(BP717&gt;0.001,BP717&lt;0.05),0.05,BP717)))</f>
        <v>0</v>
      </c>
      <c r="BR717" s="23">
        <f>BN717+BO717+BQ717</f>
        <v>0</v>
      </c>
      <c r="BS717">
        <f>IF(BW716&gt;0,BS716,0)</f>
        <v>0</v>
      </c>
      <c r="BT717" s="7">
        <f>SUM(BD717:BE717)+BR717+BS717</f>
        <v>0</v>
      </c>
      <c r="BU717" s="7">
        <f>IF(AND(BT717&gt;0,BT718=0),BT717,0)</f>
        <v>0</v>
      </c>
      <c r="BV717" s="7">
        <f>IF(BW716&gt;0,BV716,0)</f>
        <v>0</v>
      </c>
      <c r="BW717" s="7">
        <f>IF(ROUND(BT717-BV717,2)&gt;0,ROUND(BT717-BV717,2),0)</f>
        <v>0</v>
      </c>
      <c r="CB717">
        <v>715</v>
      </c>
      <c r="CC717" s="7">
        <f>IF(DB716&gt;0,CC716-1000,CC716)</f>
        <v>0</v>
      </c>
      <c r="CD717" s="20">
        <f>IF(DB716&gt;0,ROUND(PMT($F$92/12,$F$96*12,-CC717),5),0)</f>
        <v>0</v>
      </c>
      <c r="CE717" s="15">
        <f>IF(DB716&gt;0,ROUND(CC717*$CE$1/1000,2),0)</f>
        <v>0</v>
      </c>
      <c r="CF717" s="9">
        <f>INT(CE717)</f>
        <v>0</v>
      </c>
      <c r="CG717" s="23">
        <f>INT((CE717-CF717)*10)/10</f>
        <v>0</v>
      </c>
      <c r="CH717" s="17">
        <f>CE717-CF717-CG717</f>
        <v>0</v>
      </c>
      <c r="CI717" s="23">
        <f>IF(OR(CH717=0.05,CH717=0),CH717,IF(AND(CH717&gt;0.051,CH717&lt;0.1),0.1,IF(AND(CH717&gt;0.001,CH717&lt;0.05),0.05,CH717)))</f>
        <v>0</v>
      </c>
      <c r="CJ717" s="23">
        <f>CF717+CG717+CI717</f>
        <v>0</v>
      </c>
      <c r="CK717" s="15">
        <f>IF(DB716&gt;0,ROUND($CD$1*$CK$1,2),0)</f>
        <v>0</v>
      </c>
      <c r="CL717" s="22">
        <v>0</v>
      </c>
      <c r="CM717" s="22">
        <f>IF(DB716&gt;0,ROUND($CD$1*$CM$1,2),0)</f>
        <v>0</v>
      </c>
      <c r="CN717" s="22">
        <f>IF(DB716&gt;0,ROUND($CD$1*$CN$1,2),0)</f>
        <v>0</v>
      </c>
      <c r="CO717" s="22">
        <f>IF(DB716&gt;0,ROUND($CD$1*$CO$1,2),0)</f>
        <v>0</v>
      </c>
      <c r="CP717" s="22">
        <f>IF(DB716&gt;0,ROUND($CD$1*$CP$1,2),0)</f>
        <v>0</v>
      </c>
      <c r="CQ717" s="15">
        <f>IF(DB716&gt;0,CK717+SUM(CM717:CP717),0)</f>
        <v>0</v>
      </c>
      <c r="CR717" s="22">
        <f>IF(DB716&gt;0,ROUND(CQ717/12,2),0)</f>
        <v>0</v>
      </c>
      <c r="CS717" s="9">
        <f>INT(CR717)</f>
        <v>0</v>
      </c>
      <c r="CT717" s="23">
        <f>INT((CR717-CS717)*10)/10</f>
        <v>0</v>
      </c>
      <c r="CU717" s="17">
        <f>CR717-CS717-CT717</f>
        <v>0</v>
      </c>
      <c r="CV717" s="23">
        <f>IF(OR(CU717=0.05,CU717=0),CU717,IF(AND(CU717&gt;0.051,CU717&lt;0.1),0.1,IF(AND(CU717&gt;0.001,CU717&lt;0.05),0.05,CU717)))</f>
        <v>0</v>
      </c>
      <c r="CW717" s="23">
        <f>CS717+CT717+CV717</f>
        <v>0</v>
      </c>
      <c r="CX717">
        <f>IF(DB716&gt;0,CX716,0)</f>
        <v>0</v>
      </c>
      <c r="CY717" s="7">
        <f>ROUND(CD717+CJ717+CW717+CX717,2)</f>
        <v>0</v>
      </c>
      <c r="CZ717" s="7">
        <f>IF(AND(CY717&gt;0,CY718=0),CY717,0)</f>
        <v>0</v>
      </c>
      <c r="DA717" s="7">
        <f>IF(DB716&gt;0,DA716,0)</f>
        <v>0</v>
      </c>
      <c r="DB717" s="7">
        <f>IF(ROUND(CY717-DA717,2)&gt;0,ROUND(CY717-DA717,2),0)</f>
        <v>0</v>
      </c>
      <c r="EB717">
        <v>715</v>
      </c>
      <c r="EC717" s="7">
        <f>IF(FB716&gt;0,EC716-1000,EC716)</f>
        <v>0</v>
      </c>
      <c r="ED717" s="20">
        <f>IF(FB716&gt;0,ROUND(PMT($F$92/12,$F$96*12,-EC717),5),0)</f>
        <v>0</v>
      </c>
      <c r="EE717" s="15">
        <f>IF(FB716&gt;0,ROUND(EC717*$EE$1/1000,2),0)</f>
        <v>0</v>
      </c>
      <c r="EF717" s="9">
        <f>INT(EE717)</f>
        <v>0</v>
      </c>
      <c r="EG717" s="23">
        <f>INT((EE717-EF717)*10)/10</f>
        <v>0</v>
      </c>
      <c r="EH717" s="17">
        <f>EE717-EF717-EG717</f>
        <v>0</v>
      </c>
      <c r="EI717" s="23">
        <f>IF(OR(EH717=0.05,EH717=0),EH717,IF(AND(EH717&gt;0.051,EH717&lt;0.1),0.1,IF(AND(EH717&gt;0.001,EH717&lt;0.05),0.05,EH717)))</f>
        <v>0</v>
      </c>
      <c r="EJ717" s="23">
        <f>EF717+EG717+EI717</f>
        <v>0</v>
      </c>
      <c r="EK717" s="15">
        <f>IF(FB716&gt;0,ROUND($ED$1*$EK$1,2),0)</f>
        <v>0</v>
      </c>
      <c r="EL717" s="22">
        <v>0</v>
      </c>
      <c r="EM717" s="22">
        <f>IF(FB716&gt;0,ROUND($ED$1*$EM$1,0),0)</f>
        <v>0</v>
      </c>
      <c r="EN717" s="22">
        <f>IF(FB716&gt;0,ROUND($ED$1*$EN$1,2),0)</f>
        <v>0</v>
      </c>
      <c r="EO717" s="22">
        <f>IF(FB716&gt;0,ROUND($ED$1*$EO$1,2),0)</f>
        <v>0</v>
      </c>
      <c r="EP717" s="22">
        <f>IF(FB716&gt;0,ROUND($ED$1*$EP$1,2),0)</f>
        <v>0</v>
      </c>
      <c r="EQ717" s="15">
        <f>IF(FB716&gt;0,EK717+SUM(EM717:EP717),0)</f>
        <v>0</v>
      </c>
      <c r="ER717" s="22">
        <f>IF(FB716&gt;0,ROUND(EQ717/12,2),0)</f>
        <v>0</v>
      </c>
      <c r="ES717" s="9">
        <f>INT(ER717)</f>
        <v>0</v>
      </c>
      <c r="ET717" s="23">
        <f>INT((ER717-ES717)*10)/10</f>
        <v>0</v>
      </c>
      <c r="EU717" s="17">
        <f>ER717-ES717-ET717</f>
        <v>0</v>
      </c>
      <c r="EV717" s="23">
        <f>IF(OR(EU717=0.05,EU717=0),EU717,IF(AND(EU717&gt;0.051,EU717&lt;0.1),0.1,IF(AND(EU717&gt;0.001,EU717&lt;0.05),0.05,EU717)))</f>
        <v>0</v>
      </c>
      <c r="EW717" s="23">
        <f>ES717+ET717+EV717</f>
        <v>0</v>
      </c>
      <c r="EX717">
        <f>IF(FB716&gt;0,EX716,0)</f>
        <v>0</v>
      </c>
      <c r="EY717" s="7">
        <f>ROUND(ED717+EJ717+EW717+EX717,2)</f>
        <v>0</v>
      </c>
      <c r="EZ717" s="7">
        <f>IF(AND(EY717&gt;0,EY718=0),EY717,0)</f>
        <v>0</v>
      </c>
      <c r="FA717" s="7">
        <f>IF(FB716&gt;0,FA716,0)</f>
        <v>0</v>
      </c>
      <c r="FB717" s="7">
        <f>IF(ROUND(EY717-FA717,2)&gt;0,ROUND(EY717-FA717,2),0)</f>
        <v>0</v>
      </c>
      <c r="GB717">
        <v>715</v>
      </c>
      <c r="GC717" s="7">
        <f>IF(HB716&gt;0,GC716-1000,GC716)</f>
        <v>0</v>
      </c>
      <c r="GD717" s="20">
        <f>IF(HB716&gt;0,ROUND(PMT($F$92/12,$F$96*12,-GC717),5),0)</f>
        <v>0</v>
      </c>
      <c r="GE717" s="15">
        <f>IF(HB716&gt;0,ROUND(GC717*$GE$1/1000,2),0)</f>
        <v>0</v>
      </c>
      <c r="GF717" s="9">
        <f>INT(GE717)</f>
        <v>0</v>
      </c>
      <c r="GG717" s="23">
        <f>INT((GE717-GF717)*10)/10</f>
        <v>0</v>
      </c>
      <c r="GH717" s="17">
        <f>GE717-GF717-GG717</f>
        <v>0</v>
      </c>
      <c r="GI717" s="23">
        <f>IF(OR(GH717=0.05,GH717=0),GH717,IF(AND(GH717&gt;0.051,GH717&lt;0.1),0.1,IF(AND(GH717&gt;0.001,GH717&lt;0.05),0.05,GH717)))</f>
        <v>0</v>
      </c>
      <c r="GJ717" s="23">
        <f>GF717+GG717+GI717</f>
        <v>0</v>
      </c>
      <c r="GK717" s="15">
        <f>IF(HB716&gt;0,ROUND($GD$1*$GK$1,2),0)</f>
        <v>0</v>
      </c>
      <c r="GL717" s="22">
        <v>0</v>
      </c>
      <c r="GM717" s="22">
        <f>IF(HB716&gt;0,ROUND($GD$1*$GM$1,0),0)</f>
        <v>0</v>
      </c>
      <c r="GN717" s="22">
        <f>IF(HB716&gt;0,ROUND($GD$1*$GN$1,2),0)</f>
        <v>0</v>
      </c>
      <c r="GO717" s="22">
        <f>IF(HB716&gt;0,ROUND($GD$1*$GO$1,2),0)</f>
        <v>0</v>
      </c>
      <c r="GP717" s="22">
        <f>IF(HB716&gt;0,ROUND($GD$1*$GP$1,2),0)</f>
        <v>0</v>
      </c>
      <c r="GQ717" s="15">
        <f>IF(HB716&gt;0,GK717+SUM(GM717:GP717),0)</f>
        <v>0</v>
      </c>
      <c r="GR717" s="22">
        <f>IF(HB716&gt;0,ROUND(GQ717/12,2),0)</f>
        <v>0</v>
      </c>
      <c r="GS717" s="9">
        <f>INT(GR717)</f>
        <v>0</v>
      </c>
      <c r="GT717" s="23">
        <f>INT((GR717-GS717)*10)/10</f>
        <v>0</v>
      </c>
      <c r="GU717" s="17">
        <f>GR717-GS717-GT717</f>
        <v>0</v>
      </c>
      <c r="GV717" s="23">
        <f>IF(OR(GU717=0.05,GU717=0),GU717,IF(AND(GU717&gt;0.051,GU717&lt;0.1),0.1,IF(AND(GU717&gt;0.001,GU717&lt;0.05),0.05,GU717)))</f>
        <v>0</v>
      </c>
      <c r="GW717" s="23">
        <f>GS717+GT717+GV717</f>
        <v>0</v>
      </c>
      <c r="GX717">
        <f>IF(HB716&gt;0,GX716,0)</f>
        <v>0</v>
      </c>
      <c r="GY717" s="7">
        <f>ROUND(GD717+GJ717+GW717+GX717,2)</f>
        <v>0</v>
      </c>
      <c r="GZ717" s="7">
        <f>IF(AND(GY717&gt;0,GY718=0),GY717,0)</f>
        <v>0</v>
      </c>
      <c r="HA717" s="7">
        <f>IF(HB716&gt;0,HA716,0)</f>
        <v>0</v>
      </c>
      <c r="HB717" s="7">
        <f>IF(ROUND(GY717-HA717,2)&gt;0,ROUND(GY717-HA717,2),0)</f>
        <v>0</v>
      </c>
    </row>
    <row r="718" spans="1:235">
      <c r="BB718">
        <v>716</v>
      </c>
      <c r="BC718" s="7">
        <f>IF(BW717&gt;0,BC717-1000,BC717)</f>
        <v>0</v>
      </c>
      <c r="BD718" s="20">
        <f>IF(BW717&gt;0,ROUND(PMT($F$92/12,$F$96*12,-BC718),5),0)</f>
        <v>0</v>
      </c>
      <c r="BE718" s="15">
        <f>IF(BW717&gt;0,ROUND(BC718*$E$1/1000,2),0)</f>
        <v>0</v>
      </c>
      <c r="BF718" s="15">
        <f>IF(BW717&gt;0,ROUND(MIN(BC718,$F$168)*$BF$1,2),0)</f>
        <v>0</v>
      </c>
      <c r="BG718" s="22">
        <v>0</v>
      </c>
      <c r="BH718" s="22">
        <f>IF(BW717&gt;0,ROUND(MIN(BC718,$F$168)*$BH$1,0),0)</f>
        <v>0</v>
      </c>
      <c r="BI718" s="22">
        <f>IF(BW717&gt;0,ROUND(MIN(BC718,$F$168)*$BI$1,2),0)</f>
        <v>0</v>
      </c>
      <c r="BJ718" s="22">
        <f>IF(BW717&gt;0,ROUND(MIN(BC718,$F$168)*$BJ$1,2),0)</f>
        <v>0</v>
      </c>
      <c r="BK718" s="22">
        <f>IF(BW717&gt;0,ROUND(MIN(BC718,$F$168)*$BK$1,2),0)</f>
        <v>0</v>
      </c>
      <c r="BL718" s="15">
        <f>IF(BW717&gt;0,BF718+SUM(BH718:BK718),0)</f>
        <v>0</v>
      </c>
      <c r="BM718" s="22">
        <f>IF(BW717&gt;0,ROUND(BL718/12,2),0)</f>
        <v>0</v>
      </c>
      <c r="BN718" s="9">
        <f>INT(BM718)</f>
        <v>0</v>
      </c>
      <c r="BO718" s="23">
        <f>INT((BM718-BN718)*10)/10</f>
        <v>0</v>
      </c>
      <c r="BP718" s="17">
        <f>BM718-BN718-BO718</f>
        <v>0</v>
      </c>
      <c r="BQ718" s="23">
        <f>IF(OR(BP718=0.05,BP718=0),BP718,IF(AND(BP718&gt;0.051,BP718&lt;0.1),0.1,IF(AND(BP718&gt;0.001,BP718&lt;0.05),0.05,BP718)))</f>
        <v>0</v>
      </c>
      <c r="BR718" s="23">
        <f>BN718+BO718+BQ718</f>
        <v>0</v>
      </c>
      <c r="BS718">
        <f>IF(BW717&gt;0,BS717,0)</f>
        <v>0</v>
      </c>
      <c r="BT718" s="7">
        <f>SUM(BD718:BE718)+BR718+BS718</f>
        <v>0</v>
      </c>
      <c r="BU718" s="7">
        <f>IF(AND(BT718&gt;0,BT719=0),BT718,0)</f>
        <v>0</v>
      </c>
      <c r="BV718" s="7">
        <f>IF(BW717&gt;0,BV717,0)</f>
        <v>0</v>
      </c>
      <c r="BW718" s="7">
        <f>IF(ROUND(BT718-BV718,2)&gt;0,ROUND(BT718-BV718,2),0)</f>
        <v>0</v>
      </c>
      <c r="CB718">
        <v>716</v>
      </c>
      <c r="CC718" s="7">
        <f>IF(DB717&gt;0,CC717-1000,CC717)</f>
        <v>0</v>
      </c>
      <c r="CD718" s="20">
        <f>IF(DB717&gt;0,ROUND(PMT($F$92/12,$F$96*12,-CC718),5),0)</f>
        <v>0</v>
      </c>
      <c r="CE718" s="15">
        <f>IF(DB717&gt;0,ROUND(CC718*$CE$1/1000,2),0)</f>
        <v>0</v>
      </c>
      <c r="CF718" s="9">
        <f>INT(CE718)</f>
        <v>0</v>
      </c>
      <c r="CG718" s="23">
        <f>INT((CE718-CF718)*10)/10</f>
        <v>0</v>
      </c>
      <c r="CH718" s="17">
        <f>CE718-CF718-CG718</f>
        <v>0</v>
      </c>
      <c r="CI718" s="23">
        <f>IF(OR(CH718=0.05,CH718=0),CH718,IF(AND(CH718&gt;0.051,CH718&lt;0.1),0.1,IF(AND(CH718&gt;0.001,CH718&lt;0.05),0.05,CH718)))</f>
        <v>0</v>
      </c>
      <c r="CJ718" s="23">
        <f>CF718+CG718+CI718</f>
        <v>0</v>
      </c>
      <c r="CK718" s="15">
        <f>IF(DB717&gt;0,ROUND($CD$1*$CK$1,2),0)</f>
        <v>0</v>
      </c>
      <c r="CL718" s="22">
        <v>0</v>
      </c>
      <c r="CM718" s="22">
        <f>IF(DB717&gt;0,ROUND($CD$1*$CM$1,2),0)</f>
        <v>0</v>
      </c>
      <c r="CN718" s="22">
        <f>IF(DB717&gt;0,ROUND($CD$1*$CN$1,2),0)</f>
        <v>0</v>
      </c>
      <c r="CO718" s="22">
        <f>IF(DB717&gt;0,ROUND($CD$1*$CO$1,2),0)</f>
        <v>0</v>
      </c>
      <c r="CP718" s="22">
        <f>IF(DB717&gt;0,ROUND($CD$1*$CP$1,2),0)</f>
        <v>0</v>
      </c>
      <c r="CQ718" s="15">
        <f>IF(DB717&gt;0,CK718+SUM(CM718:CP718),0)</f>
        <v>0</v>
      </c>
      <c r="CR718" s="22">
        <f>IF(DB717&gt;0,ROUND(CQ718/12,2),0)</f>
        <v>0</v>
      </c>
      <c r="CS718" s="9">
        <f>INT(CR718)</f>
        <v>0</v>
      </c>
      <c r="CT718" s="23">
        <f>INT((CR718-CS718)*10)/10</f>
        <v>0</v>
      </c>
      <c r="CU718" s="17">
        <f>CR718-CS718-CT718</f>
        <v>0</v>
      </c>
      <c r="CV718" s="23">
        <f>IF(OR(CU718=0.05,CU718=0),CU718,IF(AND(CU718&gt;0.051,CU718&lt;0.1),0.1,IF(AND(CU718&gt;0.001,CU718&lt;0.05),0.05,CU718)))</f>
        <v>0</v>
      </c>
      <c r="CW718" s="23">
        <f>CS718+CT718+CV718</f>
        <v>0</v>
      </c>
      <c r="CX718">
        <f>IF(DB717&gt;0,CX717,0)</f>
        <v>0</v>
      </c>
      <c r="CY718" s="7">
        <f>ROUND(CD718+CJ718+CW718+CX718,2)</f>
        <v>0</v>
      </c>
      <c r="CZ718" s="7">
        <f>IF(AND(CY718&gt;0,CY719=0),CY718,0)</f>
        <v>0</v>
      </c>
      <c r="DA718" s="7">
        <f>IF(DB717&gt;0,DA717,0)</f>
        <v>0</v>
      </c>
      <c r="DB718" s="7">
        <f>IF(ROUND(CY718-DA718,2)&gt;0,ROUND(CY718-DA718,2),0)</f>
        <v>0</v>
      </c>
      <c r="EB718">
        <v>716</v>
      </c>
      <c r="EC718" s="7">
        <f>IF(FB717&gt;0,EC717-1000,EC717)</f>
        <v>0</v>
      </c>
      <c r="ED718" s="20">
        <f>IF(FB717&gt;0,ROUND(PMT($F$92/12,$F$96*12,-EC718),5),0)</f>
        <v>0</v>
      </c>
      <c r="EE718" s="15">
        <f>IF(FB717&gt;0,ROUND(EC718*$EE$1/1000,2),0)</f>
        <v>0</v>
      </c>
      <c r="EF718" s="9">
        <f>INT(EE718)</f>
        <v>0</v>
      </c>
      <c r="EG718" s="23">
        <f>INT((EE718-EF718)*10)/10</f>
        <v>0</v>
      </c>
      <c r="EH718" s="17">
        <f>EE718-EF718-EG718</f>
        <v>0</v>
      </c>
      <c r="EI718" s="23">
        <f>IF(OR(EH718=0.05,EH718=0),EH718,IF(AND(EH718&gt;0.051,EH718&lt;0.1),0.1,IF(AND(EH718&gt;0.001,EH718&lt;0.05),0.05,EH718)))</f>
        <v>0</v>
      </c>
      <c r="EJ718" s="23">
        <f>EF718+EG718+EI718</f>
        <v>0</v>
      </c>
      <c r="EK718" s="15">
        <f>IF(FB717&gt;0,ROUND($ED$1*$EK$1,2),0)</f>
        <v>0</v>
      </c>
      <c r="EL718" s="22">
        <v>0</v>
      </c>
      <c r="EM718" s="22">
        <f>IF(FB717&gt;0,ROUND($ED$1*$EM$1,0),0)</f>
        <v>0</v>
      </c>
      <c r="EN718" s="22">
        <f>IF(FB717&gt;0,ROUND($ED$1*$EN$1,2),0)</f>
        <v>0</v>
      </c>
      <c r="EO718" s="22">
        <f>IF(FB717&gt;0,ROUND($ED$1*$EO$1,2),0)</f>
        <v>0</v>
      </c>
      <c r="EP718" s="22">
        <f>IF(FB717&gt;0,ROUND($ED$1*$EP$1,2),0)</f>
        <v>0</v>
      </c>
      <c r="EQ718" s="15">
        <f>IF(FB717&gt;0,EK718+SUM(EM718:EP718),0)</f>
        <v>0</v>
      </c>
      <c r="ER718" s="22">
        <f>IF(FB717&gt;0,ROUND(EQ718/12,2),0)</f>
        <v>0</v>
      </c>
      <c r="ES718" s="9">
        <f>INT(ER718)</f>
        <v>0</v>
      </c>
      <c r="ET718" s="23">
        <f>INT((ER718-ES718)*10)/10</f>
        <v>0</v>
      </c>
      <c r="EU718" s="17">
        <f>ER718-ES718-ET718</f>
        <v>0</v>
      </c>
      <c r="EV718" s="23">
        <f>IF(OR(EU718=0.05,EU718=0),EU718,IF(AND(EU718&gt;0.051,EU718&lt;0.1),0.1,IF(AND(EU718&gt;0.001,EU718&lt;0.05),0.05,EU718)))</f>
        <v>0</v>
      </c>
      <c r="EW718" s="23">
        <f>ES718+ET718+EV718</f>
        <v>0</v>
      </c>
      <c r="EX718">
        <f>IF(FB717&gt;0,EX717,0)</f>
        <v>0</v>
      </c>
      <c r="EY718" s="7">
        <f>ROUND(ED718+EJ718+EW718+EX718,2)</f>
        <v>0</v>
      </c>
      <c r="EZ718" s="7">
        <f>IF(AND(EY718&gt;0,EY719=0),EY718,0)</f>
        <v>0</v>
      </c>
      <c r="FA718" s="7">
        <f>IF(FB717&gt;0,FA717,0)</f>
        <v>0</v>
      </c>
      <c r="FB718" s="7">
        <f>IF(ROUND(EY718-FA718,2)&gt;0,ROUND(EY718-FA718,2),0)</f>
        <v>0</v>
      </c>
      <c r="GB718">
        <v>716</v>
      </c>
      <c r="GC718" s="7">
        <f>IF(HB717&gt;0,GC717-1000,GC717)</f>
        <v>0</v>
      </c>
      <c r="GD718" s="20">
        <f>IF(HB717&gt;0,ROUND(PMT($F$92/12,$F$96*12,-GC718),5),0)</f>
        <v>0</v>
      </c>
      <c r="GE718" s="15">
        <f>IF(HB717&gt;0,ROUND(GC718*$GE$1/1000,2),0)</f>
        <v>0</v>
      </c>
      <c r="GF718" s="9">
        <f>INT(GE718)</f>
        <v>0</v>
      </c>
      <c r="GG718" s="23">
        <f>INT((GE718-GF718)*10)/10</f>
        <v>0</v>
      </c>
      <c r="GH718" s="17">
        <f>GE718-GF718-GG718</f>
        <v>0</v>
      </c>
      <c r="GI718" s="23">
        <f>IF(OR(GH718=0.05,GH718=0),GH718,IF(AND(GH718&gt;0.051,GH718&lt;0.1),0.1,IF(AND(GH718&gt;0.001,GH718&lt;0.05),0.05,GH718)))</f>
        <v>0</v>
      </c>
      <c r="GJ718" s="23">
        <f>GF718+GG718+GI718</f>
        <v>0</v>
      </c>
      <c r="GK718" s="15">
        <f>IF(HB717&gt;0,ROUND($GD$1*$GK$1,2),0)</f>
        <v>0</v>
      </c>
      <c r="GL718" s="22">
        <v>0</v>
      </c>
      <c r="GM718" s="22">
        <f>IF(HB717&gt;0,ROUND($GD$1*$GM$1,0),0)</f>
        <v>0</v>
      </c>
      <c r="GN718" s="22">
        <f>IF(HB717&gt;0,ROUND($GD$1*$GN$1,2),0)</f>
        <v>0</v>
      </c>
      <c r="GO718" s="22">
        <f>IF(HB717&gt;0,ROUND($GD$1*$GO$1,2),0)</f>
        <v>0</v>
      </c>
      <c r="GP718" s="22">
        <f>IF(HB717&gt;0,ROUND($GD$1*$GP$1,2),0)</f>
        <v>0</v>
      </c>
      <c r="GQ718" s="15">
        <f>IF(HB717&gt;0,GK718+SUM(GM718:GP718),0)</f>
        <v>0</v>
      </c>
      <c r="GR718" s="22">
        <f>IF(HB717&gt;0,ROUND(GQ718/12,2),0)</f>
        <v>0</v>
      </c>
      <c r="GS718" s="9">
        <f>INT(GR718)</f>
        <v>0</v>
      </c>
      <c r="GT718" s="23">
        <f>INT((GR718-GS718)*10)/10</f>
        <v>0</v>
      </c>
      <c r="GU718" s="17">
        <f>GR718-GS718-GT718</f>
        <v>0</v>
      </c>
      <c r="GV718" s="23">
        <f>IF(OR(GU718=0.05,GU718=0),GU718,IF(AND(GU718&gt;0.051,GU718&lt;0.1),0.1,IF(AND(GU718&gt;0.001,GU718&lt;0.05),0.05,GU718)))</f>
        <v>0</v>
      </c>
      <c r="GW718" s="23">
        <f>GS718+GT718+GV718</f>
        <v>0</v>
      </c>
      <c r="GX718">
        <f>IF(HB717&gt;0,GX717,0)</f>
        <v>0</v>
      </c>
      <c r="GY718" s="7">
        <f>ROUND(GD718+GJ718+GW718+GX718,2)</f>
        <v>0</v>
      </c>
      <c r="GZ718" s="7">
        <f>IF(AND(GY718&gt;0,GY719=0),GY718,0)</f>
        <v>0</v>
      </c>
      <c r="HA718" s="7">
        <f>IF(HB717&gt;0,HA717,0)</f>
        <v>0</v>
      </c>
      <c r="HB718" s="7">
        <f>IF(ROUND(GY718-HA718,2)&gt;0,ROUND(GY718-HA718,2),0)</f>
        <v>0</v>
      </c>
    </row>
    <row r="719" spans="1:235">
      <c r="BB719">
        <v>717</v>
      </c>
      <c r="BC719" s="7">
        <f>IF(BW718&gt;0,BC718-1000,BC718)</f>
        <v>0</v>
      </c>
      <c r="BD719" s="20">
        <f>IF(BW718&gt;0,ROUND(PMT($F$92/12,$F$96*12,-BC719),5),0)</f>
        <v>0</v>
      </c>
      <c r="BE719" s="15">
        <f>IF(BW718&gt;0,ROUND(BC719*$E$1/1000,2),0)</f>
        <v>0</v>
      </c>
      <c r="BF719" s="15">
        <f>IF(BW718&gt;0,ROUND(MIN(BC719,$F$168)*$BF$1,2),0)</f>
        <v>0</v>
      </c>
      <c r="BG719" s="22">
        <v>0</v>
      </c>
      <c r="BH719" s="22">
        <f>IF(BW718&gt;0,ROUND(MIN(BC719,$F$168)*$BH$1,0),0)</f>
        <v>0</v>
      </c>
      <c r="BI719" s="22">
        <f>IF(BW718&gt;0,ROUND(MIN(BC719,$F$168)*$BI$1,2),0)</f>
        <v>0</v>
      </c>
      <c r="BJ719" s="22">
        <f>IF(BW718&gt;0,ROUND(MIN(BC719,$F$168)*$BJ$1,2),0)</f>
        <v>0</v>
      </c>
      <c r="BK719" s="22">
        <f>IF(BW718&gt;0,ROUND(MIN(BC719,$F$168)*$BK$1,2),0)</f>
        <v>0</v>
      </c>
      <c r="BL719" s="15">
        <f>IF(BW718&gt;0,BF719+SUM(BH719:BK719),0)</f>
        <v>0</v>
      </c>
      <c r="BM719" s="22">
        <f>IF(BW718&gt;0,ROUND(BL719/12,2),0)</f>
        <v>0</v>
      </c>
      <c r="BN719" s="9">
        <f>INT(BM719)</f>
        <v>0</v>
      </c>
      <c r="BO719" s="23">
        <f>INT((BM719-BN719)*10)/10</f>
        <v>0</v>
      </c>
      <c r="BP719" s="17">
        <f>BM719-BN719-BO719</f>
        <v>0</v>
      </c>
      <c r="BQ719" s="23">
        <f>IF(OR(BP719=0.05,BP719=0),BP719,IF(AND(BP719&gt;0.051,BP719&lt;0.1),0.1,IF(AND(BP719&gt;0.001,BP719&lt;0.05),0.05,BP719)))</f>
        <v>0</v>
      </c>
      <c r="BR719" s="23">
        <f>BN719+BO719+BQ719</f>
        <v>0</v>
      </c>
      <c r="BS719">
        <f>IF(BW718&gt;0,BS718,0)</f>
        <v>0</v>
      </c>
      <c r="BT719" s="7">
        <f>SUM(BD719:BE719)+BR719+BS719</f>
        <v>0</v>
      </c>
      <c r="BU719" s="7">
        <f>IF(AND(BT719&gt;0,BT720=0),BT719,0)</f>
        <v>0</v>
      </c>
      <c r="BV719" s="7">
        <f>IF(BW718&gt;0,BV718,0)</f>
        <v>0</v>
      </c>
      <c r="BW719" s="7">
        <f>IF(ROUND(BT719-BV719,2)&gt;0,ROUND(BT719-BV719,2),0)</f>
        <v>0</v>
      </c>
      <c r="CB719">
        <v>717</v>
      </c>
      <c r="CC719" s="7">
        <f>IF(DB718&gt;0,CC718-1000,CC718)</f>
        <v>0</v>
      </c>
      <c r="CD719" s="20">
        <f>IF(DB718&gt;0,ROUND(PMT($F$92/12,$F$96*12,-CC719),5),0)</f>
        <v>0</v>
      </c>
      <c r="CE719" s="15">
        <f>IF(DB718&gt;0,ROUND(CC719*$CE$1/1000,2),0)</f>
        <v>0</v>
      </c>
      <c r="CF719" s="9">
        <f>INT(CE719)</f>
        <v>0</v>
      </c>
      <c r="CG719" s="23">
        <f>INT((CE719-CF719)*10)/10</f>
        <v>0</v>
      </c>
      <c r="CH719" s="17">
        <f>CE719-CF719-CG719</f>
        <v>0</v>
      </c>
      <c r="CI719" s="23">
        <f>IF(OR(CH719=0.05,CH719=0),CH719,IF(AND(CH719&gt;0.051,CH719&lt;0.1),0.1,IF(AND(CH719&gt;0.001,CH719&lt;0.05),0.05,CH719)))</f>
        <v>0</v>
      </c>
      <c r="CJ719" s="23">
        <f>CF719+CG719+CI719</f>
        <v>0</v>
      </c>
      <c r="CK719" s="15">
        <f>IF(DB718&gt;0,ROUND($CD$1*$CK$1,2),0)</f>
        <v>0</v>
      </c>
      <c r="CL719" s="22">
        <v>0</v>
      </c>
      <c r="CM719" s="22">
        <f>IF(DB718&gt;0,ROUND($CD$1*$CM$1,2),0)</f>
        <v>0</v>
      </c>
      <c r="CN719" s="22">
        <f>IF(DB718&gt;0,ROUND($CD$1*$CN$1,2),0)</f>
        <v>0</v>
      </c>
      <c r="CO719" s="22">
        <f>IF(DB718&gt;0,ROUND($CD$1*$CO$1,2),0)</f>
        <v>0</v>
      </c>
      <c r="CP719" s="22">
        <f>IF(DB718&gt;0,ROUND($CD$1*$CP$1,2),0)</f>
        <v>0</v>
      </c>
      <c r="CQ719" s="15">
        <f>IF(DB718&gt;0,CK719+SUM(CM719:CP719),0)</f>
        <v>0</v>
      </c>
      <c r="CR719" s="22">
        <f>IF(DB718&gt;0,ROUND(CQ719/12,2),0)</f>
        <v>0</v>
      </c>
      <c r="CS719" s="9">
        <f>INT(CR719)</f>
        <v>0</v>
      </c>
      <c r="CT719" s="23">
        <f>INT((CR719-CS719)*10)/10</f>
        <v>0</v>
      </c>
      <c r="CU719" s="17">
        <f>CR719-CS719-CT719</f>
        <v>0</v>
      </c>
      <c r="CV719" s="23">
        <f>IF(OR(CU719=0.05,CU719=0),CU719,IF(AND(CU719&gt;0.051,CU719&lt;0.1),0.1,IF(AND(CU719&gt;0.001,CU719&lt;0.05),0.05,CU719)))</f>
        <v>0</v>
      </c>
      <c r="CW719" s="23">
        <f>CS719+CT719+CV719</f>
        <v>0</v>
      </c>
      <c r="CX719">
        <f>IF(DB718&gt;0,CX718,0)</f>
        <v>0</v>
      </c>
      <c r="CY719" s="7">
        <f>ROUND(CD719+CJ719+CW719+CX719,2)</f>
        <v>0</v>
      </c>
      <c r="CZ719" s="7">
        <f>IF(AND(CY719&gt;0,CY720=0),CY719,0)</f>
        <v>0</v>
      </c>
      <c r="DA719" s="7">
        <f>IF(DB718&gt;0,DA718,0)</f>
        <v>0</v>
      </c>
      <c r="DB719" s="7">
        <f>IF(ROUND(CY719-DA719,2)&gt;0,ROUND(CY719-DA719,2),0)</f>
        <v>0</v>
      </c>
      <c r="EB719">
        <v>717</v>
      </c>
      <c r="EC719" s="7">
        <f>IF(FB718&gt;0,EC718-1000,EC718)</f>
        <v>0</v>
      </c>
      <c r="ED719" s="20">
        <f>IF(FB718&gt;0,ROUND(PMT($F$92/12,$F$96*12,-EC719),5),0)</f>
        <v>0</v>
      </c>
      <c r="EE719" s="15">
        <f>IF(FB718&gt;0,ROUND(EC719*$EE$1/1000,2),0)</f>
        <v>0</v>
      </c>
      <c r="EF719" s="9">
        <f>INT(EE719)</f>
        <v>0</v>
      </c>
      <c r="EG719" s="23">
        <f>INT((EE719-EF719)*10)/10</f>
        <v>0</v>
      </c>
      <c r="EH719" s="17">
        <f>EE719-EF719-EG719</f>
        <v>0</v>
      </c>
      <c r="EI719" s="23">
        <f>IF(OR(EH719=0.05,EH719=0),EH719,IF(AND(EH719&gt;0.051,EH719&lt;0.1),0.1,IF(AND(EH719&gt;0.001,EH719&lt;0.05),0.05,EH719)))</f>
        <v>0</v>
      </c>
      <c r="EJ719" s="23">
        <f>EF719+EG719+EI719</f>
        <v>0</v>
      </c>
      <c r="EK719" s="15">
        <f>IF(FB718&gt;0,ROUND($ED$1*$EK$1,2),0)</f>
        <v>0</v>
      </c>
      <c r="EL719" s="22">
        <v>0</v>
      </c>
      <c r="EM719" s="22">
        <f>IF(FB718&gt;0,ROUND($ED$1*$EM$1,0),0)</f>
        <v>0</v>
      </c>
      <c r="EN719" s="22">
        <f>IF(FB718&gt;0,ROUND($ED$1*$EN$1,2),0)</f>
        <v>0</v>
      </c>
      <c r="EO719" s="22">
        <f>IF(FB718&gt;0,ROUND($ED$1*$EO$1,2),0)</f>
        <v>0</v>
      </c>
      <c r="EP719" s="22">
        <f>IF(FB718&gt;0,ROUND($ED$1*$EP$1,2),0)</f>
        <v>0</v>
      </c>
      <c r="EQ719" s="15">
        <f>IF(FB718&gt;0,EK719+SUM(EM719:EP719),0)</f>
        <v>0</v>
      </c>
      <c r="ER719" s="22">
        <f>IF(FB718&gt;0,ROUND(EQ719/12,2),0)</f>
        <v>0</v>
      </c>
      <c r="ES719" s="9">
        <f>INT(ER719)</f>
        <v>0</v>
      </c>
      <c r="ET719" s="23">
        <f>INT((ER719-ES719)*10)/10</f>
        <v>0</v>
      </c>
      <c r="EU719" s="17">
        <f>ER719-ES719-ET719</f>
        <v>0</v>
      </c>
      <c r="EV719" s="23">
        <f>IF(OR(EU719=0.05,EU719=0),EU719,IF(AND(EU719&gt;0.051,EU719&lt;0.1),0.1,IF(AND(EU719&gt;0.001,EU719&lt;0.05),0.05,EU719)))</f>
        <v>0</v>
      </c>
      <c r="EW719" s="23">
        <f>ES719+ET719+EV719</f>
        <v>0</v>
      </c>
      <c r="EX719">
        <f>IF(FB718&gt;0,EX718,0)</f>
        <v>0</v>
      </c>
      <c r="EY719" s="7">
        <f>ROUND(ED719+EJ719+EW719+EX719,2)</f>
        <v>0</v>
      </c>
      <c r="EZ719" s="7">
        <f>IF(AND(EY719&gt;0,EY720=0),EY719,0)</f>
        <v>0</v>
      </c>
      <c r="FA719" s="7">
        <f>IF(FB718&gt;0,FA718,0)</f>
        <v>0</v>
      </c>
      <c r="FB719" s="7">
        <f>IF(ROUND(EY719-FA719,2)&gt;0,ROUND(EY719-FA719,2),0)</f>
        <v>0</v>
      </c>
      <c r="GB719">
        <v>717</v>
      </c>
      <c r="GC719" s="7">
        <f>IF(HB718&gt;0,GC718-1000,GC718)</f>
        <v>0</v>
      </c>
      <c r="GD719" s="20">
        <f>IF(HB718&gt;0,ROUND(PMT($F$92/12,$F$96*12,-GC719),5),0)</f>
        <v>0</v>
      </c>
      <c r="GE719" s="15">
        <f>IF(HB718&gt;0,ROUND(GC719*$GE$1/1000,2),0)</f>
        <v>0</v>
      </c>
      <c r="GF719" s="9">
        <f>INT(GE719)</f>
        <v>0</v>
      </c>
      <c r="GG719" s="23">
        <f>INT((GE719-GF719)*10)/10</f>
        <v>0</v>
      </c>
      <c r="GH719" s="17">
        <f>GE719-GF719-GG719</f>
        <v>0</v>
      </c>
      <c r="GI719" s="23">
        <f>IF(OR(GH719=0.05,GH719=0),GH719,IF(AND(GH719&gt;0.051,GH719&lt;0.1),0.1,IF(AND(GH719&gt;0.001,GH719&lt;0.05),0.05,GH719)))</f>
        <v>0</v>
      </c>
      <c r="GJ719" s="23">
        <f>GF719+GG719+GI719</f>
        <v>0</v>
      </c>
      <c r="GK719" s="15">
        <f>IF(HB718&gt;0,ROUND($GD$1*$GK$1,2),0)</f>
        <v>0</v>
      </c>
      <c r="GL719" s="22">
        <v>0</v>
      </c>
      <c r="GM719" s="22">
        <f>IF(HB718&gt;0,ROUND($GD$1*$GM$1,0),0)</f>
        <v>0</v>
      </c>
      <c r="GN719" s="22">
        <f>IF(HB718&gt;0,ROUND($GD$1*$GN$1,2),0)</f>
        <v>0</v>
      </c>
      <c r="GO719" s="22">
        <f>IF(HB718&gt;0,ROUND($GD$1*$GO$1,2),0)</f>
        <v>0</v>
      </c>
      <c r="GP719" s="22">
        <f>IF(HB718&gt;0,ROUND($GD$1*$GP$1,2),0)</f>
        <v>0</v>
      </c>
      <c r="GQ719" s="15">
        <f>IF(HB718&gt;0,GK719+SUM(GM719:GP719),0)</f>
        <v>0</v>
      </c>
      <c r="GR719" s="22">
        <f>IF(HB718&gt;0,ROUND(GQ719/12,2),0)</f>
        <v>0</v>
      </c>
      <c r="GS719" s="9">
        <f>INT(GR719)</f>
        <v>0</v>
      </c>
      <c r="GT719" s="23">
        <f>INT((GR719-GS719)*10)/10</f>
        <v>0</v>
      </c>
      <c r="GU719" s="17">
        <f>GR719-GS719-GT719</f>
        <v>0</v>
      </c>
      <c r="GV719" s="23">
        <f>IF(OR(GU719=0.05,GU719=0),GU719,IF(AND(GU719&gt;0.051,GU719&lt;0.1),0.1,IF(AND(GU719&gt;0.001,GU719&lt;0.05),0.05,GU719)))</f>
        <v>0</v>
      </c>
      <c r="GW719" s="23">
        <f>GS719+GT719+GV719</f>
        <v>0</v>
      </c>
      <c r="GX719">
        <f>IF(HB718&gt;0,GX718,0)</f>
        <v>0</v>
      </c>
      <c r="GY719" s="7">
        <f>ROUND(GD719+GJ719+GW719+GX719,2)</f>
        <v>0</v>
      </c>
      <c r="GZ719" s="7">
        <f>IF(AND(GY719&gt;0,GY720=0),GY719,0)</f>
        <v>0</v>
      </c>
      <c r="HA719" s="7">
        <f>IF(HB718&gt;0,HA718,0)</f>
        <v>0</v>
      </c>
      <c r="HB719" s="7">
        <f>IF(ROUND(GY719-HA719,2)&gt;0,ROUND(GY719-HA719,2),0)</f>
        <v>0</v>
      </c>
    </row>
    <row r="720" spans="1:235">
      <c r="BB720">
        <v>718</v>
      </c>
      <c r="BC720" s="7">
        <f>IF(BW719&gt;0,BC719-1000,BC719)</f>
        <v>0</v>
      </c>
      <c r="BD720" s="20">
        <f>IF(BW719&gt;0,ROUND(PMT($F$92/12,$F$96*12,-BC720),5),0)</f>
        <v>0</v>
      </c>
      <c r="BE720" s="15">
        <f>IF(BW719&gt;0,ROUND(BC720*$E$1/1000,2),0)</f>
        <v>0</v>
      </c>
      <c r="BF720" s="15">
        <f>IF(BW719&gt;0,ROUND(MIN(BC720,$F$168)*$BF$1,2),0)</f>
        <v>0</v>
      </c>
      <c r="BG720" s="22">
        <v>0</v>
      </c>
      <c r="BH720" s="22">
        <f>IF(BW719&gt;0,ROUND(MIN(BC720,$F$168)*$BH$1,0),0)</f>
        <v>0</v>
      </c>
      <c r="BI720" s="22">
        <f>IF(BW719&gt;0,ROUND(MIN(BC720,$F$168)*$BI$1,2),0)</f>
        <v>0</v>
      </c>
      <c r="BJ720" s="22">
        <f>IF(BW719&gt;0,ROUND(MIN(BC720,$F$168)*$BJ$1,2),0)</f>
        <v>0</v>
      </c>
      <c r="BK720" s="22">
        <f>IF(BW719&gt;0,ROUND(MIN(BC720,$F$168)*$BK$1,2),0)</f>
        <v>0</v>
      </c>
      <c r="BL720" s="15">
        <f>IF(BW719&gt;0,BF720+SUM(BH720:BK720),0)</f>
        <v>0</v>
      </c>
      <c r="BM720" s="22">
        <f>IF(BW719&gt;0,ROUND(BL720/12,2),0)</f>
        <v>0</v>
      </c>
      <c r="BN720" s="9">
        <f>INT(BM720)</f>
        <v>0</v>
      </c>
      <c r="BO720" s="23">
        <f>INT((BM720-BN720)*10)/10</f>
        <v>0</v>
      </c>
      <c r="BP720" s="17">
        <f>BM720-BN720-BO720</f>
        <v>0</v>
      </c>
      <c r="BQ720" s="23">
        <f>IF(OR(BP720=0.05,BP720=0),BP720,IF(AND(BP720&gt;0.051,BP720&lt;0.1),0.1,IF(AND(BP720&gt;0.001,BP720&lt;0.05),0.05,BP720)))</f>
        <v>0</v>
      </c>
      <c r="BR720" s="23">
        <f>BN720+BO720+BQ720</f>
        <v>0</v>
      </c>
      <c r="BS720">
        <f>IF(BW719&gt;0,BS719,0)</f>
        <v>0</v>
      </c>
      <c r="BT720" s="7">
        <f>SUM(BD720:BE720)+BR720+BS720</f>
        <v>0</v>
      </c>
      <c r="BU720" s="7">
        <f>IF(AND(BT720&gt;0,BT721=0),BT720,0)</f>
        <v>0</v>
      </c>
      <c r="BV720" s="7">
        <f>IF(BW719&gt;0,BV719,0)</f>
        <v>0</v>
      </c>
      <c r="BW720" s="7">
        <f>IF(ROUND(BT720-BV720,2)&gt;0,ROUND(BT720-BV720,2),0)</f>
        <v>0</v>
      </c>
      <c r="CB720">
        <v>718</v>
      </c>
      <c r="CC720" s="7">
        <f>IF(DB719&gt;0,CC719-1000,CC719)</f>
        <v>0</v>
      </c>
      <c r="CD720" s="20">
        <f>IF(DB719&gt;0,ROUND(PMT($F$92/12,$F$96*12,-CC720),5),0)</f>
        <v>0</v>
      </c>
      <c r="CE720" s="15">
        <f>IF(DB719&gt;0,ROUND(CC720*$CE$1/1000,2),0)</f>
        <v>0</v>
      </c>
      <c r="CF720" s="9">
        <f>INT(CE720)</f>
        <v>0</v>
      </c>
      <c r="CG720" s="23">
        <f>INT((CE720-CF720)*10)/10</f>
        <v>0</v>
      </c>
      <c r="CH720" s="17">
        <f>CE720-CF720-CG720</f>
        <v>0</v>
      </c>
      <c r="CI720" s="23">
        <f>IF(OR(CH720=0.05,CH720=0),CH720,IF(AND(CH720&gt;0.051,CH720&lt;0.1),0.1,IF(AND(CH720&gt;0.001,CH720&lt;0.05),0.05,CH720)))</f>
        <v>0</v>
      </c>
      <c r="CJ720" s="23">
        <f>CF720+CG720+CI720</f>
        <v>0</v>
      </c>
      <c r="CK720" s="15">
        <f>IF(DB719&gt;0,ROUND($CD$1*$CK$1,2),0)</f>
        <v>0</v>
      </c>
      <c r="CL720" s="22">
        <v>0</v>
      </c>
      <c r="CM720" s="22">
        <f>IF(DB719&gt;0,ROUND($CD$1*$CM$1,2),0)</f>
        <v>0</v>
      </c>
      <c r="CN720" s="22">
        <f>IF(DB719&gt;0,ROUND($CD$1*$CN$1,2),0)</f>
        <v>0</v>
      </c>
      <c r="CO720" s="22">
        <f>IF(DB719&gt;0,ROUND($CD$1*$CO$1,2),0)</f>
        <v>0</v>
      </c>
      <c r="CP720" s="22">
        <f>IF(DB719&gt;0,ROUND($CD$1*$CP$1,2),0)</f>
        <v>0</v>
      </c>
      <c r="CQ720" s="15">
        <f>IF(DB719&gt;0,CK720+SUM(CM720:CP720),0)</f>
        <v>0</v>
      </c>
      <c r="CR720" s="22">
        <f>IF(DB719&gt;0,ROUND(CQ720/12,2),0)</f>
        <v>0</v>
      </c>
      <c r="CS720" s="9">
        <f>INT(CR720)</f>
        <v>0</v>
      </c>
      <c r="CT720" s="23">
        <f>INT((CR720-CS720)*10)/10</f>
        <v>0</v>
      </c>
      <c r="CU720" s="17">
        <f>CR720-CS720-CT720</f>
        <v>0</v>
      </c>
      <c r="CV720" s="23">
        <f>IF(OR(CU720=0.05,CU720=0),CU720,IF(AND(CU720&gt;0.051,CU720&lt;0.1),0.1,IF(AND(CU720&gt;0.001,CU720&lt;0.05),0.05,CU720)))</f>
        <v>0</v>
      </c>
      <c r="CW720" s="23">
        <f>CS720+CT720+CV720</f>
        <v>0</v>
      </c>
      <c r="CX720">
        <f>IF(DB719&gt;0,CX719,0)</f>
        <v>0</v>
      </c>
      <c r="CY720" s="7">
        <f>ROUND(CD720+CJ720+CW720+CX720,2)</f>
        <v>0</v>
      </c>
      <c r="CZ720" s="7">
        <f>IF(AND(CY720&gt;0,CY721=0),CY720,0)</f>
        <v>0</v>
      </c>
      <c r="DA720" s="7">
        <f>IF(DB719&gt;0,DA719,0)</f>
        <v>0</v>
      </c>
      <c r="DB720" s="7">
        <f>IF(ROUND(CY720-DA720,2)&gt;0,ROUND(CY720-DA720,2),0)</f>
        <v>0</v>
      </c>
      <c r="EB720">
        <v>718</v>
      </c>
      <c r="EC720" s="7">
        <f>IF(FB719&gt;0,EC719-1000,EC719)</f>
        <v>0</v>
      </c>
      <c r="ED720" s="20">
        <f>IF(FB719&gt;0,ROUND(PMT($F$92/12,$F$96*12,-EC720),5),0)</f>
        <v>0</v>
      </c>
      <c r="EE720" s="15">
        <f>IF(FB719&gt;0,ROUND(EC720*$EE$1/1000,2),0)</f>
        <v>0</v>
      </c>
      <c r="EF720" s="9">
        <f>INT(EE720)</f>
        <v>0</v>
      </c>
      <c r="EG720" s="23">
        <f>INT((EE720-EF720)*10)/10</f>
        <v>0</v>
      </c>
      <c r="EH720" s="17">
        <f>EE720-EF720-EG720</f>
        <v>0</v>
      </c>
      <c r="EI720" s="23">
        <f>IF(OR(EH720=0.05,EH720=0),EH720,IF(AND(EH720&gt;0.051,EH720&lt;0.1),0.1,IF(AND(EH720&gt;0.001,EH720&lt;0.05),0.05,EH720)))</f>
        <v>0</v>
      </c>
      <c r="EJ720" s="23">
        <f>EF720+EG720+EI720</f>
        <v>0</v>
      </c>
      <c r="EK720" s="15">
        <f>IF(FB719&gt;0,ROUND($ED$1*$EK$1,2),0)</f>
        <v>0</v>
      </c>
      <c r="EL720" s="22">
        <v>0</v>
      </c>
      <c r="EM720" s="22">
        <f>IF(FB719&gt;0,ROUND($ED$1*$EM$1,0),0)</f>
        <v>0</v>
      </c>
      <c r="EN720" s="22">
        <f>IF(FB719&gt;0,ROUND($ED$1*$EN$1,2),0)</f>
        <v>0</v>
      </c>
      <c r="EO720" s="22">
        <f>IF(FB719&gt;0,ROUND($ED$1*$EO$1,2),0)</f>
        <v>0</v>
      </c>
      <c r="EP720" s="22">
        <f>IF(FB719&gt;0,ROUND($ED$1*$EP$1,2),0)</f>
        <v>0</v>
      </c>
      <c r="EQ720" s="15">
        <f>IF(FB719&gt;0,EK720+SUM(EM720:EP720),0)</f>
        <v>0</v>
      </c>
      <c r="ER720" s="22">
        <f>IF(FB719&gt;0,ROUND(EQ720/12,2),0)</f>
        <v>0</v>
      </c>
      <c r="ES720" s="9">
        <f>INT(ER720)</f>
        <v>0</v>
      </c>
      <c r="ET720" s="23">
        <f>INT((ER720-ES720)*10)/10</f>
        <v>0</v>
      </c>
      <c r="EU720" s="17">
        <f>ER720-ES720-ET720</f>
        <v>0</v>
      </c>
      <c r="EV720" s="23">
        <f>IF(OR(EU720=0.05,EU720=0),EU720,IF(AND(EU720&gt;0.051,EU720&lt;0.1),0.1,IF(AND(EU720&gt;0.001,EU720&lt;0.05),0.05,EU720)))</f>
        <v>0</v>
      </c>
      <c r="EW720" s="23">
        <f>ES720+ET720+EV720</f>
        <v>0</v>
      </c>
      <c r="EX720">
        <f>IF(FB719&gt;0,EX719,0)</f>
        <v>0</v>
      </c>
      <c r="EY720" s="7">
        <f>ROUND(ED720+EJ720+EW720+EX720,2)</f>
        <v>0</v>
      </c>
      <c r="EZ720" s="7">
        <f>IF(AND(EY720&gt;0,EY721=0),EY720,0)</f>
        <v>0</v>
      </c>
      <c r="FA720" s="7">
        <f>IF(FB719&gt;0,FA719,0)</f>
        <v>0</v>
      </c>
      <c r="FB720" s="7">
        <f>IF(ROUND(EY720-FA720,2)&gt;0,ROUND(EY720-FA720,2),0)</f>
        <v>0</v>
      </c>
      <c r="GB720">
        <v>718</v>
      </c>
      <c r="GC720" s="7">
        <f>IF(HB719&gt;0,GC719-1000,GC719)</f>
        <v>0</v>
      </c>
      <c r="GD720" s="20">
        <f>IF(HB719&gt;0,ROUND(PMT($F$92/12,$F$96*12,-GC720),5),0)</f>
        <v>0</v>
      </c>
      <c r="GE720" s="15">
        <f>IF(HB719&gt;0,ROUND(GC720*$GE$1/1000,2),0)</f>
        <v>0</v>
      </c>
      <c r="GF720" s="9">
        <f>INT(GE720)</f>
        <v>0</v>
      </c>
      <c r="GG720" s="23">
        <f>INT((GE720-GF720)*10)/10</f>
        <v>0</v>
      </c>
      <c r="GH720" s="17">
        <f>GE720-GF720-GG720</f>
        <v>0</v>
      </c>
      <c r="GI720" s="23">
        <f>IF(OR(GH720=0.05,GH720=0),GH720,IF(AND(GH720&gt;0.051,GH720&lt;0.1),0.1,IF(AND(GH720&gt;0.001,GH720&lt;0.05),0.05,GH720)))</f>
        <v>0</v>
      </c>
      <c r="GJ720" s="23">
        <f>GF720+GG720+GI720</f>
        <v>0</v>
      </c>
      <c r="GK720" s="15">
        <f>IF(HB719&gt;0,ROUND($GD$1*$GK$1,2),0)</f>
        <v>0</v>
      </c>
      <c r="GL720" s="22">
        <v>0</v>
      </c>
      <c r="GM720" s="22">
        <f>IF(HB719&gt;0,ROUND($GD$1*$GM$1,0),0)</f>
        <v>0</v>
      </c>
      <c r="GN720" s="22">
        <f>IF(HB719&gt;0,ROUND($GD$1*$GN$1,2),0)</f>
        <v>0</v>
      </c>
      <c r="GO720" s="22">
        <f>IF(HB719&gt;0,ROUND($GD$1*$GO$1,2),0)</f>
        <v>0</v>
      </c>
      <c r="GP720" s="22">
        <f>IF(HB719&gt;0,ROUND($GD$1*$GP$1,2),0)</f>
        <v>0</v>
      </c>
      <c r="GQ720" s="15">
        <f>IF(HB719&gt;0,GK720+SUM(GM720:GP720),0)</f>
        <v>0</v>
      </c>
      <c r="GR720" s="22">
        <f>IF(HB719&gt;0,ROUND(GQ720/12,2),0)</f>
        <v>0</v>
      </c>
      <c r="GS720" s="9">
        <f>INT(GR720)</f>
        <v>0</v>
      </c>
      <c r="GT720" s="23">
        <f>INT((GR720-GS720)*10)/10</f>
        <v>0</v>
      </c>
      <c r="GU720" s="17">
        <f>GR720-GS720-GT720</f>
        <v>0</v>
      </c>
      <c r="GV720" s="23">
        <f>IF(OR(GU720=0.05,GU720=0),GU720,IF(AND(GU720&gt;0.051,GU720&lt;0.1),0.1,IF(AND(GU720&gt;0.001,GU720&lt;0.05),0.05,GU720)))</f>
        <v>0</v>
      </c>
      <c r="GW720" s="23">
        <f>GS720+GT720+GV720</f>
        <v>0</v>
      </c>
      <c r="GX720">
        <f>IF(HB719&gt;0,GX719,0)</f>
        <v>0</v>
      </c>
      <c r="GY720" s="7">
        <f>ROUND(GD720+GJ720+GW720+GX720,2)</f>
        <v>0</v>
      </c>
      <c r="GZ720" s="7">
        <f>IF(AND(GY720&gt;0,GY721=0),GY720,0)</f>
        <v>0</v>
      </c>
      <c r="HA720" s="7">
        <f>IF(HB719&gt;0,HA719,0)</f>
        <v>0</v>
      </c>
      <c r="HB720" s="7">
        <f>IF(ROUND(GY720-HA720,2)&gt;0,ROUND(GY720-HA720,2),0)</f>
        <v>0</v>
      </c>
    </row>
    <row r="721" spans="1:235">
      <c r="BB721">
        <v>719</v>
      </c>
      <c r="BC721" s="7">
        <f>IF(BW720&gt;0,BC720-1000,BC720)</f>
        <v>0</v>
      </c>
      <c r="BD721" s="20">
        <f>IF(BW720&gt;0,ROUND(PMT($F$92/12,$F$96*12,-BC721),5),0)</f>
        <v>0</v>
      </c>
      <c r="BE721" s="15">
        <f>IF(BW720&gt;0,ROUND(BC721*$E$1/1000,2),0)</f>
        <v>0</v>
      </c>
      <c r="BF721" s="15">
        <f>IF(BW720&gt;0,ROUND(MIN(BC721,$F$168)*$BF$1,2),0)</f>
        <v>0</v>
      </c>
      <c r="BG721" s="22">
        <v>0</v>
      </c>
      <c r="BH721" s="22">
        <f>IF(BW720&gt;0,ROUND(MIN(BC721,$F$168)*$BH$1,0),0)</f>
        <v>0</v>
      </c>
      <c r="BI721" s="22">
        <f>IF(BW720&gt;0,ROUND(MIN(BC721,$F$168)*$BI$1,2),0)</f>
        <v>0</v>
      </c>
      <c r="BJ721" s="22">
        <f>IF(BW720&gt;0,ROUND(MIN(BC721,$F$168)*$BJ$1,2),0)</f>
        <v>0</v>
      </c>
      <c r="BK721" s="22">
        <f>IF(BW720&gt;0,ROUND(MIN(BC721,$F$168)*$BK$1,2),0)</f>
        <v>0</v>
      </c>
      <c r="BL721" s="15">
        <f>IF(BW720&gt;0,BF721+SUM(BH721:BK721),0)</f>
        <v>0</v>
      </c>
      <c r="BM721" s="22">
        <f>IF(BW720&gt;0,ROUND(BL721/12,2),0)</f>
        <v>0</v>
      </c>
      <c r="BN721" s="9">
        <f>INT(BM721)</f>
        <v>0</v>
      </c>
      <c r="BO721" s="23">
        <f>INT((BM721-BN721)*10)/10</f>
        <v>0</v>
      </c>
      <c r="BP721" s="17">
        <f>BM721-BN721-BO721</f>
        <v>0</v>
      </c>
      <c r="BQ721" s="23">
        <f>IF(OR(BP721=0.05,BP721=0),BP721,IF(AND(BP721&gt;0.051,BP721&lt;0.1),0.1,IF(AND(BP721&gt;0.001,BP721&lt;0.05),0.05,BP721)))</f>
        <v>0</v>
      </c>
      <c r="BR721" s="23">
        <f>BN721+BO721+BQ721</f>
        <v>0</v>
      </c>
      <c r="BS721">
        <f>IF(BW720&gt;0,BS720,0)</f>
        <v>0</v>
      </c>
      <c r="BT721" s="7">
        <f>SUM(BD721:BE721)+BR721+BS721</f>
        <v>0</v>
      </c>
      <c r="BU721" s="7">
        <f>IF(AND(BT721&gt;0,BT722=0),BT721,0)</f>
        <v>0</v>
      </c>
      <c r="BV721" s="7">
        <f>IF(BW720&gt;0,BV720,0)</f>
        <v>0</v>
      </c>
      <c r="BW721" s="7">
        <f>IF(ROUND(BT721-BV721,2)&gt;0,ROUND(BT721-BV721,2),0)</f>
        <v>0</v>
      </c>
      <c r="CB721">
        <v>719</v>
      </c>
      <c r="CC721" s="7">
        <f>IF(DB720&gt;0,CC720-1000,CC720)</f>
        <v>0</v>
      </c>
      <c r="CD721" s="20">
        <f>IF(DB720&gt;0,ROUND(PMT($F$92/12,$F$96*12,-CC721),5),0)</f>
        <v>0</v>
      </c>
      <c r="CE721" s="15">
        <f>IF(DB720&gt;0,ROUND(CC721*$CE$1/1000,2),0)</f>
        <v>0</v>
      </c>
      <c r="CF721" s="9">
        <f>INT(CE721)</f>
        <v>0</v>
      </c>
      <c r="CG721" s="23">
        <f>INT((CE721-CF721)*10)/10</f>
        <v>0</v>
      </c>
      <c r="CH721" s="17">
        <f>CE721-CF721-CG721</f>
        <v>0</v>
      </c>
      <c r="CI721" s="23">
        <f>IF(OR(CH721=0.05,CH721=0),CH721,IF(AND(CH721&gt;0.051,CH721&lt;0.1),0.1,IF(AND(CH721&gt;0.001,CH721&lt;0.05),0.05,CH721)))</f>
        <v>0</v>
      </c>
      <c r="CJ721" s="23">
        <f>CF721+CG721+CI721</f>
        <v>0</v>
      </c>
      <c r="CK721" s="15">
        <f>IF(DB720&gt;0,ROUND($CD$1*$CK$1,2),0)</f>
        <v>0</v>
      </c>
      <c r="CL721" s="22">
        <v>0</v>
      </c>
      <c r="CM721" s="22">
        <f>IF(DB720&gt;0,ROUND($CD$1*$CM$1,2),0)</f>
        <v>0</v>
      </c>
      <c r="CN721" s="22">
        <f>IF(DB720&gt;0,ROUND($CD$1*$CN$1,2),0)</f>
        <v>0</v>
      </c>
      <c r="CO721" s="22">
        <f>IF(DB720&gt;0,ROUND($CD$1*$CO$1,2),0)</f>
        <v>0</v>
      </c>
      <c r="CP721" s="22">
        <f>IF(DB720&gt;0,ROUND($CD$1*$CP$1,2),0)</f>
        <v>0</v>
      </c>
      <c r="CQ721" s="15">
        <f>IF(DB720&gt;0,CK721+SUM(CM721:CP721),0)</f>
        <v>0</v>
      </c>
      <c r="CR721" s="22">
        <f>IF(DB720&gt;0,ROUND(CQ721/12,2),0)</f>
        <v>0</v>
      </c>
      <c r="CS721" s="9">
        <f>INT(CR721)</f>
        <v>0</v>
      </c>
      <c r="CT721" s="23">
        <f>INT((CR721-CS721)*10)/10</f>
        <v>0</v>
      </c>
      <c r="CU721" s="17">
        <f>CR721-CS721-CT721</f>
        <v>0</v>
      </c>
      <c r="CV721" s="23">
        <f>IF(OR(CU721=0.05,CU721=0),CU721,IF(AND(CU721&gt;0.051,CU721&lt;0.1),0.1,IF(AND(CU721&gt;0.001,CU721&lt;0.05),0.05,CU721)))</f>
        <v>0</v>
      </c>
      <c r="CW721" s="23">
        <f>CS721+CT721+CV721</f>
        <v>0</v>
      </c>
      <c r="CX721">
        <f>IF(DB720&gt;0,CX720,0)</f>
        <v>0</v>
      </c>
      <c r="CY721" s="7">
        <f>ROUND(CD721+CJ721+CW721+CX721,2)</f>
        <v>0</v>
      </c>
      <c r="CZ721" s="7">
        <f>IF(AND(CY721&gt;0,CY722=0),CY721,0)</f>
        <v>0</v>
      </c>
      <c r="DA721" s="7">
        <f>IF(DB720&gt;0,DA720,0)</f>
        <v>0</v>
      </c>
      <c r="DB721" s="7">
        <f>IF(ROUND(CY721-DA721,2)&gt;0,ROUND(CY721-DA721,2),0)</f>
        <v>0</v>
      </c>
      <c r="EB721">
        <v>719</v>
      </c>
      <c r="EC721" s="7">
        <f>IF(FB720&gt;0,EC720-1000,EC720)</f>
        <v>0</v>
      </c>
      <c r="ED721" s="20">
        <f>IF(FB720&gt;0,ROUND(PMT($F$92/12,$F$96*12,-EC721),5),0)</f>
        <v>0</v>
      </c>
      <c r="EE721" s="15">
        <f>IF(FB720&gt;0,ROUND(EC721*$EE$1/1000,2),0)</f>
        <v>0</v>
      </c>
      <c r="EF721" s="9">
        <f>INT(EE721)</f>
        <v>0</v>
      </c>
      <c r="EG721" s="23">
        <f>INT((EE721-EF721)*10)/10</f>
        <v>0</v>
      </c>
      <c r="EH721" s="17">
        <f>EE721-EF721-EG721</f>
        <v>0</v>
      </c>
      <c r="EI721" s="23">
        <f>IF(OR(EH721=0.05,EH721=0),EH721,IF(AND(EH721&gt;0.051,EH721&lt;0.1),0.1,IF(AND(EH721&gt;0.001,EH721&lt;0.05),0.05,EH721)))</f>
        <v>0</v>
      </c>
      <c r="EJ721" s="23">
        <f>EF721+EG721+EI721</f>
        <v>0</v>
      </c>
      <c r="EK721" s="15">
        <f>IF(FB720&gt;0,ROUND($ED$1*$EK$1,2),0)</f>
        <v>0</v>
      </c>
      <c r="EL721" s="22">
        <v>0</v>
      </c>
      <c r="EM721" s="22">
        <f>IF(FB720&gt;0,ROUND($ED$1*$EM$1,0),0)</f>
        <v>0</v>
      </c>
      <c r="EN721" s="22">
        <f>IF(FB720&gt;0,ROUND($ED$1*$EN$1,2),0)</f>
        <v>0</v>
      </c>
      <c r="EO721" s="22">
        <f>IF(FB720&gt;0,ROUND($ED$1*$EO$1,2),0)</f>
        <v>0</v>
      </c>
      <c r="EP721" s="22">
        <f>IF(FB720&gt;0,ROUND($ED$1*$EP$1,2),0)</f>
        <v>0</v>
      </c>
      <c r="EQ721" s="15">
        <f>IF(FB720&gt;0,EK721+SUM(EM721:EP721),0)</f>
        <v>0</v>
      </c>
      <c r="ER721" s="22">
        <f>IF(FB720&gt;0,ROUND(EQ721/12,2),0)</f>
        <v>0</v>
      </c>
      <c r="ES721" s="9">
        <f>INT(ER721)</f>
        <v>0</v>
      </c>
      <c r="ET721" s="23">
        <f>INT((ER721-ES721)*10)/10</f>
        <v>0</v>
      </c>
      <c r="EU721" s="17">
        <f>ER721-ES721-ET721</f>
        <v>0</v>
      </c>
      <c r="EV721" s="23">
        <f>IF(OR(EU721=0.05,EU721=0),EU721,IF(AND(EU721&gt;0.051,EU721&lt;0.1),0.1,IF(AND(EU721&gt;0.001,EU721&lt;0.05),0.05,EU721)))</f>
        <v>0</v>
      </c>
      <c r="EW721" s="23">
        <f>ES721+ET721+EV721</f>
        <v>0</v>
      </c>
      <c r="EX721">
        <f>IF(FB720&gt;0,EX720,0)</f>
        <v>0</v>
      </c>
      <c r="EY721" s="7">
        <f>ROUND(ED721+EJ721+EW721+EX721,2)</f>
        <v>0</v>
      </c>
      <c r="EZ721" s="7">
        <f>IF(AND(EY721&gt;0,EY722=0),EY721,0)</f>
        <v>0</v>
      </c>
      <c r="FA721" s="7">
        <f>IF(FB720&gt;0,FA720,0)</f>
        <v>0</v>
      </c>
      <c r="FB721" s="7">
        <f>IF(ROUND(EY721-FA721,2)&gt;0,ROUND(EY721-FA721,2),0)</f>
        <v>0</v>
      </c>
      <c r="GB721">
        <v>719</v>
      </c>
      <c r="GC721" s="7">
        <f>IF(HB720&gt;0,GC720-1000,GC720)</f>
        <v>0</v>
      </c>
      <c r="GD721" s="20">
        <f>IF(HB720&gt;0,ROUND(PMT($F$92/12,$F$96*12,-GC721),5),0)</f>
        <v>0</v>
      </c>
      <c r="GE721" s="15">
        <f>IF(HB720&gt;0,ROUND(GC721*$GE$1/1000,2),0)</f>
        <v>0</v>
      </c>
      <c r="GF721" s="9">
        <f>INT(GE721)</f>
        <v>0</v>
      </c>
      <c r="GG721" s="23">
        <f>INT((GE721-GF721)*10)/10</f>
        <v>0</v>
      </c>
      <c r="GH721" s="17">
        <f>GE721-GF721-GG721</f>
        <v>0</v>
      </c>
      <c r="GI721" s="23">
        <f>IF(OR(GH721=0.05,GH721=0),GH721,IF(AND(GH721&gt;0.051,GH721&lt;0.1),0.1,IF(AND(GH721&gt;0.001,GH721&lt;0.05),0.05,GH721)))</f>
        <v>0</v>
      </c>
      <c r="GJ721" s="23">
        <f>GF721+GG721+GI721</f>
        <v>0</v>
      </c>
      <c r="GK721" s="15">
        <f>IF(HB720&gt;0,ROUND($GD$1*$GK$1,2),0)</f>
        <v>0</v>
      </c>
      <c r="GL721" s="22">
        <v>0</v>
      </c>
      <c r="GM721" s="22">
        <f>IF(HB720&gt;0,ROUND($GD$1*$GM$1,0),0)</f>
        <v>0</v>
      </c>
      <c r="GN721" s="22">
        <f>IF(HB720&gt;0,ROUND($GD$1*$GN$1,2),0)</f>
        <v>0</v>
      </c>
      <c r="GO721" s="22">
        <f>IF(HB720&gt;0,ROUND($GD$1*$GO$1,2),0)</f>
        <v>0</v>
      </c>
      <c r="GP721" s="22">
        <f>IF(HB720&gt;0,ROUND($GD$1*$GP$1,2),0)</f>
        <v>0</v>
      </c>
      <c r="GQ721" s="15">
        <f>IF(HB720&gt;0,GK721+SUM(GM721:GP721),0)</f>
        <v>0</v>
      </c>
      <c r="GR721" s="22">
        <f>IF(HB720&gt;0,ROUND(GQ721/12,2),0)</f>
        <v>0</v>
      </c>
      <c r="GS721" s="9">
        <f>INT(GR721)</f>
        <v>0</v>
      </c>
      <c r="GT721" s="23">
        <f>INT((GR721-GS721)*10)/10</f>
        <v>0</v>
      </c>
      <c r="GU721" s="17">
        <f>GR721-GS721-GT721</f>
        <v>0</v>
      </c>
      <c r="GV721" s="23">
        <f>IF(OR(GU721=0.05,GU721=0),GU721,IF(AND(GU721&gt;0.051,GU721&lt;0.1),0.1,IF(AND(GU721&gt;0.001,GU721&lt;0.05),0.05,GU721)))</f>
        <v>0</v>
      </c>
      <c r="GW721" s="23">
        <f>GS721+GT721+GV721</f>
        <v>0</v>
      </c>
      <c r="GX721">
        <f>IF(HB720&gt;0,GX720,0)</f>
        <v>0</v>
      </c>
      <c r="GY721" s="7">
        <f>ROUND(GD721+GJ721+GW721+GX721,2)</f>
        <v>0</v>
      </c>
      <c r="GZ721" s="7">
        <f>IF(AND(GY721&gt;0,GY722=0),GY721,0)</f>
        <v>0</v>
      </c>
      <c r="HA721" s="7">
        <f>IF(HB720&gt;0,HA720,0)</f>
        <v>0</v>
      </c>
      <c r="HB721" s="7">
        <f>IF(ROUND(GY721-HA721,2)&gt;0,ROUND(GY721-HA721,2),0)</f>
        <v>0</v>
      </c>
    </row>
    <row r="722" spans="1:235">
      <c r="BB722">
        <v>720</v>
      </c>
      <c r="BC722" s="7">
        <f>IF(BW721&gt;0,BC721-1000,BC721)</f>
        <v>0</v>
      </c>
      <c r="BD722" s="20">
        <f>IF(BW721&gt;0,ROUND(PMT($F$92/12,$F$96*12,-BC722),5),0)</f>
        <v>0</v>
      </c>
      <c r="BE722" s="15">
        <f>IF(BW721&gt;0,ROUND(BC722*$E$1/1000,2),0)</f>
        <v>0</v>
      </c>
      <c r="BF722" s="15">
        <f>IF(BW721&gt;0,ROUND(MIN(BC722,$F$168)*$BF$1,2),0)</f>
        <v>0</v>
      </c>
      <c r="BG722" s="22">
        <v>0</v>
      </c>
      <c r="BH722" s="22">
        <f>IF(BW721&gt;0,ROUND(MIN(BC722,$F$168)*$BH$1,0),0)</f>
        <v>0</v>
      </c>
      <c r="BI722" s="22">
        <f>IF(BW721&gt;0,ROUND(MIN(BC722,$F$168)*$BI$1,2),0)</f>
        <v>0</v>
      </c>
      <c r="BJ722" s="22">
        <f>IF(BW721&gt;0,ROUND(MIN(BC722,$F$168)*$BJ$1,2),0)</f>
        <v>0</v>
      </c>
      <c r="BK722" s="22">
        <f>IF(BW721&gt;0,ROUND(MIN(BC722,$F$168)*$BK$1,2),0)</f>
        <v>0</v>
      </c>
      <c r="BL722" s="15">
        <f>IF(BW721&gt;0,BF722+SUM(BH722:BK722),0)</f>
        <v>0</v>
      </c>
      <c r="BM722" s="22">
        <f>IF(BW721&gt;0,ROUND(BL722/12,2),0)</f>
        <v>0</v>
      </c>
      <c r="BN722" s="9">
        <f>INT(BM722)</f>
        <v>0</v>
      </c>
      <c r="BO722" s="23">
        <f>INT((BM722-BN722)*10)/10</f>
        <v>0</v>
      </c>
      <c r="BP722" s="17">
        <f>BM722-BN722-BO722</f>
        <v>0</v>
      </c>
      <c r="BQ722" s="23">
        <f>IF(OR(BP722=0.05,BP722=0),BP722,IF(AND(BP722&gt;0.051,BP722&lt;0.1),0.1,IF(AND(BP722&gt;0.001,BP722&lt;0.05),0.05,BP722)))</f>
        <v>0</v>
      </c>
      <c r="BR722" s="23">
        <f>BN722+BO722+BQ722</f>
        <v>0</v>
      </c>
      <c r="BS722">
        <f>IF(BW721&gt;0,BS721,0)</f>
        <v>0</v>
      </c>
      <c r="BT722" s="7">
        <f>SUM(BD722:BE722)+BR722+BS722</f>
        <v>0</v>
      </c>
      <c r="BU722" s="7">
        <f>IF(AND(BT722&gt;0,BT723=0),BT722,0)</f>
        <v>0</v>
      </c>
      <c r="BV722" s="7">
        <f>IF(BW721&gt;0,BV721,0)</f>
        <v>0</v>
      </c>
      <c r="BW722" s="7">
        <f>IF(ROUND(BT722-BV722,2)&gt;0,ROUND(BT722-BV722,2),0)</f>
        <v>0</v>
      </c>
      <c r="CB722">
        <v>720</v>
      </c>
      <c r="CC722" s="7">
        <f>IF(DB721&gt;0,CC721-1000,CC721)</f>
        <v>0</v>
      </c>
      <c r="CD722" s="20">
        <f>IF(DB721&gt;0,ROUND(PMT($F$92/12,$F$96*12,-CC722),5),0)</f>
        <v>0</v>
      </c>
      <c r="CE722" s="15">
        <f>IF(DB721&gt;0,ROUND(CC722*$CE$1/1000,2),0)</f>
        <v>0</v>
      </c>
      <c r="CF722" s="9">
        <f>INT(CE722)</f>
        <v>0</v>
      </c>
      <c r="CG722" s="23">
        <f>INT((CE722-CF722)*10)/10</f>
        <v>0</v>
      </c>
      <c r="CH722" s="17">
        <f>CE722-CF722-CG722</f>
        <v>0</v>
      </c>
      <c r="CI722" s="23">
        <f>IF(OR(CH722=0.05,CH722=0),CH722,IF(AND(CH722&gt;0.051,CH722&lt;0.1),0.1,IF(AND(CH722&gt;0.001,CH722&lt;0.05),0.05,CH722)))</f>
        <v>0</v>
      </c>
      <c r="CJ722" s="23">
        <f>CF722+CG722+CI722</f>
        <v>0</v>
      </c>
      <c r="CK722" s="15">
        <f>IF(DB721&gt;0,ROUND($CD$1*$CK$1,2),0)</f>
        <v>0</v>
      </c>
      <c r="CL722" s="22">
        <v>0</v>
      </c>
      <c r="CM722" s="22">
        <f>IF(DB721&gt;0,ROUND($CD$1*$CM$1,2),0)</f>
        <v>0</v>
      </c>
      <c r="CN722" s="22">
        <f>IF(DB721&gt;0,ROUND($CD$1*$CN$1,2),0)</f>
        <v>0</v>
      </c>
      <c r="CO722" s="22">
        <f>IF(DB721&gt;0,ROUND($CD$1*$CO$1,2),0)</f>
        <v>0</v>
      </c>
      <c r="CP722" s="22">
        <f>IF(DB721&gt;0,ROUND($CD$1*$CP$1,2),0)</f>
        <v>0</v>
      </c>
      <c r="CQ722" s="15">
        <f>IF(DB721&gt;0,CK722+SUM(CM722:CP722),0)</f>
        <v>0</v>
      </c>
      <c r="CR722" s="22">
        <f>IF(DB721&gt;0,ROUND(CQ722/12,2),0)</f>
        <v>0</v>
      </c>
      <c r="CS722" s="9">
        <f>INT(CR722)</f>
        <v>0</v>
      </c>
      <c r="CT722" s="23">
        <f>INT((CR722-CS722)*10)/10</f>
        <v>0</v>
      </c>
      <c r="CU722" s="17">
        <f>CR722-CS722-CT722</f>
        <v>0</v>
      </c>
      <c r="CV722" s="23">
        <f>IF(OR(CU722=0.05,CU722=0),CU722,IF(AND(CU722&gt;0.051,CU722&lt;0.1),0.1,IF(AND(CU722&gt;0.001,CU722&lt;0.05),0.05,CU722)))</f>
        <v>0</v>
      </c>
      <c r="CW722" s="23">
        <f>CS722+CT722+CV722</f>
        <v>0</v>
      </c>
      <c r="CX722">
        <f>IF(DB721&gt;0,CX721,0)</f>
        <v>0</v>
      </c>
      <c r="CY722" s="7">
        <f>ROUND(CD722+CJ722+CW722+CX722,2)</f>
        <v>0</v>
      </c>
      <c r="CZ722" s="7">
        <f>IF(AND(CY722&gt;0,CY723=0),CY722,0)</f>
        <v>0</v>
      </c>
      <c r="DA722" s="7">
        <f>IF(DB721&gt;0,DA721,0)</f>
        <v>0</v>
      </c>
      <c r="DB722" s="7">
        <f>IF(ROUND(CY722-DA722,2)&gt;0,ROUND(CY722-DA722,2),0)</f>
        <v>0</v>
      </c>
      <c r="EB722">
        <v>720</v>
      </c>
      <c r="EC722" s="7">
        <f>IF(FB721&gt;0,EC721-1000,EC721)</f>
        <v>0</v>
      </c>
      <c r="ED722" s="20">
        <f>IF(FB721&gt;0,ROUND(PMT($F$92/12,$F$96*12,-EC722),5),0)</f>
        <v>0</v>
      </c>
      <c r="EE722" s="15">
        <f>IF(FB721&gt;0,ROUND(EC722*$EE$1/1000,2),0)</f>
        <v>0</v>
      </c>
      <c r="EF722" s="9">
        <f>INT(EE722)</f>
        <v>0</v>
      </c>
      <c r="EG722" s="23">
        <f>INT((EE722-EF722)*10)/10</f>
        <v>0</v>
      </c>
      <c r="EH722" s="17">
        <f>EE722-EF722-EG722</f>
        <v>0</v>
      </c>
      <c r="EI722" s="23">
        <f>IF(OR(EH722=0.05,EH722=0),EH722,IF(AND(EH722&gt;0.051,EH722&lt;0.1),0.1,IF(AND(EH722&gt;0.001,EH722&lt;0.05),0.05,EH722)))</f>
        <v>0</v>
      </c>
      <c r="EJ722" s="23">
        <f>EF722+EG722+EI722</f>
        <v>0</v>
      </c>
      <c r="EK722" s="15">
        <f>IF(FB721&gt;0,ROUND($ED$1*$EK$1,2),0)</f>
        <v>0</v>
      </c>
      <c r="EL722" s="22">
        <v>0</v>
      </c>
      <c r="EM722" s="22">
        <f>IF(FB721&gt;0,ROUND($ED$1*$EM$1,0),0)</f>
        <v>0</v>
      </c>
      <c r="EN722" s="22">
        <f>IF(FB721&gt;0,ROUND($ED$1*$EN$1,2),0)</f>
        <v>0</v>
      </c>
      <c r="EO722" s="22">
        <f>IF(FB721&gt;0,ROUND($ED$1*$EO$1,2),0)</f>
        <v>0</v>
      </c>
      <c r="EP722" s="22">
        <f>IF(FB721&gt;0,ROUND($ED$1*$EP$1,2),0)</f>
        <v>0</v>
      </c>
      <c r="EQ722" s="15">
        <f>IF(FB721&gt;0,EK722+SUM(EM722:EP722),0)</f>
        <v>0</v>
      </c>
      <c r="ER722" s="22">
        <f>IF(FB721&gt;0,ROUND(EQ722/12,2),0)</f>
        <v>0</v>
      </c>
      <c r="ES722" s="9">
        <f>INT(ER722)</f>
        <v>0</v>
      </c>
      <c r="ET722" s="23">
        <f>INT((ER722-ES722)*10)/10</f>
        <v>0</v>
      </c>
      <c r="EU722" s="17">
        <f>ER722-ES722-ET722</f>
        <v>0</v>
      </c>
      <c r="EV722" s="23">
        <f>IF(OR(EU722=0.05,EU722=0),EU722,IF(AND(EU722&gt;0.051,EU722&lt;0.1),0.1,IF(AND(EU722&gt;0.001,EU722&lt;0.05),0.05,EU722)))</f>
        <v>0</v>
      </c>
      <c r="EW722" s="23">
        <f>ES722+ET722+EV722</f>
        <v>0</v>
      </c>
      <c r="EX722">
        <f>IF(FB721&gt;0,EX721,0)</f>
        <v>0</v>
      </c>
      <c r="EY722" s="7">
        <f>ROUND(ED722+EJ722+EW722+EX722,2)</f>
        <v>0</v>
      </c>
      <c r="EZ722" s="7">
        <f>IF(AND(EY722&gt;0,EY723=0),EY722,0)</f>
        <v>0</v>
      </c>
      <c r="FA722" s="7">
        <f>IF(FB721&gt;0,FA721,0)</f>
        <v>0</v>
      </c>
      <c r="FB722" s="7">
        <f>IF(ROUND(EY722-FA722,2)&gt;0,ROUND(EY722-FA722,2),0)</f>
        <v>0</v>
      </c>
      <c r="GB722">
        <v>720</v>
      </c>
      <c r="GC722" s="7">
        <f>IF(HB721&gt;0,GC721-1000,GC721)</f>
        <v>0</v>
      </c>
      <c r="GD722" s="20">
        <f>IF(HB721&gt;0,ROUND(PMT($F$92/12,$F$96*12,-GC722),5),0)</f>
        <v>0</v>
      </c>
      <c r="GE722" s="15">
        <f>IF(HB721&gt;0,ROUND(GC722*$GE$1/1000,2),0)</f>
        <v>0</v>
      </c>
      <c r="GF722" s="9">
        <f>INT(GE722)</f>
        <v>0</v>
      </c>
      <c r="GG722" s="23">
        <f>INT((GE722-GF722)*10)/10</f>
        <v>0</v>
      </c>
      <c r="GH722" s="17">
        <f>GE722-GF722-GG722</f>
        <v>0</v>
      </c>
      <c r="GI722" s="23">
        <f>IF(OR(GH722=0.05,GH722=0),GH722,IF(AND(GH722&gt;0.051,GH722&lt;0.1),0.1,IF(AND(GH722&gt;0.001,GH722&lt;0.05),0.05,GH722)))</f>
        <v>0</v>
      </c>
      <c r="GJ722" s="23">
        <f>GF722+GG722+GI722</f>
        <v>0</v>
      </c>
      <c r="GK722" s="15">
        <f>IF(HB721&gt;0,ROUND($GD$1*$GK$1,2),0)</f>
        <v>0</v>
      </c>
      <c r="GL722" s="22">
        <v>0</v>
      </c>
      <c r="GM722" s="22">
        <f>IF(HB721&gt;0,ROUND($GD$1*$GM$1,0),0)</f>
        <v>0</v>
      </c>
      <c r="GN722" s="22">
        <f>IF(HB721&gt;0,ROUND($GD$1*$GN$1,2),0)</f>
        <v>0</v>
      </c>
      <c r="GO722" s="22">
        <f>IF(HB721&gt;0,ROUND($GD$1*$GO$1,2),0)</f>
        <v>0</v>
      </c>
      <c r="GP722" s="22">
        <f>IF(HB721&gt;0,ROUND($GD$1*$GP$1,2),0)</f>
        <v>0</v>
      </c>
      <c r="GQ722" s="15">
        <f>IF(HB721&gt;0,GK722+SUM(GM722:GP722),0)</f>
        <v>0</v>
      </c>
      <c r="GR722" s="22">
        <f>IF(HB721&gt;0,ROUND(GQ722/12,2),0)</f>
        <v>0</v>
      </c>
      <c r="GS722" s="9">
        <f>INT(GR722)</f>
        <v>0</v>
      </c>
      <c r="GT722" s="23">
        <f>INT((GR722-GS722)*10)/10</f>
        <v>0</v>
      </c>
      <c r="GU722" s="17">
        <f>GR722-GS722-GT722</f>
        <v>0</v>
      </c>
      <c r="GV722" s="23">
        <f>IF(OR(GU722=0.05,GU722=0),GU722,IF(AND(GU722&gt;0.051,GU722&lt;0.1),0.1,IF(AND(GU722&gt;0.001,GU722&lt;0.05),0.05,GU722)))</f>
        <v>0</v>
      </c>
      <c r="GW722" s="23">
        <f>GS722+GT722+GV722</f>
        <v>0</v>
      </c>
      <c r="GX722">
        <f>IF(HB721&gt;0,GX721,0)</f>
        <v>0</v>
      </c>
      <c r="GY722" s="7">
        <f>ROUND(GD722+GJ722+GW722+GX722,2)</f>
        <v>0</v>
      </c>
      <c r="GZ722" s="7">
        <f>IF(AND(GY722&gt;0,GY723=0),GY722,0)</f>
        <v>0</v>
      </c>
      <c r="HA722" s="7">
        <f>IF(HB721&gt;0,HA721,0)</f>
        <v>0</v>
      </c>
      <c r="HB722" s="7">
        <f>IF(ROUND(GY722-HA722,2)&gt;0,ROUND(GY722-HA722,2),0)</f>
        <v>0</v>
      </c>
    </row>
    <row r="723" spans="1:235">
      <c r="BB723">
        <v>721</v>
      </c>
      <c r="BC723" s="7">
        <f>IF(BW722&gt;0,BC722-1000,BC722)</f>
        <v>0</v>
      </c>
      <c r="BD723" s="20">
        <f>IF(BW722&gt;0,ROUND(PMT($F$92/12,$F$96*12,-BC723),5),0)</f>
        <v>0</v>
      </c>
      <c r="BE723" s="15">
        <f>IF(BW722&gt;0,ROUND(BC723*$E$1/1000,2),0)</f>
        <v>0</v>
      </c>
      <c r="BF723" s="15">
        <f>IF(BW722&gt;0,ROUND(MIN(BC723,$F$168)*$BF$1,2),0)</f>
        <v>0</v>
      </c>
      <c r="BG723" s="22">
        <v>0</v>
      </c>
      <c r="BH723" s="22">
        <f>IF(BW722&gt;0,ROUND(MIN(BC723,$F$168)*$BH$1,0),0)</f>
        <v>0</v>
      </c>
      <c r="BI723" s="22">
        <f>IF(BW722&gt;0,ROUND(MIN(BC723,$F$168)*$BI$1,2),0)</f>
        <v>0</v>
      </c>
      <c r="BJ723" s="22">
        <f>IF(BW722&gt;0,ROUND(MIN(BC723,$F$168)*$BJ$1,2),0)</f>
        <v>0</v>
      </c>
      <c r="BK723" s="22">
        <f>IF(BW722&gt;0,ROUND(MIN(BC723,$F$168)*$BK$1,2),0)</f>
        <v>0</v>
      </c>
      <c r="BL723" s="15">
        <f>IF(BW722&gt;0,BF723+SUM(BH723:BK723),0)</f>
        <v>0</v>
      </c>
      <c r="BM723" s="22">
        <f>IF(BW722&gt;0,ROUND(BL723/12,2),0)</f>
        <v>0</v>
      </c>
      <c r="BN723" s="9">
        <f>INT(BM723)</f>
        <v>0</v>
      </c>
      <c r="BO723" s="23">
        <f>INT((BM723-BN723)*10)/10</f>
        <v>0</v>
      </c>
      <c r="BP723" s="17">
        <f>BM723-BN723-BO723</f>
        <v>0</v>
      </c>
      <c r="BQ723" s="23">
        <f>IF(OR(BP723=0.05,BP723=0),BP723,IF(AND(BP723&gt;0.051,BP723&lt;0.1),0.1,IF(AND(BP723&gt;0.001,BP723&lt;0.05),0.05,BP723)))</f>
        <v>0</v>
      </c>
      <c r="BR723" s="23">
        <f>BN723+BO723+BQ723</f>
        <v>0</v>
      </c>
      <c r="BS723">
        <f>IF(BW722&gt;0,BS722,0)</f>
        <v>0</v>
      </c>
      <c r="BT723" s="7">
        <f>SUM(BD723:BE723)+BR723+BS723</f>
        <v>0</v>
      </c>
      <c r="BU723" s="7">
        <f>IF(AND(BT723&gt;0,BT724=0),BT723,0)</f>
        <v>0</v>
      </c>
      <c r="BV723" s="7">
        <f>IF(BW722&gt;0,BV722,0)</f>
        <v>0</v>
      </c>
      <c r="BW723" s="7">
        <f>IF(ROUND(BT723-BV723,2)&gt;0,ROUND(BT723-BV723,2),0)</f>
        <v>0</v>
      </c>
      <c r="CB723">
        <v>721</v>
      </c>
      <c r="CC723" s="7">
        <f>IF(DB722&gt;0,CC722-1000,CC722)</f>
        <v>0</v>
      </c>
      <c r="CD723" s="20">
        <f>IF(DB722&gt;0,ROUND(PMT($F$92/12,$F$96*12,-CC723),5),0)</f>
        <v>0</v>
      </c>
      <c r="CE723" s="15">
        <f>IF(DB722&gt;0,ROUND(CC723*$CE$1/1000,2),0)</f>
        <v>0</v>
      </c>
      <c r="CF723" s="9">
        <f>INT(CE723)</f>
        <v>0</v>
      </c>
      <c r="CG723" s="23">
        <f>INT((CE723-CF723)*10)/10</f>
        <v>0</v>
      </c>
      <c r="CH723" s="17">
        <f>CE723-CF723-CG723</f>
        <v>0</v>
      </c>
      <c r="CI723" s="23">
        <f>IF(OR(CH723=0.05,CH723=0),CH723,IF(AND(CH723&gt;0.051,CH723&lt;0.1),0.1,IF(AND(CH723&gt;0.001,CH723&lt;0.05),0.05,CH723)))</f>
        <v>0</v>
      </c>
      <c r="CJ723" s="23">
        <f>CF723+CG723+CI723</f>
        <v>0</v>
      </c>
      <c r="CK723" s="15">
        <f>IF(DB722&gt;0,ROUND($CD$1*$CK$1,2),0)</f>
        <v>0</v>
      </c>
      <c r="CL723" s="22">
        <v>0</v>
      </c>
      <c r="CM723" s="22">
        <f>IF(DB722&gt;0,ROUND($CD$1*$CM$1,2),0)</f>
        <v>0</v>
      </c>
      <c r="CN723" s="22">
        <f>IF(DB722&gt;0,ROUND($CD$1*$CN$1,2),0)</f>
        <v>0</v>
      </c>
      <c r="CO723" s="22">
        <f>IF(DB722&gt;0,ROUND($CD$1*$CO$1,2),0)</f>
        <v>0</v>
      </c>
      <c r="CP723" s="22">
        <f>IF(DB722&gt;0,ROUND($CD$1*$CP$1,2),0)</f>
        <v>0</v>
      </c>
      <c r="CQ723" s="15">
        <f>IF(DB722&gt;0,CK723+SUM(CM723:CP723),0)</f>
        <v>0</v>
      </c>
      <c r="CR723" s="22">
        <f>IF(DB722&gt;0,ROUND(CQ723/12,2),0)</f>
        <v>0</v>
      </c>
      <c r="CS723" s="9">
        <f>INT(CR723)</f>
        <v>0</v>
      </c>
      <c r="CT723" s="23">
        <f>INT((CR723-CS723)*10)/10</f>
        <v>0</v>
      </c>
      <c r="CU723" s="17">
        <f>CR723-CS723-CT723</f>
        <v>0</v>
      </c>
      <c r="CV723" s="23">
        <f>IF(OR(CU723=0.05,CU723=0),CU723,IF(AND(CU723&gt;0.051,CU723&lt;0.1),0.1,IF(AND(CU723&gt;0.001,CU723&lt;0.05),0.05,CU723)))</f>
        <v>0</v>
      </c>
      <c r="CW723" s="23">
        <f>CS723+CT723+CV723</f>
        <v>0</v>
      </c>
      <c r="CX723">
        <f>IF(DB722&gt;0,CX722,0)</f>
        <v>0</v>
      </c>
      <c r="CY723" s="7">
        <f>ROUND(CD723+CJ723+CW723+CX723,2)</f>
        <v>0</v>
      </c>
      <c r="CZ723" s="7">
        <f>IF(AND(CY723&gt;0,CY724=0),CY723,0)</f>
        <v>0</v>
      </c>
      <c r="DA723" s="7">
        <f>IF(DB722&gt;0,DA722,0)</f>
        <v>0</v>
      </c>
      <c r="DB723" s="7">
        <f>IF(ROUND(CY723-DA723,2)&gt;0,ROUND(CY723-DA723,2),0)</f>
        <v>0</v>
      </c>
      <c r="EB723">
        <v>721</v>
      </c>
      <c r="EC723" s="7">
        <f>IF(FB722&gt;0,EC722-1000,EC722)</f>
        <v>0</v>
      </c>
      <c r="ED723" s="20">
        <f>IF(FB722&gt;0,ROUND(PMT($F$92/12,$F$96*12,-EC723),5),0)</f>
        <v>0</v>
      </c>
      <c r="EE723" s="15">
        <f>IF(FB722&gt;0,ROUND(EC723*$EE$1/1000,2),0)</f>
        <v>0</v>
      </c>
      <c r="EF723" s="9">
        <f>INT(EE723)</f>
        <v>0</v>
      </c>
      <c r="EG723" s="23">
        <f>INT((EE723-EF723)*10)/10</f>
        <v>0</v>
      </c>
      <c r="EH723" s="17">
        <f>EE723-EF723-EG723</f>
        <v>0</v>
      </c>
      <c r="EI723" s="23">
        <f>IF(OR(EH723=0.05,EH723=0),EH723,IF(AND(EH723&gt;0.051,EH723&lt;0.1),0.1,IF(AND(EH723&gt;0.001,EH723&lt;0.05),0.05,EH723)))</f>
        <v>0</v>
      </c>
      <c r="EJ723" s="23">
        <f>EF723+EG723+EI723</f>
        <v>0</v>
      </c>
      <c r="EK723" s="15">
        <f>IF(FB722&gt;0,ROUND($ED$1*$EK$1,2),0)</f>
        <v>0</v>
      </c>
      <c r="EL723" s="22">
        <v>0</v>
      </c>
      <c r="EM723" s="22">
        <f>IF(FB722&gt;0,ROUND($ED$1*$EM$1,0),0)</f>
        <v>0</v>
      </c>
      <c r="EN723" s="22">
        <f>IF(FB722&gt;0,ROUND($ED$1*$EN$1,2),0)</f>
        <v>0</v>
      </c>
      <c r="EO723" s="22">
        <f>IF(FB722&gt;0,ROUND($ED$1*$EO$1,2),0)</f>
        <v>0</v>
      </c>
      <c r="EP723" s="22">
        <f>IF(FB722&gt;0,ROUND($ED$1*$EP$1,2),0)</f>
        <v>0</v>
      </c>
      <c r="EQ723" s="15">
        <f>IF(FB722&gt;0,EK723+SUM(EM723:EP723),0)</f>
        <v>0</v>
      </c>
      <c r="ER723" s="22">
        <f>IF(FB722&gt;0,ROUND(EQ723/12,2),0)</f>
        <v>0</v>
      </c>
      <c r="ES723" s="9">
        <f>INT(ER723)</f>
        <v>0</v>
      </c>
      <c r="ET723" s="23">
        <f>INT((ER723-ES723)*10)/10</f>
        <v>0</v>
      </c>
      <c r="EU723" s="17">
        <f>ER723-ES723-ET723</f>
        <v>0</v>
      </c>
      <c r="EV723" s="23">
        <f>IF(OR(EU723=0.05,EU723=0),EU723,IF(AND(EU723&gt;0.051,EU723&lt;0.1),0.1,IF(AND(EU723&gt;0.001,EU723&lt;0.05),0.05,EU723)))</f>
        <v>0</v>
      </c>
      <c r="EW723" s="23">
        <f>ES723+ET723+EV723</f>
        <v>0</v>
      </c>
      <c r="EX723">
        <f>IF(FB722&gt;0,EX722,0)</f>
        <v>0</v>
      </c>
      <c r="EY723" s="7">
        <f>ROUND(ED723+EJ723+EW723+EX723,2)</f>
        <v>0</v>
      </c>
      <c r="EZ723" s="7">
        <f>IF(AND(EY723&gt;0,EY724=0),EY723,0)</f>
        <v>0</v>
      </c>
      <c r="FA723" s="7">
        <f>IF(FB722&gt;0,FA722,0)</f>
        <v>0</v>
      </c>
      <c r="FB723" s="7">
        <f>IF(ROUND(EY723-FA723,2)&gt;0,ROUND(EY723-FA723,2),0)</f>
        <v>0</v>
      </c>
      <c r="GB723">
        <v>721</v>
      </c>
      <c r="GC723" s="7">
        <f>IF(HB722&gt;0,GC722-1000,GC722)</f>
        <v>0</v>
      </c>
      <c r="GD723" s="20">
        <f>IF(HB722&gt;0,ROUND(PMT($F$92/12,$F$96*12,-GC723),5),0)</f>
        <v>0</v>
      </c>
      <c r="GE723" s="15">
        <f>IF(HB722&gt;0,ROUND(GC723*$GE$1/1000,2),0)</f>
        <v>0</v>
      </c>
      <c r="GF723" s="9">
        <f>INT(GE723)</f>
        <v>0</v>
      </c>
      <c r="GG723" s="23">
        <f>INT((GE723-GF723)*10)/10</f>
        <v>0</v>
      </c>
      <c r="GH723" s="17">
        <f>GE723-GF723-GG723</f>
        <v>0</v>
      </c>
      <c r="GI723" s="23">
        <f>IF(OR(GH723=0.05,GH723=0),GH723,IF(AND(GH723&gt;0.051,GH723&lt;0.1),0.1,IF(AND(GH723&gt;0.001,GH723&lt;0.05),0.05,GH723)))</f>
        <v>0</v>
      </c>
      <c r="GJ723" s="23">
        <f>GF723+GG723+GI723</f>
        <v>0</v>
      </c>
      <c r="GK723" s="15">
        <f>IF(HB722&gt;0,ROUND($GD$1*$GK$1,2),0)</f>
        <v>0</v>
      </c>
      <c r="GL723" s="22">
        <v>0</v>
      </c>
      <c r="GM723" s="22">
        <f>IF(HB722&gt;0,ROUND($GD$1*$GM$1,0),0)</f>
        <v>0</v>
      </c>
      <c r="GN723" s="22">
        <f>IF(HB722&gt;0,ROUND($GD$1*$GN$1,2),0)</f>
        <v>0</v>
      </c>
      <c r="GO723" s="22">
        <f>IF(HB722&gt;0,ROUND($GD$1*$GO$1,2),0)</f>
        <v>0</v>
      </c>
      <c r="GP723" s="22">
        <f>IF(HB722&gt;0,ROUND($GD$1*$GP$1,2),0)</f>
        <v>0</v>
      </c>
      <c r="GQ723" s="15">
        <f>IF(HB722&gt;0,GK723+SUM(GM723:GP723),0)</f>
        <v>0</v>
      </c>
      <c r="GR723" s="22">
        <f>IF(HB722&gt;0,ROUND(GQ723/12,2),0)</f>
        <v>0</v>
      </c>
      <c r="GS723" s="9">
        <f>INT(GR723)</f>
        <v>0</v>
      </c>
      <c r="GT723" s="23">
        <f>INT((GR723-GS723)*10)/10</f>
        <v>0</v>
      </c>
      <c r="GU723" s="17">
        <f>GR723-GS723-GT723</f>
        <v>0</v>
      </c>
      <c r="GV723" s="23">
        <f>IF(OR(GU723=0.05,GU723=0),GU723,IF(AND(GU723&gt;0.051,GU723&lt;0.1),0.1,IF(AND(GU723&gt;0.001,GU723&lt;0.05),0.05,GU723)))</f>
        <v>0</v>
      </c>
      <c r="GW723" s="23">
        <f>GS723+GT723+GV723</f>
        <v>0</v>
      </c>
      <c r="GX723">
        <f>IF(HB722&gt;0,GX722,0)</f>
        <v>0</v>
      </c>
      <c r="GY723" s="7">
        <f>ROUND(GD723+GJ723+GW723+GX723,2)</f>
        <v>0</v>
      </c>
      <c r="GZ723" s="7">
        <f>IF(AND(GY723&gt;0,GY724=0),GY723,0)</f>
        <v>0</v>
      </c>
      <c r="HA723" s="7">
        <f>IF(HB722&gt;0,HA722,0)</f>
        <v>0</v>
      </c>
      <c r="HB723" s="7">
        <f>IF(ROUND(GY723-HA723,2)&gt;0,ROUND(GY723-HA723,2),0)</f>
        <v>0</v>
      </c>
    </row>
    <row r="724" spans="1:235">
      <c r="BB724">
        <v>722</v>
      </c>
      <c r="BC724" s="7">
        <f>IF(BW723&gt;0,BC723-1000,BC723)</f>
        <v>0</v>
      </c>
      <c r="BD724" s="20">
        <f>IF(BW723&gt;0,ROUND(PMT($F$92/12,$F$96*12,-BC724),5),0)</f>
        <v>0</v>
      </c>
      <c r="BE724" s="15">
        <f>IF(BW723&gt;0,ROUND(BC724*$E$1/1000,2),0)</f>
        <v>0</v>
      </c>
      <c r="BF724" s="15">
        <f>IF(BW723&gt;0,ROUND(MIN(BC724,$F$168)*$BF$1,2),0)</f>
        <v>0</v>
      </c>
      <c r="BG724" s="22">
        <v>0</v>
      </c>
      <c r="BH724" s="22">
        <f>IF(BW723&gt;0,ROUND(MIN(BC724,$F$168)*$BH$1,0),0)</f>
        <v>0</v>
      </c>
      <c r="BI724" s="22">
        <f>IF(BW723&gt;0,ROUND(MIN(BC724,$F$168)*$BI$1,2),0)</f>
        <v>0</v>
      </c>
      <c r="BJ724" s="22">
        <f>IF(BW723&gt;0,ROUND(MIN(BC724,$F$168)*$BJ$1,2),0)</f>
        <v>0</v>
      </c>
      <c r="BK724" s="22">
        <f>IF(BW723&gt;0,ROUND(MIN(BC724,$F$168)*$BK$1,2),0)</f>
        <v>0</v>
      </c>
      <c r="BL724" s="15">
        <f>IF(BW723&gt;0,BF724+SUM(BH724:BK724),0)</f>
        <v>0</v>
      </c>
      <c r="BM724" s="22">
        <f>IF(BW723&gt;0,ROUND(BL724/12,2),0)</f>
        <v>0</v>
      </c>
      <c r="BN724" s="9">
        <f>INT(BM724)</f>
        <v>0</v>
      </c>
      <c r="BO724" s="23">
        <f>INT((BM724-BN724)*10)/10</f>
        <v>0</v>
      </c>
      <c r="BP724" s="17">
        <f>BM724-BN724-BO724</f>
        <v>0</v>
      </c>
      <c r="BQ724" s="23">
        <f>IF(OR(BP724=0.05,BP724=0),BP724,IF(AND(BP724&gt;0.051,BP724&lt;0.1),0.1,IF(AND(BP724&gt;0.001,BP724&lt;0.05),0.05,BP724)))</f>
        <v>0</v>
      </c>
      <c r="BR724" s="23">
        <f>BN724+BO724+BQ724</f>
        <v>0</v>
      </c>
      <c r="BS724">
        <f>IF(BW723&gt;0,BS723,0)</f>
        <v>0</v>
      </c>
      <c r="BT724" s="7">
        <f>SUM(BD724:BE724)+BR724+BS724</f>
        <v>0</v>
      </c>
      <c r="BU724" s="7">
        <f>IF(AND(BT724&gt;0,BT725=0),BT724,0)</f>
        <v>0</v>
      </c>
      <c r="BV724" s="7">
        <f>IF(BW723&gt;0,BV723,0)</f>
        <v>0</v>
      </c>
      <c r="BW724" s="7">
        <f>IF(ROUND(BT724-BV724,2)&gt;0,ROUND(BT724-BV724,2),0)</f>
        <v>0</v>
      </c>
      <c r="CB724">
        <v>722</v>
      </c>
      <c r="CC724" s="7">
        <f>IF(DB723&gt;0,CC723-1000,CC723)</f>
        <v>0</v>
      </c>
      <c r="CD724" s="20">
        <f>IF(DB723&gt;0,ROUND(PMT($F$92/12,$F$96*12,-CC724),5),0)</f>
        <v>0</v>
      </c>
      <c r="CE724" s="15">
        <f>IF(DB723&gt;0,ROUND(CC724*$CE$1/1000,2),0)</f>
        <v>0</v>
      </c>
      <c r="CF724" s="9">
        <f>INT(CE724)</f>
        <v>0</v>
      </c>
      <c r="CG724" s="23">
        <f>INT((CE724-CF724)*10)/10</f>
        <v>0</v>
      </c>
      <c r="CH724" s="17">
        <f>CE724-CF724-CG724</f>
        <v>0</v>
      </c>
      <c r="CI724" s="23">
        <f>IF(OR(CH724=0.05,CH724=0),CH724,IF(AND(CH724&gt;0.051,CH724&lt;0.1),0.1,IF(AND(CH724&gt;0.001,CH724&lt;0.05),0.05,CH724)))</f>
        <v>0</v>
      </c>
      <c r="CJ724" s="23">
        <f>CF724+CG724+CI724</f>
        <v>0</v>
      </c>
      <c r="CK724" s="15">
        <f>IF(DB723&gt;0,ROUND($CD$1*$CK$1,2),0)</f>
        <v>0</v>
      </c>
      <c r="CL724" s="22">
        <v>0</v>
      </c>
      <c r="CM724" s="22">
        <f>IF(DB723&gt;0,ROUND($CD$1*$CM$1,2),0)</f>
        <v>0</v>
      </c>
      <c r="CN724" s="22">
        <f>IF(DB723&gt;0,ROUND($CD$1*$CN$1,2),0)</f>
        <v>0</v>
      </c>
      <c r="CO724" s="22">
        <f>IF(DB723&gt;0,ROUND($CD$1*$CO$1,2),0)</f>
        <v>0</v>
      </c>
      <c r="CP724" s="22">
        <f>IF(DB723&gt;0,ROUND($CD$1*$CP$1,2),0)</f>
        <v>0</v>
      </c>
      <c r="CQ724" s="15">
        <f>IF(DB723&gt;0,CK724+SUM(CM724:CP724),0)</f>
        <v>0</v>
      </c>
      <c r="CR724" s="22">
        <f>IF(DB723&gt;0,ROUND(CQ724/12,2),0)</f>
        <v>0</v>
      </c>
      <c r="CS724" s="9">
        <f>INT(CR724)</f>
        <v>0</v>
      </c>
      <c r="CT724" s="23">
        <f>INT((CR724-CS724)*10)/10</f>
        <v>0</v>
      </c>
      <c r="CU724" s="17">
        <f>CR724-CS724-CT724</f>
        <v>0</v>
      </c>
      <c r="CV724" s="23">
        <f>IF(OR(CU724=0.05,CU724=0),CU724,IF(AND(CU724&gt;0.051,CU724&lt;0.1),0.1,IF(AND(CU724&gt;0.001,CU724&lt;0.05),0.05,CU724)))</f>
        <v>0</v>
      </c>
      <c r="CW724" s="23">
        <f>CS724+CT724+CV724</f>
        <v>0</v>
      </c>
      <c r="CX724">
        <f>IF(DB723&gt;0,CX723,0)</f>
        <v>0</v>
      </c>
      <c r="CY724" s="7">
        <f>ROUND(CD724+CJ724+CW724+CX724,2)</f>
        <v>0</v>
      </c>
      <c r="CZ724" s="7">
        <f>IF(AND(CY724&gt;0,CY725=0),CY724,0)</f>
        <v>0</v>
      </c>
      <c r="DA724" s="7">
        <f>IF(DB723&gt;0,DA723,0)</f>
        <v>0</v>
      </c>
      <c r="DB724" s="7">
        <f>IF(ROUND(CY724-DA724,2)&gt;0,ROUND(CY724-DA724,2),0)</f>
        <v>0</v>
      </c>
      <c r="EB724">
        <v>722</v>
      </c>
      <c r="EC724" s="7">
        <f>IF(FB723&gt;0,EC723-1000,EC723)</f>
        <v>0</v>
      </c>
      <c r="ED724" s="20">
        <f>IF(FB723&gt;0,ROUND(PMT($F$92/12,$F$96*12,-EC724),5),0)</f>
        <v>0</v>
      </c>
      <c r="EE724" s="15">
        <f>IF(FB723&gt;0,ROUND(EC724*$EE$1/1000,2),0)</f>
        <v>0</v>
      </c>
      <c r="EF724" s="9">
        <f>INT(EE724)</f>
        <v>0</v>
      </c>
      <c r="EG724" s="23">
        <f>INT((EE724-EF724)*10)/10</f>
        <v>0</v>
      </c>
      <c r="EH724" s="17">
        <f>EE724-EF724-EG724</f>
        <v>0</v>
      </c>
      <c r="EI724" s="23">
        <f>IF(OR(EH724=0.05,EH724=0),EH724,IF(AND(EH724&gt;0.051,EH724&lt;0.1),0.1,IF(AND(EH724&gt;0.001,EH724&lt;0.05),0.05,EH724)))</f>
        <v>0</v>
      </c>
      <c r="EJ724" s="23">
        <f>EF724+EG724+EI724</f>
        <v>0</v>
      </c>
      <c r="EK724" s="15">
        <f>IF(FB723&gt;0,ROUND($ED$1*$EK$1,2),0)</f>
        <v>0</v>
      </c>
      <c r="EL724" s="22">
        <v>0</v>
      </c>
      <c r="EM724" s="22">
        <f>IF(FB723&gt;0,ROUND($ED$1*$EM$1,0),0)</f>
        <v>0</v>
      </c>
      <c r="EN724" s="22">
        <f>IF(FB723&gt;0,ROUND($ED$1*$EN$1,2),0)</f>
        <v>0</v>
      </c>
      <c r="EO724" s="22">
        <f>IF(FB723&gt;0,ROUND($ED$1*$EO$1,2),0)</f>
        <v>0</v>
      </c>
      <c r="EP724" s="22">
        <f>IF(FB723&gt;0,ROUND($ED$1*$EP$1,2),0)</f>
        <v>0</v>
      </c>
      <c r="EQ724" s="15">
        <f>IF(FB723&gt;0,EK724+SUM(EM724:EP724),0)</f>
        <v>0</v>
      </c>
      <c r="ER724" s="22">
        <f>IF(FB723&gt;0,ROUND(EQ724/12,2),0)</f>
        <v>0</v>
      </c>
      <c r="ES724" s="9">
        <f>INT(ER724)</f>
        <v>0</v>
      </c>
      <c r="ET724" s="23">
        <f>INT((ER724-ES724)*10)/10</f>
        <v>0</v>
      </c>
      <c r="EU724" s="17">
        <f>ER724-ES724-ET724</f>
        <v>0</v>
      </c>
      <c r="EV724" s="23">
        <f>IF(OR(EU724=0.05,EU724=0),EU724,IF(AND(EU724&gt;0.051,EU724&lt;0.1),0.1,IF(AND(EU724&gt;0.001,EU724&lt;0.05),0.05,EU724)))</f>
        <v>0</v>
      </c>
      <c r="EW724" s="23">
        <f>ES724+ET724+EV724</f>
        <v>0</v>
      </c>
      <c r="EX724">
        <f>IF(FB723&gt;0,EX723,0)</f>
        <v>0</v>
      </c>
      <c r="EY724" s="7">
        <f>ROUND(ED724+EJ724+EW724+EX724,2)</f>
        <v>0</v>
      </c>
      <c r="EZ724" s="7">
        <f>IF(AND(EY724&gt;0,EY725=0),EY724,0)</f>
        <v>0</v>
      </c>
      <c r="FA724" s="7">
        <f>IF(FB723&gt;0,FA723,0)</f>
        <v>0</v>
      </c>
      <c r="FB724" s="7">
        <f>IF(ROUND(EY724-FA724,2)&gt;0,ROUND(EY724-FA724,2),0)</f>
        <v>0</v>
      </c>
      <c r="GB724">
        <v>722</v>
      </c>
      <c r="GC724" s="7">
        <f>IF(HB723&gt;0,GC723-1000,GC723)</f>
        <v>0</v>
      </c>
      <c r="GD724" s="20">
        <f>IF(HB723&gt;0,ROUND(PMT($F$92/12,$F$96*12,-GC724),5),0)</f>
        <v>0</v>
      </c>
      <c r="GE724" s="15">
        <f>IF(HB723&gt;0,ROUND(GC724*$GE$1/1000,2),0)</f>
        <v>0</v>
      </c>
      <c r="GF724" s="9">
        <f>INT(GE724)</f>
        <v>0</v>
      </c>
      <c r="GG724" s="23">
        <f>INT((GE724-GF724)*10)/10</f>
        <v>0</v>
      </c>
      <c r="GH724" s="17">
        <f>GE724-GF724-GG724</f>
        <v>0</v>
      </c>
      <c r="GI724" s="23">
        <f>IF(OR(GH724=0.05,GH724=0),GH724,IF(AND(GH724&gt;0.051,GH724&lt;0.1),0.1,IF(AND(GH724&gt;0.001,GH724&lt;0.05),0.05,GH724)))</f>
        <v>0</v>
      </c>
      <c r="GJ724" s="23">
        <f>GF724+GG724+GI724</f>
        <v>0</v>
      </c>
      <c r="GK724" s="15">
        <f>IF(HB723&gt;0,ROUND($GD$1*$GK$1,2),0)</f>
        <v>0</v>
      </c>
      <c r="GL724" s="22">
        <v>0</v>
      </c>
      <c r="GM724" s="22">
        <f>IF(HB723&gt;0,ROUND($GD$1*$GM$1,0),0)</f>
        <v>0</v>
      </c>
      <c r="GN724" s="22">
        <f>IF(HB723&gt;0,ROUND($GD$1*$GN$1,2),0)</f>
        <v>0</v>
      </c>
      <c r="GO724" s="22">
        <f>IF(HB723&gt;0,ROUND($GD$1*$GO$1,2),0)</f>
        <v>0</v>
      </c>
      <c r="GP724" s="22">
        <f>IF(HB723&gt;0,ROUND($GD$1*$GP$1,2),0)</f>
        <v>0</v>
      </c>
      <c r="GQ724" s="15">
        <f>IF(HB723&gt;0,GK724+SUM(GM724:GP724),0)</f>
        <v>0</v>
      </c>
      <c r="GR724" s="22">
        <f>IF(HB723&gt;0,ROUND(GQ724/12,2),0)</f>
        <v>0</v>
      </c>
      <c r="GS724" s="9">
        <f>INT(GR724)</f>
        <v>0</v>
      </c>
      <c r="GT724" s="23">
        <f>INT((GR724-GS724)*10)/10</f>
        <v>0</v>
      </c>
      <c r="GU724" s="17">
        <f>GR724-GS724-GT724</f>
        <v>0</v>
      </c>
      <c r="GV724" s="23">
        <f>IF(OR(GU724=0.05,GU724=0),GU724,IF(AND(GU724&gt;0.051,GU724&lt;0.1),0.1,IF(AND(GU724&gt;0.001,GU724&lt;0.05),0.05,GU724)))</f>
        <v>0</v>
      </c>
      <c r="GW724" s="23">
        <f>GS724+GT724+GV724</f>
        <v>0</v>
      </c>
      <c r="GX724">
        <f>IF(HB723&gt;0,GX723,0)</f>
        <v>0</v>
      </c>
      <c r="GY724" s="7">
        <f>ROUND(GD724+GJ724+GW724+GX724,2)</f>
        <v>0</v>
      </c>
      <c r="GZ724" s="7">
        <f>IF(AND(GY724&gt;0,GY725=0),GY724,0)</f>
        <v>0</v>
      </c>
      <c r="HA724" s="7">
        <f>IF(HB723&gt;0,HA723,0)</f>
        <v>0</v>
      </c>
      <c r="HB724" s="7">
        <f>IF(ROUND(GY724-HA724,2)&gt;0,ROUND(GY724-HA724,2),0)</f>
        <v>0</v>
      </c>
    </row>
    <row r="725" spans="1:235">
      <c r="BB725">
        <v>723</v>
      </c>
      <c r="BC725" s="7">
        <f>IF(BW724&gt;0,BC724-1000,BC724)</f>
        <v>0</v>
      </c>
      <c r="BD725" s="20">
        <f>IF(BW724&gt;0,ROUND(PMT($F$92/12,$F$96*12,-BC725),5),0)</f>
        <v>0</v>
      </c>
      <c r="BE725" s="15">
        <f>IF(BW724&gt;0,ROUND(BC725*$E$1/1000,2),0)</f>
        <v>0</v>
      </c>
      <c r="BF725" s="15">
        <f>IF(BW724&gt;0,ROUND(MIN(BC725,$F$168)*$BF$1,2),0)</f>
        <v>0</v>
      </c>
      <c r="BG725" s="22">
        <v>0</v>
      </c>
      <c r="BH725" s="22">
        <f>IF(BW724&gt;0,ROUND(MIN(BC725,$F$168)*$BH$1,0),0)</f>
        <v>0</v>
      </c>
      <c r="BI725" s="22">
        <f>IF(BW724&gt;0,ROUND(MIN(BC725,$F$168)*$BI$1,2),0)</f>
        <v>0</v>
      </c>
      <c r="BJ725" s="22">
        <f>IF(BW724&gt;0,ROUND(MIN(BC725,$F$168)*$BJ$1,2),0)</f>
        <v>0</v>
      </c>
      <c r="BK725" s="22">
        <f>IF(BW724&gt;0,ROUND(MIN(BC725,$F$168)*$BK$1,2),0)</f>
        <v>0</v>
      </c>
      <c r="BL725" s="15">
        <f>IF(BW724&gt;0,BF725+SUM(BH725:BK725),0)</f>
        <v>0</v>
      </c>
      <c r="BM725" s="22">
        <f>IF(BW724&gt;0,ROUND(BL725/12,2),0)</f>
        <v>0</v>
      </c>
      <c r="BN725" s="9">
        <f>INT(BM725)</f>
        <v>0</v>
      </c>
      <c r="BO725" s="23">
        <f>INT((BM725-BN725)*10)/10</f>
        <v>0</v>
      </c>
      <c r="BP725" s="17">
        <f>BM725-BN725-BO725</f>
        <v>0</v>
      </c>
      <c r="BQ725" s="23">
        <f>IF(OR(BP725=0.05,BP725=0),BP725,IF(AND(BP725&gt;0.051,BP725&lt;0.1),0.1,IF(AND(BP725&gt;0.001,BP725&lt;0.05),0.05,BP725)))</f>
        <v>0</v>
      </c>
      <c r="BR725" s="23">
        <f>BN725+BO725+BQ725</f>
        <v>0</v>
      </c>
      <c r="BS725">
        <f>IF(BW724&gt;0,BS724,0)</f>
        <v>0</v>
      </c>
      <c r="BT725" s="7">
        <f>SUM(BD725:BE725)+BR725+BS725</f>
        <v>0</v>
      </c>
      <c r="BU725" s="7">
        <f>IF(AND(BT725&gt;0,BT726=0),BT725,0)</f>
        <v>0</v>
      </c>
      <c r="BV725" s="7">
        <f>IF(BW724&gt;0,BV724,0)</f>
        <v>0</v>
      </c>
      <c r="BW725" s="7">
        <f>IF(ROUND(BT725-BV725,2)&gt;0,ROUND(BT725-BV725,2),0)</f>
        <v>0</v>
      </c>
      <c r="CB725">
        <v>723</v>
      </c>
      <c r="CC725" s="7">
        <f>IF(DB724&gt;0,CC724-1000,CC724)</f>
        <v>0</v>
      </c>
      <c r="CD725" s="20">
        <f>IF(DB724&gt;0,ROUND(PMT($F$92/12,$F$96*12,-CC725),5),0)</f>
        <v>0</v>
      </c>
      <c r="CE725" s="15">
        <f>IF(DB724&gt;0,ROUND(CC725*$CE$1/1000,2),0)</f>
        <v>0</v>
      </c>
      <c r="CF725" s="9">
        <f>INT(CE725)</f>
        <v>0</v>
      </c>
      <c r="CG725" s="23">
        <f>INT((CE725-CF725)*10)/10</f>
        <v>0</v>
      </c>
      <c r="CH725" s="17">
        <f>CE725-CF725-CG725</f>
        <v>0</v>
      </c>
      <c r="CI725" s="23">
        <f>IF(OR(CH725=0.05,CH725=0),CH725,IF(AND(CH725&gt;0.051,CH725&lt;0.1),0.1,IF(AND(CH725&gt;0.001,CH725&lt;0.05),0.05,CH725)))</f>
        <v>0</v>
      </c>
      <c r="CJ725" s="23">
        <f>CF725+CG725+CI725</f>
        <v>0</v>
      </c>
      <c r="CK725" s="15">
        <f>IF(DB724&gt;0,ROUND($CD$1*$CK$1,2),0)</f>
        <v>0</v>
      </c>
      <c r="CL725" s="22">
        <v>0</v>
      </c>
      <c r="CM725" s="22">
        <f>IF(DB724&gt;0,ROUND($CD$1*$CM$1,2),0)</f>
        <v>0</v>
      </c>
      <c r="CN725" s="22">
        <f>IF(DB724&gt;0,ROUND($CD$1*$CN$1,2),0)</f>
        <v>0</v>
      </c>
      <c r="CO725" s="22">
        <f>IF(DB724&gt;0,ROUND($CD$1*$CO$1,2),0)</f>
        <v>0</v>
      </c>
      <c r="CP725" s="22">
        <f>IF(DB724&gt;0,ROUND($CD$1*$CP$1,2),0)</f>
        <v>0</v>
      </c>
      <c r="CQ725" s="15">
        <f>IF(DB724&gt;0,CK725+SUM(CM725:CP725),0)</f>
        <v>0</v>
      </c>
      <c r="CR725" s="22">
        <f>IF(DB724&gt;0,ROUND(CQ725/12,2),0)</f>
        <v>0</v>
      </c>
      <c r="CS725" s="9">
        <f>INT(CR725)</f>
        <v>0</v>
      </c>
      <c r="CT725" s="23">
        <f>INT((CR725-CS725)*10)/10</f>
        <v>0</v>
      </c>
      <c r="CU725" s="17">
        <f>CR725-CS725-CT725</f>
        <v>0</v>
      </c>
      <c r="CV725" s="23">
        <f>IF(OR(CU725=0.05,CU725=0),CU725,IF(AND(CU725&gt;0.051,CU725&lt;0.1),0.1,IF(AND(CU725&gt;0.001,CU725&lt;0.05),0.05,CU725)))</f>
        <v>0</v>
      </c>
      <c r="CW725" s="23">
        <f>CS725+CT725+CV725</f>
        <v>0</v>
      </c>
      <c r="CX725">
        <f>IF(DB724&gt;0,CX724,0)</f>
        <v>0</v>
      </c>
      <c r="CY725" s="7">
        <f>ROUND(CD725+CJ725+CW725+CX725,2)</f>
        <v>0</v>
      </c>
      <c r="CZ725" s="7">
        <f>IF(AND(CY725&gt;0,CY726=0),CY725,0)</f>
        <v>0</v>
      </c>
      <c r="DA725" s="7">
        <f>IF(DB724&gt;0,DA724,0)</f>
        <v>0</v>
      </c>
      <c r="DB725" s="7">
        <f>IF(ROUND(CY725-DA725,2)&gt;0,ROUND(CY725-DA725,2),0)</f>
        <v>0</v>
      </c>
      <c r="EB725">
        <v>723</v>
      </c>
      <c r="EC725" s="7">
        <f>IF(FB724&gt;0,EC724-1000,EC724)</f>
        <v>0</v>
      </c>
      <c r="ED725" s="20">
        <f>IF(FB724&gt;0,ROUND(PMT($F$92/12,$F$96*12,-EC725),5),0)</f>
        <v>0</v>
      </c>
      <c r="EE725" s="15">
        <f>IF(FB724&gt;0,ROUND(EC725*$EE$1/1000,2),0)</f>
        <v>0</v>
      </c>
      <c r="EF725" s="9">
        <f>INT(EE725)</f>
        <v>0</v>
      </c>
      <c r="EG725" s="23">
        <f>INT((EE725-EF725)*10)/10</f>
        <v>0</v>
      </c>
      <c r="EH725" s="17">
        <f>EE725-EF725-EG725</f>
        <v>0</v>
      </c>
      <c r="EI725" s="23">
        <f>IF(OR(EH725=0.05,EH725=0),EH725,IF(AND(EH725&gt;0.051,EH725&lt;0.1),0.1,IF(AND(EH725&gt;0.001,EH725&lt;0.05),0.05,EH725)))</f>
        <v>0</v>
      </c>
      <c r="EJ725" s="23">
        <f>EF725+EG725+EI725</f>
        <v>0</v>
      </c>
      <c r="EK725" s="15">
        <f>IF(FB724&gt;0,ROUND($ED$1*$EK$1,2),0)</f>
        <v>0</v>
      </c>
      <c r="EL725" s="22">
        <v>0</v>
      </c>
      <c r="EM725" s="22">
        <f>IF(FB724&gt;0,ROUND($ED$1*$EM$1,0),0)</f>
        <v>0</v>
      </c>
      <c r="EN725" s="22">
        <f>IF(FB724&gt;0,ROUND($ED$1*$EN$1,2),0)</f>
        <v>0</v>
      </c>
      <c r="EO725" s="22">
        <f>IF(FB724&gt;0,ROUND($ED$1*$EO$1,2),0)</f>
        <v>0</v>
      </c>
      <c r="EP725" s="22">
        <f>IF(FB724&gt;0,ROUND($ED$1*$EP$1,2),0)</f>
        <v>0</v>
      </c>
      <c r="EQ725" s="15">
        <f>IF(FB724&gt;0,EK725+SUM(EM725:EP725),0)</f>
        <v>0</v>
      </c>
      <c r="ER725" s="22">
        <f>IF(FB724&gt;0,ROUND(EQ725/12,2),0)</f>
        <v>0</v>
      </c>
      <c r="ES725" s="9">
        <f>INT(ER725)</f>
        <v>0</v>
      </c>
      <c r="ET725" s="23">
        <f>INT((ER725-ES725)*10)/10</f>
        <v>0</v>
      </c>
      <c r="EU725" s="17">
        <f>ER725-ES725-ET725</f>
        <v>0</v>
      </c>
      <c r="EV725" s="23">
        <f>IF(OR(EU725=0.05,EU725=0),EU725,IF(AND(EU725&gt;0.051,EU725&lt;0.1),0.1,IF(AND(EU725&gt;0.001,EU725&lt;0.05),0.05,EU725)))</f>
        <v>0</v>
      </c>
      <c r="EW725" s="23">
        <f>ES725+ET725+EV725</f>
        <v>0</v>
      </c>
      <c r="EX725">
        <f>IF(FB724&gt;0,EX724,0)</f>
        <v>0</v>
      </c>
      <c r="EY725" s="7">
        <f>ROUND(ED725+EJ725+EW725+EX725,2)</f>
        <v>0</v>
      </c>
      <c r="EZ725" s="7">
        <f>IF(AND(EY725&gt;0,EY726=0),EY725,0)</f>
        <v>0</v>
      </c>
      <c r="FA725" s="7">
        <f>IF(FB724&gt;0,FA724,0)</f>
        <v>0</v>
      </c>
      <c r="FB725" s="7">
        <f>IF(ROUND(EY725-FA725,2)&gt;0,ROUND(EY725-FA725,2),0)</f>
        <v>0</v>
      </c>
      <c r="GB725">
        <v>723</v>
      </c>
      <c r="GC725" s="7">
        <f>IF(HB724&gt;0,GC724-1000,GC724)</f>
        <v>0</v>
      </c>
      <c r="GD725" s="20">
        <f>IF(HB724&gt;0,ROUND(PMT($F$92/12,$F$96*12,-GC725),5),0)</f>
        <v>0</v>
      </c>
      <c r="GE725" s="15">
        <f>IF(HB724&gt;0,ROUND(GC725*$GE$1/1000,2),0)</f>
        <v>0</v>
      </c>
      <c r="GF725" s="9">
        <f>INT(GE725)</f>
        <v>0</v>
      </c>
      <c r="GG725" s="23">
        <f>INT((GE725-GF725)*10)/10</f>
        <v>0</v>
      </c>
      <c r="GH725" s="17">
        <f>GE725-GF725-GG725</f>
        <v>0</v>
      </c>
      <c r="GI725" s="23">
        <f>IF(OR(GH725=0.05,GH725=0),GH725,IF(AND(GH725&gt;0.051,GH725&lt;0.1),0.1,IF(AND(GH725&gt;0.001,GH725&lt;0.05),0.05,GH725)))</f>
        <v>0</v>
      </c>
      <c r="GJ725" s="23">
        <f>GF725+GG725+GI725</f>
        <v>0</v>
      </c>
      <c r="GK725" s="15">
        <f>IF(HB724&gt;0,ROUND($GD$1*$GK$1,2),0)</f>
        <v>0</v>
      </c>
      <c r="GL725" s="22">
        <v>0</v>
      </c>
      <c r="GM725" s="22">
        <f>IF(HB724&gt;0,ROUND($GD$1*$GM$1,0),0)</f>
        <v>0</v>
      </c>
      <c r="GN725" s="22">
        <f>IF(HB724&gt;0,ROUND($GD$1*$GN$1,2),0)</f>
        <v>0</v>
      </c>
      <c r="GO725" s="22">
        <f>IF(HB724&gt;0,ROUND($GD$1*$GO$1,2),0)</f>
        <v>0</v>
      </c>
      <c r="GP725" s="22">
        <f>IF(HB724&gt;0,ROUND($GD$1*$GP$1,2),0)</f>
        <v>0</v>
      </c>
      <c r="GQ725" s="15">
        <f>IF(HB724&gt;0,GK725+SUM(GM725:GP725),0)</f>
        <v>0</v>
      </c>
      <c r="GR725" s="22">
        <f>IF(HB724&gt;0,ROUND(GQ725/12,2),0)</f>
        <v>0</v>
      </c>
      <c r="GS725" s="9">
        <f>INT(GR725)</f>
        <v>0</v>
      </c>
      <c r="GT725" s="23">
        <f>INT((GR725-GS725)*10)/10</f>
        <v>0</v>
      </c>
      <c r="GU725" s="17">
        <f>GR725-GS725-GT725</f>
        <v>0</v>
      </c>
      <c r="GV725" s="23">
        <f>IF(OR(GU725=0.05,GU725=0),GU725,IF(AND(GU725&gt;0.051,GU725&lt;0.1),0.1,IF(AND(GU725&gt;0.001,GU725&lt;0.05),0.05,GU725)))</f>
        <v>0</v>
      </c>
      <c r="GW725" s="23">
        <f>GS725+GT725+GV725</f>
        <v>0</v>
      </c>
      <c r="GX725">
        <f>IF(HB724&gt;0,GX724,0)</f>
        <v>0</v>
      </c>
      <c r="GY725" s="7">
        <f>ROUND(GD725+GJ725+GW725+GX725,2)</f>
        <v>0</v>
      </c>
      <c r="GZ725" s="7">
        <f>IF(AND(GY725&gt;0,GY726=0),GY725,0)</f>
        <v>0</v>
      </c>
      <c r="HA725" s="7">
        <f>IF(HB724&gt;0,HA724,0)</f>
        <v>0</v>
      </c>
      <c r="HB725" s="7">
        <f>IF(ROUND(GY725-HA725,2)&gt;0,ROUND(GY725-HA725,2),0)</f>
        <v>0</v>
      </c>
    </row>
    <row r="726" spans="1:235">
      <c r="BB726">
        <v>724</v>
      </c>
      <c r="BC726" s="7">
        <f>IF(BW725&gt;0,BC725-1000,BC725)</f>
        <v>0</v>
      </c>
      <c r="BD726" s="20">
        <f>IF(BW725&gt;0,ROUND(PMT($F$92/12,$F$96*12,-BC726),5),0)</f>
        <v>0</v>
      </c>
      <c r="BE726" s="15">
        <f>IF(BW725&gt;0,ROUND(BC726*$E$1/1000,2),0)</f>
        <v>0</v>
      </c>
      <c r="BF726" s="15">
        <f>IF(BW725&gt;0,ROUND(MIN(BC726,$F$168)*$BF$1,2),0)</f>
        <v>0</v>
      </c>
      <c r="BG726" s="22">
        <v>0</v>
      </c>
      <c r="BH726" s="22">
        <f>IF(BW725&gt;0,ROUND(MIN(BC726,$F$168)*$BH$1,0),0)</f>
        <v>0</v>
      </c>
      <c r="BI726" s="22">
        <f>IF(BW725&gt;0,ROUND(MIN(BC726,$F$168)*$BI$1,2),0)</f>
        <v>0</v>
      </c>
      <c r="BJ726" s="22">
        <f>IF(BW725&gt;0,ROUND(MIN(BC726,$F$168)*$BJ$1,2),0)</f>
        <v>0</v>
      </c>
      <c r="BK726" s="22">
        <f>IF(BW725&gt;0,ROUND(MIN(BC726,$F$168)*$BK$1,2),0)</f>
        <v>0</v>
      </c>
      <c r="BL726" s="15">
        <f>IF(BW725&gt;0,BF726+SUM(BH726:BK726),0)</f>
        <v>0</v>
      </c>
      <c r="BM726" s="22">
        <f>IF(BW725&gt;0,ROUND(BL726/12,2),0)</f>
        <v>0</v>
      </c>
      <c r="BN726" s="9">
        <f>INT(BM726)</f>
        <v>0</v>
      </c>
      <c r="BO726" s="23">
        <f>INT((BM726-BN726)*10)/10</f>
        <v>0</v>
      </c>
      <c r="BP726" s="17">
        <f>BM726-BN726-BO726</f>
        <v>0</v>
      </c>
      <c r="BQ726" s="23">
        <f>IF(OR(BP726=0.05,BP726=0),BP726,IF(AND(BP726&gt;0.051,BP726&lt;0.1),0.1,IF(AND(BP726&gt;0.001,BP726&lt;0.05),0.05,BP726)))</f>
        <v>0</v>
      </c>
      <c r="BR726" s="23">
        <f>BN726+BO726+BQ726</f>
        <v>0</v>
      </c>
      <c r="BS726">
        <f>IF(BW725&gt;0,BS725,0)</f>
        <v>0</v>
      </c>
      <c r="BT726" s="7">
        <f>SUM(BD726:BE726)+BR726+BS726</f>
        <v>0</v>
      </c>
      <c r="BU726" s="7">
        <f>IF(AND(BT726&gt;0,BT727=0),BT726,0)</f>
        <v>0</v>
      </c>
      <c r="BV726" s="7">
        <f>IF(BW725&gt;0,BV725,0)</f>
        <v>0</v>
      </c>
      <c r="BW726" s="7">
        <f>IF(ROUND(BT726-BV726,2)&gt;0,ROUND(BT726-BV726,2),0)</f>
        <v>0</v>
      </c>
      <c r="CB726">
        <v>724</v>
      </c>
      <c r="CC726" s="7">
        <f>IF(DB725&gt;0,CC725-1000,CC725)</f>
        <v>0</v>
      </c>
      <c r="CD726" s="20">
        <f>IF(DB725&gt;0,ROUND(PMT($F$92/12,$F$96*12,-CC726),5),0)</f>
        <v>0</v>
      </c>
      <c r="CE726" s="15">
        <f>IF(DB725&gt;0,ROUND(CC726*$CE$1/1000,2),0)</f>
        <v>0</v>
      </c>
      <c r="CF726" s="9">
        <f>INT(CE726)</f>
        <v>0</v>
      </c>
      <c r="CG726" s="23">
        <f>INT((CE726-CF726)*10)/10</f>
        <v>0</v>
      </c>
      <c r="CH726" s="17">
        <f>CE726-CF726-CG726</f>
        <v>0</v>
      </c>
      <c r="CI726" s="23">
        <f>IF(OR(CH726=0.05,CH726=0),CH726,IF(AND(CH726&gt;0.051,CH726&lt;0.1),0.1,IF(AND(CH726&gt;0.001,CH726&lt;0.05),0.05,CH726)))</f>
        <v>0</v>
      </c>
      <c r="CJ726" s="23">
        <f>CF726+CG726+CI726</f>
        <v>0</v>
      </c>
      <c r="CK726" s="15">
        <f>IF(DB725&gt;0,ROUND($CD$1*$CK$1,2),0)</f>
        <v>0</v>
      </c>
      <c r="CL726" s="22">
        <v>0</v>
      </c>
      <c r="CM726" s="22">
        <f>IF(DB725&gt;0,ROUND($CD$1*$CM$1,2),0)</f>
        <v>0</v>
      </c>
      <c r="CN726" s="22">
        <f>IF(DB725&gt;0,ROUND($CD$1*$CN$1,2),0)</f>
        <v>0</v>
      </c>
      <c r="CO726" s="22">
        <f>IF(DB725&gt;0,ROUND($CD$1*$CO$1,2),0)</f>
        <v>0</v>
      </c>
      <c r="CP726" s="22">
        <f>IF(DB725&gt;0,ROUND($CD$1*$CP$1,2),0)</f>
        <v>0</v>
      </c>
      <c r="CQ726" s="15">
        <f>IF(DB725&gt;0,CK726+SUM(CM726:CP726),0)</f>
        <v>0</v>
      </c>
      <c r="CR726" s="22">
        <f>IF(DB725&gt;0,ROUND(CQ726/12,2),0)</f>
        <v>0</v>
      </c>
      <c r="CS726" s="9">
        <f>INT(CR726)</f>
        <v>0</v>
      </c>
      <c r="CT726" s="23">
        <f>INT((CR726-CS726)*10)/10</f>
        <v>0</v>
      </c>
      <c r="CU726" s="17">
        <f>CR726-CS726-CT726</f>
        <v>0</v>
      </c>
      <c r="CV726" s="23">
        <f>IF(OR(CU726=0.05,CU726=0),CU726,IF(AND(CU726&gt;0.051,CU726&lt;0.1),0.1,IF(AND(CU726&gt;0.001,CU726&lt;0.05),0.05,CU726)))</f>
        <v>0</v>
      </c>
      <c r="CW726" s="23">
        <f>CS726+CT726+CV726</f>
        <v>0</v>
      </c>
      <c r="CX726">
        <f>IF(DB725&gt;0,CX725,0)</f>
        <v>0</v>
      </c>
      <c r="CY726" s="7">
        <f>ROUND(CD726+CJ726+CW726+CX726,2)</f>
        <v>0</v>
      </c>
      <c r="CZ726" s="7">
        <f>IF(AND(CY726&gt;0,CY727=0),CY726,0)</f>
        <v>0</v>
      </c>
      <c r="DA726" s="7">
        <f>IF(DB725&gt;0,DA725,0)</f>
        <v>0</v>
      </c>
      <c r="DB726" s="7">
        <f>IF(ROUND(CY726-DA726,2)&gt;0,ROUND(CY726-DA726,2),0)</f>
        <v>0</v>
      </c>
      <c r="EB726">
        <v>724</v>
      </c>
      <c r="EC726" s="7">
        <f>IF(FB725&gt;0,EC725-1000,EC725)</f>
        <v>0</v>
      </c>
      <c r="ED726" s="20">
        <f>IF(FB725&gt;0,ROUND(PMT($F$92/12,$F$96*12,-EC726),5),0)</f>
        <v>0</v>
      </c>
      <c r="EE726" s="15">
        <f>IF(FB725&gt;0,ROUND(EC726*$EE$1/1000,2),0)</f>
        <v>0</v>
      </c>
      <c r="EF726" s="9">
        <f>INT(EE726)</f>
        <v>0</v>
      </c>
      <c r="EG726" s="23">
        <f>INT((EE726-EF726)*10)/10</f>
        <v>0</v>
      </c>
      <c r="EH726" s="17">
        <f>EE726-EF726-EG726</f>
        <v>0</v>
      </c>
      <c r="EI726" s="23">
        <f>IF(OR(EH726=0.05,EH726=0),EH726,IF(AND(EH726&gt;0.051,EH726&lt;0.1),0.1,IF(AND(EH726&gt;0.001,EH726&lt;0.05),0.05,EH726)))</f>
        <v>0</v>
      </c>
      <c r="EJ726" s="23">
        <f>EF726+EG726+EI726</f>
        <v>0</v>
      </c>
      <c r="EK726" s="15">
        <f>IF(FB725&gt;0,ROUND($ED$1*$EK$1,2),0)</f>
        <v>0</v>
      </c>
      <c r="EL726" s="22">
        <v>0</v>
      </c>
      <c r="EM726" s="22">
        <f>IF(FB725&gt;0,ROUND($ED$1*$EM$1,0),0)</f>
        <v>0</v>
      </c>
      <c r="EN726" s="22">
        <f>IF(FB725&gt;0,ROUND($ED$1*$EN$1,2),0)</f>
        <v>0</v>
      </c>
      <c r="EO726" s="22">
        <f>IF(FB725&gt;0,ROUND($ED$1*$EO$1,2),0)</f>
        <v>0</v>
      </c>
      <c r="EP726" s="22">
        <f>IF(FB725&gt;0,ROUND($ED$1*$EP$1,2),0)</f>
        <v>0</v>
      </c>
      <c r="EQ726" s="15">
        <f>IF(FB725&gt;0,EK726+SUM(EM726:EP726),0)</f>
        <v>0</v>
      </c>
      <c r="ER726" s="22">
        <f>IF(FB725&gt;0,ROUND(EQ726/12,2),0)</f>
        <v>0</v>
      </c>
      <c r="ES726" s="9">
        <f>INT(ER726)</f>
        <v>0</v>
      </c>
      <c r="ET726" s="23">
        <f>INT((ER726-ES726)*10)/10</f>
        <v>0</v>
      </c>
      <c r="EU726" s="17">
        <f>ER726-ES726-ET726</f>
        <v>0</v>
      </c>
      <c r="EV726" s="23">
        <f>IF(OR(EU726=0.05,EU726=0),EU726,IF(AND(EU726&gt;0.051,EU726&lt;0.1),0.1,IF(AND(EU726&gt;0.001,EU726&lt;0.05),0.05,EU726)))</f>
        <v>0</v>
      </c>
      <c r="EW726" s="23">
        <f>ES726+ET726+EV726</f>
        <v>0</v>
      </c>
      <c r="EX726">
        <f>IF(FB725&gt;0,EX725,0)</f>
        <v>0</v>
      </c>
      <c r="EY726" s="7">
        <f>ROUND(ED726+EJ726+EW726+EX726,2)</f>
        <v>0</v>
      </c>
      <c r="EZ726" s="7">
        <f>IF(AND(EY726&gt;0,EY727=0),EY726,0)</f>
        <v>0</v>
      </c>
      <c r="FA726" s="7">
        <f>IF(FB725&gt;0,FA725,0)</f>
        <v>0</v>
      </c>
      <c r="FB726" s="7">
        <f>IF(ROUND(EY726-FA726,2)&gt;0,ROUND(EY726-FA726,2),0)</f>
        <v>0</v>
      </c>
      <c r="GB726">
        <v>724</v>
      </c>
      <c r="GC726" s="7">
        <f>IF(HB725&gt;0,GC725-1000,GC725)</f>
        <v>0</v>
      </c>
      <c r="GD726" s="20">
        <f>IF(HB725&gt;0,ROUND(PMT($F$92/12,$F$96*12,-GC726),5),0)</f>
        <v>0</v>
      </c>
      <c r="GE726" s="15">
        <f>IF(HB725&gt;0,ROUND(GC726*$GE$1/1000,2),0)</f>
        <v>0</v>
      </c>
      <c r="GF726" s="9">
        <f>INT(GE726)</f>
        <v>0</v>
      </c>
      <c r="GG726" s="23">
        <f>INT((GE726-GF726)*10)/10</f>
        <v>0</v>
      </c>
      <c r="GH726" s="17">
        <f>GE726-GF726-GG726</f>
        <v>0</v>
      </c>
      <c r="GI726" s="23">
        <f>IF(OR(GH726=0.05,GH726=0),GH726,IF(AND(GH726&gt;0.051,GH726&lt;0.1),0.1,IF(AND(GH726&gt;0.001,GH726&lt;0.05),0.05,GH726)))</f>
        <v>0</v>
      </c>
      <c r="GJ726" s="23">
        <f>GF726+GG726+GI726</f>
        <v>0</v>
      </c>
      <c r="GK726" s="15">
        <f>IF(HB725&gt;0,ROUND($GD$1*$GK$1,2),0)</f>
        <v>0</v>
      </c>
      <c r="GL726" s="22">
        <v>0</v>
      </c>
      <c r="GM726" s="22">
        <f>IF(HB725&gt;0,ROUND($GD$1*$GM$1,0),0)</f>
        <v>0</v>
      </c>
      <c r="GN726" s="22">
        <f>IF(HB725&gt;0,ROUND($GD$1*$GN$1,2),0)</f>
        <v>0</v>
      </c>
      <c r="GO726" s="22">
        <f>IF(HB725&gt;0,ROUND($GD$1*$GO$1,2),0)</f>
        <v>0</v>
      </c>
      <c r="GP726" s="22">
        <f>IF(HB725&gt;0,ROUND($GD$1*$GP$1,2),0)</f>
        <v>0</v>
      </c>
      <c r="GQ726" s="15">
        <f>IF(HB725&gt;0,GK726+SUM(GM726:GP726),0)</f>
        <v>0</v>
      </c>
      <c r="GR726" s="22">
        <f>IF(HB725&gt;0,ROUND(GQ726/12,2),0)</f>
        <v>0</v>
      </c>
      <c r="GS726" s="9">
        <f>INT(GR726)</f>
        <v>0</v>
      </c>
      <c r="GT726" s="23">
        <f>INT((GR726-GS726)*10)/10</f>
        <v>0</v>
      </c>
      <c r="GU726" s="17">
        <f>GR726-GS726-GT726</f>
        <v>0</v>
      </c>
      <c r="GV726" s="23">
        <f>IF(OR(GU726=0.05,GU726=0),GU726,IF(AND(GU726&gt;0.051,GU726&lt;0.1),0.1,IF(AND(GU726&gt;0.001,GU726&lt;0.05),0.05,GU726)))</f>
        <v>0</v>
      </c>
      <c r="GW726" s="23">
        <f>GS726+GT726+GV726</f>
        <v>0</v>
      </c>
      <c r="GX726">
        <f>IF(HB725&gt;0,GX725,0)</f>
        <v>0</v>
      </c>
      <c r="GY726" s="7">
        <f>ROUND(GD726+GJ726+GW726+GX726,2)</f>
        <v>0</v>
      </c>
      <c r="GZ726" s="7">
        <f>IF(AND(GY726&gt;0,GY727=0),GY726,0)</f>
        <v>0</v>
      </c>
      <c r="HA726" s="7">
        <f>IF(HB725&gt;0,HA725,0)</f>
        <v>0</v>
      </c>
      <c r="HB726" s="7">
        <f>IF(ROUND(GY726-HA726,2)&gt;0,ROUND(GY726-HA726,2),0)</f>
        <v>0</v>
      </c>
    </row>
    <row r="727" spans="1:235">
      <c r="BB727">
        <v>725</v>
      </c>
      <c r="BC727" s="7">
        <f>IF(BW726&gt;0,BC726-1000,BC726)</f>
        <v>0</v>
      </c>
      <c r="BD727" s="20">
        <f>IF(BW726&gt;0,ROUND(PMT($F$92/12,$F$96*12,-BC727),5),0)</f>
        <v>0</v>
      </c>
      <c r="BE727" s="15">
        <f>IF(BW726&gt;0,ROUND(BC727*$E$1/1000,2),0)</f>
        <v>0</v>
      </c>
      <c r="BF727" s="15">
        <f>IF(BW726&gt;0,ROUND(MIN(BC727,$F$168)*$BF$1,2),0)</f>
        <v>0</v>
      </c>
      <c r="BG727" s="22">
        <v>0</v>
      </c>
      <c r="BH727" s="22">
        <f>IF(BW726&gt;0,ROUND(MIN(BC727,$F$168)*$BH$1,0),0)</f>
        <v>0</v>
      </c>
      <c r="BI727" s="22">
        <f>IF(BW726&gt;0,ROUND(MIN(BC727,$F$168)*$BI$1,2),0)</f>
        <v>0</v>
      </c>
      <c r="BJ727" s="22">
        <f>IF(BW726&gt;0,ROUND(MIN(BC727,$F$168)*$BJ$1,2),0)</f>
        <v>0</v>
      </c>
      <c r="BK727" s="22">
        <f>IF(BW726&gt;0,ROUND(MIN(BC727,$F$168)*$BK$1,2),0)</f>
        <v>0</v>
      </c>
      <c r="BL727" s="15">
        <f>IF(BW726&gt;0,BF727+SUM(BH727:BK727),0)</f>
        <v>0</v>
      </c>
      <c r="BM727" s="22">
        <f>IF(BW726&gt;0,ROUND(BL727/12,2),0)</f>
        <v>0</v>
      </c>
      <c r="BN727" s="9">
        <f>INT(BM727)</f>
        <v>0</v>
      </c>
      <c r="BO727" s="23">
        <f>INT((BM727-BN727)*10)/10</f>
        <v>0</v>
      </c>
      <c r="BP727" s="17">
        <f>BM727-BN727-BO727</f>
        <v>0</v>
      </c>
      <c r="BQ727" s="23">
        <f>IF(OR(BP727=0.05,BP727=0),BP727,IF(AND(BP727&gt;0.051,BP727&lt;0.1),0.1,IF(AND(BP727&gt;0.001,BP727&lt;0.05),0.05,BP727)))</f>
        <v>0</v>
      </c>
      <c r="BR727" s="23">
        <f>BN727+BO727+BQ727</f>
        <v>0</v>
      </c>
      <c r="BS727">
        <f>IF(BW726&gt;0,BS726,0)</f>
        <v>0</v>
      </c>
      <c r="BT727" s="7">
        <f>SUM(BD727:BE727)+BR727+BS727</f>
        <v>0</v>
      </c>
      <c r="BU727" s="7">
        <f>IF(AND(BT727&gt;0,BT728=0),BT727,0)</f>
        <v>0</v>
      </c>
      <c r="BV727" s="7">
        <f>IF(BW726&gt;0,BV726,0)</f>
        <v>0</v>
      </c>
      <c r="BW727" s="7">
        <f>IF(ROUND(BT727-BV727,2)&gt;0,ROUND(BT727-BV727,2),0)</f>
        <v>0</v>
      </c>
      <c r="CB727">
        <v>725</v>
      </c>
      <c r="CC727" s="7">
        <f>IF(DB726&gt;0,CC726-1000,CC726)</f>
        <v>0</v>
      </c>
      <c r="CD727" s="20">
        <f>IF(DB726&gt;0,ROUND(PMT($F$92/12,$F$96*12,-CC727),5),0)</f>
        <v>0</v>
      </c>
      <c r="CE727" s="15">
        <f>IF(DB726&gt;0,ROUND(CC727*$CE$1/1000,2),0)</f>
        <v>0</v>
      </c>
      <c r="CF727" s="9">
        <f>INT(CE727)</f>
        <v>0</v>
      </c>
      <c r="CG727" s="23">
        <f>INT((CE727-CF727)*10)/10</f>
        <v>0</v>
      </c>
      <c r="CH727" s="17">
        <f>CE727-CF727-CG727</f>
        <v>0</v>
      </c>
      <c r="CI727" s="23">
        <f>IF(OR(CH727=0.05,CH727=0),CH727,IF(AND(CH727&gt;0.051,CH727&lt;0.1),0.1,IF(AND(CH727&gt;0.001,CH727&lt;0.05),0.05,CH727)))</f>
        <v>0</v>
      </c>
      <c r="CJ727" s="23">
        <f>CF727+CG727+CI727</f>
        <v>0</v>
      </c>
      <c r="CK727" s="15">
        <f>IF(DB726&gt;0,ROUND($CD$1*$CK$1,2),0)</f>
        <v>0</v>
      </c>
      <c r="CL727" s="22">
        <v>0</v>
      </c>
      <c r="CM727" s="22">
        <f>IF(DB726&gt;0,ROUND($CD$1*$CM$1,2),0)</f>
        <v>0</v>
      </c>
      <c r="CN727" s="22">
        <f>IF(DB726&gt;0,ROUND($CD$1*$CN$1,2),0)</f>
        <v>0</v>
      </c>
      <c r="CO727" s="22">
        <f>IF(DB726&gt;0,ROUND($CD$1*$CO$1,2),0)</f>
        <v>0</v>
      </c>
      <c r="CP727" s="22">
        <f>IF(DB726&gt;0,ROUND($CD$1*$CP$1,2),0)</f>
        <v>0</v>
      </c>
      <c r="CQ727" s="15">
        <f>IF(DB726&gt;0,CK727+SUM(CM727:CP727),0)</f>
        <v>0</v>
      </c>
      <c r="CR727" s="22">
        <f>IF(DB726&gt;0,ROUND(CQ727/12,2),0)</f>
        <v>0</v>
      </c>
      <c r="CS727" s="9">
        <f>INT(CR727)</f>
        <v>0</v>
      </c>
      <c r="CT727" s="23">
        <f>INT((CR727-CS727)*10)/10</f>
        <v>0</v>
      </c>
      <c r="CU727" s="17">
        <f>CR727-CS727-CT727</f>
        <v>0</v>
      </c>
      <c r="CV727" s="23">
        <f>IF(OR(CU727=0.05,CU727=0),CU727,IF(AND(CU727&gt;0.051,CU727&lt;0.1),0.1,IF(AND(CU727&gt;0.001,CU727&lt;0.05),0.05,CU727)))</f>
        <v>0</v>
      </c>
      <c r="CW727" s="23">
        <f>CS727+CT727+CV727</f>
        <v>0</v>
      </c>
      <c r="CX727">
        <f>IF(DB726&gt;0,CX726,0)</f>
        <v>0</v>
      </c>
      <c r="CY727" s="7">
        <f>ROUND(CD727+CJ727+CW727+CX727,2)</f>
        <v>0</v>
      </c>
      <c r="CZ727" s="7">
        <f>IF(AND(CY727&gt;0,CY728=0),CY727,0)</f>
        <v>0</v>
      </c>
      <c r="DA727" s="7">
        <f>IF(DB726&gt;0,DA726,0)</f>
        <v>0</v>
      </c>
      <c r="DB727" s="7">
        <f>IF(ROUND(CY727-DA727,2)&gt;0,ROUND(CY727-DA727,2),0)</f>
        <v>0</v>
      </c>
      <c r="EB727">
        <v>725</v>
      </c>
      <c r="EC727" s="7">
        <f>IF(FB726&gt;0,EC726-1000,EC726)</f>
        <v>0</v>
      </c>
      <c r="ED727" s="20">
        <f>IF(FB726&gt;0,ROUND(PMT($F$92/12,$F$96*12,-EC727),5),0)</f>
        <v>0</v>
      </c>
      <c r="EE727" s="15">
        <f>IF(FB726&gt;0,ROUND(EC727*$EE$1/1000,2),0)</f>
        <v>0</v>
      </c>
      <c r="EF727" s="9">
        <f>INT(EE727)</f>
        <v>0</v>
      </c>
      <c r="EG727" s="23">
        <f>INT((EE727-EF727)*10)/10</f>
        <v>0</v>
      </c>
      <c r="EH727" s="17">
        <f>EE727-EF727-EG727</f>
        <v>0</v>
      </c>
      <c r="EI727" s="23">
        <f>IF(OR(EH727=0.05,EH727=0),EH727,IF(AND(EH727&gt;0.051,EH727&lt;0.1),0.1,IF(AND(EH727&gt;0.001,EH727&lt;0.05),0.05,EH727)))</f>
        <v>0</v>
      </c>
      <c r="EJ727" s="23">
        <f>EF727+EG727+EI727</f>
        <v>0</v>
      </c>
      <c r="EK727" s="15">
        <f>IF(FB726&gt;0,ROUND($ED$1*$EK$1,2),0)</f>
        <v>0</v>
      </c>
      <c r="EL727" s="22">
        <v>0</v>
      </c>
      <c r="EM727" s="22">
        <f>IF(FB726&gt;0,ROUND($ED$1*$EM$1,0),0)</f>
        <v>0</v>
      </c>
      <c r="EN727" s="22">
        <f>IF(FB726&gt;0,ROUND($ED$1*$EN$1,2),0)</f>
        <v>0</v>
      </c>
      <c r="EO727" s="22">
        <f>IF(FB726&gt;0,ROUND($ED$1*$EO$1,2),0)</f>
        <v>0</v>
      </c>
      <c r="EP727" s="22">
        <f>IF(FB726&gt;0,ROUND($ED$1*$EP$1,2),0)</f>
        <v>0</v>
      </c>
      <c r="EQ727" s="15">
        <f>IF(FB726&gt;0,EK727+SUM(EM727:EP727),0)</f>
        <v>0</v>
      </c>
      <c r="ER727" s="22">
        <f>IF(FB726&gt;0,ROUND(EQ727/12,2),0)</f>
        <v>0</v>
      </c>
      <c r="ES727" s="9">
        <f>INT(ER727)</f>
        <v>0</v>
      </c>
      <c r="ET727" s="23">
        <f>INT((ER727-ES727)*10)/10</f>
        <v>0</v>
      </c>
      <c r="EU727" s="17">
        <f>ER727-ES727-ET727</f>
        <v>0</v>
      </c>
      <c r="EV727" s="23">
        <f>IF(OR(EU727=0.05,EU727=0),EU727,IF(AND(EU727&gt;0.051,EU727&lt;0.1),0.1,IF(AND(EU727&gt;0.001,EU727&lt;0.05),0.05,EU727)))</f>
        <v>0</v>
      </c>
      <c r="EW727" s="23">
        <f>ES727+ET727+EV727</f>
        <v>0</v>
      </c>
      <c r="EX727">
        <f>IF(FB726&gt;0,EX726,0)</f>
        <v>0</v>
      </c>
      <c r="EY727" s="7">
        <f>ROUND(ED727+EJ727+EW727+EX727,2)</f>
        <v>0</v>
      </c>
      <c r="EZ727" s="7">
        <f>IF(AND(EY727&gt;0,EY728=0),EY727,0)</f>
        <v>0</v>
      </c>
      <c r="FA727" s="7">
        <f>IF(FB726&gt;0,FA726,0)</f>
        <v>0</v>
      </c>
      <c r="FB727" s="7">
        <f>IF(ROUND(EY727-FA727,2)&gt;0,ROUND(EY727-FA727,2),0)</f>
        <v>0</v>
      </c>
      <c r="GB727">
        <v>725</v>
      </c>
      <c r="GC727" s="7">
        <f>IF(HB726&gt;0,GC726-1000,GC726)</f>
        <v>0</v>
      </c>
      <c r="GD727" s="20">
        <f>IF(HB726&gt;0,ROUND(PMT($F$92/12,$F$96*12,-GC727),5),0)</f>
        <v>0</v>
      </c>
      <c r="GE727" s="15">
        <f>IF(HB726&gt;0,ROUND(GC727*$GE$1/1000,2),0)</f>
        <v>0</v>
      </c>
      <c r="GF727" s="9">
        <f>INT(GE727)</f>
        <v>0</v>
      </c>
      <c r="GG727" s="23">
        <f>INT((GE727-GF727)*10)/10</f>
        <v>0</v>
      </c>
      <c r="GH727" s="17">
        <f>GE727-GF727-GG727</f>
        <v>0</v>
      </c>
      <c r="GI727" s="23">
        <f>IF(OR(GH727=0.05,GH727=0),GH727,IF(AND(GH727&gt;0.051,GH727&lt;0.1),0.1,IF(AND(GH727&gt;0.001,GH727&lt;0.05),0.05,GH727)))</f>
        <v>0</v>
      </c>
      <c r="GJ727" s="23">
        <f>GF727+GG727+GI727</f>
        <v>0</v>
      </c>
      <c r="GK727" s="15">
        <f>IF(HB726&gt;0,ROUND($GD$1*$GK$1,2),0)</f>
        <v>0</v>
      </c>
      <c r="GL727" s="22">
        <v>0</v>
      </c>
      <c r="GM727" s="22">
        <f>IF(HB726&gt;0,ROUND($GD$1*$GM$1,0),0)</f>
        <v>0</v>
      </c>
      <c r="GN727" s="22">
        <f>IF(HB726&gt;0,ROUND($GD$1*$GN$1,2),0)</f>
        <v>0</v>
      </c>
      <c r="GO727" s="22">
        <f>IF(HB726&gt;0,ROUND($GD$1*$GO$1,2),0)</f>
        <v>0</v>
      </c>
      <c r="GP727" s="22">
        <f>IF(HB726&gt;0,ROUND($GD$1*$GP$1,2),0)</f>
        <v>0</v>
      </c>
      <c r="GQ727" s="15">
        <f>IF(HB726&gt;0,GK727+SUM(GM727:GP727),0)</f>
        <v>0</v>
      </c>
      <c r="GR727" s="22">
        <f>IF(HB726&gt;0,ROUND(GQ727/12,2),0)</f>
        <v>0</v>
      </c>
      <c r="GS727" s="9">
        <f>INT(GR727)</f>
        <v>0</v>
      </c>
      <c r="GT727" s="23">
        <f>INT((GR727-GS727)*10)/10</f>
        <v>0</v>
      </c>
      <c r="GU727" s="17">
        <f>GR727-GS727-GT727</f>
        <v>0</v>
      </c>
      <c r="GV727" s="23">
        <f>IF(OR(GU727=0.05,GU727=0),GU727,IF(AND(GU727&gt;0.051,GU727&lt;0.1),0.1,IF(AND(GU727&gt;0.001,GU727&lt;0.05),0.05,GU727)))</f>
        <v>0</v>
      </c>
      <c r="GW727" s="23">
        <f>GS727+GT727+GV727</f>
        <v>0</v>
      </c>
      <c r="GX727">
        <f>IF(HB726&gt;0,GX726,0)</f>
        <v>0</v>
      </c>
      <c r="GY727" s="7">
        <f>ROUND(GD727+GJ727+GW727+GX727,2)</f>
        <v>0</v>
      </c>
      <c r="GZ727" s="7">
        <f>IF(AND(GY727&gt;0,GY728=0),GY727,0)</f>
        <v>0</v>
      </c>
      <c r="HA727" s="7">
        <f>IF(HB726&gt;0,HA726,0)</f>
        <v>0</v>
      </c>
      <c r="HB727" s="7">
        <f>IF(ROUND(GY727-HA727,2)&gt;0,ROUND(GY727-HA727,2),0)</f>
        <v>0</v>
      </c>
    </row>
    <row r="728" spans="1:235">
      <c r="BB728">
        <v>726</v>
      </c>
      <c r="BC728" s="7">
        <f>IF(BW727&gt;0,BC727-1000,BC727)</f>
        <v>0</v>
      </c>
      <c r="BD728" s="20">
        <f>IF(BW727&gt;0,ROUND(PMT($F$92/12,$F$96*12,-BC728),5),0)</f>
        <v>0</v>
      </c>
      <c r="BE728" s="15">
        <f>IF(BW727&gt;0,ROUND(BC728*$E$1/1000,2),0)</f>
        <v>0</v>
      </c>
      <c r="BF728" s="15">
        <f>IF(BW727&gt;0,ROUND(MIN(BC728,$F$168)*$BF$1,2),0)</f>
        <v>0</v>
      </c>
      <c r="BG728" s="22">
        <v>0</v>
      </c>
      <c r="BH728" s="22">
        <f>IF(BW727&gt;0,ROUND(MIN(BC728,$F$168)*$BH$1,0),0)</f>
        <v>0</v>
      </c>
      <c r="BI728" s="22">
        <f>IF(BW727&gt;0,ROUND(MIN(BC728,$F$168)*$BI$1,2),0)</f>
        <v>0</v>
      </c>
      <c r="BJ728" s="22">
        <f>IF(BW727&gt;0,ROUND(MIN(BC728,$F$168)*$BJ$1,2),0)</f>
        <v>0</v>
      </c>
      <c r="BK728" s="22">
        <f>IF(BW727&gt;0,ROUND(MIN(BC728,$F$168)*$BK$1,2),0)</f>
        <v>0</v>
      </c>
      <c r="BL728" s="15">
        <f>IF(BW727&gt;0,BF728+SUM(BH728:BK728),0)</f>
        <v>0</v>
      </c>
      <c r="BM728" s="22">
        <f>IF(BW727&gt;0,ROUND(BL728/12,2),0)</f>
        <v>0</v>
      </c>
      <c r="BN728" s="9">
        <f>INT(BM728)</f>
        <v>0</v>
      </c>
      <c r="BO728" s="23">
        <f>INT((BM728-BN728)*10)/10</f>
        <v>0</v>
      </c>
      <c r="BP728" s="17">
        <f>BM728-BN728-BO728</f>
        <v>0</v>
      </c>
      <c r="BQ728" s="23">
        <f>IF(OR(BP728=0.05,BP728=0),BP728,IF(AND(BP728&gt;0.051,BP728&lt;0.1),0.1,IF(AND(BP728&gt;0.001,BP728&lt;0.05),0.05,BP728)))</f>
        <v>0</v>
      </c>
      <c r="BR728" s="23">
        <f>BN728+BO728+BQ728</f>
        <v>0</v>
      </c>
      <c r="BS728">
        <f>IF(BW727&gt;0,BS727,0)</f>
        <v>0</v>
      </c>
      <c r="BT728" s="7">
        <f>SUM(BD728:BE728)+BR728+BS728</f>
        <v>0</v>
      </c>
      <c r="BU728" s="7">
        <f>IF(AND(BT728&gt;0,BT729=0),BT728,0)</f>
        <v>0</v>
      </c>
      <c r="BV728" s="7">
        <f>IF(BW727&gt;0,BV727,0)</f>
        <v>0</v>
      </c>
      <c r="BW728" s="7">
        <f>IF(ROUND(BT728-BV728,2)&gt;0,ROUND(BT728-BV728,2),0)</f>
        <v>0</v>
      </c>
      <c r="CB728">
        <v>726</v>
      </c>
      <c r="CC728" s="7">
        <f>IF(DB727&gt;0,CC727-1000,CC727)</f>
        <v>0</v>
      </c>
      <c r="CD728" s="20">
        <f>IF(DB727&gt;0,ROUND(PMT($F$92/12,$F$96*12,-CC728),5),0)</f>
        <v>0</v>
      </c>
      <c r="CE728" s="15">
        <f>IF(DB727&gt;0,ROUND(CC728*$CE$1/1000,2),0)</f>
        <v>0</v>
      </c>
      <c r="CF728" s="9">
        <f>INT(CE728)</f>
        <v>0</v>
      </c>
      <c r="CG728" s="23">
        <f>INT((CE728-CF728)*10)/10</f>
        <v>0</v>
      </c>
      <c r="CH728" s="17">
        <f>CE728-CF728-CG728</f>
        <v>0</v>
      </c>
      <c r="CI728" s="23">
        <f>IF(OR(CH728=0.05,CH728=0),CH728,IF(AND(CH728&gt;0.051,CH728&lt;0.1),0.1,IF(AND(CH728&gt;0.001,CH728&lt;0.05),0.05,CH728)))</f>
        <v>0</v>
      </c>
      <c r="CJ728" s="23">
        <f>CF728+CG728+CI728</f>
        <v>0</v>
      </c>
      <c r="CK728" s="15">
        <f>IF(DB727&gt;0,ROUND($CD$1*$CK$1,2),0)</f>
        <v>0</v>
      </c>
      <c r="CL728" s="22">
        <v>0</v>
      </c>
      <c r="CM728" s="22">
        <f>IF(DB727&gt;0,ROUND($CD$1*$CM$1,2),0)</f>
        <v>0</v>
      </c>
      <c r="CN728" s="22">
        <f>IF(DB727&gt;0,ROUND($CD$1*$CN$1,2),0)</f>
        <v>0</v>
      </c>
      <c r="CO728" s="22">
        <f>IF(DB727&gt;0,ROUND($CD$1*$CO$1,2),0)</f>
        <v>0</v>
      </c>
      <c r="CP728" s="22">
        <f>IF(DB727&gt;0,ROUND($CD$1*$CP$1,2),0)</f>
        <v>0</v>
      </c>
      <c r="CQ728" s="15">
        <f>IF(DB727&gt;0,CK728+SUM(CM728:CP728),0)</f>
        <v>0</v>
      </c>
      <c r="CR728" s="22">
        <f>IF(DB727&gt;0,ROUND(CQ728/12,2),0)</f>
        <v>0</v>
      </c>
      <c r="CS728" s="9">
        <f>INT(CR728)</f>
        <v>0</v>
      </c>
      <c r="CT728" s="23">
        <f>INT((CR728-CS728)*10)/10</f>
        <v>0</v>
      </c>
      <c r="CU728" s="17">
        <f>CR728-CS728-CT728</f>
        <v>0</v>
      </c>
      <c r="CV728" s="23">
        <f>IF(OR(CU728=0.05,CU728=0),CU728,IF(AND(CU728&gt;0.051,CU728&lt;0.1),0.1,IF(AND(CU728&gt;0.001,CU728&lt;0.05),0.05,CU728)))</f>
        <v>0</v>
      </c>
      <c r="CW728" s="23">
        <f>CS728+CT728+CV728</f>
        <v>0</v>
      </c>
      <c r="CX728">
        <f>IF(DB727&gt;0,CX727,0)</f>
        <v>0</v>
      </c>
      <c r="CY728" s="7">
        <f>ROUND(CD728+CJ728+CW728+CX728,2)</f>
        <v>0</v>
      </c>
      <c r="CZ728" s="7">
        <f>IF(AND(CY728&gt;0,CY729=0),CY728,0)</f>
        <v>0</v>
      </c>
      <c r="DA728" s="7">
        <f>IF(DB727&gt;0,DA727,0)</f>
        <v>0</v>
      </c>
      <c r="DB728" s="7">
        <f>IF(ROUND(CY728-DA728,2)&gt;0,ROUND(CY728-DA728,2),0)</f>
        <v>0</v>
      </c>
      <c r="EB728">
        <v>726</v>
      </c>
      <c r="EC728" s="7">
        <f>IF(FB727&gt;0,EC727-1000,EC727)</f>
        <v>0</v>
      </c>
      <c r="ED728" s="20">
        <f>IF(FB727&gt;0,ROUND(PMT($F$92/12,$F$96*12,-EC728),5),0)</f>
        <v>0</v>
      </c>
      <c r="EE728" s="15">
        <f>IF(FB727&gt;0,ROUND(EC728*$EE$1/1000,2),0)</f>
        <v>0</v>
      </c>
      <c r="EF728" s="9">
        <f>INT(EE728)</f>
        <v>0</v>
      </c>
      <c r="EG728" s="23">
        <f>INT((EE728-EF728)*10)/10</f>
        <v>0</v>
      </c>
      <c r="EH728" s="17">
        <f>EE728-EF728-EG728</f>
        <v>0</v>
      </c>
      <c r="EI728" s="23">
        <f>IF(OR(EH728=0.05,EH728=0),EH728,IF(AND(EH728&gt;0.051,EH728&lt;0.1),0.1,IF(AND(EH728&gt;0.001,EH728&lt;0.05),0.05,EH728)))</f>
        <v>0</v>
      </c>
      <c r="EJ728" s="23">
        <f>EF728+EG728+EI728</f>
        <v>0</v>
      </c>
      <c r="EK728" s="15">
        <f>IF(FB727&gt;0,ROUND($ED$1*$EK$1,2),0)</f>
        <v>0</v>
      </c>
      <c r="EL728" s="22">
        <v>0</v>
      </c>
      <c r="EM728" s="22">
        <f>IF(FB727&gt;0,ROUND($ED$1*$EM$1,0),0)</f>
        <v>0</v>
      </c>
      <c r="EN728" s="22">
        <f>IF(FB727&gt;0,ROUND($ED$1*$EN$1,2),0)</f>
        <v>0</v>
      </c>
      <c r="EO728" s="22">
        <f>IF(FB727&gt;0,ROUND($ED$1*$EO$1,2),0)</f>
        <v>0</v>
      </c>
      <c r="EP728" s="22">
        <f>IF(FB727&gt;0,ROUND($ED$1*$EP$1,2),0)</f>
        <v>0</v>
      </c>
      <c r="EQ728" s="15">
        <f>IF(FB727&gt;0,EK728+SUM(EM728:EP728),0)</f>
        <v>0</v>
      </c>
      <c r="ER728" s="22">
        <f>IF(FB727&gt;0,ROUND(EQ728/12,2),0)</f>
        <v>0</v>
      </c>
      <c r="ES728" s="9">
        <f>INT(ER728)</f>
        <v>0</v>
      </c>
      <c r="ET728" s="23">
        <f>INT((ER728-ES728)*10)/10</f>
        <v>0</v>
      </c>
      <c r="EU728" s="17">
        <f>ER728-ES728-ET728</f>
        <v>0</v>
      </c>
      <c r="EV728" s="23">
        <f>IF(OR(EU728=0.05,EU728=0),EU728,IF(AND(EU728&gt;0.051,EU728&lt;0.1),0.1,IF(AND(EU728&gt;0.001,EU728&lt;0.05),0.05,EU728)))</f>
        <v>0</v>
      </c>
      <c r="EW728" s="23">
        <f>ES728+ET728+EV728</f>
        <v>0</v>
      </c>
      <c r="EX728">
        <f>IF(FB727&gt;0,EX727,0)</f>
        <v>0</v>
      </c>
      <c r="EY728" s="7">
        <f>ROUND(ED728+EJ728+EW728+EX728,2)</f>
        <v>0</v>
      </c>
      <c r="EZ728" s="7">
        <f>IF(AND(EY728&gt;0,EY729=0),EY728,0)</f>
        <v>0</v>
      </c>
      <c r="FA728" s="7">
        <f>IF(FB727&gt;0,FA727,0)</f>
        <v>0</v>
      </c>
      <c r="FB728" s="7">
        <f>IF(ROUND(EY728-FA728,2)&gt;0,ROUND(EY728-FA728,2),0)</f>
        <v>0</v>
      </c>
      <c r="GB728">
        <v>726</v>
      </c>
      <c r="GC728" s="7">
        <f>IF(HB727&gt;0,GC727-1000,GC727)</f>
        <v>0</v>
      </c>
      <c r="GD728" s="20">
        <f>IF(HB727&gt;0,ROUND(PMT($F$92/12,$F$96*12,-GC728),5),0)</f>
        <v>0</v>
      </c>
      <c r="GE728" s="15">
        <f>IF(HB727&gt;0,ROUND(GC728*$GE$1/1000,2),0)</f>
        <v>0</v>
      </c>
      <c r="GF728" s="9">
        <f>INT(GE728)</f>
        <v>0</v>
      </c>
      <c r="GG728" s="23">
        <f>INT((GE728-GF728)*10)/10</f>
        <v>0</v>
      </c>
      <c r="GH728" s="17">
        <f>GE728-GF728-GG728</f>
        <v>0</v>
      </c>
      <c r="GI728" s="23">
        <f>IF(OR(GH728=0.05,GH728=0),GH728,IF(AND(GH728&gt;0.051,GH728&lt;0.1),0.1,IF(AND(GH728&gt;0.001,GH728&lt;0.05),0.05,GH728)))</f>
        <v>0</v>
      </c>
      <c r="GJ728" s="23">
        <f>GF728+GG728+GI728</f>
        <v>0</v>
      </c>
      <c r="GK728" s="15">
        <f>IF(HB727&gt;0,ROUND($GD$1*$GK$1,2),0)</f>
        <v>0</v>
      </c>
      <c r="GL728" s="22">
        <v>0</v>
      </c>
      <c r="GM728" s="22">
        <f>IF(HB727&gt;0,ROUND($GD$1*$GM$1,0),0)</f>
        <v>0</v>
      </c>
      <c r="GN728" s="22">
        <f>IF(HB727&gt;0,ROUND($GD$1*$GN$1,2),0)</f>
        <v>0</v>
      </c>
      <c r="GO728" s="22">
        <f>IF(HB727&gt;0,ROUND($GD$1*$GO$1,2),0)</f>
        <v>0</v>
      </c>
      <c r="GP728" s="22">
        <f>IF(HB727&gt;0,ROUND($GD$1*$GP$1,2),0)</f>
        <v>0</v>
      </c>
      <c r="GQ728" s="15">
        <f>IF(HB727&gt;0,GK728+SUM(GM728:GP728),0)</f>
        <v>0</v>
      </c>
      <c r="GR728" s="22">
        <f>IF(HB727&gt;0,ROUND(GQ728/12,2),0)</f>
        <v>0</v>
      </c>
      <c r="GS728" s="9">
        <f>INT(GR728)</f>
        <v>0</v>
      </c>
      <c r="GT728" s="23">
        <f>INT((GR728-GS728)*10)/10</f>
        <v>0</v>
      </c>
      <c r="GU728" s="17">
        <f>GR728-GS728-GT728</f>
        <v>0</v>
      </c>
      <c r="GV728" s="23">
        <f>IF(OR(GU728=0.05,GU728=0),GU728,IF(AND(GU728&gt;0.051,GU728&lt;0.1),0.1,IF(AND(GU728&gt;0.001,GU728&lt;0.05),0.05,GU728)))</f>
        <v>0</v>
      </c>
      <c r="GW728" s="23">
        <f>GS728+GT728+GV728</f>
        <v>0</v>
      </c>
      <c r="GX728">
        <f>IF(HB727&gt;0,GX727,0)</f>
        <v>0</v>
      </c>
      <c r="GY728" s="7">
        <f>ROUND(GD728+GJ728+GW728+GX728,2)</f>
        <v>0</v>
      </c>
      <c r="GZ728" s="7">
        <f>IF(AND(GY728&gt;0,GY729=0),GY728,0)</f>
        <v>0</v>
      </c>
      <c r="HA728" s="7">
        <f>IF(HB727&gt;0,HA727,0)</f>
        <v>0</v>
      </c>
      <c r="HB728" s="7">
        <f>IF(ROUND(GY728-HA728,2)&gt;0,ROUND(GY728-HA728,2),0)</f>
        <v>0</v>
      </c>
    </row>
    <row r="729" spans="1:235">
      <c r="BB729">
        <v>727</v>
      </c>
      <c r="BC729" s="7">
        <f>IF(BW728&gt;0,BC728-1000,BC728)</f>
        <v>0</v>
      </c>
      <c r="BD729" s="20">
        <f>IF(BW728&gt;0,ROUND(PMT($F$92/12,$F$96*12,-BC729),5),0)</f>
        <v>0</v>
      </c>
      <c r="BE729" s="15">
        <f>IF(BW728&gt;0,ROUND(BC729*$E$1/1000,2),0)</f>
        <v>0</v>
      </c>
      <c r="BF729" s="15">
        <f>IF(BW728&gt;0,ROUND(MIN(BC729,$F$168)*$BF$1,2),0)</f>
        <v>0</v>
      </c>
      <c r="BG729" s="22">
        <v>0</v>
      </c>
      <c r="BH729" s="22">
        <f>IF(BW728&gt;0,ROUND(MIN(BC729,$F$168)*$BH$1,0),0)</f>
        <v>0</v>
      </c>
      <c r="BI729" s="22">
        <f>IF(BW728&gt;0,ROUND(MIN(BC729,$F$168)*$BI$1,2),0)</f>
        <v>0</v>
      </c>
      <c r="BJ729" s="22">
        <f>IF(BW728&gt;0,ROUND(MIN(BC729,$F$168)*$BJ$1,2),0)</f>
        <v>0</v>
      </c>
      <c r="BK729" s="22">
        <f>IF(BW728&gt;0,ROUND(MIN(BC729,$F$168)*$BK$1,2),0)</f>
        <v>0</v>
      </c>
      <c r="BL729" s="15">
        <f>IF(BW728&gt;0,BF729+SUM(BH729:BK729),0)</f>
        <v>0</v>
      </c>
      <c r="BM729" s="22">
        <f>IF(BW728&gt;0,ROUND(BL729/12,2),0)</f>
        <v>0</v>
      </c>
      <c r="BN729" s="9">
        <f>INT(BM729)</f>
        <v>0</v>
      </c>
      <c r="BO729" s="23">
        <f>INT((BM729-BN729)*10)/10</f>
        <v>0</v>
      </c>
      <c r="BP729" s="17">
        <f>BM729-BN729-BO729</f>
        <v>0</v>
      </c>
      <c r="BQ729" s="23">
        <f>IF(OR(BP729=0.05,BP729=0),BP729,IF(AND(BP729&gt;0.051,BP729&lt;0.1),0.1,IF(AND(BP729&gt;0.001,BP729&lt;0.05),0.05,BP729)))</f>
        <v>0</v>
      </c>
      <c r="BR729" s="23">
        <f>BN729+BO729+BQ729</f>
        <v>0</v>
      </c>
      <c r="BS729">
        <f>IF(BW728&gt;0,BS728,0)</f>
        <v>0</v>
      </c>
      <c r="BT729" s="7">
        <f>SUM(BD729:BE729)+BR729+BS729</f>
        <v>0</v>
      </c>
      <c r="BU729" s="7">
        <f>IF(AND(BT729&gt;0,BT730=0),BT729,0)</f>
        <v>0</v>
      </c>
      <c r="BV729" s="7">
        <f>IF(BW728&gt;0,BV728,0)</f>
        <v>0</v>
      </c>
      <c r="BW729" s="7">
        <f>IF(ROUND(BT729-BV729,2)&gt;0,ROUND(BT729-BV729,2),0)</f>
        <v>0</v>
      </c>
      <c r="CB729">
        <v>727</v>
      </c>
      <c r="CC729" s="7">
        <f>IF(DB728&gt;0,CC728-1000,CC728)</f>
        <v>0</v>
      </c>
      <c r="CD729" s="20">
        <f>IF(DB728&gt;0,ROUND(PMT($F$92/12,$F$96*12,-CC729),5),0)</f>
        <v>0</v>
      </c>
      <c r="CE729" s="15">
        <f>IF(DB728&gt;0,ROUND(CC729*$CE$1/1000,2),0)</f>
        <v>0</v>
      </c>
      <c r="CF729" s="9">
        <f>INT(CE729)</f>
        <v>0</v>
      </c>
      <c r="CG729" s="23">
        <f>INT((CE729-CF729)*10)/10</f>
        <v>0</v>
      </c>
      <c r="CH729" s="17">
        <f>CE729-CF729-CG729</f>
        <v>0</v>
      </c>
      <c r="CI729" s="23">
        <f>IF(OR(CH729=0.05,CH729=0),CH729,IF(AND(CH729&gt;0.051,CH729&lt;0.1),0.1,IF(AND(CH729&gt;0.001,CH729&lt;0.05),0.05,CH729)))</f>
        <v>0</v>
      </c>
      <c r="CJ729" s="23">
        <f>CF729+CG729+CI729</f>
        <v>0</v>
      </c>
      <c r="CK729" s="15">
        <f>IF(DB728&gt;0,ROUND($CD$1*$CK$1,2),0)</f>
        <v>0</v>
      </c>
      <c r="CL729" s="22">
        <v>0</v>
      </c>
      <c r="CM729" s="22">
        <f>IF(DB728&gt;0,ROUND($CD$1*$CM$1,2),0)</f>
        <v>0</v>
      </c>
      <c r="CN729" s="22">
        <f>IF(DB728&gt;0,ROUND($CD$1*$CN$1,2),0)</f>
        <v>0</v>
      </c>
      <c r="CO729" s="22">
        <f>IF(DB728&gt;0,ROUND($CD$1*$CO$1,2),0)</f>
        <v>0</v>
      </c>
      <c r="CP729" s="22">
        <f>IF(DB728&gt;0,ROUND($CD$1*$CP$1,2),0)</f>
        <v>0</v>
      </c>
      <c r="CQ729" s="15">
        <f>IF(DB728&gt;0,CK729+SUM(CM729:CP729),0)</f>
        <v>0</v>
      </c>
      <c r="CR729" s="22">
        <f>IF(DB728&gt;0,ROUND(CQ729/12,2),0)</f>
        <v>0</v>
      </c>
      <c r="CS729" s="9">
        <f>INT(CR729)</f>
        <v>0</v>
      </c>
      <c r="CT729" s="23">
        <f>INT((CR729-CS729)*10)/10</f>
        <v>0</v>
      </c>
      <c r="CU729" s="17">
        <f>CR729-CS729-CT729</f>
        <v>0</v>
      </c>
      <c r="CV729" s="23">
        <f>IF(OR(CU729=0.05,CU729=0),CU729,IF(AND(CU729&gt;0.051,CU729&lt;0.1),0.1,IF(AND(CU729&gt;0.001,CU729&lt;0.05),0.05,CU729)))</f>
        <v>0</v>
      </c>
      <c r="CW729" s="23">
        <f>CS729+CT729+CV729</f>
        <v>0</v>
      </c>
      <c r="CX729">
        <f>IF(DB728&gt;0,CX728,0)</f>
        <v>0</v>
      </c>
      <c r="CY729" s="7">
        <f>ROUND(CD729+CJ729+CW729+CX729,2)</f>
        <v>0</v>
      </c>
      <c r="CZ729" s="7">
        <f>IF(AND(CY729&gt;0,CY730=0),CY729,0)</f>
        <v>0</v>
      </c>
      <c r="DA729" s="7">
        <f>IF(DB728&gt;0,DA728,0)</f>
        <v>0</v>
      </c>
      <c r="DB729" s="7">
        <f>IF(ROUND(CY729-DA729,2)&gt;0,ROUND(CY729-DA729,2),0)</f>
        <v>0</v>
      </c>
      <c r="EB729">
        <v>727</v>
      </c>
      <c r="EC729" s="7">
        <f>IF(FB728&gt;0,EC728-1000,EC728)</f>
        <v>0</v>
      </c>
      <c r="ED729" s="20">
        <f>IF(FB728&gt;0,ROUND(PMT($F$92/12,$F$96*12,-EC729),5),0)</f>
        <v>0</v>
      </c>
      <c r="EE729" s="15">
        <f>IF(FB728&gt;0,ROUND(EC729*$EE$1/1000,2),0)</f>
        <v>0</v>
      </c>
      <c r="EF729" s="9">
        <f>INT(EE729)</f>
        <v>0</v>
      </c>
      <c r="EG729" s="23">
        <f>INT((EE729-EF729)*10)/10</f>
        <v>0</v>
      </c>
      <c r="EH729" s="17">
        <f>EE729-EF729-EG729</f>
        <v>0</v>
      </c>
      <c r="EI729" s="23">
        <f>IF(OR(EH729=0.05,EH729=0),EH729,IF(AND(EH729&gt;0.051,EH729&lt;0.1),0.1,IF(AND(EH729&gt;0.001,EH729&lt;0.05),0.05,EH729)))</f>
        <v>0</v>
      </c>
      <c r="EJ729" s="23">
        <f>EF729+EG729+EI729</f>
        <v>0</v>
      </c>
      <c r="EK729" s="15">
        <f>IF(FB728&gt;0,ROUND($ED$1*$EK$1,2),0)</f>
        <v>0</v>
      </c>
      <c r="EL729" s="22">
        <v>0</v>
      </c>
      <c r="EM729" s="22">
        <f>IF(FB728&gt;0,ROUND($ED$1*$EM$1,0),0)</f>
        <v>0</v>
      </c>
      <c r="EN729" s="22">
        <f>IF(FB728&gt;0,ROUND($ED$1*$EN$1,2),0)</f>
        <v>0</v>
      </c>
      <c r="EO729" s="22">
        <f>IF(FB728&gt;0,ROUND($ED$1*$EO$1,2),0)</f>
        <v>0</v>
      </c>
      <c r="EP729" s="22">
        <f>IF(FB728&gt;0,ROUND($ED$1*$EP$1,2),0)</f>
        <v>0</v>
      </c>
      <c r="EQ729" s="15">
        <f>IF(FB728&gt;0,EK729+SUM(EM729:EP729),0)</f>
        <v>0</v>
      </c>
      <c r="ER729" s="22">
        <f>IF(FB728&gt;0,ROUND(EQ729/12,2),0)</f>
        <v>0</v>
      </c>
      <c r="ES729" s="9">
        <f>INT(ER729)</f>
        <v>0</v>
      </c>
      <c r="ET729" s="23">
        <f>INT((ER729-ES729)*10)/10</f>
        <v>0</v>
      </c>
      <c r="EU729" s="17">
        <f>ER729-ES729-ET729</f>
        <v>0</v>
      </c>
      <c r="EV729" s="23">
        <f>IF(OR(EU729=0.05,EU729=0),EU729,IF(AND(EU729&gt;0.051,EU729&lt;0.1),0.1,IF(AND(EU729&gt;0.001,EU729&lt;0.05),0.05,EU729)))</f>
        <v>0</v>
      </c>
      <c r="EW729" s="23">
        <f>ES729+ET729+EV729</f>
        <v>0</v>
      </c>
      <c r="EX729">
        <f>IF(FB728&gt;0,EX728,0)</f>
        <v>0</v>
      </c>
      <c r="EY729" s="7">
        <f>ROUND(ED729+EJ729+EW729+EX729,2)</f>
        <v>0</v>
      </c>
      <c r="EZ729" s="7">
        <f>IF(AND(EY729&gt;0,EY730=0),EY729,0)</f>
        <v>0</v>
      </c>
      <c r="FA729" s="7">
        <f>IF(FB728&gt;0,FA728,0)</f>
        <v>0</v>
      </c>
      <c r="FB729" s="7">
        <f>IF(ROUND(EY729-FA729,2)&gt;0,ROUND(EY729-FA729,2),0)</f>
        <v>0</v>
      </c>
      <c r="GB729">
        <v>727</v>
      </c>
      <c r="GC729" s="7">
        <f>IF(HB728&gt;0,GC728-1000,GC728)</f>
        <v>0</v>
      </c>
      <c r="GD729" s="20">
        <f>IF(HB728&gt;0,ROUND(PMT($F$92/12,$F$96*12,-GC729),5),0)</f>
        <v>0</v>
      </c>
      <c r="GE729" s="15">
        <f>IF(HB728&gt;0,ROUND(GC729*$GE$1/1000,2),0)</f>
        <v>0</v>
      </c>
      <c r="GF729" s="9">
        <f>INT(GE729)</f>
        <v>0</v>
      </c>
      <c r="GG729" s="23">
        <f>INT((GE729-GF729)*10)/10</f>
        <v>0</v>
      </c>
      <c r="GH729" s="17">
        <f>GE729-GF729-GG729</f>
        <v>0</v>
      </c>
      <c r="GI729" s="23">
        <f>IF(OR(GH729=0.05,GH729=0),GH729,IF(AND(GH729&gt;0.051,GH729&lt;0.1),0.1,IF(AND(GH729&gt;0.001,GH729&lt;0.05),0.05,GH729)))</f>
        <v>0</v>
      </c>
      <c r="GJ729" s="23">
        <f>GF729+GG729+GI729</f>
        <v>0</v>
      </c>
      <c r="GK729" s="15">
        <f>IF(HB728&gt;0,ROUND($GD$1*$GK$1,2),0)</f>
        <v>0</v>
      </c>
      <c r="GL729" s="22">
        <v>0</v>
      </c>
      <c r="GM729" s="22">
        <f>IF(HB728&gt;0,ROUND($GD$1*$GM$1,0),0)</f>
        <v>0</v>
      </c>
      <c r="GN729" s="22">
        <f>IF(HB728&gt;0,ROUND($GD$1*$GN$1,2),0)</f>
        <v>0</v>
      </c>
      <c r="GO729" s="22">
        <f>IF(HB728&gt;0,ROUND($GD$1*$GO$1,2),0)</f>
        <v>0</v>
      </c>
      <c r="GP729" s="22">
        <f>IF(HB728&gt;0,ROUND($GD$1*$GP$1,2),0)</f>
        <v>0</v>
      </c>
      <c r="GQ729" s="15">
        <f>IF(HB728&gt;0,GK729+SUM(GM729:GP729),0)</f>
        <v>0</v>
      </c>
      <c r="GR729" s="22">
        <f>IF(HB728&gt;0,ROUND(GQ729/12,2),0)</f>
        <v>0</v>
      </c>
      <c r="GS729" s="9">
        <f>INT(GR729)</f>
        <v>0</v>
      </c>
      <c r="GT729" s="23">
        <f>INT((GR729-GS729)*10)/10</f>
        <v>0</v>
      </c>
      <c r="GU729" s="17">
        <f>GR729-GS729-GT729</f>
        <v>0</v>
      </c>
      <c r="GV729" s="23">
        <f>IF(OR(GU729=0.05,GU729=0),GU729,IF(AND(GU729&gt;0.051,GU729&lt;0.1),0.1,IF(AND(GU729&gt;0.001,GU729&lt;0.05),0.05,GU729)))</f>
        <v>0</v>
      </c>
      <c r="GW729" s="23">
        <f>GS729+GT729+GV729</f>
        <v>0</v>
      </c>
      <c r="GX729">
        <f>IF(HB728&gt;0,GX728,0)</f>
        <v>0</v>
      </c>
      <c r="GY729" s="7">
        <f>ROUND(GD729+GJ729+GW729+GX729,2)</f>
        <v>0</v>
      </c>
      <c r="GZ729" s="7">
        <f>IF(AND(GY729&gt;0,GY730=0),GY729,0)</f>
        <v>0</v>
      </c>
      <c r="HA729" s="7">
        <f>IF(HB728&gt;0,HA728,0)</f>
        <v>0</v>
      </c>
      <c r="HB729" s="7">
        <f>IF(ROUND(GY729-HA729,2)&gt;0,ROUND(GY729-HA729,2),0)</f>
        <v>0</v>
      </c>
    </row>
    <row r="730" spans="1:235">
      <c r="BB730">
        <v>728</v>
      </c>
      <c r="BC730" s="7">
        <f>IF(BW729&gt;0,BC729-1000,BC729)</f>
        <v>0</v>
      </c>
      <c r="BD730" s="20">
        <f>IF(BW729&gt;0,ROUND(PMT($F$92/12,$F$96*12,-BC730),5),0)</f>
        <v>0</v>
      </c>
      <c r="BE730" s="15">
        <f>IF(BW729&gt;0,ROUND(BC730*$E$1/1000,2),0)</f>
        <v>0</v>
      </c>
      <c r="BF730" s="15">
        <f>IF(BW729&gt;0,ROUND(MIN(BC730,$F$168)*$BF$1,2),0)</f>
        <v>0</v>
      </c>
      <c r="BG730" s="22">
        <v>0</v>
      </c>
      <c r="BH730" s="22">
        <f>IF(BW729&gt;0,ROUND(MIN(BC730,$F$168)*$BH$1,0),0)</f>
        <v>0</v>
      </c>
      <c r="BI730" s="22">
        <f>IF(BW729&gt;0,ROUND(MIN(BC730,$F$168)*$BI$1,2),0)</f>
        <v>0</v>
      </c>
      <c r="BJ730" s="22">
        <f>IF(BW729&gt;0,ROUND(MIN(BC730,$F$168)*$BJ$1,2),0)</f>
        <v>0</v>
      </c>
      <c r="BK730" s="22">
        <f>IF(BW729&gt;0,ROUND(MIN(BC730,$F$168)*$BK$1,2),0)</f>
        <v>0</v>
      </c>
      <c r="BL730" s="15">
        <f>IF(BW729&gt;0,BF730+SUM(BH730:BK730),0)</f>
        <v>0</v>
      </c>
      <c r="BM730" s="22">
        <f>IF(BW729&gt;0,ROUND(BL730/12,2),0)</f>
        <v>0</v>
      </c>
      <c r="BN730" s="9">
        <f>INT(BM730)</f>
        <v>0</v>
      </c>
      <c r="BO730" s="23">
        <f>INT((BM730-BN730)*10)/10</f>
        <v>0</v>
      </c>
      <c r="BP730" s="17">
        <f>BM730-BN730-BO730</f>
        <v>0</v>
      </c>
      <c r="BQ730" s="23">
        <f>IF(OR(BP730=0.05,BP730=0),BP730,IF(AND(BP730&gt;0.051,BP730&lt;0.1),0.1,IF(AND(BP730&gt;0.001,BP730&lt;0.05),0.05,BP730)))</f>
        <v>0</v>
      </c>
      <c r="BR730" s="23">
        <f>BN730+BO730+BQ730</f>
        <v>0</v>
      </c>
      <c r="BS730">
        <f>IF(BW729&gt;0,BS729,0)</f>
        <v>0</v>
      </c>
      <c r="BT730" s="7">
        <f>SUM(BD730:BE730)+BR730+BS730</f>
        <v>0</v>
      </c>
      <c r="BU730" s="7">
        <f>IF(AND(BT730&gt;0,BT731=0),BT730,0)</f>
        <v>0</v>
      </c>
      <c r="BV730" s="7">
        <f>IF(BW729&gt;0,BV729,0)</f>
        <v>0</v>
      </c>
      <c r="BW730" s="7">
        <f>IF(ROUND(BT730-BV730,2)&gt;0,ROUND(BT730-BV730,2),0)</f>
        <v>0</v>
      </c>
      <c r="CB730">
        <v>728</v>
      </c>
      <c r="CC730" s="7">
        <f>IF(DB729&gt;0,CC729-1000,CC729)</f>
        <v>0</v>
      </c>
      <c r="CD730" s="20">
        <f>IF(DB729&gt;0,ROUND(PMT($F$92/12,$F$96*12,-CC730),5),0)</f>
        <v>0</v>
      </c>
      <c r="CE730" s="15">
        <f>IF(DB729&gt;0,ROUND(CC730*$CE$1/1000,2),0)</f>
        <v>0</v>
      </c>
      <c r="CF730" s="9">
        <f>INT(CE730)</f>
        <v>0</v>
      </c>
      <c r="CG730" s="23">
        <f>INT((CE730-CF730)*10)/10</f>
        <v>0</v>
      </c>
      <c r="CH730" s="17">
        <f>CE730-CF730-CG730</f>
        <v>0</v>
      </c>
      <c r="CI730" s="23">
        <f>IF(OR(CH730=0.05,CH730=0),CH730,IF(AND(CH730&gt;0.051,CH730&lt;0.1),0.1,IF(AND(CH730&gt;0.001,CH730&lt;0.05),0.05,CH730)))</f>
        <v>0</v>
      </c>
      <c r="CJ730" s="23">
        <f>CF730+CG730+CI730</f>
        <v>0</v>
      </c>
      <c r="CK730" s="15">
        <f>IF(DB729&gt;0,ROUND($CD$1*$CK$1,2),0)</f>
        <v>0</v>
      </c>
      <c r="CL730" s="22">
        <v>0</v>
      </c>
      <c r="CM730" s="22">
        <f>IF(DB729&gt;0,ROUND($CD$1*$CM$1,2),0)</f>
        <v>0</v>
      </c>
      <c r="CN730" s="22">
        <f>IF(DB729&gt;0,ROUND($CD$1*$CN$1,2),0)</f>
        <v>0</v>
      </c>
      <c r="CO730" s="22">
        <f>IF(DB729&gt;0,ROUND($CD$1*$CO$1,2),0)</f>
        <v>0</v>
      </c>
      <c r="CP730" s="22">
        <f>IF(DB729&gt;0,ROUND($CD$1*$CP$1,2),0)</f>
        <v>0</v>
      </c>
      <c r="CQ730" s="15">
        <f>IF(DB729&gt;0,CK730+SUM(CM730:CP730),0)</f>
        <v>0</v>
      </c>
      <c r="CR730" s="22">
        <f>IF(DB729&gt;0,ROUND(CQ730/12,2),0)</f>
        <v>0</v>
      </c>
      <c r="CS730" s="9">
        <f>INT(CR730)</f>
        <v>0</v>
      </c>
      <c r="CT730" s="23">
        <f>INT((CR730-CS730)*10)/10</f>
        <v>0</v>
      </c>
      <c r="CU730" s="17">
        <f>CR730-CS730-CT730</f>
        <v>0</v>
      </c>
      <c r="CV730" s="23">
        <f>IF(OR(CU730=0.05,CU730=0),CU730,IF(AND(CU730&gt;0.051,CU730&lt;0.1),0.1,IF(AND(CU730&gt;0.001,CU730&lt;0.05),0.05,CU730)))</f>
        <v>0</v>
      </c>
      <c r="CW730" s="23">
        <f>CS730+CT730+CV730</f>
        <v>0</v>
      </c>
      <c r="CX730">
        <f>IF(DB729&gt;0,CX729,0)</f>
        <v>0</v>
      </c>
      <c r="CY730" s="7">
        <f>ROUND(CD730+CJ730+CW730+CX730,2)</f>
        <v>0</v>
      </c>
      <c r="CZ730" s="7">
        <f>IF(AND(CY730&gt;0,CY731=0),CY730,0)</f>
        <v>0</v>
      </c>
      <c r="DA730" s="7">
        <f>IF(DB729&gt;0,DA729,0)</f>
        <v>0</v>
      </c>
      <c r="DB730" s="7">
        <f>IF(ROUND(CY730-DA730,2)&gt;0,ROUND(CY730-DA730,2),0)</f>
        <v>0</v>
      </c>
      <c r="EB730">
        <v>728</v>
      </c>
      <c r="EC730" s="7">
        <f>IF(FB729&gt;0,EC729-1000,EC729)</f>
        <v>0</v>
      </c>
      <c r="ED730" s="20">
        <f>IF(FB729&gt;0,ROUND(PMT($F$92/12,$F$96*12,-EC730),5),0)</f>
        <v>0</v>
      </c>
      <c r="EE730" s="15">
        <f>IF(FB729&gt;0,ROUND(EC730*$EE$1/1000,2),0)</f>
        <v>0</v>
      </c>
      <c r="EF730" s="9">
        <f>INT(EE730)</f>
        <v>0</v>
      </c>
      <c r="EG730" s="23">
        <f>INT((EE730-EF730)*10)/10</f>
        <v>0</v>
      </c>
      <c r="EH730" s="17">
        <f>EE730-EF730-EG730</f>
        <v>0</v>
      </c>
      <c r="EI730" s="23">
        <f>IF(OR(EH730=0.05,EH730=0),EH730,IF(AND(EH730&gt;0.051,EH730&lt;0.1),0.1,IF(AND(EH730&gt;0.001,EH730&lt;0.05),0.05,EH730)))</f>
        <v>0</v>
      </c>
      <c r="EJ730" s="23">
        <f>EF730+EG730+EI730</f>
        <v>0</v>
      </c>
      <c r="EK730" s="15">
        <f>IF(FB729&gt;0,ROUND($ED$1*$EK$1,2),0)</f>
        <v>0</v>
      </c>
      <c r="EL730" s="22">
        <v>0</v>
      </c>
      <c r="EM730" s="22">
        <f>IF(FB729&gt;0,ROUND($ED$1*$EM$1,0),0)</f>
        <v>0</v>
      </c>
      <c r="EN730" s="22">
        <f>IF(FB729&gt;0,ROUND($ED$1*$EN$1,2),0)</f>
        <v>0</v>
      </c>
      <c r="EO730" s="22">
        <f>IF(FB729&gt;0,ROUND($ED$1*$EO$1,2),0)</f>
        <v>0</v>
      </c>
      <c r="EP730" s="22">
        <f>IF(FB729&gt;0,ROUND($ED$1*$EP$1,2),0)</f>
        <v>0</v>
      </c>
      <c r="EQ730" s="15">
        <f>IF(FB729&gt;0,EK730+SUM(EM730:EP730),0)</f>
        <v>0</v>
      </c>
      <c r="ER730" s="22">
        <f>IF(FB729&gt;0,ROUND(EQ730/12,2),0)</f>
        <v>0</v>
      </c>
      <c r="ES730" s="9">
        <f>INT(ER730)</f>
        <v>0</v>
      </c>
      <c r="ET730" s="23">
        <f>INT((ER730-ES730)*10)/10</f>
        <v>0</v>
      </c>
      <c r="EU730" s="17">
        <f>ER730-ES730-ET730</f>
        <v>0</v>
      </c>
      <c r="EV730" s="23">
        <f>IF(OR(EU730=0.05,EU730=0),EU730,IF(AND(EU730&gt;0.051,EU730&lt;0.1),0.1,IF(AND(EU730&gt;0.001,EU730&lt;0.05),0.05,EU730)))</f>
        <v>0</v>
      </c>
      <c r="EW730" s="23">
        <f>ES730+ET730+EV730</f>
        <v>0</v>
      </c>
      <c r="EX730">
        <f>IF(FB729&gt;0,EX729,0)</f>
        <v>0</v>
      </c>
      <c r="EY730" s="7">
        <f>ROUND(ED730+EJ730+EW730+EX730,2)</f>
        <v>0</v>
      </c>
      <c r="EZ730" s="7">
        <f>IF(AND(EY730&gt;0,EY731=0),EY730,0)</f>
        <v>0</v>
      </c>
      <c r="FA730" s="7">
        <f>IF(FB729&gt;0,FA729,0)</f>
        <v>0</v>
      </c>
      <c r="FB730" s="7">
        <f>IF(ROUND(EY730-FA730,2)&gt;0,ROUND(EY730-FA730,2),0)</f>
        <v>0</v>
      </c>
      <c r="GB730">
        <v>728</v>
      </c>
      <c r="GC730" s="7">
        <f>IF(HB729&gt;0,GC729-1000,GC729)</f>
        <v>0</v>
      </c>
      <c r="GD730" s="20">
        <f>IF(HB729&gt;0,ROUND(PMT($F$92/12,$F$96*12,-GC730),5),0)</f>
        <v>0</v>
      </c>
      <c r="GE730" s="15">
        <f>IF(HB729&gt;0,ROUND(GC730*$GE$1/1000,2),0)</f>
        <v>0</v>
      </c>
      <c r="GF730" s="9">
        <f>INT(GE730)</f>
        <v>0</v>
      </c>
      <c r="GG730" s="23">
        <f>INT((GE730-GF730)*10)/10</f>
        <v>0</v>
      </c>
      <c r="GH730" s="17">
        <f>GE730-GF730-GG730</f>
        <v>0</v>
      </c>
      <c r="GI730" s="23">
        <f>IF(OR(GH730=0.05,GH730=0),GH730,IF(AND(GH730&gt;0.051,GH730&lt;0.1),0.1,IF(AND(GH730&gt;0.001,GH730&lt;0.05),0.05,GH730)))</f>
        <v>0</v>
      </c>
      <c r="GJ730" s="23">
        <f>GF730+GG730+GI730</f>
        <v>0</v>
      </c>
      <c r="GK730" s="15">
        <f>IF(HB729&gt;0,ROUND($GD$1*$GK$1,2),0)</f>
        <v>0</v>
      </c>
      <c r="GL730" s="22">
        <v>0</v>
      </c>
      <c r="GM730" s="22">
        <f>IF(HB729&gt;0,ROUND($GD$1*$GM$1,0),0)</f>
        <v>0</v>
      </c>
      <c r="GN730" s="22">
        <f>IF(HB729&gt;0,ROUND($GD$1*$GN$1,2),0)</f>
        <v>0</v>
      </c>
      <c r="GO730" s="22">
        <f>IF(HB729&gt;0,ROUND($GD$1*$GO$1,2),0)</f>
        <v>0</v>
      </c>
      <c r="GP730" s="22">
        <f>IF(HB729&gt;0,ROUND($GD$1*$GP$1,2),0)</f>
        <v>0</v>
      </c>
      <c r="GQ730" s="15">
        <f>IF(HB729&gt;0,GK730+SUM(GM730:GP730),0)</f>
        <v>0</v>
      </c>
      <c r="GR730" s="22">
        <f>IF(HB729&gt;0,ROUND(GQ730/12,2),0)</f>
        <v>0</v>
      </c>
      <c r="GS730" s="9">
        <f>INT(GR730)</f>
        <v>0</v>
      </c>
      <c r="GT730" s="23">
        <f>INT((GR730-GS730)*10)/10</f>
        <v>0</v>
      </c>
      <c r="GU730" s="17">
        <f>GR730-GS730-GT730</f>
        <v>0</v>
      </c>
      <c r="GV730" s="23">
        <f>IF(OR(GU730=0.05,GU730=0),GU730,IF(AND(GU730&gt;0.051,GU730&lt;0.1),0.1,IF(AND(GU730&gt;0.001,GU730&lt;0.05),0.05,GU730)))</f>
        <v>0</v>
      </c>
      <c r="GW730" s="23">
        <f>GS730+GT730+GV730</f>
        <v>0</v>
      </c>
      <c r="GX730">
        <f>IF(HB729&gt;0,GX729,0)</f>
        <v>0</v>
      </c>
      <c r="GY730" s="7">
        <f>ROUND(GD730+GJ730+GW730+GX730,2)</f>
        <v>0</v>
      </c>
      <c r="GZ730" s="7">
        <f>IF(AND(GY730&gt;0,GY731=0),GY730,0)</f>
        <v>0</v>
      </c>
      <c r="HA730" s="7">
        <f>IF(HB729&gt;0,HA729,0)</f>
        <v>0</v>
      </c>
      <c r="HB730" s="7">
        <f>IF(ROUND(GY730-HA730,2)&gt;0,ROUND(GY730-HA730,2),0)</f>
        <v>0</v>
      </c>
    </row>
    <row r="731" spans="1:235">
      <c r="BB731">
        <v>729</v>
      </c>
      <c r="BC731" s="7">
        <f>IF(BW730&gt;0,BC730-1000,BC730)</f>
        <v>0</v>
      </c>
      <c r="BD731" s="20">
        <f>IF(BW730&gt;0,ROUND(PMT($F$92/12,$F$96*12,-BC731),5),0)</f>
        <v>0</v>
      </c>
      <c r="BE731" s="15">
        <f>IF(BW730&gt;0,ROUND(BC731*$E$1/1000,2),0)</f>
        <v>0</v>
      </c>
      <c r="BF731" s="15">
        <f>IF(BW730&gt;0,ROUND(MIN(BC731,$F$168)*$BF$1,2),0)</f>
        <v>0</v>
      </c>
      <c r="BG731" s="22">
        <v>0</v>
      </c>
      <c r="BH731" s="22">
        <f>IF(BW730&gt;0,ROUND(MIN(BC731,$F$168)*$BH$1,0),0)</f>
        <v>0</v>
      </c>
      <c r="BI731" s="22">
        <f>IF(BW730&gt;0,ROUND(MIN(BC731,$F$168)*$BI$1,2),0)</f>
        <v>0</v>
      </c>
      <c r="BJ731" s="22">
        <f>IF(BW730&gt;0,ROUND(MIN(BC731,$F$168)*$BJ$1,2),0)</f>
        <v>0</v>
      </c>
      <c r="BK731" s="22">
        <f>IF(BW730&gt;0,ROUND(MIN(BC731,$F$168)*$BK$1,2),0)</f>
        <v>0</v>
      </c>
      <c r="BL731" s="15">
        <f>IF(BW730&gt;0,BF731+SUM(BH731:BK731),0)</f>
        <v>0</v>
      </c>
      <c r="BM731" s="22">
        <f>IF(BW730&gt;0,ROUND(BL731/12,2),0)</f>
        <v>0</v>
      </c>
      <c r="BN731" s="9">
        <f>INT(BM731)</f>
        <v>0</v>
      </c>
      <c r="BO731" s="23">
        <f>INT((BM731-BN731)*10)/10</f>
        <v>0</v>
      </c>
      <c r="BP731" s="17">
        <f>BM731-BN731-BO731</f>
        <v>0</v>
      </c>
      <c r="BQ731" s="23">
        <f>IF(OR(BP731=0.05,BP731=0),BP731,IF(AND(BP731&gt;0.051,BP731&lt;0.1),0.1,IF(AND(BP731&gt;0.001,BP731&lt;0.05),0.05,BP731)))</f>
        <v>0</v>
      </c>
      <c r="BR731" s="23">
        <f>BN731+BO731+BQ731</f>
        <v>0</v>
      </c>
      <c r="BS731">
        <f>IF(BW730&gt;0,BS730,0)</f>
        <v>0</v>
      </c>
      <c r="BT731" s="7">
        <f>SUM(BD731:BE731)+BR731+BS731</f>
        <v>0</v>
      </c>
      <c r="BU731" s="7">
        <f>IF(AND(BT731&gt;0,BT732=0),BT731,0)</f>
        <v>0</v>
      </c>
      <c r="BV731" s="7">
        <f>IF(BW730&gt;0,BV730,0)</f>
        <v>0</v>
      </c>
      <c r="BW731" s="7">
        <f>IF(ROUND(BT731-BV731,2)&gt;0,ROUND(BT731-BV731,2),0)</f>
        <v>0</v>
      </c>
      <c r="CB731">
        <v>729</v>
      </c>
      <c r="CC731" s="7">
        <f>IF(DB730&gt;0,CC730-1000,CC730)</f>
        <v>0</v>
      </c>
      <c r="CD731" s="20">
        <f>IF(DB730&gt;0,ROUND(PMT($F$92/12,$F$96*12,-CC731),5),0)</f>
        <v>0</v>
      </c>
      <c r="CE731" s="15">
        <f>IF(DB730&gt;0,ROUND(CC731*$CE$1/1000,2),0)</f>
        <v>0</v>
      </c>
      <c r="CF731" s="9">
        <f>INT(CE731)</f>
        <v>0</v>
      </c>
      <c r="CG731" s="23">
        <f>INT((CE731-CF731)*10)/10</f>
        <v>0</v>
      </c>
      <c r="CH731" s="17">
        <f>CE731-CF731-CG731</f>
        <v>0</v>
      </c>
      <c r="CI731" s="23">
        <f>IF(OR(CH731=0.05,CH731=0),CH731,IF(AND(CH731&gt;0.051,CH731&lt;0.1),0.1,IF(AND(CH731&gt;0.001,CH731&lt;0.05),0.05,CH731)))</f>
        <v>0</v>
      </c>
      <c r="CJ731" s="23">
        <f>CF731+CG731+CI731</f>
        <v>0</v>
      </c>
      <c r="CK731" s="15">
        <f>IF(DB730&gt;0,ROUND($CD$1*$CK$1,2),0)</f>
        <v>0</v>
      </c>
      <c r="CL731" s="22">
        <v>0</v>
      </c>
      <c r="CM731" s="22">
        <f>IF(DB730&gt;0,ROUND($CD$1*$CM$1,2),0)</f>
        <v>0</v>
      </c>
      <c r="CN731" s="22">
        <f>IF(DB730&gt;0,ROUND($CD$1*$CN$1,2),0)</f>
        <v>0</v>
      </c>
      <c r="CO731" s="22">
        <f>IF(DB730&gt;0,ROUND($CD$1*$CO$1,2),0)</f>
        <v>0</v>
      </c>
      <c r="CP731" s="22">
        <f>IF(DB730&gt;0,ROUND($CD$1*$CP$1,2),0)</f>
        <v>0</v>
      </c>
      <c r="CQ731" s="15">
        <f>IF(DB730&gt;0,CK731+SUM(CM731:CP731),0)</f>
        <v>0</v>
      </c>
      <c r="CR731" s="22">
        <f>IF(DB730&gt;0,ROUND(CQ731/12,2),0)</f>
        <v>0</v>
      </c>
      <c r="CS731" s="9">
        <f>INT(CR731)</f>
        <v>0</v>
      </c>
      <c r="CT731" s="23">
        <f>INT((CR731-CS731)*10)/10</f>
        <v>0</v>
      </c>
      <c r="CU731" s="17">
        <f>CR731-CS731-CT731</f>
        <v>0</v>
      </c>
      <c r="CV731" s="23">
        <f>IF(OR(CU731=0.05,CU731=0),CU731,IF(AND(CU731&gt;0.051,CU731&lt;0.1),0.1,IF(AND(CU731&gt;0.001,CU731&lt;0.05),0.05,CU731)))</f>
        <v>0</v>
      </c>
      <c r="CW731" s="23">
        <f>CS731+CT731+CV731</f>
        <v>0</v>
      </c>
      <c r="CX731">
        <f>IF(DB730&gt;0,CX730,0)</f>
        <v>0</v>
      </c>
      <c r="CY731" s="7">
        <f>ROUND(CD731+CJ731+CW731+CX731,2)</f>
        <v>0</v>
      </c>
      <c r="CZ731" s="7">
        <f>IF(AND(CY731&gt;0,CY732=0),CY731,0)</f>
        <v>0</v>
      </c>
      <c r="DA731" s="7">
        <f>IF(DB730&gt;0,DA730,0)</f>
        <v>0</v>
      </c>
      <c r="DB731" s="7">
        <f>IF(ROUND(CY731-DA731,2)&gt;0,ROUND(CY731-DA731,2),0)</f>
        <v>0</v>
      </c>
      <c r="EB731">
        <v>729</v>
      </c>
      <c r="EC731" s="7">
        <f>IF(FB730&gt;0,EC730-1000,EC730)</f>
        <v>0</v>
      </c>
      <c r="ED731" s="20">
        <f>IF(FB730&gt;0,ROUND(PMT($F$92/12,$F$96*12,-EC731),5),0)</f>
        <v>0</v>
      </c>
      <c r="EE731" s="15">
        <f>IF(FB730&gt;0,ROUND(EC731*$EE$1/1000,2),0)</f>
        <v>0</v>
      </c>
      <c r="EF731" s="9">
        <f>INT(EE731)</f>
        <v>0</v>
      </c>
      <c r="EG731" s="23">
        <f>INT((EE731-EF731)*10)/10</f>
        <v>0</v>
      </c>
      <c r="EH731" s="17">
        <f>EE731-EF731-EG731</f>
        <v>0</v>
      </c>
      <c r="EI731" s="23">
        <f>IF(OR(EH731=0.05,EH731=0),EH731,IF(AND(EH731&gt;0.051,EH731&lt;0.1),0.1,IF(AND(EH731&gt;0.001,EH731&lt;0.05),0.05,EH731)))</f>
        <v>0</v>
      </c>
      <c r="EJ731" s="23">
        <f>EF731+EG731+EI731</f>
        <v>0</v>
      </c>
      <c r="EK731" s="15">
        <f>IF(FB730&gt;0,ROUND($ED$1*$EK$1,2),0)</f>
        <v>0</v>
      </c>
      <c r="EL731" s="22">
        <v>0</v>
      </c>
      <c r="EM731" s="22">
        <f>IF(FB730&gt;0,ROUND($ED$1*$EM$1,0),0)</f>
        <v>0</v>
      </c>
      <c r="EN731" s="22">
        <f>IF(FB730&gt;0,ROUND($ED$1*$EN$1,2),0)</f>
        <v>0</v>
      </c>
      <c r="EO731" s="22">
        <f>IF(FB730&gt;0,ROUND($ED$1*$EO$1,2),0)</f>
        <v>0</v>
      </c>
      <c r="EP731" s="22">
        <f>IF(FB730&gt;0,ROUND($ED$1*$EP$1,2),0)</f>
        <v>0</v>
      </c>
      <c r="EQ731" s="15">
        <f>IF(FB730&gt;0,EK731+SUM(EM731:EP731),0)</f>
        <v>0</v>
      </c>
      <c r="ER731" s="22">
        <f>IF(FB730&gt;0,ROUND(EQ731/12,2),0)</f>
        <v>0</v>
      </c>
      <c r="ES731" s="9">
        <f>INT(ER731)</f>
        <v>0</v>
      </c>
      <c r="ET731" s="23">
        <f>INT((ER731-ES731)*10)/10</f>
        <v>0</v>
      </c>
      <c r="EU731" s="17">
        <f>ER731-ES731-ET731</f>
        <v>0</v>
      </c>
      <c r="EV731" s="23">
        <f>IF(OR(EU731=0.05,EU731=0),EU731,IF(AND(EU731&gt;0.051,EU731&lt;0.1),0.1,IF(AND(EU731&gt;0.001,EU731&lt;0.05),0.05,EU731)))</f>
        <v>0</v>
      </c>
      <c r="EW731" s="23">
        <f>ES731+ET731+EV731</f>
        <v>0</v>
      </c>
      <c r="EX731">
        <f>IF(FB730&gt;0,EX730,0)</f>
        <v>0</v>
      </c>
      <c r="EY731" s="7">
        <f>ROUND(ED731+EJ731+EW731+EX731,2)</f>
        <v>0</v>
      </c>
      <c r="EZ731" s="7">
        <f>IF(AND(EY731&gt;0,EY732=0),EY731,0)</f>
        <v>0</v>
      </c>
      <c r="FA731" s="7">
        <f>IF(FB730&gt;0,FA730,0)</f>
        <v>0</v>
      </c>
      <c r="FB731" s="7">
        <f>IF(ROUND(EY731-FA731,2)&gt;0,ROUND(EY731-FA731,2),0)</f>
        <v>0</v>
      </c>
      <c r="GB731">
        <v>729</v>
      </c>
      <c r="GC731" s="7">
        <f>IF(HB730&gt;0,GC730-1000,GC730)</f>
        <v>0</v>
      </c>
      <c r="GD731" s="20">
        <f>IF(HB730&gt;0,ROUND(PMT($F$92/12,$F$96*12,-GC731),5),0)</f>
        <v>0</v>
      </c>
      <c r="GE731" s="15">
        <f>IF(HB730&gt;0,ROUND(GC731*$GE$1/1000,2),0)</f>
        <v>0</v>
      </c>
      <c r="GF731" s="9">
        <f>INT(GE731)</f>
        <v>0</v>
      </c>
      <c r="GG731" s="23">
        <f>INT((GE731-GF731)*10)/10</f>
        <v>0</v>
      </c>
      <c r="GH731" s="17">
        <f>GE731-GF731-GG731</f>
        <v>0</v>
      </c>
      <c r="GI731" s="23">
        <f>IF(OR(GH731=0.05,GH731=0),GH731,IF(AND(GH731&gt;0.051,GH731&lt;0.1),0.1,IF(AND(GH731&gt;0.001,GH731&lt;0.05),0.05,GH731)))</f>
        <v>0</v>
      </c>
      <c r="GJ731" s="23">
        <f>GF731+GG731+GI731</f>
        <v>0</v>
      </c>
      <c r="GK731" s="15">
        <f>IF(HB730&gt;0,ROUND($GD$1*$GK$1,2),0)</f>
        <v>0</v>
      </c>
      <c r="GL731" s="22">
        <v>0</v>
      </c>
      <c r="GM731" s="22">
        <f>IF(HB730&gt;0,ROUND($GD$1*$GM$1,0),0)</f>
        <v>0</v>
      </c>
      <c r="GN731" s="22">
        <f>IF(HB730&gt;0,ROUND($GD$1*$GN$1,2),0)</f>
        <v>0</v>
      </c>
      <c r="GO731" s="22">
        <f>IF(HB730&gt;0,ROUND($GD$1*$GO$1,2),0)</f>
        <v>0</v>
      </c>
      <c r="GP731" s="22">
        <f>IF(HB730&gt;0,ROUND($GD$1*$GP$1,2),0)</f>
        <v>0</v>
      </c>
      <c r="GQ731" s="15">
        <f>IF(HB730&gt;0,GK731+SUM(GM731:GP731),0)</f>
        <v>0</v>
      </c>
      <c r="GR731" s="22">
        <f>IF(HB730&gt;0,ROUND(GQ731/12,2),0)</f>
        <v>0</v>
      </c>
      <c r="GS731" s="9">
        <f>INT(GR731)</f>
        <v>0</v>
      </c>
      <c r="GT731" s="23">
        <f>INT((GR731-GS731)*10)/10</f>
        <v>0</v>
      </c>
      <c r="GU731" s="17">
        <f>GR731-GS731-GT731</f>
        <v>0</v>
      </c>
      <c r="GV731" s="23">
        <f>IF(OR(GU731=0.05,GU731=0),GU731,IF(AND(GU731&gt;0.051,GU731&lt;0.1),0.1,IF(AND(GU731&gt;0.001,GU731&lt;0.05),0.05,GU731)))</f>
        <v>0</v>
      </c>
      <c r="GW731" s="23">
        <f>GS731+GT731+GV731</f>
        <v>0</v>
      </c>
      <c r="GX731">
        <f>IF(HB730&gt;0,GX730,0)</f>
        <v>0</v>
      </c>
      <c r="GY731" s="7">
        <f>ROUND(GD731+GJ731+GW731+GX731,2)</f>
        <v>0</v>
      </c>
      <c r="GZ731" s="7">
        <f>IF(AND(GY731&gt;0,GY732=0),GY731,0)</f>
        <v>0</v>
      </c>
      <c r="HA731" s="7">
        <f>IF(HB730&gt;0,HA730,0)</f>
        <v>0</v>
      </c>
      <c r="HB731" s="7">
        <f>IF(ROUND(GY731-HA731,2)&gt;0,ROUND(GY731-HA731,2),0)</f>
        <v>0</v>
      </c>
    </row>
    <row r="732" spans="1:235">
      <c r="BB732">
        <v>730</v>
      </c>
      <c r="BC732" s="7">
        <f>IF(BW731&gt;0,BC731-1000,BC731)</f>
        <v>0</v>
      </c>
      <c r="BD732" s="20">
        <f>IF(BW731&gt;0,ROUND(PMT($F$92/12,$F$96*12,-BC732),5),0)</f>
        <v>0</v>
      </c>
      <c r="BE732" s="15">
        <f>IF(BW731&gt;0,ROUND(BC732*$E$1/1000,2),0)</f>
        <v>0</v>
      </c>
      <c r="BF732" s="15">
        <f>IF(BW731&gt;0,ROUND(MIN(BC732,$F$168)*$BF$1,2),0)</f>
        <v>0</v>
      </c>
      <c r="BG732" s="22">
        <v>0</v>
      </c>
      <c r="BH732" s="22">
        <f>IF(BW731&gt;0,ROUND(MIN(BC732,$F$168)*$BH$1,0),0)</f>
        <v>0</v>
      </c>
      <c r="BI732" s="22">
        <f>IF(BW731&gt;0,ROUND(MIN(BC732,$F$168)*$BI$1,2),0)</f>
        <v>0</v>
      </c>
      <c r="BJ732" s="22">
        <f>IF(BW731&gt;0,ROUND(MIN(BC732,$F$168)*$BJ$1,2),0)</f>
        <v>0</v>
      </c>
      <c r="BK732" s="22">
        <f>IF(BW731&gt;0,ROUND(MIN(BC732,$F$168)*$BK$1,2),0)</f>
        <v>0</v>
      </c>
      <c r="BL732" s="15">
        <f>IF(BW731&gt;0,BF732+SUM(BH732:BK732),0)</f>
        <v>0</v>
      </c>
      <c r="BM732" s="22">
        <f>IF(BW731&gt;0,ROUND(BL732/12,2),0)</f>
        <v>0</v>
      </c>
      <c r="BN732" s="9">
        <f>INT(BM732)</f>
        <v>0</v>
      </c>
      <c r="BO732" s="23">
        <f>INT((BM732-BN732)*10)/10</f>
        <v>0</v>
      </c>
      <c r="BP732" s="17">
        <f>BM732-BN732-BO732</f>
        <v>0</v>
      </c>
      <c r="BQ732" s="23">
        <f>IF(OR(BP732=0.05,BP732=0),BP732,IF(AND(BP732&gt;0.051,BP732&lt;0.1),0.1,IF(AND(BP732&gt;0.001,BP732&lt;0.05),0.05,BP732)))</f>
        <v>0</v>
      </c>
      <c r="BR732" s="23">
        <f>BN732+BO732+BQ732</f>
        <v>0</v>
      </c>
      <c r="BS732">
        <f>IF(BW731&gt;0,BS731,0)</f>
        <v>0</v>
      </c>
      <c r="BT732" s="7">
        <f>SUM(BD732:BE732)+BR732+BS732</f>
        <v>0</v>
      </c>
      <c r="BU732" s="7">
        <f>IF(AND(BT732&gt;0,BT733=0),BT732,0)</f>
        <v>0</v>
      </c>
      <c r="BV732" s="7">
        <f>IF(BW731&gt;0,BV731,0)</f>
        <v>0</v>
      </c>
      <c r="BW732" s="7">
        <f>IF(ROUND(BT732-BV732,2)&gt;0,ROUND(BT732-BV732,2),0)</f>
        <v>0</v>
      </c>
      <c r="CB732">
        <v>730</v>
      </c>
      <c r="CC732" s="7">
        <f>IF(DB731&gt;0,CC731-1000,CC731)</f>
        <v>0</v>
      </c>
      <c r="CD732" s="20">
        <f>IF(DB731&gt;0,ROUND(PMT($F$92/12,$F$96*12,-CC732),5),0)</f>
        <v>0</v>
      </c>
      <c r="CE732" s="15">
        <f>IF(DB731&gt;0,ROUND(CC732*$CE$1/1000,2),0)</f>
        <v>0</v>
      </c>
      <c r="CF732" s="9">
        <f>INT(CE732)</f>
        <v>0</v>
      </c>
      <c r="CG732" s="23">
        <f>INT((CE732-CF732)*10)/10</f>
        <v>0</v>
      </c>
      <c r="CH732" s="17">
        <f>CE732-CF732-CG732</f>
        <v>0</v>
      </c>
      <c r="CI732" s="23">
        <f>IF(OR(CH732=0.05,CH732=0),CH732,IF(AND(CH732&gt;0.051,CH732&lt;0.1),0.1,IF(AND(CH732&gt;0.001,CH732&lt;0.05),0.05,CH732)))</f>
        <v>0</v>
      </c>
      <c r="CJ732" s="23">
        <f>CF732+CG732+CI732</f>
        <v>0</v>
      </c>
      <c r="CK732" s="15">
        <f>IF(DB731&gt;0,ROUND($CD$1*$CK$1,2),0)</f>
        <v>0</v>
      </c>
      <c r="CL732" s="22">
        <v>0</v>
      </c>
      <c r="CM732" s="22">
        <f>IF(DB731&gt;0,ROUND($CD$1*$CM$1,2),0)</f>
        <v>0</v>
      </c>
      <c r="CN732" s="22">
        <f>IF(DB731&gt;0,ROUND($CD$1*$CN$1,2),0)</f>
        <v>0</v>
      </c>
      <c r="CO732" s="22">
        <f>IF(DB731&gt;0,ROUND($CD$1*$CO$1,2),0)</f>
        <v>0</v>
      </c>
      <c r="CP732" s="22">
        <f>IF(DB731&gt;0,ROUND($CD$1*$CP$1,2),0)</f>
        <v>0</v>
      </c>
      <c r="CQ732" s="15">
        <f>IF(DB731&gt;0,CK732+SUM(CM732:CP732),0)</f>
        <v>0</v>
      </c>
      <c r="CR732" s="22">
        <f>IF(DB731&gt;0,ROUND(CQ732/12,2),0)</f>
        <v>0</v>
      </c>
      <c r="CS732" s="9">
        <f>INT(CR732)</f>
        <v>0</v>
      </c>
      <c r="CT732" s="23">
        <f>INT((CR732-CS732)*10)/10</f>
        <v>0</v>
      </c>
      <c r="CU732" s="17">
        <f>CR732-CS732-CT732</f>
        <v>0</v>
      </c>
      <c r="CV732" s="23">
        <f>IF(OR(CU732=0.05,CU732=0),CU732,IF(AND(CU732&gt;0.051,CU732&lt;0.1),0.1,IF(AND(CU732&gt;0.001,CU732&lt;0.05),0.05,CU732)))</f>
        <v>0</v>
      </c>
      <c r="CW732" s="23">
        <f>CS732+CT732+CV732</f>
        <v>0</v>
      </c>
      <c r="CX732">
        <f>IF(DB731&gt;0,CX731,0)</f>
        <v>0</v>
      </c>
      <c r="CY732" s="7">
        <f>ROUND(CD732+CJ732+CW732+CX732,2)</f>
        <v>0</v>
      </c>
      <c r="CZ732" s="7">
        <f>IF(AND(CY732&gt;0,CY733=0),CY732,0)</f>
        <v>0</v>
      </c>
      <c r="DA732" s="7">
        <f>IF(DB731&gt;0,DA731,0)</f>
        <v>0</v>
      </c>
      <c r="DB732" s="7">
        <f>IF(ROUND(CY732-DA732,2)&gt;0,ROUND(CY732-DA732,2),0)</f>
        <v>0</v>
      </c>
      <c r="EB732">
        <v>730</v>
      </c>
      <c r="EC732" s="7">
        <f>IF(FB731&gt;0,EC731-1000,EC731)</f>
        <v>0</v>
      </c>
      <c r="ED732" s="20">
        <f>IF(FB731&gt;0,ROUND(PMT($F$92/12,$F$96*12,-EC732),5),0)</f>
        <v>0</v>
      </c>
      <c r="EE732" s="15">
        <f>IF(FB731&gt;0,ROUND(EC732*$EE$1/1000,2),0)</f>
        <v>0</v>
      </c>
      <c r="EF732" s="9">
        <f>INT(EE732)</f>
        <v>0</v>
      </c>
      <c r="EG732" s="23">
        <f>INT((EE732-EF732)*10)/10</f>
        <v>0</v>
      </c>
      <c r="EH732" s="17">
        <f>EE732-EF732-EG732</f>
        <v>0</v>
      </c>
      <c r="EI732" s="23">
        <f>IF(OR(EH732=0.05,EH732=0),EH732,IF(AND(EH732&gt;0.051,EH732&lt;0.1),0.1,IF(AND(EH732&gt;0.001,EH732&lt;0.05),0.05,EH732)))</f>
        <v>0</v>
      </c>
      <c r="EJ732" s="23">
        <f>EF732+EG732+EI732</f>
        <v>0</v>
      </c>
      <c r="EK732" s="15">
        <f>IF(FB731&gt;0,ROUND($ED$1*$EK$1,2),0)</f>
        <v>0</v>
      </c>
      <c r="EL732" s="22">
        <v>0</v>
      </c>
      <c r="EM732" s="22">
        <f>IF(FB731&gt;0,ROUND($ED$1*$EM$1,0),0)</f>
        <v>0</v>
      </c>
      <c r="EN732" s="22">
        <f>IF(FB731&gt;0,ROUND($ED$1*$EN$1,2),0)</f>
        <v>0</v>
      </c>
      <c r="EO732" s="22">
        <f>IF(FB731&gt;0,ROUND($ED$1*$EO$1,2),0)</f>
        <v>0</v>
      </c>
      <c r="EP732" s="22">
        <f>IF(FB731&gt;0,ROUND($ED$1*$EP$1,2),0)</f>
        <v>0</v>
      </c>
      <c r="EQ732" s="15">
        <f>IF(FB731&gt;0,EK732+SUM(EM732:EP732),0)</f>
        <v>0</v>
      </c>
      <c r="ER732" s="22">
        <f>IF(FB731&gt;0,ROUND(EQ732/12,2),0)</f>
        <v>0</v>
      </c>
      <c r="ES732" s="9">
        <f>INT(ER732)</f>
        <v>0</v>
      </c>
      <c r="ET732" s="23">
        <f>INT((ER732-ES732)*10)/10</f>
        <v>0</v>
      </c>
      <c r="EU732" s="17">
        <f>ER732-ES732-ET732</f>
        <v>0</v>
      </c>
      <c r="EV732" s="23">
        <f>IF(OR(EU732=0.05,EU732=0),EU732,IF(AND(EU732&gt;0.051,EU732&lt;0.1),0.1,IF(AND(EU732&gt;0.001,EU732&lt;0.05),0.05,EU732)))</f>
        <v>0</v>
      </c>
      <c r="EW732" s="23">
        <f>ES732+ET732+EV732</f>
        <v>0</v>
      </c>
      <c r="EX732">
        <f>IF(FB731&gt;0,EX731,0)</f>
        <v>0</v>
      </c>
      <c r="EY732" s="7">
        <f>ROUND(ED732+EJ732+EW732+EX732,2)</f>
        <v>0</v>
      </c>
      <c r="EZ732" s="7">
        <f>IF(AND(EY732&gt;0,EY733=0),EY732,0)</f>
        <v>0</v>
      </c>
      <c r="FA732" s="7">
        <f>IF(FB731&gt;0,FA731,0)</f>
        <v>0</v>
      </c>
      <c r="FB732" s="7">
        <f>IF(ROUND(EY732-FA732,2)&gt;0,ROUND(EY732-FA732,2),0)</f>
        <v>0</v>
      </c>
      <c r="GB732">
        <v>730</v>
      </c>
      <c r="GC732" s="7">
        <f>IF(HB731&gt;0,GC731-1000,GC731)</f>
        <v>0</v>
      </c>
      <c r="GD732" s="20">
        <f>IF(HB731&gt;0,ROUND(PMT($F$92/12,$F$96*12,-GC732),5),0)</f>
        <v>0</v>
      </c>
      <c r="GE732" s="15">
        <f>IF(HB731&gt;0,ROUND(GC732*$GE$1/1000,2),0)</f>
        <v>0</v>
      </c>
      <c r="GF732" s="9">
        <f>INT(GE732)</f>
        <v>0</v>
      </c>
      <c r="GG732" s="23">
        <f>INT((GE732-GF732)*10)/10</f>
        <v>0</v>
      </c>
      <c r="GH732" s="17">
        <f>GE732-GF732-GG732</f>
        <v>0</v>
      </c>
      <c r="GI732" s="23">
        <f>IF(OR(GH732=0.05,GH732=0),GH732,IF(AND(GH732&gt;0.051,GH732&lt;0.1),0.1,IF(AND(GH732&gt;0.001,GH732&lt;0.05),0.05,GH732)))</f>
        <v>0</v>
      </c>
      <c r="GJ732" s="23">
        <f>GF732+GG732+GI732</f>
        <v>0</v>
      </c>
      <c r="GK732" s="15">
        <f>IF(HB731&gt;0,ROUND($GD$1*$GK$1,2),0)</f>
        <v>0</v>
      </c>
      <c r="GL732" s="22">
        <v>0</v>
      </c>
      <c r="GM732" s="22">
        <f>IF(HB731&gt;0,ROUND($GD$1*$GM$1,0),0)</f>
        <v>0</v>
      </c>
      <c r="GN732" s="22">
        <f>IF(HB731&gt;0,ROUND($GD$1*$GN$1,2),0)</f>
        <v>0</v>
      </c>
      <c r="GO732" s="22">
        <f>IF(HB731&gt;0,ROUND($GD$1*$GO$1,2),0)</f>
        <v>0</v>
      </c>
      <c r="GP732" s="22">
        <f>IF(HB731&gt;0,ROUND($GD$1*$GP$1,2),0)</f>
        <v>0</v>
      </c>
      <c r="GQ732" s="15">
        <f>IF(HB731&gt;0,GK732+SUM(GM732:GP732),0)</f>
        <v>0</v>
      </c>
      <c r="GR732" s="22">
        <f>IF(HB731&gt;0,ROUND(GQ732/12,2),0)</f>
        <v>0</v>
      </c>
      <c r="GS732" s="9">
        <f>INT(GR732)</f>
        <v>0</v>
      </c>
      <c r="GT732" s="23">
        <f>INT((GR732-GS732)*10)/10</f>
        <v>0</v>
      </c>
      <c r="GU732" s="17">
        <f>GR732-GS732-GT732</f>
        <v>0</v>
      </c>
      <c r="GV732" s="23">
        <f>IF(OR(GU732=0.05,GU732=0),GU732,IF(AND(GU732&gt;0.051,GU732&lt;0.1),0.1,IF(AND(GU732&gt;0.001,GU732&lt;0.05),0.05,GU732)))</f>
        <v>0</v>
      </c>
      <c r="GW732" s="23">
        <f>GS732+GT732+GV732</f>
        <v>0</v>
      </c>
      <c r="GX732">
        <f>IF(HB731&gt;0,GX731,0)</f>
        <v>0</v>
      </c>
      <c r="GY732" s="7">
        <f>ROUND(GD732+GJ732+GW732+GX732,2)</f>
        <v>0</v>
      </c>
      <c r="GZ732" s="7">
        <f>IF(AND(GY732&gt;0,GY733=0),GY732,0)</f>
        <v>0</v>
      </c>
      <c r="HA732" s="7">
        <f>IF(HB731&gt;0,HA731,0)</f>
        <v>0</v>
      </c>
      <c r="HB732" s="7">
        <f>IF(ROUND(GY732-HA732,2)&gt;0,ROUND(GY732-HA732,2),0)</f>
        <v>0</v>
      </c>
    </row>
    <row r="733" spans="1:235">
      <c r="BB733">
        <v>731</v>
      </c>
      <c r="BC733" s="7">
        <f>IF(BW732&gt;0,BC732-1000,BC732)</f>
        <v>0</v>
      </c>
      <c r="BD733" s="20">
        <f>IF(BW732&gt;0,ROUND(PMT($F$92/12,$F$96*12,-BC733),5),0)</f>
        <v>0</v>
      </c>
      <c r="BE733" s="15">
        <f>IF(BW732&gt;0,ROUND(BC733*$E$1/1000,2),0)</f>
        <v>0</v>
      </c>
      <c r="BF733" s="15">
        <f>IF(BW732&gt;0,ROUND(MIN(BC733,$F$168)*$BF$1,2),0)</f>
        <v>0</v>
      </c>
      <c r="BG733" s="22">
        <v>0</v>
      </c>
      <c r="BH733" s="22">
        <f>IF(BW732&gt;0,ROUND(MIN(BC733,$F$168)*$BH$1,0),0)</f>
        <v>0</v>
      </c>
      <c r="BI733" s="22">
        <f>IF(BW732&gt;0,ROUND(MIN(BC733,$F$168)*$BI$1,2),0)</f>
        <v>0</v>
      </c>
      <c r="BJ733" s="22">
        <f>IF(BW732&gt;0,ROUND(MIN(BC733,$F$168)*$BJ$1,2),0)</f>
        <v>0</v>
      </c>
      <c r="BK733" s="22">
        <f>IF(BW732&gt;0,ROUND(MIN(BC733,$F$168)*$BK$1,2),0)</f>
        <v>0</v>
      </c>
      <c r="BL733" s="15">
        <f>IF(BW732&gt;0,BF733+SUM(BH733:BK733),0)</f>
        <v>0</v>
      </c>
      <c r="BM733" s="22">
        <f>IF(BW732&gt;0,ROUND(BL733/12,2),0)</f>
        <v>0</v>
      </c>
      <c r="BN733" s="9">
        <f>INT(BM733)</f>
        <v>0</v>
      </c>
      <c r="BO733" s="23">
        <f>INT((BM733-BN733)*10)/10</f>
        <v>0</v>
      </c>
      <c r="BP733" s="17">
        <f>BM733-BN733-BO733</f>
        <v>0</v>
      </c>
      <c r="BQ733" s="23">
        <f>IF(OR(BP733=0.05,BP733=0),BP733,IF(AND(BP733&gt;0.051,BP733&lt;0.1),0.1,IF(AND(BP733&gt;0.001,BP733&lt;0.05),0.05,BP733)))</f>
        <v>0</v>
      </c>
      <c r="BR733" s="23">
        <f>BN733+BO733+BQ733</f>
        <v>0</v>
      </c>
      <c r="BS733">
        <f>IF(BW732&gt;0,BS732,0)</f>
        <v>0</v>
      </c>
      <c r="BT733" s="7">
        <f>SUM(BD733:BE733)+BR733+BS733</f>
        <v>0</v>
      </c>
      <c r="BU733" s="7">
        <f>IF(AND(BT733&gt;0,BT734=0),BT733,0)</f>
        <v>0</v>
      </c>
      <c r="BV733" s="7">
        <f>IF(BW732&gt;0,BV732,0)</f>
        <v>0</v>
      </c>
      <c r="BW733" s="7">
        <f>IF(ROUND(BT733-BV733,2)&gt;0,ROUND(BT733-BV733,2),0)</f>
        <v>0</v>
      </c>
      <c r="CB733">
        <v>731</v>
      </c>
      <c r="CC733" s="7">
        <f>IF(DB732&gt;0,CC732-1000,CC732)</f>
        <v>0</v>
      </c>
      <c r="CD733" s="20">
        <f>IF(DB732&gt;0,ROUND(PMT($F$92/12,$F$96*12,-CC733),5),0)</f>
        <v>0</v>
      </c>
      <c r="CE733" s="15">
        <f>IF(DB732&gt;0,ROUND(CC733*$CE$1/1000,2),0)</f>
        <v>0</v>
      </c>
      <c r="CF733" s="9">
        <f>INT(CE733)</f>
        <v>0</v>
      </c>
      <c r="CG733" s="23">
        <f>INT((CE733-CF733)*10)/10</f>
        <v>0</v>
      </c>
      <c r="CH733" s="17">
        <f>CE733-CF733-CG733</f>
        <v>0</v>
      </c>
      <c r="CI733" s="23">
        <f>IF(OR(CH733=0.05,CH733=0),CH733,IF(AND(CH733&gt;0.051,CH733&lt;0.1),0.1,IF(AND(CH733&gt;0.001,CH733&lt;0.05),0.05,CH733)))</f>
        <v>0</v>
      </c>
      <c r="CJ733" s="23">
        <f>CF733+CG733+CI733</f>
        <v>0</v>
      </c>
      <c r="CK733" s="15">
        <f>IF(DB732&gt;0,ROUND($CD$1*$CK$1,2),0)</f>
        <v>0</v>
      </c>
      <c r="CL733" s="22">
        <v>0</v>
      </c>
      <c r="CM733" s="22">
        <f>IF(DB732&gt;0,ROUND($CD$1*$CM$1,2),0)</f>
        <v>0</v>
      </c>
      <c r="CN733" s="22">
        <f>IF(DB732&gt;0,ROUND($CD$1*$CN$1,2),0)</f>
        <v>0</v>
      </c>
      <c r="CO733" s="22">
        <f>IF(DB732&gt;0,ROUND($CD$1*$CO$1,2),0)</f>
        <v>0</v>
      </c>
      <c r="CP733" s="22">
        <f>IF(DB732&gt;0,ROUND($CD$1*$CP$1,2),0)</f>
        <v>0</v>
      </c>
      <c r="CQ733" s="15">
        <f>IF(DB732&gt;0,CK733+SUM(CM733:CP733),0)</f>
        <v>0</v>
      </c>
      <c r="CR733" s="22">
        <f>IF(DB732&gt;0,ROUND(CQ733/12,2),0)</f>
        <v>0</v>
      </c>
      <c r="CS733" s="9">
        <f>INT(CR733)</f>
        <v>0</v>
      </c>
      <c r="CT733" s="23">
        <f>INT((CR733-CS733)*10)/10</f>
        <v>0</v>
      </c>
      <c r="CU733" s="17">
        <f>CR733-CS733-CT733</f>
        <v>0</v>
      </c>
      <c r="CV733" s="23">
        <f>IF(OR(CU733=0.05,CU733=0),CU733,IF(AND(CU733&gt;0.051,CU733&lt;0.1),0.1,IF(AND(CU733&gt;0.001,CU733&lt;0.05),0.05,CU733)))</f>
        <v>0</v>
      </c>
      <c r="CW733" s="23">
        <f>CS733+CT733+CV733</f>
        <v>0</v>
      </c>
      <c r="CX733">
        <f>IF(DB732&gt;0,CX732,0)</f>
        <v>0</v>
      </c>
      <c r="CY733" s="7">
        <f>ROUND(CD733+CJ733+CW733+CX733,2)</f>
        <v>0</v>
      </c>
      <c r="CZ733" s="7">
        <f>IF(AND(CY733&gt;0,CY734=0),CY733,0)</f>
        <v>0</v>
      </c>
      <c r="DA733" s="7">
        <f>IF(DB732&gt;0,DA732,0)</f>
        <v>0</v>
      </c>
      <c r="DB733" s="7">
        <f>IF(ROUND(CY733-DA733,2)&gt;0,ROUND(CY733-DA733,2),0)</f>
        <v>0</v>
      </c>
      <c r="EB733">
        <v>731</v>
      </c>
      <c r="EC733" s="7">
        <f>IF(FB732&gt;0,EC732-1000,EC732)</f>
        <v>0</v>
      </c>
      <c r="ED733" s="20">
        <f>IF(FB732&gt;0,ROUND(PMT($F$92/12,$F$96*12,-EC733),5),0)</f>
        <v>0</v>
      </c>
      <c r="EE733" s="15">
        <f>IF(FB732&gt;0,ROUND(EC733*$EE$1/1000,2),0)</f>
        <v>0</v>
      </c>
      <c r="EF733" s="9">
        <f>INT(EE733)</f>
        <v>0</v>
      </c>
      <c r="EG733" s="23">
        <f>INT((EE733-EF733)*10)/10</f>
        <v>0</v>
      </c>
      <c r="EH733" s="17">
        <f>EE733-EF733-EG733</f>
        <v>0</v>
      </c>
      <c r="EI733" s="23">
        <f>IF(OR(EH733=0.05,EH733=0),EH733,IF(AND(EH733&gt;0.051,EH733&lt;0.1),0.1,IF(AND(EH733&gt;0.001,EH733&lt;0.05),0.05,EH733)))</f>
        <v>0</v>
      </c>
      <c r="EJ733" s="23">
        <f>EF733+EG733+EI733</f>
        <v>0</v>
      </c>
      <c r="EK733" s="15">
        <f>IF(FB732&gt;0,ROUND($ED$1*$EK$1,2),0)</f>
        <v>0</v>
      </c>
      <c r="EL733" s="22">
        <v>0</v>
      </c>
      <c r="EM733" s="22">
        <f>IF(FB732&gt;0,ROUND($ED$1*$EM$1,0),0)</f>
        <v>0</v>
      </c>
      <c r="EN733" s="22">
        <f>IF(FB732&gt;0,ROUND($ED$1*$EN$1,2),0)</f>
        <v>0</v>
      </c>
      <c r="EO733" s="22">
        <f>IF(FB732&gt;0,ROUND($ED$1*$EO$1,2),0)</f>
        <v>0</v>
      </c>
      <c r="EP733" s="22">
        <f>IF(FB732&gt;0,ROUND($ED$1*$EP$1,2),0)</f>
        <v>0</v>
      </c>
      <c r="EQ733" s="15">
        <f>IF(FB732&gt;0,EK733+SUM(EM733:EP733),0)</f>
        <v>0</v>
      </c>
      <c r="ER733" s="22">
        <f>IF(FB732&gt;0,ROUND(EQ733/12,2),0)</f>
        <v>0</v>
      </c>
      <c r="ES733" s="9">
        <f>INT(ER733)</f>
        <v>0</v>
      </c>
      <c r="ET733" s="23">
        <f>INT((ER733-ES733)*10)/10</f>
        <v>0</v>
      </c>
      <c r="EU733" s="17">
        <f>ER733-ES733-ET733</f>
        <v>0</v>
      </c>
      <c r="EV733" s="23">
        <f>IF(OR(EU733=0.05,EU733=0),EU733,IF(AND(EU733&gt;0.051,EU733&lt;0.1),0.1,IF(AND(EU733&gt;0.001,EU733&lt;0.05),0.05,EU733)))</f>
        <v>0</v>
      </c>
      <c r="EW733" s="23">
        <f>ES733+ET733+EV733</f>
        <v>0</v>
      </c>
      <c r="EX733">
        <f>IF(FB732&gt;0,EX732,0)</f>
        <v>0</v>
      </c>
      <c r="EY733" s="7">
        <f>ROUND(ED733+EJ733+EW733+EX733,2)</f>
        <v>0</v>
      </c>
      <c r="EZ733" s="7">
        <f>IF(AND(EY733&gt;0,EY734=0),EY733,0)</f>
        <v>0</v>
      </c>
      <c r="FA733" s="7">
        <f>IF(FB732&gt;0,FA732,0)</f>
        <v>0</v>
      </c>
      <c r="FB733" s="7">
        <f>IF(ROUND(EY733-FA733,2)&gt;0,ROUND(EY733-FA733,2),0)</f>
        <v>0</v>
      </c>
      <c r="GB733">
        <v>731</v>
      </c>
      <c r="GC733" s="7">
        <f>IF(HB732&gt;0,GC732-1000,GC732)</f>
        <v>0</v>
      </c>
      <c r="GD733" s="20">
        <f>IF(HB732&gt;0,ROUND(PMT($F$92/12,$F$96*12,-GC733),5),0)</f>
        <v>0</v>
      </c>
      <c r="GE733" s="15">
        <f>IF(HB732&gt;0,ROUND(GC733*$GE$1/1000,2),0)</f>
        <v>0</v>
      </c>
      <c r="GF733" s="9">
        <f>INT(GE733)</f>
        <v>0</v>
      </c>
      <c r="GG733" s="23">
        <f>INT((GE733-GF733)*10)/10</f>
        <v>0</v>
      </c>
      <c r="GH733" s="17">
        <f>GE733-GF733-GG733</f>
        <v>0</v>
      </c>
      <c r="GI733" s="23">
        <f>IF(OR(GH733=0.05,GH733=0),GH733,IF(AND(GH733&gt;0.051,GH733&lt;0.1),0.1,IF(AND(GH733&gt;0.001,GH733&lt;0.05),0.05,GH733)))</f>
        <v>0</v>
      </c>
      <c r="GJ733" s="23">
        <f>GF733+GG733+GI733</f>
        <v>0</v>
      </c>
      <c r="GK733" s="15">
        <f>IF(HB732&gt;0,ROUND($GD$1*$GK$1,2),0)</f>
        <v>0</v>
      </c>
      <c r="GL733" s="22">
        <v>0</v>
      </c>
      <c r="GM733" s="22">
        <f>IF(HB732&gt;0,ROUND($GD$1*$GM$1,0),0)</f>
        <v>0</v>
      </c>
      <c r="GN733" s="22">
        <f>IF(HB732&gt;0,ROUND($GD$1*$GN$1,2),0)</f>
        <v>0</v>
      </c>
      <c r="GO733" s="22">
        <f>IF(HB732&gt;0,ROUND($GD$1*$GO$1,2),0)</f>
        <v>0</v>
      </c>
      <c r="GP733" s="22">
        <f>IF(HB732&gt;0,ROUND($GD$1*$GP$1,2),0)</f>
        <v>0</v>
      </c>
      <c r="GQ733" s="15">
        <f>IF(HB732&gt;0,GK733+SUM(GM733:GP733),0)</f>
        <v>0</v>
      </c>
      <c r="GR733" s="22">
        <f>IF(HB732&gt;0,ROUND(GQ733/12,2),0)</f>
        <v>0</v>
      </c>
      <c r="GS733" s="9">
        <f>INT(GR733)</f>
        <v>0</v>
      </c>
      <c r="GT733" s="23">
        <f>INT((GR733-GS733)*10)/10</f>
        <v>0</v>
      </c>
      <c r="GU733" s="17">
        <f>GR733-GS733-GT733</f>
        <v>0</v>
      </c>
      <c r="GV733" s="23">
        <f>IF(OR(GU733=0.05,GU733=0),GU733,IF(AND(GU733&gt;0.051,GU733&lt;0.1),0.1,IF(AND(GU733&gt;0.001,GU733&lt;0.05),0.05,GU733)))</f>
        <v>0</v>
      </c>
      <c r="GW733" s="23">
        <f>GS733+GT733+GV733</f>
        <v>0</v>
      </c>
      <c r="GX733">
        <f>IF(HB732&gt;0,GX732,0)</f>
        <v>0</v>
      </c>
      <c r="GY733" s="7">
        <f>ROUND(GD733+GJ733+GW733+GX733,2)</f>
        <v>0</v>
      </c>
      <c r="GZ733" s="7">
        <f>IF(AND(GY733&gt;0,GY734=0),GY733,0)</f>
        <v>0</v>
      </c>
      <c r="HA733" s="7">
        <f>IF(HB732&gt;0,HA732,0)</f>
        <v>0</v>
      </c>
      <c r="HB733" s="7">
        <f>IF(ROUND(GY733-HA733,2)&gt;0,ROUND(GY733-HA733,2),0)</f>
        <v>0</v>
      </c>
    </row>
    <row r="734" spans="1:235">
      <c r="BB734">
        <v>732</v>
      </c>
      <c r="BC734" s="7">
        <f>IF(BW733&gt;0,BC733-1000,BC733)</f>
        <v>0</v>
      </c>
      <c r="BD734" s="20">
        <f>IF(BW733&gt;0,ROUND(PMT($F$92/12,$F$96*12,-BC734),5),0)</f>
        <v>0</v>
      </c>
      <c r="BE734" s="15">
        <f>IF(BW733&gt;0,ROUND(BC734*$E$1/1000,2),0)</f>
        <v>0</v>
      </c>
      <c r="BF734" s="15">
        <f>IF(BW733&gt;0,ROUND(MIN(BC734,$F$168)*$BF$1,2),0)</f>
        <v>0</v>
      </c>
      <c r="BG734" s="22">
        <v>0</v>
      </c>
      <c r="BH734" s="22">
        <f>IF(BW733&gt;0,ROUND(MIN(BC734,$F$168)*$BH$1,0),0)</f>
        <v>0</v>
      </c>
      <c r="BI734" s="22">
        <f>IF(BW733&gt;0,ROUND(MIN(BC734,$F$168)*$BI$1,2),0)</f>
        <v>0</v>
      </c>
      <c r="BJ734" s="22">
        <f>IF(BW733&gt;0,ROUND(MIN(BC734,$F$168)*$BJ$1,2),0)</f>
        <v>0</v>
      </c>
      <c r="BK734" s="22">
        <f>IF(BW733&gt;0,ROUND(MIN(BC734,$F$168)*$BK$1,2),0)</f>
        <v>0</v>
      </c>
      <c r="BL734" s="15">
        <f>IF(BW733&gt;0,BF734+SUM(BH734:BK734),0)</f>
        <v>0</v>
      </c>
      <c r="BM734" s="22">
        <f>IF(BW733&gt;0,ROUND(BL734/12,2),0)</f>
        <v>0</v>
      </c>
      <c r="BN734" s="9">
        <f>INT(BM734)</f>
        <v>0</v>
      </c>
      <c r="BO734" s="23">
        <f>INT((BM734-BN734)*10)/10</f>
        <v>0</v>
      </c>
      <c r="BP734" s="17">
        <f>BM734-BN734-BO734</f>
        <v>0</v>
      </c>
      <c r="BQ734" s="23">
        <f>IF(OR(BP734=0.05,BP734=0),BP734,IF(AND(BP734&gt;0.051,BP734&lt;0.1),0.1,IF(AND(BP734&gt;0.001,BP734&lt;0.05),0.05,BP734)))</f>
        <v>0</v>
      </c>
      <c r="BR734" s="23">
        <f>BN734+BO734+BQ734</f>
        <v>0</v>
      </c>
      <c r="BS734">
        <f>IF(BW733&gt;0,BS733,0)</f>
        <v>0</v>
      </c>
      <c r="BT734" s="7">
        <f>SUM(BD734:BE734)+BR734+BS734</f>
        <v>0</v>
      </c>
      <c r="BU734" s="7">
        <f>IF(AND(BT734&gt;0,BT735=0),BT734,0)</f>
        <v>0</v>
      </c>
      <c r="BV734" s="7">
        <f>IF(BW733&gt;0,BV733,0)</f>
        <v>0</v>
      </c>
      <c r="BW734" s="7">
        <f>IF(ROUND(BT734-BV734,2)&gt;0,ROUND(BT734-BV734,2),0)</f>
        <v>0</v>
      </c>
      <c r="CB734">
        <v>732</v>
      </c>
      <c r="CC734" s="7">
        <f>IF(DB733&gt;0,CC733-1000,CC733)</f>
        <v>0</v>
      </c>
      <c r="CD734" s="20">
        <f>IF(DB733&gt;0,ROUND(PMT($F$92/12,$F$96*12,-CC734),5),0)</f>
        <v>0</v>
      </c>
      <c r="CE734" s="15">
        <f>IF(DB733&gt;0,ROUND(CC734*$CE$1/1000,2),0)</f>
        <v>0</v>
      </c>
      <c r="CF734" s="9">
        <f>INT(CE734)</f>
        <v>0</v>
      </c>
      <c r="CG734" s="23">
        <f>INT((CE734-CF734)*10)/10</f>
        <v>0</v>
      </c>
      <c r="CH734" s="17">
        <f>CE734-CF734-CG734</f>
        <v>0</v>
      </c>
      <c r="CI734" s="23">
        <f>IF(OR(CH734=0.05,CH734=0),CH734,IF(AND(CH734&gt;0.051,CH734&lt;0.1),0.1,IF(AND(CH734&gt;0.001,CH734&lt;0.05),0.05,CH734)))</f>
        <v>0</v>
      </c>
      <c r="CJ734" s="23">
        <f>CF734+CG734+CI734</f>
        <v>0</v>
      </c>
      <c r="CK734" s="15">
        <f>IF(DB733&gt;0,ROUND($CD$1*$CK$1,2),0)</f>
        <v>0</v>
      </c>
      <c r="CL734" s="22">
        <v>0</v>
      </c>
      <c r="CM734" s="22">
        <f>IF(DB733&gt;0,ROUND($CD$1*$CM$1,2),0)</f>
        <v>0</v>
      </c>
      <c r="CN734" s="22">
        <f>IF(DB733&gt;0,ROUND($CD$1*$CN$1,2),0)</f>
        <v>0</v>
      </c>
      <c r="CO734" s="22">
        <f>IF(DB733&gt;0,ROUND($CD$1*$CO$1,2),0)</f>
        <v>0</v>
      </c>
      <c r="CP734" s="22">
        <f>IF(DB733&gt;0,ROUND($CD$1*$CP$1,2),0)</f>
        <v>0</v>
      </c>
      <c r="CQ734" s="15">
        <f>IF(DB733&gt;0,CK734+SUM(CM734:CP734),0)</f>
        <v>0</v>
      </c>
      <c r="CR734" s="22">
        <f>IF(DB733&gt;0,ROUND(CQ734/12,2),0)</f>
        <v>0</v>
      </c>
      <c r="CS734" s="9">
        <f>INT(CR734)</f>
        <v>0</v>
      </c>
      <c r="CT734" s="23">
        <f>INT((CR734-CS734)*10)/10</f>
        <v>0</v>
      </c>
      <c r="CU734" s="17">
        <f>CR734-CS734-CT734</f>
        <v>0</v>
      </c>
      <c r="CV734" s="23">
        <f>IF(OR(CU734=0.05,CU734=0),CU734,IF(AND(CU734&gt;0.051,CU734&lt;0.1),0.1,IF(AND(CU734&gt;0.001,CU734&lt;0.05),0.05,CU734)))</f>
        <v>0</v>
      </c>
      <c r="CW734" s="23">
        <f>CS734+CT734+CV734</f>
        <v>0</v>
      </c>
      <c r="CX734">
        <f>IF(DB733&gt;0,CX733,0)</f>
        <v>0</v>
      </c>
      <c r="CY734" s="7">
        <f>ROUND(CD734+CJ734+CW734+CX734,2)</f>
        <v>0</v>
      </c>
      <c r="CZ734" s="7">
        <f>IF(AND(CY734&gt;0,CY735=0),CY734,0)</f>
        <v>0</v>
      </c>
      <c r="DA734" s="7">
        <f>IF(DB733&gt;0,DA733,0)</f>
        <v>0</v>
      </c>
      <c r="DB734" s="7">
        <f>IF(ROUND(CY734-DA734,2)&gt;0,ROUND(CY734-DA734,2),0)</f>
        <v>0</v>
      </c>
      <c r="EB734">
        <v>732</v>
      </c>
      <c r="EC734" s="7">
        <f>IF(FB733&gt;0,EC733-1000,EC733)</f>
        <v>0</v>
      </c>
      <c r="ED734" s="20">
        <f>IF(FB733&gt;0,ROUND(PMT($F$92/12,$F$96*12,-EC734),5),0)</f>
        <v>0</v>
      </c>
      <c r="EE734" s="15">
        <f>IF(FB733&gt;0,ROUND(EC734*$EE$1/1000,2),0)</f>
        <v>0</v>
      </c>
      <c r="EF734" s="9">
        <f>INT(EE734)</f>
        <v>0</v>
      </c>
      <c r="EG734" s="23">
        <f>INT((EE734-EF734)*10)/10</f>
        <v>0</v>
      </c>
      <c r="EH734" s="17">
        <f>EE734-EF734-EG734</f>
        <v>0</v>
      </c>
      <c r="EI734" s="23">
        <f>IF(OR(EH734=0.05,EH734=0),EH734,IF(AND(EH734&gt;0.051,EH734&lt;0.1),0.1,IF(AND(EH734&gt;0.001,EH734&lt;0.05),0.05,EH734)))</f>
        <v>0</v>
      </c>
      <c r="EJ734" s="23">
        <f>EF734+EG734+EI734</f>
        <v>0</v>
      </c>
      <c r="EK734" s="15">
        <f>IF(FB733&gt;0,ROUND($ED$1*$EK$1,2),0)</f>
        <v>0</v>
      </c>
      <c r="EL734" s="22">
        <v>0</v>
      </c>
      <c r="EM734" s="22">
        <f>IF(FB733&gt;0,ROUND($ED$1*$EM$1,0),0)</f>
        <v>0</v>
      </c>
      <c r="EN734" s="22">
        <f>IF(FB733&gt;0,ROUND($ED$1*$EN$1,2),0)</f>
        <v>0</v>
      </c>
      <c r="EO734" s="22">
        <f>IF(FB733&gt;0,ROUND($ED$1*$EO$1,2),0)</f>
        <v>0</v>
      </c>
      <c r="EP734" s="22">
        <f>IF(FB733&gt;0,ROUND($ED$1*$EP$1,2),0)</f>
        <v>0</v>
      </c>
      <c r="EQ734" s="15">
        <f>IF(FB733&gt;0,EK734+SUM(EM734:EP734),0)</f>
        <v>0</v>
      </c>
      <c r="ER734" s="22">
        <f>IF(FB733&gt;0,ROUND(EQ734/12,2),0)</f>
        <v>0</v>
      </c>
      <c r="ES734" s="9">
        <f>INT(ER734)</f>
        <v>0</v>
      </c>
      <c r="ET734" s="23">
        <f>INT((ER734-ES734)*10)/10</f>
        <v>0</v>
      </c>
      <c r="EU734" s="17">
        <f>ER734-ES734-ET734</f>
        <v>0</v>
      </c>
      <c r="EV734" s="23">
        <f>IF(OR(EU734=0.05,EU734=0),EU734,IF(AND(EU734&gt;0.051,EU734&lt;0.1),0.1,IF(AND(EU734&gt;0.001,EU734&lt;0.05),0.05,EU734)))</f>
        <v>0</v>
      </c>
      <c r="EW734" s="23">
        <f>ES734+ET734+EV734</f>
        <v>0</v>
      </c>
      <c r="EX734">
        <f>IF(FB733&gt;0,EX733,0)</f>
        <v>0</v>
      </c>
      <c r="EY734" s="7">
        <f>ROUND(ED734+EJ734+EW734+EX734,2)</f>
        <v>0</v>
      </c>
      <c r="EZ734" s="7">
        <f>IF(AND(EY734&gt;0,EY735=0),EY734,0)</f>
        <v>0</v>
      </c>
      <c r="FA734" s="7">
        <f>IF(FB733&gt;0,FA733,0)</f>
        <v>0</v>
      </c>
      <c r="FB734" s="7">
        <f>IF(ROUND(EY734-FA734,2)&gt;0,ROUND(EY734-FA734,2),0)</f>
        <v>0</v>
      </c>
      <c r="GB734">
        <v>732</v>
      </c>
      <c r="GC734" s="7">
        <f>IF(HB733&gt;0,GC733-1000,GC733)</f>
        <v>0</v>
      </c>
      <c r="GD734" s="20">
        <f>IF(HB733&gt;0,ROUND(PMT($F$92/12,$F$96*12,-GC734),5),0)</f>
        <v>0</v>
      </c>
      <c r="GE734" s="15">
        <f>IF(HB733&gt;0,ROUND(GC734*$GE$1/1000,2),0)</f>
        <v>0</v>
      </c>
      <c r="GF734" s="9">
        <f>INT(GE734)</f>
        <v>0</v>
      </c>
      <c r="GG734" s="23">
        <f>INT((GE734-GF734)*10)/10</f>
        <v>0</v>
      </c>
      <c r="GH734" s="17">
        <f>GE734-GF734-GG734</f>
        <v>0</v>
      </c>
      <c r="GI734" s="23">
        <f>IF(OR(GH734=0.05,GH734=0),GH734,IF(AND(GH734&gt;0.051,GH734&lt;0.1),0.1,IF(AND(GH734&gt;0.001,GH734&lt;0.05),0.05,GH734)))</f>
        <v>0</v>
      </c>
      <c r="GJ734" s="23">
        <f>GF734+GG734+GI734</f>
        <v>0</v>
      </c>
      <c r="GK734" s="15">
        <f>IF(HB733&gt;0,ROUND($GD$1*$GK$1,2),0)</f>
        <v>0</v>
      </c>
      <c r="GL734" s="22">
        <v>0</v>
      </c>
      <c r="GM734" s="22">
        <f>IF(HB733&gt;0,ROUND($GD$1*$GM$1,0),0)</f>
        <v>0</v>
      </c>
      <c r="GN734" s="22">
        <f>IF(HB733&gt;0,ROUND($GD$1*$GN$1,2),0)</f>
        <v>0</v>
      </c>
      <c r="GO734" s="22">
        <f>IF(HB733&gt;0,ROUND($GD$1*$GO$1,2),0)</f>
        <v>0</v>
      </c>
      <c r="GP734" s="22">
        <f>IF(HB733&gt;0,ROUND($GD$1*$GP$1,2),0)</f>
        <v>0</v>
      </c>
      <c r="GQ734" s="15">
        <f>IF(HB733&gt;0,GK734+SUM(GM734:GP734),0)</f>
        <v>0</v>
      </c>
      <c r="GR734" s="22">
        <f>IF(HB733&gt;0,ROUND(GQ734/12,2),0)</f>
        <v>0</v>
      </c>
      <c r="GS734" s="9">
        <f>INT(GR734)</f>
        <v>0</v>
      </c>
      <c r="GT734" s="23">
        <f>INT((GR734-GS734)*10)/10</f>
        <v>0</v>
      </c>
      <c r="GU734" s="17">
        <f>GR734-GS734-GT734</f>
        <v>0</v>
      </c>
      <c r="GV734" s="23">
        <f>IF(OR(GU734=0.05,GU734=0),GU734,IF(AND(GU734&gt;0.051,GU734&lt;0.1),0.1,IF(AND(GU734&gt;0.001,GU734&lt;0.05),0.05,GU734)))</f>
        <v>0</v>
      </c>
      <c r="GW734" s="23">
        <f>GS734+GT734+GV734</f>
        <v>0</v>
      </c>
      <c r="GX734">
        <f>IF(HB733&gt;0,GX733,0)</f>
        <v>0</v>
      </c>
      <c r="GY734" s="7">
        <f>ROUND(GD734+GJ734+GW734+GX734,2)</f>
        <v>0</v>
      </c>
      <c r="GZ734" s="7">
        <f>IF(AND(GY734&gt;0,GY735=0),GY734,0)</f>
        <v>0</v>
      </c>
      <c r="HA734" s="7">
        <f>IF(HB733&gt;0,HA733,0)</f>
        <v>0</v>
      </c>
      <c r="HB734" s="7">
        <f>IF(ROUND(GY734-HA734,2)&gt;0,ROUND(GY734-HA734,2),0)</f>
        <v>0</v>
      </c>
    </row>
    <row r="735" spans="1:235">
      <c r="BB735">
        <v>733</v>
      </c>
      <c r="BC735" s="7">
        <f>IF(BW734&gt;0,BC734-1000,BC734)</f>
        <v>0</v>
      </c>
      <c r="BD735" s="20">
        <f>IF(BW734&gt;0,ROUND(PMT($F$92/12,$F$96*12,-BC735),5),0)</f>
        <v>0</v>
      </c>
      <c r="BE735" s="15">
        <f>IF(BW734&gt;0,ROUND(BC735*$E$1/1000,2),0)</f>
        <v>0</v>
      </c>
      <c r="BF735" s="15">
        <f>IF(BW734&gt;0,ROUND(MIN(BC735,$F$168)*$BF$1,2),0)</f>
        <v>0</v>
      </c>
      <c r="BG735" s="22">
        <v>0</v>
      </c>
      <c r="BH735" s="22">
        <f>IF(BW734&gt;0,ROUND(MIN(BC735,$F$168)*$BH$1,0),0)</f>
        <v>0</v>
      </c>
      <c r="BI735" s="22">
        <f>IF(BW734&gt;0,ROUND(MIN(BC735,$F$168)*$BI$1,2),0)</f>
        <v>0</v>
      </c>
      <c r="BJ735" s="22">
        <f>IF(BW734&gt;0,ROUND(MIN(BC735,$F$168)*$BJ$1,2),0)</f>
        <v>0</v>
      </c>
      <c r="BK735" s="22">
        <f>IF(BW734&gt;0,ROUND(MIN(BC735,$F$168)*$BK$1,2),0)</f>
        <v>0</v>
      </c>
      <c r="BL735" s="15">
        <f>IF(BW734&gt;0,BF735+SUM(BH735:BK735),0)</f>
        <v>0</v>
      </c>
      <c r="BM735" s="22">
        <f>IF(BW734&gt;0,ROUND(BL735/12,2),0)</f>
        <v>0</v>
      </c>
      <c r="BN735" s="9">
        <f>INT(BM735)</f>
        <v>0</v>
      </c>
      <c r="BO735" s="23">
        <f>INT((BM735-BN735)*10)/10</f>
        <v>0</v>
      </c>
      <c r="BP735" s="17">
        <f>BM735-BN735-BO735</f>
        <v>0</v>
      </c>
      <c r="BQ735" s="23">
        <f>IF(OR(BP735=0.05,BP735=0),BP735,IF(AND(BP735&gt;0.051,BP735&lt;0.1),0.1,IF(AND(BP735&gt;0.001,BP735&lt;0.05),0.05,BP735)))</f>
        <v>0</v>
      </c>
      <c r="BR735" s="23">
        <f>BN735+BO735+BQ735</f>
        <v>0</v>
      </c>
      <c r="BS735">
        <f>IF(BW734&gt;0,BS734,0)</f>
        <v>0</v>
      </c>
      <c r="BT735" s="7">
        <f>SUM(BD735:BE735)+BR735+BS735</f>
        <v>0</v>
      </c>
      <c r="BU735" s="7">
        <f>IF(AND(BT735&gt;0,BT736=0),BT735,0)</f>
        <v>0</v>
      </c>
      <c r="BV735" s="7">
        <f>IF(BW734&gt;0,BV734,0)</f>
        <v>0</v>
      </c>
      <c r="BW735" s="7">
        <f>IF(ROUND(BT735-BV735,2)&gt;0,ROUND(BT735-BV735,2),0)</f>
        <v>0</v>
      </c>
      <c r="CB735">
        <v>733</v>
      </c>
      <c r="CC735" s="7">
        <f>IF(DB734&gt;0,CC734-1000,CC734)</f>
        <v>0</v>
      </c>
      <c r="CD735" s="20">
        <f>IF(DB734&gt;0,ROUND(PMT($F$92/12,$F$96*12,-CC735),5),0)</f>
        <v>0</v>
      </c>
      <c r="CE735" s="15">
        <f>IF(DB734&gt;0,ROUND(CC735*$CE$1/1000,2),0)</f>
        <v>0</v>
      </c>
      <c r="CF735" s="9">
        <f>INT(CE735)</f>
        <v>0</v>
      </c>
      <c r="CG735" s="23">
        <f>INT((CE735-CF735)*10)/10</f>
        <v>0</v>
      </c>
      <c r="CH735" s="17">
        <f>CE735-CF735-CG735</f>
        <v>0</v>
      </c>
      <c r="CI735" s="23">
        <f>IF(OR(CH735=0.05,CH735=0),CH735,IF(AND(CH735&gt;0.051,CH735&lt;0.1),0.1,IF(AND(CH735&gt;0.001,CH735&lt;0.05),0.05,CH735)))</f>
        <v>0</v>
      </c>
      <c r="CJ735" s="23">
        <f>CF735+CG735+CI735</f>
        <v>0</v>
      </c>
      <c r="CK735" s="15">
        <f>IF(DB734&gt;0,ROUND($CD$1*$CK$1,2),0)</f>
        <v>0</v>
      </c>
      <c r="CL735" s="22">
        <v>0</v>
      </c>
      <c r="CM735" s="22">
        <f>IF(DB734&gt;0,ROUND($CD$1*$CM$1,2),0)</f>
        <v>0</v>
      </c>
      <c r="CN735" s="22">
        <f>IF(DB734&gt;0,ROUND($CD$1*$CN$1,2),0)</f>
        <v>0</v>
      </c>
      <c r="CO735" s="22">
        <f>IF(DB734&gt;0,ROUND($CD$1*$CO$1,2),0)</f>
        <v>0</v>
      </c>
      <c r="CP735" s="22">
        <f>IF(DB734&gt;0,ROUND($CD$1*$CP$1,2),0)</f>
        <v>0</v>
      </c>
      <c r="CQ735" s="15">
        <f>IF(DB734&gt;0,CK735+SUM(CM735:CP735),0)</f>
        <v>0</v>
      </c>
      <c r="CR735" s="22">
        <f>IF(DB734&gt;0,ROUND(CQ735/12,2),0)</f>
        <v>0</v>
      </c>
      <c r="CS735" s="9">
        <f>INT(CR735)</f>
        <v>0</v>
      </c>
      <c r="CT735" s="23">
        <f>INT((CR735-CS735)*10)/10</f>
        <v>0</v>
      </c>
      <c r="CU735" s="17">
        <f>CR735-CS735-CT735</f>
        <v>0</v>
      </c>
      <c r="CV735" s="23">
        <f>IF(OR(CU735=0.05,CU735=0),CU735,IF(AND(CU735&gt;0.051,CU735&lt;0.1),0.1,IF(AND(CU735&gt;0.001,CU735&lt;0.05),0.05,CU735)))</f>
        <v>0</v>
      </c>
      <c r="CW735" s="23">
        <f>CS735+CT735+CV735</f>
        <v>0</v>
      </c>
      <c r="CX735">
        <f>IF(DB734&gt;0,CX734,0)</f>
        <v>0</v>
      </c>
      <c r="CY735" s="7">
        <f>ROUND(CD735+CJ735+CW735+CX735,2)</f>
        <v>0</v>
      </c>
      <c r="CZ735" s="7">
        <f>IF(AND(CY735&gt;0,CY736=0),CY735,0)</f>
        <v>0</v>
      </c>
      <c r="DA735" s="7">
        <f>IF(DB734&gt;0,DA734,0)</f>
        <v>0</v>
      </c>
      <c r="DB735" s="7">
        <f>IF(ROUND(CY735-DA735,2)&gt;0,ROUND(CY735-DA735,2),0)</f>
        <v>0</v>
      </c>
      <c r="EB735">
        <v>733</v>
      </c>
      <c r="EC735" s="7">
        <f>IF(FB734&gt;0,EC734-1000,EC734)</f>
        <v>0</v>
      </c>
      <c r="ED735" s="20">
        <f>IF(FB734&gt;0,ROUND(PMT($F$92/12,$F$96*12,-EC735),5),0)</f>
        <v>0</v>
      </c>
      <c r="EE735" s="15">
        <f>IF(FB734&gt;0,ROUND(EC735*$EE$1/1000,2),0)</f>
        <v>0</v>
      </c>
      <c r="EF735" s="9">
        <f>INT(EE735)</f>
        <v>0</v>
      </c>
      <c r="EG735" s="23">
        <f>INT((EE735-EF735)*10)/10</f>
        <v>0</v>
      </c>
      <c r="EH735" s="17">
        <f>EE735-EF735-EG735</f>
        <v>0</v>
      </c>
      <c r="EI735" s="23">
        <f>IF(OR(EH735=0.05,EH735=0),EH735,IF(AND(EH735&gt;0.051,EH735&lt;0.1),0.1,IF(AND(EH735&gt;0.001,EH735&lt;0.05),0.05,EH735)))</f>
        <v>0</v>
      </c>
      <c r="EJ735" s="23">
        <f>EF735+EG735+EI735</f>
        <v>0</v>
      </c>
      <c r="EK735" s="15">
        <f>IF(FB734&gt;0,ROUND($ED$1*$EK$1,2),0)</f>
        <v>0</v>
      </c>
      <c r="EL735" s="22">
        <v>0</v>
      </c>
      <c r="EM735" s="22">
        <f>IF(FB734&gt;0,ROUND($ED$1*$EM$1,0),0)</f>
        <v>0</v>
      </c>
      <c r="EN735" s="22">
        <f>IF(FB734&gt;0,ROUND($ED$1*$EN$1,2),0)</f>
        <v>0</v>
      </c>
      <c r="EO735" s="22">
        <f>IF(FB734&gt;0,ROUND($ED$1*$EO$1,2),0)</f>
        <v>0</v>
      </c>
      <c r="EP735" s="22">
        <f>IF(FB734&gt;0,ROUND($ED$1*$EP$1,2),0)</f>
        <v>0</v>
      </c>
      <c r="EQ735" s="15">
        <f>IF(FB734&gt;0,EK735+SUM(EM735:EP735),0)</f>
        <v>0</v>
      </c>
      <c r="ER735" s="22">
        <f>IF(FB734&gt;0,ROUND(EQ735/12,2),0)</f>
        <v>0</v>
      </c>
      <c r="ES735" s="9">
        <f>INT(ER735)</f>
        <v>0</v>
      </c>
      <c r="ET735" s="23">
        <f>INT((ER735-ES735)*10)/10</f>
        <v>0</v>
      </c>
      <c r="EU735" s="17">
        <f>ER735-ES735-ET735</f>
        <v>0</v>
      </c>
      <c r="EV735" s="23">
        <f>IF(OR(EU735=0.05,EU735=0),EU735,IF(AND(EU735&gt;0.051,EU735&lt;0.1),0.1,IF(AND(EU735&gt;0.001,EU735&lt;0.05),0.05,EU735)))</f>
        <v>0</v>
      </c>
      <c r="EW735" s="23">
        <f>ES735+ET735+EV735</f>
        <v>0</v>
      </c>
      <c r="EX735">
        <f>IF(FB734&gt;0,EX734,0)</f>
        <v>0</v>
      </c>
      <c r="EY735" s="7">
        <f>ROUND(ED735+EJ735+EW735+EX735,2)</f>
        <v>0</v>
      </c>
      <c r="EZ735" s="7">
        <f>IF(AND(EY735&gt;0,EY736=0),EY735,0)</f>
        <v>0</v>
      </c>
      <c r="FA735" s="7">
        <f>IF(FB734&gt;0,FA734,0)</f>
        <v>0</v>
      </c>
      <c r="FB735" s="7">
        <f>IF(ROUND(EY735-FA735,2)&gt;0,ROUND(EY735-FA735,2),0)</f>
        <v>0</v>
      </c>
      <c r="GB735">
        <v>733</v>
      </c>
      <c r="GC735" s="7">
        <f>IF(HB734&gt;0,GC734-1000,GC734)</f>
        <v>0</v>
      </c>
      <c r="GD735" s="20">
        <f>IF(HB734&gt;0,ROUND(PMT($F$92/12,$F$96*12,-GC735),5),0)</f>
        <v>0</v>
      </c>
      <c r="GE735" s="15">
        <f>IF(HB734&gt;0,ROUND(GC735*$GE$1/1000,2),0)</f>
        <v>0</v>
      </c>
      <c r="GF735" s="9">
        <f>INT(GE735)</f>
        <v>0</v>
      </c>
      <c r="GG735" s="23">
        <f>INT((GE735-GF735)*10)/10</f>
        <v>0</v>
      </c>
      <c r="GH735" s="17">
        <f>GE735-GF735-GG735</f>
        <v>0</v>
      </c>
      <c r="GI735" s="23">
        <f>IF(OR(GH735=0.05,GH735=0),GH735,IF(AND(GH735&gt;0.051,GH735&lt;0.1),0.1,IF(AND(GH735&gt;0.001,GH735&lt;0.05),0.05,GH735)))</f>
        <v>0</v>
      </c>
      <c r="GJ735" s="23">
        <f>GF735+GG735+GI735</f>
        <v>0</v>
      </c>
      <c r="GK735" s="15">
        <f>IF(HB734&gt;0,ROUND($GD$1*$GK$1,2),0)</f>
        <v>0</v>
      </c>
      <c r="GL735" s="22">
        <v>0</v>
      </c>
      <c r="GM735" s="22">
        <f>IF(HB734&gt;0,ROUND($GD$1*$GM$1,0),0)</f>
        <v>0</v>
      </c>
      <c r="GN735" s="22">
        <f>IF(HB734&gt;0,ROUND($GD$1*$GN$1,2),0)</f>
        <v>0</v>
      </c>
      <c r="GO735" s="22">
        <f>IF(HB734&gt;0,ROUND($GD$1*$GO$1,2),0)</f>
        <v>0</v>
      </c>
      <c r="GP735" s="22">
        <f>IF(HB734&gt;0,ROUND($GD$1*$GP$1,2),0)</f>
        <v>0</v>
      </c>
      <c r="GQ735" s="15">
        <f>IF(HB734&gt;0,GK735+SUM(GM735:GP735),0)</f>
        <v>0</v>
      </c>
      <c r="GR735" s="22">
        <f>IF(HB734&gt;0,ROUND(GQ735/12,2),0)</f>
        <v>0</v>
      </c>
      <c r="GS735" s="9">
        <f>INT(GR735)</f>
        <v>0</v>
      </c>
      <c r="GT735" s="23">
        <f>INT((GR735-GS735)*10)/10</f>
        <v>0</v>
      </c>
      <c r="GU735" s="17">
        <f>GR735-GS735-GT735</f>
        <v>0</v>
      </c>
      <c r="GV735" s="23">
        <f>IF(OR(GU735=0.05,GU735=0),GU735,IF(AND(GU735&gt;0.051,GU735&lt;0.1),0.1,IF(AND(GU735&gt;0.001,GU735&lt;0.05),0.05,GU735)))</f>
        <v>0</v>
      </c>
      <c r="GW735" s="23">
        <f>GS735+GT735+GV735</f>
        <v>0</v>
      </c>
      <c r="GX735">
        <f>IF(HB734&gt;0,GX734,0)</f>
        <v>0</v>
      </c>
      <c r="GY735" s="7">
        <f>ROUND(GD735+GJ735+GW735+GX735,2)</f>
        <v>0</v>
      </c>
      <c r="GZ735" s="7">
        <f>IF(AND(GY735&gt;0,GY736=0),GY735,0)</f>
        <v>0</v>
      </c>
      <c r="HA735" s="7">
        <f>IF(HB734&gt;0,HA734,0)</f>
        <v>0</v>
      </c>
      <c r="HB735" s="7">
        <f>IF(ROUND(GY735-HA735,2)&gt;0,ROUND(GY735-HA735,2),0)</f>
        <v>0</v>
      </c>
    </row>
    <row r="736" spans="1:235">
      <c r="BB736">
        <v>734</v>
      </c>
      <c r="BC736" s="7">
        <f>IF(BW735&gt;0,BC735-1000,BC735)</f>
        <v>0</v>
      </c>
      <c r="BD736" s="20">
        <f>IF(BW735&gt;0,ROUND(PMT($F$92/12,$F$96*12,-BC736),5),0)</f>
        <v>0</v>
      </c>
      <c r="BE736" s="15">
        <f>IF(BW735&gt;0,ROUND(BC736*$E$1/1000,2),0)</f>
        <v>0</v>
      </c>
      <c r="BF736" s="15">
        <f>IF(BW735&gt;0,ROUND(MIN(BC736,$F$168)*$BF$1,2),0)</f>
        <v>0</v>
      </c>
      <c r="BG736" s="22">
        <v>0</v>
      </c>
      <c r="BH736" s="22">
        <f>IF(BW735&gt;0,ROUND(MIN(BC736,$F$168)*$BH$1,0),0)</f>
        <v>0</v>
      </c>
      <c r="BI736" s="22">
        <f>IF(BW735&gt;0,ROUND(MIN(BC736,$F$168)*$BI$1,2),0)</f>
        <v>0</v>
      </c>
      <c r="BJ736" s="22">
        <f>IF(BW735&gt;0,ROUND(MIN(BC736,$F$168)*$BJ$1,2),0)</f>
        <v>0</v>
      </c>
      <c r="BK736" s="22">
        <f>IF(BW735&gt;0,ROUND(MIN(BC736,$F$168)*$BK$1,2),0)</f>
        <v>0</v>
      </c>
      <c r="BL736" s="15">
        <f>IF(BW735&gt;0,BF736+SUM(BH736:BK736),0)</f>
        <v>0</v>
      </c>
      <c r="BM736" s="22">
        <f>IF(BW735&gt;0,ROUND(BL736/12,2),0)</f>
        <v>0</v>
      </c>
      <c r="BN736" s="9">
        <f>INT(BM736)</f>
        <v>0</v>
      </c>
      <c r="BO736" s="23">
        <f>INT((BM736-BN736)*10)/10</f>
        <v>0</v>
      </c>
      <c r="BP736" s="17">
        <f>BM736-BN736-BO736</f>
        <v>0</v>
      </c>
      <c r="BQ736" s="23">
        <f>IF(OR(BP736=0.05,BP736=0),BP736,IF(AND(BP736&gt;0.051,BP736&lt;0.1),0.1,IF(AND(BP736&gt;0.001,BP736&lt;0.05),0.05,BP736)))</f>
        <v>0</v>
      </c>
      <c r="BR736" s="23">
        <f>BN736+BO736+BQ736</f>
        <v>0</v>
      </c>
      <c r="BS736">
        <f>IF(BW735&gt;0,BS735,0)</f>
        <v>0</v>
      </c>
      <c r="BT736" s="7">
        <f>SUM(BD736:BE736)+BR736+BS736</f>
        <v>0</v>
      </c>
      <c r="BU736" s="7">
        <f>IF(AND(BT736&gt;0,BT737=0),BT736,0)</f>
        <v>0</v>
      </c>
      <c r="BV736" s="7">
        <f>IF(BW735&gt;0,BV735,0)</f>
        <v>0</v>
      </c>
      <c r="BW736" s="7">
        <f>IF(ROUND(BT736-BV736,2)&gt;0,ROUND(BT736-BV736,2),0)</f>
        <v>0</v>
      </c>
      <c r="CB736">
        <v>734</v>
      </c>
      <c r="CC736" s="7">
        <f>IF(DB735&gt;0,CC735-1000,CC735)</f>
        <v>0</v>
      </c>
      <c r="CD736" s="20">
        <f>IF(DB735&gt;0,ROUND(PMT($F$92/12,$F$96*12,-CC736),5),0)</f>
        <v>0</v>
      </c>
      <c r="CE736" s="15">
        <f>IF(DB735&gt;0,ROUND(CC736*$CE$1/1000,2),0)</f>
        <v>0</v>
      </c>
      <c r="CF736" s="9">
        <f>INT(CE736)</f>
        <v>0</v>
      </c>
      <c r="CG736" s="23">
        <f>INT((CE736-CF736)*10)/10</f>
        <v>0</v>
      </c>
      <c r="CH736" s="17">
        <f>CE736-CF736-CG736</f>
        <v>0</v>
      </c>
      <c r="CI736" s="23">
        <f>IF(OR(CH736=0.05,CH736=0),CH736,IF(AND(CH736&gt;0.051,CH736&lt;0.1),0.1,IF(AND(CH736&gt;0.001,CH736&lt;0.05),0.05,CH736)))</f>
        <v>0</v>
      </c>
      <c r="CJ736" s="23">
        <f>CF736+CG736+CI736</f>
        <v>0</v>
      </c>
      <c r="CK736" s="15">
        <f>IF(DB735&gt;0,ROUND($CD$1*$CK$1,2),0)</f>
        <v>0</v>
      </c>
      <c r="CL736" s="22">
        <v>0</v>
      </c>
      <c r="CM736" s="22">
        <f>IF(DB735&gt;0,ROUND($CD$1*$CM$1,2),0)</f>
        <v>0</v>
      </c>
      <c r="CN736" s="22">
        <f>IF(DB735&gt;0,ROUND($CD$1*$CN$1,2),0)</f>
        <v>0</v>
      </c>
      <c r="CO736" s="22">
        <f>IF(DB735&gt;0,ROUND($CD$1*$CO$1,2),0)</f>
        <v>0</v>
      </c>
      <c r="CP736" s="22">
        <f>IF(DB735&gt;0,ROUND($CD$1*$CP$1,2),0)</f>
        <v>0</v>
      </c>
      <c r="CQ736" s="15">
        <f>IF(DB735&gt;0,CK736+SUM(CM736:CP736),0)</f>
        <v>0</v>
      </c>
      <c r="CR736" s="22">
        <f>IF(DB735&gt;0,ROUND(CQ736/12,2),0)</f>
        <v>0</v>
      </c>
      <c r="CS736" s="9">
        <f>INT(CR736)</f>
        <v>0</v>
      </c>
      <c r="CT736" s="23">
        <f>INT((CR736-CS736)*10)/10</f>
        <v>0</v>
      </c>
      <c r="CU736" s="17">
        <f>CR736-CS736-CT736</f>
        <v>0</v>
      </c>
      <c r="CV736" s="23">
        <f>IF(OR(CU736=0.05,CU736=0),CU736,IF(AND(CU736&gt;0.051,CU736&lt;0.1),0.1,IF(AND(CU736&gt;0.001,CU736&lt;0.05),0.05,CU736)))</f>
        <v>0</v>
      </c>
      <c r="CW736" s="23">
        <f>CS736+CT736+CV736</f>
        <v>0</v>
      </c>
      <c r="CX736">
        <f>IF(DB735&gt;0,CX735,0)</f>
        <v>0</v>
      </c>
      <c r="CY736" s="7">
        <f>ROUND(CD736+CJ736+CW736+CX736,2)</f>
        <v>0</v>
      </c>
      <c r="CZ736" s="7">
        <f>IF(AND(CY736&gt;0,CY737=0),CY736,0)</f>
        <v>0</v>
      </c>
      <c r="DA736" s="7">
        <f>IF(DB735&gt;0,DA735,0)</f>
        <v>0</v>
      </c>
      <c r="DB736" s="7">
        <f>IF(ROUND(CY736-DA736,2)&gt;0,ROUND(CY736-DA736,2),0)</f>
        <v>0</v>
      </c>
      <c r="EB736">
        <v>734</v>
      </c>
      <c r="EC736" s="7">
        <f>IF(FB735&gt;0,EC735-1000,EC735)</f>
        <v>0</v>
      </c>
      <c r="ED736" s="20">
        <f>IF(FB735&gt;0,ROUND(PMT($F$92/12,$F$96*12,-EC736),5),0)</f>
        <v>0</v>
      </c>
      <c r="EE736" s="15">
        <f>IF(FB735&gt;0,ROUND(EC736*$EE$1/1000,2),0)</f>
        <v>0</v>
      </c>
      <c r="EF736" s="9">
        <f>INT(EE736)</f>
        <v>0</v>
      </c>
      <c r="EG736" s="23">
        <f>INT((EE736-EF736)*10)/10</f>
        <v>0</v>
      </c>
      <c r="EH736" s="17">
        <f>EE736-EF736-EG736</f>
        <v>0</v>
      </c>
      <c r="EI736" s="23">
        <f>IF(OR(EH736=0.05,EH736=0),EH736,IF(AND(EH736&gt;0.051,EH736&lt;0.1),0.1,IF(AND(EH736&gt;0.001,EH736&lt;0.05),0.05,EH736)))</f>
        <v>0</v>
      </c>
      <c r="EJ736" s="23">
        <f>EF736+EG736+EI736</f>
        <v>0</v>
      </c>
      <c r="EK736" s="15">
        <f>IF(FB735&gt;0,ROUND($ED$1*$EK$1,2),0)</f>
        <v>0</v>
      </c>
      <c r="EL736" s="22">
        <v>0</v>
      </c>
      <c r="EM736" s="22">
        <f>IF(FB735&gt;0,ROUND($ED$1*$EM$1,0),0)</f>
        <v>0</v>
      </c>
      <c r="EN736" s="22">
        <f>IF(FB735&gt;0,ROUND($ED$1*$EN$1,2),0)</f>
        <v>0</v>
      </c>
      <c r="EO736" s="22">
        <f>IF(FB735&gt;0,ROUND($ED$1*$EO$1,2),0)</f>
        <v>0</v>
      </c>
      <c r="EP736" s="22">
        <f>IF(FB735&gt;0,ROUND($ED$1*$EP$1,2),0)</f>
        <v>0</v>
      </c>
      <c r="EQ736" s="15">
        <f>IF(FB735&gt;0,EK736+SUM(EM736:EP736),0)</f>
        <v>0</v>
      </c>
      <c r="ER736" s="22">
        <f>IF(FB735&gt;0,ROUND(EQ736/12,2),0)</f>
        <v>0</v>
      </c>
      <c r="ES736" s="9">
        <f>INT(ER736)</f>
        <v>0</v>
      </c>
      <c r="ET736" s="23">
        <f>INT((ER736-ES736)*10)/10</f>
        <v>0</v>
      </c>
      <c r="EU736" s="17">
        <f>ER736-ES736-ET736</f>
        <v>0</v>
      </c>
      <c r="EV736" s="23">
        <f>IF(OR(EU736=0.05,EU736=0),EU736,IF(AND(EU736&gt;0.051,EU736&lt;0.1),0.1,IF(AND(EU736&gt;0.001,EU736&lt;0.05),0.05,EU736)))</f>
        <v>0</v>
      </c>
      <c r="EW736" s="23">
        <f>ES736+ET736+EV736</f>
        <v>0</v>
      </c>
      <c r="EX736">
        <f>IF(FB735&gt;0,EX735,0)</f>
        <v>0</v>
      </c>
      <c r="EY736" s="7">
        <f>ROUND(ED736+EJ736+EW736+EX736,2)</f>
        <v>0</v>
      </c>
      <c r="EZ736" s="7">
        <f>IF(AND(EY736&gt;0,EY737=0),EY736,0)</f>
        <v>0</v>
      </c>
      <c r="FA736" s="7">
        <f>IF(FB735&gt;0,FA735,0)</f>
        <v>0</v>
      </c>
      <c r="FB736" s="7">
        <f>IF(ROUND(EY736-FA736,2)&gt;0,ROUND(EY736-FA736,2),0)</f>
        <v>0</v>
      </c>
      <c r="GB736">
        <v>734</v>
      </c>
      <c r="GC736" s="7">
        <f>IF(HB735&gt;0,GC735-1000,GC735)</f>
        <v>0</v>
      </c>
      <c r="GD736" s="20">
        <f>IF(HB735&gt;0,ROUND(PMT($F$92/12,$F$96*12,-GC736),5),0)</f>
        <v>0</v>
      </c>
      <c r="GE736" s="15">
        <f>IF(HB735&gt;0,ROUND(GC736*$GE$1/1000,2),0)</f>
        <v>0</v>
      </c>
      <c r="GF736" s="9">
        <f>INT(GE736)</f>
        <v>0</v>
      </c>
      <c r="GG736" s="23">
        <f>INT((GE736-GF736)*10)/10</f>
        <v>0</v>
      </c>
      <c r="GH736" s="17">
        <f>GE736-GF736-GG736</f>
        <v>0</v>
      </c>
      <c r="GI736" s="23">
        <f>IF(OR(GH736=0.05,GH736=0),GH736,IF(AND(GH736&gt;0.051,GH736&lt;0.1),0.1,IF(AND(GH736&gt;0.001,GH736&lt;0.05),0.05,GH736)))</f>
        <v>0</v>
      </c>
      <c r="GJ736" s="23">
        <f>GF736+GG736+GI736</f>
        <v>0</v>
      </c>
      <c r="GK736" s="15">
        <f>IF(HB735&gt;0,ROUND($GD$1*$GK$1,2),0)</f>
        <v>0</v>
      </c>
      <c r="GL736" s="22">
        <v>0</v>
      </c>
      <c r="GM736" s="22">
        <f>IF(HB735&gt;0,ROUND($GD$1*$GM$1,0),0)</f>
        <v>0</v>
      </c>
      <c r="GN736" s="22">
        <f>IF(HB735&gt;0,ROUND($GD$1*$GN$1,2),0)</f>
        <v>0</v>
      </c>
      <c r="GO736" s="22">
        <f>IF(HB735&gt;0,ROUND($GD$1*$GO$1,2),0)</f>
        <v>0</v>
      </c>
      <c r="GP736" s="22">
        <f>IF(HB735&gt;0,ROUND($GD$1*$GP$1,2),0)</f>
        <v>0</v>
      </c>
      <c r="GQ736" s="15">
        <f>IF(HB735&gt;0,GK736+SUM(GM736:GP736),0)</f>
        <v>0</v>
      </c>
      <c r="GR736" s="22">
        <f>IF(HB735&gt;0,ROUND(GQ736/12,2),0)</f>
        <v>0</v>
      </c>
      <c r="GS736" s="9">
        <f>INT(GR736)</f>
        <v>0</v>
      </c>
      <c r="GT736" s="23">
        <f>INT((GR736-GS736)*10)/10</f>
        <v>0</v>
      </c>
      <c r="GU736" s="17">
        <f>GR736-GS736-GT736</f>
        <v>0</v>
      </c>
      <c r="GV736" s="23">
        <f>IF(OR(GU736=0.05,GU736=0),GU736,IF(AND(GU736&gt;0.051,GU736&lt;0.1),0.1,IF(AND(GU736&gt;0.001,GU736&lt;0.05),0.05,GU736)))</f>
        <v>0</v>
      </c>
      <c r="GW736" s="23">
        <f>GS736+GT736+GV736</f>
        <v>0</v>
      </c>
      <c r="GX736">
        <f>IF(HB735&gt;0,GX735,0)</f>
        <v>0</v>
      </c>
      <c r="GY736" s="7">
        <f>ROUND(GD736+GJ736+GW736+GX736,2)</f>
        <v>0</v>
      </c>
      <c r="GZ736" s="7">
        <f>IF(AND(GY736&gt;0,GY737=0),GY736,0)</f>
        <v>0</v>
      </c>
      <c r="HA736" s="7">
        <f>IF(HB735&gt;0,HA735,0)</f>
        <v>0</v>
      </c>
      <c r="HB736" s="7">
        <f>IF(ROUND(GY736-HA736,2)&gt;0,ROUND(GY736-HA736,2),0)</f>
        <v>0</v>
      </c>
    </row>
    <row r="737" spans="1:235">
      <c r="BB737">
        <v>735</v>
      </c>
      <c r="BC737" s="7">
        <f>IF(BW736&gt;0,BC736-1000,BC736)</f>
        <v>0</v>
      </c>
      <c r="BD737" s="20">
        <f>IF(BW736&gt;0,ROUND(PMT($F$92/12,$F$96*12,-BC737),5),0)</f>
        <v>0</v>
      </c>
      <c r="BE737" s="15">
        <f>IF(BW736&gt;0,ROUND(BC737*$E$1/1000,2),0)</f>
        <v>0</v>
      </c>
      <c r="BF737" s="15">
        <f>IF(BW736&gt;0,ROUND(MIN(BC737,$F$168)*$BF$1,2),0)</f>
        <v>0</v>
      </c>
      <c r="BG737" s="22">
        <v>0</v>
      </c>
      <c r="BH737" s="22">
        <f>IF(BW736&gt;0,ROUND(MIN(BC737,$F$168)*$BH$1,0),0)</f>
        <v>0</v>
      </c>
      <c r="BI737" s="22">
        <f>IF(BW736&gt;0,ROUND(MIN(BC737,$F$168)*$BI$1,2),0)</f>
        <v>0</v>
      </c>
      <c r="BJ737" s="22">
        <f>IF(BW736&gt;0,ROUND(MIN(BC737,$F$168)*$BJ$1,2),0)</f>
        <v>0</v>
      </c>
      <c r="BK737" s="22">
        <f>IF(BW736&gt;0,ROUND(MIN(BC737,$F$168)*$BK$1,2),0)</f>
        <v>0</v>
      </c>
      <c r="BL737" s="15">
        <f>IF(BW736&gt;0,BF737+SUM(BH737:BK737),0)</f>
        <v>0</v>
      </c>
      <c r="BM737" s="22">
        <f>IF(BW736&gt;0,ROUND(BL737/12,2),0)</f>
        <v>0</v>
      </c>
      <c r="BN737" s="9">
        <f>INT(BM737)</f>
        <v>0</v>
      </c>
      <c r="BO737" s="23">
        <f>INT((BM737-BN737)*10)/10</f>
        <v>0</v>
      </c>
      <c r="BP737" s="17">
        <f>BM737-BN737-BO737</f>
        <v>0</v>
      </c>
      <c r="BQ737" s="23">
        <f>IF(OR(BP737=0.05,BP737=0),BP737,IF(AND(BP737&gt;0.051,BP737&lt;0.1),0.1,IF(AND(BP737&gt;0.001,BP737&lt;0.05),0.05,BP737)))</f>
        <v>0</v>
      </c>
      <c r="BR737" s="23">
        <f>BN737+BO737+BQ737</f>
        <v>0</v>
      </c>
      <c r="BS737">
        <f>IF(BW736&gt;0,BS736,0)</f>
        <v>0</v>
      </c>
      <c r="BT737" s="7">
        <f>SUM(BD737:BE737)+BR737+BS737</f>
        <v>0</v>
      </c>
      <c r="BU737" s="7">
        <f>IF(AND(BT737&gt;0,BT738=0),BT737,0)</f>
        <v>0</v>
      </c>
      <c r="BV737" s="7">
        <f>IF(BW736&gt;0,BV736,0)</f>
        <v>0</v>
      </c>
      <c r="BW737" s="7">
        <f>IF(ROUND(BT737-BV737,2)&gt;0,ROUND(BT737-BV737,2),0)</f>
        <v>0</v>
      </c>
      <c r="CB737">
        <v>735</v>
      </c>
      <c r="CC737" s="7">
        <f>IF(DB736&gt;0,CC736-1000,CC736)</f>
        <v>0</v>
      </c>
      <c r="CD737" s="20">
        <f>IF(DB736&gt;0,ROUND(PMT($F$92/12,$F$96*12,-CC737),5),0)</f>
        <v>0</v>
      </c>
      <c r="CE737" s="15">
        <f>IF(DB736&gt;0,ROUND(CC737*$CE$1/1000,2),0)</f>
        <v>0</v>
      </c>
      <c r="CF737" s="9">
        <f>INT(CE737)</f>
        <v>0</v>
      </c>
      <c r="CG737" s="23">
        <f>INT((CE737-CF737)*10)/10</f>
        <v>0</v>
      </c>
      <c r="CH737" s="17">
        <f>CE737-CF737-CG737</f>
        <v>0</v>
      </c>
      <c r="CI737" s="23">
        <f>IF(OR(CH737=0.05,CH737=0),CH737,IF(AND(CH737&gt;0.051,CH737&lt;0.1),0.1,IF(AND(CH737&gt;0.001,CH737&lt;0.05),0.05,CH737)))</f>
        <v>0</v>
      </c>
      <c r="CJ737" s="23">
        <f>CF737+CG737+CI737</f>
        <v>0</v>
      </c>
      <c r="CK737" s="15">
        <f>IF(DB736&gt;0,ROUND($CD$1*$CK$1,2),0)</f>
        <v>0</v>
      </c>
      <c r="CL737" s="22">
        <v>0</v>
      </c>
      <c r="CM737" s="22">
        <f>IF(DB736&gt;0,ROUND($CD$1*$CM$1,2),0)</f>
        <v>0</v>
      </c>
      <c r="CN737" s="22">
        <f>IF(DB736&gt;0,ROUND($CD$1*$CN$1,2),0)</f>
        <v>0</v>
      </c>
      <c r="CO737" s="22">
        <f>IF(DB736&gt;0,ROUND($CD$1*$CO$1,2),0)</f>
        <v>0</v>
      </c>
      <c r="CP737" s="22">
        <f>IF(DB736&gt;0,ROUND($CD$1*$CP$1,2),0)</f>
        <v>0</v>
      </c>
      <c r="CQ737" s="15">
        <f>IF(DB736&gt;0,CK737+SUM(CM737:CP737),0)</f>
        <v>0</v>
      </c>
      <c r="CR737" s="22">
        <f>IF(DB736&gt;0,ROUND(CQ737/12,2),0)</f>
        <v>0</v>
      </c>
      <c r="CS737" s="9">
        <f>INT(CR737)</f>
        <v>0</v>
      </c>
      <c r="CT737" s="23">
        <f>INT((CR737-CS737)*10)/10</f>
        <v>0</v>
      </c>
      <c r="CU737" s="17">
        <f>CR737-CS737-CT737</f>
        <v>0</v>
      </c>
      <c r="CV737" s="23">
        <f>IF(OR(CU737=0.05,CU737=0),CU737,IF(AND(CU737&gt;0.051,CU737&lt;0.1),0.1,IF(AND(CU737&gt;0.001,CU737&lt;0.05),0.05,CU737)))</f>
        <v>0</v>
      </c>
      <c r="CW737" s="23">
        <f>CS737+CT737+CV737</f>
        <v>0</v>
      </c>
      <c r="CX737">
        <f>IF(DB736&gt;0,CX736,0)</f>
        <v>0</v>
      </c>
      <c r="CY737" s="7">
        <f>ROUND(CD737+CJ737+CW737+CX737,2)</f>
        <v>0</v>
      </c>
      <c r="CZ737" s="7">
        <f>IF(AND(CY737&gt;0,CY738=0),CY737,0)</f>
        <v>0</v>
      </c>
      <c r="DA737" s="7">
        <f>IF(DB736&gt;0,DA736,0)</f>
        <v>0</v>
      </c>
      <c r="DB737" s="7">
        <f>IF(ROUND(CY737-DA737,2)&gt;0,ROUND(CY737-DA737,2),0)</f>
        <v>0</v>
      </c>
      <c r="EB737">
        <v>735</v>
      </c>
      <c r="EC737" s="7">
        <f>IF(FB736&gt;0,EC736-1000,EC736)</f>
        <v>0</v>
      </c>
      <c r="ED737" s="20">
        <f>IF(FB736&gt;0,ROUND(PMT($F$92/12,$F$96*12,-EC737),5),0)</f>
        <v>0</v>
      </c>
      <c r="EE737" s="15">
        <f>IF(FB736&gt;0,ROUND(EC737*$EE$1/1000,2),0)</f>
        <v>0</v>
      </c>
      <c r="EF737" s="9">
        <f>INT(EE737)</f>
        <v>0</v>
      </c>
      <c r="EG737" s="23">
        <f>INT((EE737-EF737)*10)/10</f>
        <v>0</v>
      </c>
      <c r="EH737" s="17">
        <f>EE737-EF737-EG737</f>
        <v>0</v>
      </c>
      <c r="EI737" s="23">
        <f>IF(OR(EH737=0.05,EH737=0),EH737,IF(AND(EH737&gt;0.051,EH737&lt;0.1),0.1,IF(AND(EH737&gt;0.001,EH737&lt;0.05),0.05,EH737)))</f>
        <v>0</v>
      </c>
      <c r="EJ737" s="23">
        <f>EF737+EG737+EI737</f>
        <v>0</v>
      </c>
      <c r="EK737" s="15">
        <f>IF(FB736&gt;0,ROUND($ED$1*$EK$1,2),0)</f>
        <v>0</v>
      </c>
      <c r="EL737" s="22">
        <v>0</v>
      </c>
      <c r="EM737" s="22">
        <f>IF(FB736&gt;0,ROUND($ED$1*$EM$1,0),0)</f>
        <v>0</v>
      </c>
      <c r="EN737" s="22">
        <f>IF(FB736&gt;0,ROUND($ED$1*$EN$1,2),0)</f>
        <v>0</v>
      </c>
      <c r="EO737" s="22">
        <f>IF(FB736&gt;0,ROUND($ED$1*$EO$1,2),0)</f>
        <v>0</v>
      </c>
      <c r="EP737" s="22">
        <f>IF(FB736&gt;0,ROUND($ED$1*$EP$1,2),0)</f>
        <v>0</v>
      </c>
      <c r="EQ737" s="15">
        <f>IF(FB736&gt;0,EK737+SUM(EM737:EP737),0)</f>
        <v>0</v>
      </c>
      <c r="ER737" s="22">
        <f>IF(FB736&gt;0,ROUND(EQ737/12,2),0)</f>
        <v>0</v>
      </c>
      <c r="ES737" s="9">
        <f>INT(ER737)</f>
        <v>0</v>
      </c>
      <c r="ET737" s="23">
        <f>INT((ER737-ES737)*10)/10</f>
        <v>0</v>
      </c>
      <c r="EU737" s="17">
        <f>ER737-ES737-ET737</f>
        <v>0</v>
      </c>
      <c r="EV737" s="23">
        <f>IF(OR(EU737=0.05,EU737=0),EU737,IF(AND(EU737&gt;0.051,EU737&lt;0.1),0.1,IF(AND(EU737&gt;0.001,EU737&lt;0.05),0.05,EU737)))</f>
        <v>0</v>
      </c>
      <c r="EW737" s="23">
        <f>ES737+ET737+EV737</f>
        <v>0</v>
      </c>
      <c r="EX737">
        <f>IF(FB736&gt;0,EX736,0)</f>
        <v>0</v>
      </c>
      <c r="EY737" s="7">
        <f>ROUND(ED737+EJ737+EW737+EX737,2)</f>
        <v>0</v>
      </c>
      <c r="EZ737" s="7">
        <f>IF(AND(EY737&gt;0,EY738=0),EY737,0)</f>
        <v>0</v>
      </c>
      <c r="FA737" s="7">
        <f>IF(FB736&gt;0,FA736,0)</f>
        <v>0</v>
      </c>
      <c r="FB737" s="7">
        <f>IF(ROUND(EY737-FA737,2)&gt;0,ROUND(EY737-FA737,2),0)</f>
        <v>0</v>
      </c>
      <c r="GB737">
        <v>735</v>
      </c>
      <c r="GC737" s="7">
        <f>IF(HB736&gt;0,GC736-1000,GC736)</f>
        <v>0</v>
      </c>
      <c r="GD737" s="20">
        <f>IF(HB736&gt;0,ROUND(PMT($F$92/12,$F$96*12,-GC737),5),0)</f>
        <v>0</v>
      </c>
      <c r="GE737" s="15">
        <f>IF(HB736&gt;0,ROUND(GC737*$GE$1/1000,2),0)</f>
        <v>0</v>
      </c>
      <c r="GF737" s="9">
        <f>INT(GE737)</f>
        <v>0</v>
      </c>
      <c r="GG737" s="23">
        <f>INT((GE737-GF737)*10)/10</f>
        <v>0</v>
      </c>
      <c r="GH737" s="17">
        <f>GE737-GF737-GG737</f>
        <v>0</v>
      </c>
      <c r="GI737" s="23">
        <f>IF(OR(GH737=0.05,GH737=0),GH737,IF(AND(GH737&gt;0.051,GH737&lt;0.1),0.1,IF(AND(GH737&gt;0.001,GH737&lt;0.05),0.05,GH737)))</f>
        <v>0</v>
      </c>
      <c r="GJ737" s="23">
        <f>GF737+GG737+GI737</f>
        <v>0</v>
      </c>
      <c r="GK737" s="15">
        <f>IF(HB736&gt;0,ROUND($GD$1*$GK$1,2),0)</f>
        <v>0</v>
      </c>
      <c r="GL737" s="22">
        <v>0</v>
      </c>
      <c r="GM737" s="22">
        <f>IF(HB736&gt;0,ROUND($GD$1*$GM$1,0),0)</f>
        <v>0</v>
      </c>
      <c r="GN737" s="22">
        <f>IF(HB736&gt;0,ROUND($GD$1*$GN$1,2),0)</f>
        <v>0</v>
      </c>
      <c r="GO737" s="22">
        <f>IF(HB736&gt;0,ROUND($GD$1*$GO$1,2),0)</f>
        <v>0</v>
      </c>
      <c r="GP737" s="22">
        <f>IF(HB736&gt;0,ROUND($GD$1*$GP$1,2),0)</f>
        <v>0</v>
      </c>
      <c r="GQ737" s="15">
        <f>IF(HB736&gt;0,GK737+SUM(GM737:GP737),0)</f>
        <v>0</v>
      </c>
      <c r="GR737" s="22">
        <f>IF(HB736&gt;0,ROUND(GQ737/12,2),0)</f>
        <v>0</v>
      </c>
      <c r="GS737" s="9">
        <f>INT(GR737)</f>
        <v>0</v>
      </c>
      <c r="GT737" s="23">
        <f>INT((GR737-GS737)*10)/10</f>
        <v>0</v>
      </c>
      <c r="GU737" s="17">
        <f>GR737-GS737-GT737</f>
        <v>0</v>
      </c>
      <c r="GV737" s="23">
        <f>IF(OR(GU737=0.05,GU737=0),GU737,IF(AND(GU737&gt;0.051,GU737&lt;0.1),0.1,IF(AND(GU737&gt;0.001,GU737&lt;0.05),0.05,GU737)))</f>
        <v>0</v>
      </c>
      <c r="GW737" s="23">
        <f>GS737+GT737+GV737</f>
        <v>0</v>
      </c>
      <c r="GX737">
        <f>IF(HB736&gt;0,GX736,0)</f>
        <v>0</v>
      </c>
      <c r="GY737" s="7">
        <f>ROUND(GD737+GJ737+GW737+GX737,2)</f>
        <v>0</v>
      </c>
      <c r="GZ737" s="7">
        <f>IF(AND(GY737&gt;0,GY738=0),GY737,0)</f>
        <v>0</v>
      </c>
      <c r="HA737" s="7">
        <f>IF(HB736&gt;0,HA736,0)</f>
        <v>0</v>
      </c>
      <c r="HB737" s="7">
        <f>IF(ROUND(GY737-HA737,2)&gt;0,ROUND(GY737-HA737,2),0)</f>
        <v>0</v>
      </c>
    </row>
    <row r="738" spans="1:235">
      <c r="BB738">
        <v>736</v>
      </c>
      <c r="BC738" s="7">
        <f>IF(BW737&gt;0,BC737-1000,BC737)</f>
        <v>0</v>
      </c>
      <c r="BD738" s="20">
        <f>IF(BW737&gt;0,ROUND(PMT($F$92/12,$F$96*12,-BC738),5),0)</f>
        <v>0</v>
      </c>
      <c r="BE738" s="15">
        <f>IF(BW737&gt;0,ROUND(BC738*$E$1/1000,2),0)</f>
        <v>0</v>
      </c>
      <c r="BF738" s="15">
        <f>IF(BW737&gt;0,ROUND(MIN(BC738,$F$168)*$BF$1,2),0)</f>
        <v>0</v>
      </c>
      <c r="BG738" s="22">
        <v>0</v>
      </c>
      <c r="BH738" s="22">
        <f>IF(BW737&gt;0,ROUND(MIN(BC738,$F$168)*$BH$1,0),0)</f>
        <v>0</v>
      </c>
      <c r="BI738" s="22">
        <f>IF(BW737&gt;0,ROUND(MIN(BC738,$F$168)*$BI$1,2),0)</f>
        <v>0</v>
      </c>
      <c r="BJ738" s="22">
        <f>IF(BW737&gt;0,ROUND(MIN(BC738,$F$168)*$BJ$1,2),0)</f>
        <v>0</v>
      </c>
      <c r="BK738" s="22">
        <f>IF(BW737&gt;0,ROUND(MIN(BC738,$F$168)*$BK$1,2),0)</f>
        <v>0</v>
      </c>
      <c r="BL738" s="15">
        <f>IF(BW737&gt;0,BF738+SUM(BH738:BK738),0)</f>
        <v>0</v>
      </c>
      <c r="BM738" s="22">
        <f>IF(BW737&gt;0,ROUND(BL738/12,2),0)</f>
        <v>0</v>
      </c>
      <c r="BN738" s="9">
        <f>INT(BM738)</f>
        <v>0</v>
      </c>
      <c r="BO738" s="23">
        <f>INT((BM738-BN738)*10)/10</f>
        <v>0</v>
      </c>
      <c r="BP738" s="17">
        <f>BM738-BN738-BO738</f>
        <v>0</v>
      </c>
      <c r="BQ738" s="23">
        <f>IF(OR(BP738=0.05,BP738=0),BP738,IF(AND(BP738&gt;0.051,BP738&lt;0.1),0.1,IF(AND(BP738&gt;0.001,BP738&lt;0.05),0.05,BP738)))</f>
        <v>0</v>
      </c>
      <c r="BR738" s="23">
        <f>BN738+BO738+BQ738</f>
        <v>0</v>
      </c>
      <c r="BS738">
        <f>IF(BW737&gt;0,BS737,0)</f>
        <v>0</v>
      </c>
      <c r="BT738" s="7">
        <f>SUM(BD738:BE738)+BR738+BS738</f>
        <v>0</v>
      </c>
      <c r="BU738" s="7">
        <f>IF(AND(BT738&gt;0,BT739=0),BT738,0)</f>
        <v>0</v>
      </c>
      <c r="BV738" s="7">
        <f>IF(BW737&gt;0,BV737,0)</f>
        <v>0</v>
      </c>
      <c r="BW738" s="7">
        <f>IF(ROUND(BT738-BV738,2)&gt;0,ROUND(BT738-BV738,2),0)</f>
        <v>0</v>
      </c>
      <c r="CB738">
        <v>736</v>
      </c>
      <c r="CC738" s="7">
        <f>IF(DB737&gt;0,CC737-1000,CC737)</f>
        <v>0</v>
      </c>
      <c r="CD738" s="20">
        <f>IF(DB737&gt;0,ROUND(PMT($F$92/12,$F$96*12,-CC738),5),0)</f>
        <v>0</v>
      </c>
      <c r="CE738" s="15">
        <f>IF(DB737&gt;0,ROUND(CC738*$CE$1/1000,2),0)</f>
        <v>0</v>
      </c>
      <c r="CF738" s="9">
        <f>INT(CE738)</f>
        <v>0</v>
      </c>
      <c r="CG738" s="23">
        <f>INT((CE738-CF738)*10)/10</f>
        <v>0</v>
      </c>
      <c r="CH738" s="17">
        <f>CE738-CF738-CG738</f>
        <v>0</v>
      </c>
      <c r="CI738" s="23">
        <f>IF(OR(CH738=0.05,CH738=0),CH738,IF(AND(CH738&gt;0.051,CH738&lt;0.1),0.1,IF(AND(CH738&gt;0.001,CH738&lt;0.05),0.05,CH738)))</f>
        <v>0</v>
      </c>
      <c r="CJ738" s="23">
        <f>CF738+CG738+CI738</f>
        <v>0</v>
      </c>
      <c r="CK738" s="15">
        <f>IF(DB737&gt;0,ROUND($CD$1*$CK$1,2),0)</f>
        <v>0</v>
      </c>
      <c r="CL738" s="22">
        <v>0</v>
      </c>
      <c r="CM738" s="22">
        <f>IF(DB737&gt;0,ROUND($CD$1*$CM$1,2),0)</f>
        <v>0</v>
      </c>
      <c r="CN738" s="22">
        <f>IF(DB737&gt;0,ROUND($CD$1*$CN$1,2),0)</f>
        <v>0</v>
      </c>
      <c r="CO738" s="22">
        <f>IF(DB737&gt;0,ROUND($CD$1*$CO$1,2),0)</f>
        <v>0</v>
      </c>
      <c r="CP738" s="22">
        <f>IF(DB737&gt;0,ROUND($CD$1*$CP$1,2),0)</f>
        <v>0</v>
      </c>
      <c r="CQ738" s="15">
        <f>IF(DB737&gt;0,CK738+SUM(CM738:CP738),0)</f>
        <v>0</v>
      </c>
      <c r="CR738" s="22">
        <f>IF(DB737&gt;0,ROUND(CQ738/12,2),0)</f>
        <v>0</v>
      </c>
      <c r="CS738" s="9">
        <f>INT(CR738)</f>
        <v>0</v>
      </c>
      <c r="CT738" s="23">
        <f>INT((CR738-CS738)*10)/10</f>
        <v>0</v>
      </c>
      <c r="CU738" s="17">
        <f>CR738-CS738-CT738</f>
        <v>0</v>
      </c>
      <c r="CV738" s="23">
        <f>IF(OR(CU738=0.05,CU738=0),CU738,IF(AND(CU738&gt;0.051,CU738&lt;0.1),0.1,IF(AND(CU738&gt;0.001,CU738&lt;0.05),0.05,CU738)))</f>
        <v>0</v>
      </c>
      <c r="CW738" s="23">
        <f>CS738+CT738+CV738</f>
        <v>0</v>
      </c>
      <c r="CX738">
        <f>IF(DB737&gt;0,CX737,0)</f>
        <v>0</v>
      </c>
      <c r="CY738" s="7">
        <f>ROUND(CD738+CJ738+CW738+CX738,2)</f>
        <v>0</v>
      </c>
      <c r="CZ738" s="7">
        <f>IF(AND(CY738&gt;0,CY739=0),CY738,0)</f>
        <v>0</v>
      </c>
      <c r="DA738" s="7">
        <f>IF(DB737&gt;0,DA737,0)</f>
        <v>0</v>
      </c>
      <c r="DB738" s="7">
        <f>IF(ROUND(CY738-DA738,2)&gt;0,ROUND(CY738-DA738,2),0)</f>
        <v>0</v>
      </c>
      <c r="EB738">
        <v>736</v>
      </c>
      <c r="EC738" s="7">
        <f>IF(FB737&gt;0,EC737-1000,EC737)</f>
        <v>0</v>
      </c>
      <c r="ED738" s="20">
        <f>IF(FB737&gt;0,ROUND(PMT($F$92/12,$F$96*12,-EC738),5),0)</f>
        <v>0</v>
      </c>
      <c r="EE738" s="15">
        <f>IF(FB737&gt;0,ROUND(EC738*$EE$1/1000,2),0)</f>
        <v>0</v>
      </c>
      <c r="EF738" s="9">
        <f>INT(EE738)</f>
        <v>0</v>
      </c>
      <c r="EG738" s="23">
        <f>INT((EE738-EF738)*10)/10</f>
        <v>0</v>
      </c>
      <c r="EH738" s="17">
        <f>EE738-EF738-EG738</f>
        <v>0</v>
      </c>
      <c r="EI738" s="23">
        <f>IF(OR(EH738=0.05,EH738=0),EH738,IF(AND(EH738&gt;0.051,EH738&lt;0.1),0.1,IF(AND(EH738&gt;0.001,EH738&lt;0.05),0.05,EH738)))</f>
        <v>0</v>
      </c>
      <c r="EJ738" s="23">
        <f>EF738+EG738+EI738</f>
        <v>0</v>
      </c>
      <c r="EK738" s="15">
        <f>IF(FB737&gt;0,ROUND($ED$1*$EK$1,2),0)</f>
        <v>0</v>
      </c>
      <c r="EL738" s="22">
        <v>0</v>
      </c>
      <c r="EM738" s="22">
        <f>IF(FB737&gt;0,ROUND($ED$1*$EM$1,0),0)</f>
        <v>0</v>
      </c>
      <c r="EN738" s="22">
        <f>IF(FB737&gt;0,ROUND($ED$1*$EN$1,2),0)</f>
        <v>0</v>
      </c>
      <c r="EO738" s="22">
        <f>IF(FB737&gt;0,ROUND($ED$1*$EO$1,2),0)</f>
        <v>0</v>
      </c>
      <c r="EP738" s="22">
        <f>IF(FB737&gt;0,ROUND($ED$1*$EP$1,2),0)</f>
        <v>0</v>
      </c>
      <c r="EQ738" s="15">
        <f>IF(FB737&gt;0,EK738+SUM(EM738:EP738),0)</f>
        <v>0</v>
      </c>
      <c r="ER738" s="22">
        <f>IF(FB737&gt;0,ROUND(EQ738/12,2),0)</f>
        <v>0</v>
      </c>
      <c r="ES738" s="9">
        <f>INT(ER738)</f>
        <v>0</v>
      </c>
      <c r="ET738" s="23">
        <f>INT((ER738-ES738)*10)/10</f>
        <v>0</v>
      </c>
      <c r="EU738" s="17">
        <f>ER738-ES738-ET738</f>
        <v>0</v>
      </c>
      <c r="EV738" s="23">
        <f>IF(OR(EU738=0.05,EU738=0),EU738,IF(AND(EU738&gt;0.051,EU738&lt;0.1),0.1,IF(AND(EU738&gt;0.001,EU738&lt;0.05),0.05,EU738)))</f>
        <v>0</v>
      </c>
      <c r="EW738" s="23">
        <f>ES738+ET738+EV738</f>
        <v>0</v>
      </c>
      <c r="EX738">
        <f>IF(FB737&gt;0,EX737,0)</f>
        <v>0</v>
      </c>
      <c r="EY738" s="7">
        <f>ROUND(ED738+EJ738+EW738+EX738,2)</f>
        <v>0</v>
      </c>
      <c r="EZ738" s="7">
        <f>IF(AND(EY738&gt;0,EY739=0),EY738,0)</f>
        <v>0</v>
      </c>
      <c r="FA738" s="7">
        <f>IF(FB737&gt;0,FA737,0)</f>
        <v>0</v>
      </c>
      <c r="FB738" s="7">
        <f>IF(ROUND(EY738-FA738,2)&gt;0,ROUND(EY738-FA738,2),0)</f>
        <v>0</v>
      </c>
      <c r="GB738">
        <v>736</v>
      </c>
      <c r="GC738" s="7">
        <f>IF(HB737&gt;0,GC737-1000,GC737)</f>
        <v>0</v>
      </c>
      <c r="GD738" s="20">
        <f>IF(HB737&gt;0,ROUND(PMT($F$92/12,$F$96*12,-GC738),5),0)</f>
        <v>0</v>
      </c>
      <c r="GE738" s="15">
        <f>IF(HB737&gt;0,ROUND(GC738*$GE$1/1000,2),0)</f>
        <v>0</v>
      </c>
      <c r="GF738" s="9">
        <f>INT(GE738)</f>
        <v>0</v>
      </c>
      <c r="GG738" s="23">
        <f>INT((GE738-GF738)*10)/10</f>
        <v>0</v>
      </c>
      <c r="GH738" s="17">
        <f>GE738-GF738-GG738</f>
        <v>0</v>
      </c>
      <c r="GI738" s="23">
        <f>IF(OR(GH738=0.05,GH738=0),GH738,IF(AND(GH738&gt;0.051,GH738&lt;0.1),0.1,IF(AND(GH738&gt;0.001,GH738&lt;0.05),0.05,GH738)))</f>
        <v>0</v>
      </c>
      <c r="GJ738" s="23">
        <f>GF738+GG738+GI738</f>
        <v>0</v>
      </c>
      <c r="GK738" s="15">
        <f>IF(HB737&gt;0,ROUND($GD$1*$GK$1,2),0)</f>
        <v>0</v>
      </c>
      <c r="GL738" s="22">
        <v>0</v>
      </c>
      <c r="GM738" s="22">
        <f>IF(HB737&gt;0,ROUND($GD$1*$GM$1,0),0)</f>
        <v>0</v>
      </c>
      <c r="GN738" s="22">
        <f>IF(HB737&gt;0,ROUND($GD$1*$GN$1,2),0)</f>
        <v>0</v>
      </c>
      <c r="GO738" s="22">
        <f>IF(HB737&gt;0,ROUND($GD$1*$GO$1,2),0)</f>
        <v>0</v>
      </c>
      <c r="GP738" s="22">
        <f>IF(HB737&gt;0,ROUND($GD$1*$GP$1,2),0)</f>
        <v>0</v>
      </c>
      <c r="GQ738" s="15">
        <f>IF(HB737&gt;0,GK738+SUM(GM738:GP738),0)</f>
        <v>0</v>
      </c>
      <c r="GR738" s="22">
        <f>IF(HB737&gt;0,ROUND(GQ738/12,2),0)</f>
        <v>0</v>
      </c>
      <c r="GS738" s="9">
        <f>INT(GR738)</f>
        <v>0</v>
      </c>
      <c r="GT738" s="23">
        <f>INT((GR738-GS738)*10)/10</f>
        <v>0</v>
      </c>
      <c r="GU738" s="17">
        <f>GR738-GS738-GT738</f>
        <v>0</v>
      </c>
      <c r="GV738" s="23">
        <f>IF(OR(GU738=0.05,GU738=0),GU738,IF(AND(GU738&gt;0.051,GU738&lt;0.1),0.1,IF(AND(GU738&gt;0.001,GU738&lt;0.05),0.05,GU738)))</f>
        <v>0</v>
      </c>
      <c r="GW738" s="23">
        <f>GS738+GT738+GV738</f>
        <v>0</v>
      </c>
      <c r="GX738">
        <f>IF(HB737&gt;0,GX737,0)</f>
        <v>0</v>
      </c>
      <c r="GY738" s="7">
        <f>ROUND(GD738+GJ738+GW738+GX738,2)</f>
        <v>0</v>
      </c>
      <c r="GZ738" s="7">
        <f>IF(AND(GY738&gt;0,GY739=0),GY738,0)</f>
        <v>0</v>
      </c>
      <c r="HA738" s="7">
        <f>IF(HB737&gt;0,HA737,0)</f>
        <v>0</v>
      </c>
      <c r="HB738" s="7">
        <f>IF(ROUND(GY738-HA738,2)&gt;0,ROUND(GY738-HA738,2),0)</f>
        <v>0</v>
      </c>
    </row>
    <row r="739" spans="1:235">
      <c r="BB739">
        <v>737</v>
      </c>
      <c r="BC739" s="7">
        <f>IF(BW738&gt;0,BC738-1000,BC738)</f>
        <v>0</v>
      </c>
      <c r="BD739" s="20">
        <f>IF(BW738&gt;0,ROUND(PMT($F$92/12,$F$96*12,-BC739),5),0)</f>
        <v>0</v>
      </c>
      <c r="BE739" s="15">
        <f>IF(BW738&gt;0,ROUND(BC739*$E$1/1000,2),0)</f>
        <v>0</v>
      </c>
      <c r="BF739" s="15">
        <f>IF(BW738&gt;0,ROUND(MIN(BC739,$F$168)*$BF$1,2),0)</f>
        <v>0</v>
      </c>
      <c r="BG739" s="22">
        <v>0</v>
      </c>
      <c r="BH739" s="22">
        <f>IF(BW738&gt;0,ROUND(MIN(BC739,$F$168)*$BH$1,0),0)</f>
        <v>0</v>
      </c>
      <c r="BI739" s="22">
        <f>IF(BW738&gt;0,ROUND(MIN(BC739,$F$168)*$BI$1,2),0)</f>
        <v>0</v>
      </c>
      <c r="BJ739" s="22">
        <f>IF(BW738&gt;0,ROUND(MIN(BC739,$F$168)*$BJ$1,2),0)</f>
        <v>0</v>
      </c>
      <c r="BK739" s="22">
        <f>IF(BW738&gt;0,ROUND(MIN(BC739,$F$168)*$BK$1,2),0)</f>
        <v>0</v>
      </c>
      <c r="BL739" s="15">
        <f>IF(BW738&gt;0,BF739+SUM(BH739:BK739),0)</f>
        <v>0</v>
      </c>
      <c r="BM739" s="22">
        <f>IF(BW738&gt;0,ROUND(BL739/12,2),0)</f>
        <v>0</v>
      </c>
      <c r="BN739" s="9">
        <f>INT(BM739)</f>
        <v>0</v>
      </c>
      <c r="BO739" s="23">
        <f>INT((BM739-BN739)*10)/10</f>
        <v>0</v>
      </c>
      <c r="BP739" s="17">
        <f>BM739-BN739-BO739</f>
        <v>0</v>
      </c>
      <c r="BQ739" s="23">
        <f>IF(OR(BP739=0.05,BP739=0),BP739,IF(AND(BP739&gt;0.051,BP739&lt;0.1),0.1,IF(AND(BP739&gt;0.001,BP739&lt;0.05),0.05,BP739)))</f>
        <v>0</v>
      </c>
      <c r="BR739" s="23">
        <f>BN739+BO739+BQ739</f>
        <v>0</v>
      </c>
      <c r="BS739">
        <f>IF(BW738&gt;0,BS738,0)</f>
        <v>0</v>
      </c>
      <c r="BT739" s="7">
        <f>SUM(BD739:BE739)+BR739+BS739</f>
        <v>0</v>
      </c>
      <c r="BU739" s="7">
        <f>IF(AND(BT739&gt;0,BT740=0),BT739,0)</f>
        <v>0</v>
      </c>
      <c r="BV739" s="7">
        <f>IF(BW738&gt;0,BV738,0)</f>
        <v>0</v>
      </c>
      <c r="BW739" s="7">
        <f>IF(ROUND(BT739-BV739,2)&gt;0,ROUND(BT739-BV739,2),0)</f>
        <v>0</v>
      </c>
      <c r="CB739">
        <v>737</v>
      </c>
      <c r="CC739" s="7">
        <f>IF(DB738&gt;0,CC738-1000,CC738)</f>
        <v>0</v>
      </c>
      <c r="CD739" s="20">
        <f>IF(DB738&gt;0,ROUND(PMT($F$92/12,$F$96*12,-CC739),5),0)</f>
        <v>0</v>
      </c>
      <c r="CE739" s="15">
        <f>IF(DB738&gt;0,ROUND(CC739*$CE$1/1000,2),0)</f>
        <v>0</v>
      </c>
      <c r="CF739" s="9">
        <f>INT(CE739)</f>
        <v>0</v>
      </c>
      <c r="CG739" s="23">
        <f>INT((CE739-CF739)*10)/10</f>
        <v>0</v>
      </c>
      <c r="CH739" s="17">
        <f>CE739-CF739-CG739</f>
        <v>0</v>
      </c>
      <c r="CI739" s="23">
        <f>IF(OR(CH739=0.05,CH739=0),CH739,IF(AND(CH739&gt;0.051,CH739&lt;0.1),0.1,IF(AND(CH739&gt;0.001,CH739&lt;0.05),0.05,CH739)))</f>
        <v>0</v>
      </c>
      <c r="CJ739" s="23">
        <f>CF739+CG739+CI739</f>
        <v>0</v>
      </c>
      <c r="CK739" s="15">
        <f>IF(DB738&gt;0,ROUND($CD$1*$CK$1,2),0)</f>
        <v>0</v>
      </c>
      <c r="CL739" s="22">
        <v>0</v>
      </c>
      <c r="CM739" s="22">
        <f>IF(DB738&gt;0,ROUND($CD$1*$CM$1,2),0)</f>
        <v>0</v>
      </c>
      <c r="CN739" s="22">
        <f>IF(DB738&gt;0,ROUND($CD$1*$CN$1,2),0)</f>
        <v>0</v>
      </c>
      <c r="CO739" s="22">
        <f>IF(DB738&gt;0,ROUND($CD$1*$CO$1,2),0)</f>
        <v>0</v>
      </c>
      <c r="CP739" s="22">
        <f>IF(DB738&gt;0,ROUND($CD$1*$CP$1,2),0)</f>
        <v>0</v>
      </c>
      <c r="CQ739" s="15">
        <f>IF(DB738&gt;0,CK739+SUM(CM739:CP739),0)</f>
        <v>0</v>
      </c>
      <c r="CR739" s="22">
        <f>IF(DB738&gt;0,ROUND(CQ739/12,2),0)</f>
        <v>0</v>
      </c>
      <c r="CS739" s="9">
        <f>INT(CR739)</f>
        <v>0</v>
      </c>
      <c r="CT739" s="23">
        <f>INT((CR739-CS739)*10)/10</f>
        <v>0</v>
      </c>
      <c r="CU739" s="17">
        <f>CR739-CS739-CT739</f>
        <v>0</v>
      </c>
      <c r="CV739" s="23">
        <f>IF(OR(CU739=0.05,CU739=0),CU739,IF(AND(CU739&gt;0.051,CU739&lt;0.1),0.1,IF(AND(CU739&gt;0.001,CU739&lt;0.05),0.05,CU739)))</f>
        <v>0</v>
      </c>
      <c r="CW739" s="23">
        <f>CS739+CT739+CV739</f>
        <v>0</v>
      </c>
      <c r="CX739">
        <f>IF(DB738&gt;0,CX738,0)</f>
        <v>0</v>
      </c>
      <c r="CY739" s="7">
        <f>ROUND(CD739+CJ739+CW739+CX739,2)</f>
        <v>0</v>
      </c>
      <c r="CZ739" s="7">
        <f>IF(AND(CY739&gt;0,CY740=0),CY739,0)</f>
        <v>0</v>
      </c>
      <c r="DA739" s="7">
        <f>IF(DB738&gt;0,DA738,0)</f>
        <v>0</v>
      </c>
      <c r="DB739" s="7">
        <f>IF(ROUND(CY739-DA739,2)&gt;0,ROUND(CY739-DA739,2),0)</f>
        <v>0</v>
      </c>
      <c r="EB739">
        <v>737</v>
      </c>
      <c r="EC739" s="7">
        <f>IF(FB738&gt;0,EC738-1000,EC738)</f>
        <v>0</v>
      </c>
      <c r="ED739" s="20">
        <f>IF(FB738&gt;0,ROUND(PMT($F$92/12,$F$96*12,-EC739),5),0)</f>
        <v>0</v>
      </c>
      <c r="EE739" s="15">
        <f>IF(FB738&gt;0,ROUND(EC739*$EE$1/1000,2),0)</f>
        <v>0</v>
      </c>
      <c r="EF739" s="9">
        <f>INT(EE739)</f>
        <v>0</v>
      </c>
      <c r="EG739" s="23">
        <f>INT((EE739-EF739)*10)/10</f>
        <v>0</v>
      </c>
      <c r="EH739" s="17">
        <f>EE739-EF739-EG739</f>
        <v>0</v>
      </c>
      <c r="EI739" s="23">
        <f>IF(OR(EH739=0.05,EH739=0),EH739,IF(AND(EH739&gt;0.051,EH739&lt;0.1),0.1,IF(AND(EH739&gt;0.001,EH739&lt;0.05),0.05,EH739)))</f>
        <v>0</v>
      </c>
      <c r="EJ739" s="23">
        <f>EF739+EG739+EI739</f>
        <v>0</v>
      </c>
      <c r="EK739" s="15">
        <f>IF(FB738&gt;0,ROUND($ED$1*$EK$1,2),0)</f>
        <v>0</v>
      </c>
      <c r="EL739" s="22">
        <v>0</v>
      </c>
      <c r="EM739" s="22">
        <f>IF(FB738&gt;0,ROUND($ED$1*$EM$1,0),0)</f>
        <v>0</v>
      </c>
      <c r="EN739" s="22">
        <f>IF(FB738&gt;0,ROUND($ED$1*$EN$1,2),0)</f>
        <v>0</v>
      </c>
      <c r="EO739" s="22">
        <f>IF(FB738&gt;0,ROUND($ED$1*$EO$1,2),0)</f>
        <v>0</v>
      </c>
      <c r="EP739" s="22">
        <f>IF(FB738&gt;0,ROUND($ED$1*$EP$1,2),0)</f>
        <v>0</v>
      </c>
      <c r="EQ739" s="15">
        <f>IF(FB738&gt;0,EK739+SUM(EM739:EP739),0)</f>
        <v>0</v>
      </c>
      <c r="ER739" s="22">
        <f>IF(FB738&gt;0,ROUND(EQ739/12,2),0)</f>
        <v>0</v>
      </c>
      <c r="ES739" s="9">
        <f>INT(ER739)</f>
        <v>0</v>
      </c>
      <c r="ET739" s="23">
        <f>INT((ER739-ES739)*10)/10</f>
        <v>0</v>
      </c>
      <c r="EU739" s="17">
        <f>ER739-ES739-ET739</f>
        <v>0</v>
      </c>
      <c r="EV739" s="23">
        <f>IF(OR(EU739=0.05,EU739=0),EU739,IF(AND(EU739&gt;0.051,EU739&lt;0.1),0.1,IF(AND(EU739&gt;0.001,EU739&lt;0.05),0.05,EU739)))</f>
        <v>0</v>
      </c>
      <c r="EW739" s="23">
        <f>ES739+ET739+EV739</f>
        <v>0</v>
      </c>
      <c r="EX739">
        <f>IF(FB738&gt;0,EX738,0)</f>
        <v>0</v>
      </c>
      <c r="EY739" s="7">
        <f>ROUND(ED739+EJ739+EW739+EX739,2)</f>
        <v>0</v>
      </c>
      <c r="EZ739" s="7">
        <f>IF(AND(EY739&gt;0,EY740=0),EY739,0)</f>
        <v>0</v>
      </c>
      <c r="FA739" s="7">
        <f>IF(FB738&gt;0,FA738,0)</f>
        <v>0</v>
      </c>
      <c r="FB739" s="7">
        <f>IF(ROUND(EY739-FA739,2)&gt;0,ROUND(EY739-FA739,2),0)</f>
        <v>0</v>
      </c>
      <c r="GB739">
        <v>737</v>
      </c>
      <c r="GC739" s="7">
        <f>IF(HB738&gt;0,GC738-1000,GC738)</f>
        <v>0</v>
      </c>
      <c r="GD739" s="20">
        <f>IF(HB738&gt;0,ROUND(PMT($F$92/12,$F$96*12,-GC739),5),0)</f>
        <v>0</v>
      </c>
      <c r="GE739" s="15">
        <f>IF(HB738&gt;0,ROUND(GC739*$GE$1/1000,2),0)</f>
        <v>0</v>
      </c>
      <c r="GF739" s="9">
        <f>INT(GE739)</f>
        <v>0</v>
      </c>
      <c r="GG739" s="23">
        <f>INT((GE739-GF739)*10)/10</f>
        <v>0</v>
      </c>
      <c r="GH739" s="17">
        <f>GE739-GF739-GG739</f>
        <v>0</v>
      </c>
      <c r="GI739" s="23">
        <f>IF(OR(GH739=0.05,GH739=0),GH739,IF(AND(GH739&gt;0.051,GH739&lt;0.1),0.1,IF(AND(GH739&gt;0.001,GH739&lt;0.05),0.05,GH739)))</f>
        <v>0</v>
      </c>
      <c r="GJ739" s="23">
        <f>GF739+GG739+GI739</f>
        <v>0</v>
      </c>
      <c r="GK739" s="15">
        <f>IF(HB738&gt;0,ROUND($GD$1*$GK$1,2),0)</f>
        <v>0</v>
      </c>
      <c r="GL739" s="22">
        <v>0</v>
      </c>
      <c r="GM739" s="22">
        <f>IF(HB738&gt;0,ROUND($GD$1*$GM$1,0),0)</f>
        <v>0</v>
      </c>
      <c r="GN739" s="22">
        <f>IF(HB738&gt;0,ROUND($GD$1*$GN$1,2),0)</f>
        <v>0</v>
      </c>
      <c r="GO739" s="22">
        <f>IF(HB738&gt;0,ROUND($GD$1*$GO$1,2),0)</f>
        <v>0</v>
      </c>
      <c r="GP739" s="22">
        <f>IF(HB738&gt;0,ROUND($GD$1*$GP$1,2),0)</f>
        <v>0</v>
      </c>
      <c r="GQ739" s="15">
        <f>IF(HB738&gt;0,GK739+SUM(GM739:GP739),0)</f>
        <v>0</v>
      </c>
      <c r="GR739" s="22">
        <f>IF(HB738&gt;0,ROUND(GQ739/12,2),0)</f>
        <v>0</v>
      </c>
      <c r="GS739" s="9">
        <f>INT(GR739)</f>
        <v>0</v>
      </c>
      <c r="GT739" s="23">
        <f>INT((GR739-GS739)*10)/10</f>
        <v>0</v>
      </c>
      <c r="GU739" s="17">
        <f>GR739-GS739-GT739</f>
        <v>0</v>
      </c>
      <c r="GV739" s="23">
        <f>IF(OR(GU739=0.05,GU739=0),GU739,IF(AND(GU739&gt;0.051,GU739&lt;0.1),0.1,IF(AND(GU739&gt;0.001,GU739&lt;0.05),0.05,GU739)))</f>
        <v>0</v>
      </c>
      <c r="GW739" s="23">
        <f>GS739+GT739+GV739</f>
        <v>0</v>
      </c>
      <c r="GX739">
        <f>IF(HB738&gt;0,GX738,0)</f>
        <v>0</v>
      </c>
      <c r="GY739" s="7">
        <f>ROUND(GD739+GJ739+GW739+GX739,2)</f>
        <v>0</v>
      </c>
      <c r="GZ739" s="7">
        <f>IF(AND(GY739&gt;0,GY740=0),GY739,0)</f>
        <v>0</v>
      </c>
      <c r="HA739" s="7">
        <f>IF(HB738&gt;0,HA738,0)</f>
        <v>0</v>
      </c>
      <c r="HB739" s="7">
        <f>IF(ROUND(GY739-HA739,2)&gt;0,ROUND(GY739-HA739,2),0)</f>
        <v>0</v>
      </c>
    </row>
    <row r="740" spans="1:235">
      <c r="BB740">
        <v>738</v>
      </c>
      <c r="BC740" s="7">
        <f>IF(BW739&gt;0,BC739-1000,BC739)</f>
        <v>0</v>
      </c>
      <c r="BD740" s="20">
        <f>IF(BW739&gt;0,ROUND(PMT($F$92/12,$F$96*12,-BC740),5),0)</f>
        <v>0</v>
      </c>
      <c r="BE740" s="15">
        <f>IF(BW739&gt;0,ROUND(BC740*$E$1/1000,2),0)</f>
        <v>0</v>
      </c>
      <c r="BF740" s="15">
        <f>IF(BW739&gt;0,ROUND(MIN(BC740,$F$168)*$BF$1,2),0)</f>
        <v>0</v>
      </c>
      <c r="BG740" s="22">
        <v>0</v>
      </c>
      <c r="BH740" s="22">
        <f>IF(BW739&gt;0,ROUND(MIN(BC740,$F$168)*$BH$1,0),0)</f>
        <v>0</v>
      </c>
      <c r="BI740" s="22">
        <f>IF(BW739&gt;0,ROUND(MIN(BC740,$F$168)*$BI$1,2),0)</f>
        <v>0</v>
      </c>
      <c r="BJ740" s="22">
        <f>IF(BW739&gt;0,ROUND(MIN(BC740,$F$168)*$BJ$1,2),0)</f>
        <v>0</v>
      </c>
      <c r="BK740" s="22">
        <f>IF(BW739&gt;0,ROUND(MIN(BC740,$F$168)*$BK$1,2),0)</f>
        <v>0</v>
      </c>
      <c r="BL740" s="15">
        <f>IF(BW739&gt;0,BF740+SUM(BH740:BK740),0)</f>
        <v>0</v>
      </c>
      <c r="BM740" s="22">
        <f>IF(BW739&gt;0,ROUND(BL740/12,2),0)</f>
        <v>0</v>
      </c>
      <c r="BN740" s="9">
        <f>INT(BM740)</f>
        <v>0</v>
      </c>
      <c r="BO740" s="23">
        <f>INT((BM740-BN740)*10)/10</f>
        <v>0</v>
      </c>
      <c r="BP740" s="17">
        <f>BM740-BN740-BO740</f>
        <v>0</v>
      </c>
      <c r="BQ740" s="23">
        <f>IF(OR(BP740=0.05,BP740=0),BP740,IF(AND(BP740&gt;0.051,BP740&lt;0.1),0.1,IF(AND(BP740&gt;0.001,BP740&lt;0.05),0.05,BP740)))</f>
        <v>0</v>
      </c>
      <c r="BR740" s="23">
        <f>BN740+BO740+BQ740</f>
        <v>0</v>
      </c>
      <c r="BS740">
        <f>IF(BW739&gt;0,BS739,0)</f>
        <v>0</v>
      </c>
      <c r="BT740" s="7">
        <f>SUM(BD740:BE740)+BR740+BS740</f>
        <v>0</v>
      </c>
      <c r="BU740" s="7">
        <f>IF(AND(BT740&gt;0,BT741=0),BT740,0)</f>
        <v>0</v>
      </c>
      <c r="BV740" s="7">
        <f>IF(BW739&gt;0,BV739,0)</f>
        <v>0</v>
      </c>
      <c r="BW740" s="7">
        <f>IF(ROUND(BT740-BV740,2)&gt;0,ROUND(BT740-BV740,2),0)</f>
        <v>0</v>
      </c>
      <c r="CB740">
        <v>738</v>
      </c>
      <c r="CC740" s="7">
        <f>IF(DB739&gt;0,CC739-1000,CC739)</f>
        <v>0</v>
      </c>
      <c r="CD740" s="20">
        <f>IF(DB739&gt;0,ROUND(PMT($F$92/12,$F$96*12,-CC740),5),0)</f>
        <v>0</v>
      </c>
      <c r="CE740" s="15">
        <f>IF(DB739&gt;0,ROUND(CC740*$CE$1/1000,2),0)</f>
        <v>0</v>
      </c>
      <c r="CF740" s="9">
        <f>INT(CE740)</f>
        <v>0</v>
      </c>
      <c r="CG740" s="23">
        <f>INT((CE740-CF740)*10)/10</f>
        <v>0</v>
      </c>
      <c r="CH740" s="17">
        <f>CE740-CF740-CG740</f>
        <v>0</v>
      </c>
      <c r="CI740" s="23">
        <f>IF(OR(CH740=0.05,CH740=0),CH740,IF(AND(CH740&gt;0.051,CH740&lt;0.1),0.1,IF(AND(CH740&gt;0.001,CH740&lt;0.05),0.05,CH740)))</f>
        <v>0</v>
      </c>
      <c r="CJ740" s="23">
        <f>CF740+CG740+CI740</f>
        <v>0</v>
      </c>
      <c r="CK740" s="15">
        <f>IF(DB739&gt;0,ROUND($CD$1*$CK$1,2),0)</f>
        <v>0</v>
      </c>
      <c r="CL740" s="22">
        <v>0</v>
      </c>
      <c r="CM740" s="22">
        <f>IF(DB739&gt;0,ROUND($CD$1*$CM$1,2),0)</f>
        <v>0</v>
      </c>
      <c r="CN740" s="22">
        <f>IF(DB739&gt;0,ROUND($CD$1*$CN$1,2),0)</f>
        <v>0</v>
      </c>
      <c r="CO740" s="22">
        <f>IF(DB739&gt;0,ROUND($CD$1*$CO$1,2),0)</f>
        <v>0</v>
      </c>
      <c r="CP740" s="22">
        <f>IF(DB739&gt;0,ROUND($CD$1*$CP$1,2),0)</f>
        <v>0</v>
      </c>
      <c r="CQ740" s="15">
        <f>IF(DB739&gt;0,CK740+SUM(CM740:CP740),0)</f>
        <v>0</v>
      </c>
      <c r="CR740" s="22">
        <f>IF(DB739&gt;0,ROUND(CQ740/12,2),0)</f>
        <v>0</v>
      </c>
      <c r="CS740" s="9">
        <f>INT(CR740)</f>
        <v>0</v>
      </c>
      <c r="CT740" s="23">
        <f>INT((CR740-CS740)*10)/10</f>
        <v>0</v>
      </c>
      <c r="CU740" s="17">
        <f>CR740-CS740-CT740</f>
        <v>0</v>
      </c>
      <c r="CV740" s="23">
        <f>IF(OR(CU740=0.05,CU740=0),CU740,IF(AND(CU740&gt;0.051,CU740&lt;0.1),0.1,IF(AND(CU740&gt;0.001,CU740&lt;0.05),0.05,CU740)))</f>
        <v>0</v>
      </c>
      <c r="CW740" s="23">
        <f>CS740+CT740+CV740</f>
        <v>0</v>
      </c>
      <c r="CX740">
        <f>IF(DB739&gt;0,CX739,0)</f>
        <v>0</v>
      </c>
      <c r="CY740" s="7">
        <f>ROUND(CD740+CJ740+CW740+CX740,2)</f>
        <v>0</v>
      </c>
      <c r="CZ740" s="7">
        <f>IF(AND(CY740&gt;0,CY741=0),CY740,0)</f>
        <v>0</v>
      </c>
      <c r="DA740" s="7">
        <f>IF(DB739&gt;0,DA739,0)</f>
        <v>0</v>
      </c>
      <c r="DB740" s="7">
        <f>IF(ROUND(CY740-DA740,2)&gt;0,ROUND(CY740-DA740,2),0)</f>
        <v>0</v>
      </c>
      <c r="EB740">
        <v>738</v>
      </c>
      <c r="EC740" s="7">
        <f>IF(FB739&gt;0,EC739-1000,EC739)</f>
        <v>0</v>
      </c>
      <c r="ED740" s="20">
        <f>IF(FB739&gt;0,ROUND(PMT($F$92/12,$F$96*12,-EC740),5),0)</f>
        <v>0</v>
      </c>
      <c r="EE740" s="15">
        <f>IF(FB739&gt;0,ROUND(EC740*$EE$1/1000,2),0)</f>
        <v>0</v>
      </c>
      <c r="EF740" s="9">
        <f>INT(EE740)</f>
        <v>0</v>
      </c>
      <c r="EG740" s="23">
        <f>INT((EE740-EF740)*10)/10</f>
        <v>0</v>
      </c>
      <c r="EH740" s="17">
        <f>EE740-EF740-EG740</f>
        <v>0</v>
      </c>
      <c r="EI740" s="23">
        <f>IF(OR(EH740=0.05,EH740=0),EH740,IF(AND(EH740&gt;0.051,EH740&lt;0.1),0.1,IF(AND(EH740&gt;0.001,EH740&lt;0.05),0.05,EH740)))</f>
        <v>0</v>
      </c>
      <c r="EJ740" s="23">
        <f>EF740+EG740+EI740</f>
        <v>0</v>
      </c>
      <c r="EK740" s="15">
        <f>IF(FB739&gt;0,ROUND($ED$1*$EK$1,2),0)</f>
        <v>0</v>
      </c>
      <c r="EL740" s="22">
        <v>0</v>
      </c>
      <c r="EM740" s="22">
        <f>IF(FB739&gt;0,ROUND($ED$1*$EM$1,0),0)</f>
        <v>0</v>
      </c>
      <c r="EN740" s="22">
        <f>IF(FB739&gt;0,ROUND($ED$1*$EN$1,2),0)</f>
        <v>0</v>
      </c>
      <c r="EO740" s="22">
        <f>IF(FB739&gt;0,ROUND($ED$1*$EO$1,2),0)</f>
        <v>0</v>
      </c>
      <c r="EP740" s="22">
        <f>IF(FB739&gt;0,ROUND($ED$1*$EP$1,2),0)</f>
        <v>0</v>
      </c>
      <c r="EQ740" s="15">
        <f>IF(FB739&gt;0,EK740+SUM(EM740:EP740),0)</f>
        <v>0</v>
      </c>
      <c r="ER740" s="22">
        <f>IF(FB739&gt;0,ROUND(EQ740/12,2),0)</f>
        <v>0</v>
      </c>
      <c r="ES740" s="9">
        <f>INT(ER740)</f>
        <v>0</v>
      </c>
      <c r="ET740" s="23">
        <f>INT((ER740-ES740)*10)/10</f>
        <v>0</v>
      </c>
      <c r="EU740" s="17">
        <f>ER740-ES740-ET740</f>
        <v>0</v>
      </c>
      <c r="EV740" s="23">
        <f>IF(OR(EU740=0.05,EU740=0),EU740,IF(AND(EU740&gt;0.051,EU740&lt;0.1),0.1,IF(AND(EU740&gt;0.001,EU740&lt;0.05),0.05,EU740)))</f>
        <v>0</v>
      </c>
      <c r="EW740" s="23">
        <f>ES740+ET740+EV740</f>
        <v>0</v>
      </c>
      <c r="EX740">
        <f>IF(FB739&gt;0,EX739,0)</f>
        <v>0</v>
      </c>
      <c r="EY740" s="7">
        <f>ROUND(ED740+EJ740+EW740+EX740,2)</f>
        <v>0</v>
      </c>
      <c r="EZ740" s="7">
        <f>IF(AND(EY740&gt;0,EY741=0),EY740,0)</f>
        <v>0</v>
      </c>
      <c r="FA740" s="7">
        <f>IF(FB739&gt;0,FA739,0)</f>
        <v>0</v>
      </c>
      <c r="FB740" s="7">
        <f>IF(ROUND(EY740-FA740,2)&gt;0,ROUND(EY740-FA740,2),0)</f>
        <v>0</v>
      </c>
      <c r="GB740">
        <v>738</v>
      </c>
      <c r="GC740" s="7">
        <f>IF(HB739&gt;0,GC739-1000,GC739)</f>
        <v>0</v>
      </c>
      <c r="GD740" s="20">
        <f>IF(HB739&gt;0,ROUND(PMT($F$92/12,$F$96*12,-GC740),5),0)</f>
        <v>0</v>
      </c>
      <c r="GE740" s="15">
        <f>IF(HB739&gt;0,ROUND(GC740*$GE$1/1000,2),0)</f>
        <v>0</v>
      </c>
      <c r="GF740" s="9">
        <f>INT(GE740)</f>
        <v>0</v>
      </c>
      <c r="GG740" s="23">
        <f>INT((GE740-GF740)*10)/10</f>
        <v>0</v>
      </c>
      <c r="GH740" s="17">
        <f>GE740-GF740-GG740</f>
        <v>0</v>
      </c>
      <c r="GI740" s="23">
        <f>IF(OR(GH740=0.05,GH740=0),GH740,IF(AND(GH740&gt;0.051,GH740&lt;0.1),0.1,IF(AND(GH740&gt;0.001,GH740&lt;0.05),0.05,GH740)))</f>
        <v>0</v>
      </c>
      <c r="GJ740" s="23">
        <f>GF740+GG740+GI740</f>
        <v>0</v>
      </c>
      <c r="GK740" s="15">
        <f>IF(HB739&gt;0,ROUND($GD$1*$GK$1,2),0)</f>
        <v>0</v>
      </c>
      <c r="GL740" s="22">
        <v>0</v>
      </c>
      <c r="GM740" s="22">
        <f>IF(HB739&gt;0,ROUND($GD$1*$GM$1,0),0)</f>
        <v>0</v>
      </c>
      <c r="GN740" s="22">
        <f>IF(HB739&gt;0,ROUND($GD$1*$GN$1,2),0)</f>
        <v>0</v>
      </c>
      <c r="GO740" s="22">
        <f>IF(HB739&gt;0,ROUND($GD$1*$GO$1,2),0)</f>
        <v>0</v>
      </c>
      <c r="GP740" s="22">
        <f>IF(HB739&gt;0,ROUND($GD$1*$GP$1,2),0)</f>
        <v>0</v>
      </c>
      <c r="GQ740" s="15">
        <f>IF(HB739&gt;0,GK740+SUM(GM740:GP740),0)</f>
        <v>0</v>
      </c>
      <c r="GR740" s="22">
        <f>IF(HB739&gt;0,ROUND(GQ740/12,2),0)</f>
        <v>0</v>
      </c>
      <c r="GS740" s="9">
        <f>INT(GR740)</f>
        <v>0</v>
      </c>
      <c r="GT740" s="23">
        <f>INT((GR740-GS740)*10)/10</f>
        <v>0</v>
      </c>
      <c r="GU740" s="17">
        <f>GR740-GS740-GT740</f>
        <v>0</v>
      </c>
      <c r="GV740" s="23">
        <f>IF(OR(GU740=0.05,GU740=0),GU740,IF(AND(GU740&gt;0.051,GU740&lt;0.1),0.1,IF(AND(GU740&gt;0.001,GU740&lt;0.05),0.05,GU740)))</f>
        <v>0</v>
      </c>
      <c r="GW740" s="23">
        <f>GS740+GT740+GV740</f>
        <v>0</v>
      </c>
      <c r="GX740">
        <f>IF(HB739&gt;0,GX739,0)</f>
        <v>0</v>
      </c>
      <c r="GY740" s="7">
        <f>ROUND(GD740+GJ740+GW740+GX740,2)</f>
        <v>0</v>
      </c>
      <c r="GZ740" s="7">
        <f>IF(AND(GY740&gt;0,GY741=0),GY740,0)</f>
        <v>0</v>
      </c>
      <c r="HA740" s="7">
        <f>IF(HB739&gt;0,HA739,0)</f>
        <v>0</v>
      </c>
      <c r="HB740" s="7">
        <f>IF(ROUND(GY740-HA740,2)&gt;0,ROUND(GY740-HA740,2),0)</f>
        <v>0</v>
      </c>
    </row>
    <row r="741" spans="1:235">
      <c r="BB741">
        <v>739</v>
      </c>
      <c r="BC741" s="7">
        <f>IF(BW740&gt;0,BC740-1000,BC740)</f>
        <v>0</v>
      </c>
      <c r="BD741" s="20">
        <f>IF(BW740&gt;0,ROUND(PMT($F$92/12,$F$96*12,-BC741),5),0)</f>
        <v>0</v>
      </c>
      <c r="BE741" s="15">
        <f>IF(BW740&gt;0,ROUND(BC741*$E$1/1000,2),0)</f>
        <v>0</v>
      </c>
      <c r="BF741" s="15">
        <f>IF(BW740&gt;0,ROUND(MIN(BC741,$F$168)*$BF$1,2),0)</f>
        <v>0</v>
      </c>
      <c r="BG741" s="22">
        <v>0</v>
      </c>
      <c r="BH741" s="22">
        <f>IF(BW740&gt;0,ROUND(MIN(BC741,$F$168)*$BH$1,0),0)</f>
        <v>0</v>
      </c>
      <c r="BI741" s="22">
        <f>IF(BW740&gt;0,ROUND(MIN(BC741,$F$168)*$BI$1,2),0)</f>
        <v>0</v>
      </c>
      <c r="BJ741" s="22">
        <f>IF(BW740&gt;0,ROUND(MIN(BC741,$F$168)*$BJ$1,2),0)</f>
        <v>0</v>
      </c>
      <c r="BK741" s="22">
        <f>IF(BW740&gt;0,ROUND(MIN(BC741,$F$168)*$BK$1,2),0)</f>
        <v>0</v>
      </c>
      <c r="BL741" s="15">
        <f>IF(BW740&gt;0,BF741+SUM(BH741:BK741),0)</f>
        <v>0</v>
      </c>
      <c r="BM741" s="22">
        <f>IF(BW740&gt;0,ROUND(BL741/12,2),0)</f>
        <v>0</v>
      </c>
      <c r="BN741" s="9">
        <f>INT(BM741)</f>
        <v>0</v>
      </c>
      <c r="BO741" s="23">
        <f>INT((BM741-BN741)*10)/10</f>
        <v>0</v>
      </c>
      <c r="BP741" s="17">
        <f>BM741-BN741-BO741</f>
        <v>0</v>
      </c>
      <c r="BQ741" s="23">
        <f>IF(OR(BP741=0.05,BP741=0),BP741,IF(AND(BP741&gt;0.051,BP741&lt;0.1),0.1,IF(AND(BP741&gt;0.001,BP741&lt;0.05),0.05,BP741)))</f>
        <v>0</v>
      </c>
      <c r="BR741" s="23">
        <f>BN741+BO741+BQ741</f>
        <v>0</v>
      </c>
      <c r="BS741">
        <f>IF(BW740&gt;0,BS740,0)</f>
        <v>0</v>
      </c>
      <c r="BT741" s="7">
        <f>SUM(BD741:BE741)+BR741+BS741</f>
        <v>0</v>
      </c>
      <c r="BU741" s="7">
        <f>IF(AND(BT741&gt;0,BT742=0),BT741,0)</f>
        <v>0</v>
      </c>
      <c r="BV741" s="7">
        <f>IF(BW740&gt;0,BV740,0)</f>
        <v>0</v>
      </c>
      <c r="BW741" s="7">
        <f>IF(ROUND(BT741-BV741,2)&gt;0,ROUND(BT741-BV741,2),0)</f>
        <v>0</v>
      </c>
      <c r="CB741">
        <v>739</v>
      </c>
      <c r="CC741" s="7">
        <f>IF(DB740&gt;0,CC740-1000,CC740)</f>
        <v>0</v>
      </c>
      <c r="CD741" s="20">
        <f>IF(DB740&gt;0,ROUND(PMT($F$92/12,$F$96*12,-CC741),5),0)</f>
        <v>0</v>
      </c>
      <c r="CE741" s="15">
        <f>IF(DB740&gt;0,ROUND(CC741*$CE$1/1000,2),0)</f>
        <v>0</v>
      </c>
      <c r="CF741" s="9">
        <f>INT(CE741)</f>
        <v>0</v>
      </c>
      <c r="CG741" s="23">
        <f>INT((CE741-CF741)*10)/10</f>
        <v>0</v>
      </c>
      <c r="CH741" s="17">
        <f>CE741-CF741-CG741</f>
        <v>0</v>
      </c>
      <c r="CI741" s="23">
        <f>IF(OR(CH741=0.05,CH741=0),CH741,IF(AND(CH741&gt;0.051,CH741&lt;0.1),0.1,IF(AND(CH741&gt;0.001,CH741&lt;0.05),0.05,CH741)))</f>
        <v>0</v>
      </c>
      <c r="CJ741" s="23">
        <f>CF741+CG741+CI741</f>
        <v>0</v>
      </c>
      <c r="CK741" s="15">
        <f>IF(DB740&gt;0,ROUND($CD$1*$CK$1,2),0)</f>
        <v>0</v>
      </c>
      <c r="CL741" s="22">
        <v>0</v>
      </c>
      <c r="CM741" s="22">
        <f>IF(DB740&gt;0,ROUND($CD$1*$CM$1,2),0)</f>
        <v>0</v>
      </c>
      <c r="CN741" s="22">
        <f>IF(DB740&gt;0,ROUND($CD$1*$CN$1,2),0)</f>
        <v>0</v>
      </c>
      <c r="CO741" s="22">
        <f>IF(DB740&gt;0,ROUND($CD$1*$CO$1,2),0)</f>
        <v>0</v>
      </c>
      <c r="CP741" s="22">
        <f>IF(DB740&gt;0,ROUND($CD$1*$CP$1,2),0)</f>
        <v>0</v>
      </c>
      <c r="CQ741" s="15">
        <f>IF(DB740&gt;0,CK741+SUM(CM741:CP741),0)</f>
        <v>0</v>
      </c>
      <c r="CR741" s="22">
        <f>IF(DB740&gt;0,ROUND(CQ741/12,2),0)</f>
        <v>0</v>
      </c>
      <c r="CS741" s="9">
        <f>INT(CR741)</f>
        <v>0</v>
      </c>
      <c r="CT741" s="23">
        <f>INT((CR741-CS741)*10)/10</f>
        <v>0</v>
      </c>
      <c r="CU741" s="17">
        <f>CR741-CS741-CT741</f>
        <v>0</v>
      </c>
      <c r="CV741" s="23">
        <f>IF(OR(CU741=0.05,CU741=0),CU741,IF(AND(CU741&gt;0.051,CU741&lt;0.1),0.1,IF(AND(CU741&gt;0.001,CU741&lt;0.05),0.05,CU741)))</f>
        <v>0</v>
      </c>
      <c r="CW741" s="23">
        <f>CS741+CT741+CV741</f>
        <v>0</v>
      </c>
      <c r="CX741">
        <f>IF(DB740&gt;0,CX740,0)</f>
        <v>0</v>
      </c>
      <c r="CY741" s="7">
        <f>ROUND(CD741+CJ741+CW741+CX741,2)</f>
        <v>0</v>
      </c>
      <c r="CZ741" s="7">
        <f>IF(AND(CY741&gt;0,CY742=0),CY741,0)</f>
        <v>0</v>
      </c>
      <c r="DA741" s="7">
        <f>IF(DB740&gt;0,DA740,0)</f>
        <v>0</v>
      </c>
      <c r="DB741" s="7">
        <f>IF(ROUND(CY741-DA741,2)&gt;0,ROUND(CY741-DA741,2),0)</f>
        <v>0</v>
      </c>
      <c r="EB741">
        <v>739</v>
      </c>
      <c r="EC741" s="7">
        <f>IF(FB740&gt;0,EC740-1000,EC740)</f>
        <v>0</v>
      </c>
      <c r="ED741" s="20">
        <f>IF(FB740&gt;0,ROUND(PMT($F$92/12,$F$96*12,-EC741),5),0)</f>
        <v>0</v>
      </c>
      <c r="EE741" s="15">
        <f>IF(FB740&gt;0,ROUND(EC741*$EE$1/1000,2),0)</f>
        <v>0</v>
      </c>
      <c r="EF741" s="9">
        <f>INT(EE741)</f>
        <v>0</v>
      </c>
      <c r="EG741" s="23">
        <f>INT((EE741-EF741)*10)/10</f>
        <v>0</v>
      </c>
      <c r="EH741" s="17">
        <f>EE741-EF741-EG741</f>
        <v>0</v>
      </c>
      <c r="EI741" s="23">
        <f>IF(OR(EH741=0.05,EH741=0),EH741,IF(AND(EH741&gt;0.051,EH741&lt;0.1),0.1,IF(AND(EH741&gt;0.001,EH741&lt;0.05),0.05,EH741)))</f>
        <v>0</v>
      </c>
      <c r="EJ741" s="23">
        <f>EF741+EG741+EI741</f>
        <v>0</v>
      </c>
      <c r="EK741" s="15">
        <f>IF(FB740&gt;0,ROUND($ED$1*$EK$1,2),0)</f>
        <v>0</v>
      </c>
      <c r="EL741" s="22">
        <v>0</v>
      </c>
      <c r="EM741" s="22">
        <f>IF(FB740&gt;0,ROUND($ED$1*$EM$1,0),0)</f>
        <v>0</v>
      </c>
      <c r="EN741" s="22">
        <f>IF(FB740&gt;0,ROUND($ED$1*$EN$1,2),0)</f>
        <v>0</v>
      </c>
      <c r="EO741" s="22">
        <f>IF(FB740&gt;0,ROUND($ED$1*$EO$1,2),0)</f>
        <v>0</v>
      </c>
      <c r="EP741" s="22">
        <f>IF(FB740&gt;0,ROUND($ED$1*$EP$1,2),0)</f>
        <v>0</v>
      </c>
      <c r="EQ741" s="15">
        <f>IF(FB740&gt;0,EK741+SUM(EM741:EP741),0)</f>
        <v>0</v>
      </c>
      <c r="ER741" s="22">
        <f>IF(FB740&gt;0,ROUND(EQ741/12,2),0)</f>
        <v>0</v>
      </c>
      <c r="ES741" s="9">
        <f>INT(ER741)</f>
        <v>0</v>
      </c>
      <c r="ET741" s="23">
        <f>INT((ER741-ES741)*10)/10</f>
        <v>0</v>
      </c>
      <c r="EU741" s="17">
        <f>ER741-ES741-ET741</f>
        <v>0</v>
      </c>
      <c r="EV741" s="23">
        <f>IF(OR(EU741=0.05,EU741=0),EU741,IF(AND(EU741&gt;0.051,EU741&lt;0.1),0.1,IF(AND(EU741&gt;0.001,EU741&lt;0.05),0.05,EU741)))</f>
        <v>0</v>
      </c>
      <c r="EW741" s="23">
        <f>ES741+ET741+EV741</f>
        <v>0</v>
      </c>
      <c r="EX741">
        <f>IF(FB740&gt;0,EX740,0)</f>
        <v>0</v>
      </c>
      <c r="EY741" s="7">
        <f>ROUND(ED741+EJ741+EW741+EX741,2)</f>
        <v>0</v>
      </c>
      <c r="EZ741" s="7">
        <f>IF(AND(EY741&gt;0,EY742=0),EY741,0)</f>
        <v>0</v>
      </c>
      <c r="FA741" s="7">
        <f>IF(FB740&gt;0,FA740,0)</f>
        <v>0</v>
      </c>
      <c r="FB741" s="7">
        <f>IF(ROUND(EY741-FA741,2)&gt;0,ROUND(EY741-FA741,2),0)</f>
        <v>0</v>
      </c>
      <c r="GB741">
        <v>739</v>
      </c>
      <c r="GC741" s="7">
        <f>IF(HB740&gt;0,GC740-1000,GC740)</f>
        <v>0</v>
      </c>
      <c r="GD741" s="20">
        <f>IF(HB740&gt;0,ROUND(PMT($F$92/12,$F$96*12,-GC741),5),0)</f>
        <v>0</v>
      </c>
      <c r="GE741" s="15">
        <f>IF(HB740&gt;0,ROUND(GC741*$GE$1/1000,2),0)</f>
        <v>0</v>
      </c>
      <c r="GF741" s="9">
        <f>INT(GE741)</f>
        <v>0</v>
      </c>
      <c r="GG741" s="23">
        <f>INT((GE741-GF741)*10)/10</f>
        <v>0</v>
      </c>
      <c r="GH741" s="17">
        <f>GE741-GF741-GG741</f>
        <v>0</v>
      </c>
      <c r="GI741" s="23">
        <f>IF(OR(GH741=0.05,GH741=0),GH741,IF(AND(GH741&gt;0.051,GH741&lt;0.1),0.1,IF(AND(GH741&gt;0.001,GH741&lt;0.05),0.05,GH741)))</f>
        <v>0</v>
      </c>
      <c r="GJ741" s="23">
        <f>GF741+GG741+GI741</f>
        <v>0</v>
      </c>
      <c r="GK741" s="15">
        <f>IF(HB740&gt;0,ROUND($GD$1*$GK$1,2),0)</f>
        <v>0</v>
      </c>
      <c r="GL741" s="22">
        <v>0</v>
      </c>
      <c r="GM741" s="22">
        <f>IF(HB740&gt;0,ROUND($GD$1*$GM$1,0),0)</f>
        <v>0</v>
      </c>
      <c r="GN741" s="22">
        <f>IF(HB740&gt;0,ROUND($GD$1*$GN$1,2),0)</f>
        <v>0</v>
      </c>
      <c r="GO741" s="22">
        <f>IF(HB740&gt;0,ROUND($GD$1*$GO$1,2),0)</f>
        <v>0</v>
      </c>
      <c r="GP741" s="22">
        <f>IF(HB740&gt;0,ROUND($GD$1*$GP$1,2),0)</f>
        <v>0</v>
      </c>
      <c r="GQ741" s="15">
        <f>IF(HB740&gt;0,GK741+SUM(GM741:GP741),0)</f>
        <v>0</v>
      </c>
      <c r="GR741" s="22">
        <f>IF(HB740&gt;0,ROUND(GQ741/12,2),0)</f>
        <v>0</v>
      </c>
      <c r="GS741" s="9">
        <f>INT(GR741)</f>
        <v>0</v>
      </c>
      <c r="GT741" s="23">
        <f>INT((GR741-GS741)*10)/10</f>
        <v>0</v>
      </c>
      <c r="GU741" s="17">
        <f>GR741-GS741-GT741</f>
        <v>0</v>
      </c>
      <c r="GV741" s="23">
        <f>IF(OR(GU741=0.05,GU741=0),GU741,IF(AND(GU741&gt;0.051,GU741&lt;0.1),0.1,IF(AND(GU741&gt;0.001,GU741&lt;0.05),0.05,GU741)))</f>
        <v>0</v>
      </c>
      <c r="GW741" s="23">
        <f>GS741+GT741+GV741</f>
        <v>0</v>
      </c>
      <c r="GX741">
        <f>IF(HB740&gt;0,GX740,0)</f>
        <v>0</v>
      </c>
      <c r="GY741" s="7">
        <f>ROUND(GD741+GJ741+GW741+GX741,2)</f>
        <v>0</v>
      </c>
      <c r="GZ741" s="7">
        <f>IF(AND(GY741&gt;0,GY742=0),GY741,0)</f>
        <v>0</v>
      </c>
      <c r="HA741" s="7">
        <f>IF(HB740&gt;0,HA740,0)</f>
        <v>0</v>
      </c>
      <c r="HB741" s="7">
        <f>IF(ROUND(GY741-HA741,2)&gt;0,ROUND(GY741-HA741,2),0)</f>
        <v>0</v>
      </c>
    </row>
    <row r="742" spans="1:235">
      <c r="BB742">
        <v>740</v>
      </c>
      <c r="BC742" s="7">
        <f>IF(BW741&gt;0,BC741-1000,BC741)</f>
        <v>0</v>
      </c>
      <c r="BD742" s="20">
        <f>IF(BW741&gt;0,ROUND(PMT($F$92/12,$F$96*12,-BC742),5),0)</f>
        <v>0</v>
      </c>
      <c r="BE742" s="15">
        <f>IF(BW741&gt;0,ROUND(BC742*$E$1/1000,2),0)</f>
        <v>0</v>
      </c>
      <c r="BF742" s="15">
        <f>IF(BW741&gt;0,ROUND(MIN(BC742,$F$168)*$BF$1,2),0)</f>
        <v>0</v>
      </c>
      <c r="BG742" s="22">
        <v>0</v>
      </c>
      <c r="BH742" s="22">
        <f>IF(BW741&gt;0,ROUND(MIN(BC742,$F$168)*$BH$1,0),0)</f>
        <v>0</v>
      </c>
      <c r="BI742" s="22">
        <f>IF(BW741&gt;0,ROUND(MIN(BC742,$F$168)*$BI$1,2),0)</f>
        <v>0</v>
      </c>
      <c r="BJ742" s="22">
        <f>IF(BW741&gt;0,ROUND(MIN(BC742,$F$168)*$BJ$1,2),0)</f>
        <v>0</v>
      </c>
      <c r="BK742" s="22">
        <f>IF(BW741&gt;0,ROUND(MIN(BC742,$F$168)*$BK$1,2),0)</f>
        <v>0</v>
      </c>
      <c r="BL742" s="15">
        <f>IF(BW741&gt;0,BF742+SUM(BH742:BK742),0)</f>
        <v>0</v>
      </c>
      <c r="BM742" s="22">
        <f>IF(BW741&gt;0,ROUND(BL742/12,2),0)</f>
        <v>0</v>
      </c>
      <c r="BN742" s="9">
        <f>INT(BM742)</f>
        <v>0</v>
      </c>
      <c r="BO742" s="23">
        <f>INT((BM742-BN742)*10)/10</f>
        <v>0</v>
      </c>
      <c r="BP742" s="17">
        <f>BM742-BN742-BO742</f>
        <v>0</v>
      </c>
      <c r="BQ742" s="23">
        <f>IF(OR(BP742=0.05,BP742=0),BP742,IF(AND(BP742&gt;0.051,BP742&lt;0.1),0.1,IF(AND(BP742&gt;0.001,BP742&lt;0.05),0.05,BP742)))</f>
        <v>0</v>
      </c>
      <c r="BR742" s="23">
        <f>BN742+BO742+BQ742</f>
        <v>0</v>
      </c>
      <c r="BS742">
        <f>IF(BW741&gt;0,BS741,0)</f>
        <v>0</v>
      </c>
      <c r="BT742" s="7">
        <f>SUM(BD742:BE742)+BR742+BS742</f>
        <v>0</v>
      </c>
      <c r="BU742" s="7">
        <f>IF(AND(BT742&gt;0,BT743=0),BT742,0)</f>
        <v>0</v>
      </c>
      <c r="BV742" s="7">
        <f>IF(BW741&gt;0,BV741,0)</f>
        <v>0</v>
      </c>
      <c r="BW742" s="7">
        <f>IF(ROUND(BT742-BV742,2)&gt;0,ROUND(BT742-BV742,2),0)</f>
        <v>0</v>
      </c>
      <c r="CB742">
        <v>740</v>
      </c>
      <c r="CC742" s="7">
        <f>IF(DB741&gt;0,CC741-1000,CC741)</f>
        <v>0</v>
      </c>
      <c r="CD742" s="20">
        <f>IF(DB741&gt;0,ROUND(PMT($F$92/12,$F$96*12,-CC742),5),0)</f>
        <v>0</v>
      </c>
      <c r="CE742" s="15">
        <f>IF(DB741&gt;0,ROUND(CC742*$CE$1/1000,2),0)</f>
        <v>0</v>
      </c>
      <c r="CF742" s="9">
        <f>INT(CE742)</f>
        <v>0</v>
      </c>
      <c r="CG742" s="23">
        <f>INT((CE742-CF742)*10)/10</f>
        <v>0</v>
      </c>
      <c r="CH742" s="17">
        <f>CE742-CF742-CG742</f>
        <v>0</v>
      </c>
      <c r="CI742" s="23">
        <f>IF(OR(CH742=0.05,CH742=0),CH742,IF(AND(CH742&gt;0.051,CH742&lt;0.1),0.1,IF(AND(CH742&gt;0.001,CH742&lt;0.05),0.05,CH742)))</f>
        <v>0</v>
      </c>
      <c r="CJ742" s="23">
        <f>CF742+CG742+CI742</f>
        <v>0</v>
      </c>
      <c r="CK742" s="15">
        <f>IF(DB741&gt;0,ROUND($CD$1*$CK$1,2),0)</f>
        <v>0</v>
      </c>
      <c r="CL742" s="22">
        <v>0</v>
      </c>
      <c r="CM742" s="22">
        <f>IF(DB741&gt;0,ROUND($CD$1*$CM$1,2),0)</f>
        <v>0</v>
      </c>
      <c r="CN742" s="22">
        <f>IF(DB741&gt;0,ROUND($CD$1*$CN$1,2),0)</f>
        <v>0</v>
      </c>
      <c r="CO742" s="22">
        <f>IF(DB741&gt;0,ROUND($CD$1*$CO$1,2),0)</f>
        <v>0</v>
      </c>
      <c r="CP742" s="22">
        <f>IF(DB741&gt;0,ROUND($CD$1*$CP$1,2),0)</f>
        <v>0</v>
      </c>
      <c r="CQ742" s="15">
        <f>IF(DB741&gt;0,CK742+SUM(CM742:CP742),0)</f>
        <v>0</v>
      </c>
      <c r="CR742" s="22">
        <f>IF(DB741&gt;0,ROUND(CQ742/12,2),0)</f>
        <v>0</v>
      </c>
      <c r="CS742" s="9">
        <f>INT(CR742)</f>
        <v>0</v>
      </c>
      <c r="CT742" s="23">
        <f>INT((CR742-CS742)*10)/10</f>
        <v>0</v>
      </c>
      <c r="CU742" s="17">
        <f>CR742-CS742-CT742</f>
        <v>0</v>
      </c>
      <c r="CV742" s="23">
        <f>IF(OR(CU742=0.05,CU742=0),CU742,IF(AND(CU742&gt;0.051,CU742&lt;0.1),0.1,IF(AND(CU742&gt;0.001,CU742&lt;0.05),0.05,CU742)))</f>
        <v>0</v>
      </c>
      <c r="CW742" s="23">
        <f>CS742+CT742+CV742</f>
        <v>0</v>
      </c>
      <c r="CX742">
        <f>IF(DB741&gt;0,CX741,0)</f>
        <v>0</v>
      </c>
      <c r="CY742" s="7">
        <f>ROUND(CD742+CJ742+CW742+CX742,2)</f>
        <v>0</v>
      </c>
      <c r="CZ742" s="7">
        <f>IF(AND(CY742&gt;0,CY743=0),CY742,0)</f>
        <v>0</v>
      </c>
      <c r="DA742" s="7">
        <f>IF(DB741&gt;0,DA741,0)</f>
        <v>0</v>
      </c>
      <c r="DB742" s="7">
        <f>IF(ROUND(CY742-DA742,2)&gt;0,ROUND(CY742-DA742,2),0)</f>
        <v>0</v>
      </c>
      <c r="EB742">
        <v>740</v>
      </c>
      <c r="EC742" s="7">
        <f>IF(FB741&gt;0,EC741-1000,EC741)</f>
        <v>0</v>
      </c>
      <c r="ED742" s="20">
        <f>IF(FB741&gt;0,ROUND(PMT($F$92/12,$F$96*12,-EC742),5),0)</f>
        <v>0</v>
      </c>
      <c r="EE742" s="15">
        <f>IF(FB741&gt;0,ROUND(EC742*$EE$1/1000,2),0)</f>
        <v>0</v>
      </c>
      <c r="EF742" s="9">
        <f>INT(EE742)</f>
        <v>0</v>
      </c>
      <c r="EG742" s="23">
        <f>INT((EE742-EF742)*10)/10</f>
        <v>0</v>
      </c>
      <c r="EH742" s="17">
        <f>EE742-EF742-EG742</f>
        <v>0</v>
      </c>
      <c r="EI742" s="23">
        <f>IF(OR(EH742=0.05,EH742=0),EH742,IF(AND(EH742&gt;0.051,EH742&lt;0.1),0.1,IF(AND(EH742&gt;0.001,EH742&lt;0.05),0.05,EH742)))</f>
        <v>0</v>
      </c>
      <c r="EJ742" s="23">
        <f>EF742+EG742+EI742</f>
        <v>0</v>
      </c>
      <c r="EK742" s="15">
        <f>IF(FB741&gt;0,ROUND($ED$1*$EK$1,2),0)</f>
        <v>0</v>
      </c>
      <c r="EL742" s="22">
        <v>0</v>
      </c>
      <c r="EM742" s="22">
        <f>IF(FB741&gt;0,ROUND($ED$1*$EM$1,0),0)</f>
        <v>0</v>
      </c>
      <c r="EN742" s="22">
        <f>IF(FB741&gt;0,ROUND($ED$1*$EN$1,2),0)</f>
        <v>0</v>
      </c>
      <c r="EO742" s="22">
        <f>IF(FB741&gt;0,ROUND($ED$1*$EO$1,2),0)</f>
        <v>0</v>
      </c>
      <c r="EP742" s="22">
        <f>IF(FB741&gt;0,ROUND($ED$1*$EP$1,2),0)</f>
        <v>0</v>
      </c>
      <c r="EQ742" s="15">
        <f>IF(FB741&gt;0,EK742+SUM(EM742:EP742),0)</f>
        <v>0</v>
      </c>
      <c r="ER742" s="22">
        <f>IF(FB741&gt;0,ROUND(EQ742/12,2),0)</f>
        <v>0</v>
      </c>
      <c r="ES742" s="9">
        <f>INT(ER742)</f>
        <v>0</v>
      </c>
      <c r="ET742" s="23">
        <f>INT((ER742-ES742)*10)/10</f>
        <v>0</v>
      </c>
      <c r="EU742" s="17">
        <f>ER742-ES742-ET742</f>
        <v>0</v>
      </c>
      <c r="EV742" s="23">
        <f>IF(OR(EU742=0.05,EU742=0),EU742,IF(AND(EU742&gt;0.051,EU742&lt;0.1),0.1,IF(AND(EU742&gt;0.001,EU742&lt;0.05),0.05,EU742)))</f>
        <v>0</v>
      </c>
      <c r="EW742" s="23">
        <f>ES742+ET742+EV742</f>
        <v>0</v>
      </c>
      <c r="EX742">
        <f>IF(FB741&gt;0,EX741,0)</f>
        <v>0</v>
      </c>
      <c r="EY742" s="7">
        <f>ROUND(ED742+EJ742+EW742+EX742,2)</f>
        <v>0</v>
      </c>
      <c r="EZ742" s="7">
        <f>IF(AND(EY742&gt;0,EY743=0),EY742,0)</f>
        <v>0</v>
      </c>
      <c r="FA742" s="7">
        <f>IF(FB741&gt;0,FA741,0)</f>
        <v>0</v>
      </c>
      <c r="FB742" s="7">
        <f>IF(ROUND(EY742-FA742,2)&gt;0,ROUND(EY742-FA742,2),0)</f>
        <v>0</v>
      </c>
      <c r="GB742">
        <v>740</v>
      </c>
      <c r="GC742" s="7">
        <f>IF(HB741&gt;0,GC741-1000,GC741)</f>
        <v>0</v>
      </c>
      <c r="GD742" s="20">
        <f>IF(HB741&gt;0,ROUND(PMT($F$92/12,$F$96*12,-GC742),5),0)</f>
        <v>0</v>
      </c>
      <c r="GE742" s="15">
        <f>IF(HB741&gt;0,ROUND(GC742*$GE$1/1000,2),0)</f>
        <v>0</v>
      </c>
      <c r="GF742" s="9">
        <f>INT(GE742)</f>
        <v>0</v>
      </c>
      <c r="GG742" s="23">
        <f>INT((GE742-GF742)*10)/10</f>
        <v>0</v>
      </c>
      <c r="GH742" s="17">
        <f>GE742-GF742-GG742</f>
        <v>0</v>
      </c>
      <c r="GI742" s="23">
        <f>IF(OR(GH742=0.05,GH742=0),GH742,IF(AND(GH742&gt;0.051,GH742&lt;0.1),0.1,IF(AND(GH742&gt;0.001,GH742&lt;0.05),0.05,GH742)))</f>
        <v>0</v>
      </c>
      <c r="GJ742" s="23">
        <f>GF742+GG742+GI742</f>
        <v>0</v>
      </c>
      <c r="GK742" s="15">
        <f>IF(HB741&gt;0,ROUND($GD$1*$GK$1,2),0)</f>
        <v>0</v>
      </c>
      <c r="GL742" s="22">
        <v>0</v>
      </c>
      <c r="GM742" s="22">
        <f>IF(HB741&gt;0,ROUND($GD$1*$GM$1,0),0)</f>
        <v>0</v>
      </c>
      <c r="GN742" s="22">
        <f>IF(HB741&gt;0,ROUND($GD$1*$GN$1,2),0)</f>
        <v>0</v>
      </c>
      <c r="GO742" s="22">
        <f>IF(HB741&gt;0,ROUND($GD$1*$GO$1,2),0)</f>
        <v>0</v>
      </c>
      <c r="GP742" s="22">
        <f>IF(HB741&gt;0,ROUND($GD$1*$GP$1,2),0)</f>
        <v>0</v>
      </c>
      <c r="GQ742" s="15">
        <f>IF(HB741&gt;0,GK742+SUM(GM742:GP742),0)</f>
        <v>0</v>
      </c>
      <c r="GR742" s="22">
        <f>IF(HB741&gt;0,ROUND(GQ742/12,2),0)</f>
        <v>0</v>
      </c>
      <c r="GS742" s="9">
        <f>INT(GR742)</f>
        <v>0</v>
      </c>
      <c r="GT742" s="23">
        <f>INT((GR742-GS742)*10)/10</f>
        <v>0</v>
      </c>
      <c r="GU742" s="17">
        <f>GR742-GS742-GT742</f>
        <v>0</v>
      </c>
      <c r="GV742" s="23">
        <f>IF(OR(GU742=0.05,GU742=0),GU742,IF(AND(GU742&gt;0.051,GU742&lt;0.1),0.1,IF(AND(GU742&gt;0.001,GU742&lt;0.05),0.05,GU742)))</f>
        <v>0</v>
      </c>
      <c r="GW742" s="23">
        <f>GS742+GT742+GV742</f>
        <v>0</v>
      </c>
      <c r="GX742">
        <f>IF(HB741&gt;0,GX741,0)</f>
        <v>0</v>
      </c>
      <c r="GY742" s="7">
        <f>ROUND(GD742+GJ742+GW742+GX742,2)</f>
        <v>0</v>
      </c>
      <c r="GZ742" s="7">
        <f>IF(AND(GY742&gt;0,GY743=0),GY742,0)</f>
        <v>0</v>
      </c>
      <c r="HA742" s="7">
        <f>IF(HB741&gt;0,HA741,0)</f>
        <v>0</v>
      </c>
      <c r="HB742" s="7">
        <f>IF(ROUND(GY742-HA742,2)&gt;0,ROUND(GY742-HA742,2),0)</f>
        <v>0</v>
      </c>
    </row>
    <row r="743" spans="1:235">
      <c r="BB743">
        <v>741</v>
      </c>
      <c r="BC743" s="7">
        <f>IF(BW742&gt;0,BC742-1000,BC742)</f>
        <v>0</v>
      </c>
      <c r="BD743" s="20">
        <f>IF(BW742&gt;0,ROUND(PMT($F$92/12,$F$96*12,-BC743),5),0)</f>
        <v>0</v>
      </c>
      <c r="BE743" s="15">
        <f>IF(BW742&gt;0,ROUND(BC743*$E$1/1000,2),0)</f>
        <v>0</v>
      </c>
      <c r="BF743" s="15">
        <f>IF(BW742&gt;0,ROUND(MIN(BC743,$F$168)*$BF$1,2),0)</f>
        <v>0</v>
      </c>
      <c r="BG743" s="22">
        <v>0</v>
      </c>
      <c r="BH743" s="22">
        <f>IF(BW742&gt;0,ROUND(MIN(BC743,$F$168)*$BH$1,0),0)</f>
        <v>0</v>
      </c>
      <c r="BI743" s="22">
        <f>IF(BW742&gt;0,ROUND(MIN(BC743,$F$168)*$BI$1,2),0)</f>
        <v>0</v>
      </c>
      <c r="BJ743" s="22">
        <f>IF(BW742&gt;0,ROUND(MIN(BC743,$F$168)*$BJ$1,2),0)</f>
        <v>0</v>
      </c>
      <c r="BK743" s="22">
        <f>IF(BW742&gt;0,ROUND(MIN(BC743,$F$168)*$BK$1,2),0)</f>
        <v>0</v>
      </c>
      <c r="BL743" s="15">
        <f>IF(BW742&gt;0,BF743+SUM(BH743:BK743),0)</f>
        <v>0</v>
      </c>
      <c r="BM743" s="22">
        <f>IF(BW742&gt;0,ROUND(BL743/12,2),0)</f>
        <v>0</v>
      </c>
      <c r="BN743" s="9">
        <f>INT(BM743)</f>
        <v>0</v>
      </c>
      <c r="BO743" s="23">
        <f>INT((BM743-BN743)*10)/10</f>
        <v>0</v>
      </c>
      <c r="BP743" s="17">
        <f>BM743-BN743-BO743</f>
        <v>0</v>
      </c>
      <c r="BQ743" s="23">
        <f>IF(OR(BP743=0.05,BP743=0),BP743,IF(AND(BP743&gt;0.051,BP743&lt;0.1),0.1,IF(AND(BP743&gt;0.001,BP743&lt;0.05),0.05,BP743)))</f>
        <v>0</v>
      </c>
      <c r="BR743" s="23">
        <f>BN743+BO743+BQ743</f>
        <v>0</v>
      </c>
      <c r="BS743">
        <f>IF(BW742&gt;0,BS742,0)</f>
        <v>0</v>
      </c>
      <c r="BT743" s="7">
        <f>SUM(BD743:BE743)+BR743+BS743</f>
        <v>0</v>
      </c>
      <c r="BU743" s="7">
        <f>IF(AND(BT743&gt;0,BT744=0),BT743,0)</f>
        <v>0</v>
      </c>
      <c r="BV743" s="7">
        <f>IF(BW742&gt;0,BV742,0)</f>
        <v>0</v>
      </c>
      <c r="BW743" s="7">
        <f>IF(ROUND(BT743-BV743,2)&gt;0,ROUND(BT743-BV743,2),0)</f>
        <v>0</v>
      </c>
      <c r="CB743">
        <v>741</v>
      </c>
      <c r="CC743" s="7">
        <f>IF(DB742&gt;0,CC742-1000,CC742)</f>
        <v>0</v>
      </c>
      <c r="CD743" s="20">
        <f>IF(DB742&gt;0,ROUND(PMT($F$92/12,$F$96*12,-CC743),5),0)</f>
        <v>0</v>
      </c>
      <c r="CE743" s="15">
        <f>IF(DB742&gt;0,ROUND(CC743*$CE$1/1000,2),0)</f>
        <v>0</v>
      </c>
      <c r="CF743" s="9">
        <f>INT(CE743)</f>
        <v>0</v>
      </c>
      <c r="CG743" s="23">
        <f>INT((CE743-CF743)*10)/10</f>
        <v>0</v>
      </c>
      <c r="CH743" s="17">
        <f>CE743-CF743-CG743</f>
        <v>0</v>
      </c>
      <c r="CI743" s="23">
        <f>IF(OR(CH743=0.05,CH743=0),CH743,IF(AND(CH743&gt;0.051,CH743&lt;0.1),0.1,IF(AND(CH743&gt;0.001,CH743&lt;0.05),0.05,CH743)))</f>
        <v>0</v>
      </c>
      <c r="CJ743" s="23">
        <f>CF743+CG743+CI743</f>
        <v>0</v>
      </c>
      <c r="CK743" s="15">
        <f>IF(DB742&gt;0,ROUND($CD$1*$CK$1,2),0)</f>
        <v>0</v>
      </c>
      <c r="CL743" s="22">
        <v>0</v>
      </c>
      <c r="CM743" s="22">
        <f>IF(DB742&gt;0,ROUND($CD$1*$CM$1,2),0)</f>
        <v>0</v>
      </c>
      <c r="CN743" s="22">
        <f>IF(DB742&gt;0,ROUND($CD$1*$CN$1,2),0)</f>
        <v>0</v>
      </c>
      <c r="CO743" s="22">
        <f>IF(DB742&gt;0,ROUND($CD$1*$CO$1,2),0)</f>
        <v>0</v>
      </c>
      <c r="CP743" s="22">
        <f>IF(DB742&gt;0,ROUND($CD$1*$CP$1,2),0)</f>
        <v>0</v>
      </c>
      <c r="CQ743" s="15">
        <f>IF(DB742&gt;0,CK743+SUM(CM743:CP743),0)</f>
        <v>0</v>
      </c>
      <c r="CR743" s="22">
        <f>IF(DB742&gt;0,ROUND(CQ743/12,2),0)</f>
        <v>0</v>
      </c>
      <c r="CS743" s="9">
        <f>INT(CR743)</f>
        <v>0</v>
      </c>
      <c r="CT743" s="23">
        <f>INT((CR743-CS743)*10)/10</f>
        <v>0</v>
      </c>
      <c r="CU743" s="17">
        <f>CR743-CS743-CT743</f>
        <v>0</v>
      </c>
      <c r="CV743" s="23">
        <f>IF(OR(CU743=0.05,CU743=0),CU743,IF(AND(CU743&gt;0.051,CU743&lt;0.1),0.1,IF(AND(CU743&gt;0.001,CU743&lt;0.05),0.05,CU743)))</f>
        <v>0</v>
      </c>
      <c r="CW743" s="23">
        <f>CS743+CT743+CV743</f>
        <v>0</v>
      </c>
      <c r="CX743">
        <f>IF(DB742&gt;0,CX742,0)</f>
        <v>0</v>
      </c>
      <c r="CY743" s="7">
        <f>ROUND(CD743+CJ743+CW743+CX743,2)</f>
        <v>0</v>
      </c>
      <c r="CZ743" s="7">
        <f>IF(AND(CY743&gt;0,CY744=0),CY743,0)</f>
        <v>0</v>
      </c>
      <c r="DA743" s="7">
        <f>IF(DB742&gt;0,DA742,0)</f>
        <v>0</v>
      </c>
      <c r="DB743" s="7">
        <f>IF(ROUND(CY743-DA743,2)&gt;0,ROUND(CY743-DA743,2),0)</f>
        <v>0</v>
      </c>
      <c r="EB743">
        <v>741</v>
      </c>
      <c r="EC743" s="7">
        <f>IF(FB742&gt;0,EC742-1000,EC742)</f>
        <v>0</v>
      </c>
      <c r="ED743" s="20">
        <f>IF(FB742&gt;0,ROUND(PMT($F$92/12,$F$96*12,-EC743),5),0)</f>
        <v>0</v>
      </c>
      <c r="EE743" s="15">
        <f>IF(FB742&gt;0,ROUND(EC743*$EE$1/1000,2),0)</f>
        <v>0</v>
      </c>
      <c r="EF743" s="9">
        <f>INT(EE743)</f>
        <v>0</v>
      </c>
      <c r="EG743" s="23">
        <f>INT((EE743-EF743)*10)/10</f>
        <v>0</v>
      </c>
      <c r="EH743" s="17">
        <f>EE743-EF743-EG743</f>
        <v>0</v>
      </c>
      <c r="EI743" s="23">
        <f>IF(OR(EH743=0.05,EH743=0),EH743,IF(AND(EH743&gt;0.051,EH743&lt;0.1),0.1,IF(AND(EH743&gt;0.001,EH743&lt;0.05),0.05,EH743)))</f>
        <v>0</v>
      </c>
      <c r="EJ743" s="23">
        <f>EF743+EG743+EI743</f>
        <v>0</v>
      </c>
      <c r="EK743" s="15">
        <f>IF(FB742&gt;0,ROUND($ED$1*$EK$1,2),0)</f>
        <v>0</v>
      </c>
      <c r="EL743" s="22">
        <v>0</v>
      </c>
      <c r="EM743" s="22">
        <f>IF(FB742&gt;0,ROUND($ED$1*$EM$1,0),0)</f>
        <v>0</v>
      </c>
      <c r="EN743" s="22">
        <f>IF(FB742&gt;0,ROUND($ED$1*$EN$1,2),0)</f>
        <v>0</v>
      </c>
      <c r="EO743" s="22">
        <f>IF(FB742&gt;0,ROUND($ED$1*$EO$1,2),0)</f>
        <v>0</v>
      </c>
      <c r="EP743" s="22">
        <f>IF(FB742&gt;0,ROUND($ED$1*$EP$1,2),0)</f>
        <v>0</v>
      </c>
      <c r="EQ743" s="15">
        <f>IF(FB742&gt;0,EK743+SUM(EM743:EP743),0)</f>
        <v>0</v>
      </c>
      <c r="ER743" s="22">
        <f>IF(FB742&gt;0,ROUND(EQ743/12,2),0)</f>
        <v>0</v>
      </c>
      <c r="ES743" s="9">
        <f>INT(ER743)</f>
        <v>0</v>
      </c>
      <c r="ET743" s="23">
        <f>INT((ER743-ES743)*10)/10</f>
        <v>0</v>
      </c>
      <c r="EU743" s="17">
        <f>ER743-ES743-ET743</f>
        <v>0</v>
      </c>
      <c r="EV743" s="23">
        <f>IF(OR(EU743=0.05,EU743=0),EU743,IF(AND(EU743&gt;0.051,EU743&lt;0.1),0.1,IF(AND(EU743&gt;0.001,EU743&lt;0.05),0.05,EU743)))</f>
        <v>0</v>
      </c>
      <c r="EW743" s="23">
        <f>ES743+ET743+EV743</f>
        <v>0</v>
      </c>
      <c r="EX743">
        <f>IF(FB742&gt;0,EX742,0)</f>
        <v>0</v>
      </c>
      <c r="EY743" s="7">
        <f>ROUND(ED743+EJ743+EW743+EX743,2)</f>
        <v>0</v>
      </c>
      <c r="EZ743" s="7">
        <f>IF(AND(EY743&gt;0,EY744=0),EY743,0)</f>
        <v>0</v>
      </c>
      <c r="FA743" s="7">
        <f>IF(FB742&gt;0,FA742,0)</f>
        <v>0</v>
      </c>
      <c r="FB743" s="7">
        <f>IF(ROUND(EY743-FA743,2)&gt;0,ROUND(EY743-FA743,2),0)</f>
        <v>0</v>
      </c>
      <c r="GB743">
        <v>741</v>
      </c>
      <c r="GC743" s="7">
        <f>IF(HB742&gt;0,GC742-1000,GC742)</f>
        <v>0</v>
      </c>
      <c r="GD743" s="20">
        <f>IF(HB742&gt;0,ROUND(PMT($F$92/12,$F$96*12,-GC743),5),0)</f>
        <v>0</v>
      </c>
      <c r="GE743" s="15">
        <f>IF(HB742&gt;0,ROUND(GC743*$GE$1/1000,2),0)</f>
        <v>0</v>
      </c>
      <c r="GF743" s="9">
        <f>INT(GE743)</f>
        <v>0</v>
      </c>
      <c r="GG743" s="23">
        <f>INT((GE743-GF743)*10)/10</f>
        <v>0</v>
      </c>
      <c r="GH743" s="17">
        <f>GE743-GF743-GG743</f>
        <v>0</v>
      </c>
      <c r="GI743" s="23">
        <f>IF(OR(GH743=0.05,GH743=0),GH743,IF(AND(GH743&gt;0.051,GH743&lt;0.1),0.1,IF(AND(GH743&gt;0.001,GH743&lt;0.05),0.05,GH743)))</f>
        <v>0</v>
      </c>
      <c r="GJ743" s="23">
        <f>GF743+GG743+GI743</f>
        <v>0</v>
      </c>
      <c r="GK743" s="15">
        <f>IF(HB742&gt;0,ROUND($GD$1*$GK$1,2),0)</f>
        <v>0</v>
      </c>
      <c r="GL743" s="22">
        <v>0</v>
      </c>
      <c r="GM743" s="22">
        <f>IF(HB742&gt;0,ROUND($GD$1*$GM$1,0),0)</f>
        <v>0</v>
      </c>
      <c r="GN743" s="22">
        <f>IF(HB742&gt;0,ROUND($GD$1*$GN$1,2),0)</f>
        <v>0</v>
      </c>
      <c r="GO743" s="22">
        <f>IF(HB742&gt;0,ROUND($GD$1*$GO$1,2),0)</f>
        <v>0</v>
      </c>
      <c r="GP743" s="22">
        <f>IF(HB742&gt;0,ROUND($GD$1*$GP$1,2),0)</f>
        <v>0</v>
      </c>
      <c r="GQ743" s="15">
        <f>IF(HB742&gt;0,GK743+SUM(GM743:GP743),0)</f>
        <v>0</v>
      </c>
      <c r="GR743" s="22">
        <f>IF(HB742&gt;0,ROUND(GQ743/12,2),0)</f>
        <v>0</v>
      </c>
      <c r="GS743" s="9">
        <f>INT(GR743)</f>
        <v>0</v>
      </c>
      <c r="GT743" s="23">
        <f>INT((GR743-GS743)*10)/10</f>
        <v>0</v>
      </c>
      <c r="GU743" s="17">
        <f>GR743-GS743-GT743</f>
        <v>0</v>
      </c>
      <c r="GV743" s="23">
        <f>IF(OR(GU743=0.05,GU743=0),GU743,IF(AND(GU743&gt;0.051,GU743&lt;0.1),0.1,IF(AND(GU743&gt;0.001,GU743&lt;0.05),0.05,GU743)))</f>
        <v>0</v>
      </c>
      <c r="GW743" s="23">
        <f>GS743+GT743+GV743</f>
        <v>0</v>
      </c>
      <c r="GX743">
        <f>IF(HB742&gt;0,GX742,0)</f>
        <v>0</v>
      </c>
      <c r="GY743" s="7">
        <f>ROUND(GD743+GJ743+GW743+GX743,2)</f>
        <v>0</v>
      </c>
      <c r="GZ743" s="7">
        <f>IF(AND(GY743&gt;0,GY744=0),GY743,0)</f>
        <v>0</v>
      </c>
      <c r="HA743" s="7">
        <f>IF(HB742&gt;0,HA742,0)</f>
        <v>0</v>
      </c>
      <c r="HB743" s="7">
        <f>IF(ROUND(GY743-HA743,2)&gt;0,ROUND(GY743-HA743,2),0)</f>
        <v>0</v>
      </c>
    </row>
    <row r="744" spans="1:235">
      <c r="BB744">
        <v>742</v>
      </c>
      <c r="BC744" s="7">
        <f>IF(BW743&gt;0,BC743-1000,BC743)</f>
        <v>0</v>
      </c>
      <c r="BD744" s="20">
        <f>IF(BW743&gt;0,ROUND(PMT($F$92/12,$F$96*12,-BC744),5),0)</f>
        <v>0</v>
      </c>
      <c r="BE744" s="15">
        <f>IF(BW743&gt;0,ROUND(BC744*$E$1/1000,2),0)</f>
        <v>0</v>
      </c>
      <c r="BF744" s="15">
        <f>IF(BW743&gt;0,ROUND(MIN(BC744,$F$168)*$BF$1,2),0)</f>
        <v>0</v>
      </c>
      <c r="BG744" s="22">
        <v>0</v>
      </c>
      <c r="BH744" s="22">
        <f>IF(BW743&gt;0,ROUND(MIN(BC744,$F$168)*$BH$1,0),0)</f>
        <v>0</v>
      </c>
      <c r="BI744" s="22">
        <f>IF(BW743&gt;0,ROUND(MIN(BC744,$F$168)*$BI$1,2),0)</f>
        <v>0</v>
      </c>
      <c r="BJ744" s="22">
        <f>IF(BW743&gt;0,ROUND(MIN(BC744,$F$168)*$BJ$1,2),0)</f>
        <v>0</v>
      </c>
      <c r="BK744" s="22">
        <f>IF(BW743&gt;0,ROUND(MIN(BC744,$F$168)*$BK$1,2),0)</f>
        <v>0</v>
      </c>
      <c r="BL744" s="15">
        <f>IF(BW743&gt;0,BF744+SUM(BH744:BK744),0)</f>
        <v>0</v>
      </c>
      <c r="BM744" s="22">
        <f>IF(BW743&gt;0,ROUND(BL744/12,2),0)</f>
        <v>0</v>
      </c>
      <c r="BN744" s="9">
        <f>INT(BM744)</f>
        <v>0</v>
      </c>
      <c r="BO744" s="23">
        <f>INT((BM744-BN744)*10)/10</f>
        <v>0</v>
      </c>
      <c r="BP744" s="17">
        <f>BM744-BN744-BO744</f>
        <v>0</v>
      </c>
      <c r="BQ744" s="23">
        <f>IF(OR(BP744=0.05,BP744=0),BP744,IF(AND(BP744&gt;0.051,BP744&lt;0.1),0.1,IF(AND(BP744&gt;0.001,BP744&lt;0.05),0.05,BP744)))</f>
        <v>0</v>
      </c>
      <c r="BR744" s="23">
        <f>BN744+BO744+BQ744</f>
        <v>0</v>
      </c>
      <c r="BS744">
        <f>IF(BW743&gt;0,BS743,0)</f>
        <v>0</v>
      </c>
      <c r="BT744" s="7">
        <f>SUM(BD744:BE744)+BR744+BS744</f>
        <v>0</v>
      </c>
      <c r="BU744" s="7">
        <f>IF(AND(BT744&gt;0,BT745=0),BT744,0)</f>
        <v>0</v>
      </c>
      <c r="BV744" s="7">
        <f>IF(BW743&gt;0,BV743,0)</f>
        <v>0</v>
      </c>
      <c r="BW744" s="7">
        <f>IF(ROUND(BT744-BV744,2)&gt;0,ROUND(BT744-BV744,2),0)</f>
        <v>0</v>
      </c>
      <c r="CB744">
        <v>742</v>
      </c>
      <c r="CC744" s="7">
        <f>IF(DB743&gt;0,CC743-1000,CC743)</f>
        <v>0</v>
      </c>
      <c r="CD744" s="20">
        <f>IF(DB743&gt;0,ROUND(PMT($F$92/12,$F$96*12,-CC744),5),0)</f>
        <v>0</v>
      </c>
      <c r="CE744" s="15">
        <f>IF(DB743&gt;0,ROUND(CC744*$CE$1/1000,2),0)</f>
        <v>0</v>
      </c>
      <c r="CF744" s="9">
        <f>INT(CE744)</f>
        <v>0</v>
      </c>
      <c r="CG744" s="23">
        <f>INT((CE744-CF744)*10)/10</f>
        <v>0</v>
      </c>
      <c r="CH744" s="17">
        <f>CE744-CF744-CG744</f>
        <v>0</v>
      </c>
      <c r="CI744" s="23">
        <f>IF(OR(CH744=0.05,CH744=0),CH744,IF(AND(CH744&gt;0.051,CH744&lt;0.1),0.1,IF(AND(CH744&gt;0.001,CH744&lt;0.05),0.05,CH744)))</f>
        <v>0</v>
      </c>
      <c r="CJ744" s="23">
        <f>CF744+CG744+CI744</f>
        <v>0</v>
      </c>
      <c r="CK744" s="15">
        <f>IF(DB743&gt;0,ROUND($CD$1*$CK$1,2),0)</f>
        <v>0</v>
      </c>
      <c r="CL744" s="22">
        <v>0</v>
      </c>
      <c r="CM744" s="22">
        <f>IF(DB743&gt;0,ROUND($CD$1*$CM$1,2),0)</f>
        <v>0</v>
      </c>
      <c r="CN744" s="22">
        <f>IF(DB743&gt;0,ROUND($CD$1*$CN$1,2),0)</f>
        <v>0</v>
      </c>
      <c r="CO744" s="22">
        <f>IF(DB743&gt;0,ROUND($CD$1*$CO$1,2),0)</f>
        <v>0</v>
      </c>
      <c r="CP744" s="22">
        <f>IF(DB743&gt;0,ROUND($CD$1*$CP$1,2),0)</f>
        <v>0</v>
      </c>
      <c r="CQ744" s="15">
        <f>IF(DB743&gt;0,CK744+SUM(CM744:CP744),0)</f>
        <v>0</v>
      </c>
      <c r="CR744" s="22">
        <f>IF(DB743&gt;0,ROUND(CQ744/12,2),0)</f>
        <v>0</v>
      </c>
      <c r="CS744" s="9">
        <f>INT(CR744)</f>
        <v>0</v>
      </c>
      <c r="CT744" s="23">
        <f>INT((CR744-CS744)*10)/10</f>
        <v>0</v>
      </c>
      <c r="CU744" s="17">
        <f>CR744-CS744-CT744</f>
        <v>0</v>
      </c>
      <c r="CV744" s="23">
        <f>IF(OR(CU744=0.05,CU744=0),CU744,IF(AND(CU744&gt;0.051,CU744&lt;0.1),0.1,IF(AND(CU744&gt;0.001,CU744&lt;0.05),0.05,CU744)))</f>
        <v>0</v>
      </c>
      <c r="CW744" s="23">
        <f>CS744+CT744+CV744</f>
        <v>0</v>
      </c>
      <c r="CX744">
        <f>IF(DB743&gt;0,CX743,0)</f>
        <v>0</v>
      </c>
      <c r="CY744" s="7">
        <f>ROUND(CD744+CJ744+CW744+CX744,2)</f>
        <v>0</v>
      </c>
      <c r="CZ744" s="7">
        <f>IF(AND(CY744&gt;0,CY745=0),CY744,0)</f>
        <v>0</v>
      </c>
      <c r="DA744" s="7">
        <f>IF(DB743&gt;0,DA743,0)</f>
        <v>0</v>
      </c>
      <c r="DB744" s="7">
        <f>IF(ROUND(CY744-DA744,2)&gt;0,ROUND(CY744-DA744,2),0)</f>
        <v>0</v>
      </c>
      <c r="EB744">
        <v>742</v>
      </c>
      <c r="EC744" s="7">
        <f>IF(FB743&gt;0,EC743-1000,EC743)</f>
        <v>0</v>
      </c>
      <c r="ED744" s="20">
        <f>IF(FB743&gt;0,ROUND(PMT($F$92/12,$F$96*12,-EC744),5),0)</f>
        <v>0</v>
      </c>
      <c r="EE744" s="15">
        <f>IF(FB743&gt;0,ROUND(EC744*$EE$1/1000,2),0)</f>
        <v>0</v>
      </c>
      <c r="EF744" s="9">
        <f>INT(EE744)</f>
        <v>0</v>
      </c>
      <c r="EG744" s="23">
        <f>INT((EE744-EF744)*10)/10</f>
        <v>0</v>
      </c>
      <c r="EH744" s="17">
        <f>EE744-EF744-EG744</f>
        <v>0</v>
      </c>
      <c r="EI744" s="23">
        <f>IF(OR(EH744=0.05,EH744=0),EH744,IF(AND(EH744&gt;0.051,EH744&lt;0.1),0.1,IF(AND(EH744&gt;0.001,EH744&lt;0.05),0.05,EH744)))</f>
        <v>0</v>
      </c>
      <c r="EJ744" s="23">
        <f>EF744+EG744+EI744</f>
        <v>0</v>
      </c>
      <c r="EK744" s="15">
        <f>IF(FB743&gt;0,ROUND($ED$1*$EK$1,2),0)</f>
        <v>0</v>
      </c>
      <c r="EL744" s="22">
        <v>0</v>
      </c>
      <c r="EM744" s="22">
        <f>IF(FB743&gt;0,ROUND($ED$1*$EM$1,0),0)</f>
        <v>0</v>
      </c>
      <c r="EN744" s="22">
        <f>IF(FB743&gt;0,ROUND($ED$1*$EN$1,2),0)</f>
        <v>0</v>
      </c>
      <c r="EO744" s="22">
        <f>IF(FB743&gt;0,ROUND($ED$1*$EO$1,2),0)</f>
        <v>0</v>
      </c>
      <c r="EP744" s="22">
        <f>IF(FB743&gt;0,ROUND($ED$1*$EP$1,2),0)</f>
        <v>0</v>
      </c>
      <c r="EQ744" s="15">
        <f>IF(FB743&gt;0,EK744+SUM(EM744:EP744),0)</f>
        <v>0</v>
      </c>
      <c r="ER744" s="22">
        <f>IF(FB743&gt;0,ROUND(EQ744/12,2),0)</f>
        <v>0</v>
      </c>
      <c r="ES744" s="9">
        <f>INT(ER744)</f>
        <v>0</v>
      </c>
      <c r="ET744" s="23">
        <f>INT((ER744-ES744)*10)/10</f>
        <v>0</v>
      </c>
      <c r="EU744" s="17">
        <f>ER744-ES744-ET744</f>
        <v>0</v>
      </c>
      <c r="EV744" s="23">
        <f>IF(OR(EU744=0.05,EU744=0),EU744,IF(AND(EU744&gt;0.051,EU744&lt;0.1),0.1,IF(AND(EU744&gt;0.001,EU744&lt;0.05),0.05,EU744)))</f>
        <v>0</v>
      </c>
      <c r="EW744" s="23">
        <f>ES744+ET744+EV744</f>
        <v>0</v>
      </c>
      <c r="EX744">
        <f>IF(FB743&gt;0,EX743,0)</f>
        <v>0</v>
      </c>
      <c r="EY744" s="7">
        <f>ROUND(ED744+EJ744+EW744+EX744,2)</f>
        <v>0</v>
      </c>
      <c r="EZ744" s="7">
        <f>IF(AND(EY744&gt;0,EY745=0),EY744,0)</f>
        <v>0</v>
      </c>
      <c r="FA744" s="7">
        <f>IF(FB743&gt;0,FA743,0)</f>
        <v>0</v>
      </c>
      <c r="FB744" s="7">
        <f>IF(ROUND(EY744-FA744,2)&gt;0,ROUND(EY744-FA744,2),0)</f>
        <v>0</v>
      </c>
      <c r="GB744">
        <v>742</v>
      </c>
      <c r="GC744" s="7">
        <f>IF(HB743&gt;0,GC743-1000,GC743)</f>
        <v>0</v>
      </c>
      <c r="GD744" s="20">
        <f>IF(HB743&gt;0,ROUND(PMT($F$92/12,$F$96*12,-GC744),5),0)</f>
        <v>0</v>
      </c>
      <c r="GE744" s="15">
        <f>IF(HB743&gt;0,ROUND(GC744*$GE$1/1000,2),0)</f>
        <v>0</v>
      </c>
      <c r="GF744" s="9">
        <f>INT(GE744)</f>
        <v>0</v>
      </c>
      <c r="GG744" s="23">
        <f>INT((GE744-GF744)*10)/10</f>
        <v>0</v>
      </c>
      <c r="GH744" s="17">
        <f>GE744-GF744-GG744</f>
        <v>0</v>
      </c>
      <c r="GI744" s="23">
        <f>IF(OR(GH744=0.05,GH744=0),GH744,IF(AND(GH744&gt;0.051,GH744&lt;0.1),0.1,IF(AND(GH744&gt;0.001,GH744&lt;0.05),0.05,GH744)))</f>
        <v>0</v>
      </c>
      <c r="GJ744" s="23">
        <f>GF744+GG744+GI744</f>
        <v>0</v>
      </c>
      <c r="GK744" s="15">
        <f>IF(HB743&gt;0,ROUND($GD$1*$GK$1,2),0)</f>
        <v>0</v>
      </c>
      <c r="GL744" s="22">
        <v>0</v>
      </c>
      <c r="GM744" s="22">
        <f>IF(HB743&gt;0,ROUND($GD$1*$GM$1,0),0)</f>
        <v>0</v>
      </c>
      <c r="GN744" s="22">
        <f>IF(HB743&gt;0,ROUND($GD$1*$GN$1,2),0)</f>
        <v>0</v>
      </c>
      <c r="GO744" s="22">
        <f>IF(HB743&gt;0,ROUND($GD$1*$GO$1,2),0)</f>
        <v>0</v>
      </c>
      <c r="GP744" s="22">
        <f>IF(HB743&gt;0,ROUND($GD$1*$GP$1,2),0)</f>
        <v>0</v>
      </c>
      <c r="GQ744" s="15">
        <f>IF(HB743&gt;0,GK744+SUM(GM744:GP744),0)</f>
        <v>0</v>
      </c>
      <c r="GR744" s="22">
        <f>IF(HB743&gt;0,ROUND(GQ744/12,2),0)</f>
        <v>0</v>
      </c>
      <c r="GS744" s="9">
        <f>INT(GR744)</f>
        <v>0</v>
      </c>
      <c r="GT744" s="23">
        <f>INT((GR744-GS744)*10)/10</f>
        <v>0</v>
      </c>
      <c r="GU744" s="17">
        <f>GR744-GS744-GT744</f>
        <v>0</v>
      </c>
      <c r="GV744" s="23">
        <f>IF(OR(GU744=0.05,GU744=0),GU744,IF(AND(GU744&gt;0.051,GU744&lt;0.1),0.1,IF(AND(GU744&gt;0.001,GU744&lt;0.05),0.05,GU744)))</f>
        <v>0</v>
      </c>
      <c r="GW744" s="23">
        <f>GS744+GT744+GV744</f>
        <v>0</v>
      </c>
      <c r="GX744">
        <f>IF(HB743&gt;0,GX743,0)</f>
        <v>0</v>
      </c>
      <c r="GY744" s="7">
        <f>ROUND(GD744+GJ744+GW744+GX744,2)</f>
        <v>0</v>
      </c>
      <c r="GZ744" s="7">
        <f>IF(AND(GY744&gt;0,GY745=0),GY744,0)</f>
        <v>0</v>
      </c>
      <c r="HA744" s="7">
        <f>IF(HB743&gt;0,HA743,0)</f>
        <v>0</v>
      </c>
      <c r="HB744" s="7">
        <f>IF(ROUND(GY744-HA744,2)&gt;0,ROUND(GY744-HA744,2),0)</f>
        <v>0</v>
      </c>
    </row>
    <row r="745" spans="1:235">
      <c r="BB745">
        <v>743</v>
      </c>
      <c r="BC745" s="7">
        <f>IF(BW744&gt;0,BC744-1000,BC744)</f>
        <v>0</v>
      </c>
      <c r="BD745" s="20">
        <f>IF(BW744&gt;0,ROUND(PMT($F$92/12,$F$96*12,-BC745),5),0)</f>
        <v>0</v>
      </c>
      <c r="BE745" s="15">
        <f>IF(BW744&gt;0,ROUND(BC745*$E$1/1000,2),0)</f>
        <v>0</v>
      </c>
      <c r="BF745" s="15">
        <f>IF(BW744&gt;0,ROUND(MIN(BC745,$F$168)*$BF$1,2),0)</f>
        <v>0</v>
      </c>
      <c r="BG745" s="22">
        <v>0</v>
      </c>
      <c r="BH745" s="22">
        <f>IF(BW744&gt;0,ROUND(MIN(BC745,$F$168)*$BH$1,0),0)</f>
        <v>0</v>
      </c>
      <c r="BI745" s="22">
        <f>IF(BW744&gt;0,ROUND(MIN(BC745,$F$168)*$BI$1,2),0)</f>
        <v>0</v>
      </c>
      <c r="BJ745" s="22">
        <f>IF(BW744&gt;0,ROUND(MIN(BC745,$F$168)*$BJ$1,2),0)</f>
        <v>0</v>
      </c>
      <c r="BK745" s="22">
        <f>IF(BW744&gt;0,ROUND(MIN(BC745,$F$168)*$BK$1,2),0)</f>
        <v>0</v>
      </c>
      <c r="BL745" s="15">
        <f>IF(BW744&gt;0,BF745+SUM(BH745:BK745),0)</f>
        <v>0</v>
      </c>
      <c r="BM745" s="22">
        <f>IF(BW744&gt;0,ROUND(BL745/12,2),0)</f>
        <v>0</v>
      </c>
      <c r="BN745" s="9">
        <f>INT(BM745)</f>
        <v>0</v>
      </c>
      <c r="BO745" s="23">
        <f>INT((BM745-BN745)*10)/10</f>
        <v>0</v>
      </c>
      <c r="BP745" s="17">
        <f>BM745-BN745-BO745</f>
        <v>0</v>
      </c>
      <c r="BQ745" s="23">
        <f>IF(OR(BP745=0.05,BP745=0),BP745,IF(AND(BP745&gt;0.051,BP745&lt;0.1),0.1,IF(AND(BP745&gt;0.001,BP745&lt;0.05),0.05,BP745)))</f>
        <v>0</v>
      </c>
      <c r="BR745" s="23">
        <f>BN745+BO745+BQ745</f>
        <v>0</v>
      </c>
      <c r="BS745">
        <f>IF(BW744&gt;0,BS744,0)</f>
        <v>0</v>
      </c>
      <c r="BT745" s="7">
        <f>SUM(BD745:BE745)+BR745+BS745</f>
        <v>0</v>
      </c>
      <c r="BU745" s="7">
        <f>IF(AND(BT745&gt;0,BT746=0),BT745,0)</f>
        <v>0</v>
      </c>
      <c r="BV745" s="7">
        <f>IF(BW744&gt;0,BV744,0)</f>
        <v>0</v>
      </c>
      <c r="BW745" s="7">
        <f>IF(ROUND(BT745-BV745,2)&gt;0,ROUND(BT745-BV745,2),0)</f>
        <v>0</v>
      </c>
      <c r="CB745">
        <v>743</v>
      </c>
      <c r="CC745" s="7">
        <f>IF(DB744&gt;0,CC744-1000,CC744)</f>
        <v>0</v>
      </c>
      <c r="CD745" s="20">
        <f>IF(DB744&gt;0,ROUND(PMT($F$92/12,$F$96*12,-CC745),5),0)</f>
        <v>0</v>
      </c>
      <c r="CE745" s="15">
        <f>IF(DB744&gt;0,ROUND(CC745*$CE$1/1000,2),0)</f>
        <v>0</v>
      </c>
      <c r="CF745" s="9">
        <f>INT(CE745)</f>
        <v>0</v>
      </c>
      <c r="CG745" s="23">
        <f>INT((CE745-CF745)*10)/10</f>
        <v>0</v>
      </c>
      <c r="CH745" s="17">
        <f>CE745-CF745-CG745</f>
        <v>0</v>
      </c>
      <c r="CI745" s="23">
        <f>IF(OR(CH745=0.05,CH745=0),CH745,IF(AND(CH745&gt;0.051,CH745&lt;0.1),0.1,IF(AND(CH745&gt;0.001,CH745&lt;0.05),0.05,CH745)))</f>
        <v>0</v>
      </c>
      <c r="CJ745" s="23">
        <f>CF745+CG745+CI745</f>
        <v>0</v>
      </c>
      <c r="CK745" s="15">
        <f>IF(DB744&gt;0,ROUND($CD$1*$CK$1,2),0)</f>
        <v>0</v>
      </c>
      <c r="CL745" s="22">
        <v>0</v>
      </c>
      <c r="CM745" s="22">
        <f>IF(DB744&gt;0,ROUND($CD$1*$CM$1,2),0)</f>
        <v>0</v>
      </c>
      <c r="CN745" s="22">
        <f>IF(DB744&gt;0,ROUND($CD$1*$CN$1,2),0)</f>
        <v>0</v>
      </c>
      <c r="CO745" s="22">
        <f>IF(DB744&gt;0,ROUND($CD$1*$CO$1,2),0)</f>
        <v>0</v>
      </c>
      <c r="CP745" s="22">
        <f>IF(DB744&gt;0,ROUND($CD$1*$CP$1,2),0)</f>
        <v>0</v>
      </c>
      <c r="CQ745" s="15">
        <f>IF(DB744&gt;0,CK745+SUM(CM745:CP745),0)</f>
        <v>0</v>
      </c>
      <c r="CR745" s="22">
        <f>IF(DB744&gt;0,ROUND(CQ745/12,2),0)</f>
        <v>0</v>
      </c>
      <c r="CS745" s="9">
        <f>INT(CR745)</f>
        <v>0</v>
      </c>
      <c r="CT745" s="23">
        <f>INT((CR745-CS745)*10)/10</f>
        <v>0</v>
      </c>
      <c r="CU745" s="17">
        <f>CR745-CS745-CT745</f>
        <v>0</v>
      </c>
      <c r="CV745" s="23">
        <f>IF(OR(CU745=0.05,CU745=0),CU745,IF(AND(CU745&gt;0.051,CU745&lt;0.1),0.1,IF(AND(CU745&gt;0.001,CU745&lt;0.05),0.05,CU745)))</f>
        <v>0</v>
      </c>
      <c r="CW745" s="23">
        <f>CS745+CT745+CV745</f>
        <v>0</v>
      </c>
      <c r="CX745">
        <f>IF(DB744&gt;0,CX744,0)</f>
        <v>0</v>
      </c>
      <c r="CY745" s="7">
        <f>ROUND(CD745+CJ745+CW745+CX745,2)</f>
        <v>0</v>
      </c>
      <c r="CZ745" s="7">
        <f>IF(AND(CY745&gt;0,CY746=0),CY745,0)</f>
        <v>0</v>
      </c>
      <c r="DA745" s="7">
        <f>IF(DB744&gt;0,DA744,0)</f>
        <v>0</v>
      </c>
      <c r="DB745" s="7">
        <f>IF(ROUND(CY745-DA745,2)&gt;0,ROUND(CY745-DA745,2),0)</f>
        <v>0</v>
      </c>
      <c r="EB745">
        <v>743</v>
      </c>
      <c r="EC745" s="7">
        <f>IF(FB744&gt;0,EC744-1000,EC744)</f>
        <v>0</v>
      </c>
      <c r="ED745" s="20">
        <f>IF(FB744&gt;0,ROUND(PMT($F$92/12,$F$96*12,-EC745),5),0)</f>
        <v>0</v>
      </c>
      <c r="EE745" s="15">
        <f>IF(FB744&gt;0,ROUND(EC745*$EE$1/1000,2),0)</f>
        <v>0</v>
      </c>
      <c r="EF745" s="9">
        <f>INT(EE745)</f>
        <v>0</v>
      </c>
      <c r="EG745" s="23">
        <f>INT((EE745-EF745)*10)/10</f>
        <v>0</v>
      </c>
      <c r="EH745" s="17">
        <f>EE745-EF745-EG745</f>
        <v>0</v>
      </c>
      <c r="EI745" s="23">
        <f>IF(OR(EH745=0.05,EH745=0),EH745,IF(AND(EH745&gt;0.051,EH745&lt;0.1),0.1,IF(AND(EH745&gt;0.001,EH745&lt;0.05),0.05,EH745)))</f>
        <v>0</v>
      </c>
      <c r="EJ745" s="23">
        <f>EF745+EG745+EI745</f>
        <v>0</v>
      </c>
      <c r="EK745" s="15">
        <f>IF(FB744&gt;0,ROUND($ED$1*$EK$1,2),0)</f>
        <v>0</v>
      </c>
      <c r="EL745" s="22">
        <v>0</v>
      </c>
      <c r="EM745" s="22">
        <f>IF(FB744&gt;0,ROUND($ED$1*$EM$1,0),0)</f>
        <v>0</v>
      </c>
      <c r="EN745" s="22">
        <f>IF(FB744&gt;0,ROUND($ED$1*$EN$1,2),0)</f>
        <v>0</v>
      </c>
      <c r="EO745" s="22">
        <f>IF(FB744&gt;0,ROUND($ED$1*$EO$1,2),0)</f>
        <v>0</v>
      </c>
      <c r="EP745" s="22">
        <f>IF(FB744&gt;0,ROUND($ED$1*$EP$1,2),0)</f>
        <v>0</v>
      </c>
      <c r="EQ745" s="15">
        <f>IF(FB744&gt;0,EK745+SUM(EM745:EP745),0)</f>
        <v>0</v>
      </c>
      <c r="ER745" s="22">
        <f>IF(FB744&gt;0,ROUND(EQ745/12,2),0)</f>
        <v>0</v>
      </c>
      <c r="ES745" s="9">
        <f>INT(ER745)</f>
        <v>0</v>
      </c>
      <c r="ET745" s="23">
        <f>INT((ER745-ES745)*10)/10</f>
        <v>0</v>
      </c>
      <c r="EU745" s="17">
        <f>ER745-ES745-ET745</f>
        <v>0</v>
      </c>
      <c r="EV745" s="23">
        <f>IF(OR(EU745=0.05,EU745=0),EU745,IF(AND(EU745&gt;0.051,EU745&lt;0.1),0.1,IF(AND(EU745&gt;0.001,EU745&lt;0.05),0.05,EU745)))</f>
        <v>0</v>
      </c>
      <c r="EW745" s="23">
        <f>ES745+ET745+EV745</f>
        <v>0</v>
      </c>
      <c r="EX745">
        <f>IF(FB744&gt;0,EX744,0)</f>
        <v>0</v>
      </c>
      <c r="EY745" s="7">
        <f>ROUND(ED745+EJ745+EW745+EX745,2)</f>
        <v>0</v>
      </c>
      <c r="EZ745" s="7">
        <f>IF(AND(EY745&gt;0,EY746=0),EY745,0)</f>
        <v>0</v>
      </c>
      <c r="FA745" s="7">
        <f>IF(FB744&gt;0,FA744,0)</f>
        <v>0</v>
      </c>
      <c r="FB745" s="7">
        <f>IF(ROUND(EY745-FA745,2)&gt;0,ROUND(EY745-FA745,2),0)</f>
        <v>0</v>
      </c>
      <c r="GB745">
        <v>743</v>
      </c>
      <c r="GC745" s="7">
        <f>IF(HB744&gt;0,GC744-1000,GC744)</f>
        <v>0</v>
      </c>
      <c r="GD745" s="20">
        <f>IF(HB744&gt;0,ROUND(PMT($F$92/12,$F$96*12,-GC745),5),0)</f>
        <v>0</v>
      </c>
      <c r="GE745" s="15">
        <f>IF(HB744&gt;0,ROUND(GC745*$GE$1/1000,2),0)</f>
        <v>0</v>
      </c>
      <c r="GF745" s="9">
        <f>INT(GE745)</f>
        <v>0</v>
      </c>
      <c r="GG745" s="23">
        <f>INT((GE745-GF745)*10)/10</f>
        <v>0</v>
      </c>
      <c r="GH745" s="17">
        <f>GE745-GF745-GG745</f>
        <v>0</v>
      </c>
      <c r="GI745" s="23">
        <f>IF(OR(GH745=0.05,GH745=0),GH745,IF(AND(GH745&gt;0.051,GH745&lt;0.1),0.1,IF(AND(GH745&gt;0.001,GH745&lt;0.05),0.05,GH745)))</f>
        <v>0</v>
      </c>
      <c r="GJ745" s="23">
        <f>GF745+GG745+GI745</f>
        <v>0</v>
      </c>
      <c r="GK745" s="15">
        <f>IF(HB744&gt;0,ROUND($GD$1*$GK$1,2),0)</f>
        <v>0</v>
      </c>
      <c r="GL745" s="22">
        <v>0</v>
      </c>
      <c r="GM745" s="22">
        <f>IF(HB744&gt;0,ROUND($GD$1*$GM$1,0),0)</f>
        <v>0</v>
      </c>
      <c r="GN745" s="22">
        <f>IF(HB744&gt;0,ROUND($GD$1*$GN$1,2),0)</f>
        <v>0</v>
      </c>
      <c r="GO745" s="22">
        <f>IF(HB744&gt;0,ROUND($GD$1*$GO$1,2),0)</f>
        <v>0</v>
      </c>
      <c r="GP745" s="22">
        <f>IF(HB744&gt;0,ROUND($GD$1*$GP$1,2),0)</f>
        <v>0</v>
      </c>
      <c r="GQ745" s="15">
        <f>IF(HB744&gt;0,GK745+SUM(GM745:GP745),0)</f>
        <v>0</v>
      </c>
      <c r="GR745" s="22">
        <f>IF(HB744&gt;0,ROUND(GQ745/12,2),0)</f>
        <v>0</v>
      </c>
      <c r="GS745" s="9">
        <f>INT(GR745)</f>
        <v>0</v>
      </c>
      <c r="GT745" s="23">
        <f>INT((GR745-GS745)*10)/10</f>
        <v>0</v>
      </c>
      <c r="GU745" s="17">
        <f>GR745-GS745-GT745</f>
        <v>0</v>
      </c>
      <c r="GV745" s="23">
        <f>IF(OR(GU745=0.05,GU745=0),GU745,IF(AND(GU745&gt;0.051,GU745&lt;0.1),0.1,IF(AND(GU745&gt;0.001,GU745&lt;0.05),0.05,GU745)))</f>
        <v>0</v>
      </c>
      <c r="GW745" s="23">
        <f>GS745+GT745+GV745</f>
        <v>0</v>
      </c>
      <c r="GX745">
        <f>IF(HB744&gt;0,GX744,0)</f>
        <v>0</v>
      </c>
      <c r="GY745" s="7">
        <f>ROUND(GD745+GJ745+GW745+GX745,2)</f>
        <v>0</v>
      </c>
      <c r="GZ745" s="7">
        <f>IF(AND(GY745&gt;0,GY746=0),GY745,0)</f>
        <v>0</v>
      </c>
      <c r="HA745" s="7">
        <f>IF(HB744&gt;0,HA744,0)</f>
        <v>0</v>
      </c>
      <c r="HB745" s="7">
        <f>IF(ROUND(GY745-HA745,2)&gt;0,ROUND(GY745-HA745,2),0)</f>
        <v>0</v>
      </c>
    </row>
    <row r="746" spans="1:235">
      <c r="BB746">
        <v>744</v>
      </c>
      <c r="BC746" s="7">
        <f>IF(BW745&gt;0,BC745-1000,BC745)</f>
        <v>0</v>
      </c>
      <c r="BD746" s="20">
        <f>IF(BW745&gt;0,ROUND(PMT($F$92/12,$F$96*12,-BC746),5),0)</f>
        <v>0</v>
      </c>
      <c r="BE746" s="15">
        <f>IF(BW745&gt;0,ROUND(BC746*$E$1/1000,2),0)</f>
        <v>0</v>
      </c>
      <c r="BF746" s="15">
        <f>IF(BW745&gt;0,ROUND(MIN(BC746,$F$168)*$BF$1,2),0)</f>
        <v>0</v>
      </c>
      <c r="BG746" s="22">
        <v>0</v>
      </c>
      <c r="BH746" s="22">
        <f>IF(BW745&gt;0,ROUND(MIN(BC746,$F$168)*$BH$1,0),0)</f>
        <v>0</v>
      </c>
      <c r="BI746" s="22">
        <f>IF(BW745&gt;0,ROUND(MIN(BC746,$F$168)*$BI$1,2),0)</f>
        <v>0</v>
      </c>
      <c r="BJ746" s="22">
        <f>IF(BW745&gt;0,ROUND(MIN(BC746,$F$168)*$BJ$1,2),0)</f>
        <v>0</v>
      </c>
      <c r="BK746" s="22">
        <f>IF(BW745&gt;0,ROUND(MIN(BC746,$F$168)*$BK$1,2),0)</f>
        <v>0</v>
      </c>
      <c r="BL746" s="15">
        <f>IF(BW745&gt;0,BF746+SUM(BH746:BK746),0)</f>
        <v>0</v>
      </c>
      <c r="BM746" s="22">
        <f>IF(BW745&gt;0,ROUND(BL746/12,2),0)</f>
        <v>0</v>
      </c>
      <c r="BN746" s="9">
        <f>INT(BM746)</f>
        <v>0</v>
      </c>
      <c r="BO746" s="23">
        <f>INT((BM746-BN746)*10)/10</f>
        <v>0</v>
      </c>
      <c r="BP746" s="17">
        <f>BM746-BN746-BO746</f>
        <v>0</v>
      </c>
      <c r="BQ746" s="23">
        <f>IF(OR(BP746=0.05,BP746=0),BP746,IF(AND(BP746&gt;0.051,BP746&lt;0.1),0.1,IF(AND(BP746&gt;0.001,BP746&lt;0.05),0.05,BP746)))</f>
        <v>0</v>
      </c>
      <c r="BR746" s="23">
        <f>BN746+BO746+BQ746</f>
        <v>0</v>
      </c>
      <c r="BS746">
        <f>IF(BW745&gt;0,BS745,0)</f>
        <v>0</v>
      </c>
      <c r="BT746" s="7">
        <f>SUM(BD746:BE746)+BR746+BS746</f>
        <v>0</v>
      </c>
      <c r="BU746" s="7">
        <f>IF(AND(BT746&gt;0,BT747=0),BT746,0)</f>
        <v>0</v>
      </c>
      <c r="BV746" s="7">
        <f>IF(BW745&gt;0,BV745,0)</f>
        <v>0</v>
      </c>
      <c r="BW746" s="7">
        <f>IF(ROUND(BT746-BV746,2)&gt;0,ROUND(BT746-BV746,2),0)</f>
        <v>0</v>
      </c>
      <c r="CB746">
        <v>744</v>
      </c>
      <c r="CC746" s="7">
        <f>IF(DB745&gt;0,CC745-1000,CC745)</f>
        <v>0</v>
      </c>
      <c r="CD746" s="20">
        <f>IF(DB745&gt;0,ROUND(PMT($F$92/12,$F$96*12,-CC746),5),0)</f>
        <v>0</v>
      </c>
      <c r="CE746" s="15">
        <f>IF(DB745&gt;0,ROUND(CC746*$CE$1/1000,2),0)</f>
        <v>0</v>
      </c>
      <c r="CF746" s="9">
        <f>INT(CE746)</f>
        <v>0</v>
      </c>
      <c r="CG746" s="23">
        <f>INT((CE746-CF746)*10)/10</f>
        <v>0</v>
      </c>
      <c r="CH746" s="17">
        <f>CE746-CF746-CG746</f>
        <v>0</v>
      </c>
      <c r="CI746" s="23">
        <f>IF(OR(CH746=0.05,CH746=0),CH746,IF(AND(CH746&gt;0.051,CH746&lt;0.1),0.1,IF(AND(CH746&gt;0.001,CH746&lt;0.05),0.05,CH746)))</f>
        <v>0</v>
      </c>
      <c r="CJ746" s="23">
        <f>CF746+CG746+CI746</f>
        <v>0</v>
      </c>
      <c r="CK746" s="15">
        <f>IF(DB745&gt;0,ROUND($CD$1*$CK$1,2),0)</f>
        <v>0</v>
      </c>
      <c r="CL746" s="22">
        <v>0</v>
      </c>
      <c r="CM746" s="22">
        <f>IF(DB745&gt;0,ROUND($CD$1*$CM$1,2),0)</f>
        <v>0</v>
      </c>
      <c r="CN746" s="22">
        <f>IF(DB745&gt;0,ROUND($CD$1*$CN$1,2),0)</f>
        <v>0</v>
      </c>
      <c r="CO746" s="22">
        <f>IF(DB745&gt;0,ROUND($CD$1*$CO$1,2),0)</f>
        <v>0</v>
      </c>
      <c r="CP746" s="22">
        <f>IF(DB745&gt;0,ROUND($CD$1*$CP$1,2),0)</f>
        <v>0</v>
      </c>
      <c r="CQ746" s="15">
        <f>IF(DB745&gt;0,CK746+SUM(CM746:CP746),0)</f>
        <v>0</v>
      </c>
      <c r="CR746" s="22">
        <f>IF(DB745&gt;0,ROUND(CQ746/12,2),0)</f>
        <v>0</v>
      </c>
      <c r="CS746" s="9">
        <f>INT(CR746)</f>
        <v>0</v>
      </c>
      <c r="CT746" s="23">
        <f>INT((CR746-CS746)*10)/10</f>
        <v>0</v>
      </c>
      <c r="CU746" s="17">
        <f>CR746-CS746-CT746</f>
        <v>0</v>
      </c>
      <c r="CV746" s="23">
        <f>IF(OR(CU746=0.05,CU746=0),CU746,IF(AND(CU746&gt;0.051,CU746&lt;0.1),0.1,IF(AND(CU746&gt;0.001,CU746&lt;0.05),0.05,CU746)))</f>
        <v>0</v>
      </c>
      <c r="CW746" s="23">
        <f>CS746+CT746+CV746</f>
        <v>0</v>
      </c>
      <c r="CX746">
        <f>IF(DB745&gt;0,CX745,0)</f>
        <v>0</v>
      </c>
      <c r="CY746" s="7">
        <f>ROUND(CD746+CJ746+CW746+CX746,2)</f>
        <v>0</v>
      </c>
      <c r="CZ746" s="7">
        <f>IF(AND(CY746&gt;0,CY747=0),CY746,0)</f>
        <v>0</v>
      </c>
      <c r="DA746" s="7">
        <f>IF(DB745&gt;0,DA745,0)</f>
        <v>0</v>
      </c>
      <c r="DB746" s="7">
        <f>IF(ROUND(CY746-DA746,2)&gt;0,ROUND(CY746-DA746,2),0)</f>
        <v>0</v>
      </c>
      <c r="EB746">
        <v>744</v>
      </c>
      <c r="EC746" s="7">
        <f>IF(FB745&gt;0,EC745-1000,EC745)</f>
        <v>0</v>
      </c>
      <c r="ED746" s="20">
        <f>IF(FB745&gt;0,ROUND(PMT($F$92/12,$F$96*12,-EC746),5),0)</f>
        <v>0</v>
      </c>
      <c r="EE746" s="15">
        <f>IF(FB745&gt;0,ROUND(EC746*$EE$1/1000,2),0)</f>
        <v>0</v>
      </c>
      <c r="EF746" s="9">
        <f>INT(EE746)</f>
        <v>0</v>
      </c>
      <c r="EG746" s="23">
        <f>INT((EE746-EF746)*10)/10</f>
        <v>0</v>
      </c>
      <c r="EH746" s="17">
        <f>EE746-EF746-EG746</f>
        <v>0</v>
      </c>
      <c r="EI746" s="23">
        <f>IF(OR(EH746=0.05,EH746=0),EH746,IF(AND(EH746&gt;0.051,EH746&lt;0.1),0.1,IF(AND(EH746&gt;0.001,EH746&lt;0.05),0.05,EH746)))</f>
        <v>0</v>
      </c>
      <c r="EJ746" s="23">
        <f>EF746+EG746+EI746</f>
        <v>0</v>
      </c>
      <c r="EK746" s="15">
        <f>IF(FB745&gt;0,ROUND($ED$1*$EK$1,2),0)</f>
        <v>0</v>
      </c>
      <c r="EL746" s="22">
        <v>0</v>
      </c>
      <c r="EM746" s="22">
        <f>IF(FB745&gt;0,ROUND($ED$1*$EM$1,0),0)</f>
        <v>0</v>
      </c>
      <c r="EN746" s="22">
        <f>IF(FB745&gt;0,ROUND($ED$1*$EN$1,2),0)</f>
        <v>0</v>
      </c>
      <c r="EO746" s="22">
        <f>IF(FB745&gt;0,ROUND($ED$1*$EO$1,2),0)</f>
        <v>0</v>
      </c>
      <c r="EP746" s="22">
        <f>IF(FB745&gt;0,ROUND($ED$1*$EP$1,2),0)</f>
        <v>0</v>
      </c>
      <c r="EQ746" s="15">
        <f>IF(FB745&gt;0,EK746+SUM(EM746:EP746),0)</f>
        <v>0</v>
      </c>
      <c r="ER746" s="22">
        <f>IF(FB745&gt;0,ROUND(EQ746/12,2),0)</f>
        <v>0</v>
      </c>
      <c r="ES746" s="9">
        <f>INT(ER746)</f>
        <v>0</v>
      </c>
      <c r="ET746" s="23">
        <f>INT((ER746-ES746)*10)/10</f>
        <v>0</v>
      </c>
      <c r="EU746" s="17">
        <f>ER746-ES746-ET746</f>
        <v>0</v>
      </c>
      <c r="EV746" s="23">
        <f>IF(OR(EU746=0.05,EU746=0),EU746,IF(AND(EU746&gt;0.051,EU746&lt;0.1),0.1,IF(AND(EU746&gt;0.001,EU746&lt;0.05),0.05,EU746)))</f>
        <v>0</v>
      </c>
      <c r="EW746" s="23">
        <f>ES746+ET746+EV746</f>
        <v>0</v>
      </c>
      <c r="EX746">
        <f>IF(FB745&gt;0,EX745,0)</f>
        <v>0</v>
      </c>
      <c r="EY746" s="7">
        <f>ROUND(ED746+EJ746+EW746+EX746,2)</f>
        <v>0</v>
      </c>
      <c r="EZ746" s="7">
        <f>IF(AND(EY746&gt;0,EY747=0),EY746,0)</f>
        <v>0</v>
      </c>
      <c r="FA746" s="7">
        <f>IF(FB745&gt;0,FA745,0)</f>
        <v>0</v>
      </c>
      <c r="FB746" s="7">
        <f>IF(ROUND(EY746-FA746,2)&gt;0,ROUND(EY746-FA746,2),0)</f>
        <v>0</v>
      </c>
      <c r="GB746">
        <v>744</v>
      </c>
      <c r="GC746" s="7">
        <f>IF(HB745&gt;0,GC745-1000,GC745)</f>
        <v>0</v>
      </c>
      <c r="GD746" s="20">
        <f>IF(HB745&gt;0,ROUND(PMT($F$92/12,$F$96*12,-GC746),5),0)</f>
        <v>0</v>
      </c>
      <c r="GE746" s="15">
        <f>IF(HB745&gt;0,ROUND(GC746*$GE$1/1000,2),0)</f>
        <v>0</v>
      </c>
      <c r="GF746" s="9">
        <f>INT(GE746)</f>
        <v>0</v>
      </c>
      <c r="GG746" s="23">
        <f>INT((GE746-GF746)*10)/10</f>
        <v>0</v>
      </c>
      <c r="GH746" s="17">
        <f>GE746-GF746-GG746</f>
        <v>0</v>
      </c>
      <c r="GI746" s="23">
        <f>IF(OR(GH746=0.05,GH746=0),GH746,IF(AND(GH746&gt;0.051,GH746&lt;0.1),0.1,IF(AND(GH746&gt;0.001,GH746&lt;0.05),0.05,GH746)))</f>
        <v>0</v>
      </c>
      <c r="GJ746" s="23">
        <f>GF746+GG746+GI746</f>
        <v>0</v>
      </c>
      <c r="GK746" s="15">
        <f>IF(HB745&gt;0,ROUND($GD$1*$GK$1,2),0)</f>
        <v>0</v>
      </c>
      <c r="GL746" s="22">
        <v>0</v>
      </c>
      <c r="GM746" s="22">
        <f>IF(HB745&gt;0,ROUND($GD$1*$GM$1,0),0)</f>
        <v>0</v>
      </c>
      <c r="GN746" s="22">
        <f>IF(HB745&gt;0,ROUND($GD$1*$GN$1,2),0)</f>
        <v>0</v>
      </c>
      <c r="GO746" s="22">
        <f>IF(HB745&gt;0,ROUND($GD$1*$GO$1,2),0)</f>
        <v>0</v>
      </c>
      <c r="GP746" s="22">
        <f>IF(HB745&gt;0,ROUND($GD$1*$GP$1,2),0)</f>
        <v>0</v>
      </c>
      <c r="GQ746" s="15">
        <f>IF(HB745&gt;0,GK746+SUM(GM746:GP746),0)</f>
        <v>0</v>
      </c>
      <c r="GR746" s="22">
        <f>IF(HB745&gt;0,ROUND(GQ746/12,2),0)</f>
        <v>0</v>
      </c>
      <c r="GS746" s="9">
        <f>INT(GR746)</f>
        <v>0</v>
      </c>
      <c r="GT746" s="23">
        <f>INT((GR746-GS746)*10)/10</f>
        <v>0</v>
      </c>
      <c r="GU746" s="17">
        <f>GR746-GS746-GT746</f>
        <v>0</v>
      </c>
      <c r="GV746" s="23">
        <f>IF(OR(GU746=0.05,GU746=0),GU746,IF(AND(GU746&gt;0.051,GU746&lt;0.1),0.1,IF(AND(GU746&gt;0.001,GU746&lt;0.05),0.05,GU746)))</f>
        <v>0</v>
      </c>
      <c r="GW746" s="23">
        <f>GS746+GT746+GV746</f>
        <v>0</v>
      </c>
      <c r="GX746">
        <f>IF(HB745&gt;0,GX745,0)</f>
        <v>0</v>
      </c>
      <c r="GY746" s="7">
        <f>ROUND(GD746+GJ746+GW746+GX746,2)</f>
        <v>0</v>
      </c>
      <c r="GZ746" s="7">
        <f>IF(AND(GY746&gt;0,GY747=0),GY746,0)</f>
        <v>0</v>
      </c>
      <c r="HA746" s="7">
        <f>IF(HB745&gt;0,HA745,0)</f>
        <v>0</v>
      </c>
      <c r="HB746" s="7">
        <f>IF(ROUND(GY746-HA746,2)&gt;0,ROUND(GY746-HA746,2),0)</f>
        <v>0</v>
      </c>
    </row>
    <row r="747" spans="1:235">
      <c r="BB747">
        <v>745</v>
      </c>
      <c r="BC747" s="7">
        <f>IF(BW746&gt;0,BC746-1000,BC746)</f>
        <v>0</v>
      </c>
      <c r="BD747" s="20">
        <f>IF(BW746&gt;0,ROUND(PMT($F$92/12,$F$96*12,-BC747),5),0)</f>
        <v>0</v>
      </c>
      <c r="BE747" s="15">
        <f>IF(BW746&gt;0,ROUND(BC747*$E$1/1000,2),0)</f>
        <v>0</v>
      </c>
      <c r="BF747" s="15">
        <f>IF(BW746&gt;0,ROUND(MIN(BC747,$F$168)*$BF$1,2),0)</f>
        <v>0</v>
      </c>
      <c r="BG747" s="22">
        <v>0</v>
      </c>
      <c r="BH747" s="22">
        <f>IF(BW746&gt;0,ROUND(MIN(BC747,$F$168)*$BH$1,0),0)</f>
        <v>0</v>
      </c>
      <c r="BI747" s="22">
        <f>IF(BW746&gt;0,ROUND(MIN(BC747,$F$168)*$BI$1,2),0)</f>
        <v>0</v>
      </c>
      <c r="BJ747" s="22">
        <f>IF(BW746&gt;0,ROUND(MIN(BC747,$F$168)*$BJ$1,2),0)</f>
        <v>0</v>
      </c>
      <c r="BK747" s="22">
        <f>IF(BW746&gt;0,ROUND(MIN(BC747,$F$168)*$BK$1,2),0)</f>
        <v>0</v>
      </c>
      <c r="BL747" s="15">
        <f>IF(BW746&gt;0,BF747+SUM(BH747:BK747),0)</f>
        <v>0</v>
      </c>
      <c r="BM747" s="22">
        <f>IF(BW746&gt;0,ROUND(BL747/12,2),0)</f>
        <v>0</v>
      </c>
      <c r="BN747" s="9">
        <f>INT(BM747)</f>
        <v>0</v>
      </c>
      <c r="BO747" s="23">
        <f>INT((BM747-BN747)*10)/10</f>
        <v>0</v>
      </c>
      <c r="BP747" s="17">
        <f>BM747-BN747-BO747</f>
        <v>0</v>
      </c>
      <c r="BQ747" s="23">
        <f>IF(OR(BP747=0.05,BP747=0),BP747,IF(AND(BP747&gt;0.051,BP747&lt;0.1),0.1,IF(AND(BP747&gt;0.001,BP747&lt;0.05),0.05,BP747)))</f>
        <v>0</v>
      </c>
      <c r="BR747" s="23">
        <f>BN747+BO747+BQ747</f>
        <v>0</v>
      </c>
      <c r="BS747">
        <f>IF(BW746&gt;0,BS746,0)</f>
        <v>0</v>
      </c>
      <c r="BT747" s="7">
        <f>SUM(BD747:BE747)+BR747+BS747</f>
        <v>0</v>
      </c>
      <c r="BU747" s="7">
        <f>IF(AND(BT747&gt;0,BT748=0),BT747,0)</f>
        <v>0</v>
      </c>
      <c r="BV747" s="7">
        <f>IF(BW746&gt;0,BV746,0)</f>
        <v>0</v>
      </c>
      <c r="BW747" s="7">
        <f>IF(ROUND(BT747-BV747,2)&gt;0,ROUND(BT747-BV747,2),0)</f>
        <v>0</v>
      </c>
      <c r="CB747">
        <v>745</v>
      </c>
      <c r="CC747" s="7">
        <f>IF(DB746&gt;0,CC746-1000,CC746)</f>
        <v>0</v>
      </c>
      <c r="CD747" s="20">
        <f>IF(DB746&gt;0,ROUND(PMT($F$92/12,$F$96*12,-CC747),5),0)</f>
        <v>0</v>
      </c>
      <c r="CE747" s="15">
        <f>IF(DB746&gt;0,ROUND(CC747*$CE$1/1000,2),0)</f>
        <v>0</v>
      </c>
      <c r="CF747" s="9">
        <f>INT(CE747)</f>
        <v>0</v>
      </c>
      <c r="CG747" s="23">
        <f>INT((CE747-CF747)*10)/10</f>
        <v>0</v>
      </c>
      <c r="CH747" s="17">
        <f>CE747-CF747-CG747</f>
        <v>0</v>
      </c>
      <c r="CI747" s="23">
        <f>IF(OR(CH747=0.05,CH747=0),CH747,IF(AND(CH747&gt;0.051,CH747&lt;0.1),0.1,IF(AND(CH747&gt;0.001,CH747&lt;0.05),0.05,CH747)))</f>
        <v>0</v>
      </c>
      <c r="CJ747" s="23">
        <f>CF747+CG747+CI747</f>
        <v>0</v>
      </c>
      <c r="CK747" s="15">
        <f>IF(DB746&gt;0,ROUND($CD$1*$CK$1,2),0)</f>
        <v>0</v>
      </c>
      <c r="CL747" s="22">
        <v>0</v>
      </c>
      <c r="CM747" s="22">
        <f>IF(DB746&gt;0,ROUND($CD$1*$CM$1,2),0)</f>
        <v>0</v>
      </c>
      <c r="CN747" s="22">
        <f>IF(DB746&gt;0,ROUND($CD$1*$CN$1,2),0)</f>
        <v>0</v>
      </c>
      <c r="CO747" s="22">
        <f>IF(DB746&gt;0,ROUND($CD$1*$CO$1,2),0)</f>
        <v>0</v>
      </c>
      <c r="CP747" s="22">
        <f>IF(DB746&gt;0,ROUND($CD$1*$CP$1,2),0)</f>
        <v>0</v>
      </c>
      <c r="CQ747" s="15">
        <f>IF(DB746&gt;0,CK747+SUM(CM747:CP747),0)</f>
        <v>0</v>
      </c>
      <c r="CR747" s="22">
        <f>IF(DB746&gt;0,ROUND(CQ747/12,2),0)</f>
        <v>0</v>
      </c>
      <c r="CS747" s="9">
        <f>INT(CR747)</f>
        <v>0</v>
      </c>
      <c r="CT747" s="23">
        <f>INT((CR747-CS747)*10)/10</f>
        <v>0</v>
      </c>
      <c r="CU747" s="17">
        <f>CR747-CS747-CT747</f>
        <v>0</v>
      </c>
      <c r="CV747" s="23">
        <f>IF(OR(CU747=0.05,CU747=0),CU747,IF(AND(CU747&gt;0.051,CU747&lt;0.1),0.1,IF(AND(CU747&gt;0.001,CU747&lt;0.05),0.05,CU747)))</f>
        <v>0</v>
      </c>
      <c r="CW747" s="23">
        <f>CS747+CT747+CV747</f>
        <v>0</v>
      </c>
      <c r="CX747">
        <f>IF(DB746&gt;0,CX746,0)</f>
        <v>0</v>
      </c>
      <c r="CY747" s="7">
        <f>ROUND(CD747+CJ747+CW747+CX747,2)</f>
        <v>0</v>
      </c>
      <c r="CZ747" s="7">
        <f>IF(AND(CY747&gt;0,CY748=0),CY747,0)</f>
        <v>0</v>
      </c>
      <c r="DA747" s="7">
        <f>IF(DB746&gt;0,DA746,0)</f>
        <v>0</v>
      </c>
      <c r="DB747" s="7">
        <f>IF(ROUND(CY747-DA747,2)&gt;0,ROUND(CY747-DA747,2),0)</f>
        <v>0</v>
      </c>
      <c r="EB747">
        <v>745</v>
      </c>
      <c r="EC747" s="7">
        <f>IF(FB746&gt;0,EC746-1000,EC746)</f>
        <v>0</v>
      </c>
      <c r="ED747" s="20">
        <f>IF(FB746&gt;0,ROUND(PMT($F$92/12,$F$96*12,-EC747),5),0)</f>
        <v>0</v>
      </c>
      <c r="EE747" s="15">
        <f>IF(FB746&gt;0,ROUND(EC747*$EE$1/1000,2),0)</f>
        <v>0</v>
      </c>
      <c r="EF747" s="9">
        <f>INT(EE747)</f>
        <v>0</v>
      </c>
      <c r="EG747" s="23">
        <f>INT((EE747-EF747)*10)/10</f>
        <v>0</v>
      </c>
      <c r="EH747" s="17">
        <f>EE747-EF747-EG747</f>
        <v>0</v>
      </c>
      <c r="EI747" s="23">
        <f>IF(OR(EH747=0.05,EH747=0),EH747,IF(AND(EH747&gt;0.051,EH747&lt;0.1),0.1,IF(AND(EH747&gt;0.001,EH747&lt;0.05),0.05,EH747)))</f>
        <v>0</v>
      </c>
      <c r="EJ747" s="23">
        <f>EF747+EG747+EI747</f>
        <v>0</v>
      </c>
      <c r="EK747" s="15">
        <f>IF(FB746&gt;0,ROUND($ED$1*$EK$1,2),0)</f>
        <v>0</v>
      </c>
      <c r="EL747" s="22">
        <v>0</v>
      </c>
      <c r="EM747" s="22">
        <f>IF(FB746&gt;0,ROUND($ED$1*$EM$1,0),0)</f>
        <v>0</v>
      </c>
      <c r="EN747" s="22">
        <f>IF(FB746&gt;0,ROUND($ED$1*$EN$1,2),0)</f>
        <v>0</v>
      </c>
      <c r="EO747" s="22">
        <f>IF(FB746&gt;0,ROUND($ED$1*$EO$1,2),0)</f>
        <v>0</v>
      </c>
      <c r="EP747" s="22">
        <f>IF(FB746&gt;0,ROUND($ED$1*$EP$1,2),0)</f>
        <v>0</v>
      </c>
      <c r="EQ747" s="15">
        <f>IF(FB746&gt;0,EK747+SUM(EM747:EP747),0)</f>
        <v>0</v>
      </c>
      <c r="ER747" s="22">
        <f>IF(FB746&gt;0,ROUND(EQ747/12,2),0)</f>
        <v>0</v>
      </c>
      <c r="ES747" s="9">
        <f>INT(ER747)</f>
        <v>0</v>
      </c>
      <c r="ET747" s="23">
        <f>INT((ER747-ES747)*10)/10</f>
        <v>0</v>
      </c>
      <c r="EU747" s="17">
        <f>ER747-ES747-ET747</f>
        <v>0</v>
      </c>
      <c r="EV747" s="23">
        <f>IF(OR(EU747=0.05,EU747=0),EU747,IF(AND(EU747&gt;0.051,EU747&lt;0.1),0.1,IF(AND(EU747&gt;0.001,EU747&lt;0.05),0.05,EU747)))</f>
        <v>0</v>
      </c>
      <c r="EW747" s="23">
        <f>ES747+ET747+EV747</f>
        <v>0</v>
      </c>
      <c r="EX747">
        <f>IF(FB746&gt;0,EX746,0)</f>
        <v>0</v>
      </c>
      <c r="EY747" s="7">
        <f>ROUND(ED747+EJ747+EW747+EX747,2)</f>
        <v>0</v>
      </c>
      <c r="EZ747" s="7">
        <f>IF(AND(EY747&gt;0,EY748=0),EY747,0)</f>
        <v>0</v>
      </c>
      <c r="FA747" s="7">
        <f>IF(FB746&gt;0,FA746,0)</f>
        <v>0</v>
      </c>
      <c r="FB747" s="7">
        <f>IF(ROUND(EY747-FA747,2)&gt;0,ROUND(EY747-FA747,2),0)</f>
        <v>0</v>
      </c>
      <c r="GB747">
        <v>745</v>
      </c>
      <c r="GC747" s="7">
        <f>IF(HB746&gt;0,GC746-1000,GC746)</f>
        <v>0</v>
      </c>
      <c r="GD747" s="20">
        <f>IF(HB746&gt;0,ROUND(PMT($F$92/12,$F$96*12,-GC747),5),0)</f>
        <v>0</v>
      </c>
      <c r="GE747" s="15">
        <f>IF(HB746&gt;0,ROUND(GC747*$GE$1/1000,2),0)</f>
        <v>0</v>
      </c>
      <c r="GF747" s="9">
        <f>INT(GE747)</f>
        <v>0</v>
      </c>
      <c r="GG747" s="23">
        <f>INT((GE747-GF747)*10)/10</f>
        <v>0</v>
      </c>
      <c r="GH747" s="17">
        <f>GE747-GF747-GG747</f>
        <v>0</v>
      </c>
      <c r="GI747" s="23">
        <f>IF(OR(GH747=0.05,GH747=0),GH747,IF(AND(GH747&gt;0.051,GH747&lt;0.1),0.1,IF(AND(GH747&gt;0.001,GH747&lt;0.05),0.05,GH747)))</f>
        <v>0</v>
      </c>
      <c r="GJ747" s="23">
        <f>GF747+GG747+GI747</f>
        <v>0</v>
      </c>
      <c r="GK747" s="15">
        <f>IF(HB746&gt;0,ROUND($GD$1*$GK$1,2),0)</f>
        <v>0</v>
      </c>
      <c r="GL747" s="22">
        <v>0</v>
      </c>
      <c r="GM747" s="22">
        <f>IF(HB746&gt;0,ROUND($GD$1*$GM$1,0),0)</f>
        <v>0</v>
      </c>
      <c r="GN747" s="22">
        <f>IF(HB746&gt;0,ROUND($GD$1*$GN$1,2),0)</f>
        <v>0</v>
      </c>
      <c r="GO747" s="22">
        <f>IF(HB746&gt;0,ROUND($GD$1*$GO$1,2),0)</f>
        <v>0</v>
      </c>
      <c r="GP747" s="22">
        <f>IF(HB746&gt;0,ROUND($GD$1*$GP$1,2),0)</f>
        <v>0</v>
      </c>
      <c r="GQ747" s="15">
        <f>IF(HB746&gt;0,GK747+SUM(GM747:GP747),0)</f>
        <v>0</v>
      </c>
      <c r="GR747" s="22">
        <f>IF(HB746&gt;0,ROUND(GQ747/12,2),0)</f>
        <v>0</v>
      </c>
      <c r="GS747" s="9">
        <f>INT(GR747)</f>
        <v>0</v>
      </c>
      <c r="GT747" s="23">
        <f>INT((GR747-GS747)*10)/10</f>
        <v>0</v>
      </c>
      <c r="GU747" s="17">
        <f>GR747-GS747-GT747</f>
        <v>0</v>
      </c>
      <c r="GV747" s="23">
        <f>IF(OR(GU747=0.05,GU747=0),GU747,IF(AND(GU747&gt;0.051,GU747&lt;0.1),0.1,IF(AND(GU747&gt;0.001,GU747&lt;0.05),0.05,GU747)))</f>
        <v>0</v>
      </c>
      <c r="GW747" s="23">
        <f>GS747+GT747+GV747</f>
        <v>0</v>
      </c>
      <c r="GX747">
        <f>IF(HB746&gt;0,GX746,0)</f>
        <v>0</v>
      </c>
      <c r="GY747" s="7">
        <f>ROUND(GD747+GJ747+GW747+GX747,2)</f>
        <v>0</v>
      </c>
      <c r="GZ747" s="7">
        <f>IF(AND(GY747&gt;0,GY748=0),GY747,0)</f>
        <v>0</v>
      </c>
      <c r="HA747" s="7">
        <f>IF(HB746&gt;0,HA746,0)</f>
        <v>0</v>
      </c>
      <c r="HB747" s="7">
        <f>IF(ROUND(GY747-HA747,2)&gt;0,ROUND(GY747-HA747,2),0)</f>
        <v>0</v>
      </c>
    </row>
    <row r="748" spans="1:235">
      <c r="BB748">
        <v>746</v>
      </c>
      <c r="BC748" s="7">
        <f>IF(BW747&gt;0,BC747-1000,BC747)</f>
        <v>0</v>
      </c>
      <c r="BD748" s="20">
        <f>IF(BW747&gt;0,ROUND(PMT($F$92/12,$F$96*12,-BC748),5),0)</f>
        <v>0</v>
      </c>
      <c r="BE748" s="15">
        <f>IF(BW747&gt;0,ROUND(BC748*$E$1/1000,2),0)</f>
        <v>0</v>
      </c>
      <c r="BF748" s="15">
        <f>IF(BW747&gt;0,ROUND(MIN(BC748,$F$168)*$BF$1,2),0)</f>
        <v>0</v>
      </c>
      <c r="BG748" s="22">
        <v>0</v>
      </c>
      <c r="BH748" s="22">
        <f>IF(BW747&gt;0,ROUND(MIN(BC748,$F$168)*$BH$1,0),0)</f>
        <v>0</v>
      </c>
      <c r="BI748" s="22">
        <f>IF(BW747&gt;0,ROUND(MIN(BC748,$F$168)*$BI$1,2),0)</f>
        <v>0</v>
      </c>
      <c r="BJ748" s="22">
        <f>IF(BW747&gt;0,ROUND(MIN(BC748,$F$168)*$BJ$1,2),0)</f>
        <v>0</v>
      </c>
      <c r="BK748" s="22">
        <f>IF(BW747&gt;0,ROUND(MIN(BC748,$F$168)*$BK$1,2),0)</f>
        <v>0</v>
      </c>
      <c r="BL748" s="15">
        <f>IF(BW747&gt;0,BF748+SUM(BH748:BK748),0)</f>
        <v>0</v>
      </c>
      <c r="BM748" s="22">
        <f>IF(BW747&gt;0,ROUND(BL748/12,2),0)</f>
        <v>0</v>
      </c>
      <c r="BN748" s="9">
        <f>INT(BM748)</f>
        <v>0</v>
      </c>
      <c r="BO748" s="23">
        <f>INT((BM748-BN748)*10)/10</f>
        <v>0</v>
      </c>
      <c r="BP748" s="17">
        <f>BM748-BN748-BO748</f>
        <v>0</v>
      </c>
      <c r="BQ748" s="23">
        <f>IF(OR(BP748=0.05,BP748=0),BP748,IF(AND(BP748&gt;0.051,BP748&lt;0.1),0.1,IF(AND(BP748&gt;0.001,BP748&lt;0.05),0.05,BP748)))</f>
        <v>0</v>
      </c>
      <c r="BR748" s="23">
        <f>BN748+BO748+BQ748</f>
        <v>0</v>
      </c>
      <c r="BS748">
        <f>IF(BW747&gt;0,BS747,0)</f>
        <v>0</v>
      </c>
      <c r="BT748" s="7">
        <f>SUM(BD748:BE748)+BR748+BS748</f>
        <v>0</v>
      </c>
      <c r="BU748" s="7">
        <f>IF(AND(BT748&gt;0,BT749=0),BT748,0)</f>
        <v>0</v>
      </c>
      <c r="BV748" s="7">
        <f>IF(BW747&gt;0,BV747,0)</f>
        <v>0</v>
      </c>
      <c r="BW748" s="7">
        <f>IF(ROUND(BT748-BV748,2)&gt;0,ROUND(BT748-BV748,2),0)</f>
        <v>0</v>
      </c>
      <c r="CB748">
        <v>746</v>
      </c>
      <c r="CC748" s="7">
        <f>IF(DB747&gt;0,CC747-1000,CC747)</f>
        <v>0</v>
      </c>
      <c r="CD748" s="20">
        <f>IF(DB747&gt;0,ROUND(PMT($F$92/12,$F$96*12,-CC748),5),0)</f>
        <v>0</v>
      </c>
      <c r="CE748" s="15">
        <f>IF(DB747&gt;0,ROUND(CC748*$CE$1/1000,2),0)</f>
        <v>0</v>
      </c>
      <c r="CF748" s="9">
        <f>INT(CE748)</f>
        <v>0</v>
      </c>
      <c r="CG748" s="23">
        <f>INT((CE748-CF748)*10)/10</f>
        <v>0</v>
      </c>
      <c r="CH748" s="17">
        <f>CE748-CF748-CG748</f>
        <v>0</v>
      </c>
      <c r="CI748" s="23">
        <f>IF(OR(CH748=0.05,CH748=0),CH748,IF(AND(CH748&gt;0.051,CH748&lt;0.1),0.1,IF(AND(CH748&gt;0.001,CH748&lt;0.05),0.05,CH748)))</f>
        <v>0</v>
      </c>
      <c r="CJ748" s="23">
        <f>CF748+CG748+CI748</f>
        <v>0</v>
      </c>
      <c r="CK748" s="15">
        <f>IF(DB747&gt;0,ROUND($CD$1*$CK$1,2),0)</f>
        <v>0</v>
      </c>
      <c r="CL748" s="22">
        <v>0</v>
      </c>
      <c r="CM748" s="22">
        <f>IF(DB747&gt;0,ROUND($CD$1*$CM$1,2),0)</f>
        <v>0</v>
      </c>
      <c r="CN748" s="22">
        <f>IF(DB747&gt;0,ROUND($CD$1*$CN$1,2),0)</f>
        <v>0</v>
      </c>
      <c r="CO748" s="22">
        <f>IF(DB747&gt;0,ROUND($CD$1*$CO$1,2),0)</f>
        <v>0</v>
      </c>
      <c r="CP748" s="22">
        <f>IF(DB747&gt;0,ROUND($CD$1*$CP$1,2),0)</f>
        <v>0</v>
      </c>
      <c r="CQ748" s="15">
        <f>IF(DB747&gt;0,CK748+SUM(CM748:CP748),0)</f>
        <v>0</v>
      </c>
      <c r="CR748" s="22">
        <f>IF(DB747&gt;0,ROUND(CQ748/12,2),0)</f>
        <v>0</v>
      </c>
      <c r="CS748" s="9">
        <f>INT(CR748)</f>
        <v>0</v>
      </c>
      <c r="CT748" s="23">
        <f>INT((CR748-CS748)*10)/10</f>
        <v>0</v>
      </c>
      <c r="CU748" s="17">
        <f>CR748-CS748-CT748</f>
        <v>0</v>
      </c>
      <c r="CV748" s="23">
        <f>IF(OR(CU748=0.05,CU748=0),CU748,IF(AND(CU748&gt;0.051,CU748&lt;0.1),0.1,IF(AND(CU748&gt;0.001,CU748&lt;0.05),0.05,CU748)))</f>
        <v>0</v>
      </c>
      <c r="CW748" s="23">
        <f>CS748+CT748+CV748</f>
        <v>0</v>
      </c>
      <c r="CX748">
        <f>IF(DB747&gt;0,CX747,0)</f>
        <v>0</v>
      </c>
      <c r="CY748" s="7">
        <f>ROUND(CD748+CJ748+CW748+CX748,2)</f>
        <v>0</v>
      </c>
      <c r="CZ748" s="7">
        <f>IF(AND(CY748&gt;0,CY749=0),CY748,0)</f>
        <v>0</v>
      </c>
      <c r="DA748" s="7">
        <f>IF(DB747&gt;0,DA747,0)</f>
        <v>0</v>
      </c>
      <c r="DB748" s="7">
        <f>IF(ROUND(CY748-DA748,2)&gt;0,ROUND(CY748-DA748,2),0)</f>
        <v>0</v>
      </c>
      <c r="EB748">
        <v>746</v>
      </c>
      <c r="EC748" s="7">
        <f>IF(FB747&gt;0,EC747-1000,EC747)</f>
        <v>0</v>
      </c>
      <c r="ED748" s="20">
        <f>IF(FB747&gt;0,ROUND(PMT($F$92/12,$F$96*12,-EC748),5),0)</f>
        <v>0</v>
      </c>
      <c r="EE748" s="15">
        <f>IF(FB747&gt;0,ROUND(EC748*$EE$1/1000,2),0)</f>
        <v>0</v>
      </c>
      <c r="EF748" s="9">
        <f>INT(EE748)</f>
        <v>0</v>
      </c>
      <c r="EG748" s="23">
        <f>INT((EE748-EF748)*10)/10</f>
        <v>0</v>
      </c>
      <c r="EH748" s="17">
        <f>EE748-EF748-EG748</f>
        <v>0</v>
      </c>
      <c r="EI748" s="23">
        <f>IF(OR(EH748=0.05,EH748=0),EH748,IF(AND(EH748&gt;0.051,EH748&lt;0.1),0.1,IF(AND(EH748&gt;0.001,EH748&lt;0.05),0.05,EH748)))</f>
        <v>0</v>
      </c>
      <c r="EJ748" s="23">
        <f>EF748+EG748+EI748</f>
        <v>0</v>
      </c>
      <c r="EK748" s="15">
        <f>IF(FB747&gt;0,ROUND($ED$1*$EK$1,2),0)</f>
        <v>0</v>
      </c>
      <c r="EL748" s="22">
        <v>0</v>
      </c>
      <c r="EM748" s="22">
        <f>IF(FB747&gt;0,ROUND($ED$1*$EM$1,0),0)</f>
        <v>0</v>
      </c>
      <c r="EN748" s="22">
        <f>IF(FB747&gt;0,ROUND($ED$1*$EN$1,2),0)</f>
        <v>0</v>
      </c>
      <c r="EO748" s="22">
        <f>IF(FB747&gt;0,ROUND($ED$1*$EO$1,2),0)</f>
        <v>0</v>
      </c>
      <c r="EP748" s="22">
        <f>IF(FB747&gt;0,ROUND($ED$1*$EP$1,2),0)</f>
        <v>0</v>
      </c>
      <c r="EQ748" s="15">
        <f>IF(FB747&gt;0,EK748+SUM(EM748:EP748),0)</f>
        <v>0</v>
      </c>
      <c r="ER748" s="22">
        <f>IF(FB747&gt;0,ROUND(EQ748/12,2),0)</f>
        <v>0</v>
      </c>
      <c r="ES748" s="9">
        <f>INT(ER748)</f>
        <v>0</v>
      </c>
      <c r="ET748" s="23">
        <f>INT((ER748-ES748)*10)/10</f>
        <v>0</v>
      </c>
      <c r="EU748" s="17">
        <f>ER748-ES748-ET748</f>
        <v>0</v>
      </c>
      <c r="EV748" s="23">
        <f>IF(OR(EU748=0.05,EU748=0),EU748,IF(AND(EU748&gt;0.051,EU748&lt;0.1),0.1,IF(AND(EU748&gt;0.001,EU748&lt;0.05),0.05,EU748)))</f>
        <v>0</v>
      </c>
      <c r="EW748" s="23">
        <f>ES748+ET748+EV748</f>
        <v>0</v>
      </c>
      <c r="EX748">
        <f>IF(FB747&gt;0,EX747,0)</f>
        <v>0</v>
      </c>
      <c r="EY748" s="7">
        <f>ROUND(ED748+EJ748+EW748+EX748,2)</f>
        <v>0</v>
      </c>
      <c r="EZ748" s="7">
        <f>IF(AND(EY748&gt;0,EY749=0),EY748,0)</f>
        <v>0</v>
      </c>
      <c r="FA748" s="7">
        <f>IF(FB747&gt;0,FA747,0)</f>
        <v>0</v>
      </c>
      <c r="FB748" s="7">
        <f>IF(ROUND(EY748-FA748,2)&gt;0,ROUND(EY748-FA748,2),0)</f>
        <v>0</v>
      </c>
      <c r="GB748">
        <v>746</v>
      </c>
      <c r="GC748" s="7">
        <f>IF(HB747&gt;0,GC747-1000,GC747)</f>
        <v>0</v>
      </c>
      <c r="GD748" s="20">
        <f>IF(HB747&gt;0,ROUND(PMT($F$92/12,$F$96*12,-GC748),5),0)</f>
        <v>0</v>
      </c>
      <c r="GE748" s="15">
        <f>IF(HB747&gt;0,ROUND(GC748*$GE$1/1000,2),0)</f>
        <v>0</v>
      </c>
      <c r="GF748" s="9">
        <f>INT(GE748)</f>
        <v>0</v>
      </c>
      <c r="GG748" s="23">
        <f>INT((GE748-GF748)*10)/10</f>
        <v>0</v>
      </c>
      <c r="GH748" s="17">
        <f>GE748-GF748-GG748</f>
        <v>0</v>
      </c>
      <c r="GI748" s="23">
        <f>IF(OR(GH748=0.05,GH748=0),GH748,IF(AND(GH748&gt;0.051,GH748&lt;0.1),0.1,IF(AND(GH748&gt;0.001,GH748&lt;0.05),0.05,GH748)))</f>
        <v>0</v>
      </c>
      <c r="GJ748" s="23">
        <f>GF748+GG748+GI748</f>
        <v>0</v>
      </c>
      <c r="GK748" s="15">
        <f>IF(HB747&gt;0,ROUND($GD$1*$GK$1,2),0)</f>
        <v>0</v>
      </c>
      <c r="GL748" s="22">
        <v>0</v>
      </c>
      <c r="GM748" s="22">
        <f>IF(HB747&gt;0,ROUND($GD$1*$GM$1,0),0)</f>
        <v>0</v>
      </c>
      <c r="GN748" s="22">
        <f>IF(HB747&gt;0,ROUND($GD$1*$GN$1,2),0)</f>
        <v>0</v>
      </c>
      <c r="GO748" s="22">
        <f>IF(HB747&gt;0,ROUND($GD$1*$GO$1,2),0)</f>
        <v>0</v>
      </c>
      <c r="GP748" s="22">
        <f>IF(HB747&gt;0,ROUND($GD$1*$GP$1,2),0)</f>
        <v>0</v>
      </c>
      <c r="GQ748" s="15">
        <f>IF(HB747&gt;0,GK748+SUM(GM748:GP748),0)</f>
        <v>0</v>
      </c>
      <c r="GR748" s="22">
        <f>IF(HB747&gt;0,ROUND(GQ748/12,2),0)</f>
        <v>0</v>
      </c>
      <c r="GS748" s="9">
        <f>INT(GR748)</f>
        <v>0</v>
      </c>
      <c r="GT748" s="23">
        <f>INT((GR748-GS748)*10)/10</f>
        <v>0</v>
      </c>
      <c r="GU748" s="17">
        <f>GR748-GS748-GT748</f>
        <v>0</v>
      </c>
      <c r="GV748" s="23">
        <f>IF(OR(GU748=0.05,GU748=0),GU748,IF(AND(GU748&gt;0.051,GU748&lt;0.1),0.1,IF(AND(GU748&gt;0.001,GU748&lt;0.05),0.05,GU748)))</f>
        <v>0</v>
      </c>
      <c r="GW748" s="23">
        <f>GS748+GT748+GV748</f>
        <v>0</v>
      </c>
      <c r="GX748">
        <f>IF(HB747&gt;0,GX747,0)</f>
        <v>0</v>
      </c>
      <c r="GY748" s="7">
        <f>ROUND(GD748+GJ748+GW748+GX748,2)</f>
        <v>0</v>
      </c>
      <c r="GZ748" s="7">
        <f>IF(AND(GY748&gt;0,GY749=0),GY748,0)</f>
        <v>0</v>
      </c>
      <c r="HA748" s="7">
        <f>IF(HB747&gt;0,HA747,0)</f>
        <v>0</v>
      </c>
      <c r="HB748" s="7">
        <f>IF(ROUND(GY748-HA748,2)&gt;0,ROUND(GY748-HA748,2),0)</f>
        <v>0</v>
      </c>
    </row>
    <row r="749" spans="1:235">
      <c r="BB749">
        <v>747</v>
      </c>
      <c r="BC749" s="7">
        <f>IF(BW748&gt;0,BC748-1000,BC748)</f>
        <v>0</v>
      </c>
      <c r="BD749" s="20">
        <f>IF(BW748&gt;0,ROUND(PMT($F$92/12,$F$96*12,-BC749),5),0)</f>
        <v>0</v>
      </c>
      <c r="BE749" s="15">
        <f>IF(BW748&gt;0,ROUND(BC749*$E$1/1000,2),0)</f>
        <v>0</v>
      </c>
      <c r="BF749" s="15">
        <f>IF(BW748&gt;0,ROUND(MIN(BC749,$F$168)*$BF$1,2),0)</f>
        <v>0</v>
      </c>
      <c r="BG749" s="22">
        <v>0</v>
      </c>
      <c r="BH749" s="22">
        <f>IF(BW748&gt;0,ROUND(MIN(BC749,$F$168)*$BH$1,0),0)</f>
        <v>0</v>
      </c>
      <c r="BI749" s="22">
        <f>IF(BW748&gt;0,ROUND(MIN(BC749,$F$168)*$BI$1,2),0)</f>
        <v>0</v>
      </c>
      <c r="BJ749" s="22">
        <f>IF(BW748&gt;0,ROUND(MIN(BC749,$F$168)*$BJ$1,2),0)</f>
        <v>0</v>
      </c>
      <c r="BK749" s="22">
        <f>IF(BW748&gt;0,ROUND(MIN(BC749,$F$168)*$BK$1,2),0)</f>
        <v>0</v>
      </c>
      <c r="BL749" s="15">
        <f>IF(BW748&gt;0,BF749+SUM(BH749:BK749),0)</f>
        <v>0</v>
      </c>
      <c r="BM749" s="22">
        <f>IF(BW748&gt;0,ROUND(BL749/12,2),0)</f>
        <v>0</v>
      </c>
      <c r="BN749" s="9">
        <f>INT(BM749)</f>
        <v>0</v>
      </c>
      <c r="BO749" s="23">
        <f>INT((BM749-BN749)*10)/10</f>
        <v>0</v>
      </c>
      <c r="BP749" s="17">
        <f>BM749-BN749-BO749</f>
        <v>0</v>
      </c>
      <c r="BQ749" s="23">
        <f>IF(OR(BP749=0.05,BP749=0),BP749,IF(AND(BP749&gt;0.051,BP749&lt;0.1),0.1,IF(AND(BP749&gt;0.001,BP749&lt;0.05),0.05,BP749)))</f>
        <v>0</v>
      </c>
      <c r="BR749" s="23">
        <f>BN749+BO749+BQ749</f>
        <v>0</v>
      </c>
      <c r="BS749">
        <f>IF(BW748&gt;0,BS748,0)</f>
        <v>0</v>
      </c>
      <c r="BT749" s="7">
        <f>SUM(BD749:BE749)+BR749+BS749</f>
        <v>0</v>
      </c>
      <c r="BU749" s="7">
        <f>IF(AND(BT749&gt;0,BT750=0),BT749,0)</f>
        <v>0</v>
      </c>
      <c r="BV749" s="7">
        <f>IF(BW748&gt;0,BV748,0)</f>
        <v>0</v>
      </c>
      <c r="BW749" s="7">
        <f>IF(ROUND(BT749-BV749,2)&gt;0,ROUND(BT749-BV749,2),0)</f>
        <v>0</v>
      </c>
      <c r="CB749">
        <v>747</v>
      </c>
      <c r="CC749" s="7">
        <f>IF(DB748&gt;0,CC748-1000,CC748)</f>
        <v>0</v>
      </c>
      <c r="CD749" s="20">
        <f>IF(DB748&gt;0,ROUND(PMT($F$92/12,$F$96*12,-CC749),5),0)</f>
        <v>0</v>
      </c>
      <c r="CE749" s="15">
        <f>IF(DB748&gt;0,ROUND(CC749*$CE$1/1000,2),0)</f>
        <v>0</v>
      </c>
      <c r="CF749" s="9">
        <f>INT(CE749)</f>
        <v>0</v>
      </c>
      <c r="CG749" s="23">
        <f>INT((CE749-CF749)*10)/10</f>
        <v>0</v>
      </c>
      <c r="CH749" s="17">
        <f>CE749-CF749-CG749</f>
        <v>0</v>
      </c>
      <c r="CI749" s="23">
        <f>IF(OR(CH749=0.05,CH749=0),CH749,IF(AND(CH749&gt;0.051,CH749&lt;0.1),0.1,IF(AND(CH749&gt;0.001,CH749&lt;0.05),0.05,CH749)))</f>
        <v>0</v>
      </c>
      <c r="CJ749" s="23">
        <f>CF749+CG749+CI749</f>
        <v>0</v>
      </c>
      <c r="CK749" s="15">
        <f>IF(DB748&gt;0,ROUND($CD$1*$CK$1,2),0)</f>
        <v>0</v>
      </c>
      <c r="CL749" s="22">
        <v>0</v>
      </c>
      <c r="CM749" s="22">
        <f>IF(DB748&gt;0,ROUND($CD$1*$CM$1,2),0)</f>
        <v>0</v>
      </c>
      <c r="CN749" s="22">
        <f>IF(DB748&gt;0,ROUND($CD$1*$CN$1,2),0)</f>
        <v>0</v>
      </c>
      <c r="CO749" s="22">
        <f>IF(DB748&gt;0,ROUND($CD$1*$CO$1,2),0)</f>
        <v>0</v>
      </c>
      <c r="CP749" s="22">
        <f>IF(DB748&gt;0,ROUND($CD$1*$CP$1,2),0)</f>
        <v>0</v>
      </c>
      <c r="CQ749" s="15">
        <f>IF(DB748&gt;0,CK749+SUM(CM749:CP749),0)</f>
        <v>0</v>
      </c>
      <c r="CR749" s="22">
        <f>IF(DB748&gt;0,ROUND(CQ749/12,2),0)</f>
        <v>0</v>
      </c>
      <c r="CS749" s="9">
        <f>INT(CR749)</f>
        <v>0</v>
      </c>
      <c r="CT749" s="23">
        <f>INT((CR749-CS749)*10)/10</f>
        <v>0</v>
      </c>
      <c r="CU749" s="17">
        <f>CR749-CS749-CT749</f>
        <v>0</v>
      </c>
      <c r="CV749" s="23">
        <f>IF(OR(CU749=0.05,CU749=0),CU749,IF(AND(CU749&gt;0.051,CU749&lt;0.1),0.1,IF(AND(CU749&gt;0.001,CU749&lt;0.05),0.05,CU749)))</f>
        <v>0</v>
      </c>
      <c r="CW749" s="23">
        <f>CS749+CT749+CV749</f>
        <v>0</v>
      </c>
      <c r="CX749">
        <f>IF(DB748&gt;0,CX748,0)</f>
        <v>0</v>
      </c>
      <c r="CY749" s="7">
        <f>ROUND(CD749+CJ749+CW749+CX749,2)</f>
        <v>0</v>
      </c>
      <c r="CZ749" s="7">
        <f>IF(AND(CY749&gt;0,CY750=0),CY749,0)</f>
        <v>0</v>
      </c>
      <c r="DA749" s="7">
        <f>IF(DB748&gt;0,DA748,0)</f>
        <v>0</v>
      </c>
      <c r="DB749" s="7">
        <f>IF(ROUND(CY749-DA749,2)&gt;0,ROUND(CY749-DA749,2),0)</f>
        <v>0</v>
      </c>
      <c r="EB749">
        <v>747</v>
      </c>
      <c r="EC749" s="7">
        <f>IF(FB748&gt;0,EC748-1000,EC748)</f>
        <v>0</v>
      </c>
      <c r="ED749" s="20">
        <f>IF(FB748&gt;0,ROUND(PMT($F$92/12,$F$96*12,-EC749),5),0)</f>
        <v>0</v>
      </c>
      <c r="EE749" s="15">
        <f>IF(FB748&gt;0,ROUND(EC749*$EE$1/1000,2),0)</f>
        <v>0</v>
      </c>
      <c r="EF749" s="9">
        <f>INT(EE749)</f>
        <v>0</v>
      </c>
      <c r="EG749" s="23">
        <f>INT((EE749-EF749)*10)/10</f>
        <v>0</v>
      </c>
      <c r="EH749" s="17">
        <f>EE749-EF749-EG749</f>
        <v>0</v>
      </c>
      <c r="EI749" s="23">
        <f>IF(OR(EH749=0.05,EH749=0),EH749,IF(AND(EH749&gt;0.051,EH749&lt;0.1),0.1,IF(AND(EH749&gt;0.001,EH749&lt;0.05),0.05,EH749)))</f>
        <v>0</v>
      </c>
      <c r="EJ749" s="23">
        <f>EF749+EG749+EI749</f>
        <v>0</v>
      </c>
      <c r="EK749" s="15">
        <f>IF(FB748&gt;0,ROUND($ED$1*$EK$1,2),0)</f>
        <v>0</v>
      </c>
      <c r="EL749" s="22">
        <v>0</v>
      </c>
      <c r="EM749" s="22">
        <f>IF(FB748&gt;0,ROUND($ED$1*$EM$1,0),0)</f>
        <v>0</v>
      </c>
      <c r="EN749" s="22">
        <f>IF(FB748&gt;0,ROUND($ED$1*$EN$1,2),0)</f>
        <v>0</v>
      </c>
      <c r="EO749" s="22">
        <f>IF(FB748&gt;0,ROUND($ED$1*$EO$1,2),0)</f>
        <v>0</v>
      </c>
      <c r="EP749" s="22">
        <f>IF(FB748&gt;0,ROUND($ED$1*$EP$1,2),0)</f>
        <v>0</v>
      </c>
      <c r="EQ749" s="15">
        <f>IF(FB748&gt;0,EK749+SUM(EM749:EP749),0)</f>
        <v>0</v>
      </c>
      <c r="ER749" s="22">
        <f>IF(FB748&gt;0,ROUND(EQ749/12,2),0)</f>
        <v>0</v>
      </c>
      <c r="ES749" s="9">
        <f>INT(ER749)</f>
        <v>0</v>
      </c>
      <c r="ET749" s="23">
        <f>INT((ER749-ES749)*10)/10</f>
        <v>0</v>
      </c>
      <c r="EU749" s="17">
        <f>ER749-ES749-ET749</f>
        <v>0</v>
      </c>
      <c r="EV749" s="23">
        <f>IF(OR(EU749=0.05,EU749=0),EU749,IF(AND(EU749&gt;0.051,EU749&lt;0.1),0.1,IF(AND(EU749&gt;0.001,EU749&lt;0.05),0.05,EU749)))</f>
        <v>0</v>
      </c>
      <c r="EW749" s="23">
        <f>ES749+ET749+EV749</f>
        <v>0</v>
      </c>
      <c r="EX749">
        <f>IF(FB748&gt;0,EX748,0)</f>
        <v>0</v>
      </c>
      <c r="EY749" s="7">
        <f>ROUND(ED749+EJ749+EW749+EX749,2)</f>
        <v>0</v>
      </c>
      <c r="EZ749" s="7">
        <f>IF(AND(EY749&gt;0,EY750=0),EY749,0)</f>
        <v>0</v>
      </c>
      <c r="FA749" s="7">
        <f>IF(FB748&gt;0,FA748,0)</f>
        <v>0</v>
      </c>
      <c r="FB749" s="7">
        <f>IF(ROUND(EY749-FA749,2)&gt;0,ROUND(EY749-FA749,2),0)</f>
        <v>0</v>
      </c>
      <c r="GB749">
        <v>747</v>
      </c>
      <c r="GC749" s="7">
        <f>IF(HB748&gt;0,GC748-1000,GC748)</f>
        <v>0</v>
      </c>
      <c r="GD749" s="20">
        <f>IF(HB748&gt;0,ROUND(PMT($F$92/12,$F$96*12,-GC749),5),0)</f>
        <v>0</v>
      </c>
      <c r="GE749" s="15">
        <f>IF(HB748&gt;0,ROUND(GC749*$GE$1/1000,2),0)</f>
        <v>0</v>
      </c>
      <c r="GF749" s="9">
        <f>INT(GE749)</f>
        <v>0</v>
      </c>
      <c r="GG749" s="23">
        <f>INT((GE749-GF749)*10)/10</f>
        <v>0</v>
      </c>
      <c r="GH749" s="17">
        <f>GE749-GF749-GG749</f>
        <v>0</v>
      </c>
      <c r="GI749" s="23">
        <f>IF(OR(GH749=0.05,GH749=0),GH749,IF(AND(GH749&gt;0.051,GH749&lt;0.1),0.1,IF(AND(GH749&gt;0.001,GH749&lt;0.05),0.05,GH749)))</f>
        <v>0</v>
      </c>
      <c r="GJ749" s="23">
        <f>GF749+GG749+GI749</f>
        <v>0</v>
      </c>
      <c r="GK749" s="15">
        <f>IF(HB748&gt;0,ROUND($GD$1*$GK$1,2),0)</f>
        <v>0</v>
      </c>
      <c r="GL749" s="22">
        <v>0</v>
      </c>
      <c r="GM749" s="22">
        <f>IF(HB748&gt;0,ROUND($GD$1*$GM$1,0),0)</f>
        <v>0</v>
      </c>
      <c r="GN749" s="22">
        <f>IF(HB748&gt;0,ROUND($GD$1*$GN$1,2),0)</f>
        <v>0</v>
      </c>
      <c r="GO749" s="22">
        <f>IF(HB748&gt;0,ROUND($GD$1*$GO$1,2),0)</f>
        <v>0</v>
      </c>
      <c r="GP749" s="22">
        <f>IF(HB748&gt;0,ROUND($GD$1*$GP$1,2),0)</f>
        <v>0</v>
      </c>
      <c r="GQ749" s="15">
        <f>IF(HB748&gt;0,GK749+SUM(GM749:GP749),0)</f>
        <v>0</v>
      </c>
      <c r="GR749" s="22">
        <f>IF(HB748&gt;0,ROUND(GQ749/12,2),0)</f>
        <v>0</v>
      </c>
      <c r="GS749" s="9">
        <f>INT(GR749)</f>
        <v>0</v>
      </c>
      <c r="GT749" s="23">
        <f>INT((GR749-GS749)*10)/10</f>
        <v>0</v>
      </c>
      <c r="GU749" s="17">
        <f>GR749-GS749-GT749</f>
        <v>0</v>
      </c>
      <c r="GV749" s="23">
        <f>IF(OR(GU749=0.05,GU749=0),GU749,IF(AND(GU749&gt;0.051,GU749&lt;0.1),0.1,IF(AND(GU749&gt;0.001,GU749&lt;0.05),0.05,GU749)))</f>
        <v>0</v>
      </c>
      <c r="GW749" s="23">
        <f>GS749+GT749+GV749</f>
        <v>0</v>
      </c>
      <c r="GX749">
        <f>IF(HB748&gt;0,GX748,0)</f>
        <v>0</v>
      </c>
      <c r="GY749" s="7">
        <f>ROUND(GD749+GJ749+GW749+GX749,2)</f>
        <v>0</v>
      </c>
      <c r="GZ749" s="7">
        <f>IF(AND(GY749&gt;0,GY750=0),GY749,0)</f>
        <v>0</v>
      </c>
      <c r="HA749" s="7">
        <f>IF(HB748&gt;0,HA748,0)</f>
        <v>0</v>
      </c>
      <c r="HB749" s="7">
        <f>IF(ROUND(GY749-HA749,2)&gt;0,ROUND(GY749-HA749,2),0)</f>
        <v>0</v>
      </c>
    </row>
    <row r="750" spans="1:235">
      <c r="BB750">
        <v>748</v>
      </c>
      <c r="BC750" s="7">
        <f>IF(BW749&gt;0,BC749-1000,BC749)</f>
        <v>0</v>
      </c>
      <c r="BD750" s="20">
        <f>IF(BW749&gt;0,ROUND(PMT($F$92/12,$F$96*12,-BC750),5),0)</f>
        <v>0</v>
      </c>
      <c r="BE750" s="15">
        <f>IF(BW749&gt;0,ROUND(BC750*$E$1/1000,2),0)</f>
        <v>0</v>
      </c>
      <c r="BF750" s="15">
        <f>IF(BW749&gt;0,ROUND(MIN(BC750,$F$168)*$BF$1,2),0)</f>
        <v>0</v>
      </c>
      <c r="BG750" s="22">
        <v>0</v>
      </c>
      <c r="BH750" s="22">
        <f>IF(BW749&gt;0,ROUND(MIN(BC750,$F$168)*$BH$1,0),0)</f>
        <v>0</v>
      </c>
      <c r="BI750" s="22">
        <f>IF(BW749&gt;0,ROUND(MIN(BC750,$F$168)*$BI$1,2),0)</f>
        <v>0</v>
      </c>
      <c r="BJ750" s="22">
        <f>IF(BW749&gt;0,ROUND(MIN(BC750,$F$168)*$BJ$1,2),0)</f>
        <v>0</v>
      </c>
      <c r="BK750" s="22">
        <f>IF(BW749&gt;0,ROUND(MIN(BC750,$F$168)*$BK$1,2),0)</f>
        <v>0</v>
      </c>
      <c r="BL750" s="15">
        <f>IF(BW749&gt;0,BF750+SUM(BH750:BK750),0)</f>
        <v>0</v>
      </c>
      <c r="BM750" s="22">
        <f>IF(BW749&gt;0,ROUND(BL750/12,2),0)</f>
        <v>0</v>
      </c>
      <c r="BN750" s="9">
        <f>INT(BM750)</f>
        <v>0</v>
      </c>
      <c r="BO750" s="23">
        <f>INT((BM750-BN750)*10)/10</f>
        <v>0</v>
      </c>
      <c r="BP750" s="17">
        <f>BM750-BN750-BO750</f>
        <v>0</v>
      </c>
      <c r="BQ750" s="23">
        <f>IF(OR(BP750=0.05,BP750=0),BP750,IF(AND(BP750&gt;0.051,BP750&lt;0.1),0.1,IF(AND(BP750&gt;0.001,BP750&lt;0.05),0.05,BP750)))</f>
        <v>0</v>
      </c>
      <c r="BR750" s="23">
        <f>BN750+BO750+BQ750</f>
        <v>0</v>
      </c>
      <c r="BS750">
        <f>IF(BW749&gt;0,BS749,0)</f>
        <v>0</v>
      </c>
      <c r="BT750" s="7">
        <f>SUM(BD750:BE750)+BR750+BS750</f>
        <v>0</v>
      </c>
      <c r="BU750" s="7">
        <f>IF(AND(BT750&gt;0,BT751=0),BT750,0)</f>
        <v>0</v>
      </c>
      <c r="BV750" s="7">
        <f>IF(BW749&gt;0,BV749,0)</f>
        <v>0</v>
      </c>
      <c r="BW750" s="7">
        <f>IF(ROUND(BT750-BV750,2)&gt;0,ROUND(BT750-BV750,2),0)</f>
        <v>0</v>
      </c>
      <c r="CB750">
        <v>748</v>
      </c>
      <c r="CC750" s="7">
        <f>IF(DB749&gt;0,CC749-1000,CC749)</f>
        <v>0</v>
      </c>
      <c r="CD750" s="20">
        <f>IF(DB749&gt;0,ROUND(PMT($F$92/12,$F$96*12,-CC750),5),0)</f>
        <v>0</v>
      </c>
      <c r="CE750" s="15">
        <f>IF(DB749&gt;0,ROUND(CC750*$CE$1/1000,2),0)</f>
        <v>0</v>
      </c>
      <c r="CF750" s="9">
        <f>INT(CE750)</f>
        <v>0</v>
      </c>
      <c r="CG750" s="23">
        <f>INT((CE750-CF750)*10)/10</f>
        <v>0</v>
      </c>
      <c r="CH750" s="17">
        <f>CE750-CF750-CG750</f>
        <v>0</v>
      </c>
      <c r="CI750" s="23">
        <f>IF(OR(CH750=0.05,CH750=0),CH750,IF(AND(CH750&gt;0.051,CH750&lt;0.1),0.1,IF(AND(CH750&gt;0.001,CH750&lt;0.05),0.05,CH750)))</f>
        <v>0</v>
      </c>
      <c r="CJ750" s="23">
        <f>CF750+CG750+CI750</f>
        <v>0</v>
      </c>
      <c r="CK750" s="15">
        <f>IF(DB749&gt;0,ROUND($CD$1*$CK$1,2),0)</f>
        <v>0</v>
      </c>
      <c r="CL750" s="22">
        <v>0</v>
      </c>
      <c r="CM750" s="22">
        <f>IF(DB749&gt;0,ROUND($CD$1*$CM$1,2),0)</f>
        <v>0</v>
      </c>
      <c r="CN750" s="22">
        <f>IF(DB749&gt;0,ROUND($CD$1*$CN$1,2),0)</f>
        <v>0</v>
      </c>
      <c r="CO750" s="22">
        <f>IF(DB749&gt;0,ROUND($CD$1*$CO$1,2),0)</f>
        <v>0</v>
      </c>
      <c r="CP750" s="22">
        <f>IF(DB749&gt;0,ROUND($CD$1*$CP$1,2),0)</f>
        <v>0</v>
      </c>
      <c r="CQ750" s="15">
        <f>IF(DB749&gt;0,CK750+SUM(CM750:CP750),0)</f>
        <v>0</v>
      </c>
      <c r="CR750" s="22">
        <f>IF(DB749&gt;0,ROUND(CQ750/12,2),0)</f>
        <v>0</v>
      </c>
      <c r="CS750" s="9">
        <f>INT(CR750)</f>
        <v>0</v>
      </c>
      <c r="CT750" s="23">
        <f>INT((CR750-CS750)*10)/10</f>
        <v>0</v>
      </c>
      <c r="CU750" s="17">
        <f>CR750-CS750-CT750</f>
        <v>0</v>
      </c>
      <c r="CV750" s="23">
        <f>IF(OR(CU750=0.05,CU750=0),CU750,IF(AND(CU750&gt;0.051,CU750&lt;0.1),0.1,IF(AND(CU750&gt;0.001,CU750&lt;0.05),0.05,CU750)))</f>
        <v>0</v>
      </c>
      <c r="CW750" s="23">
        <f>CS750+CT750+CV750</f>
        <v>0</v>
      </c>
      <c r="CX750">
        <f>IF(DB749&gt;0,CX749,0)</f>
        <v>0</v>
      </c>
      <c r="CY750" s="7">
        <f>ROUND(CD750+CJ750+CW750+CX750,2)</f>
        <v>0</v>
      </c>
      <c r="CZ750" s="7">
        <f>IF(AND(CY750&gt;0,CY751=0),CY750,0)</f>
        <v>0</v>
      </c>
      <c r="DA750" s="7">
        <f>IF(DB749&gt;0,DA749,0)</f>
        <v>0</v>
      </c>
      <c r="DB750" s="7">
        <f>IF(ROUND(CY750-DA750,2)&gt;0,ROUND(CY750-DA750,2),0)</f>
        <v>0</v>
      </c>
      <c r="EB750">
        <v>748</v>
      </c>
      <c r="EC750" s="7">
        <f>IF(FB749&gt;0,EC749-1000,EC749)</f>
        <v>0</v>
      </c>
      <c r="ED750" s="20">
        <f>IF(FB749&gt;0,ROUND(PMT($F$92/12,$F$96*12,-EC750),5),0)</f>
        <v>0</v>
      </c>
      <c r="EE750" s="15">
        <f>IF(FB749&gt;0,ROUND(EC750*$EE$1/1000,2),0)</f>
        <v>0</v>
      </c>
      <c r="EF750" s="9">
        <f>INT(EE750)</f>
        <v>0</v>
      </c>
      <c r="EG750" s="23">
        <f>INT((EE750-EF750)*10)/10</f>
        <v>0</v>
      </c>
      <c r="EH750" s="17">
        <f>EE750-EF750-EG750</f>
        <v>0</v>
      </c>
      <c r="EI750" s="23">
        <f>IF(OR(EH750=0.05,EH750=0),EH750,IF(AND(EH750&gt;0.051,EH750&lt;0.1),0.1,IF(AND(EH750&gt;0.001,EH750&lt;0.05),0.05,EH750)))</f>
        <v>0</v>
      </c>
      <c r="EJ750" s="23">
        <f>EF750+EG750+EI750</f>
        <v>0</v>
      </c>
      <c r="EK750" s="15">
        <f>IF(FB749&gt;0,ROUND($ED$1*$EK$1,2),0)</f>
        <v>0</v>
      </c>
      <c r="EL750" s="22">
        <v>0</v>
      </c>
      <c r="EM750" s="22">
        <f>IF(FB749&gt;0,ROUND($ED$1*$EM$1,0),0)</f>
        <v>0</v>
      </c>
      <c r="EN750" s="22">
        <f>IF(FB749&gt;0,ROUND($ED$1*$EN$1,2),0)</f>
        <v>0</v>
      </c>
      <c r="EO750" s="22">
        <f>IF(FB749&gt;0,ROUND($ED$1*$EO$1,2),0)</f>
        <v>0</v>
      </c>
      <c r="EP750" s="22">
        <f>IF(FB749&gt;0,ROUND($ED$1*$EP$1,2),0)</f>
        <v>0</v>
      </c>
      <c r="EQ750" s="15">
        <f>IF(FB749&gt;0,EK750+SUM(EM750:EP750),0)</f>
        <v>0</v>
      </c>
      <c r="ER750" s="22">
        <f>IF(FB749&gt;0,ROUND(EQ750/12,2),0)</f>
        <v>0</v>
      </c>
      <c r="ES750" s="9">
        <f>INT(ER750)</f>
        <v>0</v>
      </c>
      <c r="ET750" s="23">
        <f>INT((ER750-ES750)*10)/10</f>
        <v>0</v>
      </c>
      <c r="EU750" s="17">
        <f>ER750-ES750-ET750</f>
        <v>0</v>
      </c>
      <c r="EV750" s="23">
        <f>IF(OR(EU750=0.05,EU750=0),EU750,IF(AND(EU750&gt;0.051,EU750&lt;0.1),0.1,IF(AND(EU750&gt;0.001,EU750&lt;0.05),0.05,EU750)))</f>
        <v>0</v>
      </c>
      <c r="EW750" s="23">
        <f>ES750+ET750+EV750</f>
        <v>0</v>
      </c>
      <c r="EX750">
        <f>IF(FB749&gt;0,EX749,0)</f>
        <v>0</v>
      </c>
      <c r="EY750" s="7">
        <f>ROUND(ED750+EJ750+EW750+EX750,2)</f>
        <v>0</v>
      </c>
      <c r="EZ750" s="7">
        <f>IF(AND(EY750&gt;0,EY751=0),EY750,0)</f>
        <v>0</v>
      </c>
      <c r="FA750" s="7">
        <f>IF(FB749&gt;0,FA749,0)</f>
        <v>0</v>
      </c>
      <c r="FB750" s="7">
        <f>IF(ROUND(EY750-FA750,2)&gt;0,ROUND(EY750-FA750,2),0)</f>
        <v>0</v>
      </c>
      <c r="GB750">
        <v>748</v>
      </c>
      <c r="GC750" s="7">
        <f>IF(HB749&gt;0,GC749-1000,GC749)</f>
        <v>0</v>
      </c>
      <c r="GD750" s="20">
        <f>IF(HB749&gt;0,ROUND(PMT($F$92/12,$F$96*12,-GC750),5),0)</f>
        <v>0</v>
      </c>
      <c r="GE750" s="15">
        <f>IF(HB749&gt;0,ROUND(GC750*$GE$1/1000,2),0)</f>
        <v>0</v>
      </c>
      <c r="GF750" s="9">
        <f>INT(GE750)</f>
        <v>0</v>
      </c>
      <c r="GG750" s="23">
        <f>INT((GE750-GF750)*10)/10</f>
        <v>0</v>
      </c>
      <c r="GH750" s="17">
        <f>GE750-GF750-GG750</f>
        <v>0</v>
      </c>
      <c r="GI750" s="23">
        <f>IF(OR(GH750=0.05,GH750=0),GH750,IF(AND(GH750&gt;0.051,GH750&lt;0.1),0.1,IF(AND(GH750&gt;0.001,GH750&lt;0.05),0.05,GH750)))</f>
        <v>0</v>
      </c>
      <c r="GJ750" s="23">
        <f>GF750+GG750+GI750</f>
        <v>0</v>
      </c>
      <c r="GK750" s="15">
        <f>IF(HB749&gt;0,ROUND($GD$1*$GK$1,2),0)</f>
        <v>0</v>
      </c>
      <c r="GL750" s="22">
        <v>0</v>
      </c>
      <c r="GM750" s="22">
        <f>IF(HB749&gt;0,ROUND($GD$1*$GM$1,0),0)</f>
        <v>0</v>
      </c>
      <c r="GN750" s="22">
        <f>IF(HB749&gt;0,ROUND($GD$1*$GN$1,2),0)</f>
        <v>0</v>
      </c>
      <c r="GO750" s="22">
        <f>IF(HB749&gt;0,ROUND($GD$1*$GO$1,2),0)</f>
        <v>0</v>
      </c>
      <c r="GP750" s="22">
        <f>IF(HB749&gt;0,ROUND($GD$1*$GP$1,2),0)</f>
        <v>0</v>
      </c>
      <c r="GQ750" s="15">
        <f>IF(HB749&gt;0,GK750+SUM(GM750:GP750),0)</f>
        <v>0</v>
      </c>
      <c r="GR750" s="22">
        <f>IF(HB749&gt;0,ROUND(GQ750/12,2),0)</f>
        <v>0</v>
      </c>
      <c r="GS750" s="9">
        <f>INT(GR750)</f>
        <v>0</v>
      </c>
      <c r="GT750" s="23">
        <f>INT((GR750-GS750)*10)/10</f>
        <v>0</v>
      </c>
      <c r="GU750" s="17">
        <f>GR750-GS750-GT750</f>
        <v>0</v>
      </c>
      <c r="GV750" s="23">
        <f>IF(OR(GU750=0.05,GU750=0),GU750,IF(AND(GU750&gt;0.051,GU750&lt;0.1),0.1,IF(AND(GU750&gt;0.001,GU750&lt;0.05),0.05,GU750)))</f>
        <v>0</v>
      </c>
      <c r="GW750" s="23">
        <f>GS750+GT750+GV750</f>
        <v>0</v>
      </c>
      <c r="GX750">
        <f>IF(HB749&gt;0,GX749,0)</f>
        <v>0</v>
      </c>
      <c r="GY750" s="7">
        <f>ROUND(GD750+GJ750+GW750+GX750,2)</f>
        <v>0</v>
      </c>
      <c r="GZ750" s="7">
        <f>IF(AND(GY750&gt;0,GY751=0),GY750,0)</f>
        <v>0</v>
      </c>
      <c r="HA750" s="7">
        <f>IF(HB749&gt;0,HA749,0)</f>
        <v>0</v>
      </c>
      <c r="HB750" s="7">
        <f>IF(ROUND(GY750-HA750,2)&gt;0,ROUND(GY750-HA750,2),0)</f>
        <v>0</v>
      </c>
    </row>
    <row r="751" spans="1:235">
      <c r="BB751">
        <v>749</v>
      </c>
      <c r="BC751" s="7">
        <f>IF(BW750&gt;0,BC750-1000,BC750)</f>
        <v>0</v>
      </c>
      <c r="BD751" s="20">
        <f>IF(BW750&gt;0,ROUND(PMT($F$92/12,$F$96*12,-BC751),5),0)</f>
        <v>0</v>
      </c>
      <c r="BE751" s="15">
        <f>IF(BW750&gt;0,ROUND(BC751*$E$1/1000,2),0)</f>
        <v>0</v>
      </c>
      <c r="BF751" s="15">
        <f>IF(BW750&gt;0,ROUND(MIN(BC751,$F$168)*$BF$1,2),0)</f>
        <v>0</v>
      </c>
      <c r="BG751" s="22">
        <v>0</v>
      </c>
      <c r="BH751" s="22">
        <f>IF(BW750&gt;0,ROUND(MIN(BC751,$F$168)*$BH$1,0),0)</f>
        <v>0</v>
      </c>
      <c r="BI751" s="22">
        <f>IF(BW750&gt;0,ROUND(MIN(BC751,$F$168)*$BI$1,2),0)</f>
        <v>0</v>
      </c>
      <c r="BJ751" s="22">
        <f>IF(BW750&gt;0,ROUND(MIN(BC751,$F$168)*$BJ$1,2),0)</f>
        <v>0</v>
      </c>
      <c r="BK751" s="22">
        <f>IF(BW750&gt;0,ROUND(MIN(BC751,$F$168)*$BK$1,2),0)</f>
        <v>0</v>
      </c>
      <c r="BL751" s="15">
        <f>IF(BW750&gt;0,BF751+SUM(BH751:BK751),0)</f>
        <v>0</v>
      </c>
      <c r="BM751" s="22">
        <f>IF(BW750&gt;0,ROUND(BL751/12,2),0)</f>
        <v>0</v>
      </c>
      <c r="BN751" s="9">
        <f>INT(BM751)</f>
        <v>0</v>
      </c>
      <c r="BO751" s="23">
        <f>INT((BM751-BN751)*10)/10</f>
        <v>0</v>
      </c>
      <c r="BP751" s="17">
        <f>BM751-BN751-BO751</f>
        <v>0</v>
      </c>
      <c r="BQ751" s="23">
        <f>IF(OR(BP751=0.05,BP751=0),BP751,IF(AND(BP751&gt;0.051,BP751&lt;0.1),0.1,IF(AND(BP751&gt;0.001,BP751&lt;0.05),0.05,BP751)))</f>
        <v>0</v>
      </c>
      <c r="BR751" s="23">
        <f>BN751+BO751+BQ751</f>
        <v>0</v>
      </c>
      <c r="BS751">
        <f>IF(BW750&gt;0,BS750,0)</f>
        <v>0</v>
      </c>
      <c r="BT751" s="7">
        <f>SUM(BD751:BE751)+BR751+BS751</f>
        <v>0</v>
      </c>
      <c r="BU751" s="7">
        <f>IF(AND(BT751&gt;0,BT752=0),BT751,0)</f>
        <v>0</v>
      </c>
      <c r="BV751" s="7">
        <f>IF(BW750&gt;0,BV750,0)</f>
        <v>0</v>
      </c>
      <c r="BW751" s="7">
        <f>IF(ROUND(BT751-BV751,2)&gt;0,ROUND(BT751-BV751,2),0)</f>
        <v>0</v>
      </c>
      <c r="CB751">
        <v>749</v>
      </c>
      <c r="CC751" s="7">
        <f>IF(DB750&gt;0,CC750-1000,CC750)</f>
        <v>0</v>
      </c>
      <c r="CD751" s="20">
        <f>IF(DB750&gt;0,ROUND(PMT($F$92/12,$F$96*12,-CC751),5),0)</f>
        <v>0</v>
      </c>
      <c r="CE751" s="15">
        <f>IF(DB750&gt;0,ROUND(CC751*$CE$1/1000,2),0)</f>
        <v>0</v>
      </c>
      <c r="CF751" s="9">
        <f>INT(CE751)</f>
        <v>0</v>
      </c>
      <c r="CG751" s="23">
        <f>INT((CE751-CF751)*10)/10</f>
        <v>0</v>
      </c>
      <c r="CH751" s="17">
        <f>CE751-CF751-CG751</f>
        <v>0</v>
      </c>
      <c r="CI751" s="23">
        <f>IF(OR(CH751=0.05,CH751=0),CH751,IF(AND(CH751&gt;0.051,CH751&lt;0.1),0.1,IF(AND(CH751&gt;0.001,CH751&lt;0.05),0.05,CH751)))</f>
        <v>0</v>
      </c>
      <c r="CJ751" s="23">
        <f>CF751+CG751+CI751</f>
        <v>0</v>
      </c>
      <c r="CK751" s="15">
        <f>IF(DB750&gt;0,ROUND($CD$1*$CK$1,2),0)</f>
        <v>0</v>
      </c>
      <c r="CL751" s="22">
        <v>0</v>
      </c>
      <c r="CM751" s="22">
        <f>IF(DB750&gt;0,ROUND($CD$1*$CM$1,2),0)</f>
        <v>0</v>
      </c>
      <c r="CN751" s="22">
        <f>IF(DB750&gt;0,ROUND($CD$1*$CN$1,2),0)</f>
        <v>0</v>
      </c>
      <c r="CO751" s="22">
        <f>IF(DB750&gt;0,ROUND($CD$1*$CO$1,2),0)</f>
        <v>0</v>
      </c>
      <c r="CP751" s="22">
        <f>IF(DB750&gt;0,ROUND($CD$1*$CP$1,2),0)</f>
        <v>0</v>
      </c>
      <c r="CQ751" s="15">
        <f>IF(DB750&gt;0,CK751+SUM(CM751:CP751),0)</f>
        <v>0</v>
      </c>
      <c r="CR751" s="22">
        <f>IF(DB750&gt;0,ROUND(CQ751/12,2),0)</f>
        <v>0</v>
      </c>
      <c r="CS751" s="9">
        <f>INT(CR751)</f>
        <v>0</v>
      </c>
      <c r="CT751" s="23">
        <f>INT((CR751-CS751)*10)/10</f>
        <v>0</v>
      </c>
      <c r="CU751" s="17">
        <f>CR751-CS751-CT751</f>
        <v>0</v>
      </c>
      <c r="CV751" s="23">
        <f>IF(OR(CU751=0.05,CU751=0),CU751,IF(AND(CU751&gt;0.051,CU751&lt;0.1),0.1,IF(AND(CU751&gt;0.001,CU751&lt;0.05),0.05,CU751)))</f>
        <v>0</v>
      </c>
      <c r="CW751" s="23">
        <f>CS751+CT751+CV751</f>
        <v>0</v>
      </c>
      <c r="CX751">
        <f>IF(DB750&gt;0,CX750,0)</f>
        <v>0</v>
      </c>
      <c r="CY751" s="7">
        <f>ROUND(CD751+CJ751+CW751+CX751,2)</f>
        <v>0</v>
      </c>
      <c r="CZ751" s="7">
        <f>IF(AND(CY751&gt;0,CY752=0),CY751,0)</f>
        <v>0</v>
      </c>
      <c r="DA751" s="7">
        <f>IF(DB750&gt;0,DA750,0)</f>
        <v>0</v>
      </c>
      <c r="DB751" s="7">
        <f>IF(ROUND(CY751-DA751,2)&gt;0,ROUND(CY751-DA751,2),0)</f>
        <v>0</v>
      </c>
      <c r="EB751">
        <v>749</v>
      </c>
      <c r="EC751" s="7">
        <f>IF(FB750&gt;0,EC750-1000,EC750)</f>
        <v>0</v>
      </c>
      <c r="ED751" s="20">
        <f>IF(FB750&gt;0,ROUND(PMT($F$92/12,$F$96*12,-EC751),5),0)</f>
        <v>0</v>
      </c>
      <c r="EE751" s="15">
        <f>IF(FB750&gt;0,ROUND(EC751*$EE$1/1000,2),0)</f>
        <v>0</v>
      </c>
      <c r="EF751" s="9">
        <f>INT(EE751)</f>
        <v>0</v>
      </c>
      <c r="EG751" s="23">
        <f>INT((EE751-EF751)*10)/10</f>
        <v>0</v>
      </c>
      <c r="EH751" s="17">
        <f>EE751-EF751-EG751</f>
        <v>0</v>
      </c>
      <c r="EI751" s="23">
        <f>IF(OR(EH751=0.05,EH751=0),EH751,IF(AND(EH751&gt;0.051,EH751&lt;0.1),0.1,IF(AND(EH751&gt;0.001,EH751&lt;0.05),0.05,EH751)))</f>
        <v>0</v>
      </c>
      <c r="EJ751" s="23">
        <f>EF751+EG751+EI751</f>
        <v>0</v>
      </c>
      <c r="EK751" s="15">
        <f>IF(FB750&gt;0,ROUND($ED$1*$EK$1,2),0)</f>
        <v>0</v>
      </c>
      <c r="EL751" s="22">
        <v>0</v>
      </c>
      <c r="EM751" s="22">
        <f>IF(FB750&gt;0,ROUND($ED$1*$EM$1,0),0)</f>
        <v>0</v>
      </c>
      <c r="EN751" s="22">
        <f>IF(FB750&gt;0,ROUND($ED$1*$EN$1,2),0)</f>
        <v>0</v>
      </c>
      <c r="EO751" s="22">
        <f>IF(FB750&gt;0,ROUND($ED$1*$EO$1,2),0)</f>
        <v>0</v>
      </c>
      <c r="EP751" s="22">
        <f>IF(FB750&gt;0,ROUND($ED$1*$EP$1,2),0)</f>
        <v>0</v>
      </c>
      <c r="EQ751" s="15">
        <f>IF(FB750&gt;0,EK751+SUM(EM751:EP751),0)</f>
        <v>0</v>
      </c>
      <c r="ER751" s="22">
        <f>IF(FB750&gt;0,ROUND(EQ751/12,2),0)</f>
        <v>0</v>
      </c>
      <c r="ES751" s="9">
        <f>INT(ER751)</f>
        <v>0</v>
      </c>
      <c r="ET751" s="23">
        <f>INT((ER751-ES751)*10)/10</f>
        <v>0</v>
      </c>
      <c r="EU751" s="17">
        <f>ER751-ES751-ET751</f>
        <v>0</v>
      </c>
      <c r="EV751" s="23">
        <f>IF(OR(EU751=0.05,EU751=0),EU751,IF(AND(EU751&gt;0.051,EU751&lt;0.1),0.1,IF(AND(EU751&gt;0.001,EU751&lt;0.05),0.05,EU751)))</f>
        <v>0</v>
      </c>
      <c r="EW751" s="23">
        <f>ES751+ET751+EV751</f>
        <v>0</v>
      </c>
      <c r="EX751">
        <f>IF(FB750&gt;0,EX750,0)</f>
        <v>0</v>
      </c>
      <c r="EY751" s="7">
        <f>ROUND(ED751+EJ751+EW751+EX751,2)</f>
        <v>0</v>
      </c>
      <c r="EZ751" s="7">
        <f>IF(AND(EY751&gt;0,EY752=0),EY751,0)</f>
        <v>0</v>
      </c>
      <c r="FA751" s="7">
        <f>IF(FB750&gt;0,FA750,0)</f>
        <v>0</v>
      </c>
      <c r="FB751" s="7">
        <f>IF(ROUND(EY751-FA751,2)&gt;0,ROUND(EY751-FA751,2),0)</f>
        <v>0</v>
      </c>
      <c r="GB751">
        <v>749</v>
      </c>
      <c r="GC751" s="7">
        <f>IF(HB750&gt;0,GC750-1000,GC750)</f>
        <v>0</v>
      </c>
      <c r="GD751" s="20">
        <f>IF(HB750&gt;0,ROUND(PMT($F$92/12,$F$96*12,-GC751),5),0)</f>
        <v>0</v>
      </c>
      <c r="GE751" s="15">
        <f>IF(HB750&gt;0,ROUND(GC751*$GE$1/1000,2),0)</f>
        <v>0</v>
      </c>
      <c r="GF751" s="9">
        <f>INT(GE751)</f>
        <v>0</v>
      </c>
      <c r="GG751" s="23">
        <f>INT((GE751-GF751)*10)/10</f>
        <v>0</v>
      </c>
      <c r="GH751" s="17">
        <f>GE751-GF751-GG751</f>
        <v>0</v>
      </c>
      <c r="GI751" s="23">
        <f>IF(OR(GH751=0.05,GH751=0),GH751,IF(AND(GH751&gt;0.051,GH751&lt;0.1),0.1,IF(AND(GH751&gt;0.001,GH751&lt;0.05),0.05,GH751)))</f>
        <v>0</v>
      </c>
      <c r="GJ751" s="23">
        <f>GF751+GG751+GI751</f>
        <v>0</v>
      </c>
      <c r="GK751" s="15">
        <f>IF(HB750&gt;0,ROUND($GD$1*$GK$1,2),0)</f>
        <v>0</v>
      </c>
      <c r="GL751" s="22">
        <v>0</v>
      </c>
      <c r="GM751" s="22">
        <f>IF(HB750&gt;0,ROUND($GD$1*$GM$1,0),0)</f>
        <v>0</v>
      </c>
      <c r="GN751" s="22">
        <f>IF(HB750&gt;0,ROUND($GD$1*$GN$1,2),0)</f>
        <v>0</v>
      </c>
      <c r="GO751" s="22">
        <f>IF(HB750&gt;0,ROUND($GD$1*$GO$1,2),0)</f>
        <v>0</v>
      </c>
      <c r="GP751" s="22">
        <f>IF(HB750&gt;0,ROUND($GD$1*$GP$1,2),0)</f>
        <v>0</v>
      </c>
      <c r="GQ751" s="15">
        <f>IF(HB750&gt;0,GK751+SUM(GM751:GP751),0)</f>
        <v>0</v>
      </c>
      <c r="GR751" s="22">
        <f>IF(HB750&gt;0,ROUND(GQ751/12,2),0)</f>
        <v>0</v>
      </c>
      <c r="GS751" s="9">
        <f>INT(GR751)</f>
        <v>0</v>
      </c>
      <c r="GT751" s="23">
        <f>INT((GR751-GS751)*10)/10</f>
        <v>0</v>
      </c>
      <c r="GU751" s="17">
        <f>GR751-GS751-GT751</f>
        <v>0</v>
      </c>
      <c r="GV751" s="23">
        <f>IF(OR(GU751=0.05,GU751=0),GU751,IF(AND(GU751&gt;0.051,GU751&lt;0.1),0.1,IF(AND(GU751&gt;0.001,GU751&lt;0.05),0.05,GU751)))</f>
        <v>0</v>
      </c>
      <c r="GW751" s="23">
        <f>GS751+GT751+GV751</f>
        <v>0</v>
      </c>
      <c r="GX751">
        <f>IF(HB750&gt;0,GX750,0)</f>
        <v>0</v>
      </c>
      <c r="GY751" s="7">
        <f>ROUND(GD751+GJ751+GW751+GX751,2)</f>
        <v>0</v>
      </c>
      <c r="GZ751" s="7">
        <f>IF(AND(GY751&gt;0,GY752=0),GY751,0)</f>
        <v>0</v>
      </c>
      <c r="HA751" s="7">
        <f>IF(HB750&gt;0,HA750,0)</f>
        <v>0</v>
      </c>
      <c r="HB751" s="7">
        <f>IF(ROUND(GY751-HA751,2)&gt;0,ROUND(GY751-HA751,2),0)</f>
        <v>0</v>
      </c>
    </row>
    <row r="752" spans="1:235">
      <c r="BB752">
        <v>750</v>
      </c>
      <c r="BC752" s="7">
        <f>IF(BW751&gt;0,BC751-1000,BC751)</f>
        <v>0</v>
      </c>
      <c r="BD752" s="20">
        <f>IF(BW751&gt;0,ROUND(PMT($F$92/12,$F$96*12,-BC752),5),0)</f>
        <v>0</v>
      </c>
      <c r="BE752" s="15">
        <f>IF(BW751&gt;0,ROUND(BC752*$E$1/1000,2),0)</f>
        <v>0</v>
      </c>
      <c r="BF752" s="15">
        <f>IF(BW751&gt;0,ROUND(MIN(BC752,$F$168)*$BF$1,2),0)</f>
        <v>0</v>
      </c>
      <c r="BG752" s="22">
        <v>0</v>
      </c>
      <c r="BH752" s="22">
        <f>IF(BW751&gt;0,ROUND(MIN(BC752,$F$168)*$BH$1,0),0)</f>
        <v>0</v>
      </c>
      <c r="BI752" s="22">
        <f>IF(BW751&gt;0,ROUND(MIN(BC752,$F$168)*$BI$1,2),0)</f>
        <v>0</v>
      </c>
      <c r="BJ752" s="22">
        <f>IF(BW751&gt;0,ROUND(MIN(BC752,$F$168)*$BJ$1,2),0)</f>
        <v>0</v>
      </c>
      <c r="BK752" s="22">
        <f>IF(BW751&gt;0,ROUND(MIN(BC752,$F$168)*$BK$1,2),0)</f>
        <v>0</v>
      </c>
      <c r="BL752" s="15">
        <f>IF(BW751&gt;0,BF752+SUM(BH752:BK752),0)</f>
        <v>0</v>
      </c>
      <c r="BM752" s="22">
        <f>IF(BW751&gt;0,ROUND(BL752/12,2),0)</f>
        <v>0</v>
      </c>
      <c r="BN752" s="9">
        <f>INT(BM752)</f>
        <v>0</v>
      </c>
      <c r="BO752" s="23">
        <f>INT((BM752-BN752)*10)/10</f>
        <v>0</v>
      </c>
      <c r="BP752" s="17">
        <f>BM752-BN752-BO752</f>
        <v>0</v>
      </c>
      <c r="BQ752" s="23">
        <f>IF(OR(BP752=0.05,BP752=0),BP752,IF(AND(BP752&gt;0.051,BP752&lt;0.1),0.1,IF(AND(BP752&gt;0.001,BP752&lt;0.05),0.05,BP752)))</f>
        <v>0</v>
      </c>
      <c r="BR752" s="23">
        <f>BN752+BO752+BQ752</f>
        <v>0</v>
      </c>
      <c r="BS752">
        <f>IF(BW751&gt;0,BS751,0)</f>
        <v>0</v>
      </c>
      <c r="BT752" s="7">
        <f>SUM(BD752:BE752)+BR752+BS752</f>
        <v>0</v>
      </c>
      <c r="BU752" s="7">
        <f>IF(AND(BT752&gt;0,BT753=0),BT752,0)</f>
        <v>0</v>
      </c>
      <c r="BV752" s="7">
        <f>IF(BW751&gt;0,BV751,0)</f>
        <v>0</v>
      </c>
      <c r="BW752" s="7">
        <f>IF(ROUND(BT752-BV752,2)&gt;0,ROUND(BT752-BV752,2),0)</f>
        <v>0</v>
      </c>
      <c r="CB752">
        <v>750</v>
      </c>
      <c r="CC752" s="7">
        <f>IF(DB751&gt;0,CC751-1000,CC751)</f>
        <v>0</v>
      </c>
      <c r="CD752" s="20">
        <f>IF(DB751&gt;0,ROUND(PMT($F$92/12,$F$96*12,-CC752),5),0)</f>
        <v>0</v>
      </c>
      <c r="CE752" s="15">
        <f>IF(DB751&gt;0,ROUND(CC752*$CE$1/1000,2),0)</f>
        <v>0</v>
      </c>
      <c r="CF752" s="9">
        <f>INT(CE752)</f>
        <v>0</v>
      </c>
      <c r="CG752" s="23">
        <f>INT((CE752-CF752)*10)/10</f>
        <v>0</v>
      </c>
      <c r="CH752" s="17">
        <f>CE752-CF752-CG752</f>
        <v>0</v>
      </c>
      <c r="CI752" s="23">
        <f>IF(OR(CH752=0.05,CH752=0),CH752,IF(AND(CH752&gt;0.051,CH752&lt;0.1),0.1,IF(AND(CH752&gt;0.001,CH752&lt;0.05),0.05,CH752)))</f>
        <v>0</v>
      </c>
      <c r="CJ752" s="23">
        <f>CF752+CG752+CI752</f>
        <v>0</v>
      </c>
      <c r="CK752" s="15">
        <f>IF(DB751&gt;0,ROUND($CD$1*$CK$1,2),0)</f>
        <v>0</v>
      </c>
      <c r="CL752" s="22">
        <v>0</v>
      </c>
      <c r="CM752" s="22">
        <f>IF(DB751&gt;0,ROUND($CD$1*$CM$1,2),0)</f>
        <v>0</v>
      </c>
      <c r="CN752" s="22">
        <f>IF(DB751&gt;0,ROUND($CD$1*$CN$1,2),0)</f>
        <v>0</v>
      </c>
      <c r="CO752" s="22">
        <f>IF(DB751&gt;0,ROUND($CD$1*$CO$1,2),0)</f>
        <v>0</v>
      </c>
      <c r="CP752" s="22">
        <f>IF(DB751&gt;0,ROUND($CD$1*$CP$1,2),0)</f>
        <v>0</v>
      </c>
      <c r="CQ752" s="15">
        <f>IF(DB751&gt;0,CK752+SUM(CM752:CP752),0)</f>
        <v>0</v>
      </c>
      <c r="CR752" s="22">
        <f>IF(DB751&gt;0,ROUND(CQ752/12,2),0)</f>
        <v>0</v>
      </c>
      <c r="CS752" s="9">
        <f>INT(CR752)</f>
        <v>0</v>
      </c>
      <c r="CT752" s="23">
        <f>INT((CR752-CS752)*10)/10</f>
        <v>0</v>
      </c>
      <c r="CU752" s="17">
        <f>CR752-CS752-CT752</f>
        <v>0</v>
      </c>
      <c r="CV752" s="23">
        <f>IF(OR(CU752=0.05,CU752=0),CU752,IF(AND(CU752&gt;0.051,CU752&lt;0.1),0.1,IF(AND(CU752&gt;0.001,CU752&lt;0.05),0.05,CU752)))</f>
        <v>0</v>
      </c>
      <c r="CW752" s="23">
        <f>CS752+CT752+CV752</f>
        <v>0</v>
      </c>
      <c r="CX752">
        <f>IF(DB751&gt;0,CX751,0)</f>
        <v>0</v>
      </c>
      <c r="CY752" s="7">
        <f>ROUND(CD752+CJ752+CW752+CX752,2)</f>
        <v>0</v>
      </c>
      <c r="CZ752" s="7">
        <f>IF(AND(CY752&gt;0,CY753=0),CY752,0)</f>
        <v>0</v>
      </c>
      <c r="DA752" s="7">
        <f>IF(DB751&gt;0,DA751,0)</f>
        <v>0</v>
      </c>
      <c r="DB752" s="7">
        <f>IF(ROUND(CY752-DA752,2)&gt;0,ROUND(CY752-DA752,2),0)</f>
        <v>0</v>
      </c>
      <c r="EB752">
        <v>750</v>
      </c>
      <c r="EC752" s="7">
        <f>IF(FB751&gt;0,EC751-1000,EC751)</f>
        <v>0</v>
      </c>
      <c r="ED752" s="20">
        <f>IF(FB751&gt;0,ROUND(PMT($F$92/12,$F$96*12,-EC752),5),0)</f>
        <v>0</v>
      </c>
      <c r="EE752" s="15">
        <f>IF(FB751&gt;0,ROUND(EC752*$EE$1/1000,2),0)</f>
        <v>0</v>
      </c>
      <c r="EF752" s="9">
        <f>INT(EE752)</f>
        <v>0</v>
      </c>
      <c r="EG752" s="23">
        <f>INT((EE752-EF752)*10)/10</f>
        <v>0</v>
      </c>
      <c r="EH752" s="17">
        <f>EE752-EF752-EG752</f>
        <v>0</v>
      </c>
      <c r="EI752" s="23">
        <f>IF(OR(EH752=0.05,EH752=0),EH752,IF(AND(EH752&gt;0.051,EH752&lt;0.1),0.1,IF(AND(EH752&gt;0.001,EH752&lt;0.05),0.05,EH752)))</f>
        <v>0</v>
      </c>
      <c r="EJ752" s="23">
        <f>EF752+EG752+EI752</f>
        <v>0</v>
      </c>
      <c r="EK752" s="15">
        <f>IF(FB751&gt;0,ROUND($ED$1*$EK$1,2),0)</f>
        <v>0</v>
      </c>
      <c r="EL752" s="22">
        <v>0</v>
      </c>
      <c r="EM752" s="22">
        <f>IF(FB751&gt;0,ROUND($ED$1*$EM$1,0),0)</f>
        <v>0</v>
      </c>
      <c r="EN752" s="22">
        <f>IF(FB751&gt;0,ROUND($ED$1*$EN$1,2),0)</f>
        <v>0</v>
      </c>
      <c r="EO752" s="22">
        <f>IF(FB751&gt;0,ROUND($ED$1*$EO$1,2),0)</f>
        <v>0</v>
      </c>
      <c r="EP752" s="22">
        <f>IF(FB751&gt;0,ROUND($ED$1*$EP$1,2),0)</f>
        <v>0</v>
      </c>
      <c r="EQ752" s="15">
        <f>IF(FB751&gt;0,EK752+SUM(EM752:EP752),0)</f>
        <v>0</v>
      </c>
      <c r="ER752" s="22">
        <f>IF(FB751&gt;0,ROUND(EQ752/12,2),0)</f>
        <v>0</v>
      </c>
      <c r="ES752" s="9">
        <f>INT(ER752)</f>
        <v>0</v>
      </c>
      <c r="ET752" s="23">
        <f>INT((ER752-ES752)*10)/10</f>
        <v>0</v>
      </c>
      <c r="EU752" s="17">
        <f>ER752-ES752-ET752</f>
        <v>0</v>
      </c>
      <c r="EV752" s="23">
        <f>IF(OR(EU752=0.05,EU752=0),EU752,IF(AND(EU752&gt;0.051,EU752&lt;0.1),0.1,IF(AND(EU752&gt;0.001,EU752&lt;0.05),0.05,EU752)))</f>
        <v>0</v>
      </c>
      <c r="EW752" s="23">
        <f>ES752+ET752+EV752</f>
        <v>0</v>
      </c>
      <c r="EX752">
        <f>IF(FB751&gt;0,EX751,0)</f>
        <v>0</v>
      </c>
      <c r="EY752" s="7">
        <f>ROUND(ED752+EJ752+EW752+EX752,2)</f>
        <v>0</v>
      </c>
      <c r="EZ752" s="7">
        <f>IF(AND(EY752&gt;0,EY753=0),EY752,0)</f>
        <v>0</v>
      </c>
      <c r="FA752" s="7">
        <f>IF(FB751&gt;0,FA751,0)</f>
        <v>0</v>
      </c>
      <c r="FB752" s="7">
        <f>IF(ROUND(EY752-FA752,2)&gt;0,ROUND(EY752-FA752,2),0)</f>
        <v>0</v>
      </c>
      <c r="GB752">
        <v>750</v>
      </c>
      <c r="GC752" s="7">
        <f>IF(HB751&gt;0,GC751-1000,GC751)</f>
        <v>0</v>
      </c>
      <c r="GD752" s="20">
        <f>IF(HB751&gt;0,ROUND(PMT($F$92/12,$F$96*12,-GC752),5),0)</f>
        <v>0</v>
      </c>
      <c r="GE752" s="15">
        <f>IF(HB751&gt;0,ROUND(GC752*$GE$1/1000,2),0)</f>
        <v>0</v>
      </c>
      <c r="GF752" s="9">
        <f>INT(GE752)</f>
        <v>0</v>
      </c>
      <c r="GG752" s="23">
        <f>INT((GE752-GF752)*10)/10</f>
        <v>0</v>
      </c>
      <c r="GH752" s="17">
        <f>GE752-GF752-GG752</f>
        <v>0</v>
      </c>
      <c r="GI752" s="23">
        <f>IF(OR(GH752=0.05,GH752=0),GH752,IF(AND(GH752&gt;0.051,GH752&lt;0.1),0.1,IF(AND(GH752&gt;0.001,GH752&lt;0.05),0.05,GH752)))</f>
        <v>0</v>
      </c>
      <c r="GJ752" s="23">
        <f>GF752+GG752+GI752</f>
        <v>0</v>
      </c>
      <c r="GK752" s="15">
        <f>IF(HB751&gt;0,ROUND($GD$1*$GK$1,2),0)</f>
        <v>0</v>
      </c>
      <c r="GL752" s="22">
        <v>0</v>
      </c>
      <c r="GM752" s="22">
        <f>IF(HB751&gt;0,ROUND($GD$1*$GM$1,0),0)</f>
        <v>0</v>
      </c>
      <c r="GN752" s="22">
        <f>IF(HB751&gt;0,ROUND($GD$1*$GN$1,2),0)</f>
        <v>0</v>
      </c>
      <c r="GO752" s="22">
        <f>IF(HB751&gt;0,ROUND($GD$1*$GO$1,2),0)</f>
        <v>0</v>
      </c>
      <c r="GP752" s="22">
        <f>IF(HB751&gt;0,ROUND($GD$1*$GP$1,2),0)</f>
        <v>0</v>
      </c>
      <c r="GQ752" s="15">
        <f>IF(HB751&gt;0,GK752+SUM(GM752:GP752),0)</f>
        <v>0</v>
      </c>
      <c r="GR752" s="22">
        <f>IF(HB751&gt;0,ROUND(GQ752/12,2),0)</f>
        <v>0</v>
      </c>
      <c r="GS752" s="9">
        <f>INT(GR752)</f>
        <v>0</v>
      </c>
      <c r="GT752" s="23">
        <f>INT((GR752-GS752)*10)/10</f>
        <v>0</v>
      </c>
      <c r="GU752" s="17">
        <f>GR752-GS752-GT752</f>
        <v>0</v>
      </c>
      <c r="GV752" s="23">
        <f>IF(OR(GU752=0.05,GU752=0),GU752,IF(AND(GU752&gt;0.051,GU752&lt;0.1),0.1,IF(AND(GU752&gt;0.001,GU752&lt;0.05),0.05,GU752)))</f>
        <v>0</v>
      </c>
      <c r="GW752" s="23">
        <f>GS752+GT752+GV752</f>
        <v>0</v>
      </c>
      <c r="GX752">
        <f>IF(HB751&gt;0,GX751,0)</f>
        <v>0</v>
      </c>
      <c r="GY752" s="7">
        <f>ROUND(GD752+GJ752+GW752+GX752,2)</f>
        <v>0</v>
      </c>
      <c r="GZ752" s="7">
        <f>IF(AND(GY752&gt;0,GY753=0),GY752,0)</f>
        <v>0</v>
      </c>
      <c r="HA752" s="7">
        <f>IF(HB751&gt;0,HA751,0)</f>
        <v>0</v>
      </c>
      <c r="HB752" s="7">
        <f>IF(ROUND(GY752-HA752,2)&gt;0,ROUND(GY752-HA752,2),0)</f>
        <v>0</v>
      </c>
    </row>
    <row r="753" spans="1:235">
      <c r="BB753">
        <v>751</v>
      </c>
      <c r="BC753" s="7">
        <f>IF(BW752&gt;0,BC752-1000,BC752)</f>
        <v>0</v>
      </c>
      <c r="BD753" s="20">
        <f>IF(BW752&gt;0,ROUND(PMT($F$92/12,$F$96*12,-BC753),5),0)</f>
        <v>0</v>
      </c>
      <c r="BE753" s="15">
        <f>IF(BW752&gt;0,ROUND(BC753*$E$1/1000,2),0)</f>
        <v>0</v>
      </c>
      <c r="BF753" s="15">
        <f>IF(BW752&gt;0,ROUND(MIN(BC753,$F$168)*$BF$1,2),0)</f>
        <v>0</v>
      </c>
      <c r="BG753" s="22">
        <v>0</v>
      </c>
      <c r="BH753" s="22">
        <f>IF(BW752&gt;0,ROUND(MIN(BC753,$F$168)*$BH$1,0),0)</f>
        <v>0</v>
      </c>
      <c r="BI753" s="22">
        <f>IF(BW752&gt;0,ROUND(MIN(BC753,$F$168)*$BI$1,2),0)</f>
        <v>0</v>
      </c>
      <c r="BJ753" s="22">
        <f>IF(BW752&gt;0,ROUND(MIN(BC753,$F$168)*$BJ$1,2),0)</f>
        <v>0</v>
      </c>
      <c r="BK753" s="22">
        <f>IF(BW752&gt;0,ROUND(MIN(BC753,$F$168)*$BK$1,2),0)</f>
        <v>0</v>
      </c>
      <c r="BL753" s="15">
        <f>IF(BW752&gt;0,BF753+SUM(BH753:BK753),0)</f>
        <v>0</v>
      </c>
      <c r="BM753" s="22">
        <f>IF(BW752&gt;0,ROUND(BL753/12,2),0)</f>
        <v>0</v>
      </c>
      <c r="BN753" s="9">
        <f>INT(BM753)</f>
        <v>0</v>
      </c>
      <c r="BO753" s="23">
        <f>INT((BM753-BN753)*10)/10</f>
        <v>0</v>
      </c>
      <c r="BP753" s="17">
        <f>BM753-BN753-BO753</f>
        <v>0</v>
      </c>
      <c r="BQ753" s="23">
        <f>IF(OR(BP753=0.05,BP753=0),BP753,IF(AND(BP753&gt;0.051,BP753&lt;0.1),0.1,IF(AND(BP753&gt;0.001,BP753&lt;0.05),0.05,BP753)))</f>
        <v>0</v>
      </c>
      <c r="BR753" s="23">
        <f>BN753+BO753+BQ753</f>
        <v>0</v>
      </c>
      <c r="BS753">
        <f>IF(BW752&gt;0,BS752,0)</f>
        <v>0</v>
      </c>
      <c r="BT753" s="7">
        <f>SUM(BD753:BE753)+BR753+BS753</f>
        <v>0</v>
      </c>
      <c r="BU753" s="7">
        <f>IF(AND(BT753&gt;0,BT754=0),BT753,0)</f>
        <v>0</v>
      </c>
      <c r="BV753" s="7">
        <f>IF(BW752&gt;0,BV752,0)</f>
        <v>0</v>
      </c>
      <c r="BW753" s="7">
        <f>IF(ROUND(BT753-BV753,2)&gt;0,ROUND(BT753-BV753,2),0)</f>
        <v>0</v>
      </c>
      <c r="CB753">
        <v>751</v>
      </c>
      <c r="CC753" s="7">
        <f>IF(DB752&gt;0,CC752-1000,CC752)</f>
        <v>0</v>
      </c>
      <c r="CD753" s="20">
        <f>IF(DB752&gt;0,ROUND(PMT($F$92/12,$F$96*12,-CC753),5),0)</f>
        <v>0</v>
      </c>
      <c r="CE753" s="15">
        <f>IF(DB752&gt;0,ROUND(CC753*$CE$1/1000,2),0)</f>
        <v>0</v>
      </c>
      <c r="CF753" s="9">
        <f>INT(CE753)</f>
        <v>0</v>
      </c>
      <c r="CG753" s="23">
        <f>INT((CE753-CF753)*10)/10</f>
        <v>0</v>
      </c>
      <c r="CH753" s="17">
        <f>CE753-CF753-CG753</f>
        <v>0</v>
      </c>
      <c r="CI753" s="23">
        <f>IF(OR(CH753=0.05,CH753=0),CH753,IF(AND(CH753&gt;0.051,CH753&lt;0.1),0.1,IF(AND(CH753&gt;0.001,CH753&lt;0.05),0.05,CH753)))</f>
        <v>0</v>
      </c>
      <c r="CJ753" s="23">
        <f>CF753+CG753+CI753</f>
        <v>0</v>
      </c>
      <c r="CK753" s="15">
        <f>IF(DB752&gt;0,ROUND($CD$1*$CK$1,2),0)</f>
        <v>0</v>
      </c>
      <c r="CL753" s="22">
        <v>0</v>
      </c>
      <c r="CM753" s="22">
        <f>IF(DB752&gt;0,ROUND($CD$1*$CM$1,2),0)</f>
        <v>0</v>
      </c>
      <c r="CN753" s="22">
        <f>IF(DB752&gt;0,ROUND($CD$1*$CN$1,2),0)</f>
        <v>0</v>
      </c>
      <c r="CO753" s="22">
        <f>IF(DB752&gt;0,ROUND($CD$1*$CO$1,2),0)</f>
        <v>0</v>
      </c>
      <c r="CP753" s="22">
        <f>IF(DB752&gt;0,ROUND($CD$1*$CP$1,2),0)</f>
        <v>0</v>
      </c>
      <c r="CQ753" s="15">
        <f>IF(DB752&gt;0,CK753+SUM(CM753:CP753),0)</f>
        <v>0</v>
      </c>
      <c r="CR753" s="22">
        <f>IF(DB752&gt;0,ROUND(CQ753/12,2),0)</f>
        <v>0</v>
      </c>
      <c r="CS753" s="9">
        <f>INT(CR753)</f>
        <v>0</v>
      </c>
      <c r="CT753" s="23">
        <f>INT((CR753-CS753)*10)/10</f>
        <v>0</v>
      </c>
      <c r="CU753" s="17">
        <f>CR753-CS753-CT753</f>
        <v>0</v>
      </c>
      <c r="CV753" s="23">
        <f>IF(OR(CU753=0.05,CU753=0),CU753,IF(AND(CU753&gt;0.051,CU753&lt;0.1),0.1,IF(AND(CU753&gt;0.001,CU753&lt;0.05),0.05,CU753)))</f>
        <v>0</v>
      </c>
      <c r="CW753" s="23">
        <f>CS753+CT753+CV753</f>
        <v>0</v>
      </c>
      <c r="CX753">
        <f>IF(DB752&gt;0,CX752,0)</f>
        <v>0</v>
      </c>
      <c r="CY753" s="7">
        <f>ROUND(CD753+CJ753+CW753+CX753,2)</f>
        <v>0</v>
      </c>
      <c r="CZ753" s="7">
        <f>IF(AND(CY753&gt;0,CY754=0),CY753,0)</f>
        <v>0</v>
      </c>
      <c r="DA753" s="7">
        <f>IF(DB752&gt;0,DA752,0)</f>
        <v>0</v>
      </c>
      <c r="DB753" s="7">
        <f>IF(ROUND(CY753-DA753,2)&gt;0,ROUND(CY753-DA753,2),0)</f>
        <v>0</v>
      </c>
      <c r="EB753">
        <v>751</v>
      </c>
      <c r="EC753" s="7">
        <f>IF(FB752&gt;0,EC752-1000,EC752)</f>
        <v>0</v>
      </c>
      <c r="ED753" s="20">
        <f>IF(FB752&gt;0,ROUND(PMT($F$92/12,$F$96*12,-EC753),5),0)</f>
        <v>0</v>
      </c>
      <c r="EE753" s="15">
        <f>IF(FB752&gt;0,ROUND(EC753*$EE$1/1000,2),0)</f>
        <v>0</v>
      </c>
      <c r="EF753" s="9">
        <f>INT(EE753)</f>
        <v>0</v>
      </c>
      <c r="EG753" s="23">
        <f>INT((EE753-EF753)*10)/10</f>
        <v>0</v>
      </c>
      <c r="EH753" s="17">
        <f>EE753-EF753-EG753</f>
        <v>0</v>
      </c>
      <c r="EI753" s="23">
        <f>IF(OR(EH753=0.05,EH753=0),EH753,IF(AND(EH753&gt;0.051,EH753&lt;0.1),0.1,IF(AND(EH753&gt;0.001,EH753&lt;0.05),0.05,EH753)))</f>
        <v>0</v>
      </c>
      <c r="EJ753" s="23">
        <f>EF753+EG753+EI753</f>
        <v>0</v>
      </c>
      <c r="EK753" s="15">
        <f>IF(FB752&gt;0,ROUND($ED$1*$EK$1,2),0)</f>
        <v>0</v>
      </c>
      <c r="EL753" s="22">
        <v>0</v>
      </c>
      <c r="EM753" s="22">
        <f>IF(FB752&gt;0,ROUND($ED$1*$EM$1,0),0)</f>
        <v>0</v>
      </c>
      <c r="EN753" s="22">
        <f>IF(FB752&gt;0,ROUND($ED$1*$EN$1,2),0)</f>
        <v>0</v>
      </c>
      <c r="EO753" s="22">
        <f>IF(FB752&gt;0,ROUND($ED$1*$EO$1,2),0)</f>
        <v>0</v>
      </c>
      <c r="EP753" s="22">
        <f>IF(FB752&gt;0,ROUND($ED$1*$EP$1,2),0)</f>
        <v>0</v>
      </c>
      <c r="EQ753" s="15">
        <f>IF(FB752&gt;0,EK753+SUM(EM753:EP753),0)</f>
        <v>0</v>
      </c>
      <c r="ER753" s="22">
        <f>IF(FB752&gt;0,ROUND(EQ753/12,2),0)</f>
        <v>0</v>
      </c>
      <c r="ES753" s="9">
        <f>INT(ER753)</f>
        <v>0</v>
      </c>
      <c r="ET753" s="23">
        <f>INT((ER753-ES753)*10)/10</f>
        <v>0</v>
      </c>
      <c r="EU753" s="17">
        <f>ER753-ES753-ET753</f>
        <v>0</v>
      </c>
      <c r="EV753" s="23">
        <f>IF(OR(EU753=0.05,EU753=0),EU753,IF(AND(EU753&gt;0.051,EU753&lt;0.1),0.1,IF(AND(EU753&gt;0.001,EU753&lt;0.05),0.05,EU753)))</f>
        <v>0</v>
      </c>
      <c r="EW753" s="23">
        <f>ES753+ET753+EV753</f>
        <v>0</v>
      </c>
      <c r="EX753">
        <f>IF(FB752&gt;0,EX752,0)</f>
        <v>0</v>
      </c>
      <c r="EY753" s="7">
        <f>ROUND(ED753+EJ753+EW753+EX753,2)</f>
        <v>0</v>
      </c>
      <c r="EZ753" s="7">
        <f>IF(AND(EY753&gt;0,EY754=0),EY753,0)</f>
        <v>0</v>
      </c>
      <c r="FA753" s="7">
        <f>IF(FB752&gt;0,FA752,0)</f>
        <v>0</v>
      </c>
      <c r="FB753" s="7">
        <f>IF(ROUND(EY753-FA753,2)&gt;0,ROUND(EY753-FA753,2),0)</f>
        <v>0</v>
      </c>
      <c r="GB753">
        <v>751</v>
      </c>
      <c r="GC753" s="7">
        <f>IF(HB752&gt;0,GC752-1000,GC752)</f>
        <v>0</v>
      </c>
      <c r="GD753" s="20">
        <f>IF(HB752&gt;0,ROUND(PMT($F$92/12,$F$96*12,-GC753),5),0)</f>
        <v>0</v>
      </c>
      <c r="GE753" s="15">
        <f>IF(HB752&gt;0,ROUND(GC753*$GE$1/1000,2),0)</f>
        <v>0</v>
      </c>
      <c r="GF753" s="9">
        <f>INT(GE753)</f>
        <v>0</v>
      </c>
      <c r="GG753" s="23">
        <f>INT((GE753-GF753)*10)/10</f>
        <v>0</v>
      </c>
      <c r="GH753" s="17">
        <f>GE753-GF753-GG753</f>
        <v>0</v>
      </c>
      <c r="GI753" s="23">
        <f>IF(OR(GH753=0.05,GH753=0),GH753,IF(AND(GH753&gt;0.051,GH753&lt;0.1),0.1,IF(AND(GH753&gt;0.001,GH753&lt;0.05),0.05,GH753)))</f>
        <v>0</v>
      </c>
      <c r="GJ753" s="23">
        <f>GF753+GG753+GI753</f>
        <v>0</v>
      </c>
      <c r="GK753" s="15">
        <f>IF(HB752&gt;0,ROUND($GD$1*$GK$1,2),0)</f>
        <v>0</v>
      </c>
      <c r="GL753" s="22">
        <v>0</v>
      </c>
      <c r="GM753" s="22">
        <f>IF(HB752&gt;0,ROUND($GD$1*$GM$1,0),0)</f>
        <v>0</v>
      </c>
      <c r="GN753" s="22">
        <f>IF(HB752&gt;0,ROUND($GD$1*$GN$1,2),0)</f>
        <v>0</v>
      </c>
      <c r="GO753" s="22">
        <f>IF(HB752&gt;0,ROUND($GD$1*$GO$1,2),0)</f>
        <v>0</v>
      </c>
      <c r="GP753" s="22">
        <f>IF(HB752&gt;0,ROUND($GD$1*$GP$1,2),0)</f>
        <v>0</v>
      </c>
      <c r="GQ753" s="15">
        <f>IF(HB752&gt;0,GK753+SUM(GM753:GP753),0)</f>
        <v>0</v>
      </c>
      <c r="GR753" s="22">
        <f>IF(HB752&gt;0,ROUND(GQ753/12,2),0)</f>
        <v>0</v>
      </c>
      <c r="GS753" s="9">
        <f>INT(GR753)</f>
        <v>0</v>
      </c>
      <c r="GT753" s="23">
        <f>INT((GR753-GS753)*10)/10</f>
        <v>0</v>
      </c>
      <c r="GU753" s="17">
        <f>GR753-GS753-GT753</f>
        <v>0</v>
      </c>
      <c r="GV753" s="23">
        <f>IF(OR(GU753=0.05,GU753=0),GU753,IF(AND(GU753&gt;0.051,GU753&lt;0.1),0.1,IF(AND(GU753&gt;0.001,GU753&lt;0.05),0.05,GU753)))</f>
        <v>0</v>
      </c>
      <c r="GW753" s="23">
        <f>GS753+GT753+GV753</f>
        <v>0</v>
      </c>
      <c r="GX753">
        <f>IF(HB752&gt;0,GX752,0)</f>
        <v>0</v>
      </c>
      <c r="GY753" s="7">
        <f>ROUND(GD753+GJ753+GW753+GX753,2)</f>
        <v>0</v>
      </c>
      <c r="GZ753" s="7">
        <f>IF(AND(GY753&gt;0,GY754=0),GY753,0)</f>
        <v>0</v>
      </c>
      <c r="HA753" s="7">
        <f>IF(HB752&gt;0,HA752,0)</f>
        <v>0</v>
      </c>
      <c r="HB753" s="7">
        <f>IF(ROUND(GY753-HA753,2)&gt;0,ROUND(GY753-HA753,2),0)</f>
        <v>0</v>
      </c>
    </row>
    <row r="754" spans="1:235">
      <c r="BB754">
        <v>752</v>
      </c>
      <c r="BC754" s="7">
        <f>IF(BW753&gt;0,BC753-1000,BC753)</f>
        <v>0</v>
      </c>
      <c r="BD754" s="20">
        <f>IF(BW753&gt;0,ROUND(PMT($F$92/12,$F$96*12,-BC754),5),0)</f>
        <v>0</v>
      </c>
      <c r="BE754" s="15">
        <f>IF(BW753&gt;0,ROUND(BC754*$E$1/1000,2),0)</f>
        <v>0</v>
      </c>
      <c r="BF754" s="15">
        <f>IF(BW753&gt;0,ROUND(MIN(BC754,$F$168)*$BF$1,2),0)</f>
        <v>0</v>
      </c>
      <c r="BG754" s="22">
        <v>0</v>
      </c>
      <c r="BH754" s="22">
        <f>IF(BW753&gt;0,ROUND(MIN(BC754,$F$168)*$BH$1,0),0)</f>
        <v>0</v>
      </c>
      <c r="BI754" s="22">
        <f>IF(BW753&gt;0,ROUND(MIN(BC754,$F$168)*$BI$1,2),0)</f>
        <v>0</v>
      </c>
      <c r="BJ754" s="22">
        <f>IF(BW753&gt;0,ROUND(MIN(BC754,$F$168)*$BJ$1,2),0)</f>
        <v>0</v>
      </c>
      <c r="BK754" s="22">
        <f>IF(BW753&gt;0,ROUND(MIN(BC754,$F$168)*$BK$1,2),0)</f>
        <v>0</v>
      </c>
      <c r="BL754" s="15">
        <f>IF(BW753&gt;0,BF754+SUM(BH754:BK754),0)</f>
        <v>0</v>
      </c>
      <c r="BM754" s="22">
        <f>IF(BW753&gt;0,ROUND(BL754/12,2),0)</f>
        <v>0</v>
      </c>
      <c r="BN754" s="9">
        <f>INT(BM754)</f>
        <v>0</v>
      </c>
      <c r="BO754" s="23">
        <f>INT((BM754-BN754)*10)/10</f>
        <v>0</v>
      </c>
      <c r="BP754" s="17">
        <f>BM754-BN754-BO754</f>
        <v>0</v>
      </c>
      <c r="BQ754" s="23">
        <f>IF(OR(BP754=0.05,BP754=0),BP754,IF(AND(BP754&gt;0.051,BP754&lt;0.1),0.1,IF(AND(BP754&gt;0.001,BP754&lt;0.05),0.05,BP754)))</f>
        <v>0</v>
      </c>
      <c r="BR754" s="23">
        <f>BN754+BO754+BQ754</f>
        <v>0</v>
      </c>
      <c r="BS754">
        <f>IF(BW753&gt;0,BS753,0)</f>
        <v>0</v>
      </c>
      <c r="BT754" s="7">
        <f>SUM(BD754:BE754)+BR754+BS754</f>
        <v>0</v>
      </c>
      <c r="BU754" s="7">
        <f>IF(AND(BT754&gt;0,BT755=0),BT754,0)</f>
        <v>0</v>
      </c>
      <c r="BV754" s="7">
        <f>IF(BW753&gt;0,BV753,0)</f>
        <v>0</v>
      </c>
      <c r="BW754" s="7">
        <f>IF(ROUND(BT754-BV754,2)&gt;0,ROUND(BT754-BV754,2),0)</f>
        <v>0</v>
      </c>
      <c r="CB754">
        <v>752</v>
      </c>
      <c r="CC754" s="7">
        <f>IF(DB753&gt;0,CC753-1000,CC753)</f>
        <v>0</v>
      </c>
      <c r="CD754" s="20">
        <f>IF(DB753&gt;0,ROUND(PMT($F$92/12,$F$96*12,-CC754),5),0)</f>
        <v>0</v>
      </c>
      <c r="CE754" s="15">
        <f>IF(DB753&gt;0,ROUND(CC754*$CE$1/1000,2),0)</f>
        <v>0</v>
      </c>
      <c r="CF754" s="9">
        <f>INT(CE754)</f>
        <v>0</v>
      </c>
      <c r="CG754" s="23">
        <f>INT((CE754-CF754)*10)/10</f>
        <v>0</v>
      </c>
      <c r="CH754" s="17">
        <f>CE754-CF754-CG754</f>
        <v>0</v>
      </c>
      <c r="CI754" s="23">
        <f>IF(OR(CH754=0.05,CH754=0),CH754,IF(AND(CH754&gt;0.051,CH754&lt;0.1),0.1,IF(AND(CH754&gt;0.001,CH754&lt;0.05),0.05,CH754)))</f>
        <v>0</v>
      </c>
      <c r="CJ754" s="23">
        <f>CF754+CG754+CI754</f>
        <v>0</v>
      </c>
      <c r="CK754" s="15">
        <f>IF(DB753&gt;0,ROUND($CD$1*$CK$1,2),0)</f>
        <v>0</v>
      </c>
      <c r="CL754" s="22">
        <v>0</v>
      </c>
      <c r="CM754" s="22">
        <f>IF(DB753&gt;0,ROUND($CD$1*$CM$1,2),0)</f>
        <v>0</v>
      </c>
      <c r="CN754" s="22">
        <f>IF(DB753&gt;0,ROUND($CD$1*$CN$1,2),0)</f>
        <v>0</v>
      </c>
      <c r="CO754" s="22">
        <f>IF(DB753&gt;0,ROUND($CD$1*$CO$1,2),0)</f>
        <v>0</v>
      </c>
      <c r="CP754" s="22">
        <f>IF(DB753&gt;0,ROUND($CD$1*$CP$1,2),0)</f>
        <v>0</v>
      </c>
      <c r="CQ754" s="15">
        <f>IF(DB753&gt;0,CK754+SUM(CM754:CP754),0)</f>
        <v>0</v>
      </c>
      <c r="CR754" s="22">
        <f>IF(DB753&gt;0,ROUND(CQ754/12,2),0)</f>
        <v>0</v>
      </c>
      <c r="CS754" s="9">
        <f>INT(CR754)</f>
        <v>0</v>
      </c>
      <c r="CT754" s="23">
        <f>INT((CR754-CS754)*10)/10</f>
        <v>0</v>
      </c>
      <c r="CU754" s="17">
        <f>CR754-CS754-CT754</f>
        <v>0</v>
      </c>
      <c r="CV754" s="23">
        <f>IF(OR(CU754=0.05,CU754=0),CU754,IF(AND(CU754&gt;0.051,CU754&lt;0.1),0.1,IF(AND(CU754&gt;0.001,CU754&lt;0.05),0.05,CU754)))</f>
        <v>0</v>
      </c>
      <c r="CW754" s="23">
        <f>CS754+CT754+CV754</f>
        <v>0</v>
      </c>
      <c r="CX754">
        <f>IF(DB753&gt;0,CX753,0)</f>
        <v>0</v>
      </c>
      <c r="CY754" s="7">
        <f>ROUND(CD754+CJ754+CW754+CX754,2)</f>
        <v>0</v>
      </c>
      <c r="CZ754" s="7">
        <f>IF(AND(CY754&gt;0,CY755=0),CY754,0)</f>
        <v>0</v>
      </c>
      <c r="DA754" s="7">
        <f>IF(DB753&gt;0,DA753,0)</f>
        <v>0</v>
      </c>
      <c r="DB754" s="7">
        <f>IF(ROUND(CY754-DA754,2)&gt;0,ROUND(CY754-DA754,2),0)</f>
        <v>0</v>
      </c>
      <c r="EB754">
        <v>752</v>
      </c>
      <c r="EC754" s="7">
        <f>IF(FB753&gt;0,EC753-1000,EC753)</f>
        <v>0</v>
      </c>
      <c r="ED754" s="20">
        <f>IF(FB753&gt;0,ROUND(PMT($F$92/12,$F$96*12,-EC754),5),0)</f>
        <v>0</v>
      </c>
      <c r="EE754" s="15">
        <f>IF(FB753&gt;0,ROUND(EC754*$EE$1/1000,2),0)</f>
        <v>0</v>
      </c>
      <c r="EF754" s="9">
        <f>INT(EE754)</f>
        <v>0</v>
      </c>
      <c r="EG754" s="23">
        <f>INT((EE754-EF754)*10)/10</f>
        <v>0</v>
      </c>
      <c r="EH754" s="17">
        <f>EE754-EF754-EG754</f>
        <v>0</v>
      </c>
      <c r="EI754" s="23">
        <f>IF(OR(EH754=0.05,EH754=0),EH754,IF(AND(EH754&gt;0.051,EH754&lt;0.1),0.1,IF(AND(EH754&gt;0.001,EH754&lt;0.05),0.05,EH754)))</f>
        <v>0</v>
      </c>
      <c r="EJ754" s="23">
        <f>EF754+EG754+EI754</f>
        <v>0</v>
      </c>
      <c r="EK754" s="15">
        <f>IF(FB753&gt;0,ROUND($ED$1*$EK$1,2),0)</f>
        <v>0</v>
      </c>
      <c r="EL754" s="22">
        <v>0</v>
      </c>
      <c r="EM754" s="22">
        <f>IF(FB753&gt;0,ROUND($ED$1*$EM$1,0),0)</f>
        <v>0</v>
      </c>
      <c r="EN754" s="22">
        <f>IF(FB753&gt;0,ROUND($ED$1*$EN$1,2),0)</f>
        <v>0</v>
      </c>
      <c r="EO754" s="22">
        <f>IF(FB753&gt;0,ROUND($ED$1*$EO$1,2),0)</f>
        <v>0</v>
      </c>
      <c r="EP754" s="22">
        <f>IF(FB753&gt;0,ROUND($ED$1*$EP$1,2),0)</f>
        <v>0</v>
      </c>
      <c r="EQ754" s="15">
        <f>IF(FB753&gt;0,EK754+SUM(EM754:EP754),0)</f>
        <v>0</v>
      </c>
      <c r="ER754" s="22">
        <f>IF(FB753&gt;0,ROUND(EQ754/12,2),0)</f>
        <v>0</v>
      </c>
      <c r="ES754" s="9">
        <f>INT(ER754)</f>
        <v>0</v>
      </c>
      <c r="ET754" s="23">
        <f>INT((ER754-ES754)*10)/10</f>
        <v>0</v>
      </c>
      <c r="EU754" s="17">
        <f>ER754-ES754-ET754</f>
        <v>0</v>
      </c>
      <c r="EV754" s="23">
        <f>IF(OR(EU754=0.05,EU754=0),EU754,IF(AND(EU754&gt;0.051,EU754&lt;0.1),0.1,IF(AND(EU754&gt;0.001,EU754&lt;0.05),0.05,EU754)))</f>
        <v>0</v>
      </c>
      <c r="EW754" s="23">
        <f>ES754+ET754+EV754</f>
        <v>0</v>
      </c>
      <c r="EX754">
        <f>IF(FB753&gt;0,EX753,0)</f>
        <v>0</v>
      </c>
      <c r="EY754" s="7">
        <f>ROUND(ED754+EJ754+EW754+EX754,2)</f>
        <v>0</v>
      </c>
      <c r="EZ754" s="7">
        <f>IF(AND(EY754&gt;0,EY755=0),EY754,0)</f>
        <v>0</v>
      </c>
      <c r="FA754" s="7">
        <f>IF(FB753&gt;0,FA753,0)</f>
        <v>0</v>
      </c>
      <c r="FB754" s="7">
        <f>IF(ROUND(EY754-FA754,2)&gt;0,ROUND(EY754-FA754,2),0)</f>
        <v>0</v>
      </c>
      <c r="GB754">
        <v>752</v>
      </c>
      <c r="GC754" s="7">
        <f>IF(HB753&gt;0,GC753-1000,GC753)</f>
        <v>0</v>
      </c>
      <c r="GD754" s="20">
        <f>IF(HB753&gt;0,ROUND(PMT($F$92/12,$F$96*12,-GC754),5),0)</f>
        <v>0</v>
      </c>
      <c r="GE754" s="15">
        <f>IF(HB753&gt;0,ROUND(GC754*$GE$1/1000,2),0)</f>
        <v>0</v>
      </c>
      <c r="GF754" s="9">
        <f>INT(GE754)</f>
        <v>0</v>
      </c>
      <c r="GG754" s="23">
        <f>INT((GE754-GF754)*10)/10</f>
        <v>0</v>
      </c>
      <c r="GH754" s="17">
        <f>GE754-GF754-GG754</f>
        <v>0</v>
      </c>
      <c r="GI754" s="23">
        <f>IF(OR(GH754=0.05,GH754=0),GH754,IF(AND(GH754&gt;0.051,GH754&lt;0.1),0.1,IF(AND(GH754&gt;0.001,GH754&lt;0.05),0.05,GH754)))</f>
        <v>0</v>
      </c>
      <c r="GJ754" s="23">
        <f>GF754+GG754+GI754</f>
        <v>0</v>
      </c>
      <c r="GK754" s="15">
        <f>IF(HB753&gt;0,ROUND($GD$1*$GK$1,2),0)</f>
        <v>0</v>
      </c>
      <c r="GL754" s="22">
        <v>0</v>
      </c>
      <c r="GM754" s="22">
        <f>IF(HB753&gt;0,ROUND($GD$1*$GM$1,0),0)</f>
        <v>0</v>
      </c>
      <c r="GN754" s="22">
        <f>IF(HB753&gt;0,ROUND($GD$1*$GN$1,2),0)</f>
        <v>0</v>
      </c>
      <c r="GO754" s="22">
        <f>IF(HB753&gt;0,ROUND($GD$1*$GO$1,2),0)</f>
        <v>0</v>
      </c>
      <c r="GP754" s="22">
        <f>IF(HB753&gt;0,ROUND($GD$1*$GP$1,2),0)</f>
        <v>0</v>
      </c>
      <c r="GQ754" s="15">
        <f>IF(HB753&gt;0,GK754+SUM(GM754:GP754),0)</f>
        <v>0</v>
      </c>
      <c r="GR754" s="22">
        <f>IF(HB753&gt;0,ROUND(GQ754/12,2),0)</f>
        <v>0</v>
      </c>
      <c r="GS754" s="9">
        <f>INT(GR754)</f>
        <v>0</v>
      </c>
      <c r="GT754" s="23">
        <f>INT((GR754-GS754)*10)/10</f>
        <v>0</v>
      </c>
      <c r="GU754" s="17">
        <f>GR754-GS754-GT754</f>
        <v>0</v>
      </c>
      <c r="GV754" s="23">
        <f>IF(OR(GU754=0.05,GU754=0),GU754,IF(AND(GU754&gt;0.051,GU754&lt;0.1),0.1,IF(AND(GU754&gt;0.001,GU754&lt;0.05),0.05,GU754)))</f>
        <v>0</v>
      </c>
      <c r="GW754" s="23">
        <f>GS754+GT754+GV754</f>
        <v>0</v>
      </c>
      <c r="GX754">
        <f>IF(HB753&gt;0,GX753,0)</f>
        <v>0</v>
      </c>
      <c r="GY754" s="7">
        <f>ROUND(GD754+GJ754+GW754+GX754,2)</f>
        <v>0</v>
      </c>
      <c r="GZ754" s="7">
        <f>IF(AND(GY754&gt;0,GY755=0),GY754,0)</f>
        <v>0</v>
      </c>
      <c r="HA754" s="7">
        <f>IF(HB753&gt;0,HA753,0)</f>
        <v>0</v>
      </c>
      <c r="HB754" s="7">
        <f>IF(ROUND(GY754-HA754,2)&gt;0,ROUND(GY754-HA754,2),0)</f>
        <v>0</v>
      </c>
    </row>
    <row r="755" spans="1:235">
      <c r="BB755">
        <v>753</v>
      </c>
      <c r="BC755" s="7">
        <f>IF(BW754&gt;0,BC754-1000,BC754)</f>
        <v>0</v>
      </c>
      <c r="BD755" s="20">
        <f>IF(BW754&gt;0,ROUND(PMT($F$92/12,$F$96*12,-BC755),5),0)</f>
        <v>0</v>
      </c>
      <c r="BE755" s="15">
        <f>IF(BW754&gt;0,ROUND(BC755*$E$1/1000,2),0)</f>
        <v>0</v>
      </c>
      <c r="BF755" s="15">
        <f>IF(BW754&gt;0,ROUND(MIN(BC755,$F$168)*$BF$1,2),0)</f>
        <v>0</v>
      </c>
      <c r="BG755" s="22">
        <v>0</v>
      </c>
      <c r="BH755" s="22">
        <f>IF(BW754&gt;0,ROUND(MIN(BC755,$F$168)*$BH$1,0),0)</f>
        <v>0</v>
      </c>
      <c r="BI755" s="22">
        <f>IF(BW754&gt;0,ROUND(MIN(BC755,$F$168)*$BI$1,2),0)</f>
        <v>0</v>
      </c>
      <c r="BJ755" s="22">
        <f>IF(BW754&gt;0,ROUND(MIN(BC755,$F$168)*$BJ$1,2),0)</f>
        <v>0</v>
      </c>
      <c r="BK755" s="22">
        <f>IF(BW754&gt;0,ROUND(MIN(BC755,$F$168)*$BK$1,2),0)</f>
        <v>0</v>
      </c>
      <c r="BL755" s="15">
        <f>IF(BW754&gt;0,BF755+SUM(BH755:BK755),0)</f>
        <v>0</v>
      </c>
      <c r="BM755" s="22">
        <f>IF(BW754&gt;0,ROUND(BL755/12,2),0)</f>
        <v>0</v>
      </c>
      <c r="BN755" s="9">
        <f>INT(BM755)</f>
        <v>0</v>
      </c>
      <c r="BO755" s="23">
        <f>INT((BM755-BN755)*10)/10</f>
        <v>0</v>
      </c>
      <c r="BP755" s="17">
        <f>BM755-BN755-BO755</f>
        <v>0</v>
      </c>
      <c r="BQ755" s="23">
        <f>IF(OR(BP755=0.05,BP755=0),BP755,IF(AND(BP755&gt;0.051,BP755&lt;0.1),0.1,IF(AND(BP755&gt;0.001,BP755&lt;0.05),0.05,BP755)))</f>
        <v>0</v>
      </c>
      <c r="BR755" s="23">
        <f>BN755+BO755+BQ755</f>
        <v>0</v>
      </c>
      <c r="BS755">
        <f>IF(BW754&gt;0,BS754,0)</f>
        <v>0</v>
      </c>
      <c r="BT755" s="7">
        <f>SUM(BD755:BE755)+BR755+BS755</f>
        <v>0</v>
      </c>
      <c r="BU755" s="7">
        <f>IF(AND(BT755&gt;0,BT756=0),BT755,0)</f>
        <v>0</v>
      </c>
      <c r="BV755" s="7">
        <f>IF(BW754&gt;0,BV754,0)</f>
        <v>0</v>
      </c>
      <c r="BW755" s="7">
        <f>IF(ROUND(BT755-BV755,2)&gt;0,ROUND(BT755-BV755,2),0)</f>
        <v>0</v>
      </c>
      <c r="CB755">
        <v>753</v>
      </c>
      <c r="CC755" s="7">
        <f>IF(DB754&gt;0,CC754-1000,CC754)</f>
        <v>0</v>
      </c>
      <c r="CD755" s="20">
        <f>IF(DB754&gt;0,ROUND(PMT($F$92/12,$F$96*12,-CC755),5),0)</f>
        <v>0</v>
      </c>
      <c r="CE755" s="15">
        <f>IF(DB754&gt;0,ROUND(CC755*$CE$1/1000,2),0)</f>
        <v>0</v>
      </c>
      <c r="CF755" s="9">
        <f>INT(CE755)</f>
        <v>0</v>
      </c>
      <c r="CG755" s="23">
        <f>INT((CE755-CF755)*10)/10</f>
        <v>0</v>
      </c>
      <c r="CH755" s="17">
        <f>CE755-CF755-CG755</f>
        <v>0</v>
      </c>
      <c r="CI755" s="23">
        <f>IF(OR(CH755=0.05,CH755=0),CH755,IF(AND(CH755&gt;0.051,CH755&lt;0.1),0.1,IF(AND(CH755&gt;0.001,CH755&lt;0.05),0.05,CH755)))</f>
        <v>0</v>
      </c>
      <c r="CJ755" s="23">
        <f>CF755+CG755+CI755</f>
        <v>0</v>
      </c>
      <c r="CK755" s="15">
        <f>IF(DB754&gt;0,ROUND($CD$1*$CK$1,2),0)</f>
        <v>0</v>
      </c>
      <c r="CL755" s="22">
        <v>0</v>
      </c>
      <c r="CM755" s="22">
        <f>IF(DB754&gt;0,ROUND($CD$1*$CM$1,2),0)</f>
        <v>0</v>
      </c>
      <c r="CN755" s="22">
        <f>IF(DB754&gt;0,ROUND($CD$1*$CN$1,2),0)</f>
        <v>0</v>
      </c>
      <c r="CO755" s="22">
        <f>IF(DB754&gt;0,ROUND($CD$1*$CO$1,2),0)</f>
        <v>0</v>
      </c>
      <c r="CP755" s="22">
        <f>IF(DB754&gt;0,ROUND($CD$1*$CP$1,2),0)</f>
        <v>0</v>
      </c>
      <c r="CQ755" s="15">
        <f>IF(DB754&gt;0,CK755+SUM(CM755:CP755),0)</f>
        <v>0</v>
      </c>
      <c r="CR755" s="22">
        <f>IF(DB754&gt;0,ROUND(CQ755/12,2),0)</f>
        <v>0</v>
      </c>
      <c r="CS755" s="9">
        <f>INT(CR755)</f>
        <v>0</v>
      </c>
      <c r="CT755" s="23">
        <f>INT((CR755-CS755)*10)/10</f>
        <v>0</v>
      </c>
      <c r="CU755" s="17">
        <f>CR755-CS755-CT755</f>
        <v>0</v>
      </c>
      <c r="CV755" s="23">
        <f>IF(OR(CU755=0.05,CU755=0),CU755,IF(AND(CU755&gt;0.051,CU755&lt;0.1),0.1,IF(AND(CU755&gt;0.001,CU755&lt;0.05),0.05,CU755)))</f>
        <v>0</v>
      </c>
      <c r="CW755" s="23">
        <f>CS755+CT755+CV755</f>
        <v>0</v>
      </c>
      <c r="CX755">
        <f>IF(DB754&gt;0,CX754,0)</f>
        <v>0</v>
      </c>
      <c r="CY755" s="7">
        <f>ROUND(CD755+CJ755+CW755+CX755,2)</f>
        <v>0</v>
      </c>
      <c r="CZ755" s="7">
        <f>IF(AND(CY755&gt;0,CY756=0),CY755,0)</f>
        <v>0</v>
      </c>
      <c r="DA755" s="7">
        <f>IF(DB754&gt;0,DA754,0)</f>
        <v>0</v>
      </c>
      <c r="DB755" s="7">
        <f>IF(ROUND(CY755-DA755,2)&gt;0,ROUND(CY755-DA755,2),0)</f>
        <v>0</v>
      </c>
      <c r="EB755">
        <v>753</v>
      </c>
      <c r="EC755" s="7">
        <f>IF(FB754&gt;0,EC754-1000,EC754)</f>
        <v>0</v>
      </c>
      <c r="ED755" s="20">
        <f>IF(FB754&gt;0,ROUND(PMT($F$92/12,$F$96*12,-EC755),5),0)</f>
        <v>0</v>
      </c>
      <c r="EE755" s="15">
        <f>IF(FB754&gt;0,ROUND(EC755*$EE$1/1000,2),0)</f>
        <v>0</v>
      </c>
      <c r="EF755" s="9">
        <f>INT(EE755)</f>
        <v>0</v>
      </c>
      <c r="EG755" s="23">
        <f>INT((EE755-EF755)*10)/10</f>
        <v>0</v>
      </c>
      <c r="EH755" s="17">
        <f>EE755-EF755-EG755</f>
        <v>0</v>
      </c>
      <c r="EI755" s="23">
        <f>IF(OR(EH755=0.05,EH755=0),EH755,IF(AND(EH755&gt;0.051,EH755&lt;0.1),0.1,IF(AND(EH755&gt;0.001,EH755&lt;0.05),0.05,EH755)))</f>
        <v>0</v>
      </c>
      <c r="EJ755" s="23">
        <f>EF755+EG755+EI755</f>
        <v>0</v>
      </c>
      <c r="EK755" s="15">
        <f>IF(FB754&gt;0,ROUND($ED$1*$EK$1,2),0)</f>
        <v>0</v>
      </c>
      <c r="EL755" s="22">
        <v>0</v>
      </c>
      <c r="EM755" s="22">
        <f>IF(FB754&gt;0,ROUND($ED$1*$EM$1,0),0)</f>
        <v>0</v>
      </c>
      <c r="EN755" s="22">
        <f>IF(FB754&gt;0,ROUND($ED$1*$EN$1,2),0)</f>
        <v>0</v>
      </c>
      <c r="EO755" s="22">
        <f>IF(FB754&gt;0,ROUND($ED$1*$EO$1,2),0)</f>
        <v>0</v>
      </c>
      <c r="EP755" s="22">
        <f>IF(FB754&gt;0,ROUND($ED$1*$EP$1,2),0)</f>
        <v>0</v>
      </c>
      <c r="EQ755" s="15">
        <f>IF(FB754&gt;0,EK755+SUM(EM755:EP755),0)</f>
        <v>0</v>
      </c>
      <c r="ER755" s="22">
        <f>IF(FB754&gt;0,ROUND(EQ755/12,2),0)</f>
        <v>0</v>
      </c>
      <c r="ES755" s="9">
        <f>INT(ER755)</f>
        <v>0</v>
      </c>
      <c r="ET755" s="23">
        <f>INT((ER755-ES755)*10)/10</f>
        <v>0</v>
      </c>
      <c r="EU755" s="17">
        <f>ER755-ES755-ET755</f>
        <v>0</v>
      </c>
      <c r="EV755" s="23">
        <f>IF(OR(EU755=0.05,EU755=0),EU755,IF(AND(EU755&gt;0.051,EU755&lt;0.1),0.1,IF(AND(EU755&gt;0.001,EU755&lt;0.05),0.05,EU755)))</f>
        <v>0</v>
      </c>
      <c r="EW755" s="23">
        <f>ES755+ET755+EV755</f>
        <v>0</v>
      </c>
      <c r="EX755">
        <f>IF(FB754&gt;0,EX754,0)</f>
        <v>0</v>
      </c>
      <c r="EY755" s="7">
        <f>ROUND(ED755+EJ755+EW755+EX755,2)</f>
        <v>0</v>
      </c>
      <c r="EZ755" s="7">
        <f>IF(AND(EY755&gt;0,EY756=0),EY755,0)</f>
        <v>0</v>
      </c>
      <c r="FA755" s="7">
        <f>IF(FB754&gt;0,FA754,0)</f>
        <v>0</v>
      </c>
      <c r="FB755" s="7">
        <f>IF(ROUND(EY755-FA755,2)&gt;0,ROUND(EY755-FA755,2),0)</f>
        <v>0</v>
      </c>
      <c r="GB755">
        <v>753</v>
      </c>
      <c r="GC755" s="7">
        <f>IF(HB754&gt;0,GC754-1000,GC754)</f>
        <v>0</v>
      </c>
      <c r="GD755" s="20">
        <f>IF(HB754&gt;0,ROUND(PMT($F$92/12,$F$96*12,-GC755),5),0)</f>
        <v>0</v>
      </c>
      <c r="GE755" s="15">
        <f>IF(HB754&gt;0,ROUND(GC755*$GE$1/1000,2),0)</f>
        <v>0</v>
      </c>
      <c r="GF755" s="9">
        <f>INT(GE755)</f>
        <v>0</v>
      </c>
      <c r="GG755" s="23">
        <f>INT((GE755-GF755)*10)/10</f>
        <v>0</v>
      </c>
      <c r="GH755" s="17">
        <f>GE755-GF755-GG755</f>
        <v>0</v>
      </c>
      <c r="GI755" s="23">
        <f>IF(OR(GH755=0.05,GH755=0),GH755,IF(AND(GH755&gt;0.051,GH755&lt;0.1),0.1,IF(AND(GH755&gt;0.001,GH755&lt;0.05),0.05,GH755)))</f>
        <v>0</v>
      </c>
      <c r="GJ755" s="23">
        <f>GF755+GG755+GI755</f>
        <v>0</v>
      </c>
      <c r="GK755" s="15">
        <f>IF(HB754&gt;0,ROUND($GD$1*$GK$1,2),0)</f>
        <v>0</v>
      </c>
      <c r="GL755" s="22">
        <v>0</v>
      </c>
      <c r="GM755" s="22">
        <f>IF(HB754&gt;0,ROUND($GD$1*$GM$1,0),0)</f>
        <v>0</v>
      </c>
      <c r="GN755" s="22">
        <f>IF(HB754&gt;0,ROUND($GD$1*$GN$1,2),0)</f>
        <v>0</v>
      </c>
      <c r="GO755" s="22">
        <f>IF(HB754&gt;0,ROUND($GD$1*$GO$1,2),0)</f>
        <v>0</v>
      </c>
      <c r="GP755" s="22">
        <f>IF(HB754&gt;0,ROUND($GD$1*$GP$1,2),0)</f>
        <v>0</v>
      </c>
      <c r="GQ755" s="15">
        <f>IF(HB754&gt;0,GK755+SUM(GM755:GP755),0)</f>
        <v>0</v>
      </c>
      <c r="GR755" s="22">
        <f>IF(HB754&gt;0,ROUND(GQ755/12,2),0)</f>
        <v>0</v>
      </c>
      <c r="GS755" s="9">
        <f>INT(GR755)</f>
        <v>0</v>
      </c>
      <c r="GT755" s="23">
        <f>INT((GR755-GS755)*10)/10</f>
        <v>0</v>
      </c>
      <c r="GU755" s="17">
        <f>GR755-GS755-GT755</f>
        <v>0</v>
      </c>
      <c r="GV755" s="23">
        <f>IF(OR(GU755=0.05,GU755=0),GU755,IF(AND(GU755&gt;0.051,GU755&lt;0.1),0.1,IF(AND(GU755&gt;0.001,GU755&lt;0.05),0.05,GU755)))</f>
        <v>0</v>
      </c>
      <c r="GW755" s="23">
        <f>GS755+GT755+GV755</f>
        <v>0</v>
      </c>
      <c r="GX755">
        <f>IF(HB754&gt;0,GX754,0)</f>
        <v>0</v>
      </c>
      <c r="GY755" s="7">
        <f>ROUND(GD755+GJ755+GW755+GX755,2)</f>
        <v>0</v>
      </c>
      <c r="GZ755" s="7">
        <f>IF(AND(GY755&gt;0,GY756=0),GY755,0)</f>
        <v>0</v>
      </c>
      <c r="HA755" s="7">
        <f>IF(HB754&gt;0,HA754,0)</f>
        <v>0</v>
      </c>
      <c r="HB755" s="7">
        <f>IF(ROUND(GY755-HA755,2)&gt;0,ROUND(GY755-HA755,2),0)</f>
        <v>0</v>
      </c>
    </row>
    <row r="756" spans="1:235">
      <c r="BB756">
        <v>754</v>
      </c>
      <c r="BC756" s="7">
        <f>IF(BW755&gt;0,BC755-1000,BC755)</f>
        <v>0</v>
      </c>
      <c r="BD756" s="20">
        <f>IF(BW755&gt;0,ROUND(PMT($F$92/12,$F$96*12,-BC756),5),0)</f>
        <v>0</v>
      </c>
      <c r="BE756" s="15">
        <f>IF(BW755&gt;0,ROUND(BC756*$E$1/1000,2),0)</f>
        <v>0</v>
      </c>
      <c r="BF756" s="15">
        <f>IF(BW755&gt;0,ROUND(MIN(BC756,$F$168)*$BF$1,2),0)</f>
        <v>0</v>
      </c>
      <c r="BG756" s="22">
        <v>0</v>
      </c>
      <c r="BH756" s="22">
        <f>IF(BW755&gt;0,ROUND(MIN(BC756,$F$168)*$BH$1,0),0)</f>
        <v>0</v>
      </c>
      <c r="BI756" s="22">
        <f>IF(BW755&gt;0,ROUND(MIN(BC756,$F$168)*$BI$1,2),0)</f>
        <v>0</v>
      </c>
      <c r="BJ756" s="22">
        <f>IF(BW755&gt;0,ROUND(MIN(BC756,$F$168)*$BJ$1,2),0)</f>
        <v>0</v>
      </c>
      <c r="BK756" s="22">
        <f>IF(BW755&gt;0,ROUND(MIN(BC756,$F$168)*$BK$1,2),0)</f>
        <v>0</v>
      </c>
      <c r="BL756" s="15">
        <f>IF(BW755&gt;0,BF756+SUM(BH756:BK756),0)</f>
        <v>0</v>
      </c>
      <c r="BM756" s="22">
        <f>IF(BW755&gt;0,ROUND(BL756/12,2),0)</f>
        <v>0</v>
      </c>
      <c r="BN756" s="9">
        <f>INT(BM756)</f>
        <v>0</v>
      </c>
      <c r="BO756" s="23">
        <f>INT((BM756-BN756)*10)/10</f>
        <v>0</v>
      </c>
      <c r="BP756" s="17">
        <f>BM756-BN756-BO756</f>
        <v>0</v>
      </c>
      <c r="BQ756" s="23">
        <f>IF(OR(BP756=0.05,BP756=0),BP756,IF(AND(BP756&gt;0.051,BP756&lt;0.1),0.1,IF(AND(BP756&gt;0.001,BP756&lt;0.05),0.05,BP756)))</f>
        <v>0</v>
      </c>
      <c r="BR756" s="23">
        <f>BN756+BO756+BQ756</f>
        <v>0</v>
      </c>
      <c r="BS756">
        <f>IF(BW755&gt;0,BS755,0)</f>
        <v>0</v>
      </c>
      <c r="BT756" s="7">
        <f>SUM(BD756:BE756)+BR756+BS756</f>
        <v>0</v>
      </c>
      <c r="BU756" s="7">
        <f>IF(AND(BT756&gt;0,BT757=0),BT756,0)</f>
        <v>0</v>
      </c>
      <c r="BV756" s="7">
        <f>IF(BW755&gt;0,BV755,0)</f>
        <v>0</v>
      </c>
      <c r="BW756" s="7">
        <f>IF(ROUND(BT756-BV756,2)&gt;0,ROUND(BT756-BV756,2),0)</f>
        <v>0</v>
      </c>
      <c r="CB756">
        <v>754</v>
      </c>
      <c r="CC756" s="7">
        <f>IF(DB755&gt;0,CC755-1000,CC755)</f>
        <v>0</v>
      </c>
      <c r="CD756" s="20">
        <f>IF(DB755&gt;0,ROUND(PMT($F$92/12,$F$96*12,-CC756),5),0)</f>
        <v>0</v>
      </c>
      <c r="CE756" s="15">
        <f>IF(DB755&gt;0,ROUND(CC756*$CE$1/1000,2),0)</f>
        <v>0</v>
      </c>
      <c r="CF756" s="9">
        <f>INT(CE756)</f>
        <v>0</v>
      </c>
      <c r="CG756" s="23">
        <f>INT((CE756-CF756)*10)/10</f>
        <v>0</v>
      </c>
      <c r="CH756" s="17">
        <f>CE756-CF756-CG756</f>
        <v>0</v>
      </c>
      <c r="CI756" s="23">
        <f>IF(OR(CH756=0.05,CH756=0),CH756,IF(AND(CH756&gt;0.051,CH756&lt;0.1),0.1,IF(AND(CH756&gt;0.001,CH756&lt;0.05),0.05,CH756)))</f>
        <v>0</v>
      </c>
      <c r="CJ756" s="23">
        <f>CF756+CG756+CI756</f>
        <v>0</v>
      </c>
      <c r="CK756" s="15">
        <f>IF(DB755&gt;0,ROUND($CD$1*$CK$1,2),0)</f>
        <v>0</v>
      </c>
      <c r="CL756" s="22">
        <v>0</v>
      </c>
      <c r="CM756" s="22">
        <f>IF(DB755&gt;0,ROUND($CD$1*$CM$1,2),0)</f>
        <v>0</v>
      </c>
      <c r="CN756" s="22">
        <f>IF(DB755&gt;0,ROUND($CD$1*$CN$1,2),0)</f>
        <v>0</v>
      </c>
      <c r="CO756" s="22">
        <f>IF(DB755&gt;0,ROUND($CD$1*$CO$1,2),0)</f>
        <v>0</v>
      </c>
      <c r="CP756" s="22">
        <f>IF(DB755&gt;0,ROUND($CD$1*$CP$1,2),0)</f>
        <v>0</v>
      </c>
      <c r="CQ756" s="15">
        <f>IF(DB755&gt;0,CK756+SUM(CM756:CP756),0)</f>
        <v>0</v>
      </c>
      <c r="CR756" s="22">
        <f>IF(DB755&gt;0,ROUND(CQ756/12,2),0)</f>
        <v>0</v>
      </c>
      <c r="CS756" s="9">
        <f>INT(CR756)</f>
        <v>0</v>
      </c>
      <c r="CT756" s="23">
        <f>INT((CR756-CS756)*10)/10</f>
        <v>0</v>
      </c>
      <c r="CU756" s="17">
        <f>CR756-CS756-CT756</f>
        <v>0</v>
      </c>
      <c r="CV756" s="23">
        <f>IF(OR(CU756=0.05,CU756=0),CU756,IF(AND(CU756&gt;0.051,CU756&lt;0.1),0.1,IF(AND(CU756&gt;0.001,CU756&lt;0.05),0.05,CU756)))</f>
        <v>0</v>
      </c>
      <c r="CW756" s="23">
        <f>CS756+CT756+CV756</f>
        <v>0</v>
      </c>
      <c r="CX756">
        <f>IF(DB755&gt;0,CX755,0)</f>
        <v>0</v>
      </c>
      <c r="CY756" s="7">
        <f>ROUND(CD756+CJ756+CW756+CX756,2)</f>
        <v>0</v>
      </c>
      <c r="CZ756" s="7">
        <f>IF(AND(CY756&gt;0,CY757=0),CY756,0)</f>
        <v>0</v>
      </c>
      <c r="DA756" s="7">
        <f>IF(DB755&gt;0,DA755,0)</f>
        <v>0</v>
      </c>
      <c r="DB756" s="7">
        <f>IF(ROUND(CY756-DA756,2)&gt;0,ROUND(CY756-DA756,2),0)</f>
        <v>0</v>
      </c>
      <c r="EB756">
        <v>754</v>
      </c>
      <c r="EC756" s="7">
        <f>IF(FB755&gt;0,EC755-1000,EC755)</f>
        <v>0</v>
      </c>
      <c r="ED756" s="20">
        <f>IF(FB755&gt;0,ROUND(PMT($F$92/12,$F$96*12,-EC756),5),0)</f>
        <v>0</v>
      </c>
      <c r="EE756" s="15">
        <f>IF(FB755&gt;0,ROUND(EC756*$EE$1/1000,2),0)</f>
        <v>0</v>
      </c>
      <c r="EF756" s="9">
        <f>INT(EE756)</f>
        <v>0</v>
      </c>
      <c r="EG756" s="23">
        <f>INT((EE756-EF756)*10)/10</f>
        <v>0</v>
      </c>
      <c r="EH756" s="17">
        <f>EE756-EF756-EG756</f>
        <v>0</v>
      </c>
      <c r="EI756" s="23">
        <f>IF(OR(EH756=0.05,EH756=0),EH756,IF(AND(EH756&gt;0.051,EH756&lt;0.1),0.1,IF(AND(EH756&gt;0.001,EH756&lt;0.05),0.05,EH756)))</f>
        <v>0</v>
      </c>
      <c r="EJ756" s="23">
        <f>EF756+EG756+EI756</f>
        <v>0</v>
      </c>
      <c r="EK756" s="15">
        <f>IF(FB755&gt;0,ROUND($ED$1*$EK$1,2),0)</f>
        <v>0</v>
      </c>
      <c r="EL756" s="22">
        <v>0</v>
      </c>
      <c r="EM756" s="22">
        <f>IF(FB755&gt;0,ROUND($ED$1*$EM$1,0),0)</f>
        <v>0</v>
      </c>
      <c r="EN756" s="22">
        <f>IF(FB755&gt;0,ROUND($ED$1*$EN$1,2),0)</f>
        <v>0</v>
      </c>
      <c r="EO756" s="22">
        <f>IF(FB755&gt;0,ROUND($ED$1*$EO$1,2),0)</f>
        <v>0</v>
      </c>
      <c r="EP756" s="22">
        <f>IF(FB755&gt;0,ROUND($ED$1*$EP$1,2),0)</f>
        <v>0</v>
      </c>
      <c r="EQ756" s="15">
        <f>IF(FB755&gt;0,EK756+SUM(EM756:EP756),0)</f>
        <v>0</v>
      </c>
      <c r="ER756" s="22">
        <f>IF(FB755&gt;0,ROUND(EQ756/12,2),0)</f>
        <v>0</v>
      </c>
      <c r="ES756" s="9">
        <f>INT(ER756)</f>
        <v>0</v>
      </c>
      <c r="ET756" s="23">
        <f>INT((ER756-ES756)*10)/10</f>
        <v>0</v>
      </c>
      <c r="EU756" s="17">
        <f>ER756-ES756-ET756</f>
        <v>0</v>
      </c>
      <c r="EV756" s="23">
        <f>IF(OR(EU756=0.05,EU756=0),EU756,IF(AND(EU756&gt;0.051,EU756&lt;0.1),0.1,IF(AND(EU756&gt;0.001,EU756&lt;0.05),0.05,EU756)))</f>
        <v>0</v>
      </c>
      <c r="EW756" s="23">
        <f>ES756+ET756+EV756</f>
        <v>0</v>
      </c>
      <c r="EX756">
        <f>IF(FB755&gt;0,EX755,0)</f>
        <v>0</v>
      </c>
      <c r="EY756" s="7">
        <f>ROUND(ED756+EJ756+EW756+EX756,2)</f>
        <v>0</v>
      </c>
      <c r="EZ756" s="7">
        <f>IF(AND(EY756&gt;0,EY757=0),EY756,0)</f>
        <v>0</v>
      </c>
      <c r="FA756" s="7">
        <f>IF(FB755&gt;0,FA755,0)</f>
        <v>0</v>
      </c>
      <c r="FB756" s="7">
        <f>IF(ROUND(EY756-FA756,2)&gt;0,ROUND(EY756-FA756,2),0)</f>
        <v>0</v>
      </c>
      <c r="GB756">
        <v>754</v>
      </c>
      <c r="GC756" s="7">
        <f>IF(HB755&gt;0,GC755-1000,GC755)</f>
        <v>0</v>
      </c>
      <c r="GD756" s="20">
        <f>IF(HB755&gt;0,ROUND(PMT($F$92/12,$F$96*12,-GC756),5),0)</f>
        <v>0</v>
      </c>
      <c r="GE756" s="15">
        <f>IF(HB755&gt;0,ROUND(GC756*$GE$1/1000,2),0)</f>
        <v>0</v>
      </c>
      <c r="GF756" s="9">
        <f>INT(GE756)</f>
        <v>0</v>
      </c>
      <c r="GG756" s="23">
        <f>INT((GE756-GF756)*10)/10</f>
        <v>0</v>
      </c>
      <c r="GH756" s="17">
        <f>GE756-GF756-GG756</f>
        <v>0</v>
      </c>
      <c r="GI756" s="23">
        <f>IF(OR(GH756=0.05,GH756=0),GH756,IF(AND(GH756&gt;0.051,GH756&lt;0.1),0.1,IF(AND(GH756&gt;0.001,GH756&lt;0.05),0.05,GH756)))</f>
        <v>0</v>
      </c>
      <c r="GJ756" s="23">
        <f>GF756+GG756+GI756</f>
        <v>0</v>
      </c>
      <c r="GK756" s="15">
        <f>IF(HB755&gt;0,ROUND($GD$1*$GK$1,2),0)</f>
        <v>0</v>
      </c>
      <c r="GL756" s="22">
        <v>0</v>
      </c>
      <c r="GM756" s="22">
        <f>IF(HB755&gt;0,ROUND($GD$1*$GM$1,0),0)</f>
        <v>0</v>
      </c>
      <c r="GN756" s="22">
        <f>IF(HB755&gt;0,ROUND($GD$1*$GN$1,2),0)</f>
        <v>0</v>
      </c>
      <c r="GO756" s="22">
        <f>IF(HB755&gt;0,ROUND($GD$1*$GO$1,2),0)</f>
        <v>0</v>
      </c>
      <c r="GP756" s="22">
        <f>IF(HB755&gt;0,ROUND($GD$1*$GP$1,2),0)</f>
        <v>0</v>
      </c>
      <c r="GQ756" s="15">
        <f>IF(HB755&gt;0,GK756+SUM(GM756:GP756),0)</f>
        <v>0</v>
      </c>
      <c r="GR756" s="22">
        <f>IF(HB755&gt;0,ROUND(GQ756/12,2),0)</f>
        <v>0</v>
      </c>
      <c r="GS756" s="9">
        <f>INT(GR756)</f>
        <v>0</v>
      </c>
      <c r="GT756" s="23">
        <f>INT((GR756-GS756)*10)/10</f>
        <v>0</v>
      </c>
      <c r="GU756" s="17">
        <f>GR756-GS756-GT756</f>
        <v>0</v>
      </c>
      <c r="GV756" s="23">
        <f>IF(OR(GU756=0.05,GU756=0),GU756,IF(AND(GU756&gt;0.051,GU756&lt;0.1),0.1,IF(AND(GU756&gt;0.001,GU756&lt;0.05),0.05,GU756)))</f>
        <v>0</v>
      </c>
      <c r="GW756" s="23">
        <f>GS756+GT756+GV756</f>
        <v>0</v>
      </c>
      <c r="GX756">
        <f>IF(HB755&gt;0,GX755,0)</f>
        <v>0</v>
      </c>
      <c r="GY756" s="7">
        <f>ROUND(GD756+GJ756+GW756+GX756,2)</f>
        <v>0</v>
      </c>
      <c r="GZ756" s="7">
        <f>IF(AND(GY756&gt;0,GY757=0),GY756,0)</f>
        <v>0</v>
      </c>
      <c r="HA756" s="7">
        <f>IF(HB755&gt;0,HA755,0)</f>
        <v>0</v>
      </c>
      <c r="HB756" s="7">
        <f>IF(ROUND(GY756-HA756,2)&gt;0,ROUND(GY756-HA756,2),0)</f>
        <v>0</v>
      </c>
    </row>
    <row r="757" spans="1:235">
      <c r="BB757">
        <v>755</v>
      </c>
      <c r="BC757" s="7">
        <f>IF(BW756&gt;0,BC756-1000,BC756)</f>
        <v>0</v>
      </c>
      <c r="BD757" s="20">
        <f>IF(BW756&gt;0,ROUND(PMT($F$92/12,$F$96*12,-BC757),5),0)</f>
        <v>0</v>
      </c>
      <c r="BE757" s="15">
        <f>IF(BW756&gt;0,ROUND(BC757*$E$1/1000,2),0)</f>
        <v>0</v>
      </c>
      <c r="BF757" s="15">
        <f>IF(BW756&gt;0,ROUND(MIN(BC757,$F$168)*$BF$1,2),0)</f>
        <v>0</v>
      </c>
      <c r="BG757" s="22">
        <v>0</v>
      </c>
      <c r="BH757" s="22">
        <f>IF(BW756&gt;0,ROUND(MIN(BC757,$F$168)*$BH$1,0),0)</f>
        <v>0</v>
      </c>
      <c r="BI757" s="22">
        <f>IF(BW756&gt;0,ROUND(MIN(BC757,$F$168)*$BI$1,2),0)</f>
        <v>0</v>
      </c>
      <c r="BJ757" s="22">
        <f>IF(BW756&gt;0,ROUND(MIN(BC757,$F$168)*$BJ$1,2),0)</f>
        <v>0</v>
      </c>
      <c r="BK757" s="22">
        <f>IF(BW756&gt;0,ROUND(MIN(BC757,$F$168)*$BK$1,2),0)</f>
        <v>0</v>
      </c>
      <c r="BL757" s="15">
        <f>IF(BW756&gt;0,BF757+SUM(BH757:BK757),0)</f>
        <v>0</v>
      </c>
      <c r="BM757" s="22">
        <f>IF(BW756&gt;0,ROUND(BL757/12,2),0)</f>
        <v>0</v>
      </c>
      <c r="BN757" s="9">
        <f>INT(BM757)</f>
        <v>0</v>
      </c>
      <c r="BO757" s="23">
        <f>INT((BM757-BN757)*10)/10</f>
        <v>0</v>
      </c>
      <c r="BP757" s="17">
        <f>BM757-BN757-BO757</f>
        <v>0</v>
      </c>
      <c r="BQ757" s="23">
        <f>IF(OR(BP757=0.05,BP757=0),BP757,IF(AND(BP757&gt;0.051,BP757&lt;0.1),0.1,IF(AND(BP757&gt;0.001,BP757&lt;0.05),0.05,BP757)))</f>
        <v>0</v>
      </c>
      <c r="BR757" s="23">
        <f>BN757+BO757+BQ757</f>
        <v>0</v>
      </c>
      <c r="BS757">
        <f>IF(BW756&gt;0,BS756,0)</f>
        <v>0</v>
      </c>
      <c r="BT757" s="7">
        <f>SUM(BD757:BE757)+BR757+BS757</f>
        <v>0</v>
      </c>
      <c r="BU757" s="7">
        <f>IF(AND(BT757&gt;0,BT758=0),BT757,0)</f>
        <v>0</v>
      </c>
      <c r="BV757" s="7">
        <f>IF(BW756&gt;0,BV756,0)</f>
        <v>0</v>
      </c>
      <c r="BW757" s="7">
        <f>IF(ROUND(BT757-BV757,2)&gt;0,ROUND(BT757-BV757,2),0)</f>
        <v>0</v>
      </c>
      <c r="CB757">
        <v>755</v>
      </c>
      <c r="CC757" s="7">
        <f>IF(DB756&gt;0,CC756-1000,CC756)</f>
        <v>0</v>
      </c>
      <c r="CD757" s="20">
        <f>IF(DB756&gt;0,ROUND(PMT($F$92/12,$F$96*12,-CC757),5),0)</f>
        <v>0</v>
      </c>
      <c r="CE757" s="15">
        <f>IF(DB756&gt;0,ROUND(CC757*$CE$1/1000,2),0)</f>
        <v>0</v>
      </c>
      <c r="CF757" s="9">
        <f>INT(CE757)</f>
        <v>0</v>
      </c>
      <c r="CG757" s="23">
        <f>INT((CE757-CF757)*10)/10</f>
        <v>0</v>
      </c>
      <c r="CH757" s="17">
        <f>CE757-CF757-CG757</f>
        <v>0</v>
      </c>
      <c r="CI757" s="23">
        <f>IF(OR(CH757=0.05,CH757=0),CH757,IF(AND(CH757&gt;0.051,CH757&lt;0.1),0.1,IF(AND(CH757&gt;0.001,CH757&lt;0.05),0.05,CH757)))</f>
        <v>0</v>
      </c>
      <c r="CJ757" s="23">
        <f>CF757+CG757+CI757</f>
        <v>0</v>
      </c>
      <c r="CK757" s="15">
        <f>IF(DB756&gt;0,ROUND($CD$1*$CK$1,2),0)</f>
        <v>0</v>
      </c>
      <c r="CL757" s="22">
        <v>0</v>
      </c>
      <c r="CM757" s="22">
        <f>IF(DB756&gt;0,ROUND($CD$1*$CM$1,2),0)</f>
        <v>0</v>
      </c>
      <c r="CN757" s="22">
        <f>IF(DB756&gt;0,ROUND($CD$1*$CN$1,2),0)</f>
        <v>0</v>
      </c>
      <c r="CO757" s="22">
        <f>IF(DB756&gt;0,ROUND($CD$1*$CO$1,2),0)</f>
        <v>0</v>
      </c>
      <c r="CP757" s="22">
        <f>IF(DB756&gt;0,ROUND($CD$1*$CP$1,2),0)</f>
        <v>0</v>
      </c>
      <c r="CQ757" s="15">
        <f>IF(DB756&gt;0,CK757+SUM(CM757:CP757),0)</f>
        <v>0</v>
      </c>
      <c r="CR757" s="22">
        <f>IF(DB756&gt;0,ROUND(CQ757/12,2),0)</f>
        <v>0</v>
      </c>
      <c r="CS757" s="9">
        <f>INT(CR757)</f>
        <v>0</v>
      </c>
      <c r="CT757" s="23">
        <f>INT((CR757-CS757)*10)/10</f>
        <v>0</v>
      </c>
      <c r="CU757" s="17">
        <f>CR757-CS757-CT757</f>
        <v>0</v>
      </c>
      <c r="CV757" s="23">
        <f>IF(OR(CU757=0.05,CU757=0),CU757,IF(AND(CU757&gt;0.051,CU757&lt;0.1),0.1,IF(AND(CU757&gt;0.001,CU757&lt;0.05),0.05,CU757)))</f>
        <v>0</v>
      </c>
      <c r="CW757" s="23">
        <f>CS757+CT757+CV757</f>
        <v>0</v>
      </c>
      <c r="CX757">
        <f>IF(DB756&gt;0,CX756,0)</f>
        <v>0</v>
      </c>
      <c r="CY757" s="7">
        <f>ROUND(CD757+CJ757+CW757+CX757,2)</f>
        <v>0</v>
      </c>
      <c r="CZ757" s="7">
        <f>IF(AND(CY757&gt;0,CY758=0),CY757,0)</f>
        <v>0</v>
      </c>
      <c r="DA757" s="7">
        <f>IF(DB756&gt;0,DA756,0)</f>
        <v>0</v>
      </c>
      <c r="DB757" s="7">
        <f>IF(ROUND(CY757-DA757,2)&gt;0,ROUND(CY757-DA757,2),0)</f>
        <v>0</v>
      </c>
      <c r="EB757">
        <v>755</v>
      </c>
      <c r="EC757" s="7">
        <f>IF(FB756&gt;0,EC756-1000,EC756)</f>
        <v>0</v>
      </c>
      <c r="ED757" s="20">
        <f>IF(FB756&gt;0,ROUND(PMT($F$92/12,$F$96*12,-EC757),5),0)</f>
        <v>0</v>
      </c>
      <c r="EE757" s="15">
        <f>IF(FB756&gt;0,ROUND(EC757*$EE$1/1000,2),0)</f>
        <v>0</v>
      </c>
      <c r="EF757" s="9">
        <f>INT(EE757)</f>
        <v>0</v>
      </c>
      <c r="EG757" s="23">
        <f>INT((EE757-EF757)*10)/10</f>
        <v>0</v>
      </c>
      <c r="EH757" s="17">
        <f>EE757-EF757-EG757</f>
        <v>0</v>
      </c>
      <c r="EI757" s="23">
        <f>IF(OR(EH757=0.05,EH757=0),EH757,IF(AND(EH757&gt;0.051,EH757&lt;0.1),0.1,IF(AND(EH757&gt;0.001,EH757&lt;0.05),0.05,EH757)))</f>
        <v>0</v>
      </c>
      <c r="EJ757" s="23">
        <f>EF757+EG757+EI757</f>
        <v>0</v>
      </c>
      <c r="EK757" s="15">
        <f>IF(FB756&gt;0,ROUND($ED$1*$EK$1,2),0)</f>
        <v>0</v>
      </c>
      <c r="EL757" s="22">
        <v>0</v>
      </c>
      <c r="EM757" s="22">
        <f>IF(FB756&gt;0,ROUND($ED$1*$EM$1,0),0)</f>
        <v>0</v>
      </c>
      <c r="EN757" s="22">
        <f>IF(FB756&gt;0,ROUND($ED$1*$EN$1,2),0)</f>
        <v>0</v>
      </c>
      <c r="EO757" s="22">
        <f>IF(FB756&gt;0,ROUND($ED$1*$EO$1,2),0)</f>
        <v>0</v>
      </c>
      <c r="EP757" s="22">
        <f>IF(FB756&gt;0,ROUND($ED$1*$EP$1,2),0)</f>
        <v>0</v>
      </c>
      <c r="EQ757" s="15">
        <f>IF(FB756&gt;0,EK757+SUM(EM757:EP757),0)</f>
        <v>0</v>
      </c>
      <c r="ER757" s="22">
        <f>IF(FB756&gt;0,ROUND(EQ757/12,2),0)</f>
        <v>0</v>
      </c>
      <c r="ES757" s="9">
        <f>INT(ER757)</f>
        <v>0</v>
      </c>
      <c r="ET757" s="23">
        <f>INT((ER757-ES757)*10)/10</f>
        <v>0</v>
      </c>
      <c r="EU757" s="17">
        <f>ER757-ES757-ET757</f>
        <v>0</v>
      </c>
      <c r="EV757" s="23">
        <f>IF(OR(EU757=0.05,EU757=0),EU757,IF(AND(EU757&gt;0.051,EU757&lt;0.1),0.1,IF(AND(EU757&gt;0.001,EU757&lt;0.05),0.05,EU757)))</f>
        <v>0</v>
      </c>
      <c r="EW757" s="23">
        <f>ES757+ET757+EV757</f>
        <v>0</v>
      </c>
      <c r="EX757">
        <f>IF(FB756&gt;0,EX756,0)</f>
        <v>0</v>
      </c>
      <c r="EY757" s="7">
        <f>ROUND(ED757+EJ757+EW757+EX757,2)</f>
        <v>0</v>
      </c>
      <c r="EZ757" s="7">
        <f>IF(AND(EY757&gt;0,EY758=0),EY757,0)</f>
        <v>0</v>
      </c>
      <c r="FA757" s="7">
        <f>IF(FB756&gt;0,FA756,0)</f>
        <v>0</v>
      </c>
      <c r="FB757" s="7">
        <f>IF(ROUND(EY757-FA757,2)&gt;0,ROUND(EY757-FA757,2),0)</f>
        <v>0</v>
      </c>
      <c r="GB757">
        <v>755</v>
      </c>
      <c r="GC757" s="7">
        <f>IF(HB756&gt;0,GC756-1000,GC756)</f>
        <v>0</v>
      </c>
      <c r="GD757" s="20">
        <f>IF(HB756&gt;0,ROUND(PMT($F$92/12,$F$96*12,-GC757),5),0)</f>
        <v>0</v>
      </c>
      <c r="GE757" s="15">
        <f>IF(HB756&gt;0,ROUND(GC757*$GE$1/1000,2),0)</f>
        <v>0</v>
      </c>
      <c r="GF757" s="9">
        <f>INT(GE757)</f>
        <v>0</v>
      </c>
      <c r="GG757" s="23">
        <f>INT((GE757-GF757)*10)/10</f>
        <v>0</v>
      </c>
      <c r="GH757" s="17">
        <f>GE757-GF757-GG757</f>
        <v>0</v>
      </c>
      <c r="GI757" s="23">
        <f>IF(OR(GH757=0.05,GH757=0),GH757,IF(AND(GH757&gt;0.051,GH757&lt;0.1),0.1,IF(AND(GH757&gt;0.001,GH757&lt;0.05),0.05,GH757)))</f>
        <v>0</v>
      </c>
      <c r="GJ757" s="23">
        <f>GF757+GG757+GI757</f>
        <v>0</v>
      </c>
      <c r="GK757" s="15">
        <f>IF(HB756&gt;0,ROUND($GD$1*$GK$1,2),0)</f>
        <v>0</v>
      </c>
      <c r="GL757" s="22">
        <v>0</v>
      </c>
      <c r="GM757" s="22">
        <f>IF(HB756&gt;0,ROUND($GD$1*$GM$1,0),0)</f>
        <v>0</v>
      </c>
      <c r="GN757" s="22">
        <f>IF(HB756&gt;0,ROUND($GD$1*$GN$1,2),0)</f>
        <v>0</v>
      </c>
      <c r="GO757" s="22">
        <f>IF(HB756&gt;0,ROUND($GD$1*$GO$1,2),0)</f>
        <v>0</v>
      </c>
      <c r="GP757" s="22">
        <f>IF(HB756&gt;0,ROUND($GD$1*$GP$1,2),0)</f>
        <v>0</v>
      </c>
      <c r="GQ757" s="15">
        <f>IF(HB756&gt;0,GK757+SUM(GM757:GP757),0)</f>
        <v>0</v>
      </c>
      <c r="GR757" s="22">
        <f>IF(HB756&gt;0,ROUND(GQ757/12,2),0)</f>
        <v>0</v>
      </c>
      <c r="GS757" s="9">
        <f>INT(GR757)</f>
        <v>0</v>
      </c>
      <c r="GT757" s="23">
        <f>INT((GR757-GS757)*10)/10</f>
        <v>0</v>
      </c>
      <c r="GU757" s="17">
        <f>GR757-GS757-GT757</f>
        <v>0</v>
      </c>
      <c r="GV757" s="23">
        <f>IF(OR(GU757=0.05,GU757=0),GU757,IF(AND(GU757&gt;0.051,GU757&lt;0.1),0.1,IF(AND(GU757&gt;0.001,GU757&lt;0.05),0.05,GU757)))</f>
        <v>0</v>
      </c>
      <c r="GW757" s="23">
        <f>GS757+GT757+GV757</f>
        <v>0</v>
      </c>
      <c r="GX757">
        <f>IF(HB756&gt;0,GX756,0)</f>
        <v>0</v>
      </c>
      <c r="GY757" s="7">
        <f>ROUND(GD757+GJ757+GW757+GX757,2)</f>
        <v>0</v>
      </c>
      <c r="GZ757" s="7">
        <f>IF(AND(GY757&gt;0,GY758=0),GY757,0)</f>
        <v>0</v>
      </c>
      <c r="HA757" s="7">
        <f>IF(HB756&gt;0,HA756,0)</f>
        <v>0</v>
      </c>
      <c r="HB757" s="7">
        <f>IF(ROUND(GY757-HA757,2)&gt;0,ROUND(GY757-HA757,2),0)</f>
        <v>0</v>
      </c>
    </row>
    <row r="758" spans="1:235">
      <c r="BB758">
        <v>756</v>
      </c>
      <c r="BC758" s="7">
        <f>IF(BW757&gt;0,BC757-1000,BC757)</f>
        <v>0</v>
      </c>
      <c r="BD758" s="20">
        <f>IF(BW757&gt;0,ROUND(PMT($F$92/12,$F$96*12,-BC758),5),0)</f>
        <v>0</v>
      </c>
      <c r="BE758" s="15">
        <f>IF(BW757&gt;0,ROUND(BC758*$E$1/1000,2),0)</f>
        <v>0</v>
      </c>
      <c r="BF758" s="15">
        <f>IF(BW757&gt;0,ROUND(MIN(BC758,$F$168)*$BF$1,2),0)</f>
        <v>0</v>
      </c>
      <c r="BG758" s="22">
        <v>0</v>
      </c>
      <c r="BH758" s="22">
        <f>IF(BW757&gt;0,ROUND(MIN(BC758,$F$168)*$BH$1,0),0)</f>
        <v>0</v>
      </c>
      <c r="BI758" s="22">
        <f>IF(BW757&gt;0,ROUND(MIN(BC758,$F$168)*$BI$1,2),0)</f>
        <v>0</v>
      </c>
      <c r="BJ758" s="22">
        <f>IF(BW757&gt;0,ROUND(MIN(BC758,$F$168)*$BJ$1,2),0)</f>
        <v>0</v>
      </c>
      <c r="BK758" s="22">
        <f>IF(BW757&gt;0,ROUND(MIN(BC758,$F$168)*$BK$1,2),0)</f>
        <v>0</v>
      </c>
      <c r="BL758" s="15">
        <f>IF(BW757&gt;0,BF758+SUM(BH758:BK758),0)</f>
        <v>0</v>
      </c>
      <c r="BM758" s="22">
        <f>IF(BW757&gt;0,ROUND(BL758/12,2),0)</f>
        <v>0</v>
      </c>
      <c r="BN758" s="9">
        <f>INT(BM758)</f>
        <v>0</v>
      </c>
      <c r="BO758" s="23">
        <f>INT((BM758-BN758)*10)/10</f>
        <v>0</v>
      </c>
      <c r="BP758" s="17">
        <f>BM758-BN758-BO758</f>
        <v>0</v>
      </c>
      <c r="BQ758" s="23">
        <f>IF(OR(BP758=0.05,BP758=0),BP758,IF(AND(BP758&gt;0.051,BP758&lt;0.1),0.1,IF(AND(BP758&gt;0.001,BP758&lt;0.05),0.05,BP758)))</f>
        <v>0</v>
      </c>
      <c r="BR758" s="23">
        <f>BN758+BO758+BQ758</f>
        <v>0</v>
      </c>
      <c r="BS758">
        <f>IF(BW757&gt;0,BS757,0)</f>
        <v>0</v>
      </c>
      <c r="BT758" s="7">
        <f>SUM(BD758:BE758)+BR758+BS758</f>
        <v>0</v>
      </c>
      <c r="BU758" s="7">
        <f>IF(AND(BT758&gt;0,BT759=0),BT758,0)</f>
        <v>0</v>
      </c>
      <c r="BV758" s="7">
        <f>IF(BW757&gt;0,BV757,0)</f>
        <v>0</v>
      </c>
      <c r="BW758" s="7">
        <f>IF(ROUND(BT758-BV758,2)&gt;0,ROUND(BT758-BV758,2),0)</f>
        <v>0</v>
      </c>
      <c r="CB758">
        <v>756</v>
      </c>
      <c r="CC758" s="7">
        <f>IF(DB757&gt;0,CC757-1000,CC757)</f>
        <v>0</v>
      </c>
      <c r="CD758" s="20">
        <f>IF(DB757&gt;0,ROUND(PMT($F$92/12,$F$96*12,-CC758),5),0)</f>
        <v>0</v>
      </c>
      <c r="CE758" s="15">
        <f>IF(DB757&gt;0,ROUND(CC758*$CE$1/1000,2),0)</f>
        <v>0</v>
      </c>
      <c r="CF758" s="9">
        <f>INT(CE758)</f>
        <v>0</v>
      </c>
      <c r="CG758" s="23">
        <f>INT((CE758-CF758)*10)/10</f>
        <v>0</v>
      </c>
      <c r="CH758" s="17">
        <f>CE758-CF758-CG758</f>
        <v>0</v>
      </c>
      <c r="CI758" s="23">
        <f>IF(OR(CH758=0.05,CH758=0),CH758,IF(AND(CH758&gt;0.051,CH758&lt;0.1),0.1,IF(AND(CH758&gt;0.001,CH758&lt;0.05),0.05,CH758)))</f>
        <v>0</v>
      </c>
      <c r="CJ758" s="23">
        <f>CF758+CG758+CI758</f>
        <v>0</v>
      </c>
      <c r="CK758" s="15">
        <f>IF(DB757&gt;0,ROUND($CD$1*$CK$1,2),0)</f>
        <v>0</v>
      </c>
      <c r="CL758" s="22">
        <v>0</v>
      </c>
      <c r="CM758" s="22">
        <f>IF(DB757&gt;0,ROUND($CD$1*$CM$1,2),0)</f>
        <v>0</v>
      </c>
      <c r="CN758" s="22">
        <f>IF(DB757&gt;0,ROUND($CD$1*$CN$1,2),0)</f>
        <v>0</v>
      </c>
      <c r="CO758" s="22">
        <f>IF(DB757&gt;0,ROUND($CD$1*$CO$1,2),0)</f>
        <v>0</v>
      </c>
      <c r="CP758" s="22">
        <f>IF(DB757&gt;0,ROUND($CD$1*$CP$1,2),0)</f>
        <v>0</v>
      </c>
      <c r="CQ758" s="15">
        <f>IF(DB757&gt;0,CK758+SUM(CM758:CP758),0)</f>
        <v>0</v>
      </c>
      <c r="CR758" s="22">
        <f>IF(DB757&gt;0,ROUND(CQ758/12,2),0)</f>
        <v>0</v>
      </c>
      <c r="CS758" s="9">
        <f>INT(CR758)</f>
        <v>0</v>
      </c>
      <c r="CT758" s="23">
        <f>INT((CR758-CS758)*10)/10</f>
        <v>0</v>
      </c>
      <c r="CU758" s="17">
        <f>CR758-CS758-CT758</f>
        <v>0</v>
      </c>
      <c r="CV758" s="23">
        <f>IF(OR(CU758=0.05,CU758=0),CU758,IF(AND(CU758&gt;0.051,CU758&lt;0.1),0.1,IF(AND(CU758&gt;0.001,CU758&lt;0.05),0.05,CU758)))</f>
        <v>0</v>
      </c>
      <c r="CW758" s="23">
        <f>CS758+CT758+CV758</f>
        <v>0</v>
      </c>
      <c r="CX758">
        <f>IF(DB757&gt;0,CX757,0)</f>
        <v>0</v>
      </c>
      <c r="CY758" s="7">
        <f>ROUND(CD758+CJ758+CW758+CX758,2)</f>
        <v>0</v>
      </c>
      <c r="CZ758" s="7">
        <f>IF(AND(CY758&gt;0,CY759=0),CY758,0)</f>
        <v>0</v>
      </c>
      <c r="DA758" s="7">
        <f>IF(DB757&gt;0,DA757,0)</f>
        <v>0</v>
      </c>
      <c r="DB758" s="7">
        <f>IF(ROUND(CY758-DA758,2)&gt;0,ROUND(CY758-DA758,2),0)</f>
        <v>0</v>
      </c>
      <c r="EB758">
        <v>756</v>
      </c>
      <c r="EC758" s="7">
        <f>IF(FB757&gt;0,EC757-1000,EC757)</f>
        <v>0</v>
      </c>
      <c r="ED758" s="20">
        <f>IF(FB757&gt;0,ROUND(PMT($F$92/12,$F$96*12,-EC758),5),0)</f>
        <v>0</v>
      </c>
      <c r="EE758" s="15">
        <f>IF(FB757&gt;0,ROUND(EC758*$EE$1/1000,2),0)</f>
        <v>0</v>
      </c>
      <c r="EF758" s="9">
        <f>INT(EE758)</f>
        <v>0</v>
      </c>
      <c r="EG758" s="23">
        <f>INT((EE758-EF758)*10)/10</f>
        <v>0</v>
      </c>
      <c r="EH758" s="17">
        <f>EE758-EF758-EG758</f>
        <v>0</v>
      </c>
      <c r="EI758" s="23">
        <f>IF(OR(EH758=0.05,EH758=0),EH758,IF(AND(EH758&gt;0.051,EH758&lt;0.1),0.1,IF(AND(EH758&gt;0.001,EH758&lt;0.05),0.05,EH758)))</f>
        <v>0</v>
      </c>
      <c r="EJ758" s="23">
        <f>EF758+EG758+EI758</f>
        <v>0</v>
      </c>
      <c r="EK758" s="15">
        <f>IF(FB757&gt;0,ROUND($ED$1*$EK$1,2),0)</f>
        <v>0</v>
      </c>
      <c r="EL758" s="22">
        <v>0</v>
      </c>
      <c r="EM758" s="22">
        <f>IF(FB757&gt;0,ROUND($ED$1*$EM$1,0),0)</f>
        <v>0</v>
      </c>
      <c r="EN758" s="22">
        <f>IF(FB757&gt;0,ROUND($ED$1*$EN$1,2),0)</f>
        <v>0</v>
      </c>
      <c r="EO758" s="22">
        <f>IF(FB757&gt;0,ROUND($ED$1*$EO$1,2),0)</f>
        <v>0</v>
      </c>
      <c r="EP758" s="22">
        <f>IF(FB757&gt;0,ROUND($ED$1*$EP$1,2),0)</f>
        <v>0</v>
      </c>
      <c r="EQ758" s="15">
        <f>IF(FB757&gt;0,EK758+SUM(EM758:EP758),0)</f>
        <v>0</v>
      </c>
      <c r="ER758" s="22">
        <f>IF(FB757&gt;0,ROUND(EQ758/12,2),0)</f>
        <v>0</v>
      </c>
      <c r="ES758" s="9">
        <f>INT(ER758)</f>
        <v>0</v>
      </c>
      <c r="ET758" s="23">
        <f>INT((ER758-ES758)*10)/10</f>
        <v>0</v>
      </c>
      <c r="EU758" s="17">
        <f>ER758-ES758-ET758</f>
        <v>0</v>
      </c>
      <c r="EV758" s="23">
        <f>IF(OR(EU758=0.05,EU758=0),EU758,IF(AND(EU758&gt;0.051,EU758&lt;0.1),0.1,IF(AND(EU758&gt;0.001,EU758&lt;0.05),0.05,EU758)))</f>
        <v>0</v>
      </c>
      <c r="EW758" s="23">
        <f>ES758+ET758+EV758</f>
        <v>0</v>
      </c>
      <c r="EX758">
        <f>IF(FB757&gt;0,EX757,0)</f>
        <v>0</v>
      </c>
      <c r="EY758" s="7">
        <f>ROUND(ED758+EJ758+EW758+EX758,2)</f>
        <v>0</v>
      </c>
      <c r="EZ758" s="7">
        <f>IF(AND(EY758&gt;0,EY759=0),EY758,0)</f>
        <v>0</v>
      </c>
      <c r="FA758" s="7">
        <f>IF(FB757&gt;0,FA757,0)</f>
        <v>0</v>
      </c>
      <c r="FB758" s="7">
        <f>IF(ROUND(EY758-FA758,2)&gt;0,ROUND(EY758-FA758,2),0)</f>
        <v>0</v>
      </c>
      <c r="GB758">
        <v>756</v>
      </c>
      <c r="GC758" s="7">
        <f>IF(HB757&gt;0,GC757-1000,GC757)</f>
        <v>0</v>
      </c>
      <c r="GD758" s="20">
        <f>IF(HB757&gt;0,ROUND(PMT($F$92/12,$F$96*12,-GC758),5),0)</f>
        <v>0</v>
      </c>
      <c r="GE758" s="15">
        <f>IF(HB757&gt;0,ROUND(GC758*$GE$1/1000,2),0)</f>
        <v>0</v>
      </c>
      <c r="GF758" s="9">
        <f>INT(GE758)</f>
        <v>0</v>
      </c>
      <c r="GG758" s="23">
        <f>INT((GE758-GF758)*10)/10</f>
        <v>0</v>
      </c>
      <c r="GH758" s="17">
        <f>GE758-GF758-GG758</f>
        <v>0</v>
      </c>
      <c r="GI758" s="23">
        <f>IF(OR(GH758=0.05,GH758=0),GH758,IF(AND(GH758&gt;0.051,GH758&lt;0.1),0.1,IF(AND(GH758&gt;0.001,GH758&lt;0.05),0.05,GH758)))</f>
        <v>0</v>
      </c>
      <c r="GJ758" s="23">
        <f>GF758+GG758+GI758</f>
        <v>0</v>
      </c>
      <c r="GK758" s="15">
        <f>IF(HB757&gt;0,ROUND($GD$1*$GK$1,2),0)</f>
        <v>0</v>
      </c>
      <c r="GL758" s="22">
        <v>0</v>
      </c>
      <c r="GM758" s="22">
        <f>IF(HB757&gt;0,ROUND($GD$1*$GM$1,0),0)</f>
        <v>0</v>
      </c>
      <c r="GN758" s="22">
        <f>IF(HB757&gt;0,ROUND($GD$1*$GN$1,2),0)</f>
        <v>0</v>
      </c>
      <c r="GO758" s="22">
        <f>IF(HB757&gt;0,ROUND($GD$1*$GO$1,2),0)</f>
        <v>0</v>
      </c>
      <c r="GP758" s="22">
        <f>IF(HB757&gt;0,ROUND($GD$1*$GP$1,2),0)</f>
        <v>0</v>
      </c>
      <c r="GQ758" s="15">
        <f>IF(HB757&gt;0,GK758+SUM(GM758:GP758),0)</f>
        <v>0</v>
      </c>
      <c r="GR758" s="22">
        <f>IF(HB757&gt;0,ROUND(GQ758/12,2),0)</f>
        <v>0</v>
      </c>
      <c r="GS758" s="9">
        <f>INT(GR758)</f>
        <v>0</v>
      </c>
      <c r="GT758" s="23">
        <f>INT((GR758-GS758)*10)/10</f>
        <v>0</v>
      </c>
      <c r="GU758" s="17">
        <f>GR758-GS758-GT758</f>
        <v>0</v>
      </c>
      <c r="GV758" s="23">
        <f>IF(OR(GU758=0.05,GU758=0),GU758,IF(AND(GU758&gt;0.051,GU758&lt;0.1),0.1,IF(AND(GU758&gt;0.001,GU758&lt;0.05),0.05,GU758)))</f>
        <v>0</v>
      </c>
      <c r="GW758" s="23">
        <f>GS758+GT758+GV758</f>
        <v>0</v>
      </c>
      <c r="GX758">
        <f>IF(HB757&gt;0,GX757,0)</f>
        <v>0</v>
      </c>
      <c r="GY758" s="7">
        <f>ROUND(GD758+GJ758+GW758+GX758,2)</f>
        <v>0</v>
      </c>
      <c r="GZ758" s="7">
        <f>IF(AND(GY758&gt;0,GY759=0),GY758,0)</f>
        <v>0</v>
      </c>
      <c r="HA758" s="7">
        <f>IF(HB757&gt;0,HA757,0)</f>
        <v>0</v>
      </c>
      <c r="HB758" s="7">
        <f>IF(ROUND(GY758-HA758,2)&gt;0,ROUND(GY758-HA758,2),0)</f>
        <v>0</v>
      </c>
    </row>
    <row r="759" spans="1:235">
      <c r="BB759">
        <v>757</v>
      </c>
      <c r="BC759" s="7">
        <f>IF(BW758&gt;0,BC758-1000,BC758)</f>
        <v>0</v>
      </c>
      <c r="BD759" s="20">
        <f>IF(BW758&gt;0,ROUND(PMT($F$92/12,$F$96*12,-BC759),5),0)</f>
        <v>0</v>
      </c>
      <c r="BE759" s="15">
        <f>IF(BW758&gt;0,ROUND(BC759*$E$1/1000,2),0)</f>
        <v>0</v>
      </c>
      <c r="BF759" s="15">
        <f>IF(BW758&gt;0,ROUND(MIN(BC759,$F$168)*$BF$1,2),0)</f>
        <v>0</v>
      </c>
      <c r="BG759" s="22">
        <v>0</v>
      </c>
      <c r="BH759" s="22">
        <f>IF(BW758&gt;0,ROUND(MIN(BC759,$F$168)*$BH$1,0),0)</f>
        <v>0</v>
      </c>
      <c r="BI759" s="22">
        <f>IF(BW758&gt;0,ROUND(MIN(BC759,$F$168)*$BI$1,2),0)</f>
        <v>0</v>
      </c>
      <c r="BJ759" s="22">
        <f>IF(BW758&gt;0,ROUND(MIN(BC759,$F$168)*$BJ$1,2),0)</f>
        <v>0</v>
      </c>
      <c r="BK759" s="22">
        <f>IF(BW758&gt;0,ROUND(MIN(BC759,$F$168)*$BK$1,2),0)</f>
        <v>0</v>
      </c>
      <c r="BL759" s="15">
        <f>IF(BW758&gt;0,BF759+SUM(BH759:BK759),0)</f>
        <v>0</v>
      </c>
      <c r="BM759" s="22">
        <f>IF(BW758&gt;0,ROUND(BL759/12,2),0)</f>
        <v>0</v>
      </c>
      <c r="BN759" s="9">
        <f>INT(BM759)</f>
        <v>0</v>
      </c>
      <c r="BO759" s="23">
        <f>INT((BM759-BN759)*10)/10</f>
        <v>0</v>
      </c>
      <c r="BP759" s="17">
        <f>BM759-BN759-BO759</f>
        <v>0</v>
      </c>
      <c r="BQ759" s="23">
        <f>IF(OR(BP759=0.05,BP759=0),BP759,IF(AND(BP759&gt;0.051,BP759&lt;0.1),0.1,IF(AND(BP759&gt;0.001,BP759&lt;0.05),0.05,BP759)))</f>
        <v>0</v>
      </c>
      <c r="BR759" s="23">
        <f>BN759+BO759+BQ759</f>
        <v>0</v>
      </c>
      <c r="BS759">
        <f>IF(BW758&gt;0,BS758,0)</f>
        <v>0</v>
      </c>
      <c r="BT759" s="7">
        <f>SUM(BD759:BE759)+BR759+BS759</f>
        <v>0</v>
      </c>
      <c r="BU759" s="7">
        <f>IF(AND(BT759&gt;0,BT760=0),BT759,0)</f>
        <v>0</v>
      </c>
      <c r="BV759" s="7">
        <f>IF(BW758&gt;0,BV758,0)</f>
        <v>0</v>
      </c>
      <c r="BW759" s="7">
        <f>IF(ROUND(BT759-BV759,2)&gt;0,ROUND(BT759-BV759,2),0)</f>
        <v>0</v>
      </c>
      <c r="CB759">
        <v>757</v>
      </c>
      <c r="CC759" s="7">
        <f>IF(DB758&gt;0,CC758-1000,CC758)</f>
        <v>0</v>
      </c>
      <c r="CD759" s="20">
        <f>IF(DB758&gt;0,ROUND(PMT($F$92/12,$F$96*12,-CC759),5),0)</f>
        <v>0</v>
      </c>
      <c r="CE759" s="15">
        <f>IF(DB758&gt;0,ROUND(CC759*$CE$1/1000,2),0)</f>
        <v>0</v>
      </c>
      <c r="CF759" s="9">
        <f>INT(CE759)</f>
        <v>0</v>
      </c>
      <c r="CG759" s="23">
        <f>INT((CE759-CF759)*10)/10</f>
        <v>0</v>
      </c>
      <c r="CH759" s="17">
        <f>CE759-CF759-CG759</f>
        <v>0</v>
      </c>
      <c r="CI759" s="23">
        <f>IF(OR(CH759=0.05,CH759=0),CH759,IF(AND(CH759&gt;0.051,CH759&lt;0.1),0.1,IF(AND(CH759&gt;0.001,CH759&lt;0.05),0.05,CH759)))</f>
        <v>0</v>
      </c>
      <c r="CJ759" s="23">
        <f>CF759+CG759+CI759</f>
        <v>0</v>
      </c>
      <c r="CK759" s="15">
        <f>IF(DB758&gt;0,ROUND($CD$1*$CK$1,2),0)</f>
        <v>0</v>
      </c>
      <c r="CL759" s="22">
        <v>0</v>
      </c>
      <c r="CM759" s="22">
        <f>IF(DB758&gt;0,ROUND($CD$1*$CM$1,2),0)</f>
        <v>0</v>
      </c>
      <c r="CN759" s="22">
        <f>IF(DB758&gt;0,ROUND($CD$1*$CN$1,2),0)</f>
        <v>0</v>
      </c>
      <c r="CO759" s="22">
        <f>IF(DB758&gt;0,ROUND($CD$1*$CO$1,2),0)</f>
        <v>0</v>
      </c>
      <c r="CP759" s="22">
        <f>IF(DB758&gt;0,ROUND($CD$1*$CP$1,2),0)</f>
        <v>0</v>
      </c>
      <c r="CQ759" s="15">
        <f>IF(DB758&gt;0,CK759+SUM(CM759:CP759),0)</f>
        <v>0</v>
      </c>
      <c r="CR759" s="22">
        <f>IF(DB758&gt;0,ROUND(CQ759/12,2),0)</f>
        <v>0</v>
      </c>
      <c r="CS759" s="9">
        <f>INT(CR759)</f>
        <v>0</v>
      </c>
      <c r="CT759" s="23">
        <f>INT((CR759-CS759)*10)/10</f>
        <v>0</v>
      </c>
      <c r="CU759" s="17">
        <f>CR759-CS759-CT759</f>
        <v>0</v>
      </c>
      <c r="CV759" s="23">
        <f>IF(OR(CU759=0.05,CU759=0),CU759,IF(AND(CU759&gt;0.051,CU759&lt;0.1),0.1,IF(AND(CU759&gt;0.001,CU759&lt;0.05),0.05,CU759)))</f>
        <v>0</v>
      </c>
      <c r="CW759" s="23">
        <f>CS759+CT759+CV759</f>
        <v>0</v>
      </c>
      <c r="CX759">
        <f>IF(DB758&gt;0,CX758,0)</f>
        <v>0</v>
      </c>
      <c r="CY759" s="7">
        <f>ROUND(CD759+CJ759+CW759+CX759,2)</f>
        <v>0</v>
      </c>
      <c r="CZ759" s="7">
        <f>IF(AND(CY759&gt;0,CY760=0),CY759,0)</f>
        <v>0</v>
      </c>
      <c r="DA759" s="7">
        <f>IF(DB758&gt;0,DA758,0)</f>
        <v>0</v>
      </c>
      <c r="DB759" s="7">
        <f>IF(ROUND(CY759-DA759,2)&gt;0,ROUND(CY759-DA759,2),0)</f>
        <v>0</v>
      </c>
      <c r="EB759">
        <v>757</v>
      </c>
      <c r="EC759" s="7">
        <f>IF(FB758&gt;0,EC758-1000,EC758)</f>
        <v>0</v>
      </c>
      <c r="ED759" s="20">
        <f>IF(FB758&gt;0,ROUND(PMT($F$92/12,$F$96*12,-EC759),5),0)</f>
        <v>0</v>
      </c>
      <c r="EE759" s="15">
        <f>IF(FB758&gt;0,ROUND(EC759*$EE$1/1000,2),0)</f>
        <v>0</v>
      </c>
      <c r="EF759" s="9">
        <f>INT(EE759)</f>
        <v>0</v>
      </c>
      <c r="EG759" s="23">
        <f>INT((EE759-EF759)*10)/10</f>
        <v>0</v>
      </c>
      <c r="EH759" s="17">
        <f>EE759-EF759-EG759</f>
        <v>0</v>
      </c>
      <c r="EI759" s="23">
        <f>IF(OR(EH759=0.05,EH759=0),EH759,IF(AND(EH759&gt;0.051,EH759&lt;0.1),0.1,IF(AND(EH759&gt;0.001,EH759&lt;0.05),0.05,EH759)))</f>
        <v>0</v>
      </c>
      <c r="EJ759" s="23">
        <f>EF759+EG759+EI759</f>
        <v>0</v>
      </c>
      <c r="EK759" s="15">
        <f>IF(FB758&gt;0,ROUND($ED$1*$EK$1,2),0)</f>
        <v>0</v>
      </c>
      <c r="EL759" s="22">
        <v>0</v>
      </c>
      <c r="EM759" s="22">
        <f>IF(FB758&gt;0,ROUND($ED$1*$EM$1,0),0)</f>
        <v>0</v>
      </c>
      <c r="EN759" s="22">
        <f>IF(FB758&gt;0,ROUND($ED$1*$EN$1,2),0)</f>
        <v>0</v>
      </c>
      <c r="EO759" s="22">
        <f>IF(FB758&gt;0,ROUND($ED$1*$EO$1,2),0)</f>
        <v>0</v>
      </c>
      <c r="EP759" s="22">
        <f>IF(FB758&gt;0,ROUND($ED$1*$EP$1,2),0)</f>
        <v>0</v>
      </c>
      <c r="EQ759" s="15">
        <f>IF(FB758&gt;0,EK759+SUM(EM759:EP759),0)</f>
        <v>0</v>
      </c>
      <c r="ER759" s="22">
        <f>IF(FB758&gt;0,ROUND(EQ759/12,2),0)</f>
        <v>0</v>
      </c>
      <c r="ES759" s="9">
        <f>INT(ER759)</f>
        <v>0</v>
      </c>
      <c r="ET759" s="23">
        <f>INT((ER759-ES759)*10)/10</f>
        <v>0</v>
      </c>
      <c r="EU759" s="17">
        <f>ER759-ES759-ET759</f>
        <v>0</v>
      </c>
      <c r="EV759" s="23">
        <f>IF(OR(EU759=0.05,EU759=0),EU759,IF(AND(EU759&gt;0.051,EU759&lt;0.1),0.1,IF(AND(EU759&gt;0.001,EU759&lt;0.05),0.05,EU759)))</f>
        <v>0</v>
      </c>
      <c r="EW759" s="23">
        <f>ES759+ET759+EV759</f>
        <v>0</v>
      </c>
      <c r="EX759">
        <f>IF(FB758&gt;0,EX758,0)</f>
        <v>0</v>
      </c>
      <c r="EY759" s="7">
        <f>ROUND(ED759+EJ759+EW759+EX759,2)</f>
        <v>0</v>
      </c>
      <c r="EZ759" s="7">
        <f>IF(AND(EY759&gt;0,EY760=0),EY759,0)</f>
        <v>0</v>
      </c>
      <c r="FA759" s="7">
        <f>IF(FB758&gt;0,FA758,0)</f>
        <v>0</v>
      </c>
      <c r="FB759" s="7">
        <f>IF(ROUND(EY759-FA759,2)&gt;0,ROUND(EY759-FA759,2),0)</f>
        <v>0</v>
      </c>
      <c r="GB759">
        <v>757</v>
      </c>
      <c r="GC759" s="7">
        <f>IF(HB758&gt;0,GC758-1000,GC758)</f>
        <v>0</v>
      </c>
      <c r="GD759" s="20">
        <f>IF(HB758&gt;0,ROUND(PMT($F$92/12,$F$96*12,-GC759),5),0)</f>
        <v>0</v>
      </c>
      <c r="GE759" s="15">
        <f>IF(HB758&gt;0,ROUND(GC759*$GE$1/1000,2),0)</f>
        <v>0</v>
      </c>
      <c r="GF759" s="9">
        <f>INT(GE759)</f>
        <v>0</v>
      </c>
      <c r="GG759" s="23">
        <f>INT((GE759-GF759)*10)/10</f>
        <v>0</v>
      </c>
      <c r="GH759" s="17">
        <f>GE759-GF759-GG759</f>
        <v>0</v>
      </c>
      <c r="GI759" s="23">
        <f>IF(OR(GH759=0.05,GH759=0),GH759,IF(AND(GH759&gt;0.051,GH759&lt;0.1),0.1,IF(AND(GH759&gt;0.001,GH759&lt;0.05),0.05,GH759)))</f>
        <v>0</v>
      </c>
      <c r="GJ759" s="23">
        <f>GF759+GG759+GI759</f>
        <v>0</v>
      </c>
      <c r="GK759" s="15">
        <f>IF(HB758&gt;0,ROUND($GD$1*$GK$1,2),0)</f>
        <v>0</v>
      </c>
      <c r="GL759" s="22">
        <v>0</v>
      </c>
      <c r="GM759" s="22">
        <f>IF(HB758&gt;0,ROUND($GD$1*$GM$1,0),0)</f>
        <v>0</v>
      </c>
      <c r="GN759" s="22">
        <f>IF(HB758&gt;0,ROUND($GD$1*$GN$1,2),0)</f>
        <v>0</v>
      </c>
      <c r="GO759" s="22">
        <f>IF(HB758&gt;0,ROUND($GD$1*$GO$1,2),0)</f>
        <v>0</v>
      </c>
      <c r="GP759" s="22">
        <f>IF(HB758&gt;0,ROUND($GD$1*$GP$1,2),0)</f>
        <v>0</v>
      </c>
      <c r="GQ759" s="15">
        <f>IF(HB758&gt;0,GK759+SUM(GM759:GP759),0)</f>
        <v>0</v>
      </c>
      <c r="GR759" s="22">
        <f>IF(HB758&gt;0,ROUND(GQ759/12,2),0)</f>
        <v>0</v>
      </c>
      <c r="GS759" s="9">
        <f>INT(GR759)</f>
        <v>0</v>
      </c>
      <c r="GT759" s="23">
        <f>INT((GR759-GS759)*10)/10</f>
        <v>0</v>
      </c>
      <c r="GU759" s="17">
        <f>GR759-GS759-GT759</f>
        <v>0</v>
      </c>
      <c r="GV759" s="23">
        <f>IF(OR(GU759=0.05,GU759=0),GU759,IF(AND(GU759&gt;0.051,GU759&lt;0.1),0.1,IF(AND(GU759&gt;0.001,GU759&lt;0.05),0.05,GU759)))</f>
        <v>0</v>
      </c>
      <c r="GW759" s="23">
        <f>GS759+GT759+GV759</f>
        <v>0</v>
      </c>
      <c r="GX759">
        <f>IF(HB758&gt;0,GX758,0)</f>
        <v>0</v>
      </c>
      <c r="GY759" s="7">
        <f>ROUND(GD759+GJ759+GW759+GX759,2)</f>
        <v>0</v>
      </c>
      <c r="GZ759" s="7">
        <f>IF(AND(GY759&gt;0,GY760=0),GY759,0)</f>
        <v>0</v>
      </c>
      <c r="HA759" s="7">
        <f>IF(HB758&gt;0,HA758,0)</f>
        <v>0</v>
      </c>
      <c r="HB759" s="7">
        <f>IF(ROUND(GY759-HA759,2)&gt;0,ROUND(GY759-HA759,2),0)</f>
        <v>0</v>
      </c>
    </row>
    <row r="760" spans="1:235">
      <c r="BB760">
        <v>758</v>
      </c>
      <c r="BC760" s="7">
        <f>IF(BW759&gt;0,BC759-1000,BC759)</f>
        <v>0</v>
      </c>
      <c r="BD760" s="20">
        <f>IF(BW759&gt;0,ROUND(PMT($F$92/12,$F$96*12,-BC760),5),0)</f>
        <v>0</v>
      </c>
      <c r="BE760" s="15">
        <f>IF(BW759&gt;0,ROUND(BC760*$E$1/1000,2),0)</f>
        <v>0</v>
      </c>
      <c r="BF760" s="15">
        <f>IF(BW759&gt;0,ROUND(MIN(BC760,$F$168)*$BF$1,2),0)</f>
        <v>0</v>
      </c>
      <c r="BG760" s="22">
        <v>0</v>
      </c>
      <c r="BH760" s="22">
        <f>IF(BW759&gt;0,ROUND(MIN(BC760,$F$168)*$BH$1,0),0)</f>
        <v>0</v>
      </c>
      <c r="BI760" s="22">
        <f>IF(BW759&gt;0,ROUND(MIN(BC760,$F$168)*$BI$1,2),0)</f>
        <v>0</v>
      </c>
      <c r="BJ760" s="22">
        <f>IF(BW759&gt;0,ROUND(MIN(BC760,$F$168)*$BJ$1,2),0)</f>
        <v>0</v>
      </c>
      <c r="BK760" s="22">
        <f>IF(BW759&gt;0,ROUND(MIN(BC760,$F$168)*$BK$1,2),0)</f>
        <v>0</v>
      </c>
      <c r="BL760" s="15">
        <f>IF(BW759&gt;0,BF760+SUM(BH760:BK760),0)</f>
        <v>0</v>
      </c>
      <c r="BM760" s="22">
        <f>IF(BW759&gt;0,ROUND(BL760/12,2),0)</f>
        <v>0</v>
      </c>
      <c r="BN760" s="9">
        <f>INT(BM760)</f>
        <v>0</v>
      </c>
      <c r="BO760" s="23">
        <f>INT((BM760-BN760)*10)/10</f>
        <v>0</v>
      </c>
      <c r="BP760" s="17">
        <f>BM760-BN760-BO760</f>
        <v>0</v>
      </c>
      <c r="BQ760" s="23">
        <f>IF(OR(BP760=0.05,BP760=0),BP760,IF(AND(BP760&gt;0.051,BP760&lt;0.1),0.1,IF(AND(BP760&gt;0.001,BP760&lt;0.05),0.05,BP760)))</f>
        <v>0</v>
      </c>
      <c r="BR760" s="23">
        <f>BN760+BO760+BQ760</f>
        <v>0</v>
      </c>
      <c r="BS760">
        <f>IF(BW759&gt;0,BS759,0)</f>
        <v>0</v>
      </c>
      <c r="BT760" s="7">
        <f>SUM(BD760:BE760)+BR760+BS760</f>
        <v>0</v>
      </c>
      <c r="BU760" s="7">
        <f>IF(AND(BT760&gt;0,BT761=0),BT760,0)</f>
        <v>0</v>
      </c>
      <c r="BV760" s="7">
        <f>IF(BW759&gt;0,BV759,0)</f>
        <v>0</v>
      </c>
      <c r="BW760" s="7">
        <f>IF(ROUND(BT760-BV760,2)&gt;0,ROUND(BT760-BV760,2),0)</f>
        <v>0</v>
      </c>
      <c r="CB760">
        <v>758</v>
      </c>
      <c r="CC760" s="7">
        <f>IF(DB759&gt;0,CC759-1000,CC759)</f>
        <v>0</v>
      </c>
      <c r="CD760" s="20">
        <f>IF(DB759&gt;0,ROUND(PMT($F$92/12,$F$96*12,-CC760),5),0)</f>
        <v>0</v>
      </c>
      <c r="CE760" s="15">
        <f>IF(DB759&gt;0,ROUND(CC760*$CE$1/1000,2),0)</f>
        <v>0</v>
      </c>
      <c r="CF760" s="9">
        <f>INT(CE760)</f>
        <v>0</v>
      </c>
      <c r="CG760" s="23">
        <f>INT((CE760-CF760)*10)/10</f>
        <v>0</v>
      </c>
      <c r="CH760" s="17">
        <f>CE760-CF760-CG760</f>
        <v>0</v>
      </c>
      <c r="CI760" s="23">
        <f>IF(OR(CH760=0.05,CH760=0),CH760,IF(AND(CH760&gt;0.051,CH760&lt;0.1),0.1,IF(AND(CH760&gt;0.001,CH760&lt;0.05),0.05,CH760)))</f>
        <v>0</v>
      </c>
      <c r="CJ760" s="23">
        <f>CF760+CG760+CI760</f>
        <v>0</v>
      </c>
      <c r="CK760" s="15">
        <f>IF(DB759&gt;0,ROUND($CD$1*$CK$1,2),0)</f>
        <v>0</v>
      </c>
      <c r="CL760" s="22">
        <v>0</v>
      </c>
      <c r="CM760" s="22">
        <f>IF(DB759&gt;0,ROUND($CD$1*$CM$1,2),0)</f>
        <v>0</v>
      </c>
      <c r="CN760" s="22">
        <f>IF(DB759&gt;0,ROUND($CD$1*$CN$1,2),0)</f>
        <v>0</v>
      </c>
      <c r="CO760" s="22">
        <f>IF(DB759&gt;0,ROUND($CD$1*$CO$1,2),0)</f>
        <v>0</v>
      </c>
      <c r="CP760" s="22">
        <f>IF(DB759&gt;0,ROUND($CD$1*$CP$1,2),0)</f>
        <v>0</v>
      </c>
      <c r="CQ760" s="15">
        <f>IF(DB759&gt;0,CK760+SUM(CM760:CP760),0)</f>
        <v>0</v>
      </c>
      <c r="CR760" s="22">
        <f>IF(DB759&gt;0,ROUND(CQ760/12,2),0)</f>
        <v>0</v>
      </c>
      <c r="CS760" s="9">
        <f>INT(CR760)</f>
        <v>0</v>
      </c>
      <c r="CT760" s="23">
        <f>INT((CR760-CS760)*10)/10</f>
        <v>0</v>
      </c>
      <c r="CU760" s="17">
        <f>CR760-CS760-CT760</f>
        <v>0</v>
      </c>
      <c r="CV760" s="23">
        <f>IF(OR(CU760=0.05,CU760=0),CU760,IF(AND(CU760&gt;0.051,CU760&lt;0.1),0.1,IF(AND(CU760&gt;0.001,CU760&lt;0.05),0.05,CU760)))</f>
        <v>0</v>
      </c>
      <c r="CW760" s="23">
        <f>CS760+CT760+CV760</f>
        <v>0</v>
      </c>
      <c r="CX760">
        <f>IF(DB759&gt;0,CX759,0)</f>
        <v>0</v>
      </c>
      <c r="CY760" s="7">
        <f>ROUND(CD760+CJ760+CW760+CX760,2)</f>
        <v>0</v>
      </c>
      <c r="CZ760" s="7">
        <f>IF(AND(CY760&gt;0,CY761=0),CY760,0)</f>
        <v>0</v>
      </c>
      <c r="DA760" s="7">
        <f>IF(DB759&gt;0,DA759,0)</f>
        <v>0</v>
      </c>
      <c r="DB760" s="7">
        <f>IF(ROUND(CY760-DA760,2)&gt;0,ROUND(CY760-DA760,2),0)</f>
        <v>0</v>
      </c>
      <c r="EB760">
        <v>758</v>
      </c>
      <c r="EC760" s="7">
        <f>IF(FB759&gt;0,EC759-1000,EC759)</f>
        <v>0</v>
      </c>
      <c r="ED760" s="20">
        <f>IF(FB759&gt;0,ROUND(PMT($F$92/12,$F$96*12,-EC760),5),0)</f>
        <v>0</v>
      </c>
      <c r="EE760" s="15">
        <f>IF(FB759&gt;0,ROUND(EC760*$EE$1/1000,2),0)</f>
        <v>0</v>
      </c>
      <c r="EF760" s="9">
        <f>INT(EE760)</f>
        <v>0</v>
      </c>
      <c r="EG760" s="23">
        <f>INT((EE760-EF760)*10)/10</f>
        <v>0</v>
      </c>
      <c r="EH760" s="17">
        <f>EE760-EF760-EG760</f>
        <v>0</v>
      </c>
      <c r="EI760" s="23">
        <f>IF(OR(EH760=0.05,EH760=0),EH760,IF(AND(EH760&gt;0.051,EH760&lt;0.1),0.1,IF(AND(EH760&gt;0.001,EH760&lt;0.05),0.05,EH760)))</f>
        <v>0</v>
      </c>
      <c r="EJ760" s="23">
        <f>EF760+EG760+EI760</f>
        <v>0</v>
      </c>
      <c r="EK760" s="15">
        <f>IF(FB759&gt;0,ROUND($ED$1*$EK$1,2),0)</f>
        <v>0</v>
      </c>
      <c r="EL760" s="22">
        <v>0</v>
      </c>
      <c r="EM760" s="22">
        <f>IF(FB759&gt;0,ROUND($ED$1*$EM$1,0),0)</f>
        <v>0</v>
      </c>
      <c r="EN760" s="22">
        <f>IF(FB759&gt;0,ROUND($ED$1*$EN$1,2),0)</f>
        <v>0</v>
      </c>
      <c r="EO760" s="22">
        <f>IF(FB759&gt;0,ROUND($ED$1*$EO$1,2),0)</f>
        <v>0</v>
      </c>
      <c r="EP760" s="22">
        <f>IF(FB759&gt;0,ROUND($ED$1*$EP$1,2),0)</f>
        <v>0</v>
      </c>
      <c r="EQ760" s="15">
        <f>IF(FB759&gt;0,EK760+SUM(EM760:EP760),0)</f>
        <v>0</v>
      </c>
      <c r="ER760" s="22">
        <f>IF(FB759&gt;0,ROUND(EQ760/12,2),0)</f>
        <v>0</v>
      </c>
      <c r="ES760" s="9">
        <f>INT(ER760)</f>
        <v>0</v>
      </c>
      <c r="ET760" s="23">
        <f>INT((ER760-ES760)*10)/10</f>
        <v>0</v>
      </c>
      <c r="EU760" s="17">
        <f>ER760-ES760-ET760</f>
        <v>0</v>
      </c>
      <c r="EV760" s="23">
        <f>IF(OR(EU760=0.05,EU760=0),EU760,IF(AND(EU760&gt;0.051,EU760&lt;0.1),0.1,IF(AND(EU760&gt;0.001,EU760&lt;0.05),0.05,EU760)))</f>
        <v>0</v>
      </c>
      <c r="EW760" s="23">
        <f>ES760+ET760+EV760</f>
        <v>0</v>
      </c>
      <c r="EX760">
        <f>IF(FB759&gt;0,EX759,0)</f>
        <v>0</v>
      </c>
      <c r="EY760" s="7">
        <f>ROUND(ED760+EJ760+EW760+EX760,2)</f>
        <v>0</v>
      </c>
      <c r="EZ760" s="7">
        <f>IF(AND(EY760&gt;0,EY761=0),EY760,0)</f>
        <v>0</v>
      </c>
      <c r="FA760" s="7">
        <f>IF(FB759&gt;0,FA759,0)</f>
        <v>0</v>
      </c>
      <c r="FB760" s="7">
        <f>IF(ROUND(EY760-FA760,2)&gt;0,ROUND(EY760-FA760,2),0)</f>
        <v>0</v>
      </c>
      <c r="GB760">
        <v>758</v>
      </c>
      <c r="GC760" s="7">
        <f>IF(HB759&gt;0,GC759-1000,GC759)</f>
        <v>0</v>
      </c>
      <c r="GD760" s="20">
        <f>IF(HB759&gt;0,ROUND(PMT($F$92/12,$F$96*12,-GC760),5),0)</f>
        <v>0</v>
      </c>
      <c r="GE760" s="15">
        <f>IF(HB759&gt;0,ROUND(GC760*$GE$1/1000,2),0)</f>
        <v>0</v>
      </c>
      <c r="GF760" s="9">
        <f>INT(GE760)</f>
        <v>0</v>
      </c>
      <c r="GG760" s="23">
        <f>INT((GE760-GF760)*10)/10</f>
        <v>0</v>
      </c>
      <c r="GH760" s="17">
        <f>GE760-GF760-GG760</f>
        <v>0</v>
      </c>
      <c r="GI760" s="23">
        <f>IF(OR(GH760=0.05,GH760=0),GH760,IF(AND(GH760&gt;0.051,GH760&lt;0.1),0.1,IF(AND(GH760&gt;0.001,GH760&lt;0.05),0.05,GH760)))</f>
        <v>0</v>
      </c>
      <c r="GJ760" s="23">
        <f>GF760+GG760+GI760</f>
        <v>0</v>
      </c>
      <c r="GK760" s="15">
        <f>IF(HB759&gt;0,ROUND($GD$1*$GK$1,2),0)</f>
        <v>0</v>
      </c>
      <c r="GL760" s="22">
        <v>0</v>
      </c>
      <c r="GM760" s="22">
        <f>IF(HB759&gt;0,ROUND($GD$1*$GM$1,0),0)</f>
        <v>0</v>
      </c>
      <c r="GN760" s="22">
        <f>IF(HB759&gt;0,ROUND($GD$1*$GN$1,2),0)</f>
        <v>0</v>
      </c>
      <c r="GO760" s="22">
        <f>IF(HB759&gt;0,ROUND($GD$1*$GO$1,2),0)</f>
        <v>0</v>
      </c>
      <c r="GP760" s="22">
        <f>IF(HB759&gt;0,ROUND($GD$1*$GP$1,2),0)</f>
        <v>0</v>
      </c>
      <c r="GQ760" s="15">
        <f>IF(HB759&gt;0,GK760+SUM(GM760:GP760),0)</f>
        <v>0</v>
      </c>
      <c r="GR760" s="22">
        <f>IF(HB759&gt;0,ROUND(GQ760/12,2),0)</f>
        <v>0</v>
      </c>
      <c r="GS760" s="9">
        <f>INT(GR760)</f>
        <v>0</v>
      </c>
      <c r="GT760" s="23">
        <f>INT((GR760-GS760)*10)/10</f>
        <v>0</v>
      </c>
      <c r="GU760" s="17">
        <f>GR760-GS760-GT760</f>
        <v>0</v>
      </c>
      <c r="GV760" s="23">
        <f>IF(OR(GU760=0.05,GU760=0),GU760,IF(AND(GU760&gt;0.051,GU760&lt;0.1),0.1,IF(AND(GU760&gt;0.001,GU760&lt;0.05),0.05,GU760)))</f>
        <v>0</v>
      </c>
      <c r="GW760" s="23">
        <f>GS760+GT760+GV760</f>
        <v>0</v>
      </c>
      <c r="GX760">
        <f>IF(HB759&gt;0,GX759,0)</f>
        <v>0</v>
      </c>
      <c r="GY760" s="7">
        <f>ROUND(GD760+GJ760+GW760+GX760,2)</f>
        <v>0</v>
      </c>
      <c r="GZ760" s="7">
        <f>IF(AND(GY760&gt;0,GY761=0),GY760,0)</f>
        <v>0</v>
      </c>
      <c r="HA760" s="7">
        <f>IF(HB759&gt;0,HA759,0)</f>
        <v>0</v>
      </c>
      <c r="HB760" s="7">
        <f>IF(ROUND(GY760-HA760,2)&gt;0,ROUND(GY760-HA760,2),0)</f>
        <v>0</v>
      </c>
    </row>
    <row r="761" spans="1:235">
      <c r="BB761">
        <v>759</v>
      </c>
      <c r="BC761" s="7">
        <f>IF(BW760&gt;0,BC760-1000,BC760)</f>
        <v>0</v>
      </c>
      <c r="BD761" s="20">
        <f>IF(BW760&gt;0,ROUND(PMT($F$92/12,$F$96*12,-BC761),5),0)</f>
        <v>0</v>
      </c>
      <c r="BE761" s="15">
        <f>IF(BW760&gt;0,ROUND(BC761*$E$1/1000,2),0)</f>
        <v>0</v>
      </c>
      <c r="BF761" s="15">
        <f>IF(BW760&gt;0,ROUND(MIN(BC761,$F$168)*$BF$1,2),0)</f>
        <v>0</v>
      </c>
      <c r="BG761" s="22">
        <v>0</v>
      </c>
      <c r="BH761" s="22">
        <f>IF(BW760&gt;0,ROUND(MIN(BC761,$F$168)*$BH$1,0),0)</f>
        <v>0</v>
      </c>
      <c r="BI761" s="22">
        <f>IF(BW760&gt;0,ROUND(MIN(BC761,$F$168)*$BI$1,2),0)</f>
        <v>0</v>
      </c>
      <c r="BJ761" s="22">
        <f>IF(BW760&gt;0,ROUND(MIN(BC761,$F$168)*$BJ$1,2),0)</f>
        <v>0</v>
      </c>
      <c r="BK761" s="22">
        <f>IF(BW760&gt;0,ROUND(MIN(BC761,$F$168)*$BK$1,2),0)</f>
        <v>0</v>
      </c>
      <c r="BL761" s="15">
        <f>IF(BW760&gt;0,BF761+SUM(BH761:BK761),0)</f>
        <v>0</v>
      </c>
      <c r="BM761" s="22">
        <f>IF(BW760&gt;0,ROUND(BL761/12,2),0)</f>
        <v>0</v>
      </c>
      <c r="BN761" s="9">
        <f>INT(BM761)</f>
        <v>0</v>
      </c>
      <c r="BO761" s="23">
        <f>INT((BM761-BN761)*10)/10</f>
        <v>0</v>
      </c>
      <c r="BP761" s="17">
        <f>BM761-BN761-BO761</f>
        <v>0</v>
      </c>
      <c r="BQ761" s="23">
        <f>IF(OR(BP761=0.05,BP761=0),BP761,IF(AND(BP761&gt;0.051,BP761&lt;0.1),0.1,IF(AND(BP761&gt;0.001,BP761&lt;0.05),0.05,BP761)))</f>
        <v>0</v>
      </c>
      <c r="BR761" s="23">
        <f>BN761+BO761+BQ761</f>
        <v>0</v>
      </c>
      <c r="BS761">
        <f>IF(BW760&gt;0,BS760,0)</f>
        <v>0</v>
      </c>
      <c r="BT761" s="7">
        <f>SUM(BD761:BE761)+BR761+BS761</f>
        <v>0</v>
      </c>
      <c r="BU761" s="7">
        <f>IF(AND(BT761&gt;0,BT762=0),BT761,0)</f>
        <v>0</v>
      </c>
      <c r="BV761" s="7">
        <f>IF(BW760&gt;0,BV760,0)</f>
        <v>0</v>
      </c>
      <c r="BW761" s="7">
        <f>IF(ROUND(BT761-BV761,2)&gt;0,ROUND(BT761-BV761,2),0)</f>
        <v>0</v>
      </c>
      <c r="CB761">
        <v>759</v>
      </c>
      <c r="CC761" s="7">
        <f>IF(DB760&gt;0,CC760-1000,CC760)</f>
        <v>0</v>
      </c>
      <c r="CD761" s="20">
        <f>IF(DB760&gt;0,ROUND(PMT($F$92/12,$F$96*12,-CC761),5),0)</f>
        <v>0</v>
      </c>
      <c r="CE761" s="15">
        <f>IF(DB760&gt;0,ROUND(CC761*$CE$1/1000,2),0)</f>
        <v>0</v>
      </c>
      <c r="CF761" s="9">
        <f>INT(CE761)</f>
        <v>0</v>
      </c>
      <c r="CG761" s="23">
        <f>INT((CE761-CF761)*10)/10</f>
        <v>0</v>
      </c>
      <c r="CH761" s="17">
        <f>CE761-CF761-CG761</f>
        <v>0</v>
      </c>
      <c r="CI761" s="23">
        <f>IF(OR(CH761=0.05,CH761=0),CH761,IF(AND(CH761&gt;0.051,CH761&lt;0.1),0.1,IF(AND(CH761&gt;0.001,CH761&lt;0.05),0.05,CH761)))</f>
        <v>0</v>
      </c>
      <c r="CJ761" s="23">
        <f>CF761+CG761+CI761</f>
        <v>0</v>
      </c>
      <c r="CK761" s="15">
        <f>IF(DB760&gt;0,ROUND($CD$1*$CK$1,2),0)</f>
        <v>0</v>
      </c>
      <c r="CL761" s="22">
        <v>0</v>
      </c>
      <c r="CM761" s="22">
        <f>IF(DB760&gt;0,ROUND($CD$1*$CM$1,2),0)</f>
        <v>0</v>
      </c>
      <c r="CN761" s="22">
        <f>IF(DB760&gt;0,ROUND($CD$1*$CN$1,2),0)</f>
        <v>0</v>
      </c>
      <c r="CO761" s="22">
        <f>IF(DB760&gt;0,ROUND($CD$1*$CO$1,2),0)</f>
        <v>0</v>
      </c>
      <c r="CP761" s="22">
        <f>IF(DB760&gt;0,ROUND($CD$1*$CP$1,2),0)</f>
        <v>0</v>
      </c>
      <c r="CQ761" s="15">
        <f>IF(DB760&gt;0,CK761+SUM(CM761:CP761),0)</f>
        <v>0</v>
      </c>
      <c r="CR761" s="22">
        <f>IF(DB760&gt;0,ROUND(CQ761/12,2),0)</f>
        <v>0</v>
      </c>
      <c r="CS761" s="9">
        <f>INT(CR761)</f>
        <v>0</v>
      </c>
      <c r="CT761" s="23">
        <f>INT((CR761-CS761)*10)/10</f>
        <v>0</v>
      </c>
      <c r="CU761" s="17">
        <f>CR761-CS761-CT761</f>
        <v>0</v>
      </c>
      <c r="CV761" s="23">
        <f>IF(OR(CU761=0.05,CU761=0),CU761,IF(AND(CU761&gt;0.051,CU761&lt;0.1),0.1,IF(AND(CU761&gt;0.001,CU761&lt;0.05),0.05,CU761)))</f>
        <v>0</v>
      </c>
      <c r="CW761" s="23">
        <f>CS761+CT761+CV761</f>
        <v>0</v>
      </c>
      <c r="CX761">
        <f>IF(DB760&gt;0,CX760,0)</f>
        <v>0</v>
      </c>
      <c r="CY761" s="7">
        <f>ROUND(CD761+CJ761+CW761+CX761,2)</f>
        <v>0</v>
      </c>
      <c r="CZ761" s="7">
        <f>IF(AND(CY761&gt;0,CY762=0),CY761,0)</f>
        <v>0</v>
      </c>
      <c r="DA761" s="7">
        <f>IF(DB760&gt;0,DA760,0)</f>
        <v>0</v>
      </c>
      <c r="DB761" s="7">
        <f>IF(ROUND(CY761-DA761,2)&gt;0,ROUND(CY761-DA761,2),0)</f>
        <v>0</v>
      </c>
      <c r="EB761">
        <v>759</v>
      </c>
      <c r="EC761" s="7">
        <f>IF(FB760&gt;0,EC760-1000,EC760)</f>
        <v>0</v>
      </c>
      <c r="ED761" s="20">
        <f>IF(FB760&gt;0,ROUND(PMT($F$92/12,$F$96*12,-EC761),5),0)</f>
        <v>0</v>
      </c>
      <c r="EE761" s="15">
        <f>IF(FB760&gt;0,ROUND(EC761*$EE$1/1000,2),0)</f>
        <v>0</v>
      </c>
      <c r="EF761" s="9">
        <f>INT(EE761)</f>
        <v>0</v>
      </c>
      <c r="EG761" s="23">
        <f>INT((EE761-EF761)*10)/10</f>
        <v>0</v>
      </c>
      <c r="EH761" s="17">
        <f>EE761-EF761-EG761</f>
        <v>0</v>
      </c>
      <c r="EI761" s="23">
        <f>IF(OR(EH761=0.05,EH761=0),EH761,IF(AND(EH761&gt;0.051,EH761&lt;0.1),0.1,IF(AND(EH761&gt;0.001,EH761&lt;0.05),0.05,EH761)))</f>
        <v>0</v>
      </c>
      <c r="EJ761" s="23">
        <f>EF761+EG761+EI761</f>
        <v>0</v>
      </c>
      <c r="EK761" s="15">
        <f>IF(FB760&gt;0,ROUND($ED$1*$EK$1,2),0)</f>
        <v>0</v>
      </c>
      <c r="EL761" s="22">
        <v>0</v>
      </c>
      <c r="EM761" s="22">
        <f>IF(FB760&gt;0,ROUND($ED$1*$EM$1,0),0)</f>
        <v>0</v>
      </c>
      <c r="EN761" s="22">
        <f>IF(FB760&gt;0,ROUND($ED$1*$EN$1,2),0)</f>
        <v>0</v>
      </c>
      <c r="EO761" s="22">
        <f>IF(FB760&gt;0,ROUND($ED$1*$EO$1,2),0)</f>
        <v>0</v>
      </c>
      <c r="EP761" s="22">
        <f>IF(FB760&gt;0,ROUND($ED$1*$EP$1,2),0)</f>
        <v>0</v>
      </c>
      <c r="EQ761" s="15">
        <f>IF(FB760&gt;0,EK761+SUM(EM761:EP761),0)</f>
        <v>0</v>
      </c>
      <c r="ER761" s="22">
        <f>IF(FB760&gt;0,ROUND(EQ761/12,2),0)</f>
        <v>0</v>
      </c>
      <c r="ES761" s="9">
        <f>INT(ER761)</f>
        <v>0</v>
      </c>
      <c r="ET761" s="23">
        <f>INT((ER761-ES761)*10)/10</f>
        <v>0</v>
      </c>
      <c r="EU761" s="17">
        <f>ER761-ES761-ET761</f>
        <v>0</v>
      </c>
      <c r="EV761" s="23">
        <f>IF(OR(EU761=0.05,EU761=0),EU761,IF(AND(EU761&gt;0.051,EU761&lt;0.1),0.1,IF(AND(EU761&gt;0.001,EU761&lt;0.05),0.05,EU761)))</f>
        <v>0</v>
      </c>
      <c r="EW761" s="23">
        <f>ES761+ET761+EV761</f>
        <v>0</v>
      </c>
      <c r="EX761">
        <f>IF(FB760&gt;0,EX760,0)</f>
        <v>0</v>
      </c>
      <c r="EY761" s="7">
        <f>ROUND(ED761+EJ761+EW761+EX761,2)</f>
        <v>0</v>
      </c>
      <c r="EZ761" s="7">
        <f>IF(AND(EY761&gt;0,EY762=0),EY761,0)</f>
        <v>0</v>
      </c>
      <c r="FA761" s="7">
        <f>IF(FB760&gt;0,FA760,0)</f>
        <v>0</v>
      </c>
      <c r="FB761" s="7">
        <f>IF(ROUND(EY761-FA761,2)&gt;0,ROUND(EY761-FA761,2),0)</f>
        <v>0</v>
      </c>
      <c r="GB761">
        <v>759</v>
      </c>
      <c r="GC761" s="7">
        <f>IF(HB760&gt;0,GC760-1000,GC760)</f>
        <v>0</v>
      </c>
      <c r="GD761" s="20">
        <f>IF(HB760&gt;0,ROUND(PMT($F$92/12,$F$96*12,-GC761),5),0)</f>
        <v>0</v>
      </c>
      <c r="GE761" s="15">
        <f>IF(HB760&gt;0,ROUND(GC761*$GE$1/1000,2),0)</f>
        <v>0</v>
      </c>
      <c r="GF761" s="9">
        <f>INT(GE761)</f>
        <v>0</v>
      </c>
      <c r="GG761" s="23">
        <f>INT((GE761-GF761)*10)/10</f>
        <v>0</v>
      </c>
      <c r="GH761" s="17">
        <f>GE761-GF761-GG761</f>
        <v>0</v>
      </c>
      <c r="GI761" s="23">
        <f>IF(OR(GH761=0.05,GH761=0),GH761,IF(AND(GH761&gt;0.051,GH761&lt;0.1),0.1,IF(AND(GH761&gt;0.001,GH761&lt;0.05),0.05,GH761)))</f>
        <v>0</v>
      </c>
      <c r="GJ761" s="23">
        <f>GF761+GG761+GI761</f>
        <v>0</v>
      </c>
      <c r="GK761" s="15">
        <f>IF(HB760&gt;0,ROUND($GD$1*$GK$1,2),0)</f>
        <v>0</v>
      </c>
      <c r="GL761" s="22">
        <v>0</v>
      </c>
      <c r="GM761" s="22">
        <f>IF(HB760&gt;0,ROUND($GD$1*$GM$1,0),0)</f>
        <v>0</v>
      </c>
      <c r="GN761" s="22">
        <f>IF(HB760&gt;0,ROUND($GD$1*$GN$1,2),0)</f>
        <v>0</v>
      </c>
      <c r="GO761" s="22">
        <f>IF(HB760&gt;0,ROUND($GD$1*$GO$1,2),0)</f>
        <v>0</v>
      </c>
      <c r="GP761" s="22">
        <f>IF(HB760&gt;0,ROUND($GD$1*$GP$1,2),0)</f>
        <v>0</v>
      </c>
      <c r="GQ761" s="15">
        <f>IF(HB760&gt;0,GK761+SUM(GM761:GP761),0)</f>
        <v>0</v>
      </c>
      <c r="GR761" s="22">
        <f>IF(HB760&gt;0,ROUND(GQ761/12,2),0)</f>
        <v>0</v>
      </c>
      <c r="GS761" s="9">
        <f>INT(GR761)</f>
        <v>0</v>
      </c>
      <c r="GT761" s="23">
        <f>INT((GR761-GS761)*10)/10</f>
        <v>0</v>
      </c>
      <c r="GU761" s="17">
        <f>GR761-GS761-GT761</f>
        <v>0</v>
      </c>
      <c r="GV761" s="23">
        <f>IF(OR(GU761=0.05,GU761=0),GU761,IF(AND(GU761&gt;0.051,GU761&lt;0.1),0.1,IF(AND(GU761&gt;0.001,GU761&lt;0.05),0.05,GU761)))</f>
        <v>0</v>
      </c>
      <c r="GW761" s="23">
        <f>GS761+GT761+GV761</f>
        <v>0</v>
      </c>
      <c r="GX761">
        <f>IF(HB760&gt;0,GX760,0)</f>
        <v>0</v>
      </c>
      <c r="GY761" s="7">
        <f>ROUND(GD761+GJ761+GW761+GX761,2)</f>
        <v>0</v>
      </c>
      <c r="GZ761" s="7">
        <f>IF(AND(GY761&gt;0,GY762=0),GY761,0)</f>
        <v>0</v>
      </c>
      <c r="HA761" s="7">
        <f>IF(HB760&gt;0,HA760,0)</f>
        <v>0</v>
      </c>
      <c r="HB761" s="7">
        <f>IF(ROUND(GY761-HA761,2)&gt;0,ROUND(GY761-HA761,2),0)</f>
        <v>0</v>
      </c>
    </row>
    <row r="762" spans="1:235">
      <c r="BB762">
        <v>760</v>
      </c>
      <c r="BC762" s="7">
        <f>IF(BW761&gt;0,BC761-1000,BC761)</f>
        <v>0</v>
      </c>
      <c r="BD762" s="20">
        <f>IF(BW761&gt;0,ROUND(PMT($F$92/12,$F$96*12,-BC762),5),0)</f>
        <v>0</v>
      </c>
      <c r="BE762" s="15">
        <f>IF(BW761&gt;0,ROUND(BC762*$E$1/1000,2),0)</f>
        <v>0</v>
      </c>
      <c r="BF762" s="15">
        <f>IF(BW761&gt;0,ROUND(MIN(BC762,$F$168)*$BF$1,2),0)</f>
        <v>0</v>
      </c>
      <c r="BG762" s="22">
        <v>0</v>
      </c>
      <c r="BH762" s="22">
        <f>IF(BW761&gt;0,ROUND(MIN(BC762,$F$168)*$BH$1,0),0)</f>
        <v>0</v>
      </c>
      <c r="BI762" s="22">
        <f>IF(BW761&gt;0,ROUND(MIN(BC762,$F$168)*$BI$1,2),0)</f>
        <v>0</v>
      </c>
      <c r="BJ762" s="22">
        <f>IF(BW761&gt;0,ROUND(MIN(BC762,$F$168)*$BJ$1,2),0)</f>
        <v>0</v>
      </c>
      <c r="BK762" s="22">
        <f>IF(BW761&gt;0,ROUND(MIN(BC762,$F$168)*$BK$1,2),0)</f>
        <v>0</v>
      </c>
      <c r="BL762" s="15">
        <f>IF(BW761&gt;0,BF762+SUM(BH762:BK762),0)</f>
        <v>0</v>
      </c>
      <c r="BM762" s="22">
        <f>IF(BW761&gt;0,ROUND(BL762/12,2),0)</f>
        <v>0</v>
      </c>
      <c r="BN762" s="9">
        <f>INT(BM762)</f>
        <v>0</v>
      </c>
      <c r="BO762" s="23">
        <f>INT((BM762-BN762)*10)/10</f>
        <v>0</v>
      </c>
      <c r="BP762" s="17">
        <f>BM762-BN762-BO762</f>
        <v>0</v>
      </c>
      <c r="BQ762" s="23">
        <f>IF(OR(BP762=0.05,BP762=0),BP762,IF(AND(BP762&gt;0.051,BP762&lt;0.1),0.1,IF(AND(BP762&gt;0.001,BP762&lt;0.05),0.05,BP762)))</f>
        <v>0</v>
      </c>
      <c r="BR762" s="23">
        <f>BN762+BO762+BQ762</f>
        <v>0</v>
      </c>
      <c r="BS762">
        <f>IF(BW761&gt;0,BS761,0)</f>
        <v>0</v>
      </c>
      <c r="BT762" s="7">
        <f>SUM(BD762:BE762)+BR762+BS762</f>
        <v>0</v>
      </c>
      <c r="BU762" s="7">
        <f>IF(AND(BT762&gt;0,BT763=0),BT762,0)</f>
        <v>0</v>
      </c>
      <c r="BV762" s="7">
        <f>IF(BW761&gt;0,BV761,0)</f>
        <v>0</v>
      </c>
      <c r="BW762" s="7">
        <f>IF(ROUND(BT762-BV762,2)&gt;0,ROUND(BT762-BV762,2),0)</f>
        <v>0</v>
      </c>
      <c r="CB762">
        <v>760</v>
      </c>
      <c r="CC762" s="7">
        <f>IF(DB761&gt;0,CC761-1000,CC761)</f>
        <v>0</v>
      </c>
      <c r="CD762" s="20">
        <f>IF(DB761&gt;0,ROUND(PMT($F$92/12,$F$96*12,-CC762),5),0)</f>
        <v>0</v>
      </c>
      <c r="CE762" s="15">
        <f>IF(DB761&gt;0,ROUND(CC762*$CE$1/1000,2),0)</f>
        <v>0</v>
      </c>
      <c r="CF762" s="9">
        <f>INT(CE762)</f>
        <v>0</v>
      </c>
      <c r="CG762" s="23">
        <f>INT((CE762-CF762)*10)/10</f>
        <v>0</v>
      </c>
      <c r="CH762" s="17">
        <f>CE762-CF762-CG762</f>
        <v>0</v>
      </c>
      <c r="CI762" s="23">
        <f>IF(OR(CH762=0.05,CH762=0),CH762,IF(AND(CH762&gt;0.051,CH762&lt;0.1),0.1,IF(AND(CH762&gt;0.001,CH762&lt;0.05),0.05,CH762)))</f>
        <v>0</v>
      </c>
      <c r="CJ762" s="23">
        <f>CF762+CG762+CI762</f>
        <v>0</v>
      </c>
      <c r="CK762" s="15">
        <f>IF(DB761&gt;0,ROUND($CD$1*$CK$1,2),0)</f>
        <v>0</v>
      </c>
      <c r="CL762" s="22">
        <v>0</v>
      </c>
      <c r="CM762" s="22">
        <f>IF(DB761&gt;0,ROUND($CD$1*$CM$1,2),0)</f>
        <v>0</v>
      </c>
      <c r="CN762" s="22">
        <f>IF(DB761&gt;0,ROUND($CD$1*$CN$1,2),0)</f>
        <v>0</v>
      </c>
      <c r="CO762" s="22">
        <f>IF(DB761&gt;0,ROUND($CD$1*$CO$1,2),0)</f>
        <v>0</v>
      </c>
      <c r="CP762" s="22">
        <f>IF(DB761&gt;0,ROUND($CD$1*$CP$1,2),0)</f>
        <v>0</v>
      </c>
      <c r="CQ762" s="15">
        <f>IF(DB761&gt;0,CK762+SUM(CM762:CP762),0)</f>
        <v>0</v>
      </c>
      <c r="CR762" s="22">
        <f>IF(DB761&gt;0,ROUND(CQ762/12,2),0)</f>
        <v>0</v>
      </c>
      <c r="CS762" s="9">
        <f>INT(CR762)</f>
        <v>0</v>
      </c>
      <c r="CT762" s="23">
        <f>INT((CR762-CS762)*10)/10</f>
        <v>0</v>
      </c>
      <c r="CU762" s="17">
        <f>CR762-CS762-CT762</f>
        <v>0</v>
      </c>
      <c r="CV762" s="23">
        <f>IF(OR(CU762=0.05,CU762=0),CU762,IF(AND(CU762&gt;0.051,CU762&lt;0.1),0.1,IF(AND(CU762&gt;0.001,CU762&lt;0.05),0.05,CU762)))</f>
        <v>0</v>
      </c>
      <c r="CW762" s="23">
        <f>CS762+CT762+CV762</f>
        <v>0</v>
      </c>
      <c r="CX762">
        <f>IF(DB761&gt;0,CX761,0)</f>
        <v>0</v>
      </c>
      <c r="CY762" s="7">
        <f>ROUND(CD762+CJ762+CW762+CX762,2)</f>
        <v>0</v>
      </c>
      <c r="CZ762" s="7">
        <f>IF(AND(CY762&gt;0,CY763=0),CY762,0)</f>
        <v>0</v>
      </c>
      <c r="DA762" s="7">
        <f>IF(DB761&gt;0,DA761,0)</f>
        <v>0</v>
      </c>
      <c r="DB762" s="7">
        <f>IF(ROUND(CY762-DA762,2)&gt;0,ROUND(CY762-DA762,2),0)</f>
        <v>0</v>
      </c>
      <c r="EB762">
        <v>760</v>
      </c>
      <c r="EC762" s="7">
        <f>IF(FB761&gt;0,EC761-1000,EC761)</f>
        <v>0</v>
      </c>
      <c r="ED762" s="20">
        <f>IF(FB761&gt;0,ROUND(PMT($F$92/12,$F$96*12,-EC762),5),0)</f>
        <v>0</v>
      </c>
      <c r="EE762" s="15">
        <f>IF(FB761&gt;0,ROUND(EC762*$EE$1/1000,2),0)</f>
        <v>0</v>
      </c>
      <c r="EF762" s="9">
        <f>INT(EE762)</f>
        <v>0</v>
      </c>
      <c r="EG762" s="23">
        <f>INT((EE762-EF762)*10)/10</f>
        <v>0</v>
      </c>
      <c r="EH762" s="17">
        <f>EE762-EF762-EG762</f>
        <v>0</v>
      </c>
      <c r="EI762" s="23">
        <f>IF(OR(EH762=0.05,EH762=0),EH762,IF(AND(EH762&gt;0.051,EH762&lt;0.1),0.1,IF(AND(EH762&gt;0.001,EH762&lt;0.05),0.05,EH762)))</f>
        <v>0</v>
      </c>
      <c r="EJ762" s="23">
        <f>EF762+EG762+EI762</f>
        <v>0</v>
      </c>
      <c r="EK762" s="15">
        <f>IF(FB761&gt;0,ROUND($ED$1*$EK$1,2),0)</f>
        <v>0</v>
      </c>
      <c r="EL762" s="22">
        <v>0</v>
      </c>
      <c r="EM762" s="22">
        <f>IF(FB761&gt;0,ROUND($ED$1*$EM$1,0),0)</f>
        <v>0</v>
      </c>
      <c r="EN762" s="22">
        <f>IF(FB761&gt;0,ROUND($ED$1*$EN$1,2),0)</f>
        <v>0</v>
      </c>
      <c r="EO762" s="22">
        <f>IF(FB761&gt;0,ROUND($ED$1*$EO$1,2),0)</f>
        <v>0</v>
      </c>
      <c r="EP762" s="22">
        <f>IF(FB761&gt;0,ROUND($ED$1*$EP$1,2),0)</f>
        <v>0</v>
      </c>
      <c r="EQ762" s="15">
        <f>IF(FB761&gt;0,EK762+SUM(EM762:EP762),0)</f>
        <v>0</v>
      </c>
      <c r="ER762" s="22">
        <f>IF(FB761&gt;0,ROUND(EQ762/12,2),0)</f>
        <v>0</v>
      </c>
      <c r="ES762" s="9">
        <f>INT(ER762)</f>
        <v>0</v>
      </c>
      <c r="ET762" s="23">
        <f>INT((ER762-ES762)*10)/10</f>
        <v>0</v>
      </c>
      <c r="EU762" s="17">
        <f>ER762-ES762-ET762</f>
        <v>0</v>
      </c>
      <c r="EV762" s="23">
        <f>IF(OR(EU762=0.05,EU762=0),EU762,IF(AND(EU762&gt;0.051,EU762&lt;0.1),0.1,IF(AND(EU762&gt;0.001,EU762&lt;0.05),0.05,EU762)))</f>
        <v>0</v>
      </c>
      <c r="EW762" s="23">
        <f>ES762+ET762+EV762</f>
        <v>0</v>
      </c>
      <c r="EX762">
        <f>IF(FB761&gt;0,EX761,0)</f>
        <v>0</v>
      </c>
      <c r="EY762" s="7">
        <f>ROUND(ED762+EJ762+EW762+EX762,2)</f>
        <v>0</v>
      </c>
      <c r="EZ762" s="7">
        <f>IF(AND(EY762&gt;0,EY763=0),EY762,0)</f>
        <v>0</v>
      </c>
      <c r="FA762" s="7">
        <f>IF(FB761&gt;0,FA761,0)</f>
        <v>0</v>
      </c>
      <c r="FB762" s="7">
        <f>IF(ROUND(EY762-FA762,2)&gt;0,ROUND(EY762-FA762,2),0)</f>
        <v>0</v>
      </c>
      <c r="GB762">
        <v>760</v>
      </c>
      <c r="GC762" s="7">
        <f>IF(HB761&gt;0,GC761-1000,GC761)</f>
        <v>0</v>
      </c>
      <c r="GD762" s="20">
        <f>IF(HB761&gt;0,ROUND(PMT($F$92/12,$F$96*12,-GC762),5),0)</f>
        <v>0</v>
      </c>
      <c r="GE762" s="15">
        <f>IF(HB761&gt;0,ROUND(GC762*$GE$1/1000,2),0)</f>
        <v>0</v>
      </c>
      <c r="GF762" s="9">
        <f>INT(GE762)</f>
        <v>0</v>
      </c>
      <c r="GG762" s="23">
        <f>INT((GE762-GF762)*10)/10</f>
        <v>0</v>
      </c>
      <c r="GH762" s="17">
        <f>GE762-GF762-GG762</f>
        <v>0</v>
      </c>
      <c r="GI762" s="23">
        <f>IF(OR(GH762=0.05,GH762=0),GH762,IF(AND(GH762&gt;0.051,GH762&lt;0.1),0.1,IF(AND(GH762&gt;0.001,GH762&lt;0.05),0.05,GH762)))</f>
        <v>0</v>
      </c>
      <c r="GJ762" s="23">
        <f>GF762+GG762+GI762</f>
        <v>0</v>
      </c>
      <c r="GK762" s="15">
        <f>IF(HB761&gt;0,ROUND($GD$1*$GK$1,2),0)</f>
        <v>0</v>
      </c>
      <c r="GL762" s="22">
        <v>0</v>
      </c>
      <c r="GM762" s="22">
        <f>IF(HB761&gt;0,ROUND($GD$1*$GM$1,0),0)</f>
        <v>0</v>
      </c>
      <c r="GN762" s="22">
        <f>IF(HB761&gt;0,ROUND($GD$1*$GN$1,2),0)</f>
        <v>0</v>
      </c>
      <c r="GO762" s="22">
        <f>IF(HB761&gt;0,ROUND($GD$1*$GO$1,2),0)</f>
        <v>0</v>
      </c>
      <c r="GP762" s="22">
        <f>IF(HB761&gt;0,ROUND($GD$1*$GP$1,2),0)</f>
        <v>0</v>
      </c>
      <c r="GQ762" s="15">
        <f>IF(HB761&gt;0,GK762+SUM(GM762:GP762),0)</f>
        <v>0</v>
      </c>
      <c r="GR762" s="22">
        <f>IF(HB761&gt;0,ROUND(GQ762/12,2),0)</f>
        <v>0</v>
      </c>
      <c r="GS762" s="9">
        <f>INT(GR762)</f>
        <v>0</v>
      </c>
      <c r="GT762" s="23">
        <f>INT((GR762-GS762)*10)/10</f>
        <v>0</v>
      </c>
      <c r="GU762" s="17">
        <f>GR762-GS762-GT762</f>
        <v>0</v>
      </c>
      <c r="GV762" s="23">
        <f>IF(OR(GU762=0.05,GU762=0),GU762,IF(AND(GU762&gt;0.051,GU762&lt;0.1),0.1,IF(AND(GU762&gt;0.001,GU762&lt;0.05),0.05,GU762)))</f>
        <v>0</v>
      </c>
      <c r="GW762" s="23">
        <f>GS762+GT762+GV762</f>
        <v>0</v>
      </c>
      <c r="GX762">
        <f>IF(HB761&gt;0,GX761,0)</f>
        <v>0</v>
      </c>
      <c r="GY762" s="7">
        <f>ROUND(GD762+GJ762+GW762+GX762,2)</f>
        <v>0</v>
      </c>
      <c r="GZ762" s="7">
        <f>IF(AND(GY762&gt;0,GY763=0),GY762,0)</f>
        <v>0</v>
      </c>
      <c r="HA762" s="7">
        <f>IF(HB761&gt;0,HA761,0)</f>
        <v>0</v>
      </c>
      <c r="HB762" s="7">
        <f>IF(ROUND(GY762-HA762,2)&gt;0,ROUND(GY762-HA762,2),0)</f>
        <v>0</v>
      </c>
    </row>
    <row r="763" spans="1:235">
      <c r="BB763">
        <v>761</v>
      </c>
      <c r="BC763" s="7">
        <f>IF(BW762&gt;0,BC762-1000,BC762)</f>
        <v>0</v>
      </c>
      <c r="BD763" s="20">
        <f>IF(BW762&gt;0,ROUND(PMT($F$92/12,$F$96*12,-BC763),5),0)</f>
        <v>0</v>
      </c>
      <c r="BE763" s="15">
        <f>IF(BW762&gt;0,ROUND(BC763*$E$1/1000,2),0)</f>
        <v>0</v>
      </c>
      <c r="BF763" s="15">
        <f>IF(BW762&gt;0,ROUND(MIN(BC763,$F$168)*$BF$1,2),0)</f>
        <v>0</v>
      </c>
      <c r="BG763" s="22">
        <v>0</v>
      </c>
      <c r="BH763" s="22">
        <f>IF(BW762&gt;0,ROUND(MIN(BC763,$F$168)*$BH$1,0),0)</f>
        <v>0</v>
      </c>
      <c r="BI763" s="22">
        <f>IF(BW762&gt;0,ROUND(MIN(BC763,$F$168)*$BI$1,2),0)</f>
        <v>0</v>
      </c>
      <c r="BJ763" s="22">
        <f>IF(BW762&gt;0,ROUND(MIN(BC763,$F$168)*$BJ$1,2),0)</f>
        <v>0</v>
      </c>
      <c r="BK763" s="22">
        <f>IF(BW762&gt;0,ROUND(MIN(BC763,$F$168)*$BK$1,2),0)</f>
        <v>0</v>
      </c>
      <c r="BL763" s="15">
        <f>IF(BW762&gt;0,BF763+SUM(BH763:BK763),0)</f>
        <v>0</v>
      </c>
      <c r="BM763" s="22">
        <f>IF(BW762&gt;0,ROUND(BL763/12,2),0)</f>
        <v>0</v>
      </c>
      <c r="BN763" s="9">
        <f>INT(BM763)</f>
        <v>0</v>
      </c>
      <c r="BO763" s="23">
        <f>INT((BM763-BN763)*10)/10</f>
        <v>0</v>
      </c>
      <c r="BP763" s="17">
        <f>BM763-BN763-BO763</f>
        <v>0</v>
      </c>
      <c r="BQ763" s="23">
        <f>IF(OR(BP763=0.05,BP763=0),BP763,IF(AND(BP763&gt;0.051,BP763&lt;0.1),0.1,IF(AND(BP763&gt;0.001,BP763&lt;0.05),0.05,BP763)))</f>
        <v>0</v>
      </c>
      <c r="BR763" s="23">
        <f>BN763+BO763+BQ763</f>
        <v>0</v>
      </c>
      <c r="BS763">
        <f>IF(BW762&gt;0,BS762,0)</f>
        <v>0</v>
      </c>
      <c r="BT763" s="7">
        <f>SUM(BD763:BE763)+BR763+BS763</f>
        <v>0</v>
      </c>
      <c r="BU763" s="7">
        <f>IF(AND(BT763&gt;0,BT764=0),BT763,0)</f>
        <v>0</v>
      </c>
      <c r="BV763" s="7">
        <f>IF(BW762&gt;0,BV762,0)</f>
        <v>0</v>
      </c>
      <c r="BW763" s="7">
        <f>IF(ROUND(BT763-BV763,2)&gt;0,ROUND(BT763-BV763,2),0)</f>
        <v>0</v>
      </c>
      <c r="CB763">
        <v>761</v>
      </c>
      <c r="CC763" s="7">
        <f>IF(DB762&gt;0,CC762-1000,CC762)</f>
        <v>0</v>
      </c>
      <c r="CD763" s="20">
        <f>IF(DB762&gt;0,ROUND(PMT($F$92/12,$F$96*12,-CC763),5),0)</f>
        <v>0</v>
      </c>
      <c r="CE763" s="15">
        <f>IF(DB762&gt;0,ROUND(CC763*$CE$1/1000,2),0)</f>
        <v>0</v>
      </c>
      <c r="CF763" s="9">
        <f>INT(CE763)</f>
        <v>0</v>
      </c>
      <c r="CG763" s="23">
        <f>INT((CE763-CF763)*10)/10</f>
        <v>0</v>
      </c>
      <c r="CH763" s="17">
        <f>CE763-CF763-CG763</f>
        <v>0</v>
      </c>
      <c r="CI763" s="23">
        <f>IF(OR(CH763=0.05,CH763=0),CH763,IF(AND(CH763&gt;0.051,CH763&lt;0.1),0.1,IF(AND(CH763&gt;0.001,CH763&lt;0.05),0.05,CH763)))</f>
        <v>0</v>
      </c>
      <c r="CJ763" s="23">
        <f>CF763+CG763+CI763</f>
        <v>0</v>
      </c>
      <c r="CK763" s="15">
        <f>IF(DB762&gt;0,ROUND($CD$1*$CK$1,2),0)</f>
        <v>0</v>
      </c>
      <c r="CL763" s="22">
        <v>0</v>
      </c>
      <c r="CM763" s="22">
        <f>IF(DB762&gt;0,ROUND($CD$1*$CM$1,2),0)</f>
        <v>0</v>
      </c>
      <c r="CN763" s="22">
        <f>IF(DB762&gt;0,ROUND($CD$1*$CN$1,2),0)</f>
        <v>0</v>
      </c>
      <c r="CO763" s="22">
        <f>IF(DB762&gt;0,ROUND($CD$1*$CO$1,2),0)</f>
        <v>0</v>
      </c>
      <c r="CP763" s="22">
        <f>IF(DB762&gt;0,ROUND($CD$1*$CP$1,2),0)</f>
        <v>0</v>
      </c>
      <c r="CQ763" s="15">
        <f>IF(DB762&gt;0,CK763+SUM(CM763:CP763),0)</f>
        <v>0</v>
      </c>
      <c r="CR763" s="22">
        <f>IF(DB762&gt;0,ROUND(CQ763/12,2),0)</f>
        <v>0</v>
      </c>
      <c r="CS763" s="9">
        <f>INT(CR763)</f>
        <v>0</v>
      </c>
      <c r="CT763" s="23">
        <f>INT((CR763-CS763)*10)/10</f>
        <v>0</v>
      </c>
      <c r="CU763" s="17">
        <f>CR763-CS763-CT763</f>
        <v>0</v>
      </c>
      <c r="CV763" s="23">
        <f>IF(OR(CU763=0.05,CU763=0),CU763,IF(AND(CU763&gt;0.051,CU763&lt;0.1),0.1,IF(AND(CU763&gt;0.001,CU763&lt;0.05),0.05,CU763)))</f>
        <v>0</v>
      </c>
      <c r="CW763" s="23">
        <f>CS763+CT763+CV763</f>
        <v>0</v>
      </c>
      <c r="CX763">
        <f>IF(DB762&gt;0,CX762,0)</f>
        <v>0</v>
      </c>
      <c r="CY763" s="7">
        <f>ROUND(CD763+CJ763+CW763+CX763,2)</f>
        <v>0</v>
      </c>
      <c r="CZ763" s="7">
        <f>IF(AND(CY763&gt;0,CY764=0),CY763,0)</f>
        <v>0</v>
      </c>
      <c r="DA763" s="7">
        <f>IF(DB762&gt;0,DA762,0)</f>
        <v>0</v>
      </c>
      <c r="DB763" s="7">
        <f>IF(ROUND(CY763-DA763,2)&gt;0,ROUND(CY763-DA763,2),0)</f>
        <v>0</v>
      </c>
      <c r="EB763">
        <v>761</v>
      </c>
      <c r="EC763" s="7">
        <f>IF(FB762&gt;0,EC762-1000,EC762)</f>
        <v>0</v>
      </c>
      <c r="ED763" s="20">
        <f>IF(FB762&gt;0,ROUND(PMT($F$92/12,$F$96*12,-EC763),5),0)</f>
        <v>0</v>
      </c>
      <c r="EE763" s="15">
        <f>IF(FB762&gt;0,ROUND(EC763*$EE$1/1000,2),0)</f>
        <v>0</v>
      </c>
      <c r="EF763" s="9">
        <f>INT(EE763)</f>
        <v>0</v>
      </c>
      <c r="EG763" s="23">
        <f>INT((EE763-EF763)*10)/10</f>
        <v>0</v>
      </c>
      <c r="EH763" s="17">
        <f>EE763-EF763-EG763</f>
        <v>0</v>
      </c>
      <c r="EI763" s="23">
        <f>IF(OR(EH763=0.05,EH763=0),EH763,IF(AND(EH763&gt;0.051,EH763&lt;0.1),0.1,IF(AND(EH763&gt;0.001,EH763&lt;0.05),0.05,EH763)))</f>
        <v>0</v>
      </c>
      <c r="EJ763" s="23">
        <f>EF763+EG763+EI763</f>
        <v>0</v>
      </c>
      <c r="EK763" s="15">
        <f>IF(FB762&gt;0,ROUND($ED$1*$EK$1,2),0)</f>
        <v>0</v>
      </c>
      <c r="EL763" s="22">
        <v>0</v>
      </c>
      <c r="EM763" s="22">
        <f>IF(FB762&gt;0,ROUND($ED$1*$EM$1,0),0)</f>
        <v>0</v>
      </c>
      <c r="EN763" s="22">
        <f>IF(FB762&gt;0,ROUND($ED$1*$EN$1,2),0)</f>
        <v>0</v>
      </c>
      <c r="EO763" s="22">
        <f>IF(FB762&gt;0,ROUND($ED$1*$EO$1,2),0)</f>
        <v>0</v>
      </c>
      <c r="EP763" s="22">
        <f>IF(FB762&gt;0,ROUND($ED$1*$EP$1,2),0)</f>
        <v>0</v>
      </c>
      <c r="EQ763" s="15">
        <f>IF(FB762&gt;0,EK763+SUM(EM763:EP763),0)</f>
        <v>0</v>
      </c>
      <c r="ER763" s="22">
        <f>IF(FB762&gt;0,ROUND(EQ763/12,2),0)</f>
        <v>0</v>
      </c>
      <c r="ES763" s="9">
        <f>INT(ER763)</f>
        <v>0</v>
      </c>
      <c r="ET763" s="23">
        <f>INT((ER763-ES763)*10)/10</f>
        <v>0</v>
      </c>
      <c r="EU763" s="17">
        <f>ER763-ES763-ET763</f>
        <v>0</v>
      </c>
      <c r="EV763" s="23">
        <f>IF(OR(EU763=0.05,EU763=0),EU763,IF(AND(EU763&gt;0.051,EU763&lt;0.1),0.1,IF(AND(EU763&gt;0.001,EU763&lt;0.05),0.05,EU763)))</f>
        <v>0</v>
      </c>
      <c r="EW763" s="23">
        <f>ES763+ET763+EV763</f>
        <v>0</v>
      </c>
      <c r="EX763">
        <f>IF(FB762&gt;0,EX762,0)</f>
        <v>0</v>
      </c>
      <c r="EY763" s="7">
        <f>ROUND(ED763+EJ763+EW763+EX763,2)</f>
        <v>0</v>
      </c>
      <c r="EZ763" s="7">
        <f>IF(AND(EY763&gt;0,EY764=0),EY763,0)</f>
        <v>0</v>
      </c>
      <c r="FA763" s="7">
        <f>IF(FB762&gt;0,FA762,0)</f>
        <v>0</v>
      </c>
      <c r="FB763" s="7">
        <f>IF(ROUND(EY763-FA763,2)&gt;0,ROUND(EY763-FA763,2),0)</f>
        <v>0</v>
      </c>
      <c r="GB763">
        <v>761</v>
      </c>
      <c r="GC763" s="7">
        <f>IF(HB762&gt;0,GC762-1000,GC762)</f>
        <v>0</v>
      </c>
      <c r="GD763" s="20">
        <f>IF(HB762&gt;0,ROUND(PMT($F$92/12,$F$96*12,-GC763),5),0)</f>
        <v>0</v>
      </c>
      <c r="GE763" s="15">
        <f>IF(HB762&gt;0,ROUND(GC763*$GE$1/1000,2),0)</f>
        <v>0</v>
      </c>
      <c r="GF763" s="9">
        <f>INT(GE763)</f>
        <v>0</v>
      </c>
      <c r="GG763" s="23">
        <f>INT((GE763-GF763)*10)/10</f>
        <v>0</v>
      </c>
      <c r="GH763" s="17">
        <f>GE763-GF763-GG763</f>
        <v>0</v>
      </c>
      <c r="GI763" s="23">
        <f>IF(OR(GH763=0.05,GH763=0),GH763,IF(AND(GH763&gt;0.051,GH763&lt;0.1),0.1,IF(AND(GH763&gt;0.001,GH763&lt;0.05),0.05,GH763)))</f>
        <v>0</v>
      </c>
      <c r="GJ763" s="23">
        <f>GF763+GG763+GI763</f>
        <v>0</v>
      </c>
      <c r="GK763" s="15">
        <f>IF(HB762&gt;0,ROUND($GD$1*$GK$1,2),0)</f>
        <v>0</v>
      </c>
      <c r="GL763" s="22">
        <v>0</v>
      </c>
      <c r="GM763" s="22">
        <f>IF(HB762&gt;0,ROUND($GD$1*$GM$1,0),0)</f>
        <v>0</v>
      </c>
      <c r="GN763" s="22">
        <f>IF(HB762&gt;0,ROUND($GD$1*$GN$1,2),0)</f>
        <v>0</v>
      </c>
      <c r="GO763" s="22">
        <f>IF(HB762&gt;0,ROUND($GD$1*$GO$1,2),0)</f>
        <v>0</v>
      </c>
      <c r="GP763" s="22">
        <f>IF(HB762&gt;0,ROUND($GD$1*$GP$1,2),0)</f>
        <v>0</v>
      </c>
      <c r="GQ763" s="15">
        <f>IF(HB762&gt;0,GK763+SUM(GM763:GP763),0)</f>
        <v>0</v>
      </c>
      <c r="GR763" s="22">
        <f>IF(HB762&gt;0,ROUND(GQ763/12,2),0)</f>
        <v>0</v>
      </c>
      <c r="GS763" s="9">
        <f>INT(GR763)</f>
        <v>0</v>
      </c>
      <c r="GT763" s="23">
        <f>INT((GR763-GS763)*10)/10</f>
        <v>0</v>
      </c>
      <c r="GU763" s="17">
        <f>GR763-GS763-GT763</f>
        <v>0</v>
      </c>
      <c r="GV763" s="23">
        <f>IF(OR(GU763=0.05,GU763=0),GU763,IF(AND(GU763&gt;0.051,GU763&lt;0.1),0.1,IF(AND(GU763&gt;0.001,GU763&lt;0.05),0.05,GU763)))</f>
        <v>0</v>
      </c>
      <c r="GW763" s="23">
        <f>GS763+GT763+GV763</f>
        <v>0</v>
      </c>
      <c r="GX763">
        <f>IF(HB762&gt;0,GX762,0)</f>
        <v>0</v>
      </c>
      <c r="GY763" s="7">
        <f>ROUND(GD763+GJ763+GW763+GX763,2)</f>
        <v>0</v>
      </c>
      <c r="GZ763" s="7">
        <f>IF(AND(GY763&gt;0,GY764=0),GY763,0)</f>
        <v>0</v>
      </c>
      <c r="HA763" s="7">
        <f>IF(HB762&gt;0,HA762,0)</f>
        <v>0</v>
      </c>
      <c r="HB763" s="7">
        <f>IF(ROUND(GY763-HA763,2)&gt;0,ROUND(GY763-HA763,2),0)</f>
        <v>0</v>
      </c>
    </row>
    <row r="764" spans="1:235">
      <c r="BB764">
        <v>762</v>
      </c>
      <c r="BC764" s="7">
        <f>IF(BW763&gt;0,BC763-1000,BC763)</f>
        <v>0</v>
      </c>
      <c r="BD764" s="20">
        <f>IF(BW763&gt;0,ROUND(PMT($F$92/12,$F$96*12,-BC764),5),0)</f>
        <v>0</v>
      </c>
      <c r="BE764" s="15">
        <f>IF(BW763&gt;0,ROUND(BC764*$E$1/1000,2),0)</f>
        <v>0</v>
      </c>
      <c r="BF764" s="15">
        <f>IF(BW763&gt;0,ROUND(MIN(BC764,$F$168)*$BF$1,2),0)</f>
        <v>0</v>
      </c>
      <c r="BG764" s="22">
        <v>0</v>
      </c>
      <c r="BH764" s="22">
        <f>IF(BW763&gt;0,ROUND(MIN(BC764,$F$168)*$BH$1,0),0)</f>
        <v>0</v>
      </c>
      <c r="BI764" s="22">
        <f>IF(BW763&gt;0,ROUND(MIN(BC764,$F$168)*$BI$1,2),0)</f>
        <v>0</v>
      </c>
      <c r="BJ764" s="22">
        <f>IF(BW763&gt;0,ROUND(MIN(BC764,$F$168)*$BJ$1,2),0)</f>
        <v>0</v>
      </c>
      <c r="BK764" s="22">
        <f>IF(BW763&gt;0,ROUND(MIN(BC764,$F$168)*$BK$1,2),0)</f>
        <v>0</v>
      </c>
      <c r="BL764" s="15">
        <f>IF(BW763&gt;0,BF764+SUM(BH764:BK764),0)</f>
        <v>0</v>
      </c>
      <c r="BM764" s="22">
        <f>IF(BW763&gt;0,ROUND(BL764/12,2),0)</f>
        <v>0</v>
      </c>
      <c r="BN764" s="9">
        <f>INT(BM764)</f>
        <v>0</v>
      </c>
      <c r="BO764" s="23">
        <f>INT((BM764-BN764)*10)/10</f>
        <v>0</v>
      </c>
      <c r="BP764" s="17">
        <f>BM764-BN764-BO764</f>
        <v>0</v>
      </c>
      <c r="BQ764" s="23">
        <f>IF(OR(BP764=0.05,BP764=0),BP764,IF(AND(BP764&gt;0.051,BP764&lt;0.1),0.1,IF(AND(BP764&gt;0.001,BP764&lt;0.05),0.05,BP764)))</f>
        <v>0</v>
      </c>
      <c r="BR764" s="23">
        <f>BN764+BO764+BQ764</f>
        <v>0</v>
      </c>
      <c r="BS764">
        <f>IF(BW763&gt;0,BS763,0)</f>
        <v>0</v>
      </c>
      <c r="BT764" s="7">
        <f>SUM(BD764:BE764)+BR764+BS764</f>
        <v>0</v>
      </c>
      <c r="BU764" s="7">
        <f>IF(AND(BT764&gt;0,BT765=0),BT764,0)</f>
        <v>0</v>
      </c>
      <c r="BV764" s="7">
        <f>IF(BW763&gt;0,BV763,0)</f>
        <v>0</v>
      </c>
      <c r="BW764" s="7">
        <f>IF(ROUND(BT764-BV764,2)&gt;0,ROUND(BT764-BV764,2),0)</f>
        <v>0</v>
      </c>
      <c r="CB764">
        <v>762</v>
      </c>
      <c r="CC764" s="7">
        <f>IF(DB763&gt;0,CC763-1000,CC763)</f>
        <v>0</v>
      </c>
      <c r="CD764" s="20">
        <f>IF(DB763&gt;0,ROUND(PMT($F$92/12,$F$96*12,-CC764),5),0)</f>
        <v>0</v>
      </c>
      <c r="CE764" s="15">
        <f>IF(DB763&gt;0,ROUND(CC764*$CE$1/1000,2),0)</f>
        <v>0</v>
      </c>
      <c r="CF764" s="9">
        <f>INT(CE764)</f>
        <v>0</v>
      </c>
      <c r="CG764" s="23">
        <f>INT((CE764-CF764)*10)/10</f>
        <v>0</v>
      </c>
      <c r="CH764" s="17">
        <f>CE764-CF764-CG764</f>
        <v>0</v>
      </c>
      <c r="CI764" s="23">
        <f>IF(OR(CH764=0.05,CH764=0),CH764,IF(AND(CH764&gt;0.051,CH764&lt;0.1),0.1,IF(AND(CH764&gt;0.001,CH764&lt;0.05),0.05,CH764)))</f>
        <v>0</v>
      </c>
      <c r="CJ764" s="23">
        <f>CF764+CG764+CI764</f>
        <v>0</v>
      </c>
      <c r="CK764" s="15">
        <f>IF(DB763&gt;0,ROUND($CD$1*$CK$1,2),0)</f>
        <v>0</v>
      </c>
      <c r="CL764" s="22">
        <v>0</v>
      </c>
      <c r="CM764" s="22">
        <f>IF(DB763&gt;0,ROUND($CD$1*$CM$1,2),0)</f>
        <v>0</v>
      </c>
      <c r="CN764" s="22">
        <f>IF(DB763&gt;0,ROUND($CD$1*$CN$1,2),0)</f>
        <v>0</v>
      </c>
      <c r="CO764" s="22">
        <f>IF(DB763&gt;0,ROUND($CD$1*$CO$1,2),0)</f>
        <v>0</v>
      </c>
      <c r="CP764" s="22">
        <f>IF(DB763&gt;0,ROUND($CD$1*$CP$1,2),0)</f>
        <v>0</v>
      </c>
      <c r="CQ764" s="15">
        <f>IF(DB763&gt;0,CK764+SUM(CM764:CP764),0)</f>
        <v>0</v>
      </c>
      <c r="CR764" s="22">
        <f>IF(DB763&gt;0,ROUND(CQ764/12,2),0)</f>
        <v>0</v>
      </c>
      <c r="CS764" s="9">
        <f>INT(CR764)</f>
        <v>0</v>
      </c>
      <c r="CT764" s="23">
        <f>INT((CR764-CS764)*10)/10</f>
        <v>0</v>
      </c>
      <c r="CU764" s="17">
        <f>CR764-CS764-CT764</f>
        <v>0</v>
      </c>
      <c r="CV764" s="23">
        <f>IF(OR(CU764=0.05,CU764=0),CU764,IF(AND(CU764&gt;0.051,CU764&lt;0.1),0.1,IF(AND(CU764&gt;0.001,CU764&lt;0.05),0.05,CU764)))</f>
        <v>0</v>
      </c>
      <c r="CW764" s="23">
        <f>CS764+CT764+CV764</f>
        <v>0</v>
      </c>
      <c r="CX764">
        <f>IF(DB763&gt;0,CX763,0)</f>
        <v>0</v>
      </c>
      <c r="CY764" s="7">
        <f>ROUND(CD764+CJ764+CW764+CX764,2)</f>
        <v>0</v>
      </c>
      <c r="CZ764" s="7">
        <f>IF(AND(CY764&gt;0,CY765=0),CY764,0)</f>
        <v>0</v>
      </c>
      <c r="DA764" s="7">
        <f>IF(DB763&gt;0,DA763,0)</f>
        <v>0</v>
      </c>
      <c r="DB764" s="7">
        <f>IF(ROUND(CY764-DA764,2)&gt;0,ROUND(CY764-DA764,2),0)</f>
        <v>0</v>
      </c>
      <c r="EB764">
        <v>762</v>
      </c>
      <c r="EC764" s="7">
        <f>IF(FB763&gt;0,EC763-1000,EC763)</f>
        <v>0</v>
      </c>
      <c r="ED764" s="20">
        <f>IF(FB763&gt;0,ROUND(PMT($F$92/12,$F$96*12,-EC764),5),0)</f>
        <v>0</v>
      </c>
      <c r="EE764" s="15">
        <f>IF(FB763&gt;0,ROUND(EC764*$EE$1/1000,2),0)</f>
        <v>0</v>
      </c>
      <c r="EF764" s="9">
        <f>INT(EE764)</f>
        <v>0</v>
      </c>
      <c r="EG764" s="23">
        <f>INT((EE764-EF764)*10)/10</f>
        <v>0</v>
      </c>
      <c r="EH764" s="17">
        <f>EE764-EF764-EG764</f>
        <v>0</v>
      </c>
      <c r="EI764" s="23">
        <f>IF(OR(EH764=0.05,EH764=0),EH764,IF(AND(EH764&gt;0.051,EH764&lt;0.1),0.1,IF(AND(EH764&gt;0.001,EH764&lt;0.05),0.05,EH764)))</f>
        <v>0</v>
      </c>
      <c r="EJ764" s="23">
        <f>EF764+EG764+EI764</f>
        <v>0</v>
      </c>
      <c r="EK764" s="15">
        <f>IF(FB763&gt;0,ROUND($ED$1*$EK$1,2),0)</f>
        <v>0</v>
      </c>
      <c r="EL764" s="22">
        <v>0</v>
      </c>
      <c r="EM764" s="22">
        <f>IF(FB763&gt;0,ROUND($ED$1*$EM$1,0),0)</f>
        <v>0</v>
      </c>
      <c r="EN764" s="22">
        <f>IF(FB763&gt;0,ROUND($ED$1*$EN$1,2),0)</f>
        <v>0</v>
      </c>
      <c r="EO764" s="22">
        <f>IF(FB763&gt;0,ROUND($ED$1*$EO$1,2),0)</f>
        <v>0</v>
      </c>
      <c r="EP764" s="22">
        <f>IF(FB763&gt;0,ROUND($ED$1*$EP$1,2),0)</f>
        <v>0</v>
      </c>
      <c r="EQ764" s="15">
        <f>IF(FB763&gt;0,EK764+SUM(EM764:EP764),0)</f>
        <v>0</v>
      </c>
      <c r="ER764" s="22">
        <f>IF(FB763&gt;0,ROUND(EQ764/12,2),0)</f>
        <v>0</v>
      </c>
      <c r="ES764" s="9">
        <f>INT(ER764)</f>
        <v>0</v>
      </c>
      <c r="ET764" s="23">
        <f>INT((ER764-ES764)*10)/10</f>
        <v>0</v>
      </c>
      <c r="EU764" s="17">
        <f>ER764-ES764-ET764</f>
        <v>0</v>
      </c>
      <c r="EV764" s="23">
        <f>IF(OR(EU764=0.05,EU764=0),EU764,IF(AND(EU764&gt;0.051,EU764&lt;0.1),0.1,IF(AND(EU764&gt;0.001,EU764&lt;0.05),0.05,EU764)))</f>
        <v>0</v>
      </c>
      <c r="EW764" s="23">
        <f>ES764+ET764+EV764</f>
        <v>0</v>
      </c>
      <c r="EX764">
        <f>IF(FB763&gt;0,EX763,0)</f>
        <v>0</v>
      </c>
      <c r="EY764" s="7">
        <f>ROUND(ED764+EJ764+EW764+EX764,2)</f>
        <v>0</v>
      </c>
      <c r="EZ764" s="7">
        <f>IF(AND(EY764&gt;0,EY765=0),EY764,0)</f>
        <v>0</v>
      </c>
      <c r="FA764" s="7">
        <f>IF(FB763&gt;0,FA763,0)</f>
        <v>0</v>
      </c>
      <c r="FB764" s="7">
        <f>IF(ROUND(EY764-FA764,2)&gt;0,ROUND(EY764-FA764,2),0)</f>
        <v>0</v>
      </c>
      <c r="GB764">
        <v>762</v>
      </c>
      <c r="GC764" s="7">
        <f>IF(HB763&gt;0,GC763-1000,GC763)</f>
        <v>0</v>
      </c>
      <c r="GD764" s="20">
        <f>IF(HB763&gt;0,ROUND(PMT($F$92/12,$F$96*12,-GC764),5),0)</f>
        <v>0</v>
      </c>
      <c r="GE764" s="15">
        <f>IF(HB763&gt;0,ROUND(GC764*$GE$1/1000,2),0)</f>
        <v>0</v>
      </c>
      <c r="GF764" s="9">
        <f>INT(GE764)</f>
        <v>0</v>
      </c>
      <c r="GG764" s="23">
        <f>INT((GE764-GF764)*10)/10</f>
        <v>0</v>
      </c>
      <c r="GH764" s="17">
        <f>GE764-GF764-GG764</f>
        <v>0</v>
      </c>
      <c r="GI764" s="23">
        <f>IF(OR(GH764=0.05,GH764=0),GH764,IF(AND(GH764&gt;0.051,GH764&lt;0.1),0.1,IF(AND(GH764&gt;0.001,GH764&lt;0.05),0.05,GH764)))</f>
        <v>0</v>
      </c>
      <c r="GJ764" s="23">
        <f>GF764+GG764+GI764</f>
        <v>0</v>
      </c>
      <c r="GK764" s="15">
        <f>IF(HB763&gt;0,ROUND($GD$1*$GK$1,2),0)</f>
        <v>0</v>
      </c>
      <c r="GL764" s="22">
        <v>0</v>
      </c>
      <c r="GM764" s="22">
        <f>IF(HB763&gt;0,ROUND($GD$1*$GM$1,0),0)</f>
        <v>0</v>
      </c>
      <c r="GN764" s="22">
        <f>IF(HB763&gt;0,ROUND($GD$1*$GN$1,2),0)</f>
        <v>0</v>
      </c>
      <c r="GO764" s="22">
        <f>IF(HB763&gt;0,ROUND($GD$1*$GO$1,2),0)</f>
        <v>0</v>
      </c>
      <c r="GP764" s="22">
        <f>IF(HB763&gt;0,ROUND($GD$1*$GP$1,2),0)</f>
        <v>0</v>
      </c>
      <c r="GQ764" s="15">
        <f>IF(HB763&gt;0,GK764+SUM(GM764:GP764),0)</f>
        <v>0</v>
      </c>
      <c r="GR764" s="22">
        <f>IF(HB763&gt;0,ROUND(GQ764/12,2),0)</f>
        <v>0</v>
      </c>
      <c r="GS764" s="9">
        <f>INT(GR764)</f>
        <v>0</v>
      </c>
      <c r="GT764" s="23">
        <f>INT((GR764-GS764)*10)/10</f>
        <v>0</v>
      </c>
      <c r="GU764" s="17">
        <f>GR764-GS764-GT764</f>
        <v>0</v>
      </c>
      <c r="GV764" s="23">
        <f>IF(OR(GU764=0.05,GU764=0),GU764,IF(AND(GU764&gt;0.051,GU764&lt;0.1),0.1,IF(AND(GU764&gt;0.001,GU764&lt;0.05),0.05,GU764)))</f>
        <v>0</v>
      </c>
      <c r="GW764" s="23">
        <f>GS764+GT764+GV764</f>
        <v>0</v>
      </c>
      <c r="GX764">
        <f>IF(HB763&gt;0,GX763,0)</f>
        <v>0</v>
      </c>
      <c r="GY764" s="7">
        <f>ROUND(GD764+GJ764+GW764+GX764,2)</f>
        <v>0</v>
      </c>
      <c r="GZ764" s="7">
        <f>IF(AND(GY764&gt;0,GY765=0),GY764,0)</f>
        <v>0</v>
      </c>
      <c r="HA764" s="7">
        <f>IF(HB763&gt;0,HA763,0)</f>
        <v>0</v>
      </c>
      <c r="HB764" s="7">
        <f>IF(ROUND(GY764-HA764,2)&gt;0,ROUND(GY764-HA764,2),0)</f>
        <v>0</v>
      </c>
    </row>
    <row r="765" spans="1:235">
      <c r="BB765">
        <v>763</v>
      </c>
      <c r="BC765" s="7">
        <f>IF(BW764&gt;0,BC764-1000,BC764)</f>
        <v>0</v>
      </c>
      <c r="BD765" s="20">
        <f>IF(BW764&gt;0,ROUND(PMT($F$92/12,$F$96*12,-BC765),5),0)</f>
        <v>0</v>
      </c>
      <c r="BE765" s="15">
        <f>IF(BW764&gt;0,ROUND(BC765*$E$1/1000,2),0)</f>
        <v>0</v>
      </c>
      <c r="BF765" s="15">
        <f>IF(BW764&gt;0,ROUND(MIN(BC765,$F$168)*$BF$1,2),0)</f>
        <v>0</v>
      </c>
      <c r="BG765" s="22">
        <v>0</v>
      </c>
      <c r="BH765" s="22">
        <f>IF(BW764&gt;0,ROUND(MIN(BC765,$F$168)*$BH$1,0),0)</f>
        <v>0</v>
      </c>
      <c r="BI765" s="22">
        <f>IF(BW764&gt;0,ROUND(MIN(BC765,$F$168)*$BI$1,2),0)</f>
        <v>0</v>
      </c>
      <c r="BJ765" s="22">
        <f>IF(BW764&gt;0,ROUND(MIN(BC765,$F$168)*$BJ$1,2),0)</f>
        <v>0</v>
      </c>
      <c r="BK765" s="22">
        <f>IF(BW764&gt;0,ROUND(MIN(BC765,$F$168)*$BK$1,2),0)</f>
        <v>0</v>
      </c>
      <c r="BL765" s="15">
        <f>IF(BW764&gt;0,BF765+SUM(BH765:BK765),0)</f>
        <v>0</v>
      </c>
      <c r="BM765" s="22">
        <f>IF(BW764&gt;0,ROUND(BL765/12,2),0)</f>
        <v>0</v>
      </c>
      <c r="BN765" s="9">
        <f>INT(BM765)</f>
        <v>0</v>
      </c>
      <c r="BO765" s="23">
        <f>INT((BM765-BN765)*10)/10</f>
        <v>0</v>
      </c>
      <c r="BP765" s="17">
        <f>BM765-BN765-BO765</f>
        <v>0</v>
      </c>
      <c r="BQ765" s="23">
        <f>IF(OR(BP765=0.05,BP765=0),BP765,IF(AND(BP765&gt;0.051,BP765&lt;0.1),0.1,IF(AND(BP765&gt;0.001,BP765&lt;0.05),0.05,BP765)))</f>
        <v>0</v>
      </c>
      <c r="BR765" s="23">
        <f>BN765+BO765+BQ765</f>
        <v>0</v>
      </c>
      <c r="BS765">
        <f>IF(BW764&gt;0,BS764,0)</f>
        <v>0</v>
      </c>
      <c r="BT765" s="7">
        <f>SUM(BD765:BE765)+BR765+BS765</f>
        <v>0</v>
      </c>
      <c r="BU765" s="7">
        <f>IF(AND(BT765&gt;0,BT766=0),BT765,0)</f>
        <v>0</v>
      </c>
      <c r="BV765" s="7">
        <f>IF(BW764&gt;0,BV764,0)</f>
        <v>0</v>
      </c>
      <c r="BW765" s="7">
        <f>IF(ROUND(BT765-BV765,2)&gt;0,ROUND(BT765-BV765,2),0)</f>
        <v>0</v>
      </c>
      <c r="CB765">
        <v>763</v>
      </c>
      <c r="CC765" s="7">
        <f>IF(DB764&gt;0,CC764-1000,CC764)</f>
        <v>0</v>
      </c>
      <c r="CD765" s="20">
        <f>IF(DB764&gt;0,ROUND(PMT($F$92/12,$F$96*12,-CC765),5),0)</f>
        <v>0</v>
      </c>
      <c r="CE765" s="15">
        <f>IF(DB764&gt;0,ROUND(CC765*$CE$1/1000,2),0)</f>
        <v>0</v>
      </c>
      <c r="CF765" s="9">
        <f>INT(CE765)</f>
        <v>0</v>
      </c>
      <c r="CG765" s="23">
        <f>INT((CE765-CF765)*10)/10</f>
        <v>0</v>
      </c>
      <c r="CH765" s="17">
        <f>CE765-CF765-CG765</f>
        <v>0</v>
      </c>
      <c r="CI765" s="23">
        <f>IF(OR(CH765=0.05,CH765=0),CH765,IF(AND(CH765&gt;0.051,CH765&lt;0.1),0.1,IF(AND(CH765&gt;0.001,CH765&lt;0.05),0.05,CH765)))</f>
        <v>0</v>
      </c>
      <c r="CJ765" s="23">
        <f>CF765+CG765+CI765</f>
        <v>0</v>
      </c>
      <c r="CK765" s="15">
        <f>IF(DB764&gt;0,ROUND($CD$1*$CK$1,2),0)</f>
        <v>0</v>
      </c>
      <c r="CL765" s="22">
        <v>0</v>
      </c>
      <c r="CM765" s="22">
        <f>IF(DB764&gt;0,ROUND($CD$1*$CM$1,2),0)</f>
        <v>0</v>
      </c>
      <c r="CN765" s="22">
        <f>IF(DB764&gt;0,ROUND($CD$1*$CN$1,2),0)</f>
        <v>0</v>
      </c>
      <c r="CO765" s="22">
        <f>IF(DB764&gt;0,ROUND($CD$1*$CO$1,2),0)</f>
        <v>0</v>
      </c>
      <c r="CP765" s="22">
        <f>IF(DB764&gt;0,ROUND($CD$1*$CP$1,2),0)</f>
        <v>0</v>
      </c>
      <c r="CQ765" s="15">
        <f>IF(DB764&gt;0,CK765+SUM(CM765:CP765),0)</f>
        <v>0</v>
      </c>
      <c r="CR765" s="22">
        <f>IF(DB764&gt;0,ROUND(CQ765/12,2),0)</f>
        <v>0</v>
      </c>
      <c r="CS765" s="9">
        <f>INT(CR765)</f>
        <v>0</v>
      </c>
      <c r="CT765" s="23">
        <f>INT((CR765-CS765)*10)/10</f>
        <v>0</v>
      </c>
      <c r="CU765" s="17">
        <f>CR765-CS765-CT765</f>
        <v>0</v>
      </c>
      <c r="CV765" s="23">
        <f>IF(OR(CU765=0.05,CU765=0),CU765,IF(AND(CU765&gt;0.051,CU765&lt;0.1),0.1,IF(AND(CU765&gt;0.001,CU765&lt;0.05),0.05,CU765)))</f>
        <v>0</v>
      </c>
      <c r="CW765" s="23">
        <f>CS765+CT765+CV765</f>
        <v>0</v>
      </c>
      <c r="CX765">
        <f>IF(DB764&gt;0,CX764,0)</f>
        <v>0</v>
      </c>
      <c r="CY765" s="7">
        <f>ROUND(CD765+CJ765+CW765+CX765,2)</f>
        <v>0</v>
      </c>
      <c r="CZ765" s="7">
        <f>IF(AND(CY765&gt;0,CY766=0),CY765,0)</f>
        <v>0</v>
      </c>
      <c r="DA765" s="7">
        <f>IF(DB764&gt;0,DA764,0)</f>
        <v>0</v>
      </c>
      <c r="DB765" s="7">
        <f>IF(ROUND(CY765-DA765,2)&gt;0,ROUND(CY765-DA765,2),0)</f>
        <v>0</v>
      </c>
      <c r="EB765">
        <v>763</v>
      </c>
      <c r="EC765" s="7">
        <f>IF(FB764&gt;0,EC764-1000,EC764)</f>
        <v>0</v>
      </c>
      <c r="ED765" s="20">
        <f>IF(FB764&gt;0,ROUND(PMT($F$92/12,$F$96*12,-EC765),5),0)</f>
        <v>0</v>
      </c>
      <c r="EE765" s="15">
        <f>IF(FB764&gt;0,ROUND(EC765*$EE$1/1000,2),0)</f>
        <v>0</v>
      </c>
      <c r="EF765" s="9">
        <f>INT(EE765)</f>
        <v>0</v>
      </c>
      <c r="EG765" s="23">
        <f>INT((EE765-EF765)*10)/10</f>
        <v>0</v>
      </c>
      <c r="EH765" s="17">
        <f>EE765-EF765-EG765</f>
        <v>0</v>
      </c>
      <c r="EI765" s="23">
        <f>IF(OR(EH765=0.05,EH765=0),EH765,IF(AND(EH765&gt;0.051,EH765&lt;0.1),0.1,IF(AND(EH765&gt;0.001,EH765&lt;0.05),0.05,EH765)))</f>
        <v>0</v>
      </c>
      <c r="EJ765" s="23">
        <f>EF765+EG765+EI765</f>
        <v>0</v>
      </c>
      <c r="EK765" s="15">
        <f>IF(FB764&gt;0,ROUND($ED$1*$EK$1,2),0)</f>
        <v>0</v>
      </c>
      <c r="EL765" s="22">
        <v>0</v>
      </c>
      <c r="EM765" s="22">
        <f>IF(FB764&gt;0,ROUND($ED$1*$EM$1,0),0)</f>
        <v>0</v>
      </c>
      <c r="EN765" s="22">
        <f>IF(FB764&gt;0,ROUND($ED$1*$EN$1,2),0)</f>
        <v>0</v>
      </c>
      <c r="EO765" s="22">
        <f>IF(FB764&gt;0,ROUND($ED$1*$EO$1,2),0)</f>
        <v>0</v>
      </c>
      <c r="EP765" s="22">
        <f>IF(FB764&gt;0,ROUND($ED$1*$EP$1,2),0)</f>
        <v>0</v>
      </c>
      <c r="EQ765" s="15">
        <f>IF(FB764&gt;0,EK765+SUM(EM765:EP765),0)</f>
        <v>0</v>
      </c>
      <c r="ER765" s="22">
        <f>IF(FB764&gt;0,ROUND(EQ765/12,2),0)</f>
        <v>0</v>
      </c>
      <c r="ES765" s="9">
        <f>INT(ER765)</f>
        <v>0</v>
      </c>
      <c r="ET765" s="23">
        <f>INT((ER765-ES765)*10)/10</f>
        <v>0</v>
      </c>
      <c r="EU765" s="17">
        <f>ER765-ES765-ET765</f>
        <v>0</v>
      </c>
      <c r="EV765" s="23">
        <f>IF(OR(EU765=0.05,EU765=0),EU765,IF(AND(EU765&gt;0.051,EU765&lt;0.1),0.1,IF(AND(EU765&gt;0.001,EU765&lt;0.05),0.05,EU765)))</f>
        <v>0</v>
      </c>
      <c r="EW765" s="23">
        <f>ES765+ET765+EV765</f>
        <v>0</v>
      </c>
      <c r="EX765">
        <f>IF(FB764&gt;0,EX764,0)</f>
        <v>0</v>
      </c>
      <c r="EY765" s="7">
        <f>ROUND(ED765+EJ765+EW765+EX765,2)</f>
        <v>0</v>
      </c>
      <c r="EZ765" s="7">
        <f>IF(AND(EY765&gt;0,EY766=0),EY765,0)</f>
        <v>0</v>
      </c>
      <c r="FA765" s="7">
        <f>IF(FB764&gt;0,FA764,0)</f>
        <v>0</v>
      </c>
      <c r="FB765" s="7">
        <f>IF(ROUND(EY765-FA765,2)&gt;0,ROUND(EY765-FA765,2),0)</f>
        <v>0</v>
      </c>
      <c r="GB765">
        <v>763</v>
      </c>
      <c r="GC765" s="7">
        <f>IF(HB764&gt;0,GC764-1000,GC764)</f>
        <v>0</v>
      </c>
      <c r="GD765" s="20">
        <f>IF(HB764&gt;0,ROUND(PMT($F$92/12,$F$96*12,-GC765),5),0)</f>
        <v>0</v>
      </c>
      <c r="GE765" s="15">
        <f>IF(HB764&gt;0,ROUND(GC765*$GE$1/1000,2),0)</f>
        <v>0</v>
      </c>
      <c r="GF765" s="9">
        <f>INT(GE765)</f>
        <v>0</v>
      </c>
      <c r="GG765" s="23">
        <f>INT((GE765-GF765)*10)/10</f>
        <v>0</v>
      </c>
      <c r="GH765" s="17">
        <f>GE765-GF765-GG765</f>
        <v>0</v>
      </c>
      <c r="GI765" s="23">
        <f>IF(OR(GH765=0.05,GH765=0),GH765,IF(AND(GH765&gt;0.051,GH765&lt;0.1),0.1,IF(AND(GH765&gt;0.001,GH765&lt;0.05),0.05,GH765)))</f>
        <v>0</v>
      </c>
      <c r="GJ765" s="23">
        <f>GF765+GG765+GI765</f>
        <v>0</v>
      </c>
      <c r="GK765" s="15">
        <f>IF(HB764&gt;0,ROUND($GD$1*$GK$1,2),0)</f>
        <v>0</v>
      </c>
      <c r="GL765" s="22">
        <v>0</v>
      </c>
      <c r="GM765" s="22">
        <f>IF(HB764&gt;0,ROUND($GD$1*$GM$1,0),0)</f>
        <v>0</v>
      </c>
      <c r="GN765" s="22">
        <f>IF(HB764&gt;0,ROUND($GD$1*$GN$1,2),0)</f>
        <v>0</v>
      </c>
      <c r="GO765" s="22">
        <f>IF(HB764&gt;0,ROUND($GD$1*$GO$1,2),0)</f>
        <v>0</v>
      </c>
      <c r="GP765" s="22">
        <f>IF(HB764&gt;0,ROUND($GD$1*$GP$1,2),0)</f>
        <v>0</v>
      </c>
      <c r="GQ765" s="15">
        <f>IF(HB764&gt;0,GK765+SUM(GM765:GP765),0)</f>
        <v>0</v>
      </c>
      <c r="GR765" s="22">
        <f>IF(HB764&gt;0,ROUND(GQ765/12,2),0)</f>
        <v>0</v>
      </c>
      <c r="GS765" s="9">
        <f>INT(GR765)</f>
        <v>0</v>
      </c>
      <c r="GT765" s="23">
        <f>INT((GR765-GS765)*10)/10</f>
        <v>0</v>
      </c>
      <c r="GU765" s="17">
        <f>GR765-GS765-GT765</f>
        <v>0</v>
      </c>
      <c r="GV765" s="23">
        <f>IF(OR(GU765=0.05,GU765=0),GU765,IF(AND(GU765&gt;0.051,GU765&lt;0.1),0.1,IF(AND(GU765&gt;0.001,GU765&lt;0.05),0.05,GU765)))</f>
        <v>0</v>
      </c>
      <c r="GW765" s="23">
        <f>GS765+GT765+GV765</f>
        <v>0</v>
      </c>
      <c r="GX765">
        <f>IF(HB764&gt;0,GX764,0)</f>
        <v>0</v>
      </c>
      <c r="GY765" s="7">
        <f>ROUND(GD765+GJ765+GW765+GX765,2)</f>
        <v>0</v>
      </c>
      <c r="GZ765" s="7">
        <f>IF(AND(GY765&gt;0,GY766=0),GY765,0)</f>
        <v>0</v>
      </c>
      <c r="HA765" s="7">
        <f>IF(HB764&gt;0,HA764,0)</f>
        <v>0</v>
      </c>
      <c r="HB765" s="7">
        <f>IF(ROUND(GY765-HA765,2)&gt;0,ROUND(GY765-HA765,2),0)</f>
        <v>0</v>
      </c>
    </row>
    <row r="766" spans="1:235">
      <c r="BB766">
        <v>764</v>
      </c>
      <c r="BC766" s="7">
        <f>IF(BW765&gt;0,BC765-1000,BC765)</f>
        <v>0</v>
      </c>
      <c r="BD766" s="20">
        <f>IF(BW765&gt;0,ROUND(PMT($F$92/12,$F$96*12,-BC766),5),0)</f>
        <v>0</v>
      </c>
      <c r="BE766" s="15">
        <f>IF(BW765&gt;0,ROUND(BC766*$E$1/1000,2),0)</f>
        <v>0</v>
      </c>
      <c r="BF766" s="15">
        <f>IF(BW765&gt;0,ROUND(MIN(BC766,$F$168)*$BF$1,2),0)</f>
        <v>0</v>
      </c>
      <c r="BG766" s="22">
        <v>0</v>
      </c>
      <c r="BH766" s="22">
        <f>IF(BW765&gt;0,ROUND(MIN(BC766,$F$168)*$BH$1,0),0)</f>
        <v>0</v>
      </c>
      <c r="BI766" s="22">
        <f>IF(BW765&gt;0,ROUND(MIN(BC766,$F$168)*$BI$1,2),0)</f>
        <v>0</v>
      </c>
      <c r="BJ766" s="22">
        <f>IF(BW765&gt;0,ROUND(MIN(BC766,$F$168)*$BJ$1,2),0)</f>
        <v>0</v>
      </c>
      <c r="BK766" s="22">
        <f>IF(BW765&gt;0,ROUND(MIN(BC766,$F$168)*$BK$1,2),0)</f>
        <v>0</v>
      </c>
      <c r="BL766" s="15">
        <f>IF(BW765&gt;0,BF766+SUM(BH766:BK766),0)</f>
        <v>0</v>
      </c>
      <c r="BM766" s="22">
        <f>IF(BW765&gt;0,ROUND(BL766/12,2),0)</f>
        <v>0</v>
      </c>
      <c r="BN766" s="9">
        <f>INT(BM766)</f>
        <v>0</v>
      </c>
      <c r="BO766" s="23">
        <f>INT((BM766-BN766)*10)/10</f>
        <v>0</v>
      </c>
      <c r="BP766" s="17">
        <f>BM766-BN766-BO766</f>
        <v>0</v>
      </c>
      <c r="BQ766" s="23">
        <f>IF(OR(BP766=0.05,BP766=0),BP766,IF(AND(BP766&gt;0.051,BP766&lt;0.1),0.1,IF(AND(BP766&gt;0.001,BP766&lt;0.05),0.05,BP766)))</f>
        <v>0</v>
      </c>
      <c r="BR766" s="23">
        <f>BN766+BO766+BQ766</f>
        <v>0</v>
      </c>
      <c r="BS766">
        <f>IF(BW765&gt;0,BS765,0)</f>
        <v>0</v>
      </c>
      <c r="BT766" s="7">
        <f>SUM(BD766:BE766)+BR766+BS766</f>
        <v>0</v>
      </c>
      <c r="BU766" s="7">
        <f>IF(AND(BT766&gt;0,BT767=0),BT766,0)</f>
        <v>0</v>
      </c>
      <c r="BV766" s="7">
        <f>IF(BW765&gt;0,BV765,0)</f>
        <v>0</v>
      </c>
      <c r="BW766" s="7">
        <f>IF(ROUND(BT766-BV766,2)&gt;0,ROUND(BT766-BV766,2),0)</f>
        <v>0</v>
      </c>
      <c r="CB766">
        <v>764</v>
      </c>
      <c r="CC766" s="7">
        <f>IF(DB765&gt;0,CC765-1000,CC765)</f>
        <v>0</v>
      </c>
      <c r="CD766" s="20">
        <f>IF(DB765&gt;0,ROUND(PMT($F$92/12,$F$96*12,-CC766),5),0)</f>
        <v>0</v>
      </c>
      <c r="CE766" s="15">
        <f>IF(DB765&gt;0,ROUND(CC766*$CE$1/1000,2),0)</f>
        <v>0</v>
      </c>
      <c r="CF766" s="9">
        <f>INT(CE766)</f>
        <v>0</v>
      </c>
      <c r="CG766" s="23">
        <f>INT((CE766-CF766)*10)/10</f>
        <v>0</v>
      </c>
      <c r="CH766" s="17">
        <f>CE766-CF766-CG766</f>
        <v>0</v>
      </c>
      <c r="CI766" s="23">
        <f>IF(OR(CH766=0.05,CH766=0),CH766,IF(AND(CH766&gt;0.051,CH766&lt;0.1),0.1,IF(AND(CH766&gt;0.001,CH766&lt;0.05),0.05,CH766)))</f>
        <v>0</v>
      </c>
      <c r="CJ766" s="23">
        <f>CF766+CG766+CI766</f>
        <v>0</v>
      </c>
      <c r="CK766" s="15">
        <f>IF(DB765&gt;0,ROUND($CD$1*$CK$1,2),0)</f>
        <v>0</v>
      </c>
      <c r="CL766" s="22">
        <v>0</v>
      </c>
      <c r="CM766" s="22">
        <f>IF(DB765&gt;0,ROUND($CD$1*$CM$1,2),0)</f>
        <v>0</v>
      </c>
      <c r="CN766" s="22">
        <f>IF(DB765&gt;0,ROUND($CD$1*$CN$1,2),0)</f>
        <v>0</v>
      </c>
      <c r="CO766" s="22">
        <f>IF(DB765&gt;0,ROUND($CD$1*$CO$1,2),0)</f>
        <v>0</v>
      </c>
      <c r="CP766" s="22">
        <f>IF(DB765&gt;0,ROUND($CD$1*$CP$1,2),0)</f>
        <v>0</v>
      </c>
      <c r="CQ766" s="15">
        <f>IF(DB765&gt;0,CK766+SUM(CM766:CP766),0)</f>
        <v>0</v>
      </c>
      <c r="CR766" s="22">
        <f>IF(DB765&gt;0,ROUND(CQ766/12,2),0)</f>
        <v>0</v>
      </c>
      <c r="CS766" s="9">
        <f>INT(CR766)</f>
        <v>0</v>
      </c>
      <c r="CT766" s="23">
        <f>INT((CR766-CS766)*10)/10</f>
        <v>0</v>
      </c>
      <c r="CU766" s="17">
        <f>CR766-CS766-CT766</f>
        <v>0</v>
      </c>
      <c r="CV766" s="23">
        <f>IF(OR(CU766=0.05,CU766=0),CU766,IF(AND(CU766&gt;0.051,CU766&lt;0.1),0.1,IF(AND(CU766&gt;0.001,CU766&lt;0.05),0.05,CU766)))</f>
        <v>0</v>
      </c>
      <c r="CW766" s="23">
        <f>CS766+CT766+CV766</f>
        <v>0</v>
      </c>
      <c r="CX766">
        <f>IF(DB765&gt;0,CX765,0)</f>
        <v>0</v>
      </c>
      <c r="CY766" s="7">
        <f>ROUND(CD766+CJ766+CW766+CX766,2)</f>
        <v>0</v>
      </c>
      <c r="CZ766" s="7">
        <f>IF(AND(CY766&gt;0,CY767=0),CY766,0)</f>
        <v>0</v>
      </c>
      <c r="DA766" s="7">
        <f>IF(DB765&gt;0,DA765,0)</f>
        <v>0</v>
      </c>
      <c r="DB766" s="7">
        <f>IF(ROUND(CY766-DA766,2)&gt;0,ROUND(CY766-DA766,2),0)</f>
        <v>0</v>
      </c>
      <c r="EB766">
        <v>764</v>
      </c>
      <c r="EC766" s="7">
        <f>IF(FB765&gt;0,EC765-1000,EC765)</f>
        <v>0</v>
      </c>
      <c r="ED766" s="20">
        <f>IF(FB765&gt;0,ROUND(PMT($F$92/12,$F$96*12,-EC766),5),0)</f>
        <v>0</v>
      </c>
      <c r="EE766" s="15">
        <f>IF(FB765&gt;0,ROUND(EC766*$EE$1/1000,2),0)</f>
        <v>0</v>
      </c>
      <c r="EF766" s="9">
        <f>INT(EE766)</f>
        <v>0</v>
      </c>
      <c r="EG766" s="23">
        <f>INT((EE766-EF766)*10)/10</f>
        <v>0</v>
      </c>
      <c r="EH766" s="17">
        <f>EE766-EF766-EG766</f>
        <v>0</v>
      </c>
      <c r="EI766" s="23">
        <f>IF(OR(EH766=0.05,EH766=0),EH766,IF(AND(EH766&gt;0.051,EH766&lt;0.1),0.1,IF(AND(EH766&gt;0.001,EH766&lt;0.05),0.05,EH766)))</f>
        <v>0</v>
      </c>
      <c r="EJ766" s="23">
        <f>EF766+EG766+EI766</f>
        <v>0</v>
      </c>
      <c r="EK766" s="15">
        <f>IF(FB765&gt;0,ROUND($ED$1*$EK$1,2),0)</f>
        <v>0</v>
      </c>
      <c r="EL766" s="22">
        <v>0</v>
      </c>
      <c r="EM766" s="22">
        <f>IF(FB765&gt;0,ROUND($ED$1*$EM$1,0),0)</f>
        <v>0</v>
      </c>
      <c r="EN766" s="22">
        <f>IF(FB765&gt;0,ROUND($ED$1*$EN$1,2),0)</f>
        <v>0</v>
      </c>
      <c r="EO766" s="22">
        <f>IF(FB765&gt;0,ROUND($ED$1*$EO$1,2),0)</f>
        <v>0</v>
      </c>
      <c r="EP766" s="22">
        <f>IF(FB765&gt;0,ROUND($ED$1*$EP$1,2),0)</f>
        <v>0</v>
      </c>
      <c r="EQ766" s="15">
        <f>IF(FB765&gt;0,EK766+SUM(EM766:EP766),0)</f>
        <v>0</v>
      </c>
      <c r="ER766" s="22">
        <f>IF(FB765&gt;0,ROUND(EQ766/12,2),0)</f>
        <v>0</v>
      </c>
      <c r="ES766" s="9">
        <f>INT(ER766)</f>
        <v>0</v>
      </c>
      <c r="ET766" s="23">
        <f>INT((ER766-ES766)*10)/10</f>
        <v>0</v>
      </c>
      <c r="EU766" s="17">
        <f>ER766-ES766-ET766</f>
        <v>0</v>
      </c>
      <c r="EV766" s="23">
        <f>IF(OR(EU766=0.05,EU766=0),EU766,IF(AND(EU766&gt;0.051,EU766&lt;0.1),0.1,IF(AND(EU766&gt;0.001,EU766&lt;0.05),0.05,EU766)))</f>
        <v>0</v>
      </c>
      <c r="EW766" s="23">
        <f>ES766+ET766+EV766</f>
        <v>0</v>
      </c>
      <c r="EX766">
        <f>IF(FB765&gt;0,EX765,0)</f>
        <v>0</v>
      </c>
      <c r="EY766" s="7">
        <f>ROUND(ED766+EJ766+EW766+EX766,2)</f>
        <v>0</v>
      </c>
      <c r="EZ766" s="7">
        <f>IF(AND(EY766&gt;0,EY767=0),EY766,0)</f>
        <v>0</v>
      </c>
      <c r="FA766" s="7">
        <f>IF(FB765&gt;0,FA765,0)</f>
        <v>0</v>
      </c>
      <c r="FB766" s="7">
        <f>IF(ROUND(EY766-FA766,2)&gt;0,ROUND(EY766-FA766,2),0)</f>
        <v>0</v>
      </c>
      <c r="GB766">
        <v>764</v>
      </c>
      <c r="GC766" s="7">
        <f>IF(HB765&gt;0,GC765-1000,GC765)</f>
        <v>0</v>
      </c>
      <c r="GD766" s="20">
        <f>IF(HB765&gt;0,ROUND(PMT($F$92/12,$F$96*12,-GC766),5),0)</f>
        <v>0</v>
      </c>
      <c r="GE766" s="15">
        <f>IF(HB765&gt;0,ROUND(GC766*$GE$1/1000,2),0)</f>
        <v>0</v>
      </c>
      <c r="GF766" s="9">
        <f>INT(GE766)</f>
        <v>0</v>
      </c>
      <c r="GG766" s="23">
        <f>INT((GE766-GF766)*10)/10</f>
        <v>0</v>
      </c>
      <c r="GH766" s="17">
        <f>GE766-GF766-GG766</f>
        <v>0</v>
      </c>
      <c r="GI766" s="23">
        <f>IF(OR(GH766=0.05,GH766=0),GH766,IF(AND(GH766&gt;0.051,GH766&lt;0.1),0.1,IF(AND(GH766&gt;0.001,GH766&lt;0.05),0.05,GH766)))</f>
        <v>0</v>
      </c>
      <c r="GJ766" s="23">
        <f>GF766+GG766+GI766</f>
        <v>0</v>
      </c>
      <c r="GK766" s="15">
        <f>IF(HB765&gt;0,ROUND($GD$1*$GK$1,2),0)</f>
        <v>0</v>
      </c>
      <c r="GL766" s="22">
        <v>0</v>
      </c>
      <c r="GM766" s="22">
        <f>IF(HB765&gt;0,ROUND($GD$1*$GM$1,0),0)</f>
        <v>0</v>
      </c>
      <c r="GN766" s="22">
        <f>IF(HB765&gt;0,ROUND($GD$1*$GN$1,2),0)</f>
        <v>0</v>
      </c>
      <c r="GO766" s="22">
        <f>IF(HB765&gt;0,ROUND($GD$1*$GO$1,2),0)</f>
        <v>0</v>
      </c>
      <c r="GP766" s="22">
        <f>IF(HB765&gt;0,ROUND($GD$1*$GP$1,2),0)</f>
        <v>0</v>
      </c>
      <c r="GQ766" s="15">
        <f>IF(HB765&gt;0,GK766+SUM(GM766:GP766),0)</f>
        <v>0</v>
      </c>
      <c r="GR766" s="22">
        <f>IF(HB765&gt;0,ROUND(GQ766/12,2),0)</f>
        <v>0</v>
      </c>
      <c r="GS766" s="9">
        <f>INT(GR766)</f>
        <v>0</v>
      </c>
      <c r="GT766" s="23">
        <f>INT((GR766-GS766)*10)/10</f>
        <v>0</v>
      </c>
      <c r="GU766" s="17">
        <f>GR766-GS766-GT766</f>
        <v>0</v>
      </c>
      <c r="GV766" s="23">
        <f>IF(OR(GU766=0.05,GU766=0),GU766,IF(AND(GU766&gt;0.051,GU766&lt;0.1),0.1,IF(AND(GU766&gt;0.001,GU766&lt;0.05),0.05,GU766)))</f>
        <v>0</v>
      </c>
      <c r="GW766" s="23">
        <f>GS766+GT766+GV766</f>
        <v>0</v>
      </c>
      <c r="GX766">
        <f>IF(HB765&gt;0,GX765,0)</f>
        <v>0</v>
      </c>
      <c r="GY766" s="7">
        <f>ROUND(GD766+GJ766+GW766+GX766,2)</f>
        <v>0</v>
      </c>
      <c r="GZ766" s="7">
        <f>IF(AND(GY766&gt;0,GY767=0),GY766,0)</f>
        <v>0</v>
      </c>
      <c r="HA766" s="7">
        <f>IF(HB765&gt;0,HA765,0)</f>
        <v>0</v>
      </c>
      <c r="HB766" s="7">
        <f>IF(ROUND(GY766-HA766,2)&gt;0,ROUND(GY766-HA766,2),0)</f>
        <v>0</v>
      </c>
    </row>
    <row r="767" spans="1:235">
      <c r="BB767">
        <v>765</v>
      </c>
      <c r="BC767" s="7">
        <f>IF(BW766&gt;0,BC766-1000,BC766)</f>
        <v>0</v>
      </c>
      <c r="BD767" s="20">
        <f>IF(BW766&gt;0,ROUND(PMT($F$92/12,$F$96*12,-BC767),5),0)</f>
        <v>0</v>
      </c>
      <c r="BE767" s="15">
        <f>IF(BW766&gt;0,ROUND(BC767*$E$1/1000,2),0)</f>
        <v>0</v>
      </c>
      <c r="BF767" s="15">
        <f>IF(BW766&gt;0,ROUND(MIN(BC767,$F$168)*$BF$1,2),0)</f>
        <v>0</v>
      </c>
      <c r="BG767" s="22">
        <v>0</v>
      </c>
      <c r="BH767" s="22">
        <f>IF(BW766&gt;0,ROUND(MIN(BC767,$F$168)*$BH$1,0),0)</f>
        <v>0</v>
      </c>
      <c r="BI767" s="22">
        <f>IF(BW766&gt;0,ROUND(MIN(BC767,$F$168)*$BI$1,2),0)</f>
        <v>0</v>
      </c>
      <c r="BJ767" s="22">
        <f>IF(BW766&gt;0,ROUND(MIN(BC767,$F$168)*$BJ$1,2),0)</f>
        <v>0</v>
      </c>
      <c r="BK767" s="22">
        <f>IF(BW766&gt;0,ROUND(MIN(BC767,$F$168)*$BK$1,2),0)</f>
        <v>0</v>
      </c>
      <c r="BL767" s="15">
        <f>IF(BW766&gt;0,BF767+SUM(BH767:BK767),0)</f>
        <v>0</v>
      </c>
      <c r="BM767" s="22">
        <f>IF(BW766&gt;0,ROUND(BL767/12,2),0)</f>
        <v>0</v>
      </c>
      <c r="BN767" s="9">
        <f>INT(BM767)</f>
        <v>0</v>
      </c>
      <c r="BO767" s="23">
        <f>INT((BM767-BN767)*10)/10</f>
        <v>0</v>
      </c>
      <c r="BP767" s="17">
        <f>BM767-BN767-BO767</f>
        <v>0</v>
      </c>
      <c r="BQ767" s="23">
        <f>IF(OR(BP767=0.05,BP767=0),BP767,IF(AND(BP767&gt;0.051,BP767&lt;0.1),0.1,IF(AND(BP767&gt;0.001,BP767&lt;0.05),0.05,BP767)))</f>
        <v>0</v>
      </c>
      <c r="BR767" s="23">
        <f>BN767+BO767+BQ767</f>
        <v>0</v>
      </c>
      <c r="BS767">
        <f>IF(BW766&gt;0,BS766,0)</f>
        <v>0</v>
      </c>
      <c r="BT767" s="7">
        <f>SUM(BD767:BE767)+BR767+BS767</f>
        <v>0</v>
      </c>
      <c r="BU767" s="7">
        <f>IF(AND(BT767&gt;0,BT768=0),BT767,0)</f>
        <v>0</v>
      </c>
      <c r="BV767" s="7">
        <f>IF(BW766&gt;0,BV766,0)</f>
        <v>0</v>
      </c>
      <c r="BW767" s="7">
        <f>IF(ROUND(BT767-BV767,2)&gt;0,ROUND(BT767-BV767,2),0)</f>
        <v>0</v>
      </c>
      <c r="CB767">
        <v>765</v>
      </c>
      <c r="CC767" s="7">
        <f>IF(DB766&gt;0,CC766-1000,CC766)</f>
        <v>0</v>
      </c>
      <c r="CD767" s="20">
        <f>IF(DB766&gt;0,ROUND(PMT($F$92/12,$F$96*12,-CC767),5),0)</f>
        <v>0</v>
      </c>
      <c r="CE767" s="15">
        <f>IF(DB766&gt;0,ROUND(CC767*$CE$1/1000,2),0)</f>
        <v>0</v>
      </c>
      <c r="CF767" s="9">
        <f>INT(CE767)</f>
        <v>0</v>
      </c>
      <c r="CG767" s="23">
        <f>INT((CE767-CF767)*10)/10</f>
        <v>0</v>
      </c>
      <c r="CH767" s="17">
        <f>CE767-CF767-CG767</f>
        <v>0</v>
      </c>
      <c r="CI767" s="23">
        <f>IF(OR(CH767=0.05,CH767=0),CH767,IF(AND(CH767&gt;0.051,CH767&lt;0.1),0.1,IF(AND(CH767&gt;0.001,CH767&lt;0.05),0.05,CH767)))</f>
        <v>0</v>
      </c>
      <c r="CJ767" s="23">
        <f>CF767+CG767+CI767</f>
        <v>0</v>
      </c>
      <c r="CK767" s="15">
        <f>IF(DB766&gt;0,ROUND($CD$1*$CK$1,2),0)</f>
        <v>0</v>
      </c>
      <c r="CL767" s="22">
        <v>0</v>
      </c>
      <c r="CM767" s="22">
        <f>IF(DB766&gt;0,ROUND($CD$1*$CM$1,2),0)</f>
        <v>0</v>
      </c>
      <c r="CN767" s="22">
        <f>IF(DB766&gt;0,ROUND($CD$1*$CN$1,2),0)</f>
        <v>0</v>
      </c>
      <c r="CO767" s="22">
        <f>IF(DB766&gt;0,ROUND($CD$1*$CO$1,2),0)</f>
        <v>0</v>
      </c>
      <c r="CP767" s="22">
        <f>IF(DB766&gt;0,ROUND($CD$1*$CP$1,2),0)</f>
        <v>0</v>
      </c>
      <c r="CQ767" s="15">
        <f>IF(DB766&gt;0,CK767+SUM(CM767:CP767),0)</f>
        <v>0</v>
      </c>
      <c r="CR767" s="22">
        <f>IF(DB766&gt;0,ROUND(CQ767/12,2),0)</f>
        <v>0</v>
      </c>
      <c r="CS767" s="9">
        <f>INT(CR767)</f>
        <v>0</v>
      </c>
      <c r="CT767" s="23">
        <f>INT((CR767-CS767)*10)/10</f>
        <v>0</v>
      </c>
      <c r="CU767" s="17">
        <f>CR767-CS767-CT767</f>
        <v>0</v>
      </c>
      <c r="CV767" s="23">
        <f>IF(OR(CU767=0.05,CU767=0),CU767,IF(AND(CU767&gt;0.051,CU767&lt;0.1),0.1,IF(AND(CU767&gt;0.001,CU767&lt;0.05),0.05,CU767)))</f>
        <v>0</v>
      </c>
      <c r="CW767" s="23">
        <f>CS767+CT767+CV767</f>
        <v>0</v>
      </c>
      <c r="CX767">
        <f>IF(DB766&gt;0,CX766,0)</f>
        <v>0</v>
      </c>
      <c r="CY767" s="7">
        <f>ROUND(CD767+CJ767+CW767+CX767,2)</f>
        <v>0</v>
      </c>
      <c r="CZ767" s="7">
        <f>IF(AND(CY767&gt;0,CY768=0),CY767,0)</f>
        <v>0</v>
      </c>
      <c r="DA767" s="7">
        <f>IF(DB766&gt;0,DA766,0)</f>
        <v>0</v>
      </c>
      <c r="DB767" s="7">
        <f>IF(ROUND(CY767-DA767,2)&gt;0,ROUND(CY767-DA767,2),0)</f>
        <v>0</v>
      </c>
      <c r="EB767">
        <v>765</v>
      </c>
      <c r="EC767" s="7">
        <f>IF(FB766&gt;0,EC766-1000,EC766)</f>
        <v>0</v>
      </c>
      <c r="ED767" s="20">
        <f>IF(FB766&gt;0,ROUND(PMT($F$92/12,$F$96*12,-EC767),5),0)</f>
        <v>0</v>
      </c>
      <c r="EE767" s="15">
        <f>IF(FB766&gt;0,ROUND(EC767*$EE$1/1000,2),0)</f>
        <v>0</v>
      </c>
      <c r="EF767" s="9">
        <f>INT(EE767)</f>
        <v>0</v>
      </c>
      <c r="EG767" s="23">
        <f>INT((EE767-EF767)*10)/10</f>
        <v>0</v>
      </c>
      <c r="EH767" s="17">
        <f>EE767-EF767-EG767</f>
        <v>0</v>
      </c>
      <c r="EI767" s="23">
        <f>IF(OR(EH767=0.05,EH767=0),EH767,IF(AND(EH767&gt;0.051,EH767&lt;0.1),0.1,IF(AND(EH767&gt;0.001,EH767&lt;0.05),0.05,EH767)))</f>
        <v>0</v>
      </c>
      <c r="EJ767" s="23">
        <f>EF767+EG767+EI767</f>
        <v>0</v>
      </c>
      <c r="EK767" s="15">
        <f>IF(FB766&gt;0,ROUND($ED$1*$EK$1,2),0)</f>
        <v>0</v>
      </c>
      <c r="EL767" s="22">
        <v>0</v>
      </c>
      <c r="EM767" s="22">
        <f>IF(FB766&gt;0,ROUND($ED$1*$EM$1,0),0)</f>
        <v>0</v>
      </c>
      <c r="EN767" s="22">
        <f>IF(FB766&gt;0,ROUND($ED$1*$EN$1,2),0)</f>
        <v>0</v>
      </c>
      <c r="EO767" s="22">
        <f>IF(FB766&gt;0,ROUND($ED$1*$EO$1,2),0)</f>
        <v>0</v>
      </c>
      <c r="EP767" s="22">
        <f>IF(FB766&gt;0,ROUND($ED$1*$EP$1,2),0)</f>
        <v>0</v>
      </c>
      <c r="EQ767" s="15">
        <f>IF(FB766&gt;0,EK767+SUM(EM767:EP767),0)</f>
        <v>0</v>
      </c>
      <c r="ER767" s="22">
        <f>IF(FB766&gt;0,ROUND(EQ767/12,2),0)</f>
        <v>0</v>
      </c>
      <c r="ES767" s="9">
        <f>INT(ER767)</f>
        <v>0</v>
      </c>
      <c r="ET767" s="23">
        <f>INT((ER767-ES767)*10)/10</f>
        <v>0</v>
      </c>
      <c r="EU767" s="17">
        <f>ER767-ES767-ET767</f>
        <v>0</v>
      </c>
      <c r="EV767" s="23">
        <f>IF(OR(EU767=0.05,EU767=0),EU767,IF(AND(EU767&gt;0.051,EU767&lt;0.1),0.1,IF(AND(EU767&gt;0.001,EU767&lt;0.05),0.05,EU767)))</f>
        <v>0</v>
      </c>
      <c r="EW767" s="23">
        <f>ES767+ET767+EV767</f>
        <v>0</v>
      </c>
      <c r="EX767">
        <f>IF(FB766&gt;0,EX766,0)</f>
        <v>0</v>
      </c>
      <c r="EY767" s="7">
        <f>ROUND(ED767+EJ767+EW767+EX767,2)</f>
        <v>0</v>
      </c>
      <c r="EZ767" s="7">
        <f>IF(AND(EY767&gt;0,EY768=0),EY767,0)</f>
        <v>0</v>
      </c>
      <c r="FA767" s="7">
        <f>IF(FB766&gt;0,FA766,0)</f>
        <v>0</v>
      </c>
      <c r="FB767" s="7">
        <f>IF(ROUND(EY767-FA767,2)&gt;0,ROUND(EY767-FA767,2),0)</f>
        <v>0</v>
      </c>
      <c r="GB767">
        <v>765</v>
      </c>
      <c r="GC767" s="7">
        <f>IF(HB766&gt;0,GC766-1000,GC766)</f>
        <v>0</v>
      </c>
      <c r="GD767" s="20">
        <f>IF(HB766&gt;0,ROUND(PMT($F$92/12,$F$96*12,-GC767),5),0)</f>
        <v>0</v>
      </c>
      <c r="GE767" s="15">
        <f>IF(HB766&gt;0,ROUND(GC767*$GE$1/1000,2),0)</f>
        <v>0</v>
      </c>
      <c r="GF767" s="9">
        <f>INT(GE767)</f>
        <v>0</v>
      </c>
      <c r="GG767" s="23">
        <f>INT((GE767-GF767)*10)/10</f>
        <v>0</v>
      </c>
      <c r="GH767" s="17">
        <f>GE767-GF767-GG767</f>
        <v>0</v>
      </c>
      <c r="GI767" s="23">
        <f>IF(OR(GH767=0.05,GH767=0),GH767,IF(AND(GH767&gt;0.051,GH767&lt;0.1),0.1,IF(AND(GH767&gt;0.001,GH767&lt;0.05),0.05,GH767)))</f>
        <v>0</v>
      </c>
      <c r="GJ767" s="23">
        <f>GF767+GG767+GI767</f>
        <v>0</v>
      </c>
      <c r="GK767" s="15">
        <f>IF(HB766&gt;0,ROUND($GD$1*$GK$1,2),0)</f>
        <v>0</v>
      </c>
      <c r="GL767" s="22">
        <v>0</v>
      </c>
      <c r="GM767" s="22">
        <f>IF(HB766&gt;0,ROUND($GD$1*$GM$1,0),0)</f>
        <v>0</v>
      </c>
      <c r="GN767" s="22">
        <f>IF(HB766&gt;0,ROUND($GD$1*$GN$1,2),0)</f>
        <v>0</v>
      </c>
      <c r="GO767" s="22">
        <f>IF(HB766&gt;0,ROUND($GD$1*$GO$1,2),0)</f>
        <v>0</v>
      </c>
      <c r="GP767" s="22">
        <f>IF(HB766&gt;0,ROUND($GD$1*$GP$1,2),0)</f>
        <v>0</v>
      </c>
      <c r="GQ767" s="15">
        <f>IF(HB766&gt;0,GK767+SUM(GM767:GP767),0)</f>
        <v>0</v>
      </c>
      <c r="GR767" s="22">
        <f>IF(HB766&gt;0,ROUND(GQ767/12,2),0)</f>
        <v>0</v>
      </c>
      <c r="GS767" s="9">
        <f>INT(GR767)</f>
        <v>0</v>
      </c>
      <c r="GT767" s="23">
        <f>INT((GR767-GS767)*10)/10</f>
        <v>0</v>
      </c>
      <c r="GU767" s="17">
        <f>GR767-GS767-GT767</f>
        <v>0</v>
      </c>
      <c r="GV767" s="23">
        <f>IF(OR(GU767=0.05,GU767=0),GU767,IF(AND(GU767&gt;0.051,GU767&lt;0.1),0.1,IF(AND(GU767&gt;0.001,GU767&lt;0.05),0.05,GU767)))</f>
        <v>0</v>
      </c>
      <c r="GW767" s="23">
        <f>GS767+GT767+GV767</f>
        <v>0</v>
      </c>
      <c r="GX767">
        <f>IF(HB766&gt;0,GX766,0)</f>
        <v>0</v>
      </c>
      <c r="GY767" s="7">
        <f>ROUND(GD767+GJ767+GW767+GX767,2)</f>
        <v>0</v>
      </c>
      <c r="GZ767" s="7">
        <f>IF(AND(GY767&gt;0,GY768=0),GY767,0)</f>
        <v>0</v>
      </c>
      <c r="HA767" s="7">
        <f>IF(HB766&gt;0,HA766,0)</f>
        <v>0</v>
      </c>
      <c r="HB767" s="7">
        <f>IF(ROUND(GY767-HA767,2)&gt;0,ROUND(GY767-HA767,2),0)</f>
        <v>0</v>
      </c>
    </row>
    <row r="768" spans="1:235">
      <c r="BB768">
        <v>766</v>
      </c>
      <c r="BC768" s="7">
        <f>IF(BW767&gt;0,BC767-1000,BC767)</f>
        <v>0</v>
      </c>
      <c r="BD768" s="20">
        <f>IF(BW767&gt;0,ROUND(PMT($F$92/12,$F$96*12,-BC768),5),0)</f>
        <v>0</v>
      </c>
      <c r="BE768" s="15">
        <f>IF(BW767&gt;0,ROUND(BC768*$E$1/1000,2),0)</f>
        <v>0</v>
      </c>
      <c r="BF768" s="15">
        <f>IF(BW767&gt;0,ROUND(MIN(BC768,$F$168)*$BF$1,2),0)</f>
        <v>0</v>
      </c>
      <c r="BG768" s="22">
        <v>0</v>
      </c>
      <c r="BH768" s="22">
        <f>IF(BW767&gt;0,ROUND(MIN(BC768,$F$168)*$BH$1,0),0)</f>
        <v>0</v>
      </c>
      <c r="BI768" s="22">
        <f>IF(BW767&gt;0,ROUND(MIN(BC768,$F$168)*$BI$1,2),0)</f>
        <v>0</v>
      </c>
      <c r="BJ768" s="22">
        <f>IF(BW767&gt;0,ROUND(MIN(BC768,$F$168)*$BJ$1,2),0)</f>
        <v>0</v>
      </c>
      <c r="BK768" s="22">
        <f>IF(BW767&gt;0,ROUND(MIN(BC768,$F$168)*$BK$1,2),0)</f>
        <v>0</v>
      </c>
      <c r="BL768" s="15">
        <f>IF(BW767&gt;0,BF768+SUM(BH768:BK768),0)</f>
        <v>0</v>
      </c>
      <c r="BM768" s="22">
        <f>IF(BW767&gt;0,ROUND(BL768/12,2),0)</f>
        <v>0</v>
      </c>
      <c r="BN768" s="9">
        <f>INT(BM768)</f>
        <v>0</v>
      </c>
      <c r="BO768" s="23">
        <f>INT((BM768-BN768)*10)/10</f>
        <v>0</v>
      </c>
      <c r="BP768" s="17">
        <f>BM768-BN768-BO768</f>
        <v>0</v>
      </c>
      <c r="BQ768" s="23">
        <f>IF(OR(BP768=0.05,BP768=0),BP768,IF(AND(BP768&gt;0.051,BP768&lt;0.1),0.1,IF(AND(BP768&gt;0.001,BP768&lt;0.05),0.05,BP768)))</f>
        <v>0</v>
      </c>
      <c r="BR768" s="23">
        <f>BN768+BO768+BQ768</f>
        <v>0</v>
      </c>
      <c r="BS768">
        <f>IF(BW767&gt;0,BS767,0)</f>
        <v>0</v>
      </c>
      <c r="BT768" s="7">
        <f>SUM(BD768:BE768)+BR768+BS768</f>
        <v>0</v>
      </c>
      <c r="BU768" s="7">
        <f>IF(AND(BT768&gt;0,BT769=0),BT768,0)</f>
        <v>0</v>
      </c>
      <c r="BV768" s="7">
        <f>IF(BW767&gt;0,BV767,0)</f>
        <v>0</v>
      </c>
      <c r="BW768" s="7">
        <f>IF(ROUND(BT768-BV768,2)&gt;0,ROUND(BT768-BV768,2),0)</f>
        <v>0</v>
      </c>
      <c r="CB768">
        <v>766</v>
      </c>
      <c r="CC768" s="7">
        <f>IF(DB767&gt;0,CC767-1000,CC767)</f>
        <v>0</v>
      </c>
      <c r="CD768" s="20">
        <f>IF(DB767&gt;0,ROUND(PMT($F$92/12,$F$96*12,-CC768),5),0)</f>
        <v>0</v>
      </c>
      <c r="CE768" s="15">
        <f>IF(DB767&gt;0,ROUND(CC768*$CE$1/1000,2),0)</f>
        <v>0</v>
      </c>
      <c r="CF768" s="9">
        <f>INT(CE768)</f>
        <v>0</v>
      </c>
      <c r="CG768" s="23">
        <f>INT((CE768-CF768)*10)/10</f>
        <v>0</v>
      </c>
      <c r="CH768" s="17">
        <f>CE768-CF768-CG768</f>
        <v>0</v>
      </c>
      <c r="CI768" s="23">
        <f>IF(OR(CH768=0.05,CH768=0),CH768,IF(AND(CH768&gt;0.051,CH768&lt;0.1),0.1,IF(AND(CH768&gt;0.001,CH768&lt;0.05),0.05,CH768)))</f>
        <v>0</v>
      </c>
      <c r="CJ768" s="23">
        <f>CF768+CG768+CI768</f>
        <v>0</v>
      </c>
      <c r="CK768" s="15">
        <f>IF(DB767&gt;0,ROUND($CD$1*$CK$1,2),0)</f>
        <v>0</v>
      </c>
      <c r="CL768" s="22">
        <v>0</v>
      </c>
      <c r="CM768" s="22">
        <f>IF(DB767&gt;0,ROUND($CD$1*$CM$1,2),0)</f>
        <v>0</v>
      </c>
      <c r="CN768" s="22">
        <f>IF(DB767&gt;0,ROUND($CD$1*$CN$1,2),0)</f>
        <v>0</v>
      </c>
      <c r="CO768" s="22">
        <f>IF(DB767&gt;0,ROUND($CD$1*$CO$1,2),0)</f>
        <v>0</v>
      </c>
      <c r="CP768" s="22">
        <f>IF(DB767&gt;0,ROUND($CD$1*$CP$1,2),0)</f>
        <v>0</v>
      </c>
      <c r="CQ768" s="15">
        <f>IF(DB767&gt;0,CK768+SUM(CM768:CP768),0)</f>
        <v>0</v>
      </c>
      <c r="CR768" s="22">
        <f>IF(DB767&gt;0,ROUND(CQ768/12,2),0)</f>
        <v>0</v>
      </c>
      <c r="CS768" s="9">
        <f>INT(CR768)</f>
        <v>0</v>
      </c>
      <c r="CT768" s="23">
        <f>INT((CR768-CS768)*10)/10</f>
        <v>0</v>
      </c>
      <c r="CU768" s="17">
        <f>CR768-CS768-CT768</f>
        <v>0</v>
      </c>
      <c r="CV768" s="23">
        <f>IF(OR(CU768=0.05,CU768=0),CU768,IF(AND(CU768&gt;0.051,CU768&lt;0.1),0.1,IF(AND(CU768&gt;0.001,CU768&lt;0.05),0.05,CU768)))</f>
        <v>0</v>
      </c>
      <c r="CW768" s="23">
        <f>CS768+CT768+CV768</f>
        <v>0</v>
      </c>
      <c r="CX768">
        <f>IF(DB767&gt;0,CX767,0)</f>
        <v>0</v>
      </c>
      <c r="CY768" s="7">
        <f>ROUND(CD768+CJ768+CW768+CX768,2)</f>
        <v>0</v>
      </c>
      <c r="CZ768" s="7">
        <f>IF(AND(CY768&gt;0,CY769=0),CY768,0)</f>
        <v>0</v>
      </c>
      <c r="DA768" s="7">
        <f>IF(DB767&gt;0,DA767,0)</f>
        <v>0</v>
      </c>
      <c r="DB768" s="7">
        <f>IF(ROUND(CY768-DA768,2)&gt;0,ROUND(CY768-DA768,2),0)</f>
        <v>0</v>
      </c>
      <c r="EB768">
        <v>766</v>
      </c>
      <c r="EC768" s="7">
        <f>IF(FB767&gt;0,EC767-1000,EC767)</f>
        <v>0</v>
      </c>
      <c r="ED768" s="20">
        <f>IF(FB767&gt;0,ROUND(PMT($F$92/12,$F$96*12,-EC768),5),0)</f>
        <v>0</v>
      </c>
      <c r="EE768" s="15">
        <f>IF(FB767&gt;0,ROUND(EC768*$EE$1/1000,2),0)</f>
        <v>0</v>
      </c>
      <c r="EF768" s="9">
        <f>INT(EE768)</f>
        <v>0</v>
      </c>
      <c r="EG768" s="23">
        <f>INT((EE768-EF768)*10)/10</f>
        <v>0</v>
      </c>
      <c r="EH768" s="17">
        <f>EE768-EF768-EG768</f>
        <v>0</v>
      </c>
      <c r="EI768" s="23">
        <f>IF(OR(EH768=0.05,EH768=0),EH768,IF(AND(EH768&gt;0.051,EH768&lt;0.1),0.1,IF(AND(EH768&gt;0.001,EH768&lt;0.05),0.05,EH768)))</f>
        <v>0</v>
      </c>
      <c r="EJ768" s="23">
        <f>EF768+EG768+EI768</f>
        <v>0</v>
      </c>
      <c r="EK768" s="15">
        <f>IF(FB767&gt;0,ROUND($ED$1*$EK$1,2),0)</f>
        <v>0</v>
      </c>
      <c r="EL768" s="22">
        <v>0</v>
      </c>
      <c r="EM768" s="22">
        <f>IF(FB767&gt;0,ROUND($ED$1*$EM$1,0),0)</f>
        <v>0</v>
      </c>
      <c r="EN768" s="22">
        <f>IF(FB767&gt;0,ROUND($ED$1*$EN$1,2),0)</f>
        <v>0</v>
      </c>
      <c r="EO768" s="22">
        <f>IF(FB767&gt;0,ROUND($ED$1*$EO$1,2),0)</f>
        <v>0</v>
      </c>
      <c r="EP768" s="22">
        <f>IF(FB767&gt;0,ROUND($ED$1*$EP$1,2),0)</f>
        <v>0</v>
      </c>
      <c r="EQ768" s="15">
        <f>IF(FB767&gt;0,EK768+SUM(EM768:EP768),0)</f>
        <v>0</v>
      </c>
      <c r="ER768" s="22">
        <f>IF(FB767&gt;0,ROUND(EQ768/12,2),0)</f>
        <v>0</v>
      </c>
      <c r="ES768" s="9">
        <f>INT(ER768)</f>
        <v>0</v>
      </c>
      <c r="ET768" s="23">
        <f>INT((ER768-ES768)*10)/10</f>
        <v>0</v>
      </c>
      <c r="EU768" s="17">
        <f>ER768-ES768-ET768</f>
        <v>0</v>
      </c>
      <c r="EV768" s="23">
        <f>IF(OR(EU768=0.05,EU768=0),EU768,IF(AND(EU768&gt;0.051,EU768&lt;0.1),0.1,IF(AND(EU768&gt;0.001,EU768&lt;0.05),0.05,EU768)))</f>
        <v>0</v>
      </c>
      <c r="EW768" s="23">
        <f>ES768+ET768+EV768</f>
        <v>0</v>
      </c>
      <c r="EX768">
        <f>IF(FB767&gt;0,EX767,0)</f>
        <v>0</v>
      </c>
      <c r="EY768" s="7">
        <f>ROUND(ED768+EJ768+EW768+EX768,2)</f>
        <v>0</v>
      </c>
      <c r="EZ768" s="7">
        <f>IF(AND(EY768&gt;0,EY769=0),EY768,0)</f>
        <v>0</v>
      </c>
      <c r="FA768" s="7">
        <f>IF(FB767&gt;0,FA767,0)</f>
        <v>0</v>
      </c>
      <c r="FB768" s="7">
        <f>IF(ROUND(EY768-FA768,2)&gt;0,ROUND(EY768-FA768,2),0)</f>
        <v>0</v>
      </c>
      <c r="GB768">
        <v>766</v>
      </c>
      <c r="GC768" s="7">
        <f>IF(HB767&gt;0,GC767-1000,GC767)</f>
        <v>0</v>
      </c>
      <c r="GD768" s="20">
        <f>IF(HB767&gt;0,ROUND(PMT($F$92/12,$F$96*12,-GC768),5),0)</f>
        <v>0</v>
      </c>
      <c r="GE768" s="15">
        <f>IF(HB767&gt;0,ROUND(GC768*$GE$1/1000,2),0)</f>
        <v>0</v>
      </c>
      <c r="GF768" s="9">
        <f>INT(GE768)</f>
        <v>0</v>
      </c>
      <c r="GG768" s="23">
        <f>INT((GE768-GF768)*10)/10</f>
        <v>0</v>
      </c>
      <c r="GH768" s="17">
        <f>GE768-GF768-GG768</f>
        <v>0</v>
      </c>
      <c r="GI768" s="23">
        <f>IF(OR(GH768=0.05,GH768=0),GH768,IF(AND(GH768&gt;0.051,GH768&lt;0.1),0.1,IF(AND(GH768&gt;0.001,GH768&lt;0.05),0.05,GH768)))</f>
        <v>0</v>
      </c>
      <c r="GJ768" s="23">
        <f>GF768+GG768+GI768</f>
        <v>0</v>
      </c>
      <c r="GK768" s="15">
        <f>IF(HB767&gt;0,ROUND($GD$1*$GK$1,2),0)</f>
        <v>0</v>
      </c>
      <c r="GL768" s="22">
        <v>0</v>
      </c>
      <c r="GM768" s="22">
        <f>IF(HB767&gt;0,ROUND($GD$1*$GM$1,0),0)</f>
        <v>0</v>
      </c>
      <c r="GN768" s="22">
        <f>IF(HB767&gt;0,ROUND($GD$1*$GN$1,2),0)</f>
        <v>0</v>
      </c>
      <c r="GO768" s="22">
        <f>IF(HB767&gt;0,ROUND($GD$1*$GO$1,2),0)</f>
        <v>0</v>
      </c>
      <c r="GP768" s="22">
        <f>IF(HB767&gt;0,ROUND($GD$1*$GP$1,2),0)</f>
        <v>0</v>
      </c>
      <c r="GQ768" s="15">
        <f>IF(HB767&gt;0,GK768+SUM(GM768:GP768),0)</f>
        <v>0</v>
      </c>
      <c r="GR768" s="22">
        <f>IF(HB767&gt;0,ROUND(GQ768/12,2),0)</f>
        <v>0</v>
      </c>
      <c r="GS768" s="9">
        <f>INT(GR768)</f>
        <v>0</v>
      </c>
      <c r="GT768" s="23">
        <f>INT((GR768-GS768)*10)/10</f>
        <v>0</v>
      </c>
      <c r="GU768" s="17">
        <f>GR768-GS768-GT768</f>
        <v>0</v>
      </c>
      <c r="GV768" s="23">
        <f>IF(OR(GU768=0.05,GU768=0),GU768,IF(AND(GU768&gt;0.051,GU768&lt;0.1),0.1,IF(AND(GU768&gt;0.001,GU768&lt;0.05),0.05,GU768)))</f>
        <v>0</v>
      </c>
      <c r="GW768" s="23">
        <f>GS768+GT768+GV768</f>
        <v>0</v>
      </c>
      <c r="GX768">
        <f>IF(HB767&gt;0,GX767,0)</f>
        <v>0</v>
      </c>
      <c r="GY768" s="7">
        <f>ROUND(GD768+GJ768+GW768+GX768,2)</f>
        <v>0</v>
      </c>
      <c r="GZ768" s="7">
        <f>IF(AND(GY768&gt;0,GY769=0),GY768,0)</f>
        <v>0</v>
      </c>
      <c r="HA768" s="7">
        <f>IF(HB767&gt;0,HA767,0)</f>
        <v>0</v>
      </c>
      <c r="HB768" s="7">
        <f>IF(ROUND(GY768-HA768,2)&gt;0,ROUND(GY768-HA768,2),0)</f>
        <v>0</v>
      </c>
    </row>
    <row r="769" spans="1:235">
      <c r="BB769">
        <v>767</v>
      </c>
      <c r="BC769" s="7">
        <f>IF(BW768&gt;0,BC768-1000,BC768)</f>
        <v>0</v>
      </c>
      <c r="BD769" s="20">
        <f>IF(BW768&gt;0,ROUND(PMT($F$92/12,$F$96*12,-BC769),5),0)</f>
        <v>0</v>
      </c>
      <c r="BE769" s="15">
        <f>IF(BW768&gt;0,ROUND(BC769*$E$1/1000,2),0)</f>
        <v>0</v>
      </c>
      <c r="BF769" s="15">
        <f>IF(BW768&gt;0,ROUND(MIN(BC769,$F$168)*$BF$1,2),0)</f>
        <v>0</v>
      </c>
      <c r="BG769" s="22">
        <v>0</v>
      </c>
      <c r="BH769" s="22">
        <f>IF(BW768&gt;0,ROUND(MIN(BC769,$F$168)*$BH$1,0),0)</f>
        <v>0</v>
      </c>
      <c r="BI769" s="22">
        <f>IF(BW768&gt;0,ROUND(MIN(BC769,$F$168)*$BI$1,2),0)</f>
        <v>0</v>
      </c>
      <c r="BJ769" s="22">
        <f>IF(BW768&gt;0,ROUND(MIN(BC769,$F$168)*$BJ$1,2),0)</f>
        <v>0</v>
      </c>
      <c r="BK769" s="22">
        <f>IF(BW768&gt;0,ROUND(MIN(BC769,$F$168)*$BK$1,2),0)</f>
        <v>0</v>
      </c>
      <c r="BL769" s="15">
        <f>IF(BW768&gt;0,BF769+SUM(BH769:BK769),0)</f>
        <v>0</v>
      </c>
      <c r="BM769" s="22">
        <f>IF(BW768&gt;0,ROUND(BL769/12,2),0)</f>
        <v>0</v>
      </c>
      <c r="BN769" s="9">
        <f>INT(BM769)</f>
        <v>0</v>
      </c>
      <c r="BO769" s="23">
        <f>INT((BM769-BN769)*10)/10</f>
        <v>0</v>
      </c>
      <c r="BP769" s="17">
        <f>BM769-BN769-BO769</f>
        <v>0</v>
      </c>
      <c r="BQ769" s="23">
        <f>IF(OR(BP769=0.05,BP769=0),BP769,IF(AND(BP769&gt;0.051,BP769&lt;0.1),0.1,IF(AND(BP769&gt;0.001,BP769&lt;0.05),0.05,BP769)))</f>
        <v>0</v>
      </c>
      <c r="BR769" s="23">
        <f>BN769+BO769+BQ769</f>
        <v>0</v>
      </c>
      <c r="BS769">
        <f>IF(BW768&gt;0,BS768,0)</f>
        <v>0</v>
      </c>
      <c r="BT769" s="7">
        <f>SUM(BD769:BE769)+BR769+BS769</f>
        <v>0</v>
      </c>
      <c r="BU769" s="7">
        <f>IF(AND(BT769&gt;0,BT770=0),BT769,0)</f>
        <v>0</v>
      </c>
      <c r="BV769" s="7">
        <f>IF(BW768&gt;0,BV768,0)</f>
        <v>0</v>
      </c>
      <c r="BW769" s="7">
        <f>IF(ROUND(BT769-BV769,2)&gt;0,ROUND(BT769-BV769,2),0)</f>
        <v>0</v>
      </c>
      <c r="CB769">
        <v>767</v>
      </c>
      <c r="CC769" s="7">
        <f>IF(DB768&gt;0,CC768-1000,CC768)</f>
        <v>0</v>
      </c>
      <c r="CD769" s="20">
        <f>IF(DB768&gt;0,ROUND(PMT($F$92/12,$F$96*12,-CC769),5),0)</f>
        <v>0</v>
      </c>
      <c r="CE769" s="15">
        <f>IF(DB768&gt;0,ROUND(CC769*$CE$1/1000,2),0)</f>
        <v>0</v>
      </c>
      <c r="CF769" s="9">
        <f>INT(CE769)</f>
        <v>0</v>
      </c>
      <c r="CG769" s="23">
        <f>INT((CE769-CF769)*10)/10</f>
        <v>0</v>
      </c>
      <c r="CH769" s="17">
        <f>CE769-CF769-CG769</f>
        <v>0</v>
      </c>
      <c r="CI769" s="23">
        <f>IF(OR(CH769=0.05,CH769=0),CH769,IF(AND(CH769&gt;0.051,CH769&lt;0.1),0.1,IF(AND(CH769&gt;0.001,CH769&lt;0.05),0.05,CH769)))</f>
        <v>0</v>
      </c>
      <c r="CJ769" s="23">
        <f>CF769+CG769+CI769</f>
        <v>0</v>
      </c>
      <c r="CK769" s="15">
        <f>IF(DB768&gt;0,ROUND($CD$1*$CK$1,2),0)</f>
        <v>0</v>
      </c>
      <c r="CL769" s="22">
        <v>0</v>
      </c>
      <c r="CM769" s="22">
        <f>IF(DB768&gt;0,ROUND($CD$1*$CM$1,2),0)</f>
        <v>0</v>
      </c>
      <c r="CN769" s="22">
        <f>IF(DB768&gt;0,ROUND($CD$1*$CN$1,2),0)</f>
        <v>0</v>
      </c>
      <c r="CO769" s="22">
        <f>IF(DB768&gt;0,ROUND($CD$1*$CO$1,2),0)</f>
        <v>0</v>
      </c>
      <c r="CP769" s="22">
        <f>IF(DB768&gt;0,ROUND($CD$1*$CP$1,2),0)</f>
        <v>0</v>
      </c>
      <c r="CQ769" s="15">
        <f>IF(DB768&gt;0,CK769+SUM(CM769:CP769),0)</f>
        <v>0</v>
      </c>
      <c r="CR769" s="22">
        <f>IF(DB768&gt;0,ROUND(CQ769/12,2),0)</f>
        <v>0</v>
      </c>
      <c r="CS769" s="9">
        <f>INT(CR769)</f>
        <v>0</v>
      </c>
      <c r="CT769" s="23">
        <f>INT((CR769-CS769)*10)/10</f>
        <v>0</v>
      </c>
      <c r="CU769" s="17">
        <f>CR769-CS769-CT769</f>
        <v>0</v>
      </c>
      <c r="CV769" s="23">
        <f>IF(OR(CU769=0.05,CU769=0),CU769,IF(AND(CU769&gt;0.051,CU769&lt;0.1),0.1,IF(AND(CU769&gt;0.001,CU769&lt;0.05),0.05,CU769)))</f>
        <v>0</v>
      </c>
      <c r="CW769" s="23">
        <f>CS769+CT769+CV769</f>
        <v>0</v>
      </c>
      <c r="CX769">
        <f>IF(DB768&gt;0,CX768,0)</f>
        <v>0</v>
      </c>
      <c r="CY769" s="7">
        <f>ROUND(CD769+CJ769+CW769+CX769,2)</f>
        <v>0</v>
      </c>
      <c r="CZ769" s="7">
        <f>IF(AND(CY769&gt;0,CY770=0),CY769,0)</f>
        <v>0</v>
      </c>
      <c r="DA769" s="7">
        <f>IF(DB768&gt;0,DA768,0)</f>
        <v>0</v>
      </c>
      <c r="DB769" s="7">
        <f>IF(ROUND(CY769-DA769,2)&gt;0,ROUND(CY769-DA769,2),0)</f>
        <v>0</v>
      </c>
      <c r="EB769">
        <v>767</v>
      </c>
      <c r="EC769" s="7">
        <f>IF(FB768&gt;0,EC768-1000,EC768)</f>
        <v>0</v>
      </c>
      <c r="ED769" s="20">
        <f>IF(FB768&gt;0,ROUND(PMT($F$92/12,$F$96*12,-EC769),5),0)</f>
        <v>0</v>
      </c>
      <c r="EE769" s="15">
        <f>IF(FB768&gt;0,ROUND(EC769*$EE$1/1000,2),0)</f>
        <v>0</v>
      </c>
      <c r="EF769" s="9">
        <f>INT(EE769)</f>
        <v>0</v>
      </c>
      <c r="EG769" s="23">
        <f>INT((EE769-EF769)*10)/10</f>
        <v>0</v>
      </c>
      <c r="EH769" s="17">
        <f>EE769-EF769-EG769</f>
        <v>0</v>
      </c>
      <c r="EI769" s="23">
        <f>IF(OR(EH769=0.05,EH769=0),EH769,IF(AND(EH769&gt;0.051,EH769&lt;0.1),0.1,IF(AND(EH769&gt;0.001,EH769&lt;0.05),0.05,EH769)))</f>
        <v>0</v>
      </c>
      <c r="EJ769" s="23">
        <f>EF769+EG769+EI769</f>
        <v>0</v>
      </c>
      <c r="EK769" s="15">
        <f>IF(FB768&gt;0,ROUND($ED$1*$EK$1,2),0)</f>
        <v>0</v>
      </c>
      <c r="EL769" s="22">
        <v>0</v>
      </c>
      <c r="EM769" s="22">
        <f>IF(FB768&gt;0,ROUND($ED$1*$EM$1,0),0)</f>
        <v>0</v>
      </c>
      <c r="EN769" s="22">
        <f>IF(FB768&gt;0,ROUND($ED$1*$EN$1,2),0)</f>
        <v>0</v>
      </c>
      <c r="EO769" s="22">
        <f>IF(FB768&gt;0,ROUND($ED$1*$EO$1,2),0)</f>
        <v>0</v>
      </c>
      <c r="EP769" s="22">
        <f>IF(FB768&gt;0,ROUND($ED$1*$EP$1,2),0)</f>
        <v>0</v>
      </c>
      <c r="EQ769" s="15">
        <f>IF(FB768&gt;0,EK769+SUM(EM769:EP769),0)</f>
        <v>0</v>
      </c>
      <c r="ER769" s="22">
        <f>IF(FB768&gt;0,ROUND(EQ769/12,2),0)</f>
        <v>0</v>
      </c>
      <c r="ES769" s="9">
        <f>INT(ER769)</f>
        <v>0</v>
      </c>
      <c r="ET769" s="23">
        <f>INT((ER769-ES769)*10)/10</f>
        <v>0</v>
      </c>
      <c r="EU769" s="17">
        <f>ER769-ES769-ET769</f>
        <v>0</v>
      </c>
      <c r="EV769" s="23">
        <f>IF(OR(EU769=0.05,EU769=0),EU769,IF(AND(EU769&gt;0.051,EU769&lt;0.1),0.1,IF(AND(EU769&gt;0.001,EU769&lt;0.05),0.05,EU769)))</f>
        <v>0</v>
      </c>
      <c r="EW769" s="23">
        <f>ES769+ET769+EV769</f>
        <v>0</v>
      </c>
      <c r="EX769">
        <f>IF(FB768&gt;0,EX768,0)</f>
        <v>0</v>
      </c>
      <c r="EY769" s="7">
        <f>ROUND(ED769+EJ769+EW769+EX769,2)</f>
        <v>0</v>
      </c>
      <c r="EZ769" s="7">
        <f>IF(AND(EY769&gt;0,EY770=0),EY769,0)</f>
        <v>0</v>
      </c>
      <c r="FA769" s="7">
        <f>IF(FB768&gt;0,FA768,0)</f>
        <v>0</v>
      </c>
      <c r="FB769" s="7">
        <f>IF(ROUND(EY769-FA769,2)&gt;0,ROUND(EY769-FA769,2),0)</f>
        <v>0</v>
      </c>
      <c r="GB769">
        <v>767</v>
      </c>
      <c r="GC769" s="7">
        <f>IF(HB768&gt;0,GC768-1000,GC768)</f>
        <v>0</v>
      </c>
      <c r="GD769" s="20">
        <f>IF(HB768&gt;0,ROUND(PMT($F$92/12,$F$96*12,-GC769),5),0)</f>
        <v>0</v>
      </c>
      <c r="GE769" s="15">
        <f>IF(HB768&gt;0,ROUND(GC769*$GE$1/1000,2),0)</f>
        <v>0</v>
      </c>
      <c r="GF769" s="9">
        <f>INT(GE769)</f>
        <v>0</v>
      </c>
      <c r="GG769" s="23">
        <f>INT((GE769-GF769)*10)/10</f>
        <v>0</v>
      </c>
      <c r="GH769" s="17">
        <f>GE769-GF769-GG769</f>
        <v>0</v>
      </c>
      <c r="GI769" s="23">
        <f>IF(OR(GH769=0.05,GH769=0),GH769,IF(AND(GH769&gt;0.051,GH769&lt;0.1),0.1,IF(AND(GH769&gt;0.001,GH769&lt;0.05),0.05,GH769)))</f>
        <v>0</v>
      </c>
      <c r="GJ769" s="23">
        <f>GF769+GG769+GI769</f>
        <v>0</v>
      </c>
      <c r="GK769" s="15">
        <f>IF(HB768&gt;0,ROUND($GD$1*$GK$1,2),0)</f>
        <v>0</v>
      </c>
      <c r="GL769" s="22">
        <v>0</v>
      </c>
      <c r="GM769" s="22">
        <f>IF(HB768&gt;0,ROUND($GD$1*$GM$1,0),0)</f>
        <v>0</v>
      </c>
      <c r="GN769" s="22">
        <f>IF(HB768&gt;0,ROUND($GD$1*$GN$1,2),0)</f>
        <v>0</v>
      </c>
      <c r="GO769" s="22">
        <f>IF(HB768&gt;0,ROUND($GD$1*$GO$1,2),0)</f>
        <v>0</v>
      </c>
      <c r="GP769" s="22">
        <f>IF(HB768&gt;0,ROUND($GD$1*$GP$1,2),0)</f>
        <v>0</v>
      </c>
      <c r="GQ769" s="15">
        <f>IF(HB768&gt;0,GK769+SUM(GM769:GP769),0)</f>
        <v>0</v>
      </c>
      <c r="GR769" s="22">
        <f>IF(HB768&gt;0,ROUND(GQ769/12,2),0)</f>
        <v>0</v>
      </c>
      <c r="GS769" s="9">
        <f>INT(GR769)</f>
        <v>0</v>
      </c>
      <c r="GT769" s="23">
        <f>INT((GR769-GS769)*10)/10</f>
        <v>0</v>
      </c>
      <c r="GU769" s="17">
        <f>GR769-GS769-GT769</f>
        <v>0</v>
      </c>
      <c r="GV769" s="23">
        <f>IF(OR(GU769=0.05,GU769=0),GU769,IF(AND(GU769&gt;0.051,GU769&lt;0.1),0.1,IF(AND(GU769&gt;0.001,GU769&lt;0.05),0.05,GU769)))</f>
        <v>0</v>
      </c>
      <c r="GW769" s="23">
        <f>GS769+GT769+GV769</f>
        <v>0</v>
      </c>
      <c r="GX769">
        <f>IF(HB768&gt;0,GX768,0)</f>
        <v>0</v>
      </c>
      <c r="GY769" s="7">
        <f>ROUND(GD769+GJ769+GW769+GX769,2)</f>
        <v>0</v>
      </c>
      <c r="GZ769" s="7">
        <f>IF(AND(GY769&gt;0,GY770=0),GY769,0)</f>
        <v>0</v>
      </c>
      <c r="HA769" s="7">
        <f>IF(HB768&gt;0,HA768,0)</f>
        <v>0</v>
      </c>
      <c r="HB769" s="7">
        <f>IF(ROUND(GY769-HA769,2)&gt;0,ROUND(GY769-HA769,2),0)</f>
        <v>0</v>
      </c>
    </row>
    <row r="770" spans="1:235">
      <c r="BB770">
        <v>768</v>
      </c>
      <c r="BC770" s="7">
        <f>IF(BW769&gt;0,BC769-1000,BC769)</f>
        <v>0</v>
      </c>
      <c r="BD770" s="20">
        <f>IF(BW769&gt;0,ROUND(PMT($F$92/12,$F$96*12,-BC770),5),0)</f>
        <v>0</v>
      </c>
      <c r="BE770" s="15">
        <f>IF(BW769&gt;0,ROUND(BC770*$E$1/1000,2),0)</f>
        <v>0</v>
      </c>
      <c r="BF770" s="15">
        <f>IF(BW769&gt;0,ROUND(MIN(BC770,$F$168)*$BF$1,2),0)</f>
        <v>0</v>
      </c>
      <c r="BG770" s="22">
        <v>0</v>
      </c>
      <c r="BH770" s="22">
        <f>IF(BW769&gt;0,ROUND(MIN(BC770,$F$168)*$BH$1,0),0)</f>
        <v>0</v>
      </c>
      <c r="BI770" s="22">
        <f>IF(BW769&gt;0,ROUND(MIN(BC770,$F$168)*$BI$1,2),0)</f>
        <v>0</v>
      </c>
      <c r="BJ770" s="22">
        <f>IF(BW769&gt;0,ROUND(MIN(BC770,$F$168)*$BJ$1,2),0)</f>
        <v>0</v>
      </c>
      <c r="BK770" s="22">
        <f>IF(BW769&gt;0,ROUND(MIN(BC770,$F$168)*$BK$1,2),0)</f>
        <v>0</v>
      </c>
      <c r="BL770" s="15">
        <f>IF(BW769&gt;0,BF770+SUM(BH770:BK770),0)</f>
        <v>0</v>
      </c>
      <c r="BM770" s="22">
        <f>IF(BW769&gt;0,ROUND(BL770/12,2),0)</f>
        <v>0</v>
      </c>
      <c r="BN770" s="9">
        <f>INT(BM770)</f>
        <v>0</v>
      </c>
      <c r="BO770" s="23">
        <f>INT((BM770-BN770)*10)/10</f>
        <v>0</v>
      </c>
      <c r="BP770" s="17">
        <f>BM770-BN770-BO770</f>
        <v>0</v>
      </c>
      <c r="BQ770" s="23">
        <f>IF(OR(BP770=0.05,BP770=0),BP770,IF(AND(BP770&gt;0.051,BP770&lt;0.1),0.1,IF(AND(BP770&gt;0.001,BP770&lt;0.05),0.05,BP770)))</f>
        <v>0</v>
      </c>
      <c r="BR770" s="23">
        <f>BN770+BO770+BQ770</f>
        <v>0</v>
      </c>
      <c r="BS770">
        <f>IF(BW769&gt;0,BS769,0)</f>
        <v>0</v>
      </c>
      <c r="BT770" s="7">
        <f>SUM(BD770:BE770)+BR770+BS770</f>
        <v>0</v>
      </c>
      <c r="BU770" s="7">
        <f>IF(AND(BT770&gt;0,BT771=0),BT770,0)</f>
        <v>0</v>
      </c>
      <c r="BV770" s="7">
        <f>IF(BW769&gt;0,BV769,0)</f>
        <v>0</v>
      </c>
      <c r="BW770" s="7">
        <f>IF(ROUND(BT770-BV770,2)&gt;0,ROUND(BT770-BV770,2),0)</f>
        <v>0</v>
      </c>
      <c r="CB770">
        <v>768</v>
      </c>
      <c r="CC770" s="7">
        <f>IF(DB769&gt;0,CC769-1000,CC769)</f>
        <v>0</v>
      </c>
      <c r="CD770" s="20">
        <f>IF(DB769&gt;0,ROUND(PMT($F$92/12,$F$96*12,-CC770),5),0)</f>
        <v>0</v>
      </c>
      <c r="CE770" s="15">
        <f>IF(DB769&gt;0,ROUND(CC770*$CE$1/1000,2),0)</f>
        <v>0</v>
      </c>
      <c r="CF770" s="9">
        <f>INT(CE770)</f>
        <v>0</v>
      </c>
      <c r="CG770" s="23">
        <f>INT((CE770-CF770)*10)/10</f>
        <v>0</v>
      </c>
      <c r="CH770" s="17">
        <f>CE770-CF770-CG770</f>
        <v>0</v>
      </c>
      <c r="CI770" s="23">
        <f>IF(OR(CH770=0.05,CH770=0),CH770,IF(AND(CH770&gt;0.051,CH770&lt;0.1),0.1,IF(AND(CH770&gt;0.001,CH770&lt;0.05),0.05,CH770)))</f>
        <v>0</v>
      </c>
      <c r="CJ770" s="23">
        <f>CF770+CG770+CI770</f>
        <v>0</v>
      </c>
      <c r="CK770" s="15">
        <f>IF(DB769&gt;0,ROUND($CD$1*$CK$1,2),0)</f>
        <v>0</v>
      </c>
      <c r="CL770" s="22">
        <v>0</v>
      </c>
      <c r="CM770" s="22">
        <f>IF(DB769&gt;0,ROUND($CD$1*$CM$1,2),0)</f>
        <v>0</v>
      </c>
      <c r="CN770" s="22">
        <f>IF(DB769&gt;0,ROUND($CD$1*$CN$1,2),0)</f>
        <v>0</v>
      </c>
      <c r="CO770" s="22">
        <f>IF(DB769&gt;0,ROUND($CD$1*$CO$1,2),0)</f>
        <v>0</v>
      </c>
      <c r="CP770" s="22">
        <f>IF(DB769&gt;0,ROUND($CD$1*$CP$1,2),0)</f>
        <v>0</v>
      </c>
      <c r="CQ770" s="15">
        <f>IF(DB769&gt;0,CK770+SUM(CM770:CP770),0)</f>
        <v>0</v>
      </c>
      <c r="CR770" s="22">
        <f>IF(DB769&gt;0,ROUND(CQ770/12,2),0)</f>
        <v>0</v>
      </c>
      <c r="CS770" s="9">
        <f>INT(CR770)</f>
        <v>0</v>
      </c>
      <c r="CT770" s="23">
        <f>INT((CR770-CS770)*10)/10</f>
        <v>0</v>
      </c>
      <c r="CU770" s="17">
        <f>CR770-CS770-CT770</f>
        <v>0</v>
      </c>
      <c r="CV770" s="23">
        <f>IF(OR(CU770=0.05,CU770=0),CU770,IF(AND(CU770&gt;0.051,CU770&lt;0.1),0.1,IF(AND(CU770&gt;0.001,CU770&lt;0.05),0.05,CU770)))</f>
        <v>0</v>
      </c>
      <c r="CW770" s="23">
        <f>CS770+CT770+CV770</f>
        <v>0</v>
      </c>
      <c r="CX770">
        <f>IF(DB769&gt;0,CX769,0)</f>
        <v>0</v>
      </c>
      <c r="CY770" s="7">
        <f>ROUND(CD770+CJ770+CW770+CX770,2)</f>
        <v>0</v>
      </c>
      <c r="CZ770" s="7">
        <f>IF(AND(CY770&gt;0,CY771=0),CY770,0)</f>
        <v>0</v>
      </c>
      <c r="DA770" s="7">
        <f>IF(DB769&gt;0,DA769,0)</f>
        <v>0</v>
      </c>
      <c r="DB770" s="7">
        <f>IF(ROUND(CY770-DA770,2)&gt;0,ROUND(CY770-DA770,2),0)</f>
        <v>0</v>
      </c>
      <c r="EB770">
        <v>768</v>
      </c>
      <c r="EC770" s="7">
        <f>IF(FB769&gt;0,EC769-1000,EC769)</f>
        <v>0</v>
      </c>
      <c r="ED770" s="20">
        <f>IF(FB769&gt;0,ROUND(PMT($F$92/12,$F$96*12,-EC770),5),0)</f>
        <v>0</v>
      </c>
      <c r="EE770" s="15">
        <f>IF(FB769&gt;0,ROUND(EC770*$EE$1/1000,2),0)</f>
        <v>0</v>
      </c>
      <c r="EF770" s="9">
        <f>INT(EE770)</f>
        <v>0</v>
      </c>
      <c r="EG770" s="23">
        <f>INT((EE770-EF770)*10)/10</f>
        <v>0</v>
      </c>
      <c r="EH770" s="17">
        <f>EE770-EF770-EG770</f>
        <v>0</v>
      </c>
      <c r="EI770" s="23">
        <f>IF(OR(EH770=0.05,EH770=0),EH770,IF(AND(EH770&gt;0.051,EH770&lt;0.1),0.1,IF(AND(EH770&gt;0.001,EH770&lt;0.05),0.05,EH770)))</f>
        <v>0</v>
      </c>
      <c r="EJ770" s="23">
        <f>EF770+EG770+EI770</f>
        <v>0</v>
      </c>
      <c r="EK770" s="15">
        <f>IF(FB769&gt;0,ROUND($ED$1*$EK$1,2),0)</f>
        <v>0</v>
      </c>
      <c r="EL770" s="22">
        <v>0</v>
      </c>
      <c r="EM770" s="22">
        <f>IF(FB769&gt;0,ROUND($ED$1*$EM$1,0),0)</f>
        <v>0</v>
      </c>
      <c r="EN770" s="22">
        <f>IF(FB769&gt;0,ROUND($ED$1*$EN$1,2),0)</f>
        <v>0</v>
      </c>
      <c r="EO770" s="22">
        <f>IF(FB769&gt;0,ROUND($ED$1*$EO$1,2),0)</f>
        <v>0</v>
      </c>
      <c r="EP770" s="22">
        <f>IF(FB769&gt;0,ROUND($ED$1*$EP$1,2),0)</f>
        <v>0</v>
      </c>
      <c r="EQ770" s="15">
        <f>IF(FB769&gt;0,EK770+SUM(EM770:EP770),0)</f>
        <v>0</v>
      </c>
      <c r="ER770" s="22">
        <f>IF(FB769&gt;0,ROUND(EQ770/12,2),0)</f>
        <v>0</v>
      </c>
      <c r="ES770" s="9">
        <f>INT(ER770)</f>
        <v>0</v>
      </c>
      <c r="ET770" s="23">
        <f>INT((ER770-ES770)*10)/10</f>
        <v>0</v>
      </c>
      <c r="EU770" s="17">
        <f>ER770-ES770-ET770</f>
        <v>0</v>
      </c>
      <c r="EV770" s="23">
        <f>IF(OR(EU770=0.05,EU770=0),EU770,IF(AND(EU770&gt;0.051,EU770&lt;0.1),0.1,IF(AND(EU770&gt;0.001,EU770&lt;0.05),0.05,EU770)))</f>
        <v>0</v>
      </c>
      <c r="EW770" s="23">
        <f>ES770+ET770+EV770</f>
        <v>0</v>
      </c>
      <c r="EX770">
        <f>IF(FB769&gt;0,EX769,0)</f>
        <v>0</v>
      </c>
      <c r="EY770" s="7">
        <f>ROUND(ED770+EJ770+EW770+EX770,2)</f>
        <v>0</v>
      </c>
      <c r="EZ770" s="7">
        <f>IF(AND(EY770&gt;0,EY771=0),EY770,0)</f>
        <v>0</v>
      </c>
      <c r="FA770" s="7">
        <f>IF(FB769&gt;0,FA769,0)</f>
        <v>0</v>
      </c>
      <c r="FB770" s="7">
        <f>IF(ROUND(EY770-FA770,2)&gt;0,ROUND(EY770-FA770,2),0)</f>
        <v>0</v>
      </c>
      <c r="GB770">
        <v>768</v>
      </c>
      <c r="GC770" s="7">
        <f>IF(HB769&gt;0,GC769-1000,GC769)</f>
        <v>0</v>
      </c>
      <c r="GD770" s="20">
        <f>IF(HB769&gt;0,ROUND(PMT($F$92/12,$F$96*12,-GC770),5),0)</f>
        <v>0</v>
      </c>
      <c r="GE770" s="15">
        <f>IF(HB769&gt;0,ROUND(GC770*$GE$1/1000,2),0)</f>
        <v>0</v>
      </c>
      <c r="GF770" s="9">
        <f>INT(GE770)</f>
        <v>0</v>
      </c>
      <c r="GG770" s="23">
        <f>INT((GE770-GF770)*10)/10</f>
        <v>0</v>
      </c>
      <c r="GH770" s="17">
        <f>GE770-GF770-GG770</f>
        <v>0</v>
      </c>
      <c r="GI770" s="23">
        <f>IF(OR(GH770=0.05,GH770=0),GH770,IF(AND(GH770&gt;0.051,GH770&lt;0.1),0.1,IF(AND(GH770&gt;0.001,GH770&lt;0.05),0.05,GH770)))</f>
        <v>0</v>
      </c>
      <c r="GJ770" s="23">
        <f>GF770+GG770+GI770</f>
        <v>0</v>
      </c>
      <c r="GK770" s="15">
        <f>IF(HB769&gt;0,ROUND($GD$1*$GK$1,2),0)</f>
        <v>0</v>
      </c>
      <c r="GL770" s="22">
        <v>0</v>
      </c>
      <c r="GM770" s="22">
        <f>IF(HB769&gt;0,ROUND($GD$1*$GM$1,0),0)</f>
        <v>0</v>
      </c>
      <c r="GN770" s="22">
        <f>IF(HB769&gt;0,ROUND($GD$1*$GN$1,2),0)</f>
        <v>0</v>
      </c>
      <c r="GO770" s="22">
        <f>IF(HB769&gt;0,ROUND($GD$1*$GO$1,2),0)</f>
        <v>0</v>
      </c>
      <c r="GP770" s="22">
        <f>IF(HB769&gt;0,ROUND($GD$1*$GP$1,2),0)</f>
        <v>0</v>
      </c>
      <c r="GQ770" s="15">
        <f>IF(HB769&gt;0,GK770+SUM(GM770:GP770),0)</f>
        <v>0</v>
      </c>
      <c r="GR770" s="22">
        <f>IF(HB769&gt;0,ROUND(GQ770/12,2),0)</f>
        <v>0</v>
      </c>
      <c r="GS770" s="9">
        <f>INT(GR770)</f>
        <v>0</v>
      </c>
      <c r="GT770" s="23">
        <f>INT((GR770-GS770)*10)/10</f>
        <v>0</v>
      </c>
      <c r="GU770" s="17">
        <f>GR770-GS770-GT770</f>
        <v>0</v>
      </c>
      <c r="GV770" s="23">
        <f>IF(OR(GU770=0.05,GU770=0),GU770,IF(AND(GU770&gt;0.051,GU770&lt;0.1),0.1,IF(AND(GU770&gt;0.001,GU770&lt;0.05),0.05,GU770)))</f>
        <v>0</v>
      </c>
      <c r="GW770" s="23">
        <f>GS770+GT770+GV770</f>
        <v>0</v>
      </c>
      <c r="GX770">
        <f>IF(HB769&gt;0,GX769,0)</f>
        <v>0</v>
      </c>
      <c r="GY770" s="7">
        <f>ROUND(GD770+GJ770+GW770+GX770,2)</f>
        <v>0</v>
      </c>
      <c r="GZ770" s="7">
        <f>IF(AND(GY770&gt;0,GY771=0),GY770,0)</f>
        <v>0</v>
      </c>
      <c r="HA770" s="7">
        <f>IF(HB769&gt;0,HA769,0)</f>
        <v>0</v>
      </c>
      <c r="HB770" s="7">
        <f>IF(ROUND(GY770-HA770,2)&gt;0,ROUND(GY770-HA770,2),0)</f>
        <v>0</v>
      </c>
    </row>
    <row r="771" spans="1:235">
      <c r="BB771">
        <v>769</v>
      </c>
      <c r="BC771" s="7">
        <f>IF(BW770&gt;0,BC770-1000,BC770)</f>
        <v>0</v>
      </c>
      <c r="BD771" s="20">
        <f>IF(BW770&gt;0,ROUND(PMT($F$92/12,$F$96*12,-BC771),5),0)</f>
        <v>0</v>
      </c>
      <c r="BE771" s="15">
        <f>IF(BW770&gt;0,ROUND(BC771*$E$1/1000,2),0)</f>
        <v>0</v>
      </c>
      <c r="BF771" s="15">
        <f>IF(BW770&gt;0,ROUND(MIN(BC771,$F$168)*$BF$1,2),0)</f>
        <v>0</v>
      </c>
      <c r="BG771" s="22">
        <v>0</v>
      </c>
      <c r="BH771" s="22">
        <f>IF(BW770&gt;0,ROUND(MIN(BC771,$F$168)*$BH$1,0),0)</f>
        <v>0</v>
      </c>
      <c r="BI771" s="22">
        <f>IF(BW770&gt;0,ROUND(MIN(BC771,$F$168)*$BI$1,2),0)</f>
        <v>0</v>
      </c>
      <c r="BJ771" s="22">
        <f>IF(BW770&gt;0,ROUND(MIN(BC771,$F$168)*$BJ$1,2),0)</f>
        <v>0</v>
      </c>
      <c r="BK771" s="22">
        <f>IF(BW770&gt;0,ROUND(MIN(BC771,$F$168)*$BK$1,2),0)</f>
        <v>0</v>
      </c>
      <c r="BL771" s="15">
        <f>IF(BW770&gt;0,BF771+SUM(BH771:BK771),0)</f>
        <v>0</v>
      </c>
      <c r="BM771" s="22">
        <f>IF(BW770&gt;0,ROUND(BL771/12,2),0)</f>
        <v>0</v>
      </c>
      <c r="BN771" s="9">
        <f>INT(BM771)</f>
        <v>0</v>
      </c>
      <c r="BO771" s="23">
        <f>INT((BM771-BN771)*10)/10</f>
        <v>0</v>
      </c>
      <c r="BP771" s="17">
        <f>BM771-BN771-BO771</f>
        <v>0</v>
      </c>
      <c r="BQ771" s="23">
        <f>IF(OR(BP771=0.05,BP771=0),BP771,IF(AND(BP771&gt;0.051,BP771&lt;0.1),0.1,IF(AND(BP771&gt;0.001,BP771&lt;0.05),0.05,BP771)))</f>
        <v>0</v>
      </c>
      <c r="BR771" s="23">
        <f>BN771+BO771+BQ771</f>
        <v>0</v>
      </c>
      <c r="BS771">
        <f>IF(BW770&gt;0,BS770,0)</f>
        <v>0</v>
      </c>
      <c r="BT771" s="7">
        <f>SUM(BD771:BE771)+BR771+BS771</f>
        <v>0</v>
      </c>
      <c r="BU771" s="7">
        <f>IF(AND(BT771&gt;0,BT772=0),BT771,0)</f>
        <v>0</v>
      </c>
      <c r="BV771" s="7">
        <f>IF(BW770&gt;0,BV770,0)</f>
        <v>0</v>
      </c>
      <c r="BW771" s="7">
        <f>IF(ROUND(BT771-BV771,2)&gt;0,ROUND(BT771-BV771,2),0)</f>
        <v>0</v>
      </c>
      <c r="CB771">
        <v>769</v>
      </c>
      <c r="CC771" s="7">
        <f>IF(DB770&gt;0,CC770-1000,CC770)</f>
        <v>0</v>
      </c>
      <c r="CD771" s="20">
        <f>IF(DB770&gt;0,ROUND(PMT($F$92/12,$F$96*12,-CC771),5),0)</f>
        <v>0</v>
      </c>
      <c r="CE771" s="15">
        <f>IF(DB770&gt;0,ROUND(CC771*$CE$1/1000,2),0)</f>
        <v>0</v>
      </c>
      <c r="CF771" s="9">
        <f>INT(CE771)</f>
        <v>0</v>
      </c>
      <c r="CG771" s="23">
        <f>INT((CE771-CF771)*10)/10</f>
        <v>0</v>
      </c>
      <c r="CH771" s="17">
        <f>CE771-CF771-CG771</f>
        <v>0</v>
      </c>
      <c r="CI771" s="23">
        <f>IF(OR(CH771=0.05,CH771=0),CH771,IF(AND(CH771&gt;0.051,CH771&lt;0.1),0.1,IF(AND(CH771&gt;0.001,CH771&lt;0.05),0.05,CH771)))</f>
        <v>0</v>
      </c>
      <c r="CJ771" s="23">
        <f>CF771+CG771+CI771</f>
        <v>0</v>
      </c>
      <c r="CK771" s="15">
        <f>IF(DB770&gt;0,ROUND($CD$1*$CK$1,2),0)</f>
        <v>0</v>
      </c>
      <c r="CL771" s="22">
        <v>0</v>
      </c>
      <c r="CM771" s="22">
        <f>IF(DB770&gt;0,ROUND($CD$1*$CM$1,2),0)</f>
        <v>0</v>
      </c>
      <c r="CN771" s="22">
        <f>IF(DB770&gt;0,ROUND($CD$1*$CN$1,2),0)</f>
        <v>0</v>
      </c>
      <c r="CO771" s="22">
        <f>IF(DB770&gt;0,ROUND($CD$1*$CO$1,2),0)</f>
        <v>0</v>
      </c>
      <c r="CP771" s="22">
        <f>IF(DB770&gt;0,ROUND($CD$1*$CP$1,2),0)</f>
        <v>0</v>
      </c>
      <c r="CQ771" s="15">
        <f>IF(DB770&gt;0,CK771+SUM(CM771:CP771),0)</f>
        <v>0</v>
      </c>
      <c r="CR771" s="22">
        <f>IF(DB770&gt;0,ROUND(CQ771/12,2),0)</f>
        <v>0</v>
      </c>
      <c r="CS771" s="9">
        <f>INT(CR771)</f>
        <v>0</v>
      </c>
      <c r="CT771" s="23">
        <f>INT((CR771-CS771)*10)/10</f>
        <v>0</v>
      </c>
      <c r="CU771" s="17">
        <f>CR771-CS771-CT771</f>
        <v>0</v>
      </c>
      <c r="CV771" s="23">
        <f>IF(OR(CU771=0.05,CU771=0),CU771,IF(AND(CU771&gt;0.051,CU771&lt;0.1),0.1,IF(AND(CU771&gt;0.001,CU771&lt;0.05),0.05,CU771)))</f>
        <v>0</v>
      </c>
      <c r="CW771" s="23">
        <f>CS771+CT771+CV771</f>
        <v>0</v>
      </c>
      <c r="CX771">
        <f>IF(DB770&gt;0,CX770,0)</f>
        <v>0</v>
      </c>
      <c r="CY771" s="7">
        <f>ROUND(CD771+CJ771+CW771+CX771,2)</f>
        <v>0</v>
      </c>
      <c r="CZ771" s="7">
        <f>IF(AND(CY771&gt;0,CY772=0),CY771,0)</f>
        <v>0</v>
      </c>
      <c r="DA771" s="7">
        <f>IF(DB770&gt;0,DA770,0)</f>
        <v>0</v>
      </c>
      <c r="DB771" s="7">
        <f>IF(ROUND(CY771-DA771,2)&gt;0,ROUND(CY771-DA771,2),0)</f>
        <v>0</v>
      </c>
      <c r="EB771">
        <v>769</v>
      </c>
      <c r="EC771" s="7">
        <f>IF(FB770&gt;0,EC770-1000,EC770)</f>
        <v>0</v>
      </c>
      <c r="ED771" s="20">
        <f>IF(FB770&gt;0,ROUND(PMT($F$92/12,$F$96*12,-EC771),5),0)</f>
        <v>0</v>
      </c>
      <c r="EE771" s="15">
        <f>IF(FB770&gt;0,ROUND(EC771*$EE$1/1000,2),0)</f>
        <v>0</v>
      </c>
      <c r="EF771" s="9">
        <f>INT(EE771)</f>
        <v>0</v>
      </c>
      <c r="EG771" s="23">
        <f>INT((EE771-EF771)*10)/10</f>
        <v>0</v>
      </c>
      <c r="EH771" s="17">
        <f>EE771-EF771-EG771</f>
        <v>0</v>
      </c>
      <c r="EI771" s="23">
        <f>IF(OR(EH771=0.05,EH771=0),EH771,IF(AND(EH771&gt;0.051,EH771&lt;0.1),0.1,IF(AND(EH771&gt;0.001,EH771&lt;0.05),0.05,EH771)))</f>
        <v>0</v>
      </c>
      <c r="EJ771" s="23">
        <f>EF771+EG771+EI771</f>
        <v>0</v>
      </c>
      <c r="EK771" s="15">
        <f>IF(FB770&gt;0,ROUND($ED$1*$EK$1,2),0)</f>
        <v>0</v>
      </c>
      <c r="EL771" s="22">
        <v>0</v>
      </c>
      <c r="EM771" s="22">
        <f>IF(FB770&gt;0,ROUND($ED$1*$EM$1,0),0)</f>
        <v>0</v>
      </c>
      <c r="EN771" s="22">
        <f>IF(FB770&gt;0,ROUND($ED$1*$EN$1,2),0)</f>
        <v>0</v>
      </c>
      <c r="EO771" s="22">
        <f>IF(FB770&gt;0,ROUND($ED$1*$EO$1,2),0)</f>
        <v>0</v>
      </c>
      <c r="EP771" s="22">
        <f>IF(FB770&gt;0,ROUND($ED$1*$EP$1,2),0)</f>
        <v>0</v>
      </c>
      <c r="EQ771" s="15">
        <f>IF(FB770&gt;0,EK771+SUM(EM771:EP771),0)</f>
        <v>0</v>
      </c>
      <c r="ER771" s="22">
        <f>IF(FB770&gt;0,ROUND(EQ771/12,2),0)</f>
        <v>0</v>
      </c>
      <c r="ES771" s="9">
        <f>INT(ER771)</f>
        <v>0</v>
      </c>
      <c r="ET771" s="23">
        <f>INT((ER771-ES771)*10)/10</f>
        <v>0</v>
      </c>
      <c r="EU771" s="17">
        <f>ER771-ES771-ET771</f>
        <v>0</v>
      </c>
      <c r="EV771" s="23">
        <f>IF(OR(EU771=0.05,EU771=0),EU771,IF(AND(EU771&gt;0.051,EU771&lt;0.1),0.1,IF(AND(EU771&gt;0.001,EU771&lt;0.05),0.05,EU771)))</f>
        <v>0</v>
      </c>
      <c r="EW771" s="23">
        <f>ES771+ET771+EV771</f>
        <v>0</v>
      </c>
      <c r="EX771">
        <f>IF(FB770&gt;0,EX770,0)</f>
        <v>0</v>
      </c>
      <c r="EY771" s="7">
        <f>ROUND(ED771+EJ771+EW771+EX771,2)</f>
        <v>0</v>
      </c>
      <c r="EZ771" s="7">
        <f>IF(AND(EY771&gt;0,EY772=0),EY771,0)</f>
        <v>0</v>
      </c>
      <c r="FA771" s="7">
        <f>IF(FB770&gt;0,FA770,0)</f>
        <v>0</v>
      </c>
      <c r="FB771" s="7">
        <f>IF(ROUND(EY771-FA771,2)&gt;0,ROUND(EY771-FA771,2),0)</f>
        <v>0</v>
      </c>
      <c r="GB771">
        <v>769</v>
      </c>
      <c r="GC771" s="7">
        <f>IF(HB770&gt;0,GC770-1000,GC770)</f>
        <v>0</v>
      </c>
      <c r="GD771" s="20">
        <f>IF(HB770&gt;0,ROUND(PMT($F$92/12,$F$96*12,-GC771),5),0)</f>
        <v>0</v>
      </c>
      <c r="GE771" s="15">
        <f>IF(HB770&gt;0,ROUND(GC771*$GE$1/1000,2),0)</f>
        <v>0</v>
      </c>
      <c r="GF771" s="9">
        <f>INT(GE771)</f>
        <v>0</v>
      </c>
      <c r="GG771" s="23">
        <f>INT((GE771-GF771)*10)/10</f>
        <v>0</v>
      </c>
      <c r="GH771" s="17">
        <f>GE771-GF771-GG771</f>
        <v>0</v>
      </c>
      <c r="GI771" s="23">
        <f>IF(OR(GH771=0.05,GH771=0),GH771,IF(AND(GH771&gt;0.051,GH771&lt;0.1),0.1,IF(AND(GH771&gt;0.001,GH771&lt;0.05),0.05,GH771)))</f>
        <v>0</v>
      </c>
      <c r="GJ771" s="23">
        <f>GF771+GG771+GI771</f>
        <v>0</v>
      </c>
      <c r="GK771" s="15">
        <f>IF(HB770&gt;0,ROUND($GD$1*$GK$1,2),0)</f>
        <v>0</v>
      </c>
      <c r="GL771" s="22">
        <v>0</v>
      </c>
      <c r="GM771" s="22">
        <f>IF(HB770&gt;0,ROUND($GD$1*$GM$1,0),0)</f>
        <v>0</v>
      </c>
      <c r="GN771" s="22">
        <f>IF(HB770&gt;0,ROUND($GD$1*$GN$1,2),0)</f>
        <v>0</v>
      </c>
      <c r="GO771" s="22">
        <f>IF(HB770&gt;0,ROUND($GD$1*$GO$1,2),0)</f>
        <v>0</v>
      </c>
      <c r="GP771" s="22">
        <f>IF(HB770&gt;0,ROUND($GD$1*$GP$1,2),0)</f>
        <v>0</v>
      </c>
      <c r="GQ771" s="15">
        <f>IF(HB770&gt;0,GK771+SUM(GM771:GP771),0)</f>
        <v>0</v>
      </c>
      <c r="GR771" s="22">
        <f>IF(HB770&gt;0,ROUND(GQ771/12,2),0)</f>
        <v>0</v>
      </c>
      <c r="GS771" s="9">
        <f>INT(GR771)</f>
        <v>0</v>
      </c>
      <c r="GT771" s="23">
        <f>INT((GR771-GS771)*10)/10</f>
        <v>0</v>
      </c>
      <c r="GU771" s="17">
        <f>GR771-GS771-GT771</f>
        <v>0</v>
      </c>
      <c r="GV771" s="23">
        <f>IF(OR(GU771=0.05,GU771=0),GU771,IF(AND(GU771&gt;0.051,GU771&lt;0.1),0.1,IF(AND(GU771&gt;0.001,GU771&lt;0.05),0.05,GU771)))</f>
        <v>0</v>
      </c>
      <c r="GW771" s="23">
        <f>GS771+GT771+GV771</f>
        <v>0</v>
      </c>
      <c r="GX771">
        <f>IF(HB770&gt;0,GX770,0)</f>
        <v>0</v>
      </c>
      <c r="GY771" s="7">
        <f>ROUND(GD771+GJ771+GW771+GX771,2)</f>
        <v>0</v>
      </c>
      <c r="GZ771" s="7">
        <f>IF(AND(GY771&gt;0,GY772=0),GY771,0)</f>
        <v>0</v>
      </c>
      <c r="HA771" s="7">
        <f>IF(HB770&gt;0,HA770,0)</f>
        <v>0</v>
      </c>
      <c r="HB771" s="7">
        <f>IF(ROUND(GY771-HA771,2)&gt;0,ROUND(GY771-HA771,2),0)</f>
        <v>0</v>
      </c>
    </row>
    <row r="772" spans="1:235">
      <c r="BB772">
        <v>770</v>
      </c>
      <c r="BC772" s="7">
        <f>IF(BW771&gt;0,BC771-1000,BC771)</f>
        <v>0</v>
      </c>
      <c r="BD772" s="20">
        <f>IF(BW771&gt;0,ROUND(PMT($F$92/12,$F$96*12,-BC772),5),0)</f>
        <v>0</v>
      </c>
      <c r="BE772" s="15">
        <f>IF(BW771&gt;0,ROUND(BC772*$E$1/1000,2),0)</f>
        <v>0</v>
      </c>
      <c r="BF772" s="15">
        <f>IF(BW771&gt;0,ROUND(MIN(BC772,$F$168)*$BF$1,2),0)</f>
        <v>0</v>
      </c>
      <c r="BG772" s="22">
        <v>0</v>
      </c>
      <c r="BH772" s="22">
        <f>IF(BW771&gt;0,ROUND(MIN(BC772,$F$168)*$BH$1,0),0)</f>
        <v>0</v>
      </c>
      <c r="BI772" s="22">
        <f>IF(BW771&gt;0,ROUND(MIN(BC772,$F$168)*$BI$1,2),0)</f>
        <v>0</v>
      </c>
      <c r="BJ772" s="22">
        <f>IF(BW771&gt;0,ROUND(MIN(BC772,$F$168)*$BJ$1,2),0)</f>
        <v>0</v>
      </c>
      <c r="BK772" s="22">
        <f>IF(BW771&gt;0,ROUND(MIN(BC772,$F$168)*$BK$1,2),0)</f>
        <v>0</v>
      </c>
      <c r="BL772" s="15">
        <f>IF(BW771&gt;0,BF772+SUM(BH772:BK772),0)</f>
        <v>0</v>
      </c>
      <c r="BM772" s="22">
        <f>IF(BW771&gt;0,ROUND(BL772/12,2),0)</f>
        <v>0</v>
      </c>
      <c r="BN772" s="9">
        <f>INT(BM772)</f>
        <v>0</v>
      </c>
      <c r="BO772" s="23">
        <f>INT((BM772-BN772)*10)/10</f>
        <v>0</v>
      </c>
      <c r="BP772" s="17">
        <f>BM772-BN772-BO772</f>
        <v>0</v>
      </c>
      <c r="BQ772" s="23">
        <f>IF(OR(BP772=0.05,BP772=0),BP772,IF(AND(BP772&gt;0.051,BP772&lt;0.1),0.1,IF(AND(BP772&gt;0.001,BP772&lt;0.05),0.05,BP772)))</f>
        <v>0</v>
      </c>
      <c r="BR772" s="23">
        <f>BN772+BO772+BQ772</f>
        <v>0</v>
      </c>
      <c r="BS772">
        <f>IF(BW771&gt;0,BS771,0)</f>
        <v>0</v>
      </c>
      <c r="BT772" s="7">
        <f>SUM(BD772:BE772)+BR772+BS772</f>
        <v>0</v>
      </c>
      <c r="BU772" s="7">
        <f>IF(AND(BT772&gt;0,BT773=0),BT772,0)</f>
        <v>0</v>
      </c>
      <c r="BV772" s="7">
        <f>IF(BW771&gt;0,BV771,0)</f>
        <v>0</v>
      </c>
      <c r="BW772" s="7">
        <f>IF(ROUND(BT772-BV772,2)&gt;0,ROUND(BT772-BV772,2),0)</f>
        <v>0</v>
      </c>
      <c r="CB772">
        <v>770</v>
      </c>
      <c r="CC772" s="7">
        <f>IF(DB771&gt;0,CC771-1000,CC771)</f>
        <v>0</v>
      </c>
      <c r="CD772" s="20">
        <f>IF(DB771&gt;0,ROUND(PMT($F$92/12,$F$96*12,-CC772),5),0)</f>
        <v>0</v>
      </c>
      <c r="CE772" s="15">
        <f>IF(DB771&gt;0,ROUND(CC772*$CE$1/1000,2),0)</f>
        <v>0</v>
      </c>
      <c r="CF772" s="9">
        <f>INT(CE772)</f>
        <v>0</v>
      </c>
      <c r="CG772" s="23">
        <f>INT((CE772-CF772)*10)/10</f>
        <v>0</v>
      </c>
      <c r="CH772" s="17">
        <f>CE772-CF772-CG772</f>
        <v>0</v>
      </c>
      <c r="CI772" s="23">
        <f>IF(OR(CH772=0.05,CH772=0),CH772,IF(AND(CH772&gt;0.051,CH772&lt;0.1),0.1,IF(AND(CH772&gt;0.001,CH772&lt;0.05),0.05,CH772)))</f>
        <v>0</v>
      </c>
      <c r="CJ772" s="23">
        <f>CF772+CG772+CI772</f>
        <v>0</v>
      </c>
      <c r="CK772" s="15">
        <f>IF(DB771&gt;0,ROUND($CD$1*$CK$1,2),0)</f>
        <v>0</v>
      </c>
      <c r="CL772" s="22">
        <v>0</v>
      </c>
      <c r="CM772" s="22">
        <f>IF(DB771&gt;0,ROUND($CD$1*$CM$1,2),0)</f>
        <v>0</v>
      </c>
      <c r="CN772" s="22">
        <f>IF(DB771&gt;0,ROUND($CD$1*$CN$1,2),0)</f>
        <v>0</v>
      </c>
      <c r="CO772" s="22">
        <f>IF(DB771&gt;0,ROUND($CD$1*$CO$1,2),0)</f>
        <v>0</v>
      </c>
      <c r="CP772" s="22">
        <f>IF(DB771&gt;0,ROUND($CD$1*$CP$1,2),0)</f>
        <v>0</v>
      </c>
      <c r="CQ772" s="15">
        <f>IF(DB771&gt;0,CK772+SUM(CM772:CP772),0)</f>
        <v>0</v>
      </c>
      <c r="CR772" s="22">
        <f>IF(DB771&gt;0,ROUND(CQ772/12,2),0)</f>
        <v>0</v>
      </c>
      <c r="CS772" s="9">
        <f>INT(CR772)</f>
        <v>0</v>
      </c>
      <c r="CT772" s="23">
        <f>INT((CR772-CS772)*10)/10</f>
        <v>0</v>
      </c>
      <c r="CU772" s="17">
        <f>CR772-CS772-CT772</f>
        <v>0</v>
      </c>
      <c r="CV772" s="23">
        <f>IF(OR(CU772=0.05,CU772=0),CU772,IF(AND(CU772&gt;0.051,CU772&lt;0.1),0.1,IF(AND(CU772&gt;0.001,CU772&lt;0.05),0.05,CU772)))</f>
        <v>0</v>
      </c>
      <c r="CW772" s="23">
        <f>CS772+CT772+CV772</f>
        <v>0</v>
      </c>
      <c r="CX772">
        <f>IF(DB771&gt;0,CX771,0)</f>
        <v>0</v>
      </c>
      <c r="CY772" s="7">
        <f>ROUND(CD772+CJ772+CW772+CX772,2)</f>
        <v>0</v>
      </c>
      <c r="CZ772" s="7">
        <f>IF(AND(CY772&gt;0,CY773=0),CY772,0)</f>
        <v>0</v>
      </c>
      <c r="DA772" s="7">
        <f>IF(DB771&gt;0,DA771,0)</f>
        <v>0</v>
      </c>
      <c r="DB772" s="7">
        <f>IF(ROUND(CY772-DA772,2)&gt;0,ROUND(CY772-DA772,2),0)</f>
        <v>0</v>
      </c>
      <c r="EB772">
        <v>770</v>
      </c>
      <c r="EC772" s="7">
        <f>IF(FB771&gt;0,EC771-1000,EC771)</f>
        <v>0</v>
      </c>
      <c r="ED772" s="20">
        <f>IF(FB771&gt;0,ROUND(PMT($F$92/12,$F$96*12,-EC772),5),0)</f>
        <v>0</v>
      </c>
      <c r="EE772" s="15">
        <f>IF(FB771&gt;0,ROUND(EC772*$EE$1/1000,2),0)</f>
        <v>0</v>
      </c>
      <c r="EF772" s="9">
        <f>INT(EE772)</f>
        <v>0</v>
      </c>
      <c r="EG772" s="23">
        <f>INT((EE772-EF772)*10)/10</f>
        <v>0</v>
      </c>
      <c r="EH772" s="17">
        <f>EE772-EF772-EG772</f>
        <v>0</v>
      </c>
      <c r="EI772" s="23">
        <f>IF(OR(EH772=0.05,EH772=0),EH772,IF(AND(EH772&gt;0.051,EH772&lt;0.1),0.1,IF(AND(EH772&gt;0.001,EH772&lt;0.05),0.05,EH772)))</f>
        <v>0</v>
      </c>
      <c r="EJ772" s="23">
        <f>EF772+EG772+EI772</f>
        <v>0</v>
      </c>
      <c r="EK772" s="15">
        <f>IF(FB771&gt;0,ROUND($ED$1*$EK$1,2),0)</f>
        <v>0</v>
      </c>
      <c r="EL772" s="22">
        <v>0</v>
      </c>
      <c r="EM772" s="22">
        <f>IF(FB771&gt;0,ROUND($ED$1*$EM$1,0),0)</f>
        <v>0</v>
      </c>
      <c r="EN772" s="22">
        <f>IF(FB771&gt;0,ROUND($ED$1*$EN$1,2),0)</f>
        <v>0</v>
      </c>
      <c r="EO772" s="22">
        <f>IF(FB771&gt;0,ROUND($ED$1*$EO$1,2),0)</f>
        <v>0</v>
      </c>
      <c r="EP772" s="22">
        <f>IF(FB771&gt;0,ROUND($ED$1*$EP$1,2),0)</f>
        <v>0</v>
      </c>
      <c r="EQ772" s="15">
        <f>IF(FB771&gt;0,EK772+SUM(EM772:EP772),0)</f>
        <v>0</v>
      </c>
      <c r="ER772" s="22">
        <f>IF(FB771&gt;0,ROUND(EQ772/12,2),0)</f>
        <v>0</v>
      </c>
      <c r="ES772" s="9">
        <f>INT(ER772)</f>
        <v>0</v>
      </c>
      <c r="ET772" s="23">
        <f>INT((ER772-ES772)*10)/10</f>
        <v>0</v>
      </c>
      <c r="EU772" s="17">
        <f>ER772-ES772-ET772</f>
        <v>0</v>
      </c>
      <c r="EV772" s="23">
        <f>IF(OR(EU772=0.05,EU772=0),EU772,IF(AND(EU772&gt;0.051,EU772&lt;0.1),0.1,IF(AND(EU772&gt;0.001,EU772&lt;0.05),0.05,EU772)))</f>
        <v>0</v>
      </c>
      <c r="EW772" s="23">
        <f>ES772+ET772+EV772</f>
        <v>0</v>
      </c>
      <c r="EX772">
        <f>IF(FB771&gt;0,EX771,0)</f>
        <v>0</v>
      </c>
      <c r="EY772" s="7">
        <f>ROUND(ED772+EJ772+EW772+EX772,2)</f>
        <v>0</v>
      </c>
      <c r="EZ772" s="7">
        <f>IF(AND(EY772&gt;0,EY773=0),EY772,0)</f>
        <v>0</v>
      </c>
      <c r="FA772" s="7">
        <f>IF(FB771&gt;0,FA771,0)</f>
        <v>0</v>
      </c>
      <c r="FB772" s="7">
        <f>IF(ROUND(EY772-FA772,2)&gt;0,ROUND(EY772-FA772,2),0)</f>
        <v>0</v>
      </c>
      <c r="GB772">
        <v>770</v>
      </c>
      <c r="GC772" s="7">
        <f>IF(HB771&gt;0,GC771-1000,GC771)</f>
        <v>0</v>
      </c>
      <c r="GD772" s="20">
        <f>IF(HB771&gt;0,ROUND(PMT($F$92/12,$F$96*12,-GC772),5),0)</f>
        <v>0</v>
      </c>
      <c r="GE772" s="15">
        <f>IF(HB771&gt;0,ROUND(GC772*$GE$1/1000,2),0)</f>
        <v>0</v>
      </c>
      <c r="GF772" s="9">
        <f>INT(GE772)</f>
        <v>0</v>
      </c>
      <c r="GG772" s="23">
        <f>INT((GE772-GF772)*10)/10</f>
        <v>0</v>
      </c>
      <c r="GH772" s="17">
        <f>GE772-GF772-GG772</f>
        <v>0</v>
      </c>
      <c r="GI772" s="23">
        <f>IF(OR(GH772=0.05,GH772=0),GH772,IF(AND(GH772&gt;0.051,GH772&lt;0.1),0.1,IF(AND(GH772&gt;0.001,GH772&lt;0.05),0.05,GH772)))</f>
        <v>0</v>
      </c>
      <c r="GJ772" s="23">
        <f>GF772+GG772+GI772</f>
        <v>0</v>
      </c>
      <c r="GK772" s="15">
        <f>IF(HB771&gt;0,ROUND($GD$1*$GK$1,2),0)</f>
        <v>0</v>
      </c>
      <c r="GL772" s="22">
        <v>0</v>
      </c>
      <c r="GM772" s="22">
        <f>IF(HB771&gt;0,ROUND($GD$1*$GM$1,0),0)</f>
        <v>0</v>
      </c>
      <c r="GN772" s="22">
        <f>IF(HB771&gt;0,ROUND($GD$1*$GN$1,2),0)</f>
        <v>0</v>
      </c>
      <c r="GO772" s="22">
        <f>IF(HB771&gt;0,ROUND($GD$1*$GO$1,2),0)</f>
        <v>0</v>
      </c>
      <c r="GP772" s="22">
        <f>IF(HB771&gt;0,ROUND($GD$1*$GP$1,2),0)</f>
        <v>0</v>
      </c>
      <c r="GQ772" s="15">
        <f>IF(HB771&gt;0,GK772+SUM(GM772:GP772),0)</f>
        <v>0</v>
      </c>
      <c r="GR772" s="22">
        <f>IF(HB771&gt;0,ROUND(GQ772/12,2),0)</f>
        <v>0</v>
      </c>
      <c r="GS772" s="9">
        <f>INT(GR772)</f>
        <v>0</v>
      </c>
      <c r="GT772" s="23">
        <f>INT((GR772-GS772)*10)/10</f>
        <v>0</v>
      </c>
      <c r="GU772" s="17">
        <f>GR772-GS772-GT772</f>
        <v>0</v>
      </c>
      <c r="GV772" s="23">
        <f>IF(OR(GU772=0.05,GU772=0),GU772,IF(AND(GU772&gt;0.051,GU772&lt;0.1),0.1,IF(AND(GU772&gt;0.001,GU772&lt;0.05),0.05,GU772)))</f>
        <v>0</v>
      </c>
      <c r="GW772" s="23">
        <f>GS772+GT772+GV772</f>
        <v>0</v>
      </c>
      <c r="GX772">
        <f>IF(HB771&gt;0,GX771,0)</f>
        <v>0</v>
      </c>
      <c r="GY772" s="7">
        <f>ROUND(GD772+GJ772+GW772+GX772,2)</f>
        <v>0</v>
      </c>
      <c r="GZ772" s="7">
        <f>IF(AND(GY772&gt;0,GY773=0),GY772,0)</f>
        <v>0</v>
      </c>
      <c r="HA772" s="7">
        <f>IF(HB771&gt;0,HA771,0)</f>
        <v>0</v>
      </c>
      <c r="HB772" s="7">
        <f>IF(ROUND(GY772-HA772,2)&gt;0,ROUND(GY772-HA772,2),0)</f>
        <v>0</v>
      </c>
    </row>
    <row r="773" spans="1:235">
      <c r="BB773">
        <v>771</v>
      </c>
      <c r="BC773" s="7">
        <f>IF(BW772&gt;0,BC772-1000,BC772)</f>
        <v>0</v>
      </c>
      <c r="BD773" s="20">
        <f>IF(BW772&gt;0,ROUND(PMT($F$92/12,$F$96*12,-BC773),5),0)</f>
        <v>0</v>
      </c>
      <c r="BE773" s="15">
        <f>IF(BW772&gt;0,ROUND(BC773*$E$1/1000,2),0)</f>
        <v>0</v>
      </c>
      <c r="BF773" s="15">
        <f>IF(BW772&gt;0,ROUND(MIN(BC773,$F$168)*$BF$1,2),0)</f>
        <v>0</v>
      </c>
      <c r="BG773" s="22">
        <v>0</v>
      </c>
      <c r="BH773" s="22">
        <f>IF(BW772&gt;0,ROUND(MIN(BC773,$F$168)*$BH$1,0),0)</f>
        <v>0</v>
      </c>
      <c r="BI773" s="22">
        <f>IF(BW772&gt;0,ROUND(MIN(BC773,$F$168)*$BI$1,2),0)</f>
        <v>0</v>
      </c>
      <c r="BJ773" s="22">
        <f>IF(BW772&gt;0,ROUND(MIN(BC773,$F$168)*$BJ$1,2),0)</f>
        <v>0</v>
      </c>
      <c r="BK773" s="22">
        <f>IF(BW772&gt;0,ROUND(MIN(BC773,$F$168)*$BK$1,2),0)</f>
        <v>0</v>
      </c>
      <c r="BL773" s="15">
        <f>IF(BW772&gt;0,BF773+SUM(BH773:BK773),0)</f>
        <v>0</v>
      </c>
      <c r="BM773" s="22">
        <f>IF(BW772&gt;0,ROUND(BL773/12,2),0)</f>
        <v>0</v>
      </c>
      <c r="BN773" s="9">
        <f>INT(BM773)</f>
        <v>0</v>
      </c>
      <c r="BO773" s="23">
        <f>INT((BM773-BN773)*10)/10</f>
        <v>0</v>
      </c>
      <c r="BP773" s="17">
        <f>BM773-BN773-BO773</f>
        <v>0</v>
      </c>
      <c r="BQ773" s="23">
        <f>IF(OR(BP773=0.05,BP773=0),BP773,IF(AND(BP773&gt;0.051,BP773&lt;0.1),0.1,IF(AND(BP773&gt;0.001,BP773&lt;0.05),0.05,BP773)))</f>
        <v>0</v>
      </c>
      <c r="BR773" s="23">
        <f>BN773+BO773+BQ773</f>
        <v>0</v>
      </c>
      <c r="BS773">
        <f>IF(BW772&gt;0,BS772,0)</f>
        <v>0</v>
      </c>
      <c r="BT773" s="7">
        <f>SUM(BD773:BE773)+BR773+BS773</f>
        <v>0</v>
      </c>
      <c r="BU773" s="7">
        <f>IF(AND(BT773&gt;0,BT774=0),BT773,0)</f>
        <v>0</v>
      </c>
      <c r="BV773" s="7">
        <f>IF(BW772&gt;0,BV772,0)</f>
        <v>0</v>
      </c>
      <c r="BW773" s="7">
        <f>IF(ROUND(BT773-BV773,2)&gt;0,ROUND(BT773-BV773,2),0)</f>
        <v>0</v>
      </c>
      <c r="CB773">
        <v>771</v>
      </c>
      <c r="CC773" s="7">
        <f>IF(DB772&gt;0,CC772-1000,CC772)</f>
        <v>0</v>
      </c>
      <c r="CD773" s="20">
        <f>IF(DB772&gt;0,ROUND(PMT($F$92/12,$F$96*12,-CC773),5),0)</f>
        <v>0</v>
      </c>
      <c r="CE773" s="15">
        <f>IF(DB772&gt;0,ROUND(CC773*$CE$1/1000,2),0)</f>
        <v>0</v>
      </c>
      <c r="CF773" s="9">
        <f>INT(CE773)</f>
        <v>0</v>
      </c>
      <c r="CG773" s="23">
        <f>INT((CE773-CF773)*10)/10</f>
        <v>0</v>
      </c>
      <c r="CH773" s="17">
        <f>CE773-CF773-CG773</f>
        <v>0</v>
      </c>
      <c r="CI773" s="23">
        <f>IF(OR(CH773=0.05,CH773=0),CH773,IF(AND(CH773&gt;0.051,CH773&lt;0.1),0.1,IF(AND(CH773&gt;0.001,CH773&lt;0.05),0.05,CH773)))</f>
        <v>0</v>
      </c>
      <c r="CJ773" s="23">
        <f>CF773+CG773+CI773</f>
        <v>0</v>
      </c>
      <c r="CK773" s="15">
        <f>IF(DB772&gt;0,ROUND($CD$1*$CK$1,2),0)</f>
        <v>0</v>
      </c>
      <c r="CL773" s="22">
        <v>0</v>
      </c>
      <c r="CM773" s="22">
        <f>IF(DB772&gt;0,ROUND($CD$1*$CM$1,2),0)</f>
        <v>0</v>
      </c>
      <c r="CN773" s="22">
        <f>IF(DB772&gt;0,ROUND($CD$1*$CN$1,2),0)</f>
        <v>0</v>
      </c>
      <c r="CO773" s="22">
        <f>IF(DB772&gt;0,ROUND($CD$1*$CO$1,2),0)</f>
        <v>0</v>
      </c>
      <c r="CP773" s="22">
        <f>IF(DB772&gt;0,ROUND($CD$1*$CP$1,2),0)</f>
        <v>0</v>
      </c>
      <c r="CQ773" s="15">
        <f>IF(DB772&gt;0,CK773+SUM(CM773:CP773),0)</f>
        <v>0</v>
      </c>
      <c r="CR773" s="22">
        <f>IF(DB772&gt;0,ROUND(CQ773/12,2),0)</f>
        <v>0</v>
      </c>
      <c r="CS773" s="9">
        <f>INT(CR773)</f>
        <v>0</v>
      </c>
      <c r="CT773" s="23">
        <f>INT((CR773-CS773)*10)/10</f>
        <v>0</v>
      </c>
      <c r="CU773" s="17">
        <f>CR773-CS773-CT773</f>
        <v>0</v>
      </c>
      <c r="CV773" s="23">
        <f>IF(OR(CU773=0.05,CU773=0),CU773,IF(AND(CU773&gt;0.051,CU773&lt;0.1),0.1,IF(AND(CU773&gt;0.001,CU773&lt;0.05),0.05,CU773)))</f>
        <v>0</v>
      </c>
      <c r="CW773" s="23">
        <f>CS773+CT773+CV773</f>
        <v>0</v>
      </c>
      <c r="CX773">
        <f>IF(DB772&gt;0,CX772,0)</f>
        <v>0</v>
      </c>
      <c r="CY773" s="7">
        <f>ROUND(CD773+CJ773+CW773+CX773,2)</f>
        <v>0</v>
      </c>
      <c r="CZ773" s="7">
        <f>IF(AND(CY773&gt;0,CY774=0),CY773,0)</f>
        <v>0</v>
      </c>
      <c r="DA773" s="7">
        <f>IF(DB772&gt;0,DA772,0)</f>
        <v>0</v>
      </c>
      <c r="DB773" s="7">
        <f>IF(ROUND(CY773-DA773,2)&gt;0,ROUND(CY773-DA773,2),0)</f>
        <v>0</v>
      </c>
      <c r="EB773">
        <v>771</v>
      </c>
      <c r="EC773" s="7">
        <f>IF(FB772&gt;0,EC772-1000,EC772)</f>
        <v>0</v>
      </c>
      <c r="ED773" s="20">
        <f>IF(FB772&gt;0,ROUND(PMT($F$92/12,$F$96*12,-EC773),5),0)</f>
        <v>0</v>
      </c>
      <c r="EE773" s="15">
        <f>IF(FB772&gt;0,ROUND(EC773*$EE$1/1000,2),0)</f>
        <v>0</v>
      </c>
      <c r="EF773" s="9">
        <f>INT(EE773)</f>
        <v>0</v>
      </c>
      <c r="EG773" s="23">
        <f>INT((EE773-EF773)*10)/10</f>
        <v>0</v>
      </c>
      <c r="EH773" s="17">
        <f>EE773-EF773-EG773</f>
        <v>0</v>
      </c>
      <c r="EI773" s="23">
        <f>IF(OR(EH773=0.05,EH773=0),EH773,IF(AND(EH773&gt;0.051,EH773&lt;0.1),0.1,IF(AND(EH773&gt;0.001,EH773&lt;0.05),0.05,EH773)))</f>
        <v>0</v>
      </c>
      <c r="EJ773" s="23">
        <f>EF773+EG773+EI773</f>
        <v>0</v>
      </c>
      <c r="EK773" s="15">
        <f>IF(FB772&gt;0,ROUND($ED$1*$EK$1,2),0)</f>
        <v>0</v>
      </c>
      <c r="EL773" s="22">
        <v>0</v>
      </c>
      <c r="EM773" s="22">
        <f>IF(FB772&gt;0,ROUND($ED$1*$EM$1,0),0)</f>
        <v>0</v>
      </c>
      <c r="EN773" s="22">
        <f>IF(FB772&gt;0,ROUND($ED$1*$EN$1,2),0)</f>
        <v>0</v>
      </c>
      <c r="EO773" s="22">
        <f>IF(FB772&gt;0,ROUND($ED$1*$EO$1,2),0)</f>
        <v>0</v>
      </c>
      <c r="EP773" s="22">
        <f>IF(FB772&gt;0,ROUND($ED$1*$EP$1,2),0)</f>
        <v>0</v>
      </c>
      <c r="EQ773" s="15">
        <f>IF(FB772&gt;0,EK773+SUM(EM773:EP773),0)</f>
        <v>0</v>
      </c>
      <c r="ER773" s="22">
        <f>IF(FB772&gt;0,ROUND(EQ773/12,2),0)</f>
        <v>0</v>
      </c>
      <c r="ES773" s="9">
        <f>INT(ER773)</f>
        <v>0</v>
      </c>
      <c r="ET773" s="23">
        <f>INT((ER773-ES773)*10)/10</f>
        <v>0</v>
      </c>
      <c r="EU773" s="17">
        <f>ER773-ES773-ET773</f>
        <v>0</v>
      </c>
      <c r="EV773" s="23">
        <f>IF(OR(EU773=0.05,EU773=0),EU773,IF(AND(EU773&gt;0.051,EU773&lt;0.1),0.1,IF(AND(EU773&gt;0.001,EU773&lt;0.05),0.05,EU773)))</f>
        <v>0</v>
      </c>
      <c r="EW773" s="23">
        <f>ES773+ET773+EV773</f>
        <v>0</v>
      </c>
      <c r="EX773">
        <f>IF(FB772&gt;0,EX772,0)</f>
        <v>0</v>
      </c>
      <c r="EY773" s="7">
        <f>ROUND(ED773+EJ773+EW773+EX773,2)</f>
        <v>0</v>
      </c>
      <c r="EZ773" s="7">
        <f>IF(AND(EY773&gt;0,EY774=0),EY773,0)</f>
        <v>0</v>
      </c>
      <c r="FA773" s="7">
        <f>IF(FB772&gt;0,FA772,0)</f>
        <v>0</v>
      </c>
      <c r="FB773" s="7">
        <f>IF(ROUND(EY773-FA773,2)&gt;0,ROUND(EY773-FA773,2),0)</f>
        <v>0</v>
      </c>
      <c r="GB773">
        <v>771</v>
      </c>
      <c r="GC773" s="7">
        <f>IF(HB772&gt;0,GC772-1000,GC772)</f>
        <v>0</v>
      </c>
      <c r="GD773" s="20">
        <f>IF(HB772&gt;0,ROUND(PMT($F$92/12,$F$96*12,-GC773),5),0)</f>
        <v>0</v>
      </c>
      <c r="GE773" s="15">
        <f>IF(HB772&gt;0,ROUND(GC773*$GE$1/1000,2),0)</f>
        <v>0</v>
      </c>
      <c r="GF773" s="9">
        <f>INT(GE773)</f>
        <v>0</v>
      </c>
      <c r="GG773" s="23">
        <f>INT((GE773-GF773)*10)/10</f>
        <v>0</v>
      </c>
      <c r="GH773" s="17">
        <f>GE773-GF773-GG773</f>
        <v>0</v>
      </c>
      <c r="GI773" s="23">
        <f>IF(OR(GH773=0.05,GH773=0),GH773,IF(AND(GH773&gt;0.051,GH773&lt;0.1),0.1,IF(AND(GH773&gt;0.001,GH773&lt;0.05),0.05,GH773)))</f>
        <v>0</v>
      </c>
      <c r="GJ773" s="23">
        <f>GF773+GG773+GI773</f>
        <v>0</v>
      </c>
      <c r="GK773" s="15">
        <f>IF(HB772&gt;0,ROUND($GD$1*$GK$1,2),0)</f>
        <v>0</v>
      </c>
      <c r="GL773" s="22">
        <v>0</v>
      </c>
      <c r="GM773" s="22">
        <f>IF(HB772&gt;0,ROUND($GD$1*$GM$1,0),0)</f>
        <v>0</v>
      </c>
      <c r="GN773" s="22">
        <f>IF(HB772&gt;0,ROUND($GD$1*$GN$1,2),0)</f>
        <v>0</v>
      </c>
      <c r="GO773" s="22">
        <f>IF(HB772&gt;0,ROUND($GD$1*$GO$1,2),0)</f>
        <v>0</v>
      </c>
      <c r="GP773" s="22">
        <f>IF(HB772&gt;0,ROUND($GD$1*$GP$1,2),0)</f>
        <v>0</v>
      </c>
      <c r="GQ773" s="15">
        <f>IF(HB772&gt;0,GK773+SUM(GM773:GP773),0)</f>
        <v>0</v>
      </c>
      <c r="GR773" s="22">
        <f>IF(HB772&gt;0,ROUND(GQ773/12,2),0)</f>
        <v>0</v>
      </c>
      <c r="GS773" s="9">
        <f>INT(GR773)</f>
        <v>0</v>
      </c>
      <c r="GT773" s="23">
        <f>INT((GR773-GS773)*10)/10</f>
        <v>0</v>
      </c>
      <c r="GU773" s="17">
        <f>GR773-GS773-GT773</f>
        <v>0</v>
      </c>
      <c r="GV773" s="23">
        <f>IF(OR(GU773=0.05,GU773=0),GU773,IF(AND(GU773&gt;0.051,GU773&lt;0.1),0.1,IF(AND(GU773&gt;0.001,GU773&lt;0.05),0.05,GU773)))</f>
        <v>0</v>
      </c>
      <c r="GW773" s="23">
        <f>GS773+GT773+GV773</f>
        <v>0</v>
      </c>
      <c r="GX773">
        <f>IF(HB772&gt;0,GX772,0)</f>
        <v>0</v>
      </c>
      <c r="GY773" s="7">
        <f>ROUND(GD773+GJ773+GW773+GX773,2)</f>
        <v>0</v>
      </c>
      <c r="GZ773" s="7">
        <f>IF(AND(GY773&gt;0,GY774=0),GY773,0)</f>
        <v>0</v>
      </c>
      <c r="HA773" s="7">
        <f>IF(HB772&gt;0,HA772,0)</f>
        <v>0</v>
      </c>
      <c r="HB773" s="7">
        <f>IF(ROUND(GY773-HA773,2)&gt;0,ROUND(GY773-HA773,2),0)</f>
        <v>0</v>
      </c>
    </row>
    <row r="774" spans="1:235">
      <c r="BB774">
        <v>772</v>
      </c>
      <c r="BC774" s="7">
        <f>IF(BW773&gt;0,BC773-1000,BC773)</f>
        <v>0</v>
      </c>
      <c r="BD774" s="20">
        <f>IF(BW773&gt;0,ROUND(PMT($F$92/12,$F$96*12,-BC774),5),0)</f>
        <v>0</v>
      </c>
      <c r="BE774" s="15">
        <f>IF(BW773&gt;0,ROUND(BC774*$E$1/1000,2),0)</f>
        <v>0</v>
      </c>
      <c r="BF774" s="15">
        <f>IF(BW773&gt;0,ROUND(MIN(BC774,$F$168)*$BF$1,2),0)</f>
        <v>0</v>
      </c>
      <c r="BG774" s="22">
        <v>0</v>
      </c>
      <c r="BH774" s="22">
        <f>IF(BW773&gt;0,ROUND(MIN(BC774,$F$168)*$BH$1,0),0)</f>
        <v>0</v>
      </c>
      <c r="BI774" s="22">
        <f>IF(BW773&gt;0,ROUND(MIN(BC774,$F$168)*$BI$1,2),0)</f>
        <v>0</v>
      </c>
      <c r="BJ774" s="22">
        <f>IF(BW773&gt;0,ROUND(MIN(BC774,$F$168)*$BJ$1,2),0)</f>
        <v>0</v>
      </c>
      <c r="BK774" s="22">
        <f>IF(BW773&gt;0,ROUND(MIN(BC774,$F$168)*$BK$1,2),0)</f>
        <v>0</v>
      </c>
      <c r="BL774" s="15">
        <f>IF(BW773&gt;0,BF774+SUM(BH774:BK774),0)</f>
        <v>0</v>
      </c>
      <c r="BM774" s="22">
        <f>IF(BW773&gt;0,ROUND(BL774/12,2),0)</f>
        <v>0</v>
      </c>
      <c r="BN774" s="9">
        <f>INT(BM774)</f>
        <v>0</v>
      </c>
      <c r="BO774" s="23">
        <f>INT((BM774-BN774)*10)/10</f>
        <v>0</v>
      </c>
      <c r="BP774" s="17">
        <f>BM774-BN774-BO774</f>
        <v>0</v>
      </c>
      <c r="BQ774" s="23">
        <f>IF(OR(BP774=0.05,BP774=0),BP774,IF(AND(BP774&gt;0.051,BP774&lt;0.1),0.1,IF(AND(BP774&gt;0.001,BP774&lt;0.05),0.05,BP774)))</f>
        <v>0</v>
      </c>
      <c r="BR774" s="23">
        <f>BN774+BO774+BQ774</f>
        <v>0</v>
      </c>
      <c r="BS774">
        <f>IF(BW773&gt;0,BS773,0)</f>
        <v>0</v>
      </c>
      <c r="BT774" s="7">
        <f>SUM(BD774:BE774)+BR774+BS774</f>
        <v>0</v>
      </c>
      <c r="BU774" s="7">
        <f>IF(AND(BT774&gt;0,BT775=0),BT774,0)</f>
        <v>0</v>
      </c>
      <c r="BV774" s="7">
        <f>IF(BW773&gt;0,BV773,0)</f>
        <v>0</v>
      </c>
      <c r="BW774" s="7">
        <f>IF(ROUND(BT774-BV774,2)&gt;0,ROUND(BT774-BV774,2),0)</f>
        <v>0</v>
      </c>
      <c r="CB774">
        <v>772</v>
      </c>
      <c r="CC774" s="7">
        <f>IF(DB773&gt;0,CC773-1000,CC773)</f>
        <v>0</v>
      </c>
      <c r="CD774" s="20">
        <f>IF(DB773&gt;0,ROUND(PMT($F$92/12,$F$96*12,-CC774),5),0)</f>
        <v>0</v>
      </c>
      <c r="CE774" s="15">
        <f>IF(DB773&gt;0,ROUND(CC774*$CE$1/1000,2),0)</f>
        <v>0</v>
      </c>
      <c r="CF774" s="9">
        <f>INT(CE774)</f>
        <v>0</v>
      </c>
      <c r="CG774" s="23">
        <f>INT((CE774-CF774)*10)/10</f>
        <v>0</v>
      </c>
      <c r="CH774" s="17">
        <f>CE774-CF774-CG774</f>
        <v>0</v>
      </c>
      <c r="CI774" s="23">
        <f>IF(OR(CH774=0.05,CH774=0),CH774,IF(AND(CH774&gt;0.051,CH774&lt;0.1),0.1,IF(AND(CH774&gt;0.001,CH774&lt;0.05),0.05,CH774)))</f>
        <v>0</v>
      </c>
      <c r="CJ774" s="23">
        <f>CF774+CG774+CI774</f>
        <v>0</v>
      </c>
      <c r="CK774" s="15">
        <f>IF(DB773&gt;0,ROUND($CD$1*$CK$1,2),0)</f>
        <v>0</v>
      </c>
      <c r="CL774" s="22">
        <v>0</v>
      </c>
      <c r="CM774" s="22">
        <f>IF(DB773&gt;0,ROUND($CD$1*$CM$1,2),0)</f>
        <v>0</v>
      </c>
      <c r="CN774" s="22">
        <f>IF(DB773&gt;0,ROUND($CD$1*$CN$1,2),0)</f>
        <v>0</v>
      </c>
      <c r="CO774" s="22">
        <f>IF(DB773&gt;0,ROUND($CD$1*$CO$1,2),0)</f>
        <v>0</v>
      </c>
      <c r="CP774" s="22">
        <f>IF(DB773&gt;0,ROUND($CD$1*$CP$1,2),0)</f>
        <v>0</v>
      </c>
      <c r="CQ774" s="15">
        <f>IF(DB773&gt;0,CK774+SUM(CM774:CP774),0)</f>
        <v>0</v>
      </c>
      <c r="CR774" s="22">
        <f>IF(DB773&gt;0,ROUND(CQ774/12,2),0)</f>
        <v>0</v>
      </c>
      <c r="CS774" s="9">
        <f>INT(CR774)</f>
        <v>0</v>
      </c>
      <c r="CT774" s="23">
        <f>INT((CR774-CS774)*10)/10</f>
        <v>0</v>
      </c>
      <c r="CU774" s="17">
        <f>CR774-CS774-CT774</f>
        <v>0</v>
      </c>
      <c r="CV774" s="23">
        <f>IF(OR(CU774=0.05,CU774=0),CU774,IF(AND(CU774&gt;0.051,CU774&lt;0.1),0.1,IF(AND(CU774&gt;0.001,CU774&lt;0.05),0.05,CU774)))</f>
        <v>0</v>
      </c>
      <c r="CW774" s="23">
        <f>CS774+CT774+CV774</f>
        <v>0</v>
      </c>
      <c r="CX774">
        <f>IF(DB773&gt;0,CX773,0)</f>
        <v>0</v>
      </c>
      <c r="CY774" s="7">
        <f>ROUND(CD774+CJ774+CW774+CX774,2)</f>
        <v>0</v>
      </c>
      <c r="CZ774" s="7">
        <f>IF(AND(CY774&gt;0,CY775=0),CY774,0)</f>
        <v>0</v>
      </c>
      <c r="DA774" s="7">
        <f>IF(DB773&gt;0,DA773,0)</f>
        <v>0</v>
      </c>
      <c r="DB774" s="7">
        <f>IF(ROUND(CY774-DA774,2)&gt;0,ROUND(CY774-DA774,2),0)</f>
        <v>0</v>
      </c>
      <c r="EB774">
        <v>772</v>
      </c>
      <c r="EC774" s="7">
        <f>IF(FB773&gt;0,EC773-1000,EC773)</f>
        <v>0</v>
      </c>
      <c r="ED774" s="20">
        <f>IF(FB773&gt;0,ROUND(PMT($F$92/12,$F$96*12,-EC774),5),0)</f>
        <v>0</v>
      </c>
      <c r="EE774" s="15">
        <f>IF(FB773&gt;0,ROUND(EC774*$EE$1/1000,2),0)</f>
        <v>0</v>
      </c>
      <c r="EF774" s="9">
        <f>INT(EE774)</f>
        <v>0</v>
      </c>
      <c r="EG774" s="23">
        <f>INT((EE774-EF774)*10)/10</f>
        <v>0</v>
      </c>
      <c r="EH774" s="17">
        <f>EE774-EF774-EG774</f>
        <v>0</v>
      </c>
      <c r="EI774" s="23">
        <f>IF(OR(EH774=0.05,EH774=0),EH774,IF(AND(EH774&gt;0.051,EH774&lt;0.1),0.1,IF(AND(EH774&gt;0.001,EH774&lt;0.05),0.05,EH774)))</f>
        <v>0</v>
      </c>
      <c r="EJ774" s="23">
        <f>EF774+EG774+EI774</f>
        <v>0</v>
      </c>
      <c r="EK774" s="15">
        <f>IF(FB773&gt;0,ROUND($ED$1*$EK$1,2),0)</f>
        <v>0</v>
      </c>
      <c r="EL774" s="22">
        <v>0</v>
      </c>
      <c r="EM774" s="22">
        <f>IF(FB773&gt;0,ROUND($ED$1*$EM$1,0),0)</f>
        <v>0</v>
      </c>
      <c r="EN774" s="22">
        <f>IF(FB773&gt;0,ROUND($ED$1*$EN$1,2),0)</f>
        <v>0</v>
      </c>
      <c r="EO774" s="22">
        <f>IF(FB773&gt;0,ROUND($ED$1*$EO$1,2),0)</f>
        <v>0</v>
      </c>
      <c r="EP774" s="22">
        <f>IF(FB773&gt;0,ROUND($ED$1*$EP$1,2),0)</f>
        <v>0</v>
      </c>
      <c r="EQ774" s="15">
        <f>IF(FB773&gt;0,EK774+SUM(EM774:EP774),0)</f>
        <v>0</v>
      </c>
      <c r="ER774" s="22">
        <f>IF(FB773&gt;0,ROUND(EQ774/12,2),0)</f>
        <v>0</v>
      </c>
      <c r="ES774" s="9">
        <f>INT(ER774)</f>
        <v>0</v>
      </c>
      <c r="ET774" s="23">
        <f>INT((ER774-ES774)*10)/10</f>
        <v>0</v>
      </c>
      <c r="EU774" s="17">
        <f>ER774-ES774-ET774</f>
        <v>0</v>
      </c>
      <c r="EV774" s="23">
        <f>IF(OR(EU774=0.05,EU774=0),EU774,IF(AND(EU774&gt;0.051,EU774&lt;0.1),0.1,IF(AND(EU774&gt;0.001,EU774&lt;0.05),0.05,EU774)))</f>
        <v>0</v>
      </c>
      <c r="EW774" s="23">
        <f>ES774+ET774+EV774</f>
        <v>0</v>
      </c>
      <c r="EX774">
        <f>IF(FB773&gt;0,EX773,0)</f>
        <v>0</v>
      </c>
      <c r="EY774" s="7">
        <f>ROUND(ED774+EJ774+EW774+EX774,2)</f>
        <v>0</v>
      </c>
      <c r="EZ774" s="7">
        <f>IF(AND(EY774&gt;0,EY775=0),EY774,0)</f>
        <v>0</v>
      </c>
      <c r="FA774" s="7">
        <f>IF(FB773&gt;0,FA773,0)</f>
        <v>0</v>
      </c>
      <c r="FB774" s="7">
        <f>IF(ROUND(EY774-FA774,2)&gt;0,ROUND(EY774-FA774,2),0)</f>
        <v>0</v>
      </c>
      <c r="GB774">
        <v>772</v>
      </c>
      <c r="GC774" s="7">
        <f>IF(HB773&gt;0,GC773-1000,GC773)</f>
        <v>0</v>
      </c>
      <c r="GD774" s="20">
        <f>IF(HB773&gt;0,ROUND(PMT($F$92/12,$F$96*12,-GC774),5),0)</f>
        <v>0</v>
      </c>
      <c r="GE774" s="15">
        <f>IF(HB773&gt;0,ROUND(GC774*$GE$1/1000,2),0)</f>
        <v>0</v>
      </c>
      <c r="GF774" s="9">
        <f>INT(GE774)</f>
        <v>0</v>
      </c>
      <c r="GG774" s="23">
        <f>INT((GE774-GF774)*10)/10</f>
        <v>0</v>
      </c>
      <c r="GH774" s="17">
        <f>GE774-GF774-GG774</f>
        <v>0</v>
      </c>
      <c r="GI774" s="23">
        <f>IF(OR(GH774=0.05,GH774=0),GH774,IF(AND(GH774&gt;0.051,GH774&lt;0.1),0.1,IF(AND(GH774&gt;0.001,GH774&lt;0.05),0.05,GH774)))</f>
        <v>0</v>
      </c>
      <c r="GJ774" s="23">
        <f>GF774+GG774+GI774</f>
        <v>0</v>
      </c>
      <c r="GK774" s="15">
        <f>IF(HB773&gt;0,ROUND($GD$1*$GK$1,2),0)</f>
        <v>0</v>
      </c>
      <c r="GL774" s="22">
        <v>0</v>
      </c>
      <c r="GM774" s="22">
        <f>IF(HB773&gt;0,ROUND($GD$1*$GM$1,0),0)</f>
        <v>0</v>
      </c>
      <c r="GN774" s="22">
        <f>IF(HB773&gt;0,ROUND($GD$1*$GN$1,2),0)</f>
        <v>0</v>
      </c>
      <c r="GO774" s="22">
        <f>IF(HB773&gt;0,ROUND($GD$1*$GO$1,2),0)</f>
        <v>0</v>
      </c>
      <c r="GP774" s="22">
        <f>IF(HB773&gt;0,ROUND($GD$1*$GP$1,2),0)</f>
        <v>0</v>
      </c>
      <c r="GQ774" s="15">
        <f>IF(HB773&gt;0,GK774+SUM(GM774:GP774),0)</f>
        <v>0</v>
      </c>
      <c r="GR774" s="22">
        <f>IF(HB773&gt;0,ROUND(GQ774/12,2),0)</f>
        <v>0</v>
      </c>
      <c r="GS774" s="9">
        <f>INT(GR774)</f>
        <v>0</v>
      </c>
      <c r="GT774" s="23">
        <f>INT((GR774-GS774)*10)/10</f>
        <v>0</v>
      </c>
      <c r="GU774" s="17">
        <f>GR774-GS774-GT774</f>
        <v>0</v>
      </c>
      <c r="GV774" s="23">
        <f>IF(OR(GU774=0.05,GU774=0),GU774,IF(AND(GU774&gt;0.051,GU774&lt;0.1),0.1,IF(AND(GU774&gt;0.001,GU774&lt;0.05),0.05,GU774)))</f>
        <v>0</v>
      </c>
      <c r="GW774" s="23">
        <f>GS774+GT774+GV774</f>
        <v>0</v>
      </c>
      <c r="GX774">
        <f>IF(HB773&gt;0,GX773,0)</f>
        <v>0</v>
      </c>
      <c r="GY774" s="7">
        <f>ROUND(GD774+GJ774+GW774+GX774,2)</f>
        <v>0</v>
      </c>
      <c r="GZ774" s="7">
        <f>IF(AND(GY774&gt;0,GY775=0),GY774,0)</f>
        <v>0</v>
      </c>
      <c r="HA774" s="7">
        <f>IF(HB773&gt;0,HA773,0)</f>
        <v>0</v>
      </c>
      <c r="HB774" s="7">
        <f>IF(ROUND(GY774-HA774,2)&gt;0,ROUND(GY774-HA774,2),0)</f>
        <v>0</v>
      </c>
    </row>
    <row r="775" spans="1:235">
      <c r="BB775">
        <v>773</v>
      </c>
      <c r="BC775" s="7">
        <f>IF(BW774&gt;0,BC774-1000,BC774)</f>
        <v>0</v>
      </c>
      <c r="BD775" s="20">
        <f>IF(BW774&gt;0,ROUND(PMT($F$92/12,$F$96*12,-BC775),5),0)</f>
        <v>0</v>
      </c>
      <c r="BE775" s="15">
        <f>IF(BW774&gt;0,ROUND(BC775*$E$1/1000,2),0)</f>
        <v>0</v>
      </c>
      <c r="BF775" s="15">
        <f>IF(BW774&gt;0,ROUND(MIN(BC775,$F$168)*$BF$1,2),0)</f>
        <v>0</v>
      </c>
      <c r="BG775" s="22">
        <v>0</v>
      </c>
      <c r="BH775" s="22">
        <f>IF(BW774&gt;0,ROUND(MIN(BC775,$F$168)*$BH$1,0),0)</f>
        <v>0</v>
      </c>
      <c r="BI775" s="22">
        <f>IF(BW774&gt;0,ROUND(MIN(BC775,$F$168)*$BI$1,2),0)</f>
        <v>0</v>
      </c>
      <c r="BJ775" s="22">
        <f>IF(BW774&gt;0,ROUND(MIN(BC775,$F$168)*$BJ$1,2),0)</f>
        <v>0</v>
      </c>
      <c r="BK775" s="22">
        <f>IF(BW774&gt;0,ROUND(MIN(BC775,$F$168)*$BK$1,2),0)</f>
        <v>0</v>
      </c>
      <c r="BL775" s="15">
        <f>IF(BW774&gt;0,BF775+SUM(BH775:BK775),0)</f>
        <v>0</v>
      </c>
      <c r="BM775" s="22">
        <f>IF(BW774&gt;0,ROUND(BL775/12,2),0)</f>
        <v>0</v>
      </c>
      <c r="BN775" s="9">
        <f>INT(BM775)</f>
        <v>0</v>
      </c>
      <c r="BO775" s="23">
        <f>INT((BM775-BN775)*10)/10</f>
        <v>0</v>
      </c>
      <c r="BP775" s="17">
        <f>BM775-BN775-BO775</f>
        <v>0</v>
      </c>
      <c r="BQ775" s="23">
        <f>IF(OR(BP775=0.05,BP775=0),BP775,IF(AND(BP775&gt;0.051,BP775&lt;0.1),0.1,IF(AND(BP775&gt;0.001,BP775&lt;0.05),0.05,BP775)))</f>
        <v>0</v>
      </c>
      <c r="BR775" s="23">
        <f>BN775+BO775+BQ775</f>
        <v>0</v>
      </c>
      <c r="BS775">
        <f>IF(BW774&gt;0,BS774,0)</f>
        <v>0</v>
      </c>
      <c r="BT775" s="7">
        <f>SUM(BD775:BE775)+BR775+BS775</f>
        <v>0</v>
      </c>
      <c r="BU775" s="7">
        <f>IF(AND(BT775&gt;0,BT776=0),BT775,0)</f>
        <v>0</v>
      </c>
      <c r="BV775" s="7">
        <f>IF(BW774&gt;0,BV774,0)</f>
        <v>0</v>
      </c>
      <c r="BW775" s="7">
        <f>IF(ROUND(BT775-BV775,2)&gt;0,ROUND(BT775-BV775,2),0)</f>
        <v>0</v>
      </c>
      <c r="CB775">
        <v>773</v>
      </c>
      <c r="CC775" s="7">
        <f>IF(DB774&gt;0,CC774-1000,CC774)</f>
        <v>0</v>
      </c>
      <c r="CD775" s="20">
        <f>IF(DB774&gt;0,ROUND(PMT($F$92/12,$F$96*12,-CC775),5),0)</f>
        <v>0</v>
      </c>
      <c r="CE775" s="15">
        <f>IF(DB774&gt;0,ROUND(CC775*$CE$1/1000,2),0)</f>
        <v>0</v>
      </c>
      <c r="CF775" s="9">
        <f>INT(CE775)</f>
        <v>0</v>
      </c>
      <c r="CG775" s="23">
        <f>INT((CE775-CF775)*10)/10</f>
        <v>0</v>
      </c>
      <c r="CH775" s="17">
        <f>CE775-CF775-CG775</f>
        <v>0</v>
      </c>
      <c r="CI775" s="23">
        <f>IF(OR(CH775=0.05,CH775=0),CH775,IF(AND(CH775&gt;0.051,CH775&lt;0.1),0.1,IF(AND(CH775&gt;0.001,CH775&lt;0.05),0.05,CH775)))</f>
        <v>0</v>
      </c>
      <c r="CJ775" s="23">
        <f>CF775+CG775+CI775</f>
        <v>0</v>
      </c>
      <c r="CK775" s="15">
        <f>IF(DB774&gt;0,ROUND($CD$1*$CK$1,2),0)</f>
        <v>0</v>
      </c>
      <c r="CL775" s="22">
        <v>0</v>
      </c>
      <c r="CM775" s="22">
        <f>IF(DB774&gt;0,ROUND($CD$1*$CM$1,2),0)</f>
        <v>0</v>
      </c>
      <c r="CN775" s="22">
        <f>IF(DB774&gt;0,ROUND($CD$1*$CN$1,2),0)</f>
        <v>0</v>
      </c>
      <c r="CO775" s="22">
        <f>IF(DB774&gt;0,ROUND($CD$1*$CO$1,2),0)</f>
        <v>0</v>
      </c>
      <c r="CP775" s="22">
        <f>IF(DB774&gt;0,ROUND($CD$1*$CP$1,2),0)</f>
        <v>0</v>
      </c>
      <c r="CQ775" s="15">
        <f>IF(DB774&gt;0,CK775+SUM(CM775:CP775),0)</f>
        <v>0</v>
      </c>
      <c r="CR775" s="22">
        <f>IF(DB774&gt;0,ROUND(CQ775/12,2),0)</f>
        <v>0</v>
      </c>
      <c r="CS775" s="9">
        <f>INT(CR775)</f>
        <v>0</v>
      </c>
      <c r="CT775" s="23">
        <f>INT((CR775-CS775)*10)/10</f>
        <v>0</v>
      </c>
      <c r="CU775" s="17">
        <f>CR775-CS775-CT775</f>
        <v>0</v>
      </c>
      <c r="CV775" s="23">
        <f>IF(OR(CU775=0.05,CU775=0),CU775,IF(AND(CU775&gt;0.051,CU775&lt;0.1),0.1,IF(AND(CU775&gt;0.001,CU775&lt;0.05),0.05,CU775)))</f>
        <v>0</v>
      </c>
      <c r="CW775" s="23">
        <f>CS775+CT775+CV775</f>
        <v>0</v>
      </c>
      <c r="CX775">
        <f>IF(DB774&gt;0,CX774,0)</f>
        <v>0</v>
      </c>
      <c r="CY775" s="7">
        <f>ROUND(CD775+CJ775+CW775+CX775,2)</f>
        <v>0</v>
      </c>
      <c r="CZ775" s="7">
        <f>IF(AND(CY775&gt;0,CY776=0),CY775,0)</f>
        <v>0</v>
      </c>
      <c r="DA775" s="7">
        <f>IF(DB774&gt;0,DA774,0)</f>
        <v>0</v>
      </c>
      <c r="DB775" s="7">
        <f>IF(ROUND(CY775-DA775,2)&gt;0,ROUND(CY775-DA775,2),0)</f>
        <v>0</v>
      </c>
      <c r="EB775">
        <v>773</v>
      </c>
      <c r="EC775" s="7">
        <f>IF(FB774&gt;0,EC774-1000,EC774)</f>
        <v>0</v>
      </c>
      <c r="ED775" s="20">
        <f>IF(FB774&gt;0,ROUND(PMT($F$92/12,$F$96*12,-EC775),5),0)</f>
        <v>0</v>
      </c>
      <c r="EE775" s="15">
        <f>IF(FB774&gt;0,ROUND(EC775*$EE$1/1000,2),0)</f>
        <v>0</v>
      </c>
      <c r="EF775" s="9">
        <f>INT(EE775)</f>
        <v>0</v>
      </c>
      <c r="EG775" s="23">
        <f>INT((EE775-EF775)*10)/10</f>
        <v>0</v>
      </c>
      <c r="EH775" s="17">
        <f>EE775-EF775-EG775</f>
        <v>0</v>
      </c>
      <c r="EI775" s="23">
        <f>IF(OR(EH775=0.05,EH775=0),EH775,IF(AND(EH775&gt;0.051,EH775&lt;0.1),0.1,IF(AND(EH775&gt;0.001,EH775&lt;0.05),0.05,EH775)))</f>
        <v>0</v>
      </c>
      <c r="EJ775" s="23">
        <f>EF775+EG775+EI775</f>
        <v>0</v>
      </c>
      <c r="EK775" s="15">
        <f>IF(FB774&gt;0,ROUND($ED$1*$EK$1,2),0)</f>
        <v>0</v>
      </c>
      <c r="EL775" s="22">
        <v>0</v>
      </c>
      <c r="EM775" s="22">
        <f>IF(FB774&gt;0,ROUND($ED$1*$EM$1,0),0)</f>
        <v>0</v>
      </c>
      <c r="EN775" s="22">
        <f>IF(FB774&gt;0,ROUND($ED$1*$EN$1,2),0)</f>
        <v>0</v>
      </c>
      <c r="EO775" s="22">
        <f>IF(FB774&gt;0,ROUND($ED$1*$EO$1,2),0)</f>
        <v>0</v>
      </c>
      <c r="EP775" s="22">
        <f>IF(FB774&gt;0,ROUND($ED$1*$EP$1,2),0)</f>
        <v>0</v>
      </c>
      <c r="EQ775" s="15">
        <f>IF(FB774&gt;0,EK775+SUM(EM775:EP775),0)</f>
        <v>0</v>
      </c>
      <c r="ER775" s="22">
        <f>IF(FB774&gt;0,ROUND(EQ775/12,2),0)</f>
        <v>0</v>
      </c>
      <c r="ES775" s="9">
        <f>INT(ER775)</f>
        <v>0</v>
      </c>
      <c r="ET775" s="23">
        <f>INT((ER775-ES775)*10)/10</f>
        <v>0</v>
      </c>
      <c r="EU775" s="17">
        <f>ER775-ES775-ET775</f>
        <v>0</v>
      </c>
      <c r="EV775" s="23">
        <f>IF(OR(EU775=0.05,EU775=0),EU775,IF(AND(EU775&gt;0.051,EU775&lt;0.1),0.1,IF(AND(EU775&gt;0.001,EU775&lt;0.05),0.05,EU775)))</f>
        <v>0</v>
      </c>
      <c r="EW775" s="23">
        <f>ES775+ET775+EV775</f>
        <v>0</v>
      </c>
      <c r="EX775">
        <f>IF(FB774&gt;0,EX774,0)</f>
        <v>0</v>
      </c>
      <c r="EY775" s="7">
        <f>ROUND(ED775+EJ775+EW775+EX775,2)</f>
        <v>0</v>
      </c>
      <c r="EZ775" s="7">
        <f>IF(AND(EY775&gt;0,EY776=0),EY775,0)</f>
        <v>0</v>
      </c>
      <c r="FA775" s="7">
        <f>IF(FB774&gt;0,FA774,0)</f>
        <v>0</v>
      </c>
      <c r="FB775" s="7">
        <f>IF(ROUND(EY775-FA775,2)&gt;0,ROUND(EY775-FA775,2),0)</f>
        <v>0</v>
      </c>
      <c r="GB775">
        <v>773</v>
      </c>
      <c r="GC775" s="7">
        <f>IF(HB774&gt;0,GC774-1000,GC774)</f>
        <v>0</v>
      </c>
      <c r="GD775" s="20">
        <f>IF(HB774&gt;0,ROUND(PMT($F$92/12,$F$96*12,-GC775),5),0)</f>
        <v>0</v>
      </c>
      <c r="GE775" s="15">
        <f>IF(HB774&gt;0,ROUND(GC775*$GE$1/1000,2),0)</f>
        <v>0</v>
      </c>
      <c r="GF775" s="9">
        <f>INT(GE775)</f>
        <v>0</v>
      </c>
      <c r="GG775" s="23">
        <f>INT((GE775-GF775)*10)/10</f>
        <v>0</v>
      </c>
      <c r="GH775" s="17">
        <f>GE775-GF775-GG775</f>
        <v>0</v>
      </c>
      <c r="GI775" s="23">
        <f>IF(OR(GH775=0.05,GH775=0),GH775,IF(AND(GH775&gt;0.051,GH775&lt;0.1),0.1,IF(AND(GH775&gt;0.001,GH775&lt;0.05),0.05,GH775)))</f>
        <v>0</v>
      </c>
      <c r="GJ775" s="23">
        <f>GF775+GG775+GI775</f>
        <v>0</v>
      </c>
      <c r="GK775" s="15">
        <f>IF(HB774&gt;0,ROUND($GD$1*$GK$1,2),0)</f>
        <v>0</v>
      </c>
      <c r="GL775" s="22">
        <v>0</v>
      </c>
      <c r="GM775" s="22">
        <f>IF(HB774&gt;0,ROUND($GD$1*$GM$1,0),0)</f>
        <v>0</v>
      </c>
      <c r="GN775" s="22">
        <f>IF(HB774&gt;0,ROUND($GD$1*$GN$1,2),0)</f>
        <v>0</v>
      </c>
      <c r="GO775" s="22">
        <f>IF(HB774&gt;0,ROUND($GD$1*$GO$1,2),0)</f>
        <v>0</v>
      </c>
      <c r="GP775" s="22">
        <f>IF(HB774&gt;0,ROUND($GD$1*$GP$1,2),0)</f>
        <v>0</v>
      </c>
      <c r="GQ775" s="15">
        <f>IF(HB774&gt;0,GK775+SUM(GM775:GP775),0)</f>
        <v>0</v>
      </c>
      <c r="GR775" s="22">
        <f>IF(HB774&gt;0,ROUND(GQ775/12,2),0)</f>
        <v>0</v>
      </c>
      <c r="GS775" s="9">
        <f>INT(GR775)</f>
        <v>0</v>
      </c>
      <c r="GT775" s="23">
        <f>INT((GR775-GS775)*10)/10</f>
        <v>0</v>
      </c>
      <c r="GU775" s="17">
        <f>GR775-GS775-GT775</f>
        <v>0</v>
      </c>
      <c r="GV775" s="23">
        <f>IF(OR(GU775=0.05,GU775=0),GU775,IF(AND(GU775&gt;0.051,GU775&lt;0.1),0.1,IF(AND(GU775&gt;0.001,GU775&lt;0.05),0.05,GU775)))</f>
        <v>0</v>
      </c>
      <c r="GW775" s="23">
        <f>GS775+GT775+GV775</f>
        <v>0</v>
      </c>
      <c r="GX775">
        <f>IF(HB774&gt;0,GX774,0)</f>
        <v>0</v>
      </c>
      <c r="GY775" s="7">
        <f>ROUND(GD775+GJ775+GW775+GX775,2)</f>
        <v>0</v>
      </c>
      <c r="GZ775" s="7">
        <f>IF(AND(GY775&gt;0,GY776=0),GY775,0)</f>
        <v>0</v>
      </c>
      <c r="HA775" s="7">
        <f>IF(HB774&gt;0,HA774,0)</f>
        <v>0</v>
      </c>
      <c r="HB775" s="7">
        <f>IF(ROUND(GY775-HA775,2)&gt;0,ROUND(GY775-HA775,2),0)</f>
        <v>0</v>
      </c>
    </row>
    <row r="776" spans="1:235">
      <c r="BB776">
        <v>774</v>
      </c>
      <c r="BC776" s="7">
        <f>IF(BW775&gt;0,BC775-1000,BC775)</f>
        <v>0</v>
      </c>
      <c r="BD776" s="20">
        <f>IF(BW775&gt;0,ROUND(PMT($F$92/12,$F$96*12,-BC776),5),0)</f>
        <v>0</v>
      </c>
      <c r="BE776" s="15">
        <f>IF(BW775&gt;0,ROUND(BC776*$E$1/1000,2),0)</f>
        <v>0</v>
      </c>
      <c r="BF776" s="15">
        <f>IF(BW775&gt;0,ROUND(MIN(BC776,$F$168)*$BF$1,2),0)</f>
        <v>0</v>
      </c>
      <c r="BG776" s="22">
        <v>0</v>
      </c>
      <c r="BH776" s="22">
        <f>IF(BW775&gt;0,ROUND(MIN(BC776,$F$168)*$BH$1,0),0)</f>
        <v>0</v>
      </c>
      <c r="BI776" s="22">
        <f>IF(BW775&gt;0,ROUND(MIN(BC776,$F$168)*$BI$1,2),0)</f>
        <v>0</v>
      </c>
      <c r="BJ776" s="22">
        <f>IF(BW775&gt;0,ROUND(MIN(BC776,$F$168)*$BJ$1,2),0)</f>
        <v>0</v>
      </c>
      <c r="BK776" s="22">
        <f>IF(BW775&gt;0,ROUND(MIN(BC776,$F$168)*$BK$1,2),0)</f>
        <v>0</v>
      </c>
      <c r="BL776" s="15">
        <f>IF(BW775&gt;0,BF776+SUM(BH776:BK776),0)</f>
        <v>0</v>
      </c>
      <c r="BM776" s="22">
        <f>IF(BW775&gt;0,ROUND(BL776/12,2),0)</f>
        <v>0</v>
      </c>
      <c r="BN776" s="9">
        <f>INT(BM776)</f>
        <v>0</v>
      </c>
      <c r="BO776" s="23">
        <f>INT((BM776-BN776)*10)/10</f>
        <v>0</v>
      </c>
      <c r="BP776" s="17">
        <f>BM776-BN776-BO776</f>
        <v>0</v>
      </c>
      <c r="BQ776" s="23">
        <f>IF(OR(BP776=0.05,BP776=0),BP776,IF(AND(BP776&gt;0.051,BP776&lt;0.1),0.1,IF(AND(BP776&gt;0.001,BP776&lt;0.05),0.05,BP776)))</f>
        <v>0</v>
      </c>
      <c r="BR776" s="23">
        <f>BN776+BO776+BQ776</f>
        <v>0</v>
      </c>
      <c r="BS776">
        <f>IF(BW775&gt;0,BS775,0)</f>
        <v>0</v>
      </c>
      <c r="BT776" s="7">
        <f>SUM(BD776:BE776)+BR776+BS776</f>
        <v>0</v>
      </c>
      <c r="BU776" s="7">
        <f>IF(AND(BT776&gt;0,BT777=0),BT776,0)</f>
        <v>0</v>
      </c>
      <c r="BV776" s="7">
        <f>IF(BW775&gt;0,BV775,0)</f>
        <v>0</v>
      </c>
      <c r="BW776" s="7">
        <f>IF(ROUND(BT776-BV776,2)&gt;0,ROUND(BT776-BV776,2),0)</f>
        <v>0</v>
      </c>
      <c r="CB776">
        <v>774</v>
      </c>
      <c r="CC776" s="7">
        <f>IF(DB775&gt;0,CC775-1000,CC775)</f>
        <v>0</v>
      </c>
      <c r="CD776" s="20">
        <f>IF(DB775&gt;0,ROUND(PMT($F$92/12,$F$96*12,-CC776),5),0)</f>
        <v>0</v>
      </c>
      <c r="CE776" s="15">
        <f>IF(DB775&gt;0,ROUND(CC776*$CE$1/1000,2),0)</f>
        <v>0</v>
      </c>
      <c r="CF776" s="9">
        <f>INT(CE776)</f>
        <v>0</v>
      </c>
      <c r="CG776" s="23">
        <f>INT((CE776-CF776)*10)/10</f>
        <v>0</v>
      </c>
      <c r="CH776" s="17">
        <f>CE776-CF776-CG776</f>
        <v>0</v>
      </c>
      <c r="CI776" s="23">
        <f>IF(OR(CH776=0.05,CH776=0),CH776,IF(AND(CH776&gt;0.051,CH776&lt;0.1),0.1,IF(AND(CH776&gt;0.001,CH776&lt;0.05),0.05,CH776)))</f>
        <v>0</v>
      </c>
      <c r="CJ776" s="23">
        <f>CF776+CG776+CI776</f>
        <v>0</v>
      </c>
      <c r="CK776" s="15">
        <f>IF(DB775&gt;0,ROUND($CD$1*$CK$1,2),0)</f>
        <v>0</v>
      </c>
      <c r="CL776" s="22">
        <v>0</v>
      </c>
      <c r="CM776" s="22">
        <f>IF(DB775&gt;0,ROUND($CD$1*$CM$1,2),0)</f>
        <v>0</v>
      </c>
      <c r="CN776" s="22">
        <f>IF(DB775&gt;0,ROUND($CD$1*$CN$1,2),0)</f>
        <v>0</v>
      </c>
      <c r="CO776" s="22">
        <f>IF(DB775&gt;0,ROUND($CD$1*$CO$1,2),0)</f>
        <v>0</v>
      </c>
      <c r="CP776" s="22">
        <f>IF(DB775&gt;0,ROUND($CD$1*$CP$1,2),0)</f>
        <v>0</v>
      </c>
      <c r="CQ776" s="15">
        <f>IF(DB775&gt;0,CK776+SUM(CM776:CP776),0)</f>
        <v>0</v>
      </c>
      <c r="CR776" s="22">
        <f>IF(DB775&gt;0,ROUND(CQ776/12,2),0)</f>
        <v>0</v>
      </c>
      <c r="CS776" s="9">
        <f>INT(CR776)</f>
        <v>0</v>
      </c>
      <c r="CT776" s="23">
        <f>INT((CR776-CS776)*10)/10</f>
        <v>0</v>
      </c>
      <c r="CU776" s="17">
        <f>CR776-CS776-CT776</f>
        <v>0</v>
      </c>
      <c r="CV776" s="23">
        <f>IF(OR(CU776=0.05,CU776=0),CU776,IF(AND(CU776&gt;0.051,CU776&lt;0.1),0.1,IF(AND(CU776&gt;0.001,CU776&lt;0.05),0.05,CU776)))</f>
        <v>0</v>
      </c>
      <c r="CW776" s="23">
        <f>CS776+CT776+CV776</f>
        <v>0</v>
      </c>
      <c r="CX776">
        <f>IF(DB775&gt;0,CX775,0)</f>
        <v>0</v>
      </c>
      <c r="CY776" s="7">
        <f>ROUND(CD776+CJ776+CW776+CX776,2)</f>
        <v>0</v>
      </c>
      <c r="CZ776" s="7">
        <f>IF(AND(CY776&gt;0,CY777=0),CY776,0)</f>
        <v>0</v>
      </c>
      <c r="DA776" s="7">
        <f>IF(DB775&gt;0,DA775,0)</f>
        <v>0</v>
      </c>
      <c r="DB776" s="7">
        <f>IF(ROUND(CY776-DA776,2)&gt;0,ROUND(CY776-DA776,2),0)</f>
        <v>0</v>
      </c>
      <c r="EB776">
        <v>774</v>
      </c>
      <c r="EC776" s="7">
        <f>IF(FB775&gt;0,EC775-1000,EC775)</f>
        <v>0</v>
      </c>
      <c r="ED776" s="20">
        <f>IF(FB775&gt;0,ROUND(PMT($F$92/12,$F$96*12,-EC776),5),0)</f>
        <v>0</v>
      </c>
      <c r="EE776" s="15">
        <f>IF(FB775&gt;0,ROUND(EC776*$EE$1/1000,2),0)</f>
        <v>0</v>
      </c>
      <c r="EF776" s="9">
        <f>INT(EE776)</f>
        <v>0</v>
      </c>
      <c r="EG776" s="23">
        <f>INT((EE776-EF776)*10)/10</f>
        <v>0</v>
      </c>
      <c r="EH776" s="17">
        <f>EE776-EF776-EG776</f>
        <v>0</v>
      </c>
      <c r="EI776" s="23">
        <f>IF(OR(EH776=0.05,EH776=0),EH776,IF(AND(EH776&gt;0.051,EH776&lt;0.1),0.1,IF(AND(EH776&gt;0.001,EH776&lt;0.05),0.05,EH776)))</f>
        <v>0</v>
      </c>
      <c r="EJ776" s="23">
        <f>EF776+EG776+EI776</f>
        <v>0</v>
      </c>
      <c r="EK776" s="15">
        <f>IF(FB775&gt;0,ROUND($ED$1*$EK$1,2),0)</f>
        <v>0</v>
      </c>
      <c r="EL776" s="22">
        <v>0</v>
      </c>
      <c r="EM776" s="22">
        <f>IF(FB775&gt;0,ROUND($ED$1*$EM$1,0),0)</f>
        <v>0</v>
      </c>
      <c r="EN776" s="22">
        <f>IF(FB775&gt;0,ROUND($ED$1*$EN$1,2),0)</f>
        <v>0</v>
      </c>
      <c r="EO776" s="22">
        <f>IF(FB775&gt;0,ROUND($ED$1*$EO$1,2),0)</f>
        <v>0</v>
      </c>
      <c r="EP776" s="22">
        <f>IF(FB775&gt;0,ROUND($ED$1*$EP$1,2),0)</f>
        <v>0</v>
      </c>
      <c r="EQ776" s="15">
        <f>IF(FB775&gt;0,EK776+SUM(EM776:EP776),0)</f>
        <v>0</v>
      </c>
      <c r="ER776" s="22">
        <f>IF(FB775&gt;0,ROUND(EQ776/12,2),0)</f>
        <v>0</v>
      </c>
      <c r="ES776" s="9">
        <f>INT(ER776)</f>
        <v>0</v>
      </c>
      <c r="ET776" s="23">
        <f>INT((ER776-ES776)*10)/10</f>
        <v>0</v>
      </c>
      <c r="EU776" s="17">
        <f>ER776-ES776-ET776</f>
        <v>0</v>
      </c>
      <c r="EV776" s="23">
        <f>IF(OR(EU776=0.05,EU776=0),EU776,IF(AND(EU776&gt;0.051,EU776&lt;0.1),0.1,IF(AND(EU776&gt;0.001,EU776&lt;0.05),0.05,EU776)))</f>
        <v>0</v>
      </c>
      <c r="EW776" s="23">
        <f>ES776+ET776+EV776</f>
        <v>0</v>
      </c>
      <c r="EX776">
        <f>IF(FB775&gt;0,EX775,0)</f>
        <v>0</v>
      </c>
      <c r="EY776" s="7">
        <f>ROUND(ED776+EJ776+EW776+EX776,2)</f>
        <v>0</v>
      </c>
      <c r="EZ776" s="7">
        <f>IF(AND(EY776&gt;0,EY777=0),EY776,0)</f>
        <v>0</v>
      </c>
      <c r="FA776" s="7">
        <f>IF(FB775&gt;0,FA775,0)</f>
        <v>0</v>
      </c>
      <c r="FB776" s="7">
        <f>IF(ROUND(EY776-FA776,2)&gt;0,ROUND(EY776-FA776,2),0)</f>
        <v>0</v>
      </c>
      <c r="GB776">
        <v>774</v>
      </c>
      <c r="GC776" s="7">
        <f>IF(HB775&gt;0,GC775-1000,GC775)</f>
        <v>0</v>
      </c>
      <c r="GD776" s="20">
        <f>IF(HB775&gt;0,ROUND(PMT($F$92/12,$F$96*12,-GC776),5),0)</f>
        <v>0</v>
      </c>
      <c r="GE776" s="15">
        <f>IF(HB775&gt;0,ROUND(GC776*$GE$1/1000,2),0)</f>
        <v>0</v>
      </c>
      <c r="GF776" s="9">
        <f>INT(GE776)</f>
        <v>0</v>
      </c>
      <c r="GG776" s="23">
        <f>INT((GE776-GF776)*10)/10</f>
        <v>0</v>
      </c>
      <c r="GH776" s="17">
        <f>GE776-GF776-GG776</f>
        <v>0</v>
      </c>
      <c r="GI776" s="23">
        <f>IF(OR(GH776=0.05,GH776=0),GH776,IF(AND(GH776&gt;0.051,GH776&lt;0.1),0.1,IF(AND(GH776&gt;0.001,GH776&lt;0.05),0.05,GH776)))</f>
        <v>0</v>
      </c>
      <c r="GJ776" s="23">
        <f>GF776+GG776+GI776</f>
        <v>0</v>
      </c>
      <c r="GK776" s="15">
        <f>IF(HB775&gt;0,ROUND($GD$1*$GK$1,2),0)</f>
        <v>0</v>
      </c>
      <c r="GL776" s="22">
        <v>0</v>
      </c>
      <c r="GM776" s="22">
        <f>IF(HB775&gt;0,ROUND($GD$1*$GM$1,0),0)</f>
        <v>0</v>
      </c>
      <c r="GN776" s="22">
        <f>IF(HB775&gt;0,ROUND($GD$1*$GN$1,2),0)</f>
        <v>0</v>
      </c>
      <c r="GO776" s="22">
        <f>IF(HB775&gt;0,ROUND($GD$1*$GO$1,2),0)</f>
        <v>0</v>
      </c>
      <c r="GP776" s="22">
        <f>IF(HB775&gt;0,ROUND($GD$1*$GP$1,2),0)</f>
        <v>0</v>
      </c>
      <c r="GQ776" s="15">
        <f>IF(HB775&gt;0,GK776+SUM(GM776:GP776),0)</f>
        <v>0</v>
      </c>
      <c r="GR776" s="22">
        <f>IF(HB775&gt;0,ROUND(GQ776/12,2),0)</f>
        <v>0</v>
      </c>
      <c r="GS776" s="9">
        <f>INT(GR776)</f>
        <v>0</v>
      </c>
      <c r="GT776" s="23">
        <f>INT((GR776-GS776)*10)/10</f>
        <v>0</v>
      </c>
      <c r="GU776" s="17">
        <f>GR776-GS776-GT776</f>
        <v>0</v>
      </c>
      <c r="GV776" s="23">
        <f>IF(OR(GU776=0.05,GU776=0),GU776,IF(AND(GU776&gt;0.051,GU776&lt;0.1),0.1,IF(AND(GU776&gt;0.001,GU776&lt;0.05),0.05,GU776)))</f>
        <v>0</v>
      </c>
      <c r="GW776" s="23">
        <f>GS776+GT776+GV776</f>
        <v>0</v>
      </c>
      <c r="GX776">
        <f>IF(HB775&gt;0,GX775,0)</f>
        <v>0</v>
      </c>
      <c r="GY776" s="7">
        <f>ROUND(GD776+GJ776+GW776+GX776,2)</f>
        <v>0</v>
      </c>
      <c r="GZ776" s="7">
        <f>IF(AND(GY776&gt;0,GY777=0),GY776,0)</f>
        <v>0</v>
      </c>
      <c r="HA776" s="7">
        <f>IF(HB775&gt;0,HA775,0)</f>
        <v>0</v>
      </c>
      <c r="HB776" s="7">
        <f>IF(ROUND(GY776-HA776,2)&gt;0,ROUND(GY776-HA776,2),0)</f>
        <v>0</v>
      </c>
    </row>
    <row r="777" spans="1:235">
      <c r="BB777">
        <v>775</v>
      </c>
      <c r="BC777" s="7">
        <f>IF(BW776&gt;0,BC776-1000,BC776)</f>
        <v>0</v>
      </c>
      <c r="BD777" s="20">
        <f>IF(BW776&gt;0,ROUND(PMT($F$92/12,$F$96*12,-BC777),5),0)</f>
        <v>0</v>
      </c>
      <c r="BE777" s="15">
        <f>IF(BW776&gt;0,ROUND(BC777*$E$1/1000,2),0)</f>
        <v>0</v>
      </c>
      <c r="BF777" s="15">
        <f>IF(BW776&gt;0,ROUND(MIN(BC777,$F$168)*$BF$1,2),0)</f>
        <v>0</v>
      </c>
      <c r="BG777" s="22">
        <v>0</v>
      </c>
      <c r="BH777" s="22">
        <f>IF(BW776&gt;0,ROUND(MIN(BC777,$F$168)*$BH$1,0),0)</f>
        <v>0</v>
      </c>
      <c r="BI777" s="22">
        <f>IF(BW776&gt;0,ROUND(MIN(BC777,$F$168)*$BI$1,2),0)</f>
        <v>0</v>
      </c>
      <c r="BJ777" s="22">
        <f>IF(BW776&gt;0,ROUND(MIN(BC777,$F$168)*$BJ$1,2),0)</f>
        <v>0</v>
      </c>
      <c r="BK777" s="22">
        <f>IF(BW776&gt;0,ROUND(MIN(BC777,$F$168)*$BK$1,2),0)</f>
        <v>0</v>
      </c>
      <c r="BL777" s="15">
        <f>IF(BW776&gt;0,BF777+SUM(BH777:BK777),0)</f>
        <v>0</v>
      </c>
      <c r="BM777" s="22">
        <f>IF(BW776&gt;0,ROUND(BL777/12,2),0)</f>
        <v>0</v>
      </c>
      <c r="BN777" s="9">
        <f>INT(BM777)</f>
        <v>0</v>
      </c>
      <c r="BO777" s="23">
        <f>INT((BM777-BN777)*10)/10</f>
        <v>0</v>
      </c>
      <c r="BP777" s="17">
        <f>BM777-BN777-BO777</f>
        <v>0</v>
      </c>
      <c r="BQ777" s="23">
        <f>IF(OR(BP777=0.05,BP777=0),BP777,IF(AND(BP777&gt;0.051,BP777&lt;0.1),0.1,IF(AND(BP777&gt;0.001,BP777&lt;0.05),0.05,BP777)))</f>
        <v>0</v>
      </c>
      <c r="BR777" s="23">
        <f>BN777+BO777+BQ777</f>
        <v>0</v>
      </c>
      <c r="BS777">
        <f>IF(BW776&gt;0,BS776,0)</f>
        <v>0</v>
      </c>
      <c r="BT777" s="7">
        <f>SUM(BD777:BE777)+BR777+BS777</f>
        <v>0</v>
      </c>
      <c r="BU777" s="7">
        <f>IF(AND(BT777&gt;0,BT778=0),BT777,0)</f>
        <v>0</v>
      </c>
      <c r="BV777" s="7">
        <f>IF(BW776&gt;0,BV776,0)</f>
        <v>0</v>
      </c>
      <c r="BW777" s="7">
        <f>IF(ROUND(BT777-BV777,2)&gt;0,ROUND(BT777-BV777,2),0)</f>
        <v>0</v>
      </c>
      <c r="CB777">
        <v>775</v>
      </c>
      <c r="CC777" s="7">
        <f>IF(DB776&gt;0,CC776-1000,CC776)</f>
        <v>0</v>
      </c>
      <c r="CD777" s="20">
        <f>IF(DB776&gt;0,ROUND(PMT($F$92/12,$F$96*12,-CC777),5),0)</f>
        <v>0</v>
      </c>
      <c r="CE777" s="15">
        <f>IF(DB776&gt;0,ROUND(CC777*$CE$1/1000,2),0)</f>
        <v>0</v>
      </c>
      <c r="CF777" s="9">
        <f>INT(CE777)</f>
        <v>0</v>
      </c>
      <c r="CG777" s="23">
        <f>INT((CE777-CF777)*10)/10</f>
        <v>0</v>
      </c>
      <c r="CH777" s="17">
        <f>CE777-CF777-CG777</f>
        <v>0</v>
      </c>
      <c r="CI777" s="23">
        <f>IF(OR(CH777=0.05,CH777=0),CH777,IF(AND(CH777&gt;0.051,CH777&lt;0.1),0.1,IF(AND(CH777&gt;0.001,CH777&lt;0.05),0.05,CH777)))</f>
        <v>0</v>
      </c>
      <c r="CJ777" s="23">
        <f>CF777+CG777+CI777</f>
        <v>0</v>
      </c>
      <c r="CK777" s="15">
        <f>IF(DB776&gt;0,ROUND($CD$1*$CK$1,2),0)</f>
        <v>0</v>
      </c>
      <c r="CL777" s="22">
        <v>0</v>
      </c>
      <c r="CM777" s="22">
        <f>IF(DB776&gt;0,ROUND($CD$1*$CM$1,2),0)</f>
        <v>0</v>
      </c>
      <c r="CN777" s="22">
        <f>IF(DB776&gt;0,ROUND($CD$1*$CN$1,2),0)</f>
        <v>0</v>
      </c>
      <c r="CO777" s="22">
        <f>IF(DB776&gt;0,ROUND($CD$1*$CO$1,2),0)</f>
        <v>0</v>
      </c>
      <c r="CP777" s="22">
        <f>IF(DB776&gt;0,ROUND($CD$1*$CP$1,2),0)</f>
        <v>0</v>
      </c>
      <c r="CQ777" s="15">
        <f>IF(DB776&gt;0,CK777+SUM(CM777:CP777),0)</f>
        <v>0</v>
      </c>
      <c r="CR777" s="22">
        <f>IF(DB776&gt;0,ROUND(CQ777/12,2),0)</f>
        <v>0</v>
      </c>
      <c r="CS777" s="9">
        <f>INT(CR777)</f>
        <v>0</v>
      </c>
      <c r="CT777" s="23">
        <f>INT((CR777-CS777)*10)/10</f>
        <v>0</v>
      </c>
      <c r="CU777" s="17">
        <f>CR777-CS777-CT777</f>
        <v>0</v>
      </c>
      <c r="CV777" s="23">
        <f>IF(OR(CU777=0.05,CU777=0),CU777,IF(AND(CU777&gt;0.051,CU777&lt;0.1),0.1,IF(AND(CU777&gt;0.001,CU777&lt;0.05),0.05,CU777)))</f>
        <v>0</v>
      </c>
      <c r="CW777" s="23">
        <f>CS777+CT777+CV777</f>
        <v>0</v>
      </c>
      <c r="CX777">
        <f>IF(DB776&gt;0,CX776,0)</f>
        <v>0</v>
      </c>
      <c r="CY777" s="7">
        <f>ROUND(CD777+CJ777+CW777+CX777,2)</f>
        <v>0</v>
      </c>
      <c r="CZ777" s="7">
        <f>IF(AND(CY777&gt;0,CY778=0),CY777,0)</f>
        <v>0</v>
      </c>
      <c r="DA777" s="7">
        <f>IF(DB776&gt;0,DA776,0)</f>
        <v>0</v>
      </c>
      <c r="DB777" s="7">
        <f>IF(ROUND(CY777-DA777,2)&gt;0,ROUND(CY777-DA777,2),0)</f>
        <v>0</v>
      </c>
      <c r="EB777">
        <v>775</v>
      </c>
      <c r="EC777" s="7">
        <f>IF(FB776&gt;0,EC776-1000,EC776)</f>
        <v>0</v>
      </c>
      <c r="ED777" s="20">
        <f>IF(FB776&gt;0,ROUND(PMT($F$92/12,$F$96*12,-EC777),5),0)</f>
        <v>0</v>
      </c>
      <c r="EE777" s="15">
        <f>IF(FB776&gt;0,ROUND(EC777*$EE$1/1000,2),0)</f>
        <v>0</v>
      </c>
      <c r="EF777" s="9">
        <f>INT(EE777)</f>
        <v>0</v>
      </c>
      <c r="EG777" s="23">
        <f>INT((EE777-EF777)*10)/10</f>
        <v>0</v>
      </c>
      <c r="EH777" s="17">
        <f>EE777-EF777-EG777</f>
        <v>0</v>
      </c>
      <c r="EI777" s="23">
        <f>IF(OR(EH777=0.05,EH777=0),EH777,IF(AND(EH777&gt;0.051,EH777&lt;0.1),0.1,IF(AND(EH777&gt;0.001,EH777&lt;0.05),0.05,EH777)))</f>
        <v>0</v>
      </c>
      <c r="EJ777" s="23">
        <f>EF777+EG777+EI777</f>
        <v>0</v>
      </c>
      <c r="EK777" s="15">
        <f>IF(FB776&gt;0,ROUND($ED$1*$EK$1,2),0)</f>
        <v>0</v>
      </c>
      <c r="EL777" s="22">
        <v>0</v>
      </c>
      <c r="EM777" s="22">
        <f>IF(FB776&gt;0,ROUND($ED$1*$EM$1,0),0)</f>
        <v>0</v>
      </c>
      <c r="EN777" s="22">
        <f>IF(FB776&gt;0,ROUND($ED$1*$EN$1,2),0)</f>
        <v>0</v>
      </c>
      <c r="EO777" s="22">
        <f>IF(FB776&gt;0,ROUND($ED$1*$EO$1,2),0)</f>
        <v>0</v>
      </c>
      <c r="EP777" s="22">
        <f>IF(FB776&gt;0,ROUND($ED$1*$EP$1,2),0)</f>
        <v>0</v>
      </c>
      <c r="EQ777" s="15">
        <f>IF(FB776&gt;0,EK777+SUM(EM777:EP777),0)</f>
        <v>0</v>
      </c>
      <c r="ER777" s="22">
        <f>IF(FB776&gt;0,ROUND(EQ777/12,2),0)</f>
        <v>0</v>
      </c>
      <c r="ES777" s="9">
        <f>INT(ER777)</f>
        <v>0</v>
      </c>
      <c r="ET777" s="23">
        <f>INT((ER777-ES777)*10)/10</f>
        <v>0</v>
      </c>
      <c r="EU777" s="17">
        <f>ER777-ES777-ET777</f>
        <v>0</v>
      </c>
      <c r="EV777" s="23">
        <f>IF(OR(EU777=0.05,EU777=0),EU777,IF(AND(EU777&gt;0.051,EU777&lt;0.1),0.1,IF(AND(EU777&gt;0.001,EU777&lt;0.05),0.05,EU777)))</f>
        <v>0</v>
      </c>
      <c r="EW777" s="23">
        <f>ES777+ET777+EV777</f>
        <v>0</v>
      </c>
      <c r="EX777">
        <f>IF(FB776&gt;0,EX776,0)</f>
        <v>0</v>
      </c>
      <c r="EY777" s="7">
        <f>ROUND(ED777+EJ777+EW777+EX777,2)</f>
        <v>0</v>
      </c>
      <c r="EZ777" s="7">
        <f>IF(AND(EY777&gt;0,EY778=0),EY777,0)</f>
        <v>0</v>
      </c>
      <c r="FA777" s="7">
        <f>IF(FB776&gt;0,FA776,0)</f>
        <v>0</v>
      </c>
      <c r="FB777" s="7">
        <f>IF(ROUND(EY777-FA777,2)&gt;0,ROUND(EY777-FA777,2),0)</f>
        <v>0</v>
      </c>
      <c r="GB777">
        <v>775</v>
      </c>
      <c r="GC777" s="7">
        <f>IF(HB776&gt;0,GC776-1000,GC776)</f>
        <v>0</v>
      </c>
      <c r="GD777" s="20">
        <f>IF(HB776&gt;0,ROUND(PMT($F$92/12,$F$96*12,-GC777),5),0)</f>
        <v>0</v>
      </c>
      <c r="GE777" s="15">
        <f>IF(HB776&gt;0,ROUND(GC777*$GE$1/1000,2),0)</f>
        <v>0</v>
      </c>
      <c r="GF777" s="9">
        <f>INT(GE777)</f>
        <v>0</v>
      </c>
      <c r="GG777" s="23">
        <f>INT((GE777-GF777)*10)/10</f>
        <v>0</v>
      </c>
      <c r="GH777" s="17">
        <f>GE777-GF777-GG777</f>
        <v>0</v>
      </c>
      <c r="GI777" s="23">
        <f>IF(OR(GH777=0.05,GH777=0),GH777,IF(AND(GH777&gt;0.051,GH777&lt;0.1),0.1,IF(AND(GH777&gt;0.001,GH777&lt;0.05),0.05,GH777)))</f>
        <v>0</v>
      </c>
      <c r="GJ777" s="23">
        <f>GF777+GG777+GI777</f>
        <v>0</v>
      </c>
      <c r="GK777" s="15">
        <f>IF(HB776&gt;0,ROUND($GD$1*$GK$1,2),0)</f>
        <v>0</v>
      </c>
      <c r="GL777" s="22">
        <v>0</v>
      </c>
      <c r="GM777" s="22">
        <f>IF(HB776&gt;0,ROUND($GD$1*$GM$1,0),0)</f>
        <v>0</v>
      </c>
      <c r="GN777" s="22">
        <f>IF(HB776&gt;0,ROUND($GD$1*$GN$1,2),0)</f>
        <v>0</v>
      </c>
      <c r="GO777" s="22">
        <f>IF(HB776&gt;0,ROUND($GD$1*$GO$1,2),0)</f>
        <v>0</v>
      </c>
      <c r="GP777" s="22">
        <f>IF(HB776&gt;0,ROUND($GD$1*$GP$1,2),0)</f>
        <v>0</v>
      </c>
      <c r="GQ777" s="15">
        <f>IF(HB776&gt;0,GK777+SUM(GM777:GP777),0)</f>
        <v>0</v>
      </c>
      <c r="GR777" s="22">
        <f>IF(HB776&gt;0,ROUND(GQ777/12,2),0)</f>
        <v>0</v>
      </c>
      <c r="GS777" s="9">
        <f>INT(GR777)</f>
        <v>0</v>
      </c>
      <c r="GT777" s="23">
        <f>INT((GR777-GS777)*10)/10</f>
        <v>0</v>
      </c>
      <c r="GU777" s="17">
        <f>GR777-GS777-GT777</f>
        <v>0</v>
      </c>
      <c r="GV777" s="23">
        <f>IF(OR(GU777=0.05,GU777=0),GU777,IF(AND(GU777&gt;0.051,GU777&lt;0.1),0.1,IF(AND(GU777&gt;0.001,GU777&lt;0.05),0.05,GU777)))</f>
        <v>0</v>
      </c>
      <c r="GW777" s="23">
        <f>GS777+GT777+GV777</f>
        <v>0</v>
      </c>
      <c r="GX777">
        <f>IF(HB776&gt;0,GX776,0)</f>
        <v>0</v>
      </c>
      <c r="GY777" s="7">
        <f>ROUND(GD777+GJ777+GW777+GX777,2)</f>
        <v>0</v>
      </c>
      <c r="GZ777" s="7">
        <f>IF(AND(GY777&gt;0,GY778=0),GY777,0)</f>
        <v>0</v>
      </c>
      <c r="HA777" s="7">
        <f>IF(HB776&gt;0,HA776,0)</f>
        <v>0</v>
      </c>
      <c r="HB777" s="7">
        <f>IF(ROUND(GY777-HA777,2)&gt;0,ROUND(GY777-HA777,2),0)</f>
        <v>0</v>
      </c>
    </row>
    <row r="778" spans="1:235">
      <c r="BB778">
        <v>776</v>
      </c>
      <c r="BC778" s="7">
        <f>IF(BW777&gt;0,BC777-1000,BC777)</f>
        <v>0</v>
      </c>
      <c r="BD778" s="20">
        <f>IF(BW777&gt;0,ROUND(PMT($F$92/12,$F$96*12,-BC778),5),0)</f>
        <v>0</v>
      </c>
      <c r="BE778" s="15">
        <f>IF(BW777&gt;0,ROUND(BC778*$E$1/1000,2),0)</f>
        <v>0</v>
      </c>
      <c r="BF778" s="15">
        <f>IF(BW777&gt;0,ROUND(MIN(BC778,$F$168)*$BF$1,2),0)</f>
        <v>0</v>
      </c>
      <c r="BG778" s="22">
        <v>0</v>
      </c>
      <c r="BH778" s="22">
        <f>IF(BW777&gt;0,ROUND(MIN(BC778,$F$168)*$BH$1,0),0)</f>
        <v>0</v>
      </c>
      <c r="BI778" s="22">
        <f>IF(BW777&gt;0,ROUND(MIN(BC778,$F$168)*$BI$1,2),0)</f>
        <v>0</v>
      </c>
      <c r="BJ778" s="22">
        <f>IF(BW777&gt;0,ROUND(MIN(BC778,$F$168)*$BJ$1,2),0)</f>
        <v>0</v>
      </c>
      <c r="BK778" s="22">
        <f>IF(BW777&gt;0,ROUND(MIN(BC778,$F$168)*$BK$1,2),0)</f>
        <v>0</v>
      </c>
      <c r="BL778" s="15">
        <f>IF(BW777&gt;0,BF778+SUM(BH778:BK778),0)</f>
        <v>0</v>
      </c>
      <c r="BM778" s="22">
        <f>IF(BW777&gt;0,ROUND(BL778/12,2),0)</f>
        <v>0</v>
      </c>
      <c r="BN778" s="9">
        <f>INT(BM778)</f>
        <v>0</v>
      </c>
      <c r="BO778" s="23">
        <f>INT((BM778-BN778)*10)/10</f>
        <v>0</v>
      </c>
      <c r="BP778" s="17">
        <f>BM778-BN778-BO778</f>
        <v>0</v>
      </c>
      <c r="BQ778" s="23">
        <f>IF(OR(BP778=0.05,BP778=0),BP778,IF(AND(BP778&gt;0.051,BP778&lt;0.1),0.1,IF(AND(BP778&gt;0.001,BP778&lt;0.05),0.05,BP778)))</f>
        <v>0</v>
      </c>
      <c r="BR778" s="23">
        <f>BN778+BO778+BQ778</f>
        <v>0</v>
      </c>
      <c r="BS778">
        <f>IF(BW777&gt;0,BS777,0)</f>
        <v>0</v>
      </c>
      <c r="BT778" s="7">
        <f>SUM(BD778:BE778)+BR778+BS778</f>
        <v>0</v>
      </c>
      <c r="BU778" s="7">
        <f>IF(AND(BT778&gt;0,BT779=0),BT778,0)</f>
        <v>0</v>
      </c>
      <c r="BV778" s="7">
        <f>IF(BW777&gt;0,BV777,0)</f>
        <v>0</v>
      </c>
      <c r="BW778" s="7">
        <f>IF(ROUND(BT778-BV778,2)&gt;0,ROUND(BT778-BV778,2),0)</f>
        <v>0</v>
      </c>
      <c r="CB778">
        <v>776</v>
      </c>
      <c r="CC778" s="7">
        <f>IF(DB777&gt;0,CC777-1000,CC777)</f>
        <v>0</v>
      </c>
      <c r="CD778" s="20">
        <f>IF(DB777&gt;0,ROUND(PMT($F$92/12,$F$96*12,-CC778),5),0)</f>
        <v>0</v>
      </c>
      <c r="CE778" s="15">
        <f>IF(DB777&gt;0,ROUND(CC778*$CE$1/1000,2),0)</f>
        <v>0</v>
      </c>
      <c r="CF778" s="9">
        <f>INT(CE778)</f>
        <v>0</v>
      </c>
      <c r="CG778" s="23">
        <f>INT((CE778-CF778)*10)/10</f>
        <v>0</v>
      </c>
      <c r="CH778" s="17">
        <f>CE778-CF778-CG778</f>
        <v>0</v>
      </c>
      <c r="CI778" s="23">
        <f>IF(OR(CH778=0.05,CH778=0),CH778,IF(AND(CH778&gt;0.051,CH778&lt;0.1),0.1,IF(AND(CH778&gt;0.001,CH778&lt;0.05),0.05,CH778)))</f>
        <v>0</v>
      </c>
      <c r="CJ778" s="23">
        <f>CF778+CG778+CI778</f>
        <v>0</v>
      </c>
      <c r="CK778" s="15">
        <f>IF(DB777&gt;0,ROUND($CD$1*$CK$1,2),0)</f>
        <v>0</v>
      </c>
      <c r="CL778" s="22">
        <v>0</v>
      </c>
      <c r="CM778" s="22">
        <f>IF(DB777&gt;0,ROUND($CD$1*$CM$1,2),0)</f>
        <v>0</v>
      </c>
      <c r="CN778" s="22">
        <f>IF(DB777&gt;0,ROUND($CD$1*$CN$1,2),0)</f>
        <v>0</v>
      </c>
      <c r="CO778" s="22">
        <f>IF(DB777&gt;0,ROUND($CD$1*$CO$1,2),0)</f>
        <v>0</v>
      </c>
      <c r="CP778" s="22">
        <f>IF(DB777&gt;0,ROUND($CD$1*$CP$1,2),0)</f>
        <v>0</v>
      </c>
      <c r="CQ778" s="15">
        <f>IF(DB777&gt;0,CK778+SUM(CM778:CP778),0)</f>
        <v>0</v>
      </c>
      <c r="CR778" s="22">
        <f>IF(DB777&gt;0,ROUND(CQ778/12,2),0)</f>
        <v>0</v>
      </c>
      <c r="CS778" s="9">
        <f>INT(CR778)</f>
        <v>0</v>
      </c>
      <c r="CT778" s="23">
        <f>INT((CR778-CS778)*10)/10</f>
        <v>0</v>
      </c>
      <c r="CU778" s="17">
        <f>CR778-CS778-CT778</f>
        <v>0</v>
      </c>
      <c r="CV778" s="23">
        <f>IF(OR(CU778=0.05,CU778=0),CU778,IF(AND(CU778&gt;0.051,CU778&lt;0.1),0.1,IF(AND(CU778&gt;0.001,CU778&lt;0.05),0.05,CU778)))</f>
        <v>0</v>
      </c>
      <c r="CW778" s="23">
        <f>CS778+CT778+CV778</f>
        <v>0</v>
      </c>
      <c r="CX778">
        <f>IF(DB777&gt;0,CX777,0)</f>
        <v>0</v>
      </c>
      <c r="CY778" s="7">
        <f>ROUND(CD778+CJ778+CW778+CX778,2)</f>
        <v>0</v>
      </c>
      <c r="CZ778" s="7">
        <f>IF(AND(CY778&gt;0,CY779=0),CY778,0)</f>
        <v>0</v>
      </c>
      <c r="DA778" s="7">
        <f>IF(DB777&gt;0,DA777,0)</f>
        <v>0</v>
      </c>
      <c r="DB778" s="7">
        <f>IF(ROUND(CY778-DA778,2)&gt;0,ROUND(CY778-DA778,2),0)</f>
        <v>0</v>
      </c>
      <c r="EB778">
        <v>776</v>
      </c>
      <c r="EC778" s="7">
        <f>IF(FB777&gt;0,EC777-1000,EC777)</f>
        <v>0</v>
      </c>
      <c r="ED778" s="20">
        <f>IF(FB777&gt;0,ROUND(PMT($F$92/12,$F$96*12,-EC778),5),0)</f>
        <v>0</v>
      </c>
      <c r="EE778" s="15">
        <f>IF(FB777&gt;0,ROUND(EC778*$EE$1/1000,2),0)</f>
        <v>0</v>
      </c>
      <c r="EF778" s="9">
        <f>INT(EE778)</f>
        <v>0</v>
      </c>
      <c r="EG778" s="23">
        <f>INT((EE778-EF778)*10)/10</f>
        <v>0</v>
      </c>
      <c r="EH778" s="17">
        <f>EE778-EF778-EG778</f>
        <v>0</v>
      </c>
      <c r="EI778" s="23">
        <f>IF(OR(EH778=0.05,EH778=0),EH778,IF(AND(EH778&gt;0.051,EH778&lt;0.1),0.1,IF(AND(EH778&gt;0.001,EH778&lt;0.05),0.05,EH778)))</f>
        <v>0</v>
      </c>
      <c r="EJ778" s="23">
        <f>EF778+EG778+EI778</f>
        <v>0</v>
      </c>
      <c r="EK778" s="15">
        <f>IF(FB777&gt;0,ROUND($ED$1*$EK$1,2),0)</f>
        <v>0</v>
      </c>
      <c r="EL778" s="22">
        <v>0</v>
      </c>
      <c r="EM778" s="22">
        <f>IF(FB777&gt;0,ROUND($ED$1*$EM$1,0),0)</f>
        <v>0</v>
      </c>
      <c r="EN778" s="22">
        <f>IF(FB777&gt;0,ROUND($ED$1*$EN$1,2),0)</f>
        <v>0</v>
      </c>
      <c r="EO778" s="22">
        <f>IF(FB777&gt;0,ROUND($ED$1*$EO$1,2),0)</f>
        <v>0</v>
      </c>
      <c r="EP778" s="22">
        <f>IF(FB777&gt;0,ROUND($ED$1*$EP$1,2),0)</f>
        <v>0</v>
      </c>
      <c r="EQ778" s="15">
        <f>IF(FB777&gt;0,EK778+SUM(EM778:EP778),0)</f>
        <v>0</v>
      </c>
      <c r="ER778" s="22">
        <f>IF(FB777&gt;0,ROUND(EQ778/12,2),0)</f>
        <v>0</v>
      </c>
      <c r="ES778" s="9">
        <f>INT(ER778)</f>
        <v>0</v>
      </c>
      <c r="ET778" s="23">
        <f>INT((ER778-ES778)*10)/10</f>
        <v>0</v>
      </c>
      <c r="EU778" s="17">
        <f>ER778-ES778-ET778</f>
        <v>0</v>
      </c>
      <c r="EV778" s="23">
        <f>IF(OR(EU778=0.05,EU778=0),EU778,IF(AND(EU778&gt;0.051,EU778&lt;0.1),0.1,IF(AND(EU778&gt;0.001,EU778&lt;0.05),0.05,EU778)))</f>
        <v>0</v>
      </c>
      <c r="EW778" s="23">
        <f>ES778+ET778+EV778</f>
        <v>0</v>
      </c>
      <c r="EX778">
        <f>IF(FB777&gt;0,EX777,0)</f>
        <v>0</v>
      </c>
      <c r="EY778" s="7">
        <f>ROUND(ED778+EJ778+EW778+EX778,2)</f>
        <v>0</v>
      </c>
      <c r="EZ778" s="7">
        <f>IF(AND(EY778&gt;0,EY779=0),EY778,0)</f>
        <v>0</v>
      </c>
      <c r="FA778" s="7">
        <f>IF(FB777&gt;0,FA777,0)</f>
        <v>0</v>
      </c>
      <c r="FB778" s="7">
        <f>IF(ROUND(EY778-FA778,2)&gt;0,ROUND(EY778-FA778,2),0)</f>
        <v>0</v>
      </c>
      <c r="GB778">
        <v>776</v>
      </c>
      <c r="GC778" s="7">
        <f>IF(HB777&gt;0,GC777-1000,GC777)</f>
        <v>0</v>
      </c>
      <c r="GD778" s="20">
        <f>IF(HB777&gt;0,ROUND(PMT($F$92/12,$F$96*12,-GC778),5),0)</f>
        <v>0</v>
      </c>
      <c r="GE778" s="15">
        <f>IF(HB777&gt;0,ROUND(GC778*$GE$1/1000,2),0)</f>
        <v>0</v>
      </c>
      <c r="GF778" s="9">
        <f>INT(GE778)</f>
        <v>0</v>
      </c>
      <c r="GG778" s="23">
        <f>INT((GE778-GF778)*10)/10</f>
        <v>0</v>
      </c>
      <c r="GH778" s="17">
        <f>GE778-GF778-GG778</f>
        <v>0</v>
      </c>
      <c r="GI778" s="23">
        <f>IF(OR(GH778=0.05,GH778=0),GH778,IF(AND(GH778&gt;0.051,GH778&lt;0.1),0.1,IF(AND(GH778&gt;0.001,GH778&lt;0.05),0.05,GH778)))</f>
        <v>0</v>
      </c>
      <c r="GJ778" s="23">
        <f>GF778+GG778+GI778</f>
        <v>0</v>
      </c>
      <c r="GK778" s="15">
        <f>IF(HB777&gt;0,ROUND($GD$1*$GK$1,2),0)</f>
        <v>0</v>
      </c>
      <c r="GL778" s="22">
        <v>0</v>
      </c>
      <c r="GM778" s="22">
        <f>IF(HB777&gt;0,ROUND($GD$1*$GM$1,0),0)</f>
        <v>0</v>
      </c>
      <c r="GN778" s="22">
        <f>IF(HB777&gt;0,ROUND($GD$1*$GN$1,2),0)</f>
        <v>0</v>
      </c>
      <c r="GO778" s="22">
        <f>IF(HB777&gt;0,ROUND($GD$1*$GO$1,2),0)</f>
        <v>0</v>
      </c>
      <c r="GP778" s="22">
        <f>IF(HB777&gt;0,ROUND($GD$1*$GP$1,2),0)</f>
        <v>0</v>
      </c>
      <c r="GQ778" s="15">
        <f>IF(HB777&gt;0,GK778+SUM(GM778:GP778),0)</f>
        <v>0</v>
      </c>
      <c r="GR778" s="22">
        <f>IF(HB777&gt;0,ROUND(GQ778/12,2),0)</f>
        <v>0</v>
      </c>
      <c r="GS778" s="9">
        <f>INT(GR778)</f>
        <v>0</v>
      </c>
      <c r="GT778" s="23">
        <f>INT((GR778-GS778)*10)/10</f>
        <v>0</v>
      </c>
      <c r="GU778" s="17">
        <f>GR778-GS778-GT778</f>
        <v>0</v>
      </c>
      <c r="GV778" s="23">
        <f>IF(OR(GU778=0.05,GU778=0),GU778,IF(AND(GU778&gt;0.051,GU778&lt;0.1),0.1,IF(AND(GU778&gt;0.001,GU778&lt;0.05),0.05,GU778)))</f>
        <v>0</v>
      </c>
      <c r="GW778" s="23">
        <f>GS778+GT778+GV778</f>
        <v>0</v>
      </c>
      <c r="GX778">
        <f>IF(HB777&gt;0,GX777,0)</f>
        <v>0</v>
      </c>
      <c r="GY778" s="7">
        <f>ROUND(GD778+GJ778+GW778+GX778,2)</f>
        <v>0</v>
      </c>
      <c r="GZ778" s="7">
        <f>IF(AND(GY778&gt;0,GY779=0),GY778,0)</f>
        <v>0</v>
      </c>
      <c r="HA778" s="7">
        <f>IF(HB777&gt;0,HA777,0)</f>
        <v>0</v>
      </c>
      <c r="HB778" s="7">
        <f>IF(ROUND(GY778-HA778,2)&gt;0,ROUND(GY778-HA778,2),0)</f>
        <v>0</v>
      </c>
    </row>
    <row r="779" spans="1:235">
      <c r="BB779">
        <v>777</v>
      </c>
      <c r="BC779" s="7">
        <f>IF(BW778&gt;0,BC778-1000,BC778)</f>
        <v>0</v>
      </c>
      <c r="BD779" s="20">
        <f>IF(BW778&gt;0,ROUND(PMT($F$92/12,$F$96*12,-BC779),5),0)</f>
        <v>0</v>
      </c>
      <c r="BE779" s="15">
        <f>IF(BW778&gt;0,ROUND(BC779*$E$1/1000,2),0)</f>
        <v>0</v>
      </c>
      <c r="BF779" s="15">
        <f>IF(BW778&gt;0,ROUND(MIN(BC779,$F$168)*$BF$1,2),0)</f>
        <v>0</v>
      </c>
      <c r="BG779" s="22">
        <v>0</v>
      </c>
      <c r="BH779" s="22">
        <f>IF(BW778&gt;0,ROUND(MIN(BC779,$F$168)*$BH$1,0),0)</f>
        <v>0</v>
      </c>
      <c r="BI779" s="22">
        <f>IF(BW778&gt;0,ROUND(MIN(BC779,$F$168)*$BI$1,2),0)</f>
        <v>0</v>
      </c>
      <c r="BJ779" s="22">
        <f>IF(BW778&gt;0,ROUND(MIN(BC779,$F$168)*$BJ$1,2),0)</f>
        <v>0</v>
      </c>
      <c r="BK779" s="22">
        <f>IF(BW778&gt;0,ROUND(MIN(BC779,$F$168)*$BK$1,2),0)</f>
        <v>0</v>
      </c>
      <c r="BL779" s="15">
        <f>IF(BW778&gt;0,BF779+SUM(BH779:BK779),0)</f>
        <v>0</v>
      </c>
      <c r="BM779" s="22">
        <f>IF(BW778&gt;0,ROUND(BL779/12,2),0)</f>
        <v>0</v>
      </c>
      <c r="BN779" s="9">
        <f>INT(BM779)</f>
        <v>0</v>
      </c>
      <c r="BO779" s="23">
        <f>INT((BM779-BN779)*10)/10</f>
        <v>0</v>
      </c>
      <c r="BP779" s="17">
        <f>BM779-BN779-BO779</f>
        <v>0</v>
      </c>
      <c r="BQ779" s="23">
        <f>IF(OR(BP779=0.05,BP779=0),BP779,IF(AND(BP779&gt;0.051,BP779&lt;0.1),0.1,IF(AND(BP779&gt;0.001,BP779&lt;0.05),0.05,BP779)))</f>
        <v>0</v>
      </c>
      <c r="BR779" s="23">
        <f>BN779+BO779+BQ779</f>
        <v>0</v>
      </c>
      <c r="BS779">
        <f>IF(BW778&gt;0,BS778,0)</f>
        <v>0</v>
      </c>
      <c r="BT779" s="7">
        <f>SUM(BD779:BE779)+BR779+BS779</f>
        <v>0</v>
      </c>
      <c r="BU779" s="7">
        <f>IF(AND(BT779&gt;0,BT780=0),BT779,0)</f>
        <v>0</v>
      </c>
      <c r="BV779" s="7">
        <f>IF(BW778&gt;0,BV778,0)</f>
        <v>0</v>
      </c>
      <c r="BW779" s="7">
        <f>IF(ROUND(BT779-BV779,2)&gt;0,ROUND(BT779-BV779,2),0)</f>
        <v>0</v>
      </c>
      <c r="CB779">
        <v>777</v>
      </c>
      <c r="CC779" s="7">
        <f>IF(DB778&gt;0,CC778-1000,CC778)</f>
        <v>0</v>
      </c>
      <c r="CD779" s="20">
        <f>IF(DB778&gt;0,ROUND(PMT($F$92/12,$F$96*12,-CC779),5),0)</f>
        <v>0</v>
      </c>
      <c r="CE779" s="15">
        <f>IF(DB778&gt;0,ROUND(CC779*$CE$1/1000,2),0)</f>
        <v>0</v>
      </c>
      <c r="CF779" s="9">
        <f>INT(CE779)</f>
        <v>0</v>
      </c>
      <c r="CG779" s="23">
        <f>INT((CE779-CF779)*10)/10</f>
        <v>0</v>
      </c>
      <c r="CH779" s="17">
        <f>CE779-CF779-CG779</f>
        <v>0</v>
      </c>
      <c r="CI779" s="23">
        <f>IF(OR(CH779=0.05,CH779=0),CH779,IF(AND(CH779&gt;0.051,CH779&lt;0.1),0.1,IF(AND(CH779&gt;0.001,CH779&lt;0.05),0.05,CH779)))</f>
        <v>0</v>
      </c>
      <c r="CJ779" s="23">
        <f>CF779+CG779+CI779</f>
        <v>0</v>
      </c>
      <c r="CK779" s="15">
        <f>IF(DB778&gt;0,ROUND($CD$1*$CK$1,2),0)</f>
        <v>0</v>
      </c>
      <c r="CL779" s="22">
        <v>0</v>
      </c>
      <c r="CM779" s="22">
        <f>IF(DB778&gt;0,ROUND($CD$1*$CM$1,2),0)</f>
        <v>0</v>
      </c>
      <c r="CN779" s="22">
        <f>IF(DB778&gt;0,ROUND($CD$1*$CN$1,2),0)</f>
        <v>0</v>
      </c>
      <c r="CO779" s="22">
        <f>IF(DB778&gt;0,ROUND($CD$1*$CO$1,2),0)</f>
        <v>0</v>
      </c>
      <c r="CP779" s="22">
        <f>IF(DB778&gt;0,ROUND($CD$1*$CP$1,2),0)</f>
        <v>0</v>
      </c>
      <c r="CQ779" s="15">
        <f>IF(DB778&gt;0,CK779+SUM(CM779:CP779),0)</f>
        <v>0</v>
      </c>
      <c r="CR779" s="22">
        <f>IF(DB778&gt;0,ROUND(CQ779/12,2),0)</f>
        <v>0</v>
      </c>
      <c r="CS779" s="9">
        <f>INT(CR779)</f>
        <v>0</v>
      </c>
      <c r="CT779" s="23">
        <f>INT((CR779-CS779)*10)/10</f>
        <v>0</v>
      </c>
      <c r="CU779" s="17">
        <f>CR779-CS779-CT779</f>
        <v>0</v>
      </c>
      <c r="CV779" s="23">
        <f>IF(OR(CU779=0.05,CU779=0),CU779,IF(AND(CU779&gt;0.051,CU779&lt;0.1),0.1,IF(AND(CU779&gt;0.001,CU779&lt;0.05),0.05,CU779)))</f>
        <v>0</v>
      </c>
      <c r="CW779" s="23">
        <f>CS779+CT779+CV779</f>
        <v>0</v>
      </c>
      <c r="CX779">
        <f>IF(DB778&gt;0,CX778,0)</f>
        <v>0</v>
      </c>
      <c r="CY779" s="7">
        <f>ROUND(CD779+CJ779+CW779+CX779,2)</f>
        <v>0</v>
      </c>
      <c r="CZ779" s="7">
        <f>IF(AND(CY779&gt;0,CY780=0),CY779,0)</f>
        <v>0</v>
      </c>
      <c r="DA779" s="7">
        <f>IF(DB778&gt;0,DA778,0)</f>
        <v>0</v>
      </c>
      <c r="DB779" s="7">
        <f>IF(ROUND(CY779-DA779,2)&gt;0,ROUND(CY779-DA779,2),0)</f>
        <v>0</v>
      </c>
      <c r="EB779">
        <v>777</v>
      </c>
      <c r="EC779" s="7">
        <f>IF(FB778&gt;0,EC778-1000,EC778)</f>
        <v>0</v>
      </c>
      <c r="ED779" s="20">
        <f>IF(FB778&gt;0,ROUND(PMT($F$92/12,$F$96*12,-EC779),5),0)</f>
        <v>0</v>
      </c>
      <c r="EE779" s="15">
        <f>IF(FB778&gt;0,ROUND(EC779*$EE$1/1000,2),0)</f>
        <v>0</v>
      </c>
      <c r="EF779" s="9">
        <f>INT(EE779)</f>
        <v>0</v>
      </c>
      <c r="EG779" s="23">
        <f>INT((EE779-EF779)*10)/10</f>
        <v>0</v>
      </c>
      <c r="EH779" s="17">
        <f>EE779-EF779-EG779</f>
        <v>0</v>
      </c>
      <c r="EI779" s="23">
        <f>IF(OR(EH779=0.05,EH779=0),EH779,IF(AND(EH779&gt;0.051,EH779&lt;0.1),0.1,IF(AND(EH779&gt;0.001,EH779&lt;0.05),0.05,EH779)))</f>
        <v>0</v>
      </c>
      <c r="EJ779" s="23">
        <f>EF779+EG779+EI779</f>
        <v>0</v>
      </c>
      <c r="EK779" s="15">
        <f>IF(FB778&gt;0,ROUND($ED$1*$EK$1,2),0)</f>
        <v>0</v>
      </c>
      <c r="EL779" s="22">
        <v>0</v>
      </c>
      <c r="EM779" s="22">
        <f>IF(FB778&gt;0,ROUND($ED$1*$EM$1,0),0)</f>
        <v>0</v>
      </c>
      <c r="EN779" s="22">
        <f>IF(FB778&gt;0,ROUND($ED$1*$EN$1,2),0)</f>
        <v>0</v>
      </c>
      <c r="EO779" s="22">
        <f>IF(FB778&gt;0,ROUND($ED$1*$EO$1,2),0)</f>
        <v>0</v>
      </c>
      <c r="EP779" s="22">
        <f>IF(FB778&gt;0,ROUND($ED$1*$EP$1,2),0)</f>
        <v>0</v>
      </c>
      <c r="EQ779" s="15">
        <f>IF(FB778&gt;0,EK779+SUM(EM779:EP779),0)</f>
        <v>0</v>
      </c>
      <c r="ER779" s="22">
        <f>IF(FB778&gt;0,ROUND(EQ779/12,2),0)</f>
        <v>0</v>
      </c>
      <c r="ES779" s="9">
        <f>INT(ER779)</f>
        <v>0</v>
      </c>
      <c r="ET779" s="23">
        <f>INT((ER779-ES779)*10)/10</f>
        <v>0</v>
      </c>
      <c r="EU779" s="17">
        <f>ER779-ES779-ET779</f>
        <v>0</v>
      </c>
      <c r="EV779" s="23">
        <f>IF(OR(EU779=0.05,EU779=0),EU779,IF(AND(EU779&gt;0.051,EU779&lt;0.1),0.1,IF(AND(EU779&gt;0.001,EU779&lt;0.05),0.05,EU779)))</f>
        <v>0</v>
      </c>
      <c r="EW779" s="23">
        <f>ES779+ET779+EV779</f>
        <v>0</v>
      </c>
      <c r="EX779">
        <f>IF(FB778&gt;0,EX778,0)</f>
        <v>0</v>
      </c>
      <c r="EY779" s="7">
        <f>ROUND(ED779+EJ779+EW779+EX779,2)</f>
        <v>0</v>
      </c>
      <c r="EZ779" s="7">
        <f>IF(AND(EY779&gt;0,EY780=0),EY779,0)</f>
        <v>0</v>
      </c>
      <c r="FA779" s="7">
        <f>IF(FB778&gt;0,FA778,0)</f>
        <v>0</v>
      </c>
      <c r="FB779" s="7">
        <f>IF(ROUND(EY779-FA779,2)&gt;0,ROUND(EY779-FA779,2),0)</f>
        <v>0</v>
      </c>
      <c r="GB779">
        <v>777</v>
      </c>
      <c r="GC779" s="7">
        <f>IF(HB778&gt;0,GC778-1000,GC778)</f>
        <v>0</v>
      </c>
      <c r="GD779" s="20">
        <f>IF(HB778&gt;0,ROUND(PMT($F$92/12,$F$96*12,-GC779),5),0)</f>
        <v>0</v>
      </c>
      <c r="GE779" s="15">
        <f>IF(HB778&gt;0,ROUND(GC779*$GE$1/1000,2),0)</f>
        <v>0</v>
      </c>
      <c r="GF779" s="9">
        <f>INT(GE779)</f>
        <v>0</v>
      </c>
      <c r="GG779" s="23">
        <f>INT((GE779-GF779)*10)/10</f>
        <v>0</v>
      </c>
      <c r="GH779" s="17">
        <f>GE779-GF779-GG779</f>
        <v>0</v>
      </c>
      <c r="GI779" s="23">
        <f>IF(OR(GH779=0.05,GH779=0),GH779,IF(AND(GH779&gt;0.051,GH779&lt;0.1),0.1,IF(AND(GH779&gt;0.001,GH779&lt;0.05),0.05,GH779)))</f>
        <v>0</v>
      </c>
      <c r="GJ779" s="23">
        <f>GF779+GG779+GI779</f>
        <v>0</v>
      </c>
      <c r="GK779" s="15">
        <f>IF(HB778&gt;0,ROUND($GD$1*$GK$1,2),0)</f>
        <v>0</v>
      </c>
      <c r="GL779" s="22">
        <v>0</v>
      </c>
      <c r="GM779" s="22">
        <f>IF(HB778&gt;0,ROUND($GD$1*$GM$1,0),0)</f>
        <v>0</v>
      </c>
      <c r="GN779" s="22">
        <f>IF(HB778&gt;0,ROUND($GD$1*$GN$1,2),0)</f>
        <v>0</v>
      </c>
      <c r="GO779" s="22">
        <f>IF(HB778&gt;0,ROUND($GD$1*$GO$1,2),0)</f>
        <v>0</v>
      </c>
      <c r="GP779" s="22">
        <f>IF(HB778&gt;0,ROUND($GD$1*$GP$1,2),0)</f>
        <v>0</v>
      </c>
      <c r="GQ779" s="15">
        <f>IF(HB778&gt;0,GK779+SUM(GM779:GP779),0)</f>
        <v>0</v>
      </c>
      <c r="GR779" s="22">
        <f>IF(HB778&gt;0,ROUND(GQ779/12,2),0)</f>
        <v>0</v>
      </c>
      <c r="GS779" s="9">
        <f>INT(GR779)</f>
        <v>0</v>
      </c>
      <c r="GT779" s="23">
        <f>INT((GR779-GS779)*10)/10</f>
        <v>0</v>
      </c>
      <c r="GU779" s="17">
        <f>GR779-GS779-GT779</f>
        <v>0</v>
      </c>
      <c r="GV779" s="23">
        <f>IF(OR(GU779=0.05,GU779=0),GU779,IF(AND(GU779&gt;0.051,GU779&lt;0.1),0.1,IF(AND(GU779&gt;0.001,GU779&lt;0.05),0.05,GU779)))</f>
        <v>0</v>
      </c>
      <c r="GW779" s="23">
        <f>GS779+GT779+GV779</f>
        <v>0</v>
      </c>
      <c r="GX779">
        <f>IF(HB778&gt;0,GX778,0)</f>
        <v>0</v>
      </c>
      <c r="GY779" s="7">
        <f>ROUND(GD779+GJ779+GW779+GX779,2)</f>
        <v>0</v>
      </c>
      <c r="GZ779" s="7">
        <f>IF(AND(GY779&gt;0,GY780=0),GY779,0)</f>
        <v>0</v>
      </c>
      <c r="HA779" s="7">
        <f>IF(HB778&gt;0,HA778,0)</f>
        <v>0</v>
      </c>
      <c r="HB779" s="7">
        <f>IF(ROUND(GY779-HA779,2)&gt;0,ROUND(GY779-HA779,2),0)</f>
        <v>0</v>
      </c>
    </row>
    <row r="780" spans="1:235">
      <c r="BB780">
        <v>778</v>
      </c>
      <c r="BC780" s="7">
        <f>IF(BW779&gt;0,BC779-1000,BC779)</f>
        <v>0</v>
      </c>
      <c r="BD780" s="20">
        <f>IF(BW779&gt;0,ROUND(PMT($F$92/12,$F$96*12,-BC780),5),0)</f>
        <v>0</v>
      </c>
      <c r="BE780" s="15">
        <f>IF(BW779&gt;0,ROUND(BC780*$E$1/1000,2),0)</f>
        <v>0</v>
      </c>
      <c r="BF780" s="15">
        <f>IF(BW779&gt;0,ROUND(MIN(BC780,$F$168)*$BF$1,2),0)</f>
        <v>0</v>
      </c>
      <c r="BG780" s="22">
        <v>0</v>
      </c>
      <c r="BH780" s="22">
        <f>IF(BW779&gt;0,ROUND(MIN(BC780,$F$168)*$BH$1,0),0)</f>
        <v>0</v>
      </c>
      <c r="BI780" s="22">
        <f>IF(BW779&gt;0,ROUND(MIN(BC780,$F$168)*$BI$1,2),0)</f>
        <v>0</v>
      </c>
      <c r="BJ780" s="22">
        <f>IF(BW779&gt;0,ROUND(MIN(BC780,$F$168)*$BJ$1,2),0)</f>
        <v>0</v>
      </c>
      <c r="BK780" s="22">
        <f>IF(BW779&gt;0,ROUND(MIN(BC780,$F$168)*$BK$1,2),0)</f>
        <v>0</v>
      </c>
      <c r="BL780" s="15">
        <f>IF(BW779&gt;0,BF780+SUM(BH780:BK780),0)</f>
        <v>0</v>
      </c>
      <c r="BM780" s="22">
        <f>IF(BW779&gt;0,ROUND(BL780/12,2),0)</f>
        <v>0</v>
      </c>
      <c r="BN780" s="9">
        <f>INT(BM780)</f>
        <v>0</v>
      </c>
      <c r="BO780" s="23">
        <f>INT((BM780-BN780)*10)/10</f>
        <v>0</v>
      </c>
      <c r="BP780" s="17">
        <f>BM780-BN780-BO780</f>
        <v>0</v>
      </c>
      <c r="BQ780" s="23">
        <f>IF(OR(BP780=0.05,BP780=0),BP780,IF(AND(BP780&gt;0.051,BP780&lt;0.1),0.1,IF(AND(BP780&gt;0.001,BP780&lt;0.05),0.05,BP780)))</f>
        <v>0</v>
      </c>
      <c r="BR780" s="23">
        <f>BN780+BO780+BQ780</f>
        <v>0</v>
      </c>
      <c r="BS780">
        <f>IF(BW779&gt;0,BS779,0)</f>
        <v>0</v>
      </c>
      <c r="BT780" s="7">
        <f>SUM(BD780:BE780)+BR780+BS780</f>
        <v>0</v>
      </c>
      <c r="BU780" s="7">
        <f>IF(AND(BT780&gt;0,BT781=0),BT780,0)</f>
        <v>0</v>
      </c>
      <c r="BV780" s="7">
        <f>IF(BW779&gt;0,BV779,0)</f>
        <v>0</v>
      </c>
      <c r="BW780" s="7">
        <f>IF(ROUND(BT780-BV780,2)&gt;0,ROUND(BT780-BV780,2),0)</f>
        <v>0</v>
      </c>
      <c r="CB780">
        <v>778</v>
      </c>
      <c r="CC780" s="7">
        <f>IF(DB779&gt;0,CC779-1000,CC779)</f>
        <v>0</v>
      </c>
      <c r="CD780" s="20">
        <f>IF(DB779&gt;0,ROUND(PMT($F$92/12,$F$96*12,-CC780),5),0)</f>
        <v>0</v>
      </c>
      <c r="CE780" s="15">
        <f>IF(DB779&gt;0,ROUND(CC780*$CE$1/1000,2),0)</f>
        <v>0</v>
      </c>
      <c r="CF780" s="9">
        <f>INT(CE780)</f>
        <v>0</v>
      </c>
      <c r="CG780" s="23">
        <f>INT((CE780-CF780)*10)/10</f>
        <v>0</v>
      </c>
      <c r="CH780" s="17">
        <f>CE780-CF780-CG780</f>
        <v>0</v>
      </c>
      <c r="CI780" s="23">
        <f>IF(OR(CH780=0.05,CH780=0),CH780,IF(AND(CH780&gt;0.051,CH780&lt;0.1),0.1,IF(AND(CH780&gt;0.001,CH780&lt;0.05),0.05,CH780)))</f>
        <v>0</v>
      </c>
      <c r="CJ780" s="23">
        <f>CF780+CG780+CI780</f>
        <v>0</v>
      </c>
      <c r="CK780" s="15">
        <f>IF(DB779&gt;0,ROUND($CD$1*$CK$1,2),0)</f>
        <v>0</v>
      </c>
      <c r="CL780" s="22">
        <v>0</v>
      </c>
      <c r="CM780" s="22">
        <f>IF(DB779&gt;0,ROUND($CD$1*$CM$1,2),0)</f>
        <v>0</v>
      </c>
      <c r="CN780" s="22">
        <f>IF(DB779&gt;0,ROUND($CD$1*$CN$1,2),0)</f>
        <v>0</v>
      </c>
      <c r="CO780" s="22">
        <f>IF(DB779&gt;0,ROUND($CD$1*$CO$1,2),0)</f>
        <v>0</v>
      </c>
      <c r="CP780" s="22">
        <f>IF(DB779&gt;0,ROUND($CD$1*$CP$1,2),0)</f>
        <v>0</v>
      </c>
      <c r="CQ780" s="15">
        <f>IF(DB779&gt;0,CK780+SUM(CM780:CP780),0)</f>
        <v>0</v>
      </c>
      <c r="CR780" s="22">
        <f>IF(DB779&gt;0,ROUND(CQ780/12,2),0)</f>
        <v>0</v>
      </c>
      <c r="CS780" s="9">
        <f>INT(CR780)</f>
        <v>0</v>
      </c>
      <c r="CT780" s="23">
        <f>INT((CR780-CS780)*10)/10</f>
        <v>0</v>
      </c>
      <c r="CU780" s="17">
        <f>CR780-CS780-CT780</f>
        <v>0</v>
      </c>
      <c r="CV780" s="23">
        <f>IF(OR(CU780=0.05,CU780=0),CU780,IF(AND(CU780&gt;0.051,CU780&lt;0.1),0.1,IF(AND(CU780&gt;0.001,CU780&lt;0.05),0.05,CU780)))</f>
        <v>0</v>
      </c>
      <c r="CW780" s="23">
        <f>CS780+CT780+CV780</f>
        <v>0</v>
      </c>
      <c r="CX780">
        <f>IF(DB779&gt;0,CX779,0)</f>
        <v>0</v>
      </c>
      <c r="CY780" s="7">
        <f>ROUND(CD780+CJ780+CW780+CX780,2)</f>
        <v>0</v>
      </c>
      <c r="CZ780" s="7">
        <f>IF(AND(CY780&gt;0,CY781=0),CY780,0)</f>
        <v>0</v>
      </c>
      <c r="DA780" s="7">
        <f>IF(DB779&gt;0,DA779,0)</f>
        <v>0</v>
      </c>
      <c r="DB780" s="7">
        <f>IF(ROUND(CY780-DA780,2)&gt;0,ROUND(CY780-DA780,2),0)</f>
        <v>0</v>
      </c>
      <c r="EB780">
        <v>778</v>
      </c>
      <c r="EC780" s="7">
        <f>IF(FB779&gt;0,EC779-1000,EC779)</f>
        <v>0</v>
      </c>
      <c r="ED780" s="20">
        <f>IF(FB779&gt;0,ROUND(PMT($F$92/12,$F$96*12,-EC780),5),0)</f>
        <v>0</v>
      </c>
      <c r="EE780" s="15">
        <f>IF(FB779&gt;0,ROUND(EC780*$EE$1/1000,2),0)</f>
        <v>0</v>
      </c>
      <c r="EF780" s="9">
        <f>INT(EE780)</f>
        <v>0</v>
      </c>
      <c r="EG780" s="23">
        <f>INT((EE780-EF780)*10)/10</f>
        <v>0</v>
      </c>
      <c r="EH780" s="17">
        <f>EE780-EF780-EG780</f>
        <v>0</v>
      </c>
      <c r="EI780" s="23">
        <f>IF(OR(EH780=0.05,EH780=0),EH780,IF(AND(EH780&gt;0.051,EH780&lt;0.1),0.1,IF(AND(EH780&gt;0.001,EH780&lt;0.05),0.05,EH780)))</f>
        <v>0</v>
      </c>
      <c r="EJ780" s="23">
        <f>EF780+EG780+EI780</f>
        <v>0</v>
      </c>
      <c r="EK780" s="15">
        <f>IF(FB779&gt;0,ROUND($ED$1*$EK$1,2),0)</f>
        <v>0</v>
      </c>
      <c r="EL780" s="22">
        <v>0</v>
      </c>
      <c r="EM780" s="22">
        <f>IF(FB779&gt;0,ROUND($ED$1*$EM$1,0),0)</f>
        <v>0</v>
      </c>
      <c r="EN780" s="22">
        <f>IF(FB779&gt;0,ROUND($ED$1*$EN$1,2),0)</f>
        <v>0</v>
      </c>
      <c r="EO780" s="22">
        <f>IF(FB779&gt;0,ROUND($ED$1*$EO$1,2),0)</f>
        <v>0</v>
      </c>
      <c r="EP780" s="22">
        <f>IF(FB779&gt;0,ROUND($ED$1*$EP$1,2),0)</f>
        <v>0</v>
      </c>
      <c r="EQ780" s="15">
        <f>IF(FB779&gt;0,EK780+SUM(EM780:EP780),0)</f>
        <v>0</v>
      </c>
      <c r="ER780" s="22">
        <f>IF(FB779&gt;0,ROUND(EQ780/12,2),0)</f>
        <v>0</v>
      </c>
      <c r="ES780" s="9">
        <f>INT(ER780)</f>
        <v>0</v>
      </c>
      <c r="ET780" s="23">
        <f>INT((ER780-ES780)*10)/10</f>
        <v>0</v>
      </c>
      <c r="EU780" s="17">
        <f>ER780-ES780-ET780</f>
        <v>0</v>
      </c>
      <c r="EV780" s="23">
        <f>IF(OR(EU780=0.05,EU780=0),EU780,IF(AND(EU780&gt;0.051,EU780&lt;0.1),0.1,IF(AND(EU780&gt;0.001,EU780&lt;0.05),0.05,EU780)))</f>
        <v>0</v>
      </c>
      <c r="EW780" s="23">
        <f>ES780+ET780+EV780</f>
        <v>0</v>
      </c>
      <c r="EX780">
        <f>IF(FB779&gt;0,EX779,0)</f>
        <v>0</v>
      </c>
      <c r="EY780" s="7">
        <f>ROUND(ED780+EJ780+EW780+EX780,2)</f>
        <v>0</v>
      </c>
      <c r="EZ780" s="7">
        <f>IF(AND(EY780&gt;0,EY781=0),EY780,0)</f>
        <v>0</v>
      </c>
      <c r="FA780" s="7">
        <f>IF(FB779&gt;0,FA779,0)</f>
        <v>0</v>
      </c>
      <c r="FB780" s="7">
        <f>IF(ROUND(EY780-FA780,2)&gt;0,ROUND(EY780-FA780,2),0)</f>
        <v>0</v>
      </c>
      <c r="GB780">
        <v>778</v>
      </c>
      <c r="GC780" s="7">
        <f>IF(HB779&gt;0,GC779-1000,GC779)</f>
        <v>0</v>
      </c>
      <c r="GD780" s="20">
        <f>IF(HB779&gt;0,ROUND(PMT($F$92/12,$F$96*12,-GC780),5),0)</f>
        <v>0</v>
      </c>
      <c r="GE780" s="15">
        <f>IF(HB779&gt;0,ROUND(GC780*$GE$1/1000,2),0)</f>
        <v>0</v>
      </c>
      <c r="GF780" s="9">
        <f>INT(GE780)</f>
        <v>0</v>
      </c>
      <c r="GG780" s="23">
        <f>INT((GE780-GF780)*10)/10</f>
        <v>0</v>
      </c>
      <c r="GH780" s="17">
        <f>GE780-GF780-GG780</f>
        <v>0</v>
      </c>
      <c r="GI780" s="23">
        <f>IF(OR(GH780=0.05,GH780=0),GH780,IF(AND(GH780&gt;0.051,GH780&lt;0.1),0.1,IF(AND(GH780&gt;0.001,GH780&lt;0.05),0.05,GH780)))</f>
        <v>0</v>
      </c>
      <c r="GJ780" s="23">
        <f>GF780+GG780+GI780</f>
        <v>0</v>
      </c>
      <c r="GK780" s="15">
        <f>IF(HB779&gt;0,ROUND($GD$1*$GK$1,2),0)</f>
        <v>0</v>
      </c>
      <c r="GL780" s="22">
        <v>0</v>
      </c>
      <c r="GM780" s="22">
        <f>IF(HB779&gt;0,ROUND($GD$1*$GM$1,0),0)</f>
        <v>0</v>
      </c>
      <c r="GN780" s="22">
        <f>IF(HB779&gt;0,ROUND($GD$1*$GN$1,2),0)</f>
        <v>0</v>
      </c>
      <c r="GO780" s="22">
        <f>IF(HB779&gt;0,ROUND($GD$1*$GO$1,2),0)</f>
        <v>0</v>
      </c>
      <c r="GP780" s="22">
        <f>IF(HB779&gt;0,ROUND($GD$1*$GP$1,2),0)</f>
        <v>0</v>
      </c>
      <c r="GQ780" s="15">
        <f>IF(HB779&gt;0,GK780+SUM(GM780:GP780),0)</f>
        <v>0</v>
      </c>
      <c r="GR780" s="22">
        <f>IF(HB779&gt;0,ROUND(GQ780/12,2),0)</f>
        <v>0</v>
      </c>
      <c r="GS780" s="9">
        <f>INT(GR780)</f>
        <v>0</v>
      </c>
      <c r="GT780" s="23">
        <f>INT((GR780-GS780)*10)/10</f>
        <v>0</v>
      </c>
      <c r="GU780" s="17">
        <f>GR780-GS780-GT780</f>
        <v>0</v>
      </c>
      <c r="GV780" s="23">
        <f>IF(OR(GU780=0.05,GU780=0),GU780,IF(AND(GU780&gt;0.051,GU780&lt;0.1),0.1,IF(AND(GU780&gt;0.001,GU780&lt;0.05),0.05,GU780)))</f>
        <v>0</v>
      </c>
      <c r="GW780" s="23">
        <f>GS780+GT780+GV780</f>
        <v>0</v>
      </c>
      <c r="GX780">
        <f>IF(HB779&gt;0,GX779,0)</f>
        <v>0</v>
      </c>
      <c r="GY780" s="7">
        <f>ROUND(GD780+GJ780+GW780+GX780,2)</f>
        <v>0</v>
      </c>
      <c r="GZ780" s="7">
        <f>IF(AND(GY780&gt;0,GY781=0),GY780,0)</f>
        <v>0</v>
      </c>
      <c r="HA780" s="7">
        <f>IF(HB779&gt;0,HA779,0)</f>
        <v>0</v>
      </c>
      <c r="HB780" s="7">
        <f>IF(ROUND(GY780-HA780,2)&gt;0,ROUND(GY780-HA780,2),0)</f>
        <v>0</v>
      </c>
    </row>
    <row r="781" spans="1:235">
      <c r="BB781">
        <v>779</v>
      </c>
      <c r="BC781" s="7">
        <f>IF(BW780&gt;0,BC780-1000,BC780)</f>
        <v>0</v>
      </c>
      <c r="BD781" s="20">
        <f>IF(BW780&gt;0,ROUND(PMT($F$92/12,$F$96*12,-BC781),5),0)</f>
        <v>0</v>
      </c>
      <c r="BE781" s="15">
        <f>IF(BW780&gt;0,ROUND(BC781*$E$1/1000,2),0)</f>
        <v>0</v>
      </c>
      <c r="BF781" s="15">
        <f>IF(BW780&gt;0,ROUND(MIN(BC781,$F$168)*$BF$1,2),0)</f>
        <v>0</v>
      </c>
      <c r="BG781" s="22">
        <v>0</v>
      </c>
      <c r="BH781" s="22">
        <f>IF(BW780&gt;0,ROUND(MIN(BC781,$F$168)*$BH$1,0),0)</f>
        <v>0</v>
      </c>
      <c r="BI781" s="22">
        <f>IF(BW780&gt;0,ROUND(MIN(BC781,$F$168)*$BI$1,2),0)</f>
        <v>0</v>
      </c>
      <c r="BJ781" s="22">
        <f>IF(BW780&gt;0,ROUND(MIN(BC781,$F$168)*$BJ$1,2),0)</f>
        <v>0</v>
      </c>
      <c r="BK781" s="22">
        <f>IF(BW780&gt;0,ROUND(MIN(BC781,$F$168)*$BK$1,2),0)</f>
        <v>0</v>
      </c>
      <c r="BL781" s="15">
        <f>IF(BW780&gt;0,BF781+SUM(BH781:BK781),0)</f>
        <v>0</v>
      </c>
      <c r="BM781" s="22">
        <f>IF(BW780&gt;0,ROUND(BL781/12,2),0)</f>
        <v>0</v>
      </c>
      <c r="BN781" s="9">
        <f>INT(BM781)</f>
        <v>0</v>
      </c>
      <c r="BO781" s="23">
        <f>INT((BM781-BN781)*10)/10</f>
        <v>0</v>
      </c>
      <c r="BP781" s="17">
        <f>BM781-BN781-BO781</f>
        <v>0</v>
      </c>
      <c r="BQ781" s="23">
        <f>IF(OR(BP781=0.05,BP781=0),BP781,IF(AND(BP781&gt;0.051,BP781&lt;0.1),0.1,IF(AND(BP781&gt;0.001,BP781&lt;0.05),0.05,BP781)))</f>
        <v>0</v>
      </c>
      <c r="BR781" s="23">
        <f>BN781+BO781+BQ781</f>
        <v>0</v>
      </c>
      <c r="BS781">
        <f>IF(BW780&gt;0,BS780,0)</f>
        <v>0</v>
      </c>
      <c r="BT781" s="7">
        <f>SUM(BD781:BE781)+BR781+BS781</f>
        <v>0</v>
      </c>
      <c r="BU781" s="7">
        <f>IF(AND(BT781&gt;0,BT782=0),BT781,0)</f>
        <v>0</v>
      </c>
      <c r="BV781" s="7">
        <f>IF(BW780&gt;0,BV780,0)</f>
        <v>0</v>
      </c>
      <c r="BW781" s="7">
        <f>IF(ROUND(BT781-BV781,2)&gt;0,ROUND(BT781-BV781,2),0)</f>
        <v>0</v>
      </c>
      <c r="CB781">
        <v>779</v>
      </c>
      <c r="CC781" s="7">
        <f>IF(DB780&gt;0,CC780-1000,CC780)</f>
        <v>0</v>
      </c>
      <c r="CD781" s="20">
        <f>IF(DB780&gt;0,ROUND(PMT($F$92/12,$F$96*12,-CC781),5),0)</f>
        <v>0</v>
      </c>
      <c r="CE781" s="15">
        <f>IF(DB780&gt;0,ROUND(CC781*$CE$1/1000,2),0)</f>
        <v>0</v>
      </c>
      <c r="CF781" s="9">
        <f>INT(CE781)</f>
        <v>0</v>
      </c>
      <c r="CG781" s="23">
        <f>INT((CE781-CF781)*10)/10</f>
        <v>0</v>
      </c>
      <c r="CH781" s="17">
        <f>CE781-CF781-CG781</f>
        <v>0</v>
      </c>
      <c r="CI781" s="23">
        <f>IF(OR(CH781=0.05,CH781=0),CH781,IF(AND(CH781&gt;0.051,CH781&lt;0.1),0.1,IF(AND(CH781&gt;0.001,CH781&lt;0.05),0.05,CH781)))</f>
        <v>0</v>
      </c>
      <c r="CJ781" s="23">
        <f>CF781+CG781+CI781</f>
        <v>0</v>
      </c>
      <c r="CK781" s="15">
        <f>IF(DB780&gt;0,ROUND($CD$1*$CK$1,2),0)</f>
        <v>0</v>
      </c>
      <c r="CL781" s="22">
        <v>0</v>
      </c>
      <c r="CM781" s="22">
        <f>IF(DB780&gt;0,ROUND($CD$1*$CM$1,2),0)</f>
        <v>0</v>
      </c>
      <c r="CN781" s="22">
        <f>IF(DB780&gt;0,ROUND($CD$1*$CN$1,2),0)</f>
        <v>0</v>
      </c>
      <c r="CO781" s="22">
        <f>IF(DB780&gt;0,ROUND($CD$1*$CO$1,2),0)</f>
        <v>0</v>
      </c>
      <c r="CP781" s="22">
        <f>IF(DB780&gt;0,ROUND($CD$1*$CP$1,2),0)</f>
        <v>0</v>
      </c>
      <c r="CQ781" s="15">
        <f>IF(DB780&gt;0,CK781+SUM(CM781:CP781),0)</f>
        <v>0</v>
      </c>
      <c r="CR781" s="22">
        <f>IF(DB780&gt;0,ROUND(CQ781/12,2),0)</f>
        <v>0</v>
      </c>
      <c r="CS781" s="9">
        <f>INT(CR781)</f>
        <v>0</v>
      </c>
      <c r="CT781" s="23">
        <f>INT((CR781-CS781)*10)/10</f>
        <v>0</v>
      </c>
      <c r="CU781" s="17">
        <f>CR781-CS781-CT781</f>
        <v>0</v>
      </c>
      <c r="CV781" s="23">
        <f>IF(OR(CU781=0.05,CU781=0),CU781,IF(AND(CU781&gt;0.051,CU781&lt;0.1),0.1,IF(AND(CU781&gt;0.001,CU781&lt;0.05),0.05,CU781)))</f>
        <v>0</v>
      </c>
      <c r="CW781" s="23">
        <f>CS781+CT781+CV781</f>
        <v>0</v>
      </c>
      <c r="CX781">
        <f>IF(DB780&gt;0,CX780,0)</f>
        <v>0</v>
      </c>
      <c r="CY781" s="7">
        <f>ROUND(CD781+CJ781+CW781+CX781,2)</f>
        <v>0</v>
      </c>
      <c r="CZ781" s="7">
        <f>IF(AND(CY781&gt;0,CY782=0),CY781,0)</f>
        <v>0</v>
      </c>
      <c r="DA781" s="7">
        <f>IF(DB780&gt;0,DA780,0)</f>
        <v>0</v>
      </c>
      <c r="DB781" s="7">
        <f>IF(ROUND(CY781-DA781,2)&gt;0,ROUND(CY781-DA781,2),0)</f>
        <v>0</v>
      </c>
      <c r="EB781">
        <v>779</v>
      </c>
      <c r="EC781" s="7">
        <f>IF(FB780&gt;0,EC780-1000,EC780)</f>
        <v>0</v>
      </c>
      <c r="ED781" s="20">
        <f>IF(FB780&gt;0,ROUND(PMT($F$92/12,$F$96*12,-EC781),5),0)</f>
        <v>0</v>
      </c>
      <c r="EE781" s="15">
        <f>IF(FB780&gt;0,ROUND(EC781*$EE$1/1000,2),0)</f>
        <v>0</v>
      </c>
      <c r="EF781" s="9">
        <f>INT(EE781)</f>
        <v>0</v>
      </c>
      <c r="EG781" s="23">
        <f>INT((EE781-EF781)*10)/10</f>
        <v>0</v>
      </c>
      <c r="EH781" s="17">
        <f>EE781-EF781-EG781</f>
        <v>0</v>
      </c>
      <c r="EI781" s="23">
        <f>IF(OR(EH781=0.05,EH781=0),EH781,IF(AND(EH781&gt;0.051,EH781&lt;0.1),0.1,IF(AND(EH781&gt;0.001,EH781&lt;0.05),0.05,EH781)))</f>
        <v>0</v>
      </c>
      <c r="EJ781" s="23">
        <f>EF781+EG781+EI781</f>
        <v>0</v>
      </c>
      <c r="EK781" s="15">
        <f>IF(FB780&gt;0,ROUND($ED$1*$EK$1,2),0)</f>
        <v>0</v>
      </c>
      <c r="EL781" s="22">
        <v>0</v>
      </c>
      <c r="EM781" s="22">
        <f>IF(FB780&gt;0,ROUND($ED$1*$EM$1,0),0)</f>
        <v>0</v>
      </c>
      <c r="EN781" s="22">
        <f>IF(FB780&gt;0,ROUND($ED$1*$EN$1,2),0)</f>
        <v>0</v>
      </c>
      <c r="EO781" s="22">
        <f>IF(FB780&gt;0,ROUND($ED$1*$EO$1,2),0)</f>
        <v>0</v>
      </c>
      <c r="EP781" s="22">
        <f>IF(FB780&gt;0,ROUND($ED$1*$EP$1,2),0)</f>
        <v>0</v>
      </c>
      <c r="EQ781" s="15">
        <f>IF(FB780&gt;0,EK781+SUM(EM781:EP781),0)</f>
        <v>0</v>
      </c>
      <c r="ER781" s="22">
        <f>IF(FB780&gt;0,ROUND(EQ781/12,2),0)</f>
        <v>0</v>
      </c>
      <c r="ES781" s="9">
        <f>INT(ER781)</f>
        <v>0</v>
      </c>
      <c r="ET781" s="23">
        <f>INT((ER781-ES781)*10)/10</f>
        <v>0</v>
      </c>
      <c r="EU781" s="17">
        <f>ER781-ES781-ET781</f>
        <v>0</v>
      </c>
      <c r="EV781" s="23">
        <f>IF(OR(EU781=0.05,EU781=0),EU781,IF(AND(EU781&gt;0.051,EU781&lt;0.1),0.1,IF(AND(EU781&gt;0.001,EU781&lt;0.05),0.05,EU781)))</f>
        <v>0</v>
      </c>
      <c r="EW781" s="23">
        <f>ES781+ET781+EV781</f>
        <v>0</v>
      </c>
      <c r="EX781">
        <f>IF(FB780&gt;0,EX780,0)</f>
        <v>0</v>
      </c>
      <c r="EY781" s="7">
        <f>ROUND(ED781+EJ781+EW781+EX781,2)</f>
        <v>0</v>
      </c>
      <c r="EZ781" s="7">
        <f>IF(AND(EY781&gt;0,EY782=0),EY781,0)</f>
        <v>0</v>
      </c>
      <c r="FA781" s="7">
        <f>IF(FB780&gt;0,FA780,0)</f>
        <v>0</v>
      </c>
      <c r="FB781" s="7">
        <f>IF(ROUND(EY781-FA781,2)&gt;0,ROUND(EY781-FA781,2),0)</f>
        <v>0</v>
      </c>
      <c r="GB781">
        <v>779</v>
      </c>
      <c r="GC781" s="7">
        <f>IF(HB780&gt;0,GC780-1000,GC780)</f>
        <v>0</v>
      </c>
      <c r="GD781" s="20">
        <f>IF(HB780&gt;0,ROUND(PMT($F$92/12,$F$96*12,-GC781),5),0)</f>
        <v>0</v>
      </c>
      <c r="GE781" s="15">
        <f>IF(HB780&gt;0,ROUND(GC781*$GE$1/1000,2),0)</f>
        <v>0</v>
      </c>
      <c r="GF781" s="9">
        <f>INT(GE781)</f>
        <v>0</v>
      </c>
      <c r="GG781" s="23">
        <f>INT((GE781-GF781)*10)/10</f>
        <v>0</v>
      </c>
      <c r="GH781" s="17">
        <f>GE781-GF781-GG781</f>
        <v>0</v>
      </c>
      <c r="GI781" s="23">
        <f>IF(OR(GH781=0.05,GH781=0),GH781,IF(AND(GH781&gt;0.051,GH781&lt;0.1),0.1,IF(AND(GH781&gt;0.001,GH781&lt;0.05),0.05,GH781)))</f>
        <v>0</v>
      </c>
      <c r="GJ781" s="23">
        <f>GF781+GG781+GI781</f>
        <v>0</v>
      </c>
      <c r="GK781" s="15">
        <f>IF(HB780&gt;0,ROUND($GD$1*$GK$1,2),0)</f>
        <v>0</v>
      </c>
      <c r="GL781" s="22">
        <v>0</v>
      </c>
      <c r="GM781" s="22">
        <f>IF(HB780&gt;0,ROUND($GD$1*$GM$1,0),0)</f>
        <v>0</v>
      </c>
      <c r="GN781" s="22">
        <f>IF(HB780&gt;0,ROUND($GD$1*$GN$1,2),0)</f>
        <v>0</v>
      </c>
      <c r="GO781" s="22">
        <f>IF(HB780&gt;0,ROUND($GD$1*$GO$1,2),0)</f>
        <v>0</v>
      </c>
      <c r="GP781" s="22">
        <f>IF(HB780&gt;0,ROUND($GD$1*$GP$1,2),0)</f>
        <v>0</v>
      </c>
      <c r="GQ781" s="15">
        <f>IF(HB780&gt;0,GK781+SUM(GM781:GP781),0)</f>
        <v>0</v>
      </c>
      <c r="GR781" s="22">
        <f>IF(HB780&gt;0,ROUND(GQ781/12,2),0)</f>
        <v>0</v>
      </c>
      <c r="GS781" s="9">
        <f>INT(GR781)</f>
        <v>0</v>
      </c>
      <c r="GT781" s="23">
        <f>INT((GR781-GS781)*10)/10</f>
        <v>0</v>
      </c>
      <c r="GU781" s="17">
        <f>GR781-GS781-GT781</f>
        <v>0</v>
      </c>
      <c r="GV781" s="23">
        <f>IF(OR(GU781=0.05,GU781=0),GU781,IF(AND(GU781&gt;0.051,GU781&lt;0.1),0.1,IF(AND(GU781&gt;0.001,GU781&lt;0.05),0.05,GU781)))</f>
        <v>0</v>
      </c>
      <c r="GW781" s="23">
        <f>GS781+GT781+GV781</f>
        <v>0</v>
      </c>
      <c r="GX781">
        <f>IF(HB780&gt;0,GX780,0)</f>
        <v>0</v>
      </c>
      <c r="GY781" s="7">
        <f>ROUND(GD781+GJ781+GW781+GX781,2)</f>
        <v>0</v>
      </c>
      <c r="GZ781" s="7">
        <f>IF(AND(GY781&gt;0,GY782=0),GY781,0)</f>
        <v>0</v>
      </c>
      <c r="HA781" s="7">
        <f>IF(HB780&gt;0,HA780,0)</f>
        <v>0</v>
      </c>
      <c r="HB781" s="7">
        <f>IF(ROUND(GY781-HA781,2)&gt;0,ROUND(GY781-HA781,2),0)</f>
        <v>0</v>
      </c>
    </row>
    <row r="782" spans="1:235">
      <c r="BB782">
        <v>780</v>
      </c>
      <c r="BC782" s="7">
        <f>IF(BW781&gt;0,BC781-1000,BC781)</f>
        <v>0</v>
      </c>
      <c r="BD782" s="20">
        <f>IF(BW781&gt;0,ROUND(PMT($F$92/12,$F$96*12,-BC782),5),0)</f>
        <v>0</v>
      </c>
      <c r="BE782" s="15">
        <f>IF(BW781&gt;0,ROUND(BC782*$E$1/1000,2),0)</f>
        <v>0</v>
      </c>
      <c r="BF782" s="15">
        <f>IF(BW781&gt;0,ROUND(MIN(BC782,$F$168)*$BF$1,2),0)</f>
        <v>0</v>
      </c>
      <c r="BG782" s="22">
        <v>0</v>
      </c>
      <c r="BH782" s="22">
        <f>IF(BW781&gt;0,ROUND(MIN(BC782,$F$168)*$BH$1,0),0)</f>
        <v>0</v>
      </c>
      <c r="BI782" s="22">
        <f>IF(BW781&gt;0,ROUND(MIN(BC782,$F$168)*$BI$1,2),0)</f>
        <v>0</v>
      </c>
      <c r="BJ782" s="22">
        <f>IF(BW781&gt;0,ROUND(MIN(BC782,$F$168)*$BJ$1,2),0)</f>
        <v>0</v>
      </c>
      <c r="BK782" s="22">
        <f>IF(BW781&gt;0,ROUND(MIN(BC782,$F$168)*$BK$1,2),0)</f>
        <v>0</v>
      </c>
      <c r="BL782" s="15">
        <f>IF(BW781&gt;0,BF782+SUM(BH782:BK782),0)</f>
        <v>0</v>
      </c>
      <c r="BM782" s="22">
        <f>IF(BW781&gt;0,ROUND(BL782/12,2),0)</f>
        <v>0</v>
      </c>
      <c r="BN782" s="9">
        <f>INT(BM782)</f>
        <v>0</v>
      </c>
      <c r="BO782" s="23">
        <f>INT((BM782-BN782)*10)/10</f>
        <v>0</v>
      </c>
      <c r="BP782" s="17">
        <f>BM782-BN782-BO782</f>
        <v>0</v>
      </c>
      <c r="BQ782" s="23">
        <f>IF(OR(BP782=0.05,BP782=0),BP782,IF(AND(BP782&gt;0.051,BP782&lt;0.1),0.1,IF(AND(BP782&gt;0.001,BP782&lt;0.05),0.05,BP782)))</f>
        <v>0</v>
      </c>
      <c r="BR782" s="23">
        <f>BN782+BO782+BQ782</f>
        <v>0</v>
      </c>
      <c r="BS782">
        <f>IF(BW781&gt;0,BS781,0)</f>
        <v>0</v>
      </c>
      <c r="BT782" s="7">
        <f>SUM(BD782:BE782)+BR782+BS782</f>
        <v>0</v>
      </c>
      <c r="BU782" s="7">
        <f>IF(AND(BT782&gt;0,BT783=0),BT782,0)</f>
        <v>0</v>
      </c>
      <c r="BV782" s="7">
        <f>IF(BW781&gt;0,BV781,0)</f>
        <v>0</v>
      </c>
      <c r="BW782" s="7">
        <f>IF(ROUND(BT782-BV782,2)&gt;0,ROUND(BT782-BV782,2),0)</f>
        <v>0</v>
      </c>
      <c r="CB782">
        <v>780</v>
      </c>
      <c r="CC782" s="7">
        <f>IF(DB781&gt;0,CC781-1000,CC781)</f>
        <v>0</v>
      </c>
      <c r="CD782" s="20">
        <f>IF(DB781&gt;0,ROUND(PMT($F$92/12,$F$96*12,-CC782),5),0)</f>
        <v>0</v>
      </c>
      <c r="CE782" s="15">
        <f>IF(DB781&gt;0,ROUND(CC782*$CE$1/1000,2),0)</f>
        <v>0</v>
      </c>
      <c r="CF782" s="9">
        <f>INT(CE782)</f>
        <v>0</v>
      </c>
      <c r="CG782" s="23">
        <f>INT((CE782-CF782)*10)/10</f>
        <v>0</v>
      </c>
      <c r="CH782" s="17">
        <f>CE782-CF782-CG782</f>
        <v>0</v>
      </c>
      <c r="CI782" s="23">
        <f>IF(OR(CH782=0.05,CH782=0),CH782,IF(AND(CH782&gt;0.051,CH782&lt;0.1),0.1,IF(AND(CH782&gt;0.001,CH782&lt;0.05),0.05,CH782)))</f>
        <v>0</v>
      </c>
      <c r="CJ782" s="23">
        <f>CF782+CG782+CI782</f>
        <v>0</v>
      </c>
      <c r="CK782" s="15">
        <f>IF(DB781&gt;0,ROUND($CD$1*$CK$1,2),0)</f>
        <v>0</v>
      </c>
      <c r="CL782" s="22">
        <v>0</v>
      </c>
      <c r="CM782" s="22">
        <f>IF(DB781&gt;0,ROUND($CD$1*$CM$1,2),0)</f>
        <v>0</v>
      </c>
      <c r="CN782" s="22">
        <f>IF(DB781&gt;0,ROUND($CD$1*$CN$1,2),0)</f>
        <v>0</v>
      </c>
      <c r="CO782" s="22">
        <f>IF(DB781&gt;0,ROUND($CD$1*$CO$1,2),0)</f>
        <v>0</v>
      </c>
      <c r="CP782" s="22">
        <f>IF(DB781&gt;0,ROUND($CD$1*$CP$1,2),0)</f>
        <v>0</v>
      </c>
      <c r="CQ782" s="15">
        <f>IF(DB781&gt;0,CK782+SUM(CM782:CP782),0)</f>
        <v>0</v>
      </c>
      <c r="CR782" s="22">
        <f>IF(DB781&gt;0,ROUND(CQ782/12,2),0)</f>
        <v>0</v>
      </c>
      <c r="CS782" s="9">
        <f>INT(CR782)</f>
        <v>0</v>
      </c>
      <c r="CT782" s="23">
        <f>INT((CR782-CS782)*10)/10</f>
        <v>0</v>
      </c>
      <c r="CU782" s="17">
        <f>CR782-CS782-CT782</f>
        <v>0</v>
      </c>
      <c r="CV782" s="23">
        <f>IF(OR(CU782=0.05,CU782=0),CU782,IF(AND(CU782&gt;0.051,CU782&lt;0.1),0.1,IF(AND(CU782&gt;0.001,CU782&lt;0.05),0.05,CU782)))</f>
        <v>0</v>
      </c>
      <c r="CW782" s="23">
        <f>CS782+CT782+CV782</f>
        <v>0</v>
      </c>
      <c r="CX782">
        <f>IF(DB781&gt;0,CX781,0)</f>
        <v>0</v>
      </c>
      <c r="CY782" s="7">
        <f>ROUND(CD782+CJ782+CW782+CX782,2)</f>
        <v>0</v>
      </c>
      <c r="CZ782" s="7">
        <f>IF(AND(CY782&gt;0,CY783=0),CY782,0)</f>
        <v>0</v>
      </c>
      <c r="DA782" s="7">
        <f>IF(DB781&gt;0,DA781,0)</f>
        <v>0</v>
      </c>
      <c r="DB782" s="7">
        <f>IF(ROUND(CY782-DA782,2)&gt;0,ROUND(CY782-DA782,2),0)</f>
        <v>0</v>
      </c>
      <c r="EB782">
        <v>780</v>
      </c>
      <c r="EC782" s="7">
        <f>IF(FB781&gt;0,EC781-1000,EC781)</f>
        <v>0</v>
      </c>
      <c r="ED782" s="20">
        <f>IF(FB781&gt;0,ROUND(PMT($F$92/12,$F$96*12,-EC782),5),0)</f>
        <v>0</v>
      </c>
      <c r="EE782" s="15">
        <f>IF(FB781&gt;0,ROUND(EC782*$EE$1/1000,2),0)</f>
        <v>0</v>
      </c>
      <c r="EF782" s="9">
        <f>INT(EE782)</f>
        <v>0</v>
      </c>
      <c r="EG782" s="23">
        <f>INT((EE782-EF782)*10)/10</f>
        <v>0</v>
      </c>
      <c r="EH782" s="17">
        <f>EE782-EF782-EG782</f>
        <v>0</v>
      </c>
      <c r="EI782" s="23">
        <f>IF(OR(EH782=0.05,EH782=0),EH782,IF(AND(EH782&gt;0.051,EH782&lt;0.1),0.1,IF(AND(EH782&gt;0.001,EH782&lt;0.05),0.05,EH782)))</f>
        <v>0</v>
      </c>
      <c r="EJ782" s="23">
        <f>EF782+EG782+EI782</f>
        <v>0</v>
      </c>
      <c r="EK782" s="15">
        <f>IF(FB781&gt;0,ROUND($ED$1*$EK$1,2),0)</f>
        <v>0</v>
      </c>
      <c r="EL782" s="22">
        <v>0</v>
      </c>
      <c r="EM782" s="22">
        <f>IF(FB781&gt;0,ROUND($ED$1*$EM$1,0),0)</f>
        <v>0</v>
      </c>
      <c r="EN782" s="22">
        <f>IF(FB781&gt;0,ROUND($ED$1*$EN$1,2),0)</f>
        <v>0</v>
      </c>
      <c r="EO782" s="22">
        <f>IF(FB781&gt;0,ROUND($ED$1*$EO$1,2),0)</f>
        <v>0</v>
      </c>
      <c r="EP782" s="22">
        <f>IF(FB781&gt;0,ROUND($ED$1*$EP$1,2),0)</f>
        <v>0</v>
      </c>
      <c r="EQ782" s="15">
        <f>IF(FB781&gt;0,EK782+SUM(EM782:EP782),0)</f>
        <v>0</v>
      </c>
      <c r="ER782" s="22">
        <f>IF(FB781&gt;0,ROUND(EQ782/12,2),0)</f>
        <v>0</v>
      </c>
      <c r="ES782" s="9">
        <f>INT(ER782)</f>
        <v>0</v>
      </c>
      <c r="ET782" s="23">
        <f>INT((ER782-ES782)*10)/10</f>
        <v>0</v>
      </c>
      <c r="EU782" s="17">
        <f>ER782-ES782-ET782</f>
        <v>0</v>
      </c>
      <c r="EV782" s="23">
        <f>IF(OR(EU782=0.05,EU782=0),EU782,IF(AND(EU782&gt;0.051,EU782&lt;0.1),0.1,IF(AND(EU782&gt;0.001,EU782&lt;0.05),0.05,EU782)))</f>
        <v>0</v>
      </c>
      <c r="EW782" s="23">
        <f>ES782+ET782+EV782</f>
        <v>0</v>
      </c>
      <c r="EX782">
        <f>IF(FB781&gt;0,EX781,0)</f>
        <v>0</v>
      </c>
      <c r="EY782" s="7">
        <f>ROUND(ED782+EJ782+EW782+EX782,2)</f>
        <v>0</v>
      </c>
      <c r="EZ782" s="7">
        <f>IF(AND(EY782&gt;0,EY783=0),EY782,0)</f>
        <v>0</v>
      </c>
      <c r="FA782" s="7">
        <f>IF(FB781&gt;0,FA781,0)</f>
        <v>0</v>
      </c>
      <c r="FB782" s="7">
        <f>IF(ROUND(EY782-FA782,2)&gt;0,ROUND(EY782-FA782,2),0)</f>
        <v>0</v>
      </c>
      <c r="GB782">
        <v>780</v>
      </c>
      <c r="GC782" s="7">
        <f>IF(HB781&gt;0,GC781-1000,GC781)</f>
        <v>0</v>
      </c>
      <c r="GD782" s="20">
        <f>IF(HB781&gt;0,ROUND(PMT($F$92/12,$F$96*12,-GC782),5),0)</f>
        <v>0</v>
      </c>
      <c r="GE782" s="15">
        <f>IF(HB781&gt;0,ROUND(GC782*$GE$1/1000,2),0)</f>
        <v>0</v>
      </c>
      <c r="GF782" s="9">
        <f>INT(GE782)</f>
        <v>0</v>
      </c>
      <c r="GG782" s="23">
        <f>INT((GE782-GF782)*10)/10</f>
        <v>0</v>
      </c>
      <c r="GH782" s="17">
        <f>GE782-GF782-GG782</f>
        <v>0</v>
      </c>
      <c r="GI782" s="23">
        <f>IF(OR(GH782=0.05,GH782=0),GH782,IF(AND(GH782&gt;0.051,GH782&lt;0.1),0.1,IF(AND(GH782&gt;0.001,GH782&lt;0.05),0.05,GH782)))</f>
        <v>0</v>
      </c>
      <c r="GJ782" s="23">
        <f>GF782+GG782+GI782</f>
        <v>0</v>
      </c>
      <c r="GK782" s="15">
        <f>IF(HB781&gt;0,ROUND($GD$1*$GK$1,2),0)</f>
        <v>0</v>
      </c>
      <c r="GL782" s="22">
        <v>0</v>
      </c>
      <c r="GM782" s="22">
        <f>IF(HB781&gt;0,ROUND($GD$1*$GM$1,0),0)</f>
        <v>0</v>
      </c>
      <c r="GN782" s="22">
        <f>IF(HB781&gt;0,ROUND($GD$1*$GN$1,2),0)</f>
        <v>0</v>
      </c>
      <c r="GO782" s="22">
        <f>IF(HB781&gt;0,ROUND($GD$1*$GO$1,2),0)</f>
        <v>0</v>
      </c>
      <c r="GP782" s="22">
        <f>IF(HB781&gt;0,ROUND($GD$1*$GP$1,2),0)</f>
        <v>0</v>
      </c>
      <c r="GQ782" s="15">
        <f>IF(HB781&gt;0,GK782+SUM(GM782:GP782),0)</f>
        <v>0</v>
      </c>
      <c r="GR782" s="22">
        <f>IF(HB781&gt;0,ROUND(GQ782/12,2),0)</f>
        <v>0</v>
      </c>
      <c r="GS782" s="9">
        <f>INT(GR782)</f>
        <v>0</v>
      </c>
      <c r="GT782" s="23">
        <f>INT((GR782-GS782)*10)/10</f>
        <v>0</v>
      </c>
      <c r="GU782" s="17">
        <f>GR782-GS782-GT782</f>
        <v>0</v>
      </c>
      <c r="GV782" s="23">
        <f>IF(OR(GU782=0.05,GU782=0),GU782,IF(AND(GU782&gt;0.051,GU782&lt;0.1),0.1,IF(AND(GU782&gt;0.001,GU782&lt;0.05),0.05,GU782)))</f>
        <v>0</v>
      </c>
      <c r="GW782" s="23">
        <f>GS782+GT782+GV782</f>
        <v>0</v>
      </c>
      <c r="GX782">
        <f>IF(HB781&gt;0,GX781,0)</f>
        <v>0</v>
      </c>
      <c r="GY782" s="7">
        <f>ROUND(GD782+GJ782+GW782+GX782,2)</f>
        <v>0</v>
      </c>
      <c r="GZ782" s="7">
        <f>IF(AND(GY782&gt;0,GY783=0),GY782,0)</f>
        <v>0</v>
      </c>
      <c r="HA782" s="7">
        <f>IF(HB781&gt;0,HA781,0)</f>
        <v>0</v>
      </c>
      <c r="HB782" s="7">
        <f>IF(ROUND(GY782-HA782,2)&gt;0,ROUND(GY782-HA782,2),0)</f>
        <v>0</v>
      </c>
    </row>
    <row r="783" spans="1:235">
      <c r="BB783">
        <v>781</v>
      </c>
      <c r="BC783" s="7">
        <f>IF(BW782&gt;0,BC782-1000,BC782)</f>
        <v>0</v>
      </c>
      <c r="BD783" s="20">
        <f>IF(BW782&gt;0,ROUND(PMT($F$92/12,$F$96*12,-BC783),5),0)</f>
        <v>0</v>
      </c>
      <c r="BE783" s="15">
        <f>IF(BW782&gt;0,ROUND(BC783*$E$1/1000,2),0)</f>
        <v>0</v>
      </c>
      <c r="BF783" s="15">
        <f>IF(BW782&gt;0,ROUND(MIN(BC783,$F$168)*$BF$1,2),0)</f>
        <v>0</v>
      </c>
      <c r="BG783" s="22">
        <v>0</v>
      </c>
      <c r="BH783" s="22">
        <f>IF(BW782&gt;0,ROUND(MIN(BC783,$F$168)*$BH$1,0),0)</f>
        <v>0</v>
      </c>
      <c r="BI783" s="22">
        <f>IF(BW782&gt;0,ROUND(MIN(BC783,$F$168)*$BI$1,2),0)</f>
        <v>0</v>
      </c>
      <c r="BJ783" s="22">
        <f>IF(BW782&gt;0,ROUND(MIN(BC783,$F$168)*$BJ$1,2),0)</f>
        <v>0</v>
      </c>
      <c r="BK783" s="22">
        <f>IF(BW782&gt;0,ROUND(MIN(BC783,$F$168)*$BK$1,2),0)</f>
        <v>0</v>
      </c>
      <c r="BL783" s="15">
        <f>IF(BW782&gt;0,BF783+SUM(BH783:BK783),0)</f>
        <v>0</v>
      </c>
      <c r="BM783" s="22">
        <f>IF(BW782&gt;0,ROUND(BL783/12,2),0)</f>
        <v>0</v>
      </c>
      <c r="BN783" s="9">
        <f>INT(BM783)</f>
        <v>0</v>
      </c>
      <c r="BO783" s="23">
        <f>INT((BM783-BN783)*10)/10</f>
        <v>0</v>
      </c>
      <c r="BP783" s="17">
        <f>BM783-BN783-BO783</f>
        <v>0</v>
      </c>
      <c r="BQ783" s="23">
        <f>IF(OR(BP783=0.05,BP783=0),BP783,IF(AND(BP783&gt;0.051,BP783&lt;0.1),0.1,IF(AND(BP783&gt;0.001,BP783&lt;0.05),0.05,BP783)))</f>
        <v>0</v>
      </c>
      <c r="BR783" s="23">
        <f>BN783+BO783+BQ783</f>
        <v>0</v>
      </c>
      <c r="BS783">
        <f>IF(BW782&gt;0,BS782,0)</f>
        <v>0</v>
      </c>
      <c r="BT783" s="7">
        <f>SUM(BD783:BE783)+BR783+BS783</f>
        <v>0</v>
      </c>
      <c r="BU783" s="7">
        <f>IF(AND(BT783&gt;0,BT784=0),BT783,0)</f>
        <v>0</v>
      </c>
      <c r="BV783" s="7">
        <f>IF(BW782&gt;0,BV782,0)</f>
        <v>0</v>
      </c>
      <c r="BW783" s="7">
        <f>IF(ROUND(BT783-BV783,2)&gt;0,ROUND(BT783-BV783,2),0)</f>
        <v>0</v>
      </c>
      <c r="CB783">
        <v>781</v>
      </c>
      <c r="CC783" s="7">
        <f>IF(DB782&gt;0,CC782-1000,CC782)</f>
        <v>0</v>
      </c>
      <c r="CD783" s="20">
        <f>IF(DB782&gt;0,ROUND(PMT($F$92/12,$F$96*12,-CC783),5),0)</f>
        <v>0</v>
      </c>
      <c r="CE783" s="15">
        <f>IF(DB782&gt;0,ROUND(CC783*$CE$1/1000,2),0)</f>
        <v>0</v>
      </c>
      <c r="CF783" s="9">
        <f>INT(CE783)</f>
        <v>0</v>
      </c>
      <c r="CG783" s="23">
        <f>INT((CE783-CF783)*10)/10</f>
        <v>0</v>
      </c>
      <c r="CH783" s="17">
        <f>CE783-CF783-CG783</f>
        <v>0</v>
      </c>
      <c r="CI783" s="23">
        <f>IF(OR(CH783=0.05,CH783=0),CH783,IF(AND(CH783&gt;0.051,CH783&lt;0.1),0.1,IF(AND(CH783&gt;0.001,CH783&lt;0.05),0.05,CH783)))</f>
        <v>0</v>
      </c>
      <c r="CJ783" s="23">
        <f>CF783+CG783+CI783</f>
        <v>0</v>
      </c>
      <c r="CK783" s="15">
        <f>IF(DB782&gt;0,ROUND($CD$1*$CK$1,2),0)</f>
        <v>0</v>
      </c>
      <c r="CL783" s="22">
        <v>0</v>
      </c>
      <c r="CM783" s="22">
        <f>IF(DB782&gt;0,ROUND($CD$1*$CM$1,2),0)</f>
        <v>0</v>
      </c>
      <c r="CN783" s="22">
        <f>IF(DB782&gt;0,ROUND($CD$1*$CN$1,2),0)</f>
        <v>0</v>
      </c>
      <c r="CO783" s="22">
        <f>IF(DB782&gt;0,ROUND($CD$1*$CO$1,2),0)</f>
        <v>0</v>
      </c>
      <c r="CP783" s="22">
        <f>IF(DB782&gt;0,ROUND($CD$1*$CP$1,2),0)</f>
        <v>0</v>
      </c>
      <c r="CQ783" s="15">
        <f>IF(DB782&gt;0,CK783+SUM(CM783:CP783),0)</f>
        <v>0</v>
      </c>
      <c r="CR783" s="22">
        <f>IF(DB782&gt;0,ROUND(CQ783/12,2),0)</f>
        <v>0</v>
      </c>
      <c r="CS783" s="9">
        <f>INT(CR783)</f>
        <v>0</v>
      </c>
      <c r="CT783" s="23">
        <f>INT((CR783-CS783)*10)/10</f>
        <v>0</v>
      </c>
      <c r="CU783" s="17">
        <f>CR783-CS783-CT783</f>
        <v>0</v>
      </c>
      <c r="CV783" s="23">
        <f>IF(OR(CU783=0.05,CU783=0),CU783,IF(AND(CU783&gt;0.051,CU783&lt;0.1),0.1,IF(AND(CU783&gt;0.001,CU783&lt;0.05),0.05,CU783)))</f>
        <v>0</v>
      </c>
      <c r="CW783" s="23">
        <f>CS783+CT783+CV783</f>
        <v>0</v>
      </c>
      <c r="CX783">
        <f>IF(DB782&gt;0,CX782,0)</f>
        <v>0</v>
      </c>
      <c r="CY783" s="7">
        <f>ROUND(CD783+CJ783+CW783+CX783,2)</f>
        <v>0</v>
      </c>
      <c r="CZ783" s="7">
        <f>IF(AND(CY783&gt;0,CY784=0),CY783,0)</f>
        <v>0</v>
      </c>
      <c r="DA783" s="7">
        <f>IF(DB782&gt;0,DA782,0)</f>
        <v>0</v>
      </c>
      <c r="DB783" s="7">
        <f>IF(ROUND(CY783-DA783,2)&gt;0,ROUND(CY783-DA783,2),0)</f>
        <v>0</v>
      </c>
      <c r="EB783">
        <v>781</v>
      </c>
      <c r="EC783" s="7">
        <f>IF(FB782&gt;0,EC782-1000,EC782)</f>
        <v>0</v>
      </c>
      <c r="ED783" s="20">
        <f>IF(FB782&gt;0,ROUND(PMT($F$92/12,$F$96*12,-EC783),5),0)</f>
        <v>0</v>
      </c>
      <c r="EE783" s="15">
        <f>IF(FB782&gt;0,ROUND(EC783*$EE$1/1000,2),0)</f>
        <v>0</v>
      </c>
      <c r="EF783" s="9">
        <f>INT(EE783)</f>
        <v>0</v>
      </c>
      <c r="EG783" s="23">
        <f>INT((EE783-EF783)*10)/10</f>
        <v>0</v>
      </c>
      <c r="EH783" s="17">
        <f>EE783-EF783-EG783</f>
        <v>0</v>
      </c>
      <c r="EI783" s="23">
        <f>IF(OR(EH783=0.05,EH783=0),EH783,IF(AND(EH783&gt;0.051,EH783&lt;0.1),0.1,IF(AND(EH783&gt;0.001,EH783&lt;0.05),0.05,EH783)))</f>
        <v>0</v>
      </c>
      <c r="EJ783" s="23">
        <f>EF783+EG783+EI783</f>
        <v>0</v>
      </c>
      <c r="EK783" s="15">
        <f>IF(FB782&gt;0,ROUND($ED$1*$EK$1,2),0)</f>
        <v>0</v>
      </c>
      <c r="EL783" s="22">
        <v>0</v>
      </c>
      <c r="EM783" s="22">
        <f>IF(FB782&gt;0,ROUND($ED$1*$EM$1,0),0)</f>
        <v>0</v>
      </c>
      <c r="EN783" s="22">
        <f>IF(FB782&gt;0,ROUND($ED$1*$EN$1,2),0)</f>
        <v>0</v>
      </c>
      <c r="EO783" s="22">
        <f>IF(FB782&gt;0,ROUND($ED$1*$EO$1,2),0)</f>
        <v>0</v>
      </c>
      <c r="EP783" s="22">
        <f>IF(FB782&gt;0,ROUND($ED$1*$EP$1,2),0)</f>
        <v>0</v>
      </c>
      <c r="EQ783" s="15">
        <f>IF(FB782&gt;0,EK783+SUM(EM783:EP783),0)</f>
        <v>0</v>
      </c>
      <c r="ER783" s="22">
        <f>IF(FB782&gt;0,ROUND(EQ783/12,2),0)</f>
        <v>0</v>
      </c>
      <c r="ES783" s="9">
        <f>INT(ER783)</f>
        <v>0</v>
      </c>
      <c r="ET783" s="23">
        <f>INT((ER783-ES783)*10)/10</f>
        <v>0</v>
      </c>
      <c r="EU783" s="17">
        <f>ER783-ES783-ET783</f>
        <v>0</v>
      </c>
      <c r="EV783" s="23">
        <f>IF(OR(EU783=0.05,EU783=0),EU783,IF(AND(EU783&gt;0.051,EU783&lt;0.1),0.1,IF(AND(EU783&gt;0.001,EU783&lt;0.05),0.05,EU783)))</f>
        <v>0</v>
      </c>
      <c r="EW783" s="23">
        <f>ES783+ET783+EV783</f>
        <v>0</v>
      </c>
      <c r="EX783">
        <f>IF(FB782&gt;0,EX782,0)</f>
        <v>0</v>
      </c>
      <c r="EY783" s="7">
        <f>ROUND(ED783+EJ783+EW783+EX783,2)</f>
        <v>0</v>
      </c>
      <c r="EZ783" s="7">
        <f>IF(AND(EY783&gt;0,EY784=0),EY783,0)</f>
        <v>0</v>
      </c>
      <c r="FA783" s="7">
        <f>IF(FB782&gt;0,FA782,0)</f>
        <v>0</v>
      </c>
      <c r="FB783" s="7">
        <f>IF(ROUND(EY783-FA783,2)&gt;0,ROUND(EY783-FA783,2),0)</f>
        <v>0</v>
      </c>
      <c r="GB783">
        <v>781</v>
      </c>
      <c r="GC783" s="7">
        <f>IF(HB782&gt;0,GC782-1000,GC782)</f>
        <v>0</v>
      </c>
      <c r="GD783" s="20">
        <f>IF(HB782&gt;0,ROUND(PMT($F$92/12,$F$96*12,-GC783),5),0)</f>
        <v>0</v>
      </c>
      <c r="GE783" s="15">
        <f>IF(HB782&gt;0,ROUND(GC783*$GE$1/1000,2),0)</f>
        <v>0</v>
      </c>
      <c r="GF783" s="9">
        <f>INT(GE783)</f>
        <v>0</v>
      </c>
      <c r="GG783" s="23">
        <f>INT((GE783-GF783)*10)/10</f>
        <v>0</v>
      </c>
      <c r="GH783" s="17">
        <f>GE783-GF783-GG783</f>
        <v>0</v>
      </c>
      <c r="GI783" s="23">
        <f>IF(OR(GH783=0.05,GH783=0),GH783,IF(AND(GH783&gt;0.051,GH783&lt;0.1),0.1,IF(AND(GH783&gt;0.001,GH783&lt;0.05),0.05,GH783)))</f>
        <v>0</v>
      </c>
      <c r="GJ783" s="23">
        <f>GF783+GG783+GI783</f>
        <v>0</v>
      </c>
      <c r="GK783" s="15">
        <f>IF(HB782&gt;0,ROUND($GD$1*$GK$1,2),0)</f>
        <v>0</v>
      </c>
      <c r="GL783" s="22">
        <v>0</v>
      </c>
      <c r="GM783" s="22">
        <f>IF(HB782&gt;0,ROUND($GD$1*$GM$1,0),0)</f>
        <v>0</v>
      </c>
      <c r="GN783" s="22">
        <f>IF(HB782&gt;0,ROUND($GD$1*$GN$1,2),0)</f>
        <v>0</v>
      </c>
      <c r="GO783" s="22">
        <f>IF(HB782&gt;0,ROUND($GD$1*$GO$1,2),0)</f>
        <v>0</v>
      </c>
      <c r="GP783" s="22">
        <f>IF(HB782&gt;0,ROUND($GD$1*$GP$1,2),0)</f>
        <v>0</v>
      </c>
      <c r="GQ783" s="15">
        <f>IF(HB782&gt;0,GK783+SUM(GM783:GP783),0)</f>
        <v>0</v>
      </c>
      <c r="GR783" s="22">
        <f>IF(HB782&gt;0,ROUND(GQ783/12,2),0)</f>
        <v>0</v>
      </c>
      <c r="GS783" s="9">
        <f>INT(GR783)</f>
        <v>0</v>
      </c>
      <c r="GT783" s="23">
        <f>INT((GR783-GS783)*10)/10</f>
        <v>0</v>
      </c>
      <c r="GU783" s="17">
        <f>GR783-GS783-GT783</f>
        <v>0</v>
      </c>
      <c r="GV783" s="23">
        <f>IF(OR(GU783=0.05,GU783=0),GU783,IF(AND(GU783&gt;0.051,GU783&lt;0.1),0.1,IF(AND(GU783&gt;0.001,GU783&lt;0.05),0.05,GU783)))</f>
        <v>0</v>
      </c>
      <c r="GW783" s="23">
        <f>GS783+GT783+GV783</f>
        <v>0</v>
      </c>
      <c r="GX783">
        <f>IF(HB782&gt;0,GX782,0)</f>
        <v>0</v>
      </c>
      <c r="GY783" s="7">
        <f>ROUND(GD783+GJ783+GW783+GX783,2)</f>
        <v>0</v>
      </c>
      <c r="GZ783" s="7">
        <f>IF(AND(GY783&gt;0,GY784=0),GY783,0)</f>
        <v>0</v>
      </c>
      <c r="HA783" s="7">
        <f>IF(HB782&gt;0,HA782,0)</f>
        <v>0</v>
      </c>
      <c r="HB783" s="7">
        <f>IF(ROUND(GY783-HA783,2)&gt;0,ROUND(GY783-HA783,2),0)</f>
        <v>0</v>
      </c>
    </row>
    <row r="784" spans="1:235">
      <c r="BB784">
        <v>782</v>
      </c>
      <c r="BC784" s="7">
        <f>IF(BW783&gt;0,BC783-1000,BC783)</f>
        <v>0</v>
      </c>
      <c r="BD784" s="20">
        <f>IF(BW783&gt;0,ROUND(PMT($F$92/12,$F$96*12,-BC784),5),0)</f>
        <v>0</v>
      </c>
      <c r="BE784" s="15">
        <f>IF(BW783&gt;0,ROUND(BC784*$E$1/1000,2),0)</f>
        <v>0</v>
      </c>
      <c r="BF784" s="15">
        <f>IF(BW783&gt;0,ROUND(MIN(BC784,$F$168)*$BF$1,2),0)</f>
        <v>0</v>
      </c>
      <c r="BG784" s="22">
        <v>0</v>
      </c>
      <c r="BH784" s="22">
        <f>IF(BW783&gt;0,ROUND(MIN(BC784,$F$168)*$BH$1,0),0)</f>
        <v>0</v>
      </c>
      <c r="BI784" s="22">
        <f>IF(BW783&gt;0,ROUND(MIN(BC784,$F$168)*$BI$1,2),0)</f>
        <v>0</v>
      </c>
      <c r="BJ784" s="22">
        <f>IF(BW783&gt;0,ROUND(MIN(BC784,$F$168)*$BJ$1,2),0)</f>
        <v>0</v>
      </c>
      <c r="BK784" s="22">
        <f>IF(BW783&gt;0,ROUND(MIN(BC784,$F$168)*$BK$1,2),0)</f>
        <v>0</v>
      </c>
      <c r="BL784" s="15">
        <f>IF(BW783&gt;0,BF784+SUM(BH784:BK784),0)</f>
        <v>0</v>
      </c>
      <c r="BM784" s="22">
        <f>IF(BW783&gt;0,ROUND(BL784/12,2),0)</f>
        <v>0</v>
      </c>
      <c r="BN784" s="9">
        <f>INT(BM784)</f>
        <v>0</v>
      </c>
      <c r="BO784" s="23">
        <f>INT((BM784-BN784)*10)/10</f>
        <v>0</v>
      </c>
      <c r="BP784" s="17">
        <f>BM784-BN784-BO784</f>
        <v>0</v>
      </c>
      <c r="BQ784" s="23">
        <f>IF(OR(BP784=0.05,BP784=0),BP784,IF(AND(BP784&gt;0.051,BP784&lt;0.1),0.1,IF(AND(BP784&gt;0.001,BP784&lt;0.05),0.05,BP784)))</f>
        <v>0</v>
      </c>
      <c r="BR784" s="23">
        <f>BN784+BO784+BQ784</f>
        <v>0</v>
      </c>
      <c r="BS784">
        <f>IF(BW783&gt;0,BS783,0)</f>
        <v>0</v>
      </c>
      <c r="BT784" s="7">
        <f>SUM(BD784:BE784)+BR784+BS784</f>
        <v>0</v>
      </c>
      <c r="BU784" s="7">
        <f>IF(AND(BT784&gt;0,BT785=0),BT784,0)</f>
        <v>0</v>
      </c>
      <c r="BV784" s="7">
        <f>IF(BW783&gt;0,BV783,0)</f>
        <v>0</v>
      </c>
      <c r="BW784" s="7">
        <f>IF(ROUND(BT784-BV784,2)&gt;0,ROUND(BT784-BV784,2),0)</f>
        <v>0</v>
      </c>
      <c r="CB784">
        <v>782</v>
      </c>
      <c r="CC784" s="7">
        <f>IF(DB783&gt;0,CC783-1000,CC783)</f>
        <v>0</v>
      </c>
      <c r="CD784" s="20">
        <f>IF(DB783&gt;0,ROUND(PMT($F$92/12,$F$96*12,-CC784),5),0)</f>
        <v>0</v>
      </c>
      <c r="CE784" s="15">
        <f>IF(DB783&gt;0,ROUND(CC784*$CE$1/1000,2),0)</f>
        <v>0</v>
      </c>
      <c r="CF784" s="9">
        <f>INT(CE784)</f>
        <v>0</v>
      </c>
      <c r="CG784" s="23">
        <f>INT((CE784-CF784)*10)/10</f>
        <v>0</v>
      </c>
      <c r="CH784" s="17">
        <f>CE784-CF784-CG784</f>
        <v>0</v>
      </c>
      <c r="CI784" s="23">
        <f>IF(OR(CH784=0.05,CH784=0),CH784,IF(AND(CH784&gt;0.051,CH784&lt;0.1),0.1,IF(AND(CH784&gt;0.001,CH784&lt;0.05),0.05,CH784)))</f>
        <v>0</v>
      </c>
      <c r="CJ784" s="23">
        <f>CF784+CG784+CI784</f>
        <v>0</v>
      </c>
      <c r="CK784" s="15">
        <f>IF(DB783&gt;0,ROUND($CD$1*$CK$1,2),0)</f>
        <v>0</v>
      </c>
      <c r="CL784" s="22">
        <v>0</v>
      </c>
      <c r="CM784" s="22">
        <f>IF(DB783&gt;0,ROUND($CD$1*$CM$1,2),0)</f>
        <v>0</v>
      </c>
      <c r="CN784" s="22">
        <f>IF(DB783&gt;0,ROUND($CD$1*$CN$1,2),0)</f>
        <v>0</v>
      </c>
      <c r="CO784" s="22">
        <f>IF(DB783&gt;0,ROUND($CD$1*$CO$1,2),0)</f>
        <v>0</v>
      </c>
      <c r="CP784" s="22">
        <f>IF(DB783&gt;0,ROUND($CD$1*$CP$1,2),0)</f>
        <v>0</v>
      </c>
      <c r="CQ784" s="15">
        <f>IF(DB783&gt;0,CK784+SUM(CM784:CP784),0)</f>
        <v>0</v>
      </c>
      <c r="CR784" s="22">
        <f>IF(DB783&gt;0,ROUND(CQ784/12,2),0)</f>
        <v>0</v>
      </c>
      <c r="CS784" s="9">
        <f>INT(CR784)</f>
        <v>0</v>
      </c>
      <c r="CT784" s="23">
        <f>INT((CR784-CS784)*10)/10</f>
        <v>0</v>
      </c>
      <c r="CU784" s="17">
        <f>CR784-CS784-CT784</f>
        <v>0</v>
      </c>
      <c r="CV784" s="23">
        <f>IF(OR(CU784=0.05,CU784=0),CU784,IF(AND(CU784&gt;0.051,CU784&lt;0.1),0.1,IF(AND(CU784&gt;0.001,CU784&lt;0.05),0.05,CU784)))</f>
        <v>0</v>
      </c>
      <c r="CW784" s="23">
        <f>CS784+CT784+CV784</f>
        <v>0</v>
      </c>
      <c r="CX784">
        <f>IF(DB783&gt;0,CX783,0)</f>
        <v>0</v>
      </c>
      <c r="CY784" s="7">
        <f>ROUND(CD784+CJ784+CW784+CX784,2)</f>
        <v>0</v>
      </c>
      <c r="CZ784" s="7">
        <f>IF(AND(CY784&gt;0,CY785=0),CY784,0)</f>
        <v>0</v>
      </c>
      <c r="DA784" s="7">
        <f>IF(DB783&gt;0,DA783,0)</f>
        <v>0</v>
      </c>
      <c r="DB784" s="7">
        <f>IF(ROUND(CY784-DA784,2)&gt;0,ROUND(CY784-DA784,2),0)</f>
        <v>0</v>
      </c>
      <c r="EB784">
        <v>782</v>
      </c>
      <c r="EC784" s="7">
        <f>IF(FB783&gt;0,EC783-1000,EC783)</f>
        <v>0</v>
      </c>
      <c r="ED784" s="20">
        <f>IF(FB783&gt;0,ROUND(PMT($F$92/12,$F$96*12,-EC784),5),0)</f>
        <v>0</v>
      </c>
      <c r="EE784" s="15">
        <f>IF(FB783&gt;0,ROUND(EC784*$EE$1/1000,2),0)</f>
        <v>0</v>
      </c>
      <c r="EF784" s="9">
        <f>INT(EE784)</f>
        <v>0</v>
      </c>
      <c r="EG784" s="23">
        <f>INT((EE784-EF784)*10)/10</f>
        <v>0</v>
      </c>
      <c r="EH784" s="17">
        <f>EE784-EF784-EG784</f>
        <v>0</v>
      </c>
      <c r="EI784" s="23">
        <f>IF(OR(EH784=0.05,EH784=0),EH784,IF(AND(EH784&gt;0.051,EH784&lt;0.1),0.1,IF(AND(EH784&gt;0.001,EH784&lt;0.05),0.05,EH784)))</f>
        <v>0</v>
      </c>
      <c r="EJ784" s="23">
        <f>EF784+EG784+EI784</f>
        <v>0</v>
      </c>
      <c r="EK784" s="15">
        <f>IF(FB783&gt;0,ROUND($ED$1*$EK$1,2),0)</f>
        <v>0</v>
      </c>
      <c r="EL784" s="22">
        <v>0</v>
      </c>
      <c r="EM784" s="22">
        <f>IF(FB783&gt;0,ROUND($ED$1*$EM$1,0),0)</f>
        <v>0</v>
      </c>
      <c r="EN784" s="22">
        <f>IF(FB783&gt;0,ROUND($ED$1*$EN$1,2),0)</f>
        <v>0</v>
      </c>
      <c r="EO784" s="22">
        <f>IF(FB783&gt;0,ROUND($ED$1*$EO$1,2),0)</f>
        <v>0</v>
      </c>
      <c r="EP784" s="22">
        <f>IF(FB783&gt;0,ROUND($ED$1*$EP$1,2),0)</f>
        <v>0</v>
      </c>
      <c r="EQ784" s="15">
        <f>IF(FB783&gt;0,EK784+SUM(EM784:EP784),0)</f>
        <v>0</v>
      </c>
      <c r="ER784" s="22">
        <f>IF(FB783&gt;0,ROUND(EQ784/12,2),0)</f>
        <v>0</v>
      </c>
      <c r="ES784" s="9">
        <f>INT(ER784)</f>
        <v>0</v>
      </c>
      <c r="ET784" s="23">
        <f>INT((ER784-ES784)*10)/10</f>
        <v>0</v>
      </c>
      <c r="EU784" s="17">
        <f>ER784-ES784-ET784</f>
        <v>0</v>
      </c>
      <c r="EV784" s="23">
        <f>IF(OR(EU784=0.05,EU784=0),EU784,IF(AND(EU784&gt;0.051,EU784&lt;0.1),0.1,IF(AND(EU784&gt;0.001,EU784&lt;0.05),0.05,EU784)))</f>
        <v>0</v>
      </c>
      <c r="EW784" s="23">
        <f>ES784+ET784+EV784</f>
        <v>0</v>
      </c>
      <c r="EX784">
        <f>IF(FB783&gt;0,EX783,0)</f>
        <v>0</v>
      </c>
      <c r="EY784" s="7">
        <f>ROUND(ED784+EJ784+EW784+EX784,2)</f>
        <v>0</v>
      </c>
      <c r="EZ784" s="7">
        <f>IF(AND(EY784&gt;0,EY785=0),EY784,0)</f>
        <v>0</v>
      </c>
      <c r="FA784" s="7">
        <f>IF(FB783&gt;0,FA783,0)</f>
        <v>0</v>
      </c>
      <c r="FB784" s="7">
        <f>IF(ROUND(EY784-FA784,2)&gt;0,ROUND(EY784-FA784,2),0)</f>
        <v>0</v>
      </c>
      <c r="GB784">
        <v>782</v>
      </c>
      <c r="GC784" s="7">
        <f>IF(HB783&gt;0,GC783-1000,GC783)</f>
        <v>0</v>
      </c>
      <c r="GD784" s="20">
        <f>IF(HB783&gt;0,ROUND(PMT($F$92/12,$F$96*12,-GC784),5),0)</f>
        <v>0</v>
      </c>
      <c r="GE784" s="15">
        <f>IF(HB783&gt;0,ROUND(GC784*$GE$1/1000,2),0)</f>
        <v>0</v>
      </c>
      <c r="GF784" s="9">
        <f>INT(GE784)</f>
        <v>0</v>
      </c>
      <c r="GG784" s="23">
        <f>INT((GE784-GF784)*10)/10</f>
        <v>0</v>
      </c>
      <c r="GH784" s="17">
        <f>GE784-GF784-GG784</f>
        <v>0</v>
      </c>
      <c r="GI784" s="23">
        <f>IF(OR(GH784=0.05,GH784=0),GH784,IF(AND(GH784&gt;0.051,GH784&lt;0.1),0.1,IF(AND(GH784&gt;0.001,GH784&lt;0.05),0.05,GH784)))</f>
        <v>0</v>
      </c>
      <c r="GJ784" s="23">
        <f>GF784+GG784+GI784</f>
        <v>0</v>
      </c>
      <c r="GK784" s="15">
        <f>IF(HB783&gt;0,ROUND($GD$1*$GK$1,2),0)</f>
        <v>0</v>
      </c>
      <c r="GL784" s="22">
        <v>0</v>
      </c>
      <c r="GM784" s="22">
        <f>IF(HB783&gt;0,ROUND($GD$1*$GM$1,0),0)</f>
        <v>0</v>
      </c>
      <c r="GN784" s="22">
        <f>IF(HB783&gt;0,ROUND($GD$1*$GN$1,2),0)</f>
        <v>0</v>
      </c>
      <c r="GO784" s="22">
        <f>IF(HB783&gt;0,ROUND($GD$1*$GO$1,2),0)</f>
        <v>0</v>
      </c>
      <c r="GP784" s="22">
        <f>IF(HB783&gt;0,ROUND($GD$1*$GP$1,2),0)</f>
        <v>0</v>
      </c>
      <c r="GQ784" s="15">
        <f>IF(HB783&gt;0,GK784+SUM(GM784:GP784),0)</f>
        <v>0</v>
      </c>
      <c r="GR784" s="22">
        <f>IF(HB783&gt;0,ROUND(GQ784/12,2),0)</f>
        <v>0</v>
      </c>
      <c r="GS784" s="9">
        <f>INT(GR784)</f>
        <v>0</v>
      </c>
      <c r="GT784" s="23">
        <f>INT((GR784-GS784)*10)/10</f>
        <v>0</v>
      </c>
      <c r="GU784" s="17">
        <f>GR784-GS784-GT784</f>
        <v>0</v>
      </c>
      <c r="GV784" s="23">
        <f>IF(OR(GU784=0.05,GU784=0),GU784,IF(AND(GU784&gt;0.051,GU784&lt;0.1),0.1,IF(AND(GU784&gt;0.001,GU784&lt;0.05),0.05,GU784)))</f>
        <v>0</v>
      </c>
      <c r="GW784" s="23">
        <f>GS784+GT784+GV784</f>
        <v>0</v>
      </c>
      <c r="GX784">
        <f>IF(HB783&gt;0,GX783,0)</f>
        <v>0</v>
      </c>
      <c r="GY784" s="7">
        <f>ROUND(GD784+GJ784+GW784+GX784,2)</f>
        <v>0</v>
      </c>
      <c r="GZ784" s="7">
        <f>IF(AND(GY784&gt;0,GY785=0),GY784,0)</f>
        <v>0</v>
      </c>
      <c r="HA784" s="7">
        <f>IF(HB783&gt;0,HA783,0)</f>
        <v>0</v>
      </c>
      <c r="HB784" s="7">
        <f>IF(ROUND(GY784-HA784,2)&gt;0,ROUND(GY784-HA784,2),0)</f>
        <v>0</v>
      </c>
    </row>
    <row r="785" spans="1:235">
      <c r="BB785">
        <v>783</v>
      </c>
      <c r="BC785" s="7">
        <f>IF(BW784&gt;0,BC784-1000,BC784)</f>
        <v>0</v>
      </c>
      <c r="BD785" s="20">
        <f>IF(BW784&gt;0,ROUND(PMT($F$92/12,$F$96*12,-BC785),5),0)</f>
        <v>0</v>
      </c>
      <c r="BE785" s="15">
        <f>IF(BW784&gt;0,ROUND(BC785*$E$1/1000,2),0)</f>
        <v>0</v>
      </c>
      <c r="BF785" s="15">
        <f>IF(BW784&gt;0,ROUND(MIN(BC785,$F$168)*$BF$1,2),0)</f>
        <v>0</v>
      </c>
      <c r="BG785" s="22">
        <v>0</v>
      </c>
      <c r="BH785" s="22">
        <f>IF(BW784&gt;0,ROUND(MIN(BC785,$F$168)*$BH$1,0),0)</f>
        <v>0</v>
      </c>
      <c r="BI785" s="22">
        <f>IF(BW784&gt;0,ROUND(MIN(BC785,$F$168)*$BI$1,2),0)</f>
        <v>0</v>
      </c>
      <c r="BJ785" s="22">
        <f>IF(BW784&gt;0,ROUND(MIN(BC785,$F$168)*$BJ$1,2),0)</f>
        <v>0</v>
      </c>
      <c r="BK785" s="22">
        <f>IF(BW784&gt;0,ROUND(MIN(BC785,$F$168)*$BK$1,2),0)</f>
        <v>0</v>
      </c>
      <c r="BL785" s="15">
        <f>IF(BW784&gt;0,BF785+SUM(BH785:BK785),0)</f>
        <v>0</v>
      </c>
      <c r="BM785" s="22">
        <f>IF(BW784&gt;0,ROUND(BL785/12,2),0)</f>
        <v>0</v>
      </c>
      <c r="BN785" s="9">
        <f>INT(BM785)</f>
        <v>0</v>
      </c>
      <c r="BO785" s="23">
        <f>INT((BM785-BN785)*10)/10</f>
        <v>0</v>
      </c>
      <c r="BP785" s="17">
        <f>BM785-BN785-BO785</f>
        <v>0</v>
      </c>
      <c r="BQ785" s="23">
        <f>IF(OR(BP785=0.05,BP785=0),BP785,IF(AND(BP785&gt;0.051,BP785&lt;0.1),0.1,IF(AND(BP785&gt;0.001,BP785&lt;0.05),0.05,BP785)))</f>
        <v>0</v>
      </c>
      <c r="BR785" s="23">
        <f>BN785+BO785+BQ785</f>
        <v>0</v>
      </c>
      <c r="BS785">
        <f>IF(BW784&gt;0,BS784,0)</f>
        <v>0</v>
      </c>
      <c r="BT785" s="7">
        <f>SUM(BD785:BE785)+BR785+BS785</f>
        <v>0</v>
      </c>
      <c r="BU785" s="7">
        <f>IF(AND(BT785&gt;0,BT786=0),BT785,0)</f>
        <v>0</v>
      </c>
      <c r="BV785" s="7">
        <f>IF(BW784&gt;0,BV784,0)</f>
        <v>0</v>
      </c>
      <c r="BW785" s="7">
        <f>IF(ROUND(BT785-BV785,2)&gt;0,ROUND(BT785-BV785,2),0)</f>
        <v>0</v>
      </c>
      <c r="CB785">
        <v>783</v>
      </c>
      <c r="CC785" s="7">
        <f>IF(DB784&gt;0,CC784-1000,CC784)</f>
        <v>0</v>
      </c>
      <c r="CD785" s="20">
        <f>IF(DB784&gt;0,ROUND(PMT($F$92/12,$F$96*12,-CC785),5),0)</f>
        <v>0</v>
      </c>
      <c r="CE785" s="15">
        <f>IF(DB784&gt;0,ROUND(CC785*$CE$1/1000,2),0)</f>
        <v>0</v>
      </c>
      <c r="CF785" s="9">
        <f>INT(CE785)</f>
        <v>0</v>
      </c>
      <c r="CG785" s="23">
        <f>INT((CE785-CF785)*10)/10</f>
        <v>0</v>
      </c>
      <c r="CH785" s="17">
        <f>CE785-CF785-CG785</f>
        <v>0</v>
      </c>
      <c r="CI785" s="23">
        <f>IF(OR(CH785=0.05,CH785=0),CH785,IF(AND(CH785&gt;0.051,CH785&lt;0.1),0.1,IF(AND(CH785&gt;0.001,CH785&lt;0.05),0.05,CH785)))</f>
        <v>0</v>
      </c>
      <c r="CJ785" s="23">
        <f>CF785+CG785+CI785</f>
        <v>0</v>
      </c>
      <c r="CK785" s="15">
        <f>IF(DB784&gt;0,ROUND($CD$1*$CK$1,2),0)</f>
        <v>0</v>
      </c>
      <c r="CL785" s="22">
        <v>0</v>
      </c>
      <c r="CM785" s="22">
        <f>IF(DB784&gt;0,ROUND($CD$1*$CM$1,2),0)</f>
        <v>0</v>
      </c>
      <c r="CN785" s="22">
        <f>IF(DB784&gt;0,ROUND($CD$1*$CN$1,2),0)</f>
        <v>0</v>
      </c>
      <c r="CO785" s="22">
        <f>IF(DB784&gt;0,ROUND($CD$1*$CO$1,2),0)</f>
        <v>0</v>
      </c>
      <c r="CP785" s="22">
        <f>IF(DB784&gt;0,ROUND($CD$1*$CP$1,2),0)</f>
        <v>0</v>
      </c>
      <c r="CQ785" s="15">
        <f>IF(DB784&gt;0,CK785+SUM(CM785:CP785),0)</f>
        <v>0</v>
      </c>
      <c r="CR785" s="22">
        <f>IF(DB784&gt;0,ROUND(CQ785/12,2),0)</f>
        <v>0</v>
      </c>
      <c r="CS785" s="9">
        <f>INT(CR785)</f>
        <v>0</v>
      </c>
      <c r="CT785" s="23">
        <f>INT((CR785-CS785)*10)/10</f>
        <v>0</v>
      </c>
      <c r="CU785" s="17">
        <f>CR785-CS785-CT785</f>
        <v>0</v>
      </c>
      <c r="CV785" s="23">
        <f>IF(OR(CU785=0.05,CU785=0),CU785,IF(AND(CU785&gt;0.051,CU785&lt;0.1),0.1,IF(AND(CU785&gt;0.001,CU785&lt;0.05),0.05,CU785)))</f>
        <v>0</v>
      </c>
      <c r="CW785" s="23">
        <f>CS785+CT785+CV785</f>
        <v>0</v>
      </c>
      <c r="CX785">
        <f>IF(DB784&gt;0,CX784,0)</f>
        <v>0</v>
      </c>
      <c r="CY785" s="7">
        <f>ROUND(CD785+CJ785+CW785+CX785,2)</f>
        <v>0</v>
      </c>
      <c r="CZ785" s="7">
        <f>IF(AND(CY785&gt;0,CY786=0),CY785,0)</f>
        <v>0</v>
      </c>
      <c r="DA785" s="7">
        <f>IF(DB784&gt;0,DA784,0)</f>
        <v>0</v>
      </c>
      <c r="DB785" s="7">
        <f>IF(ROUND(CY785-DA785,2)&gt;0,ROUND(CY785-DA785,2),0)</f>
        <v>0</v>
      </c>
      <c r="EB785">
        <v>783</v>
      </c>
      <c r="EC785" s="7">
        <f>IF(FB784&gt;0,EC784-1000,EC784)</f>
        <v>0</v>
      </c>
      <c r="ED785" s="20">
        <f>IF(FB784&gt;0,ROUND(PMT($F$92/12,$F$96*12,-EC785),5),0)</f>
        <v>0</v>
      </c>
      <c r="EE785" s="15">
        <f>IF(FB784&gt;0,ROUND(EC785*$EE$1/1000,2),0)</f>
        <v>0</v>
      </c>
      <c r="EF785" s="9">
        <f>INT(EE785)</f>
        <v>0</v>
      </c>
      <c r="EG785" s="23">
        <f>INT((EE785-EF785)*10)/10</f>
        <v>0</v>
      </c>
      <c r="EH785" s="17">
        <f>EE785-EF785-EG785</f>
        <v>0</v>
      </c>
      <c r="EI785" s="23">
        <f>IF(OR(EH785=0.05,EH785=0),EH785,IF(AND(EH785&gt;0.051,EH785&lt;0.1),0.1,IF(AND(EH785&gt;0.001,EH785&lt;0.05),0.05,EH785)))</f>
        <v>0</v>
      </c>
      <c r="EJ785" s="23">
        <f>EF785+EG785+EI785</f>
        <v>0</v>
      </c>
      <c r="EK785" s="15">
        <f>IF(FB784&gt;0,ROUND($ED$1*$EK$1,2),0)</f>
        <v>0</v>
      </c>
      <c r="EL785" s="22">
        <v>0</v>
      </c>
      <c r="EM785" s="22">
        <f>IF(FB784&gt;0,ROUND($ED$1*$EM$1,0),0)</f>
        <v>0</v>
      </c>
      <c r="EN785" s="22">
        <f>IF(FB784&gt;0,ROUND($ED$1*$EN$1,2),0)</f>
        <v>0</v>
      </c>
      <c r="EO785" s="22">
        <f>IF(FB784&gt;0,ROUND($ED$1*$EO$1,2),0)</f>
        <v>0</v>
      </c>
      <c r="EP785" s="22">
        <f>IF(FB784&gt;0,ROUND($ED$1*$EP$1,2),0)</f>
        <v>0</v>
      </c>
      <c r="EQ785" s="15">
        <f>IF(FB784&gt;0,EK785+SUM(EM785:EP785),0)</f>
        <v>0</v>
      </c>
      <c r="ER785" s="22">
        <f>IF(FB784&gt;0,ROUND(EQ785/12,2),0)</f>
        <v>0</v>
      </c>
      <c r="ES785" s="9">
        <f>INT(ER785)</f>
        <v>0</v>
      </c>
      <c r="ET785" s="23">
        <f>INT((ER785-ES785)*10)/10</f>
        <v>0</v>
      </c>
      <c r="EU785" s="17">
        <f>ER785-ES785-ET785</f>
        <v>0</v>
      </c>
      <c r="EV785" s="23">
        <f>IF(OR(EU785=0.05,EU785=0),EU785,IF(AND(EU785&gt;0.051,EU785&lt;0.1),0.1,IF(AND(EU785&gt;0.001,EU785&lt;0.05),0.05,EU785)))</f>
        <v>0</v>
      </c>
      <c r="EW785" s="23">
        <f>ES785+ET785+EV785</f>
        <v>0</v>
      </c>
      <c r="EX785">
        <f>IF(FB784&gt;0,EX784,0)</f>
        <v>0</v>
      </c>
      <c r="EY785" s="7">
        <f>ROUND(ED785+EJ785+EW785+EX785,2)</f>
        <v>0</v>
      </c>
      <c r="EZ785" s="7">
        <f>IF(AND(EY785&gt;0,EY786=0),EY785,0)</f>
        <v>0</v>
      </c>
      <c r="FA785" s="7">
        <f>IF(FB784&gt;0,FA784,0)</f>
        <v>0</v>
      </c>
      <c r="FB785" s="7">
        <f>IF(ROUND(EY785-FA785,2)&gt;0,ROUND(EY785-FA785,2),0)</f>
        <v>0</v>
      </c>
      <c r="GB785">
        <v>783</v>
      </c>
      <c r="GC785" s="7">
        <f>IF(HB784&gt;0,GC784-1000,GC784)</f>
        <v>0</v>
      </c>
      <c r="GD785" s="20">
        <f>IF(HB784&gt;0,ROUND(PMT($F$92/12,$F$96*12,-GC785),5),0)</f>
        <v>0</v>
      </c>
      <c r="GE785" s="15">
        <f>IF(HB784&gt;0,ROUND(GC785*$GE$1/1000,2),0)</f>
        <v>0</v>
      </c>
      <c r="GF785" s="9">
        <f>INT(GE785)</f>
        <v>0</v>
      </c>
      <c r="GG785" s="23">
        <f>INT((GE785-GF785)*10)/10</f>
        <v>0</v>
      </c>
      <c r="GH785" s="17">
        <f>GE785-GF785-GG785</f>
        <v>0</v>
      </c>
      <c r="GI785" s="23">
        <f>IF(OR(GH785=0.05,GH785=0),GH785,IF(AND(GH785&gt;0.051,GH785&lt;0.1),0.1,IF(AND(GH785&gt;0.001,GH785&lt;0.05),0.05,GH785)))</f>
        <v>0</v>
      </c>
      <c r="GJ785" s="23">
        <f>GF785+GG785+GI785</f>
        <v>0</v>
      </c>
      <c r="GK785" s="15">
        <f>IF(HB784&gt;0,ROUND($GD$1*$GK$1,2),0)</f>
        <v>0</v>
      </c>
      <c r="GL785" s="22">
        <v>0</v>
      </c>
      <c r="GM785" s="22">
        <f>IF(HB784&gt;0,ROUND($GD$1*$GM$1,0),0)</f>
        <v>0</v>
      </c>
      <c r="GN785" s="22">
        <f>IF(HB784&gt;0,ROUND($GD$1*$GN$1,2),0)</f>
        <v>0</v>
      </c>
      <c r="GO785" s="22">
        <f>IF(HB784&gt;0,ROUND($GD$1*$GO$1,2),0)</f>
        <v>0</v>
      </c>
      <c r="GP785" s="22">
        <f>IF(HB784&gt;0,ROUND($GD$1*$GP$1,2),0)</f>
        <v>0</v>
      </c>
      <c r="GQ785" s="15">
        <f>IF(HB784&gt;0,GK785+SUM(GM785:GP785),0)</f>
        <v>0</v>
      </c>
      <c r="GR785" s="22">
        <f>IF(HB784&gt;0,ROUND(GQ785/12,2),0)</f>
        <v>0</v>
      </c>
      <c r="GS785" s="9">
        <f>INT(GR785)</f>
        <v>0</v>
      </c>
      <c r="GT785" s="23">
        <f>INT((GR785-GS785)*10)/10</f>
        <v>0</v>
      </c>
      <c r="GU785" s="17">
        <f>GR785-GS785-GT785</f>
        <v>0</v>
      </c>
      <c r="GV785" s="23">
        <f>IF(OR(GU785=0.05,GU785=0),GU785,IF(AND(GU785&gt;0.051,GU785&lt;0.1),0.1,IF(AND(GU785&gt;0.001,GU785&lt;0.05),0.05,GU785)))</f>
        <v>0</v>
      </c>
      <c r="GW785" s="23">
        <f>GS785+GT785+GV785</f>
        <v>0</v>
      </c>
      <c r="GX785">
        <f>IF(HB784&gt;0,GX784,0)</f>
        <v>0</v>
      </c>
      <c r="GY785" s="7">
        <f>ROUND(GD785+GJ785+GW785+GX785,2)</f>
        <v>0</v>
      </c>
      <c r="GZ785" s="7">
        <f>IF(AND(GY785&gt;0,GY786=0),GY785,0)</f>
        <v>0</v>
      </c>
      <c r="HA785" s="7">
        <f>IF(HB784&gt;0,HA784,0)</f>
        <v>0</v>
      </c>
      <c r="HB785" s="7">
        <f>IF(ROUND(GY785-HA785,2)&gt;0,ROUND(GY785-HA785,2),0)</f>
        <v>0</v>
      </c>
    </row>
    <row r="786" spans="1:235">
      <c r="BB786">
        <v>784</v>
      </c>
      <c r="BC786" s="7">
        <f>IF(BW785&gt;0,BC785-1000,BC785)</f>
        <v>0</v>
      </c>
      <c r="BD786" s="20">
        <f>IF(BW785&gt;0,ROUND(PMT($F$92/12,$F$96*12,-BC786),5),0)</f>
        <v>0</v>
      </c>
      <c r="BE786" s="15">
        <f>IF(BW785&gt;0,ROUND(BC786*$E$1/1000,2),0)</f>
        <v>0</v>
      </c>
      <c r="BF786" s="15">
        <f>IF(BW785&gt;0,ROUND(MIN(BC786,$F$168)*$BF$1,2),0)</f>
        <v>0</v>
      </c>
      <c r="BG786" s="22">
        <v>0</v>
      </c>
      <c r="BH786" s="22">
        <f>IF(BW785&gt;0,ROUND(MIN(BC786,$F$168)*$BH$1,0),0)</f>
        <v>0</v>
      </c>
      <c r="BI786" s="22">
        <f>IF(BW785&gt;0,ROUND(MIN(BC786,$F$168)*$BI$1,2),0)</f>
        <v>0</v>
      </c>
      <c r="BJ786" s="22">
        <f>IF(BW785&gt;0,ROUND(MIN(BC786,$F$168)*$BJ$1,2),0)</f>
        <v>0</v>
      </c>
      <c r="BK786" s="22">
        <f>IF(BW785&gt;0,ROUND(MIN(BC786,$F$168)*$BK$1,2),0)</f>
        <v>0</v>
      </c>
      <c r="BL786" s="15">
        <f>IF(BW785&gt;0,BF786+SUM(BH786:BK786),0)</f>
        <v>0</v>
      </c>
      <c r="BM786" s="22">
        <f>IF(BW785&gt;0,ROUND(BL786/12,2),0)</f>
        <v>0</v>
      </c>
      <c r="BN786" s="9">
        <f>INT(BM786)</f>
        <v>0</v>
      </c>
      <c r="BO786" s="23">
        <f>INT((BM786-BN786)*10)/10</f>
        <v>0</v>
      </c>
      <c r="BP786" s="17">
        <f>BM786-BN786-BO786</f>
        <v>0</v>
      </c>
      <c r="BQ786" s="23">
        <f>IF(OR(BP786=0.05,BP786=0),BP786,IF(AND(BP786&gt;0.051,BP786&lt;0.1),0.1,IF(AND(BP786&gt;0.001,BP786&lt;0.05),0.05,BP786)))</f>
        <v>0</v>
      </c>
      <c r="BR786" s="23">
        <f>BN786+BO786+BQ786</f>
        <v>0</v>
      </c>
      <c r="BS786">
        <f>IF(BW785&gt;0,BS785,0)</f>
        <v>0</v>
      </c>
      <c r="BT786" s="7">
        <f>SUM(BD786:BE786)+BR786+BS786</f>
        <v>0</v>
      </c>
      <c r="BU786" s="7">
        <f>IF(AND(BT786&gt;0,BT787=0),BT786,0)</f>
        <v>0</v>
      </c>
      <c r="BV786" s="7">
        <f>IF(BW785&gt;0,BV785,0)</f>
        <v>0</v>
      </c>
      <c r="BW786" s="7">
        <f>IF(ROUND(BT786-BV786,2)&gt;0,ROUND(BT786-BV786,2),0)</f>
        <v>0</v>
      </c>
      <c r="CB786">
        <v>784</v>
      </c>
      <c r="CC786" s="7">
        <f>IF(DB785&gt;0,CC785-1000,CC785)</f>
        <v>0</v>
      </c>
      <c r="CD786" s="20">
        <f>IF(DB785&gt;0,ROUND(PMT($F$92/12,$F$96*12,-CC786),5),0)</f>
        <v>0</v>
      </c>
      <c r="CE786" s="15">
        <f>IF(DB785&gt;0,ROUND(CC786*$CE$1/1000,2),0)</f>
        <v>0</v>
      </c>
      <c r="CF786" s="9">
        <f>INT(CE786)</f>
        <v>0</v>
      </c>
      <c r="CG786" s="23">
        <f>INT((CE786-CF786)*10)/10</f>
        <v>0</v>
      </c>
      <c r="CH786" s="17">
        <f>CE786-CF786-CG786</f>
        <v>0</v>
      </c>
      <c r="CI786" s="23">
        <f>IF(OR(CH786=0.05,CH786=0),CH786,IF(AND(CH786&gt;0.051,CH786&lt;0.1),0.1,IF(AND(CH786&gt;0.001,CH786&lt;0.05),0.05,CH786)))</f>
        <v>0</v>
      </c>
      <c r="CJ786" s="23">
        <f>CF786+CG786+CI786</f>
        <v>0</v>
      </c>
      <c r="CK786" s="15">
        <f>IF(DB785&gt;0,ROUND($CD$1*$CK$1,2),0)</f>
        <v>0</v>
      </c>
      <c r="CL786" s="22">
        <v>0</v>
      </c>
      <c r="CM786" s="22">
        <f>IF(DB785&gt;0,ROUND($CD$1*$CM$1,2),0)</f>
        <v>0</v>
      </c>
      <c r="CN786" s="22">
        <f>IF(DB785&gt;0,ROUND($CD$1*$CN$1,2),0)</f>
        <v>0</v>
      </c>
      <c r="CO786" s="22">
        <f>IF(DB785&gt;0,ROUND($CD$1*$CO$1,2),0)</f>
        <v>0</v>
      </c>
      <c r="CP786" s="22">
        <f>IF(DB785&gt;0,ROUND($CD$1*$CP$1,2),0)</f>
        <v>0</v>
      </c>
      <c r="CQ786" s="15">
        <f>IF(DB785&gt;0,CK786+SUM(CM786:CP786),0)</f>
        <v>0</v>
      </c>
      <c r="CR786" s="22">
        <f>IF(DB785&gt;0,ROUND(CQ786/12,2),0)</f>
        <v>0</v>
      </c>
      <c r="CS786" s="9">
        <f>INT(CR786)</f>
        <v>0</v>
      </c>
      <c r="CT786" s="23">
        <f>INT((CR786-CS786)*10)/10</f>
        <v>0</v>
      </c>
      <c r="CU786" s="17">
        <f>CR786-CS786-CT786</f>
        <v>0</v>
      </c>
      <c r="CV786" s="23">
        <f>IF(OR(CU786=0.05,CU786=0),CU786,IF(AND(CU786&gt;0.051,CU786&lt;0.1),0.1,IF(AND(CU786&gt;0.001,CU786&lt;0.05),0.05,CU786)))</f>
        <v>0</v>
      </c>
      <c r="CW786" s="23">
        <f>CS786+CT786+CV786</f>
        <v>0</v>
      </c>
      <c r="CX786">
        <f>IF(DB785&gt;0,CX785,0)</f>
        <v>0</v>
      </c>
      <c r="CY786" s="7">
        <f>ROUND(CD786+CJ786+CW786+CX786,2)</f>
        <v>0</v>
      </c>
      <c r="CZ786" s="7">
        <f>IF(AND(CY786&gt;0,CY787=0),CY786,0)</f>
        <v>0</v>
      </c>
      <c r="DA786" s="7">
        <f>IF(DB785&gt;0,DA785,0)</f>
        <v>0</v>
      </c>
      <c r="DB786" s="7">
        <f>IF(ROUND(CY786-DA786,2)&gt;0,ROUND(CY786-DA786,2),0)</f>
        <v>0</v>
      </c>
      <c r="EB786">
        <v>784</v>
      </c>
      <c r="EC786" s="7">
        <f>IF(FB785&gt;0,EC785-1000,EC785)</f>
        <v>0</v>
      </c>
      <c r="ED786" s="20">
        <f>IF(FB785&gt;0,ROUND(PMT($F$92/12,$F$96*12,-EC786),5),0)</f>
        <v>0</v>
      </c>
      <c r="EE786" s="15">
        <f>IF(FB785&gt;0,ROUND(EC786*$EE$1/1000,2),0)</f>
        <v>0</v>
      </c>
      <c r="EF786" s="9">
        <f>INT(EE786)</f>
        <v>0</v>
      </c>
      <c r="EG786" s="23">
        <f>INT((EE786-EF786)*10)/10</f>
        <v>0</v>
      </c>
      <c r="EH786" s="17">
        <f>EE786-EF786-EG786</f>
        <v>0</v>
      </c>
      <c r="EI786" s="23">
        <f>IF(OR(EH786=0.05,EH786=0),EH786,IF(AND(EH786&gt;0.051,EH786&lt;0.1),0.1,IF(AND(EH786&gt;0.001,EH786&lt;0.05),0.05,EH786)))</f>
        <v>0</v>
      </c>
      <c r="EJ786" s="23">
        <f>EF786+EG786+EI786</f>
        <v>0</v>
      </c>
      <c r="EK786" s="15">
        <f>IF(FB785&gt;0,ROUND($ED$1*$EK$1,2),0)</f>
        <v>0</v>
      </c>
      <c r="EL786" s="22">
        <v>0</v>
      </c>
      <c r="EM786" s="22">
        <f>IF(FB785&gt;0,ROUND($ED$1*$EM$1,0),0)</f>
        <v>0</v>
      </c>
      <c r="EN786" s="22">
        <f>IF(FB785&gt;0,ROUND($ED$1*$EN$1,2),0)</f>
        <v>0</v>
      </c>
      <c r="EO786" s="22">
        <f>IF(FB785&gt;0,ROUND($ED$1*$EO$1,2),0)</f>
        <v>0</v>
      </c>
      <c r="EP786" s="22">
        <f>IF(FB785&gt;0,ROUND($ED$1*$EP$1,2),0)</f>
        <v>0</v>
      </c>
      <c r="EQ786" s="15">
        <f>IF(FB785&gt;0,EK786+SUM(EM786:EP786),0)</f>
        <v>0</v>
      </c>
      <c r="ER786" s="22">
        <f>IF(FB785&gt;0,ROUND(EQ786/12,2),0)</f>
        <v>0</v>
      </c>
      <c r="ES786" s="9">
        <f>INT(ER786)</f>
        <v>0</v>
      </c>
      <c r="ET786" s="23">
        <f>INT((ER786-ES786)*10)/10</f>
        <v>0</v>
      </c>
      <c r="EU786" s="17">
        <f>ER786-ES786-ET786</f>
        <v>0</v>
      </c>
      <c r="EV786" s="23">
        <f>IF(OR(EU786=0.05,EU786=0),EU786,IF(AND(EU786&gt;0.051,EU786&lt;0.1),0.1,IF(AND(EU786&gt;0.001,EU786&lt;0.05),0.05,EU786)))</f>
        <v>0</v>
      </c>
      <c r="EW786" s="23">
        <f>ES786+ET786+EV786</f>
        <v>0</v>
      </c>
      <c r="EX786">
        <f>IF(FB785&gt;0,EX785,0)</f>
        <v>0</v>
      </c>
      <c r="EY786" s="7">
        <f>ROUND(ED786+EJ786+EW786+EX786,2)</f>
        <v>0</v>
      </c>
      <c r="EZ786" s="7">
        <f>IF(AND(EY786&gt;0,EY787=0),EY786,0)</f>
        <v>0</v>
      </c>
      <c r="FA786" s="7">
        <f>IF(FB785&gt;0,FA785,0)</f>
        <v>0</v>
      </c>
      <c r="FB786" s="7">
        <f>IF(ROUND(EY786-FA786,2)&gt;0,ROUND(EY786-FA786,2),0)</f>
        <v>0</v>
      </c>
      <c r="GB786">
        <v>784</v>
      </c>
      <c r="GC786" s="7">
        <f>IF(HB785&gt;0,GC785-1000,GC785)</f>
        <v>0</v>
      </c>
      <c r="GD786" s="20">
        <f>IF(HB785&gt;0,ROUND(PMT($F$92/12,$F$96*12,-GC786),5),0)</f>
        <v>0</v>
      </c>
      <c r="GE786" s="15">
        <f>IF(HB785&gt;0,ROUND(GC786*$GE$1/1000,2),0)</f>
        <v>0</v>
      </c>
      <c r="GF786" s="9">
        <f>INT(GE786)</f>
        <v>0</v>
      </c>
      <c r="GG786" s="23">
        <f>INT((GE786-GF786)*10)/10</f>
        <v>0</v>
      </c>
      <c r="GH786" s="17">
        <f>GE786-GF786-GG786</f>
        <v>0</v>
      </c>
      <c r="GI786" s="23">
        <f>IF(OR(GH786=0.05,GH786=0),GH786,IF(AND(GH786&gt;0.051,GH786&lt;0.1),0.1,IF(AND(GH786&gt;0.001,GH786&lt;0.05),0.05,GH786)))</f>
        <v>0</v>
      </c>
      <c r="GJ786" s="23">
        <f>GF786+GG786+GI786</f>
        <v>0</v>
      </c>
      <c r="GK786" s="15">
        <f>IF(HB785&gt;0,ROUND($GD$1*$GK$1,2),0)</f>
        <v>0</v>
      </c>
      <c r="GL786" s="22">
        <v>0</v>
      </c>
      <c r="GM786" s="22">
        <f>IF(HB785&gt;0,ROUND($GD$1*$GM$1,0),0)</f>
        <v>0</v>
      </c>
      <c r="GN786" s="22">
        <f>IF(HB785&gt;0,ROUND($GD$1*$GN$1,2),0)</f>
        <v>0</v>
      </c>
      <c r="GO786" s="22">
        <f>IF(HB785&gt;0,ROUND($GD$1*$GO$1,2),0)</f>
        <v>0</v>
      </c>
      <c r="GP786" s="22">
        <f>IF(HB785&gt;0,ROUND($GD$1*$GP$1,2),0)</f>
        <v>0</v>
      </c>
      <c r="GQ786" s="15">
        <f>IF(HB785&gt;0,GK786+SUM(GM786:GP786),0)</f>
        <v>0</v>
      </c>
      <c r="GR786" s="22">
        <f>IF(HB785&gt;0,ROUND(GQ786/12,2),0)</f>
        <v>0</v>
      </c>
      <c r="GS786" s="9">
        <f>INT(GR786)</f>
        <v>0</v>
      </c>
      <c r="GT786" s="23">
        <f>INT((GR786-GS786)*10)/10</f>
        <v>0</v>
      </c>
      <c r="GU786" s="17">
        <f>GR786-GS786-GT786</f>
        <v>0</v>
      </c>
      <c r="GV786" s="23">
        <f>IF(OR(GU786=0.05,GU786=0),GU786,IF(AND(GU786&gt;0.051,GU786&lt;0.1),0.1,IF(AND(GU786&gt;0.001,GU786&lt;0.05),0.05,GU786)))</f>
        <v>0</v>
      </c>
      <c r="GW786" s="23">
        <f>GS786+GT786+GV786</f>
        <v>0</v>
      </c>
      <c r="GX786">
        <f>IF(HB785&gt;0,GX785,0)</f>
        <v>0</v>
      </c>
      <c r="GY786" s="7">
        <f>ROUND(GD786+GJ786+GW786+GX786,2)</f>
        <v>0</v>
      </c>
      <c r="GZ786" s="7">
        <f>IF(AND(GY786&gt;0,GY787=0),GY786,0)</f>
        <v>0</v>
      </c>
      <c r="HA786" s="7">
        <f>IF(HB785&gt;0,HA785,0)</f>
        <v>0</v>
      </c>
      <c r="HB786" s="7">
        <f>IF(ROUND(GY786-HA786,2)&gt;0,ROUND(GY786-HA786,2),0)</f>
        <v>0</v>
      </c>
    </row>
    <row r="787" spans="1:235">
      <c r="BB787">
        <v>785</v>
      </c>
      <c r="BC787" s="7">
        <f>IF(BW786&gt;0,BC786-1000,BC786)</f>
        <v>0</v>
      </c>
      <c r="BD787" s="20">
        <f>IF(BW786&gt;0,ROUND(PMT($F$92/12,$F$96*12,-BC787),5),0)</f>
        <v>0</v>
      </c>
      <c r="BE787" s="15">
        <f>IF(BW786&gt;0,ROUND(BC787*$E$1/1000,2),0)</f>
        <v>0</v>
      </c>
      <c r="BF787" s="15">
        <f>IF(BW786&gt;0,ROUND(MIN(BC787,$F$168)*$BF$1,2),0)</f>
        <v>0</v>
      </c>
      <c r="BG787" s="22">
        <v>0</v>
      </c>
      <c r="BH787" s="22">
        <f>IF(BW786&gt;0,ROUND(MIN(BC787,$F$168)*$BH$1,0),0)</f>
        <v>0</v>
      </c>
      <c r="BI787" s="22">
        <f>IF(BW786&gt;0,ROUND(MIN(BC787,$F$168)*$BI$1,2),0)</f>
        <v>0</v>
      </c>
      <c r="BJ787" s="22">
        <f>IF(BW786&gt;0,ROUND(MIN(BC787,$F$168)*$BJ$1,2),0)</f>
        <v>0</v>
      </c>
      <c r="BK787" s="22">
        <f>IF(BW786&gt;0,ROUND(MIN(BC787,$F$168)*$BK$1,2),0)</f>
        <v>0</v>
      </c>
      <c r="BL787" s="15">
        <f>IF(BW786&gt;0,BF787+SUM(BH787:BK787),0)</f>
        <v>0</v>
      </c>
      <c r="BM787" s="22">
        <f>IF(BW786&gt;0,ROUND(BL787/12,2),0)</f>
        <v>0</v>
      </c>
      <c r="BN787" s="9">
        <f>INT(BM787)</f>
        <v>0</v>
      </c>
      <c r="BO787" s="23">
        <f>INT((BM787-BN787)*10)/10</f>
        <v>0</v>
      </c>
      <c r="BP787" s="17">
        <f>BM787-BN787-BO787</f>
        <v>0</v>
      </c>
      <c r="BQ787" s="23">
        <f>IF(OR(BP787=0.05,BP787=0),BP787,IF(AND(BP787&gt;0.051,BP787&lt;0.1),0.1,IF(AND(BP787&gt;0.001,BP787&lt;0.05),0.05,BP787)))</f>
        <v>0</v>
      </c>
      <c r="BR787" s="23">
        <f>BN787+BO787+BQ787</f>
        <v>0</v>
      </c>
      <c r="BS787">
        <f>IF(BW786&gt;0,BS786,0)</f>
        <v>0</v>
      </c>
      <c r="BT787" s="7">
        <f>SUM(BD787:BE787)+BR787+BS787</f>
        <v>0</v>
      </c>
      <c r="BU787" s="7">
        <f>IF(AND(BT787&gt;0,BT788=0),BT787,0)</f>
        <v>0</v>
      </c>
      <c r="BV787" s="7">
        <f>IF(BW786&gt;0,BV786,0)</f>
        <v>0</v>
      </c>
      <c r="BW787" s="7">
        <f>IF(ROUND(BT787-BV787,2)&gt;0,ROUND(BT787-BV787,2),0)</f>
        <v>0</v>
      </c>
      <c r="CB787">
        <v>785</v>
      </c>
      <c r="CC787" s="7">
        <f>IF(DB786&gt;0,CC786-1000,CC786)</f>
        <v>0</v>
      </c>
      <c r="CD787" s="20">
        <f>IF(DB786&gt;0,ROUND(PMT($F$92/12,$F$96*12,-CC787),5),0)</f>
        <v>0</v>
      </c>
      <c r="CE787" s="15">
        <f>IF(DB786&gt;0,ROUND(CC787*$CE$1/1000,2),0)</f>
        <v>0</v>
      </c>
      <c r="CF787" s="9">
        <f>INT(CE787)</f>
        <v>0</v>
      </c>
      <c r="CG787" s="23">
        <f>INT((CE787-CF787)*10)/10</f>
        <v>0</v>
      </c>
      <c r="CH787" s="17">
        <f>CE787-CF787-CG787</f>
        <v>0</v>
      </c>
      <c r="CI787" s="23">
        <f>IF(OR(CH787=0.05,CH787=0),CH787,IF(AND(CH787&gt;0.051,CH787&lt;0.1),0.1,IF(AND(CH787&gt;0.001,CH787&lt;0.05),0.05,CH787)))</f>
        <v>0</v>
      </c>
      <c r="CJ787" s="23">
        <f>CF787+CG787+CI787</f>
        <v>0</v>
      </c>
      <c r="CK787" s="15">
        <f>IF(DB786&gt;0,ROUND($CD$1*$CK$1,2),0)</f>
        <v>0</v>
      </c>
      <c r="CL787" s="22">
        <v>0</v>
      </c>
      <c r="CM787" s="22">
        <f>IF(DB786&gt;0,ROUND($CD$1*$CM$1,2),0)</f>
        <v>0</v>
      </c>
      <c r="CN787" s="22">
        <f>IF(DB786&gt;0,ROUND($CD$1*$CN$1,2),0)</f>
        <v>0</v>
      </c>
      <c r="CO787" s="22">
        <f>IF(DB786&gt;0,ROUND($CD$1*$CO$1,2),0)</f>
        <v>0</v>
      </c>
      <c r="CP787" s="22">
        <f>IF(DB786&gt;0,ROUND($CD$1*$CP$1,2),0)</f>
        <v>0</v>
      </c>
      <c r="CQ787" s="15">
        <f>IF(DB786&gt;0,CK787+SUM(CM787:CP787),0)</f>
        <v>0</v>
      </c>
      <c r="CR787" s="22">
        <f>IF(DB786&gt;0,ROUND(CQ787/12,2),0)</f>
        <v>0</v>
      </c>
      <c r="CS787" s="9">
        <f>INT(CR787)</f>
        <v>0</v>
      </c>
      <c r="CT787" s="23">
        <f>INT((CR787-CS787)*10)/10</f>
        <v>0</v>
      </c>
      <c r="CU787" s="17">
        <f>CR787-CS787-CT787</f>
        <v>0</v>
      </c>
      <c r="CV787" s="23">
        <f>IF(OR(CU787=0.05,CU787=0),CU787,IF(AND(CU787&gt;0.051,CU787&lt;0.1),0.1,IF(AND(CU787&gt;0.001,CU787&lt;0.05),0.05,CU787)))</f>
        <v>0</v>
      </c>
      <c r="CW787" s="23">
        <f>CS787+CT787+CV787</f>
        <v>0</v>
      </c>
      <c r="CX787">
        <f>IF(DB786&gt;0,CX786,0)</f>
        <v>0</v>
      </c>
      <c r="CY787" s="7">
        <f>ROUND(CD787+CJ787+CW787+CX787,2)</f>
        <v>0</v>
      </c>
      <c r="CZ787" s="7">
        <f>IF(AND(CY787&gt;0,CY788=0),CY787,0)</f>
        <v>0</v>
      </c>
      <c r="DA787" s="7">
        <f>IF(DB786&gt;0,DA786,0)</f>
        <v>0</v>
      </c>
      <c r="DB787" s="7">
        <f>IF(ROUND(CY787-DA787,2)&gt;0,ROUND(CY787-DA787,2),0)</f>
        <v>0</v>
      </c>
      <c r="EB787">
        <v>785</v>
      </c>
      <c r="EC787" s="7">
        <f>IF(FB786&gt;0,EC786-1000,EC786)</f>
        <v>0</v>
      </c>
      <c r="ED787" s="20">
        <f>IF(FB786&gt;0,ROUND(PMT($F$92/12,$F$96*12,-EC787),5),0)</f>
        <v>0</v>
      </c>
      <c r="EE787" s="15">
        <f>IF(FB786&gt;0,ROUND(EC787*$EE$1/1000,2),0)</f>
        <v>0</v>
      </c>
      <c r="EF787" s="9">
        <f>INT(EE787)</f>
        <v>0</v>
      </c>
      <c r="EG787" s="23">
        <f>INT((EE787-EF787)*10)/10</f>
        <v>0</v>
      </c>
      <c r="EH787" s="17">
        <f>EE787-EF787-EG787</f>
        <v>0</v>
      </c>
      <c r="EI787" s="23">
        <f>IF(OR(EH787=0.05,EH787=0),EH787,IF(AND(EH787&gt;0.051,EH787&lt;0.1),0.1,IF(AND(EH787&gt;0.001,EH787&lt;0.05),0.05,EH787)))</f>
        <v>0</v>
      </c>
      <c r="EJ787" s="23">
        <f>EF787+EG787+EI787</f>
        <v>0</v>
      </c>
      <c r="EK787" s="15">
        <f>IF(FB786&gt;0,ROUND($ED$1*$EK$1,2),0)</f>
        <v>0</v>
      </c>
      <c r="EL787" s="22">
        <v>0</v>
      </c>
      <c r="EM787" s="22">
        <f>IF(FB786&gt;0,ROUND($ED$1*$EM$1,0),0)</f>
        <v>0</v>
      </c>
      <c r="EN787" s="22">
        <f>IF(FB786&gt;0,ROUND($ED$1*$EN$1,2),0)</f>
        <v>0</v>
      </c>
      <c r="EO787" s="22">
        <f>IF(FB786&gt;0,ROUND($ED$1*$EO$1,2),0)</f>
        <v>0</v>
      </c>
      <c r="EP787" s="22">
        <f>IF(FB786&gt;0,ROUND($ED$1*$EP$1,2),0)</f>
        <v>0</v>
      </c>
      <c r="EQ787" s="15">
        <f>IF(FB786&gt;0,EK787+SUM(EM787:EP787),0)</f>
        <v>0</v>
      </c>
      <c r="ER787" s="22">
        <f>IF(FB786&gt;0,ROUND(EQ787/12,2),0)</f>
        <v>0</v>
      </c>
      <c r="ES787" s="9">
        <f>INT(ER787)</f>
        <v>0</v>
      </c>
      <c r="ET787" s="23">
        <f>INT((ER787-ES787)*10)/10</f>
        <v>0</v>
      </c>
      <c r="EU787" s="17">
        <f>ER787-ES787-ET787</f>
        <v>0</v>
      </c>
      <c r="EV787" s="23">
        <f>IF(OR(EU787=0.05,EU787=0),EU787,IF(AND(EU787&gt;0.051,EU787&lt;0.1),0.1,IF(AND(EU787&gt;0.001,EU787&lt;0.05),0.05,EU787)))</f>
        <v>0</v>
      </c>
      <c r="EW787" s="23">
        <f>ES787+ET787+EV787</f>
        <v>0</v>
      </c>
      <c r="EX787">
        <f>IF(FB786&gt;0,EX786,0)</f>
        <v>0</v>
      </c>
      <c r="EY787" s="7">
        <f>ROUND(ED787+EJ787+EW787+EX787,2)</f>
        <v>0</v>
      </c>
      <c r="EZ787" s="7">
        <f>IF(AND(EY787&gt;0,EY788=0),EY787,0)</f>
        <v>0</v>
      </c>
      <c r="FA787" s="7">
        <f>IF(FB786&gt;0,FA786,0)</f>
        <v>0</v>
      </c>
      <c r="FB787" s="7">
        <f>IF(ROUND(EY787-FA787,2)&gt;0,ROUND(EY787-FA787,2),0)</f>
        <v>0</v>
      </c>
      <c r="GB787">
        <v>785</v>
      </c>
      <c r="GC787" s="7">
        <f>IF(HB786&gt;0,GC786-1000,GC786)</f>
        <v>0</v>
      </c>
      <c r="GD787" s="20">
        <f>IF(HB786&gt;0,ROUND(PMT($F$92/12,$F$96*12,-GC787),5),0)</f>
        <v>0</v>
      </c>
      <c r="GE787" s="15">
        <f>IF(HB786&gt;0,ROUND(GC787*$GE$1/1000,2),0)</f>
        <v>0</v>
      </c>
      <c r="GF787" s="9">
        <f>INT(GE787)</f>
        <v>0</v>
      </c>
      <c r="GG787" s="23">
        <f>INT((GE787-GF787)*10)/10</f>
        <v>0</v>
      </c>
      <c r="GH787" s="17">
        <f>GE787-GF787-GG787</f>
        <v>0</v>
      </c>
      <c r="GI787" s="23">
        <f>IF(OR(GH787=0.05,GH787=0),GH787,IF(AND(GH787&gt;0.051,GH787&lt;0.1),0.1,IF(AND(GH787&gt;0.001,GH787&lt;0.05),0.05,GH787)))</f>
        <v>0</v>
      </c>
      <c r="GJ787" s="23">
        <f>GF787+GG787+GI787</f>
        <v>0</v>
      </c>
      <c r="GK787" s="15">
        <f>IF(HB786&gt;0,ROUND($GD$1*$GK$1,2),0)</f>
        <v>0</v>
      </c>
      <c r="GL787" s="22">
        <v>0</v>
      </c>
      <c r="GM787" s="22">
        <f>IF(HB786&gt;0,ROUND($GD$1*$GM$1,0),0)</f>
        <v>0</v>
      </c>
      <c r="GN787" s="22">
        <f>IF(HB786&gt;0,ROUND($GD$1*$GN$1,2),0)</f>
        <v>0</v>
      </c>
      <c r="GO787" s="22">
        <f>IF(HB786&gt;0,ROUND($GD$1*$GO$1,2),0)</f>
        <v>0</v>
      </c>
      <c r="GP787" s="22">
        <f>IF(HB786&gt;0,ROUND($GD$1*$GP$1,2),0)</f>
        <v>0</v>
      </c>
      <c r="GQ787" s="15">
        <f>IF(HB786&gt;0,GK787+SUM(GM787:GP787),0)</f>
        <v>0</v>
      </c>
      <c r="GR787" s="22">
        <f>IF(HB786&gt;0,ROUND(GQ787/12,2),0)</f>
        <v>0</v>
      </c>
      <c r="GS787" s="9">
        <f>INT(GR787)</f>
        <v>0</v>
      </c>
      <c r="GT787" s="23">
        <f>INT((GR787-GS787)*10)/10</f>
        <v>0</v>
      </c>
      <c r="GU787" s="17">
        <f>GR787-GS787-GT787</f>
        <v>0</v>
      </c>
      <c r="GV787" s="23">
        <f>IF(OR(GU787=0.05,GU787=0),GU787,IF(AND(GU787&gt;0.051,GU787&lt;0.1),0.1,IF(AND(GU787&gt;0.001,GU787&lt;0.05),0.05,GU787)))</f>
        <v>0</v>
      </c>
      <c r="GW787" s="23">
        <f>GS787+GT787+GV787</f>
        <v>0</v>
      </c>
      <c r="GX787">
        <f>IF(HB786&gt;0,GX786,0)</f>
        <v>0</v>
      </c>
      <c r="GY787" s="7">
        <f>ROUND(GD787+GJ787+GW787+GX787,2)</f>
        <v>0</v>
      </c>
      <c r="GZ787" s="7">
        <f>IF(AND(GY787&gt;0,GY788=0),GY787,0)</f>
        <v>0</v>
      </c>
      <c r="HA787" s="7">
        <f>IF(HB786&gt;0,HA786,0)</f>
        <v>0</v>
      </c>
      <c r="HB787" s="7">
        <f>IF(ROUND(GY787-HA787,2)&gt;0,ROUND(GY787-HA787,2),0)</f>
        <v>0</v>
      </c>
    </row>
    <row r="788" spans="1:235">
      <c r="BB788">
        <v>786</v>
      </c>
      <c r="BC788" s="7">
        <f>IF(BW787&gt;0,BC787-1000,BC787)</f>
        <v>0</v>
      </c>
      <c r="BD788" s="20">
        <f>IF(BW787&gt;0,ROUND(PMT($F$92/12,$F$96*12,-BC788),5),0)</f>
        <v>0</v>
      </c>
      <c r="BE788" s="15">
        <f>IF(BW787&gt;0,ROUND(BC788*$E$1/1000,2),0)</f>
        <v>0</v>
      </c>
      <c r="BF788" s="15">
        <f>IF(BW787&gt;0,ROUND(MIN(BC788,$F$168)*$BF$1,2),0)</f>
        <v>0</v>
      </c>
      <c r="BG788" s="22">
        <v>0</v>
      </c>
      <c r="BH788" s="22">
        <f>IF(BW787&gt;0,ROUND(MIN(BC788,$F$168)*$BH$1,0),0)</f>
        <v>0</v>
      </c>
      <c r="BI788" s="22">
        <f>IF(BW787&gt;0,ROUND(MIN(BC788,$F$168)*$BI$1,2),0)</f>
        <v>0</v>
      </c>
      <c r="BJ788" s="22">
        <f>IF(BW787&gt;0,ROUND(MIN(BC788,$F$168)*$BJ$1,2),0)</f>
        <v>0</v>
      </c>
      <c r="BK788" s="22">
        <f>IF(BW787&gt;0,ROUND(MIN(BC788,$F$168)*$BK$1,2),0)</f>
        <v>0</v>
      </c>
      <c r="BL788" s="15">
        <f>IF(BW787&gt;0,BF788+SUM(BH788:BK788),0)</f>
        <v>0</v>
      </c>
      <c r="BM788" s="22">
        <f>IF(BW787&gt;0,ROUND(BL788/12,2),0)</f>
        <v>0</v>
      </c>
      <c r="BN788" s="9">
        <f>INT(BM788)</f>
        <v>0</v>
      </c>
      <c r="BO788" s="23">
        <f>INT((BM788-BN788)*10)/10</f>
        <v>0</v>
      </c>
      <c r="BP788" s="17">
        <f>BM788-BN788-BO788</f>
        <v>0</v>
      </c>
      <c r="BQ788" s="23">
        <f>IF(OR(BP788=0.05,BP788=0),BP788,IF(AND(BP788&gt;0.051,BP788&lt;0.1),0.1,IF(AND(BP788&gt;0.001,BP788&lt;0.05),0.05,BP788)))</f>
        <v>0</v>
      </c>
      <c r="BR788" s="23">
        <f>BN788+BO788+BQ788</f>
        <v>0</v>
      </c>
      <c r="BS788">
        <f>IF(BW787&gt;0,BS787,0)</f>
        <v>0</v>
      </c>
      <c r="BT788" s="7">
        <f>SUM(BD788:BE788)+BR788+BS788</f>
        <v>0</v>
      </c>
      <c r="BU788" s="7">
        <f>IF(AND(BT788&gt;0,BT789=0),BT788,0)</f>
        <v>0</v>
      </c>
      <c r="BV788" s="7">
        <f>IF(BW787&gt;0,BV787,0)</f>
        <v>0</v>
      </c>
      <c r="BW788" s="7">
        <f>IF(ROUND(BT788-BV788,2)&gt;0,ROUND(BT788-BV788,2),0)</f>
        <v>0</v>
      </c>
      <c r="CB788">
        <v>786</v>
      </c>
      <c r="CC788" s="7">
        <f>IF(DB787&gt;0,CC787-1000,CC787)</f>
        <v>0</v>
      </c>
      <c r="CD788" s="20">
        <f>IF(DB787&gt;0,ROUND(PMT($F$92/12,$F$96*12,-CC788),5),0)</f>
        <v>0</v>
      </c>
      <c r="CE788" s="15">
        <f>IF(DB787&gt;0,ROUND(CC788*$CE$1/1000,2),0)</f>
        <v>0</v>
      </c>
      <c r="CF788" s="9">
        <f>INT(CE788)</f>
        <v>0</v>
      </c>
      <c r="CG788" s="23">
        <f>INT((CE788-CF788)*10)/10</f>
        <v>0</v>
      </c>
      <c r="CH788" s="17">
        <f>CE788-CF788-CG788</f>
        <v>0</v>
      </c>
      <c r="CI788" s="23">
        <f>IF(OR(CH788=0.05,CH788=0),CH788,IF(AND(CH788&gt;0.051,CH788&lt;0.1),0.1,IF(AND(CH788&gt;0.001,CH788&lt;0.05),0.05,CH788)))</f>
        <v>0</v>
      </c>
      <c r="CJ788" s="23">
        <f>CF788+CG788+CI788</f>
        <v>0</v>
      </c>
      <c r="CK788" s="15">
        <f>IF(DB787&gt;0,ROUND($CD$1*$CK$1,2),0)</f>
        <v>0</v>
      </c>
      <c r="CL788" s="22">
        <v>0</v>
      </c>
      <c r="CM788" s="22">
        <f>IF(DB787&gt;0,ROUND($CD$1*$CM$1,2),0)</f>
        <v>0</v>
      </c>
      <c r="CN788" s="22">
        <f>IF(DB787&gt;0,ROUND($CD$1*$CN$1,2),0)</f>
        <v>0</v>
      </c>
      <c r="CO788" s="22">
        <f>IF(DB787&gt;0,ROUND($CD$1*$CO$1,2),0)</f>
        <v>0</v>
      </c>
      <c r="CP788" s="22">
        <f>IF(DB787&gt;0,ROUND($CD$1*$CP$1,2),0)</f>
        <v>0</v>
      </c>
      <c r="CQ788" s="15">
        <f>IF(DB787&gt;0,CK788+SUM(CM788:CP788),0)</f>
        <v>0</v>
      </c>
      <c r="CR788" s="22">
        <f>IF(DB787&gt;0,ROUND(CQ788/12,2),0)</f>
        <v>0</v>
      </c>
      <c r="CS788" s="9">
        <f>INT(CR788)</f>
        <v>0</v>
      </c>
      <c r="CT788" s="23">
        <f>INT((CR788-CS788)*10)/10</f>
        <v>0</v>
      </c>
      <c r="CU788" s="17">
        <f>CR788-CS788-CT788</f>
        <v>0</v>
      </c>
      <c r="CV788" s="23">
        <f>IF(OR(CU788=0.05,CU788=0),CU788,IF(AND(CU788&gt;0.051,CU788&lt;0.1),0.1,IF(AND(CU788&gt;0.001,CU788&lt;0.05),0.05,CU788)))</f>
        <v>0</v>
      </c>
      <c r="CW788" s="23">
        <f>CS788+CT788+CV788</f>
        <v>0</v>
      </c>
      <c r="CX788">
        <f>IF(DB787&gt;0,CX787,0)</f>
        <v>0</v>
      </c>
      <c r="CY788" s="7">
        <f>ROUND(CD788+CJ788+CW788+CX788,2)</f>
        <v>0</v>
      </c>
      <c r="CZ788" s="7">
        <f>IF(AND(CY788&gt;0,CY789=0),CY788,0)</f>
        <v>0</v>
      </c>
      <c r="DA788" s="7">
        <f>IF(DB787&gt;0,DA787,0)</f>
        <v>0</v>
      </c>
      <c r="DB788" s="7">
        <f>IF(ROUND(CY788-DA788,2)&gt;0,ROUND(CY788-DA788,2),0)</f>
        <v>0</v>
      </c>
      <c r="EB788">
        <v>786</v>
      </c>
      <c r="EC788" s="7">
        <f>IF(FB787&gt;0,EC787-1000,EC787)</f>
        <v>0</v>
      </c>
      <c r="ED788" s="20">
        <f>IF(FB787&gt;0,ROUND(PMT($F$92/12,$F$96*12,-EC788),5),0)</f>
        <v>0</v>
      </c>
      <c r="EE788" s="15">
        <f>IF(FB787&gt;0,ROUND(EC788*$EE$1/1000,2),0)</f>
        <v>0</v>
      </c>
      <c r="EF788" s="9">
        <f>INT(EE788)</f>
        <v>0</v>
      </c>
      <c r="EG788" s="23">
        <f>INT((EE788-EF788)*10)/10</f>
        <v>0</v>
      </c>
      <c r="EH788" s="17">
        <f>EE788-EF788-EG788</f>
        <v>0</v>
      </c>
      <c r="EI788" s="23">
        <f>IF(OR(EH788=0.05,EH788=0),EH788,IF(AND(EH788&gt;0.051,EH788&lt;0.1),0.1,IF(AND(EH788&gt;0.001,EH788&lt;0.05),0.05,EH788)))</f>
        <v>0</v>
      </c>
      <c r="EJ788" s="23">
        <f>EF788+EG788+EI788</f>
        <v>0</v>
      </c>
      <c r="EK788" s="15">
        <f>IF(FB787&gt;0,ROUND($ED$1*$EK$1,2),0)</f>
        <v>0</v>
      </c>
      <c r="EL788" s="22">
        <v>0</v>
      </c>
      <c r="EM788" s="22">
        <f>IF(FB787&gt;0,ROUND($ED$1*$EM$1,0),0)</f>
        <v>0</v>
      </c>
      <c r="EN788" s="22">
        <f>IF(FB787&gt;0,ROUND($ED$1*$EN$1,2),0)</f>
        <v>0</v>
      </c>
      <c r="EO788" s="22">
        <f>IF(FB787&gt;0,ROUND($ED$1*$EO$1,2),0)</f>
        <v>0</v>
      </c>
      <c r="EP788" s="22">
        <f>IF(FB787&gt;0,ROUND($ED$1*$EP$1,2),0)</f>
        <v>0</v>
      </c>
      <c r="EQ788" s="15">
        <f>IF(FB787&gt;0,EK788+SUM(EM788:EP788),0)</f>
        <v>0</v>
      </c>
      <c r="ER788" s="22">
        <f>IF(FB787&gt;0,ROUND(EQ788/12,2),0)</f>
        <v>0</v>
      </c>
      <c r="ES788" s="9">
        <f>INT(ER788)</f>
        <v>0</v>
      </c>
      <c r="ET788" s="23">
        <f>INT((ER788-ES788)*10)/10</f>
        <v>0</v>
      </c>
      <c r="EU788" s="17">
        <f>ER788-ES788-ET788</f>
        <v>0</v>
      </c>
      <c r="EV788" s="23">
        <f>IF(OR(EU788=0.05,EU788=0),EU788,IF(AND(EU788&gt;0.051,EU788&lt;0.1),0.1,IF(AND(EU788&gt;0.001,EU788&lt;0.05),0.05,EU788)))</f>
        <v>0</v>
      </c>
      <c r="EW788" s="23">
        <f>ES788+ET788+EV788</f>
        <v>0</v>
      </c>
      <c r="EX788">
        <f>IF(FB787&gt;0,EX787,0)</f>
        <v>0</v>
      </c>
      <c r="EY788" s="7">
        <f>ROUND(ED788+EJ788+EW788+EX788,2)</f>
        <v>0</v>
      </c>
      <c r="EZ788" s="7">
        <f>IF(AND(EY788&gt;0,EY789=0),EY788,0)</f>
        <v>0</v>
      </c>
      <c r="FA788" s="7">
        <f>IF(FB787&gt;0,FA787,0)</f>
        <v>0</v>
      </c>
      <c r="FB788" s="7">
        <f>IF(ROUND(EY788-FA788,2)&gt;0,ROUND(EY788-FA788,2),0)</f>
        <v>0</v>
      </c>
      <c r="GB788">
        <v>786</v>
      </c>
      <c r="GC788" s="7">
        <f>IF(HB787&gt;0,GC787-1000,GC787)</f>
        <v>0</v>
      </c>
      <c r="GD788" s="20">
        <f>IF(HB787&gt;0,ROUND(PMT($F$92/12,$F$96*12,-GC788),5),0)</f>
        <v>0</v>
      </c>
      <c r="GE788" s="15">
        <f>IF(HB787&gt;0,ROUND(GC788*$GE$1/1000,2),0)</f>
        <v>0</v>
      </c>
      <c r="GF788" s="9">
        <f>INT(GE788)</f>
        <v>0</v>
      </c>
      <c r="GG788" s="23">
        <f>INT((GE788-GF788)*10)/10</f>
        <v>0</v>
      </c>
      <c r="GH788" s="17">
        <f>GE788-GF788-GG788</f>
        <v>0</v>
      </c>
      <c r="GI788" s="23">
        <f>IF(OR(GH788=0.05,GH788=0),GH788,IF(AND(GH788&gt;0.051,GH788&lt;0.1),0.1,IF(AND(GH788&gt;0.001,GH788&lt;0.05),0.05,GH788)))</f>
        <v>0</v>
      </c>
      <c r="GJ788" s="23">
        <f>GF788+GG788+GI788</f>
        <v>0</v>
      </c>
      <c r="GK788" s="15">
        <f>IF(HB787&gt;0,ROUND($GD$1*$GK$1,2),0)</f>
        <v>0</v>
      </c>
      <c r="GL788" s="22">
        <v>0</v>
      </c>
      <c r="GM788" s="22">
        <f>IF(HB787&gt;0,ROUND($GD$1*$GM$1,0),0)</f>
        <v>0</v>
      </c>
      <c r="GN788" s="22">
        <f>IF(HB787&gt;0,ROUND($GD$1*$GN$1,2),0)</f>
        <v>0</v>
      </c>
      <c r="GO788" s="22">
        <f>IF(HB787&gt;0,ROUND($GD$1*$GO$1,2),0)</f>
        <v>0</v>
      </c>
      <c r="GP788" s="22">
        <f>IF(HB787&gt;0,ROUND($GD$1*$GP$1,2),0)</f>
        <v>0</v>
      </c>
      <c r="GQ788" s="15">
        <f>IF(HB787&gt;0,GK788+SUM(GM788:GP788),0)</f>
        <v>0</v>
      </c>
      <c r="GR788" s="22">
        <f>IF(HB787&gt;0,ROUND(GQ788/12,2),0)</f>
        <v>0</v>
      </c>
      <c r="GS788" s="9">
        <f>INT(GR788)</f>
        <v>0</v>
      </c>
      <c r="GT788" s="23">
        <f>INT((GR788-GS788)*10)/10</f>
        <v>0</v>
      </c>
      <c r="GU788" s="17">
        <f>GR788-GS788-GT788</f>
        <v>0</v>
      </c>
      <c r="GV788" s="23">
        <f>IF(OR(GU788=0.05,GU788=0),GU788,IF(AND(GU788&gt;0.051,GU788&lt;0.1),0.1,IF(AND(GU788&gt;0.001,GU788&lt;0.05),0.05,GU788)))</f>
        <v>0</v>
      </c>
      <c r="GW788" s="23">
        <f>GS788+GT788+GV788</f>
        <v>0</v>
      </c>
      <c r="GX788">
        <f>IF(HB787&gt;0,GX787,0)</f>
        <v>0</v>
      </c>
      <c r="GY788" s="7">
        <f>ROUND(GD788+GJ788+GW788+GX788,2)</f>
        <v>0</v>
      </c>
      <c r="GZ788" s="7">
        <f>IF(AND(GY788&gt;0,GY789=0),GY788,0)</f>
        <v>0</v>
      </c>
      <c r="HA788" s="7">
        <f>IF(HB787&gt;0,HA787,0)</f>
        <v>0</v>
      </c>
      <c r="HB788" s="7">
        <f>IF(ROUND(GY788-HA788,2)&gt;0,ROUND(GY788-HA788,2),0)</f>
        <v>0</v>
      </c>
    </row>
    <row r="789" spans="1:235">
      <c r="BB789">
        <v>787</v>
      </c>
      <c r="BC789" s="7">
        <f>IF(BW788&gt;0,BC788-1000,BC788)</f>
        <v>0</v>
      </c>
      <c r="BD789" s="20">
        <f>IF(BW788&gt;0,ROUND(PMT($F$92/12,$F$96*12,-BC789),5),0)</f>
        <v>0</v>
      </c>
      <c r="BE789" s="15">
        <f>IF(BW788&gt;0,ROUND(BC789*$E$1/1000,2),0)</f>
        <v>0</v>
      </c>
      <c r="BF789" s="15">
        <f>IF(BW788&gt;0,ROUND(MIN(BC789,$F$168)*$BF$1,2),0)</f>
        <v>0</v>
      </c>
      <c r="BG789" s="22">
        <v>0</v>
      </c>
      <c r="BH789" s="22">
        <f>IF(BW788&gt;0,ROUND(MIN(BC789,$F$168)*$BH$1,0),0)</f>
        <v>0</v>
      </c>
      <c r="BI789" s="22">
        <f>IF(BW788&gt;0,ROUND(MIN(BC789,$F$168)*$BI$1,2),0)</f>
        <v>0</v>
      </c>
      <c r="BJ789" s="22">
        <f>IF(BW788&gt;0,ROUND(MIN(BC789,$F$168)*$BJ$1,2),0)</f>
        <v>0</v>
      </c>
      <c r="BK789" s="22">
        <f>IF(BW788&gt;0,ROUND(MIN(BC789,$F$168)*$BK$1,2),0)</f>
        <v>0</v>
      </c>
      <c r="BL789" s="15">
        <f>IF(BW788&gt;0,BF789+SUM(BH789:BK789),0)</f>
        <v>0</v>
      </c>
      <c r="BM789" s="22">
        <f>IF(BW788&gt;0,ROUND(BL789/12,2),0)</f>
        <v>0</v>
      </c>
      <c r="BN789" s="9">
        <f>INT(BM789)</f>
        <v>0</v>
      </c>
      <c r="BO789" s="23">
        <f>INT((BM789-BN789)*10)/10</f>
        <v>0</v>
      </c>
      <c r="BP789" s="17">
        <f>BM789-BN789-BO789</f>
        <v>0</v>
      </c>
      <c r="BQ789" s="23">
        <f>IF(OR(BP789=0.05,BP789=0),BP789,IF(AND(BP789&gt;0.051,BP789&lt;0.1),0.1,IF(AND(BP789&gt;0.001,BP789&lt;0.05),0.05,BP789)))</f>
        <v>0</v>
      </c>
      <c r="BR789" s="23">
        <f>BN789+BO789+BQ789</f>
        <v>0</v>
      </c>
      <c r="BS789">
        <f>IF(BW788&gt;0,BS788,0)</f>
        <v>0</v>
      </c>
      <c r="BT789" s="7">
        <f>SUM(BD789:BE789)+BR789+BS789</f>
        <v>0</v>
      </c>
      <c r="BU789" s="7">
        <f>IF(AND(BT789&gt;0,BT790=0),BT789,0)</f>
        <v>0</v>
      </c>
      <c r="BV789" s="7">
        <f>IF(BW788&gt;0,BV788,0)</f>
        <v>0</v>
      </c>
      <c r="BW789" s="7">
        <f>IF(ROUND(BT789-BV789,2)&gt;0,ROUND(BT789-BV789,2),0)</f>
        <v>0</v>
      </c>
      <c r="CB789">
        <v>787</v>
      </c>
      <c r="CC789" s="7">
        <f>IF(DB788&gt;0,CC788-1000,CC788)</f>
        <v>0</v>
      </c>
      <c r="CD789" s="20">
        <f>IF(DB788&gt;0,ROUND(PMT($F$92/12,$F$96*12,-CC789),5),0)</f>
        <v>0</v>
      </c>
      <c r="CE789" s="15">
        <f>IF(DB788&gt;0,ROUND(CC789*$CE$1/1000,2),0)</f>
        <v>0</v>
      </c>
      <c r="CF789" s="9">
        <f>INT(CE789)</f>
        <v>0</v>
      </c>
      <c r="CG789" s="23">
        <f>INT((CE789-CF789)*10)/10</f>
        <v>0</v>
      </c>
      <c r="CH789" s="17">
        <f>CE789-CF789-CG789</f>
        <v>0</v>
      </c>
      <c r="CI789" s="23">
        <f>IF(OR(CH789=0.05,CH789=0),CH789,IF(AND(CH789&gt;0.051,CH789&lt;0.1),0.1,IF(AND(CH789&gt;0.001,CH789&lt;0.05),0.05,CH789)))</f>
        <v>0</v>
      </c>
      <c r="CJ789" s="23">
        <f>CF789+CG789+CI789</f>
        <v>0</v>
      </c>
      <c r="CK789" s="15">
        <f>IF(DB788&gt;0,ROUND($CD$1*$CK$1,2),0)</f>
        <v>0</v>
      </c>
      <c r="CL789" s="22">
        <v>0</v>
      </c>
      <c r="CM789" s="22">
        <f>IF(DB788&gt;0,ROUND($CD$1*$CM$1,2),0)</f>
        <v>0</v>
      </c>
      <c r="CN789" s="22">
        <f>IF(DB788&gt;0,ROUND($CD$1*$CN$1,2),0)</f>
        <v>0</v>
      </c>
      <c r="CO789" s="22">
        <f>IF(DB788&gt;0,ROUND($CD$1*$CO$1,2),0)</f>
        <v>0</v>
      </c>
      <c r="CP789" s="22">
        <f>IF(DB788&gt;0,ROUND($CD$1*$CP$1,2),0)</f>
        <v>0</v>
      </c>
      <c r="CQ789" s="15">
        <f>IF(DB788&gt;0,CK789+SUM(CM789:CP789),0)</f>
        <v>0</v>
      </c>
      <c r="CR789" s="22">
        <f>IF(DB788&gt;0,ROUND(CQ789/12,2),0)</f>
        <v>0</v>
      </c>
      <c r="CS789" s="9">
        <f>INT(CR789)</f>
        <v>0</v>
      </c>
      <c r="CT789" s="23">
        <f>INT((CR789-CS789)*10)/10</f>
        <v>0</v>
      </c>
      <c r="CU789" s="17">
        <f>CR789-CS789-CT789</f>
        <v>0</v>
      </c>
      <c r="CV789" s="23">
        <f>IF(OR(CU789=0.05,CU789=0),CU789,IF(AND(CU789&gt;0.051,CU789&lt;0.1),0.1,IF(AND(CU789&gt;0.001,CU789&lt;0.05),0.05,CU789)))</f>
        <v>0</v>
      </c>
      <c r="CW789" s="23">
        <f>CS789+CT789+CV789</f>
        <v>0</v>
      </c>
      <c r="CX789">
        <f>IF(DB788&gt;0,CX788,0)</f>
        <v>0</v>
      </c>
      <c r="CY789" s="7">
        <f>ROUND(CD789+CJ789+CW789+CX789,2)</f>
        <v>0</v>
      </c>
      <c r="CZ789" s="7">
        <f>IF(AND(CY789&gt;0,CY790=0),CY789,0)</f>
        <v>0</v>
      </c>
      <c r="DA789" s="7">
        <f>IF(DB788&gt;0,DA788,0)</f>
        <v>0</v>
      </c>
      <c r="DB789" s="7">
        <f>IF(ROUND(CY789-DA789,2)&gt;0,ROUND(CY789-DA789,2),0)</f>
        <v>0</v>
      </c>
      <c r="EB789">
        <v>787</v>
      </c>
      <c r="EC789" s="7">
        <f>IF(FB788&gt;0,EC788-1000,EC788)</f>
        <v>0</v>
      </c>
      <c r="ED789" s="20">
        <f>IF(FB788&gt;0,ROUND(PMT($F$92/12,$F$96*12,-EC789),5),0)</f>
        <v>0</v>
      </c>
      <c r="EE789" s="15">
        <f>IF(FB788&gt;0,ROUND(EC789*$EE$1/1000,2),0)</f>
        <v>0</v>
      </c>
      <c r="EF789" s="9">
        <f>INT(EE789)</f>
        <v>0</v>
      </c>
      <c r="EG789" s="23">
        <f>INT((EE789-EF789)*10)/10</f>
        <v>0</v>
      </c>
      <c r="EH789" s="17">
        <f>EE789-EF789-EG789</f>
        <v>0</v>
      </c>
      <c r="EI789" s="23">
        <f>IF(OR(EH789=0.05,EH789=0),EH789,IF(AND(EH789&gt;0.051,EH789&lt;0.1),0.1,IF(AND(EH789&gt;0.001,EH789&lt;0.05),0.05,EH789)))</f>
        <v>0</v>
      </c>
      <c r="EJ789" s="23">
        <f>EF789+EG789+EI789</f>
        <v>0</v>
      </c>
      <c r="EK789" s="15">
        <f>IF(FB788&gt;0,ROUND($ED$1*$EK$1,2),0)</f>
        <v>0</v>
      </c>
      <c r="EL789" s="22">
        <v>0</v>
      </c>
      <c r="EM789" s="22">
        <f>IF(FB788&gt;0,ROUND($ED$1*$EM$1,0),0)</f>
        <v>0</v>
      </c>
      <c r="EN789" s="22">
        <f>IF(FB788&gt;0,ROUND($ED$1*$EN$1,2),0)</f>
        <v>0</v>
      </c>
      <c r="EO789" s="22">
        <f>IF(FB788&gt;0,ROUND($ED$1*$EO$1,2),0)</f>
        <v>0</v>
      </c>
      <c r="EP789" s="22">
        <f>IF(FB788&gt;0,ROUND($ED$1*$EP$1,2),0)</f>
        <v>0</v>
      </c>
      <c r="EQ789" s="15">
        <f>IF(FB788&gt;0,EK789+SUM(EM789:EP789),0)</f>
        <v>0</v>
      </c>
      <c r="ER789" s="22">
        <f>IF(FB788&gt;0,ROUND(EQ789/12,2),0)</f>
        <v>0</v>
      </c>
      <c r="ES789" s="9">
        <f>INT(ER789)</f>
        <v>0</v>
      </c>
      <c r="ET789" s="23">
        <f>INT((ER789-ES789)*10)/10</f>
        <v>0</v>
      </c>
      <c r="EU789" s="17">
        <f>ER789-ES789-ET789</f>
        <v>0</v>
      </c>
      <c r="EV789" s="23">
        <f>IF(OR(EU789=0.05,EU789=0),EU789,IF(AND(EU789&gt;0.051,EU789&lt;0.1),0.1,IF(AND(EU789&gt;0.001,EU789&lt;0.05),0.05,EU789)))</f>
        <v>0</v>
      </c>
      <c r="EW789" s="23">
        <f>ES789+ET789+EV789</f>
        <v>0</v>
      </c>
      <c r="EX789">
        <f>IF(FB788&gt;0,EX788,0)</f>
        <v>0</v>
      </c>
      <c r="EY789" s="7">
        <f>ROUND(ED789+EJ789+EW789+EX789,2)</f>
        <v>0</v>
      </c>
      <c r="EZ789" s="7">
        <f>IF(AND(EY789&gt;0,EY790=0),EY789,0)</f>
        <v>0</v>
      </c>
      <c r="FA789" s="7">
        <f>IF(FB788&gt;0,FA788,0)</f>
        <v>0</v>
      </c>
      <c r="FB789" s="7">
        <f>IF(ROUND(EY789-FA789,2)&gt;0,ROUND(EY789-FA789,2),0)</f>
        <v>0</v>
      </c>
      <c r="GB789">
        <v>787</v>
      </c>
      <c r="GC789" s="7">
        <f>IF(HB788&gt;0,GC788-1000,GC788)</f>
        <v>0</v>
      </c>
      <c r="GD789" s="20">
        <f>IF(HB788&gt;0,ROUND(PMT($F$92/12,$F$96*12,-GC789),5),0)</f>
        <v>0</v>
      </c>
      <c r="GE789" s="15">
        <f>IF(HB788&gt;0,ROUND(GC789*$GE$1/1000,2),0)</f>
        <v>0</v>
      </c>
      <c r="GF789" s="9">
        <f>INT(GE789)</f>
        <v>0</v>
      </c>
      <c r="GG789" s="23">
        <f>INT((GE789-GF789)*10)/10</f>
        <v>0</v>
      </c>
      <c r="GH789" s="17">
        <f>GE789-GF789-GG789</f>
        <v>0</v>
      </c>
      <c r="GI789" s="23">
        <f>IF(OR(GH789=0.05,GH789=0),GH789,IF(AND(GH789&gt;0.051,GH789&lt;0.1),0.1,IF(AND(GH789&gt;0.001,GH789&lt;0.05),0.05,GH789)))</f>
        <v>0</v>
      </c>
      <c r="GJ789" s="23">
        <f>GF789+GG789+GI789</f>
        <v>0</v>
      </c>
      <c r="GK789" s="15">
        <f>IF(HB788&gt;0,ROUND($GD$1*$GK$1,2),0)</f>
        <v>0</v>
      </c>
      <c r="GL789" s="22">
        <v>0</v>
      </c>
      <c r="GM789" s="22">
        <f>IF(HB788&gt;0,ROUND($GD$1*$GM$1,0),0)</f>
        <v>0</v>
      </c>
      <c r="GN789" s="22">
        <f>IF(HB788&gt;0,ROUND($GD$1*$GN$1,2),0)</f>
        <v>0</v>
      </c>
      <c r="GO789" s="22">
        <f>IF(HB788&gt;0,ROUND($GD$1*$GO$1,2),0)</f>
        <v>0</v>
      </c>
      <c r="GP789" s="22">
        <f>IF(HB788&gt;0,ROUND($GD$1*$GP$1,2),0)</f>
        <v>0</v>
      </c>
      <c r="GQ789" s="15">
        <f>IF(HB788&gt;0,GK789+SUM(GM789:GP789),0)</f>
        <v>0</v>
      </c>
      <c r="GR789" s="22">
        <f>IF(HB788&gt;0,ROUND(GQ789/12,2),0)</f>
        <v>0</v>
      </c>
      <c r="GS789" s="9">
        <f>INT(GR789)</f>
        <v>0</v>
      </c>
      <c r="GT789" s="23">
        <f>INT((GR789-GS789)*10)/10</f>
        <v>0</v>
      </c>
      <c r="GU789" s="17">
        <f>GR789-GS789-GT789</f>
        <v>0</v>
      </c>
      <c r="GV789" s="23">
        <f>IF(OR(GU789=0.05,GU789=0),GU789,IF(AND(GU789&gt;0.051,GU789&lt;0.1),0.1,IF(AND(GU789&gt;0.001,GU789&lt;0.05),0.05,GU789)))</f>
        <v>0</v>
      </c>
      <c r="GW789" s="23">
        <f>GS789+GT789+GV789</f>
        <v>0</v>
      </c>
      <c r="GX789">
        <f>IF(HB788&gt;0,GX788,0)</f>
        <v>0</v>
      </c>
      <c r="GY789" s="7">
        <f>ROUND(GD789+GJ789+GW789+GX789,2)</f>
        <v>0</v>
      </c>
      <c r="GZ789" s="7">
        <f>IF(AND(GY789&gt;0,GY790=0),GY789,0)</f>
        <v>0</v>
      </c>
      <c r="HA789" s="7">
        <f>IF(HB788&gt;0,HA788,0)</f>
        <v>0</v>
      </c>
      <c r="HB789" s="7">
        <f>IF(ROUND(GY789-HA789,2)&gt;0,ROUND(GY789-HA789,2),0)</f>
        <v>0</v>
      </c>
    </row>
    <row r="790" spans="1:235">
      <c r="BB790">
        <v>788</v>
      </c>
      <c r="BC790" s="7">
        <f>IF(BW789&gt;0,BC789-1000,BC789)</f>
        <v>0</v>
      </c>
      <c r="BD790" s="20">
        <f>IF(BW789&gt;0,ROUND(PMT($F$92/12,$F$96*12,-BC790),5),0)</f>
        <v>0</v>
      </c>
      <c r="BE790" s="15">
        <f>IF(BW789&gt;0,ROUND(BC790*$E$1/1000,2),0)</f>
        <v>0</v>
      </c>
      <c r="BF790" s="15">
        <f>IF(BW789&gt;0,ROUND(MIN(BC790,$F$168)*$BF$1,2),0)</f>
        <v>0</v>
      </c>
      <c r="BG790" s="22">
        <v>0</v>
      </c>
      <c r="BH790" s="22">
        <f>IF(BW789&gt;0,ROUND(MIN(BC790,$F$168)*$BH$1,0),0)</f>
        <v>0</v>
      </c>
      <c r="BI790" s="22">
        <f>IF(BW789&gt;0,ROUND(MIN(BC790,$F$168)*$BI$1,2),0)</f>
        <v>0</v>
      </c>
      <c r="BJ790" s="22">
        <f>IF(BW789&gt;0,ROUND(MIN(BC790,$F$168)*$BJ$1,2),0)</f>
        <v>0</v>
      </c>
      <c r="BK790" s="22">
        <f>IF(BW789&gt;0,ROUND(MIN(BC790,$F$168)*$BK$1,2),0)</f>
        <v>0</v>
      </c>
      <c r="BL790" s="15">
        <f>IF(BW789&gt;0,BF790+SUM(BH790:BK790),0)</f>
        <v>0</v>
      </c>
      <c r="BM790" s="22">
        <f>IF(BW789&gt;0,ROUND(BL790/12,2),0)</f>
        <v>0</v>
      </c>
      <c r="BN790" s="9">
        <f>INT(BM790)</f>
        <v>0</v>
      </c>
      <c r="BO790" s="23">
        <f>INT((BM790-BN790)*10)/10</f>
        <v>0</v>
      </c>
      <c r="BP790" s="17">
        <f>BM790-BN790-BO790</f>
        <v>0</v>
      </c>
      <c r="BQ790" s="23">
        <f>IF(OR(BP790=0.05,BP790=0),BP790,IF(AND(BP790&gt;0.051,BP790&lt;0.1),0.1,IF(AND(BP790&gt;0.001,BP790&lt;0.05),0.05,BP790)))</f>
        <v>0</v>
      </c>
      <c r="BR790" s="23">
        <f>BN790+BO790+BQ790</f>
        <v>0</v>
      </c>
      <c r="BS790">
        <f>IF(BW789&gt;0,BS789,0)</f>
        <v>0</v>
      </c>
      <c r="BT790" s="7">
        <f>SUM(BD790:BE790)+BR790+BS790</f>
        <v>0</v>
      </c>
      <c r="BU790" s="7">
        <f>IF(AND(BT790&gt;0,BT791=0),BT790,0)</f>
        <v>0</v>
      </c>
      <c r="BV790" s="7">
        <f>IF(BW789&gt;0,BV789,0)</f>
        <v>0</v>
      </c>
      <c r="BW790" s="7">
        <f>IF(ROUND(BT790-BV790,2)&gt;0,ROUND(BT790-BV790,2),0)</f>
        <v>0</v>
      </c>
      <c r="CB790">
        <v>788</v>
      </c>
      <c r="CC790" s="7">
        <f>IF(DB789&gt;0,CC789-1000,CC789)</f>
        <v>0</v>
      </c>
      <c r="CD790" s="20">
        <f>IF(DB789&gt;0,ROUND(PMT($F$92/12,$F$96*12,-CC790),5),0)</f>
        <v>0</v>
      </c>
      <c r="CE790" s="15">
        <f>IF(DB789&gt;0,ROUND(CC790*$CE$1/1000,2),0)</f>
        <v>0</v>
      </c>
      <c r="CF790" s="9">
        <f>INT(CE790)</f>
        <v>0</v>
      </c>
      <c r="CG790" s="23">
        <f>INT((CE790-CF790)*10)/10</f>
        <v>0</v>
      </c>
      <c r="CH790" s="17">
        <f>CE790-CF790-CG790</f>
        <v>0</v>
      </c>
      <c r="CI790" s="23">
        <f>IF(OR(CH790=0.05,CH790=0),CH790,IF(AND(CH790&gt;0.051,CH790&lt;0.1),0.1,IF(AND(CH790&gt;0.001,CH790&lt;0.05),0.05,CH790)))</f>
        <v>0</v>
      </c>
      <c r="CJ790" s="23">
        <f>CF790+CG790+CI790</f>
        <v>0</v>
      </c>
      <c r="CK790" s="15">
        <f>IF(DB789&gt;0,ROUND($CD$1*$CK$1,2),0)</f>
        <v>0</v>
      </c>
      <c r="CL790" s="22">
        <v>0</v>
      </c>
      <c r="CM790" s="22">
        <f>IF(DB789&gt;0,ROUND($CD$1*$CM$1,2),0)</f>
        <v>0</v>
      </c>
      <c r="CN790" s="22">
        <f>IF(DB789&gt;0,ROUND($CD$1*$CN$1,2),0)</f>
        <v>0</v>
      </c>
      <c r="CO790" s="22">
        <f>IF(DB789&gt;0,ROUND($CD$1*$CO$1,2),0)</f>
        <v>0</v>
      </c>
      <c r="CP790" s="22">
        <f>IF(DB789&gt;0,ROUND($CD$1*$CP$1,2),0)</f>
        <v>0</v>
      </c>
      <c r="CQ790" s="15">
        <f>IF(DB789&gt;0,CK790+SUM(CM790:CP790),0)</f>
        <v>0</v>
      </c>
      <c r="CR790" s="22">
        <f>IF(DB789&gt;0,ROUND(CQ790/12,2),0)</f>
        <v>0</v>
      </c>
      <c r="CS790" s="9">
        <f>INT(CR790)</f>
        <v>0</v>
      </c>
      <c r="CT790" s="23">
        <f>INT((CR790-CS790)*10)/10</f>
        <v>0</v>
      </c>
      <c r="CU790" s="17">
        <f>CR790-CS790-CT790</f>
        <v>0</v>
      </c>
      <c r="CV790" s="23">
        <f>IF(OR(CU790=0.05,CU790=0),CU790,IF(AND(CU790&gt;0.051,CU790&lt;0.1),0.1,IF(AND(CU790&gt;0.001,CU790&lt;0.05),0.05,CU790)))</f>
        <v>0</v>
      </c>
      <c r="CW790" s="23">
        <f>CS790+CT790+CV790</f>
        <v>0</v>
      </c>
      <c r="CX790">
        <f>IF(DB789&gt;0,CX789,0)</f>
        <v>0</v>
      </c>
      <c r="CY790" s="7">
        <f>ROUND(CD790+CJ790+CW790+CX790,2)</f>
        <v>0</v>
      </c>
      <c r="CZ790" s="7">
        <f>IF(AND(CY790&gt;0,CY791=0),CY790,0)</f>
        <v>0</v>
      </c>
      <c r="DA790" s="7">
        <f>IF(DB789&gt;0,DA789,0)</f>
        <v>0</v>
      </c>
      <c r="DB790" s="7">
        <f>IF(ROUND(CY790-DA790,2)&gt;0,ROUND(CY790-DA790,2),0)</f>
        <v>0</v>
      </c>
      <c r="EB790">
        <v>788</v>
      </c>
      <c r="EC790" s="7">
        <f>IF(FB789&gt;0,EC789-1000,EC789)</f>
        <v>0</v>
      </c>
      <c r="ED790" s="20">
        <f>IF(FB789&gt;0,ROUND(PMT($F$92/12,$F$96*12,-EC790),5),0)</f>
        <v>0</v>
      </c>
      <c r="EE790" s="15">
        <f>IF(FB789&gt;0,ROUND(EC790*$EE$1/1000,2),0)</f>
        <v>0</v>
      </c>
      <c r="EF790" s="9">
        <f>INT(EE790)</f>
        <v>0</v>
      </c>
      <c r="EG790" s="23">
        <f>INT((EE790-EF790)*10)/10</f>
        <v>0</v>
      </c>
      <c r="EH790" s="17">
        <f>EE790-EF790-EG790</f>
        <v>0</v>
      </c>
      <c r="EI790" s="23">
        <f>IF(OR(EH790=0.05,EH790=0),EH790,IF(AND(EH790&gt;0.051,EH790&lt;0.1),0.1,IF(AND(EH790&gt;0.001,EH790&lt;0.05),0.05,EH790)))</f>
        <v>0</v>
      </c>
      <c r="EJ790" s="23">
        <f>EF790+EG790+EI790</f>
        <v>0</v>
      </c>
      <c r="EK790" s="15">
        <f>IF(FB789&gt;0,ROUND($ED$1*$EK$1,2),0)</f>
        <v>0</v>
      </c>
      <c r="EL790" s="22">
        <v>0</v>
      </c>
      <c r="EM790" s="22">
        <f>IF(FB789&gt;0,ROUND($ED$1*$EM$1,0),0)</f>
        <v>0</v>
      </c>
      <c r="EN790" s="22">
        <f>IF(FB789&gt;0,ROUND($ED$1*$EN$1,2),0)</f>
        <v>0</v>
      </c>
      <c r="EO790" s="22">
        <f>IF(FB789&gt;0,ROUND($ED$1*$EO$1,2),0)</f>
        <v>0</v>
      </c>
      <c r="EP790" s="22">
        <f>IF(FB789&gt;0,ROUND($ED$1*$EP$1,2),0)</f>
        <v>0</v>
      </c>
      <c r="EQ790" s="15">
        <f>IF(FB789&gt;0,EK790+SUM(EM790:EP790),0)</f>
        <v>0</v>
      </c>
      <c r="ER790" s="22">
        <f>IF(FB789&gt;0,ROUND(EQ790/12,2),0)</f>
        <v>0</v>
      </c>
      <c r="ES790" s="9">
        <f>INT(ER790)</f>
        <v>0</v>
      </c>
      <c r="ET790" s="23">
        <f>INT((ER790-ES790)*10)/10</f>
        <v>0</v>
      </c>
      <c r="EU790" s="17">
        <f>ER790-ES790-ET790</f>
        <v>0</v>
      </c>
      <c r="EV790" s="23">
        <f>IF(OR(EU790=0.05,EU790=0),EU790,IF(AND(EU790&gt;0.051,EU790&lt;0.1),0.1,IF(AND(EU790&gt;0.001,EU790&lt;0.05),0.05,EU790)))</f>
        <v>0</v>
      </c>
      <c r="EW790" s="23">
        <f>ES790+ET790+EV790</f>
        <v>0</v>
      </c>
      <c r="EX790">
        <f>IF(FB789&gt;0,EX789,0)</f>
        <v>0</v>
      </c>
      <c r="EY790" s="7">
        <f>ROUND(ED790+EJ790+EW790+EX790,2)</f>
        <v>0</v>
      </c>
      <c r="EZ790" s="7">
        <f>IF(AND(EY790&gt;0,EY791=0),EY790,0)</f>
        <v>0</v>
      </c>
      <c r="FA790" s="7">
        <f>IF(FB789&gt;0,FA789,0)</f>
        <v>0</v>
      </c>
      <c r="FB790" s="7">
        <f>IF(ROUND(EY790-FA790,2)&gt;0,ROUND(EY790-FA790,2),0)</f>
        <v>0</v>
      </c>
      <c r="GB790">
        <v>788</v>
      </c>
      <c r="GC790" s="7">
        <f>IF(HB789&gt;0,GC789-1000,GC789)</f>
        <v>0</v>
      </c>
      <c r="GD790" s="20">
        <f>IF(HB789&gt;0,ROUND(PMT($F$92/12,$F$96*12,-GC790),5),0)</f>
        <v>0</v>
      </c>
      <c r="GE790" s="15">
        <f>IF(HB789&gt;0,ROUND(GC790*$GE$1/1000,2),0)</f>
        <v>0</v>
      </c>
      <c r="GF790" s="9">
        <f>INT(GE790)</f>
        <v>0</v>
      </c>
      <c r="GG790" s="23">
        <f>INT((GE790-GF790)*10)/10</f>
        <v>0</v>
      </c>
      <c r="GH790" s="17">
        <f>GE790-GF790-GG790</f>
        <v>0</v>
      </c>
      <c r="GI790" s="23">
        <f>IF(OR(GH790=0.05,GH790=0),GH790,IF(AND(GH790&gt;0.051,GH790&lt;0.1),0.1,IF(AND(GH790&gt;0.001,GH790&lt;0.05),0.05,GH790)))</f>
        <v>0</v>
      </c>
      <c r="GJ790" s="23">
        <f>GF790+GG790+GI790</f>
        <v>0</v>
      </c>
      <c r="GK790" s="15">
        <f>IF(HB789&gt;0,ROUND($GD$1*$GK$1,2),0)</f>
        <v>0</v>
      </c>
      <c r="GL790" s="22">
        <v>0</v>
      </c>
      <c r="GM790" s="22">
        <f>IF(HB789&gt;0,ROUND($GD$1*$GM$1,0),0)</f>
        <v>0</v>
      </c>
      <c r="GN790" s="22">
        <f>IF(HB789&gt;0,ROUND($GD$1*$GN$1,2),0)</f>
        <v>0</v>
      </c>
      <c r="GO790" s="22">
        <f>IF(HB789&gt;0,ROUND($GD$1*$GO$1,2),0)</f>
        <v>0</v>
      </c>
      <c r="GP790" s="22">
        <f>IF(HB789&gt;0,ROUND($GD$1*$GP$1,2),0)</f>
        <v>0</v>
      </c>
      <c r="GQ790" s="15">
        <f>IF(HB789&gt;0,GK790+SUM(GM790:GP790),0)</f>
        <v>0</v>
      </c>
      <c r="GR790" s="22">
        <f>IF(HB789&gt;0,ROUND(GQ790/12,2),0)</f>
        <v>0</v>
      </c>
      <c r="GS790" s="9">
        <f>INT(GR790)</f>
        <v>0</v>
      </c>
      <c r="GT790" s="23">
        <f>INT((GR790-GS790)*10)/10</f>
        <v>0</v>
      </c>
      <c r="GU790" s="17">
        <f>GR790-GS790-GT790</f>
        <v>0</v>
      </c>
      <c r="GV790" s="23">
        <f>IF(OR(GU790=0.05,GU790=0),GU790,IF(AND(GU790&gt;0.051,GU790&lt;0.1),0.1,IF(AND(GU790&gt;0.001,GU790&lt;0.05),0.05,GU790)))</f>
        <v>0</v>
      </c>
      <c r="GW790" s="23">
        <f>GS790+GT790+GV790</f>
        <v>0</v>
      </c>
      <c r="GX790">
        <f>IF(HB789&gt;0,GX789,0)</f>
        <v>0</v>
      </c>
      <c r="GY790" s="7">
        <f>ROUND(GD790+GJ790+GW790+GX790,2)</f>
        <v>0</v>
      </c>
      <c r="GZ790" s="7">
        <f>IF(AND(GY790&gt;0,GY791=0),GY790,0)</f>
        <v>0</v>
      </c>
      <c r="HA790" s="7">
        <f>IF(HB789&gt;0,HA789,0)</f>
        <v>0</v>
      </c>
      <c r="HB790" s="7">
        <f>IF(ROUND(GY790-HA790,2)&gt;0,ROUND(GY790-HA790,2),0)</f>
        <v>0</v>
      </c>
    </row>
    <row r="791" spans="1:235">
      <c r="BB791">
        <v>789</v>
      </c>
      <c r="BC791" s="7">
        <f>IF(BW790&gt;0,BC790-1000,BC790)</f>
        <v>0</v>
      </c>
      <c r="BD791" s="20">
        <f>IF(BW790&gt;0,ROUND(PMT($F$92/12,$F$96*12,-BC791),5),0)</f>
        <v>0</v>
      </c>
      <c r="BE791" s="15">
        <f>IF(BW790&gt;0,ROUND(BC791*$E$1/1000,2),0)</f>
        <v>0</v>
      </c>
      <c r="BF791" s="15">
        <f>IF(BW790&gt;0,ROUND(MIN(BC791,$F$168)*$BF$1,2),0)</f>
        <v>0</v>
      </c>
      <c r="BG791" s="22">
        <v>0</v>
      </c>
      <c r="BH791" s="22">
        <f>IF(BW790&gt;0,ROUND(MIN(BC791,$F$168)*$BH$1,0),0)</f>
        <v>0</v>
      </c>
      <c r="BI791" s="22">
        <f>IF(BW790&gt;0,ROUND(MIN(BC791,$F$168)*$BI$1,2),0)</f>
        <v>0</v>
      </c>
      <c r="BJ791" s="22">
        <f>IF(BW790&gt;0,ROUND(MIN(BC791,$F$168)*$BJ$1,2),0)</f>
        <v>0</v>
      </c>
      <c r="BK791" s="22">
        <f>IF(BW790&gt;0,ROUND(MIN(BC791,$F$168)*$BK$1,2),0)</f>
        <v>0</v>
      </c>
      <c r="BL791" s="15">
        <f>IF(BW790&gt;0,BF791+SUM(BH791:BK791),0)</f>
        <v>0</v>
      </c>
      <c r="BM791" s="22">
        <f>IF(BW790&gt;0,ROUND(BL791/12,2),0)</f>
        <v>0</v>
      </c>
      <c r="BN791" s="9">
        <f>INT(BM791)</f>
        <v>0</v>
      </c>
      <c r="BO791" s="23">
        <f>INT((BM791-BN791)*10)/10</f>
        <v>0</v>
      </c>
      <c r="BP791" s="17">
        <f>BM791-BN791-BO791</f>
        <v>0</v>
      </c>
      <c r="BQ791" s="23">
        <f>IF(OR(BP791=0.05,BP791=0),BP791,IF(AND(BP791&gt;0.051,BP791&lt;0.1),0.1,IF(AND(BP791&gt;0.001,BP791&lt;0.05),0.05,BP791)))</f>
        <v>0</v>
      </c>
      <c r="BR791" s="23">
        <f>BN791+BO791+BQ791</f>
        <v>0</v>
      </c>
      <c r="BS791">
        <f>IF(BW790&gt;0,BS790,0)</f>
        <v>0</v>
      </c>
      <c r="BT791" s="7">
        <f>SUM(BD791:BE791)+BR791+BS791</f>
        <v>0</v>
      </c>
      <c r="BU791" s="7">
        <f>IF(AND(BT791&gt;0,BT792=0),BT791,0)</f>
        <v>0</v>
      </c>
      <c r="BV791" s="7">
        <f>IF(BW790&gt;0,BV790,0)</f>
        <v>0</v>
      </c>
      <c r="BW791" s="7">
        <f>IF(ROUND(BT791-BV791,2)&gt;0,ROUND(BT791-BV791,2),0)</f>
        <v>0</v>
      </c>
      <c r="CB791">
        <v>789</v>
      </c>
      <c r="CC791" s="7">
        <f>IF(DB790&gt;0,CC790-1000,CC790)</f>
        <v>0</v>
      </c>
      <c r="CD791" s="20">
        <f>IF(DB790&gt;0,ROUND(PMT($F$92/12,$F$96*12,-CC791),5),0)</f>
        <v>0</v>
      </c>
      <c r="CE791" s="15">
        <f>IF(DB790&gt;0,ROUND(CC791*$CE$1/1000,2),0)</f>
        <v>0</v>
      </c>
      <c r="CF791" s="9">
        <f>INT(CE791)</f>
        <v>0</v>
      </c>
      <c r="CG791" s="23">
        <f>INT((CE791-CF791)*10)/10</f>
        <v>0</v>
      </c>
      <c r="CH791" s="17">
        <f>CE791-CF791-CG791</f>
        <v>0</v>
      </c>
      <c r="CI791" s="23">
        <f>IF(OR(CH791=0.05,CH791=0),CH791,IF(AND(CH791&gt;0.051,CH791&lt;0.1),0.1,IF(AND(CH791&gt;0.001,CH791&lt;0.05),0.05,CH791)))</f>
        <v>0</v>
      </c>
      <c r="CJ791" s="23">
        <f>CF791+CG791+CI791</f>
        <v>0</v>
      </c>
      <c r="CK791" s="15">
        <f>IF(DB790&gt;0,ROUND($CD$1*$CK$1,2),0)</f>
        <v>0</v>
      </c>
      <c r="CL791" s="22">
        <v>0</v>
      </c>
      <c r="CM791" s="22">
        <f>IF(DB790&gt;0,ROUND($CD$1*$CM$1,2),0)</f>
        <v>0</v>
      </c>
      <c r="CN791" s="22">
        <f>IF(DB790&gt;0,ROUND($CD$1*$CN$1,2),0)</f>
        <v>0</v>
      </c>
      <c r="CO791" s="22">
        <f>IF(DB790&gt;0,ROUND($CD$1*$CO$1,2),0)</f>
        <v>0</v>
      </c>
      <c r="CP791" s="22">
        <f>IF(DB790&gt;0,ROUND($CD$1*$CP$1,2),0)</f>
        <v>0</v>
      </c>
      <c r="CQ791" s="15">
        <f>IF(DB790&gt;0,CK791+SUM(CM791:CP791),0)</f>
        <v>0</v>
      </c>
      <c r="CR791" s="22">
        <f>IF(DB790&gt;0,ROUND(CQ791/12,2),0)</f>
        <v>0</v>
      </c>
      <c r="CS791" s="9">
        <f>INT(CR791)</f>
        <v>0</v>
      </c>
      <c r="CT791" s="23">
        <f>INT((CR791-CS791)*10)/10</f>
        <v>0</v>
      </c>
      <c r="CU791" s="17">
        <f>CR791-CS791-CT791</f>
        <v>0</v>
      </c>
      <c r="CV791" s="23">
        <f>IF(OR(CU791=0.05,CU791=0),CU791,IF(AND(CU791&gt;0.051,CU791&lt;0.1),0.1,IF(AND(CU791&gt;0.001,CU791&lt;0.05),0.05,CU791)))</f>
        <v>0</v>
      </c>
      <c r="CW791" s="23">
        <f>CS791+CT791+CV791</f>
        <v>0</v>
      </c>
      <c r="CX791">
        <f>IF(DB790&gt;0,CX790,0)</f>
        <v>0</v>
      </c>
      <c r="CY791" s="7">
        <f>ROUND(CD791+CJ791+CW791+CX791,2)</f>
        <v>0</v>
      </c>
      <c r="CZ791" s="7">
        <f>IF(AND(CY791&gt;0,CY792=0),CY791,0)</f>
        <v>0</v>
      </c>
      <c r="DA791" s="7">
        <f>IF(DB790&gt;0,DA790,0)</f>
        <v>0</v>
      </c>
      <c r="DB791" s="7">
        <f>IF(ROUND(CY791-DA791,2)&gt;0,ROUND(CY791-DA791,2),0)</f>
        <v>0</v>
      </c>
      <c r="EB791">
        <v>789</v>
      </c>
      <c r="EC791" s="7">
        <f>IF(FB790&gt;0,EC790-1000,EC790)</f>
        <v>0</v>
      </c>
      <c r="ED791" s="20">
        <f>IF(FB790&gt;0,ROUND(PMT($F$92/12,$F$96*12,-EC791),5),0)</f>
        <v>0</v>
      </c>
      <c r="EE791" s="15">
        <f>IF(FB790&gt;0,ROUND(EC791*$EE$1/1000,2),0)</f>
        <v>0</v>
      </c>
      <c r="EF791" s="9">
        <f>INT(EE791)</f>
        <v>0</v>
      </c>
      <c r="EG791" s="23">
        <f>INT((EE791-EF791)*10)/10</f>
        <v>0</v>
      </c>
      <c r="EH791" s="17">
        <f>EE791-EF791-EG791</f>
        <v>0</v>
      </c>
      <c r="EI791" s="23">
        <f>IF(OR(EH791=0.05,EH791=0),EH791,IF(AND(EH791&gt;0.051,EH791&lt;0.1),0.1,IF(AND(EH791&gt;0.001,EH791&lt;0.05),0.05,EH791)))</f>
        <v>0</v>
      </c>
      <c r="EJ791" s="23">
        <f>EF791+EG791+EI791</f>
        <v>0</v>
      </c>
      <c r="EK791" s="15">
        <f>IF(FB790&gt;0,ROUND($ED$1*$EK$1,2),0)</f>
        <v>0</v>
      </c>
      <c r="EL791" s="22">
        <v>0</v>
      </c>
      <c r="EM791" s="22">
        <f>IF(FB790&gt;0,ROUND($ED$1*$EM$1,0),0)</f>
        <v>0</v>
      </c>
      <c r="EN791" s="22">
        <f>IF(FB790&gt;0,ROUND($ED$1*$EN$1,2),0)</f>
        <v>0</v>
      </c>
      <c r="EO791" s="22">
        <f>IF(FB790&gt;0,ROUND($ED$1*$EO$1,2),0)</f>
        <v>0</v>
      </c>
      <c r="EP791" s="22">
        <f>IF(FB790&gt;0,ROUND($ED$1*$EP$1,2),0)</f>
        <v>0</v>
      </c>
      <c r="EQ791" s="15">
        <f>IF(FB790&gt;0,EK791+SUM(EM791:EP791),0)</f>
        <v>0</v>
      </c>
      <c r="ER791" s="22">
        <f>IF(FB790&gt;0,ROUND(EQ791/12,2),0)</f>
        <v>0</v>
      </c>
      <c r="ES791" s="9">
        <f>INT(ER791)</f>
        <v>0</v>
      </c>
      <c r="ET791" s="23">
        <f>INT((ER791-ES791)*10)/10</f>
        <v>0</v>
      </c>
      <c r="EU791" s="17">
        <f>ER791-ES791-ET791</f>
        <v>0</v>
      </c>
      <c r="EV791" s="23">
        <f>IF(OR(EU791=0.05,EU791=0),EU791,IF(AND(EU791&gt;0.051,EU791&lt;0.1),0.1,IF(AND(EU791&gt;0.001,EU791&lt;0.05),0.05,EU791)))</f>
        <v>0</v>
      </c>
      <c r="EW791" s="23">
        <f>ES791+ET791+EV791</f>
        <v>0</v>
      </c>
      <c r="EX791">
        <f>IF(FB790&gt;0,EX790,0)</f>
        <v>0</v>
      </c>
      <c r="EY791" s="7">
        <f>ROUND(ED791+EJ791+EW791+EX791,2)</f>
        <v>0</v>
      </c>
      <c r="EZ791" s="7">
        <f>IF(AND(EY791&gt;0,EY792=0),EY791,0)</f>
        <v>0</v>
      </c>
      <c r="FA791" s="7">
        <f>IF(FB790&gt;0,FA790,0)</f>
        <v>0</v>
      </c>
      <c r="FB791" s="7">
        <f>IF(ROUND(EY791-FA791,2)&gt;0,ROUND(EY791-FA791,2),0)</f>
        <v>0</v>
      </c>
      <c r="GB791">
        <v>789</v>
      </c>
      <c r="GC791" s="7">
        <f>IF(HB790&gt;0,GC790-1000,GC790)</f>
        <v>0</v>
      </c>
      <c r="GD791" s="20">
        <f>IF(HB790&gt;0,ROUND(PMT($F$92/12,$F$96*12,-GC791),5),0)</f>
        <v>0</v>
      </c>
      <c r="GE791" s="15">
        <f>IF(HB790&gt;0,ROUND(GC791*$GE$1/1000,2),0)</f>
        <v>0</v>
      </c>
      <c r="GF791" s="9">
        <f>INT(GE791)</f>
        <v>0</v>
      </c>
      <c r="GG791" s="23">
        <f>INT((GE791-GF791)*10)/10</f>
        <v>0</v>
      </c>
      <c r="GH791" s="17">
        <f>GE791-GF791-GG791</f>
        <v>0</v>
      </c>
      <c r="GI791" s="23">
        <f>IF(OR(GH791=0.05,GH791=0),GH791,IF(AND(GH791&gt;0.051,GH791&lt;0.1),0.1,IF(AND(GH791&gt;0.001,GH791&lt;0.05),0.05,GH791)))</f>
        <v>0</v>
      </c>
      <c r="GJ791" s="23">
        <f>GF791+GG791+GI791</f>
        <v>0</v>
      </c>
      <c r="GK791" s="15">
        <f>IF(HB790&gt;0,ROUND($GD$1*$GK$1,2),0)</f>
        <v>0</v>
      </c>
      <c r="GL791" s="22">
        <v>0</v>
      </c>
      <c r="GM791" s="22">
        <f>IF(HB790&gt;0,ROUND($GD$1*$GM$1,0),0)</f>
        <v>0</v>
      </c>
      <c r="GN791" s="22">
        <f>IF(HB790&gt;0,ROUND($GD$1*$GN$1,2),0)</f>
        <v>0</v>
      </c>
      <c r="GO791" s="22">
        <f>IF(HB790&gt;0,ROUND($GD$1*$GO$1,2),0)</f>
        <v>0</v>
      </c>
      <c r="GP791" s="22">
        <f>IF(HB790&gt;0,ROUND($GD$1*$GP$1,2),0)</f>
        <v>0</v>
      </c>
      <c r="GQ791" s="15">
        <f>IF(HB790&gt;0,GK791+SUM(GM791:GP791),0)</f>
        <v>0</v>
      </c>
      <c r="GR791" s="22">
        <f>IF(HB790&gt;0,ROUND(GQ791/12,2),0)</f>
        <v>0</v>
      </c>
      <c r="GS791" s="9">
        <f>INT(GR791)</f>
        <v>0</v>
      </c>
      <c r="GT791" s="23">
        <f>INT((GR791-GS791)*10)/10</f>
        <v>0</v>
      </c>
      <c r="GU791" s="17">
        <f>GR791-GS791-GT791</f>
        <v>0</v>
      </c>
      <c r="GV791" s="23">
        <f>IF(OR(GU791=0.05,GU791=0),GU791,IF(AND(GU791&gt;0.051,GU791&lt;0.1),0.1,IF(AND(GU791&gt;0.001,GU791&lt;0.05),0.05,GU791)))</f>
        <v>0</v>
      </c>
      <c r="GW791" s="23">
        <f>GS791+GT791+GV791</f>
        <v>0</v>
      </c>
      <c r="GX791">
        <f>IF(HB790&gt;0,GX790,0)</f>
        <v>0</v>
      </c>
      <c r="GY791" s="7">
        <f>ROUND(GD791+GJ791+GW791+GX791,2)</f>
        <v>0</v>
      </c>
      <c r="GZ791" s="7">
        <f>IF(AND(GY791&gt;0,GY792=0),GY791,0)</f>
        <v>0</v>
      </c>
      <c r="HA791" s="7">
        <f>IF(HB790&gt;0,HA790,0)</f>
        <v>0</v>
      </c>
      <c r="HB791" s="7">
        <f>IF(ROUND(GY791-HA791,2)&gt;0,ROUND(GY791-HA791,2),0)</f>
        <v>0</v>
      </c>
    </row>
    <row r="792" spans="1:235">
      <c r="BB792">
        <v>790</v>
      </c>
      <c r="BC792" s="7">
        <f>IF(BW791&gt;0,BC791-1000,BC791)</f>
        <v>0</v>
      </c>
      <c r="BD792" s="20">
        <f>IF(BW791&gt;0,ROUND(PMT($F$92/12,$F$96*12,-BC792),5),0)</f>
        <v>0</v>
      </c>
      <c r="BE792" s="15">
        <f>IF(BW791&gt;0,ROUND(BC792*$E$1/1000,2),0)</f>
        <v>0</v>
      </c>
      <c r="BF792" s="15">
        <f>IF(BW791&gt;0,ROUND(MIN(BC792,$F$168)*$BF$1,2),0)</f>
        <v>0</v>
      </c>
      <c r="BG792" s="22">
        <v>0</v>
      </c>
      <c r="BH792" s="22">
        <f>IF(BW791&gt;0,ROUND(MIN(BC792,$F$168)*$BH$1,0),0)</f>
        <v>0</v>
      </c>
      <c r="BI792" s="22">
        <f>IF(BW791&gt;0,ROUND(MIN(BC792,$F$168)*$BI$1,2),0)</f>
        <v>0</v>
      </c>
      <c r="BJ792" s="22">
        <f>IF(BW791&gt;0,ROUND(MIN(BC792,$F$168)*$BJ$1,2),0)</f>
        <v>0</v>
      </c>
      <c r="BK792" s="22">
        <f>IF(BW791&gt;0,ROUND(MIN(BC792,$F$168)*$BK$1,2),0)</f>
        <v>0</v>
      </c>
      <c r="BL792" s="15">
        <f>IF(BW791&gt;0,BF792+SUM(BH792:BK792),0)</f>
        <v>0</v>
      </c>
      <c r="BM792" s="22">
        <f>IF(BW791&gt;0,ROUND(BL792/12,2),0)</f>
        <v>0</v>
      </c>
      <c r="BN792" s="9">
        <f>INT(BM792)</f>
        <v>0</v>
      </c>
      <c r="BO792" s="23">
        <f>INT((BM792-BN792)*10)/10</f>
        <v>0</v>
      </c>
      <c r="BP792" s="17">
        <f>BM792-BN792-BO792</f>
        <v>0</v>
      </c>
      <c r="BQ792" s="23">
        <f>IF(OR(BP792=0.05,BP792=0),BP792,IF(AND(BP792&gt;0.051,BP792&lt;0.1),0.1,IF(AND(BP792&gt;0.001,BP792&lt;0.05),0.05,BP792)))</f>
        <v>0</v>
      </c>
      <c r="BR792" s="23">
        <f>BN792+BO792+BQ792</f>
        <v>0</v>
      </c>
      <c r="BS792">
        <f>IF(BW791&gt;0,BS791,0)</f>
        <v>0</v>
      </c>
      <c r="BT792" s="7">
        <f>SUM(BD792:BE792)+BR792+BS792</f>
        <v>0</v>
      </c>
      <c r="BU792" s="7">
        <f>IF(AND(BT792&gt;0,BT793=0),BT792,0)</f>
        <v>0</v>
      </c>
      <c r="BV792" s="7">
        <f>IF(BW791&gt;0,BV791,0)</f>
        <v>0</v>
      </c>
      <c r="BW792" s="7">
        <f>IF(ROUND(BT792-BV792,2)&gt;0,ROUND(BT792-BV792,2),0)</f>
        <v>0</v>
      </c>
      <c r="CB792">
        <v>790</v>
      </c>
      <c r="CC792" s="7">
        <f>IF(DB791&gt;0,CC791-1000,CC791)</f>
        <v>0</v>
      </c>
      <c r="CD792" s="20">
        <f>IF(DB791&gt;0,ROUND(PMT($F$92/12,$F$96*12,-CC792),5),0)</f>
        <v>0</v>
      </c>
      <c r="CE792" s="15">
        <f>IF(DB791&gt;0,ROUND(CC792*$CE$1/1000,2),0)</f>
        <v>0</v>
      </c>
      <c r="CF792" s="9">
        <f>INT(CE792)</f>
        <v>0</v>
      </c>
      <c r="CG792" s="23">
        <f>INT((CE792-CF792)*10)/10</f>
        <v>0</v>
      </c>
      <c r="CH792" s="17">
        <f>CE792-CF792-CG792</f>
        <v>0</v>
      </c>
      <c r="CI792" s="23">
        <f>IF(OR(CH792=0.05,CH792=0),CH792,IF(AND(CH792&gt;0.051,CH792&lt;0.1),0.1,IF(AND(CH792&gt;0.001,CH792&lt;0.05),0.05,CH792)))</f>
        <v>0</v>
      </c>
      <c r="CJ792" s="23">
        <f>CF792+CG792+CI792</f>
        <v>0</v>
      </c>
      <c r="CK792" s="15">
        <f>IF(DB791&gt;0,ROUND($CD$1*$CK$1,2),0)</f>
        <v>0</v>
      </c>
      <c r="CL792" s="22">
        <v>0</v>
      </c>
      <c r="CM792" s="22">
        <f>IF(DB791&gt;0,ROUND($CD$1*$CM$1,2),0)</f>
        <v>0</v>
      </c>
      <c r="CN792" s="22">
        <f>IF(DB791&gt;0,ROUND($CD$1*$CN$1,2),0)</f>
        <v>0</v>
      </c>
      <c r="CO792" s="22">
        <f>IF(DB791&gt;0,ROUND($CD$1*$CO$1,2),0)</f>
        <v>0</v>
      </c>
      <c r="CP792" s="22">
        <f>IF(DB791&gt;0,ROUND($CD$1*$CP$1,2),0)</f>
        <v>0</v>
      </c>
      <c r="CQ792" s="15">
        <f>IF(DB791&gt;0,CK792+SUM(CM792:CP792),0)</f>
        <v>0</v>
      </c>
      <c r="CR792" s="22">
        <f>IF(DB791&gt;0,ROUND(CQ792/12,2),0)</f>
        <v>0</v>
      </c>
      <c r="CS792" s="9">
        <f>INT(CR792)</f>
        <v>0</v>
      </c>
      <c r="CT792" s="23">
        <f>INT((CR792-CS792)*10)/10</f>
        <v>0</v>
      </c>
      <c r="CU792" s="17">
        <f>CR792-CS792-CT792</f>
        <v>0</v>
      </c>
      <c r="CV792" s="23">
        <f>IF(OR(CU792=0.05,CU792=0),CU792,IF(AND(CU792&gt;0.051,CU792&lt;0.1),0.1,IF(AND(CU792&gt;0.001,CU792&lt;0.05),0.05,CU792)))</f>
        <v>0</v>
      </c>
      <c r="CW792" s="23">
        <f>CS792+CT792+CV792</f>
        <v>0</v>
      </c>
      <c r="CX792">
        <f>IF(DB791&gt;0,CX791,0)</f>
        <v>0</v>
      </c>
      <c r="CY792" s="7">
        <f>ROUND(CD792+CJ792+CW792+CX792,2)</f>
        <v>0</v>
      </c>
      <c r="CZ792" s="7">
        <f>IF(AND(CY792&gt;0,CY793=0),CY792,0)</f>
        <v>0</v>
      </c>
      <c r="DA792" s="7">
        <f>IF(DB791&gt;0,DA791,0)</f>
        <v>0</v>
      </c>
      <c r="DB792" s="7">
        <f>IF(ROUND(CY792-DA792,2)&gt;0,ROUND(CY792-DA792,2),0)</f>
        <v>0</v>
      </c>
      <c r="EB792">
        <v>790</v>
      </c>
      <c r="EC792" s="7">
        <f>IF(FB791&gt;0,EC791-1000,EC791)</f>
        <v>0</v>
      </c>
      <c r="ED792" s="20">
        <f>IF(FB791&gt;0,ROUND(PMT($F$92/12,$F$96*12,-EC792),5),0)</f>
        <v>0</v>
      </c>
      <c r="EE792" s="15">
        <f>IF(FB791&gt;0,ROUND(EC792*$EE$1/1000,2),0)</f>
        <v>0</v>
      </c>
      <c r="EF792" s="9">
        <f>INT(EE792)</f>
        <v>0</v>
      </c>
      <c r="EG792" s="23">
        <f>INT((EE792-EF792)*10)/10</f>
        <v>0</v>
      </c>
      <c r="EH792" s="17">
        <f>EE792-EF792-EG792</f>
        <v>0</v>
      </c>
      <c r="EI792" s="23">
        <f>IF(OR(EH792=0.05,EH792=0),EH792,IF(AND(EH792&gt;0.051,EH792&lt;0.1),0.1,IF(AND(EH792&gt;0.001,EH792&lt;0.05),0.05,EH792)))</f>
        <v>0</v>
      </c>
      <c r="EJ792" s="23">
        <f>EF792+EG792+EI792</f>
        <v>0</v>
      </c>
      <c r="EK792" s="15">
        <f>IF(FB791&gt;0,ROUND($ED$1*$EK$1,2),0)</f>
        <v>0</v>
      </c>
      <c r="EL792" s="22">
        <v>0</v>
      </c>
      <c r="EM792" s="22">
        <f>IF(FB791&gt;0,ROUND($ED$1*$EM$1,0),0)</f>
        <v>0</v>
      </c>
      <c r="EN792" s="22">
        <f>IF(FB791&gt;0,ROUND($ED$1*$EN$1,2),0)</f>
        <v>0</v>
      </c>
      <c r="EO792" s="22">
        <f>IF(FB791&gt;0,ROUND($ED$1*$EO$1,2),0)</f>
        <v>0</v>
      </c>
      <c r="EP792" s="22">
        <f>IF(FB791&gt;0,ROUND($ED$1*$EP$1,2),0)</f>
        <v>0</v>
      </c>
      <c r="EQ792" s="15">
        <f>IF(FB791&gt;0,EK792+SUM(EM792:EP792),0)</f>
        <v>0</v>
      </c>
      <c r="ER792" s="22">
        <f>IF(FB791&gt;0,ROUND(EQ792/12,2),0)</f>
        <v>0</v>
      </c>
      <c r="ES792" s="9">
        <f>INT(ER792)</f>
        <v>0</v>
      </c>
      <c r="ET792" s="23">
        <f>INT((ER792-ES792)*10)/10</f>
        <v>0</v>
      </c>
      <c r="EU792" s="17">
        <f>ER792-ES792-ET792</f>
        <v>0</v>
      </c>
      <c r="EV792" s="23">
        <f>IF(OR(EU792=0.05,EU792=0),EU792,IF(AND(EU792&gt;0.051,EU792&lt;0.1),0.1,IF(AND(EU792&gt;0.001,EU792&lt;0.05),0.05,EU792)))</f>
        <v>0</v>
      </c>
      <c r="EW792" s="23">
        <f>ES792+ET792+EV792</f>
        <v>0</v>
      </c>
      <c r="EX792">
        <f>IF(FB791&gt;0,EX791,0)</f>
        <v>0</v>
      </c>
      <c r="EY792" s="7">
        <f>ROUND(ED792+EJ792+EW792+EX792,2)</f>
        <v>0</v>
      </c>
      <c r="EZ792" s="7">
        <f>IF(AND(EY792&gt;0,EY793=0),EY792,0)</f>
        <v>0</v>
      </c>
      <c r="FA792" s="7">
        <f>IF(FB791&gt;0,FA791,0)</f>
        <v>0</v>
      </c>
      <c r="FB792" s="7">
        <f>IF(ROUND(EY792-FA792,2)&gt;0,ROUND(EY792-FA792,2),0)</f>
        <v>0</v>
      </c>
      <c r="GB792">
        <v>790</v>
      </c>
      <c r="GC792" s="7">
        <f>IF(HB791&gt;0,GC791-1000,GC791)</f>
        <v>0</v>
      </c>
      <c r="GD792" s="20">
        <f>IF(HB791&gt;0,ROUND(PMT($F$92/12,$F$96*12,-GC792),5),0)</f>
        <v>0</v>
      </c>
      <c r="GE792" s="15">
        <f>IF(HB791&gt;0,ROUND(GC792*$GE$1/1000,2),0)</f>
        <v>0</v>
      </c>
      <c r="GF792" s="9">
        <f>INT(GE792)</f>
        <v>0</v>
      </c>
      <c r="GG792" s="23">
        <f>INT((GE792-GF792)*10)/10</f>
        <v>0</v>
      </c>
      <c r="GH792" s="17">
        <f>GE792-GF792-GG792</f>
        <v>0</v>
      </c>
      <c r="GI792" s="23">
        <f>IF(OR(GH792=0.05,GH792=0),GH792,IF(AND(GH792&gt;0.051,GH792&lt;0.1),0.1,IF(AND(GH792&gt;0.001,GH792&lt;0.05),0.05,GH792)))</f>
        <v>0</v>
      </c>
      <c r="GJ792" s="23">
        <f>GF792+GG792+GI792</f>
        <v>0</v>
      </c>
      <c r="GK792" s="15">
        <f>IF(HB791&gt;0,ROUND($GD$1*$GK$1,2),0)</f>
        <v>0</v>
      </c>
      <c r="GL792" s="22">
        <v>0</v>
      </c>
      <c r="GM792" s="22">
        <f>IF(HB791&gt;0,ROUND($GD$1*$GM$1,0),0)</f>
        <v>0</v>
      </c>
      <c r="GN792" s="22">
        <f>IF(HB791&gt;0,ROUND($GD$1*$GN$1,2),0)</f>
        <v>0</v>
      </c>
      <c r="GO792" s="22">
        <f>IF(HB791&gt;0,ROUND($GD$1*$GO$1,2),0)</f>
        <v>0</v>
      </c>
      <c r="GP792" s="22">
        <f>IF(HB791&gt;0,ROUND($GD$1*$GP$1,2),0)</f>
        <v>0</v>
      </c>
      <c r="GQ792" s="15">
        <f>IF(HB791&gt;0,GK792+SUM(GM792:GP792),0)</f>
        <v>0</v>
      </c>
      <c r="GR792" s="22">
        <f>IF(HB791&gt;0,ROUND(GQ792/12,2),0)</f>
        <v>0</v>
      </c>
      <c r="GS792" s="9">
        <f>INT(GR792)</f>
        <v>0</v>
      </c>
      <c r="GT792" s="23">
        <f>INT((GR792-GS792)*10)/10</f>
        <v>0</v>
      </c>
      <c r="GU792" s="17">
        <f>GR792-GS792-GT792</f>
        <v>0</v>
      </c>
      <c r="GV792" s="23">
        <f>IF(OR(GU792=0.05,GU792=0),GU792,IF(AND(GU792&gt;0.051,GU792&lt;0.1),0.1,IF(AND(GU792&gt;0.001,GU792&lt;0.05),0.05,GU792)))</f>
        <v>0</v>
      </c>
      <c r="GW792" s="23">
        <f>GS792+GT792+GV792</f>
        <v>0</v>
      </c>
      <c r="GX792">
        <f>IF(HB791&gt;0,GX791,0)</f>
        <v>0</v>
      </c>
      <c r="GY792" s="7">
        <f>ROUND(GD792+GJ792+GW792+GX792,2)</f>
        <v>0</v>
      </c>
      <c r="GZ792" s="7">
        <f>IF(AND(GY792&gt;0,GY793=0),GY792,0)</f>
        <v>0</v>
      </c>
      <c r="HA792" s="7">
        <f>IF(HB791&gt;0,HA791,0)</f>
        <v>0</v>
      </c>
      <c r="HB792" s="7">
        <f>IF(ROUND(GY792-HA792,2)&gt;0,ROUND(GY792-HA792,2),0)</f>
        <v>0</v>
      </c>
    </row>
    <row r="793" spans="1:235">
      <c r="BB793">
        <v>791</v>
      </c>
      <c r="BC793" s="7">
        <f>IF(BW792&gt;0,BC792-1000,BC792)</f>
        <v>0</v>
      </c>
      <c r="BD793" s="20">
        <f>IF(BW792&gt;0,ROUND(PMT($F$92/12,$F$96*12,-BC793),5),0)</f>
        <v>0</v>
      </c>
      <c r="BE793" s="15">
        <f>IF(BW792&gt;0,ROUND(BC793*$E$1/1000,2),0)</f>
        <v>0</v>
      </c>
      <c r="BF793" s="15">
        <f>IF(BW792&gt;0,ROUND(MIN(BC793,$F$168)*$BF$1,2),0)</f>
        <v>0</v>
      </c>
      <c r="BG793" s="22">
        <v>0</v>
      </c>
      <c r="BH793" s="22">
        <f>IF(BW792&gt;0,ROUND(MIN(BC793,$F$168)*$BH$1,0),0)</f>
        <v>0</v>
      </c>
      <c r="BI793" s="22">
        <f>IF(BW792&gt;0,ROUND(MIN(BC793,$F$168)*$BI$1,2),0)</f>
        <v>0</v>
      </c>
      <c r="BJ793" s="22">
        <f>IF(BW792&gt;0,ROUND(MIN(BC793,$F$168)*$BJ$1,2),0)</f>
        <v>0</v>
      </c>
      <c r="BK793" s="22">
        <f>IF(BW792&gt;0,ROUND(MIN(BC793,$F$168)*$BK$1,2),0)</f>
        <v>0</v>
      </c>
      <c r="BL793" s="15">
        <f>IF(BW792&gt;0,BF793+SUM(BH793:BK793),0)</f>
        <v>0</v>
      </c>
      <c r="BM793" s="22">
        <f>IF(BW792&gt;0,ROUND(BL793/12,2),0)</f>
        <v>0</v>
      </c>
      <c r="BN793" s="9">
        <f>INT(BM793)</f>
        <v>0</v>
      </c>
      <c r="BO793" s="23">
        <f>INT((BM793-BN793)*10)/10</f>
        <v>0</v>
      </c>
      <c r="BP793" s="17">
        <f>BM793-BN793-BO793</f>
        <v>0</v>
      </c>
      <c r="BQ793" s="23">
        <f>IF(OR(BP793=0.05,BP793=0),BP793,IF(AND(BP793&gt;0.051,BP793&lt;0.1),0.1,IF(AND(BP793&gt;0.001,BP793&lt;0.05),0.05,BP793)))</f>
        <v>0</v>
      </c>
      <c r="BR793" s="23">
        <f>BN793+BO793+BQ793</f>
        <v>0</v>
      </c>
      <c r="BS793">
        <f>IF(BW792&gt;0,BS792,0)</f>
        <v>0</v>
      </c>
      <c r="BT793" s="7">
        <f>SUM(BD793:BE793)+BR793+BS793</f>
        <v>0</v>
      </c>
      <c r="BU793" s="7">
        <f>IF(AND(BT793&gt;0,BT794=0),BT793,0)</f>
        <v>0</v>
      </c>
      <c r="BV793" s="7">
        <f>IF(BW792&gt;0,BV792,0)</f>
        <v>0</v>
      </c>
      <c r="BW793" s="7">
        <f>IF(ROUND(BT793-BV793,2)&gt;0,ROUND(BT793-BV793,2),0)</f>
        <v>0</v>
      </c>
      <c r="CB793">
        <v>791</v>
      </c>
      <c r="CC793" s="7">
        <f>IF(DB792&gt;0,CC792-1000,CC792)</f>
        <v>0</v>
      </c>
      <c r="CD793" s="20">
        <f>IF(DB792&gt;0,ROUND(PMT($F$92/12,$F$96*12,-CC793),5),0)</f>
        <v>0</v>
      </c>
      <c r="CE793" s="15">
        <f>IF(DB792&gt;0,ROUND(CC793*$CE$1/1000,2),0)</f>
        <v>0</v>
      </c>
      <c r="CF793" s="9">
        <f>INT(CE793)</f>
        <v>0</v>
      </c>
      <c r="CG793" s="23">
        <f>INT((CE793-CF793)*10)/10</f>
        <v>0</v>
      </c>
      <c r="CH793" s="17">
        <f>CE793-CF793-CG793</f>
        <v>0</v>
      </c>
      <c r="CI793" s="23">
        <f>IF(OR(CH793=0.05,CH793=0),CH793,IF(AND(CH793&gt;0.051,CH793&lt;0.1),0.1,IF(AND(CH793&gt;0.001,CH793&lt;0.05),0.05,CH793)))</f>
        <v>0</v>
      </c>
      <c r="CJ793" s="23">
        <f>CF793+CG793+CI793</f>
        <v>0</v>
      </c>
      <c r="CK793" s="15">
        <f>IF(DB792&gt;0,ROUND($CD$1*$CK$1,2),0)</f>
        <v>0</v>
      </c>
      <c r="CL793" s="22">
        <v>0</v>
      </c>
      <c r="CM793" s="22">
        <f>IF(DB792&gt;0,ROUND($CD$1*$CM$1,2),0)</f>
        <v>0</v>
      </c>
      <c r="CN793" s="22">
        <f>IF(DB792&gt;0,ROUND($CD$1*$CN$1,2),0)</f>
        <v>0</v>
      </c>
      <c r="CO793" s="22">
        <f>IF(DB792&gt;0,ROUND($CD$1*$CO$1,2),0)</f>
        <v>0</v>
      </c>
      <c r="CP793" s="22">
        <f>IF(DB792&gt;0,ROUND($CD$1*$CP$1,2),0)</f>
        <v>0</v>
      </c>
      <c r="CQ793" s="15">
        <f>IF(DB792&gt;0,CK793+SUM(CM793:CP793),0)</f>
        <v>0</v>
      </c>
      <c r="CR793" s="22">
        <f>IF(DB792&gt;0,ROUND(CQ793/12,2),0)</f>
        <v>0</v>
      </c>
      <c r="CS793" s="9">
        <f>INT(CR793)</f>
        <v>0</v>
      </c>
      <c r="CT793" s="23">
        <f>INT((CR793-CS793)*10)/10</f>
        <v>0</v>
      </c>
      <c r="CU793" s="17">
        <f>CR793-CS793-CT793</f>
        <v>0</v>
      </c>
      <c r="CV793" s="23">
        <f>IF(OR(CU793=0.05,CU793=0),CU793,IF(AND(CU793&gt;0.051,CU793&lt;0.1),0.1,IF(AND(CU793&gt;0.001,CU793&lt;0.05),0.05,CU793)))</f>
        <v>0</v>
      </c>
      <c r="CW793" s="23">
        <f>CS793+CT793+CV793</f>
        <v>0</v>
      </c>
      <c r="CX793">
        <f>IF(DB792&gt;0,CX792,0)</f>
        <v>0</v>
      </c>
      <c r="CY793" s="7">
        <f>ROUND(CD793+CJ793+CW793+CX793,2)</f>
        <v>0</v>
      </c>
      <c r="CZ793" s="7">
        <f>IF(AND(CY793&gt;0,CY794=0),CY793,0)</f>
        <v>0</v>
      </c>
      <c r="DA793" s="7">
        <f>IF(DB792&gt;0,DA792,0)</f>
        <v>0</v>
      </c>
      <c r="DB793" s="7">
        <f>IF(ROUND(CY793-DA793,2)&gt;0,ROUND(CY793-DA793,2),0)</f>
        <v>0</v>
      </c>
      <c r="EB793">
        <v>791</v>
      </c>
      <c r="EC793" s="7">
        <f>IF(FB792&gt;0,EC792-1000,EC792)</f>
        <v>0</v>
      </c>
      <c r="ED793" s="20">
        <f>IF(FB792&gt;0,ROUND(PMT($F$92/12,$F$96*12,-EC793),5),0)</f>
        <v>0</v>
      </c>
      <c r="EE793" s="15">
        <f>IF(FB792&gt;0,ROUND(EC793*$EE$1/1000,2),0)</f>
        <v>0</v>
      </c>
      <c r="EF793" s="9">
        <f>INT(EE793)</f>
        <v>0</v>
      </c>
      <c r="EG793" s="23">
        <f>INT((EE793-EF793)*10)/10</f>
        <v>0</v>
      </c>
      <c r="EH793" s="17">
        <f>EE793-EF793-EG793</f>
        <v>0</v>
      </c>
      <c r="EI793" s="23">
        <f>IF(OR(EH793=0.05,EH793=0),EH793,IF(AND(EH793&gt;0.051,EH793&lt;0.1),0.1,IF(AND(EH793&gt;0.001,EH793&lt;0.05),0.05,EH793)))</f>
        <v>0</v>
      </c>
      <c r="EJ793" s="23">
        <f>EF793+EG793+EI793</f>
        <v>0</v>
      </c>
      <c r="EK793" s="15">
        <f>IF(FB792&gt;0,ROUND($ED$1*$EK$1,2),0)</f>
        <v>0</v>
      </c>
      <c r="EL793" s="22">
        <v>0</v>
      </c>
      <c r="EM793" s="22">
        <f>IF(FB792&gt;0,ROUND($ED$1*$EM$1,0),0)</f>
        <v>0</v>
      </c>
      <c r="EN793" s="22">
        <f>IF(FB792&gt;0,ROUND($ED$1*$EN$1,2),0)</f>
        <v>0</v>
      </c>
      <c r="EO793" s="22">
        <f>IF(FB792&gt;0,ROUND($ED$1*$EO$1,2),0)</f>
        <v>0</v>
      </c>
      <c r="EP793" s="22">
        <f>IF(FB792&gt;0,ROUND($ED$1*$EP$1,2),0)</f>
        <v>0</v>
      </c>
      <c r="EQ793" s="15">
        <f>IF(FB792&gt;0,EK793+SUM(EM793:EP793),0)</f>
        <v>0</v>
      </c>
      <c r="ER793" s="22">
        <f>IF(FB792&gt;0,ROUND(EQ793/12,2),0)</f>
        <v>0</v>
      </c>
      <c r="ES793" s="9">
        <f>INT(ER793)</f>
        <v>0</v>
      </c>
      <c r="ET793" s="23">
        <f>INT((ER793-ES793)*10)/10</f>
        <v>0</v>
      </c>
      <c r="EU793" s="17">
        <f>ER793-ES793-ET793</f>
        <v>0</v>
      </c>
      <c r="EV793" s="23">
        <f>IF(OR(EU793=0.05,EU793=0),EU793,IF(AND(EU793&gt;0.051,EU793&lt;0.1),0.1,IF(AND(EU793&gt;0.001,EU793&lt;0.05),0.05,EU793)))</f>
        <v>0</v>
      </c>
      <c r="EW793" s="23">
        <f>ES793+ET793+EV793</f>
        <v>0</v>
      </c>
      <c r="EX793">
        <f>IF(FB792&gt;0,EX792,0)</f>
        <v>0</v>
      </c>
      <c r="EY793" s="7">
        <f>ROUND(ED793+EJ793+EW793+EX793,2)</f>
        <v>0</v>
      </c>
      <c r="EZ793" s="7">
        <f>IF(AND(EY793&gt;0,EY794=0),EY793,0)</f>
        <v>0</v>
      </c>
      <c r="FA793" s="7">
        <f>IF(FB792&gt;0,FA792,0)</f>
        <v>0</v>
      </c>
      <c r="FB793" s="7">
        <f>IF(ROUND(EY793-FA793,2)&gt;0,ROUND(EY793-FA793,2),0)</f>
        <v>0</v>
      </c>
      <c r="GB793">
        <v>791</v>
      </c>
      <c r="GC793" s="7">
        <f>IF(HB792&gt;0,GC792-1000,GC792)</f>
        <v>0</v>
      </c>
      <c r="GD793" s="20">
        <f>IF(HB792&gt;0,ROUND(PMT($F$92/12,$F$96*12,-GC793),5),0)</f>
        <v>0</v>
      </c>
      <c r="GE793" s="15">
        <f>IF(HB792&gt;0,ROUND(GC793*$GE$1/1000,2),0)</f>
        <v>0</v>
      </c>
      <c r="GF793" s="9">
        <f>INT(GE793)</f>
        <v>0</v>
      </c>
      <c r="GG793" s="23">
        <f>INT((GE793-GF793)*10)/10</f>
        <v>0</v>
      </c>
      <c r="GH793" s="17">
        <f>GE793-GF793-GG793</f>
        <v>0</v>
      </c>
      <c r="GI793" s="23">
        <f>IF(OR(GH793=0.05,GH793=0),GH793,IF(AND(GH793&gt;0.051,GH793&lt;0.1),0.1,IF(AND(GH793&gt;0.001,GH793&lt;0.05),0.05,GH793)))</f>
        <v>0</v>
      </c>
      <c r="GJ793" s="23">
        <f>GF793+GG793+GI793</f>
        <v>0</v>
      </c>
      <c r="GK793" s="15">
        <f>IF(HB792&gt;0,ROUND($GD$1*$GK$1,2),0)</f>
        <v>0</v>
      </c>
      <c r="GL793" s="22">
        <v>0</v>
      </c>
      <c r="GM793" s="22">
        <f>IF(HB792&gt;0,ROUND($GD$1*$GM$1,0),0)</f>
        <v>0</v>
      </c>
      <c r="GN793" s="22">
        <f>IF(HB792&gt;0,ROUND($GD$1*$GN$1,2),0)</f>
        <v>0</v>
      </c>
      <c r="GO793" s="22">
        <f>IF(HB792&gt;0,ROUND($GD$1*$GO$1,2),0)</f>
        <v>0</v>
      </c>
      <c r="GP793" s="22">
        <f>IF(HB792&gt;0,ROUND($GD$1*$GP$1,2),0)</f>
        <v>0</v>
      </c>
      <c r="GQ793" s="15">
        <f>IF(HB792&gt;0,GK793+SUM(GM793:GP793),0)</f>
        <v>0</v>
      </c>
      <c r="GR793" s="22">
        <f>IF(HB792&gt;0,ROUND(GQ793/12,2),0)</f>
        <v>0</v>
      </c>
      <c r="GS793" s="9">
        <f>INT(GR793)</f>
        <v>0</v>
      </c>
      <c r="GT793" s="23">
        <f>INT((GR793-GS793)*10)/10</f>
        <v>0</v>
      </c>
      <c r="GU793" s="17">
        <f>GR793-GS793-GT793</f>
        <v>0</v>
      </c>
      <c r="GV793" s="23">
        <f>IF(OR(GU793=0.05,GU793=0),GU793,IF(AND(GU793&gt;0.051,GU793&lt;0.1),0.1,IF(AND(GU793&gt;0.001,GU793&lt;0.05),0.05,GU793)))</f>
        <v>0</v>
      </c>
      <c r="GW793" s="23">
        <f>GS793+GT793+GV793</f>
        <v>0</v>
      </c>
      <c r="GX793">
        <f>IF(HB792&gt;0,GX792,0)</f>
        <v>0</v>
      </c>
      <c r="GY793" s="7">
        <f>ROUND(GD793+GJ793+GW793+GX793,2)</f>
        <v>0</v>
      </c>
      <c r="GZ793" s="7">
        <f>IF(AND(GY793&gt;0,GY794=0),GY793,0)</f>
        <v>0</v>
      </c>
      <c r="HA793" s="7">
        <f>IF(HB792&gt;0,HA792,0)</f>
        <v>0</v>
      </c>
      <c r="HB793" s="7">
        <f>IF(ROUND(GY793-HA793,2)&gt;0,ROUND(GY793-HA793,2),0)</f>
        <v>0</v>
      </c>
    </row>
    <row r="794" spans="1:235">
      <c r="BB794">
        <v>792</v>
      </c>
      <c r="BC794" s="7">
        <f>IF(BW793&gt;0,BC793-1000,BC793)</f>
        <v>0</v>
      </c>
      <c r="BD794" s="20">
        <f>IF(BW793&gt;0,ROUND(PMT($F$92/12,$F$96*12,-BC794),5),0)</f>
        <v>0</v>
      </c>
      <c r="BE794" s="15">
        <f>IF(BW793&gt;0,ROUND(BC794*$E$1/1000,2),0)</f>
        <v>0</v>
      </c>
      <c r="BF794" s="15">
        <f>IF(BW793&gt;0,ROUND(MIN(BC794,$F$168)*$BF$1,2),0)</f>
        <v>0</v>
      </c>
      <c r="BG794" s="22">
        <v>0</v>
      </c>
      <c r="BH794" s="22">
        <f>IF(BW793&gt;0,ROUND(MIN(BC794,$F$168)*$BH$1,0),0)</f>
        <v>0</v>
      </c>
      <c r="BI794" s="22">
        <f>IF(BW793&gt;0,ROUND(MIN(BC794,$F$168)*$BI$1,2),0)</f>
        <v>0</v>
      </c>
      <c r="BJ794" s="22">
        <f>IF(BW793&gt;0,ROUND(MIN(BC794,$F$168)*$BJ$1,2),0)</f>
        <v>0</v>
      </c>
      <c r="BK794" s="22">
        <f>IF(BW793&gt;0,ROUND(MIN(BC794,$F$168)*$BK$1,2),0)</f>
        <v>0</v>
      </c>
      <c r="BL794" s="15">
        <f>IF(BW793&gt;0,BF794+SUM(BH794:BK794),0)</f>
        <v>0</v>
      </c>
      <c r="BM794" s="22">
        <f>IF(BW793&gt;0,ROUND(BL794/12,2),0)</f>
        <v>0</v>
      </c>
      <c r="BN794" s="9">
        <f>INT(BM794)</f>
        <v>0</v>
      </c>
      <c r="BO794" s="23">
        <f>INT((BM794-BN794)*10)/10</f>
        <v>0</v>
      </c>
      <c r="BP794" s="17">
        <f>BM794-BN794-BO794</f>
        <v>0</v>
      </c>
      <c r="BQ794" s="23">
        <f>IF(OR(BP794=0.05,BP794=0),BP794,IF(AND(BP794&gt;0.051,BP794&lt;0.1),0.1,IF(AND(BP794&gt;0.001,BP794&lt;0.05),0.05,BP794)))</f>
        <v>0</v>
      </c>
      <c r="BR794" s="23">
        <f>BN794+BO794+BQ794</f>
        <v>0</v>
      </c>
      <c r="BS794">
        <f>IF(BW793&gt;0,BS793,0)</f>
        <v>0</v>
      </c>
      <c r="BT794" s="7">
        <f>SUM(BD794:BE794)+BR794+BS794</f>
        <v>0</v>
      </c>
      <c r="BU794" s="7">
        <f>IF(AND(BT794&gt;0,BT795=0),BT794,0)</f>
        <v>0</v>
      </c>
      <c r="BV794" s="7">
        <f>IF(BW793&gt;0,BV793,0)</f>
        <v>0</v>
      </c>
      <c r="BW794" s="7">
        <f>IF(ROUND(BT794-BV794,2)&gt;0,ROUND(BT794-BV794,2),0)</f>
        <v>0</v>
      </c>
      <c r="CB794">
        <v>792</v>
      </c>
      <c r="CC794" s="7">
        <f>IF(DB793&gt;0,CC793-1000,CC793)</f>
        <v>0</v>
      </c>
      <c r="CD794" s="20">
        <f>IF(DB793&gt;0,ROUND(PMT($F$92/12,$F$96*12,-CC794),5),0)</f>
        <v>0</v>
      </c>
      <c r="CE794" s="15">
        <f>IF(DB793&gt;0,ROUND(CC794*$CE$1/1000,2),0)</f>
        <v>0</v>
      </c>
      <c r="CF794" s="9">
        <f>INT(CE794)</f>
        <v>0</v>
      </c>
      <c r="CG794" s="23">
        <f>INT((CE794-CF794)*10)/10</f>
        <v>0</v>
      </c>
      <c r="CH794" s="17">
        <f>CE794-CF794-CG794</f>
        <v>0</v>
      </c>
      <c r="CI794" s="23">
        <f>IF(OR(CH794=0.05,CH794=0),CH794,IF(AND(CH794&gt;0.051,CH794&lt;0.1),0.1,IF(AND(CH794&gt;0.001,CH794&lt;0.05),0.05,CH794)))</f>
        <v>0</v>
      </c>
      <c r="CJ794" s="23">
        <f>CF794+CG794+CI794</f>
        <v>0</v>
      </c>
      <c r="CK794" s="15">
        <f>IF(DB793&gt;0,ROUND($CD$1*$CK$1,2),0)</f>
        <v>0</v>
      </c>
      <c r="CL794" s="22">
        <v>0</v>
      </c>
      <c r="CM794" s="22">
        <f>IF(DB793&gt;0,ROUND($CD$1*$CM$1,2),0)</f>
        <v>0</v>
      </c>
      <c r="CN794" s="22">
        <f>IF(DB793&gt;0,ROUND($CD$1*$CN$1,2),0)</f>
        <v>0</v>
      </c>
      <c r="CO794" s="22">
        <f>IF(DB793&gt;0,ROUND($CD$1*$CO$1,2),0)</f>
        <v>0</v>
      </c>
      <c r="CP794" s="22">
        <f>IF(DB793&gt;0,ROUND($CD$1*$CP$1,2),0)</f>
        <v>0</v>
      </c>
      <c r="CQ794" s="15">
        <f>IF(DB793&gt;0,CK794+SUM(CM794:CP794),0)</f>
        <v>0</v>
      </c>
      <c r="CR794" s="22">
        <f>IF(DB793&gt;0,ROUND(CQ794/12,2),0)</f>
        <v>0</v>
      </c>
      <c r="CS794" s="9">
        <f>INT(CR794)</f>
        <v>0</v>
      </c>
      <c r="CT794" s="23">
        <f>INT((CR794-CS794)*10)/10</f>
        <v>0</v>
      </c>
      <c r="CU794" s="17">
        <f>CR794-CS794-CT794</f>
        <v>0</v>
      </c>
      <c r="CV794" s="23">
        <f>IF(OR(CU794=0.05,CU794=0),CU794,IF(AND(CU794&gt;0.051,CU794&lt;0.1),0.1,IF(AND(CU794&gt;0.001,CU794&lt;0.05),0.05,CU794)))</f>
        <v>0</v>
      </c>
      <c r="CW794" s="23">
        <f>CS794+CT794+CV794</f>
        <v>0</v>
      </c>
      <c r="CX794">
        <f>IF(DB793&gt;0,CX793,0)</f>
        <v>0</v>
      </c>
      <c r="CY794" s="7">
        <f>ROUND(CD794+CJ794+CW794+CX794,2)</f>
        <v>0</v>
      </c>
      <c r="CZ794" s="7">
        <f>IF(AND(CY794&gt;0,CY795=0),CY794,0)</f>
        <v>0</v>
      </c>
      <c r="DA794" s="7">
        <f>IF(DB793&gt;0,DA793,0)</f>
        <v>0</v>
      </c>
      <c r="DB794" s="7">
        <f>IF(ROUND(CY794-DA794,2)&gt;0,ROUND(CY794-DA794,2),0)</f>
        <v>0</v>
      </c>
      <c r="EB794">
        <v>792</v>
      </c>
      <c r="EC794" s="7">
        <f>IF(FB793&gt;0,EC793-1000,EC793)</f>
        <v>0</v>
      </c>
      <c r="ED794" s="20">
        <f>IF(FB793&gt;0,ROUND(PMT($F$92/12,$F$96*12,-EC794),5),0)</f>
        <v>0</v>
      </c>
      <c r="EE794" s="15">
        <f>IF(FB793&gt;0,ROUND(EC794*$EE$1/1000,2),0)</f>
        <v>0</v>
      </c>
      <c r="EF794" s="9">
        <f>INT(EE794)</f>
        <v>0</v>
      </c>
      <c r="EG794" s="23">
        <f>INT((EE794-EF794)*10)/10</f>
        <v>0</v>
      </c>
      <c r="EH794" s="17">
        <f>EE794-EF794-EG794</f>
        <v>0</v>
      </c>
      <c r="EI794" s="23">
        <f>IF(OR(EH794=0.05,EH794=0),EH794,IF(AND(EH794&gt;0.051,EH794&lt;0.1),0.1,IF(AND(EH794&gt;0.001,EH794&lt;0.05),0.05,EH794)))</f>
        <v>0</v>
      </c>
      <c r="EJ794" s="23">
        <f>EF794+EG794+EI794</f>
        <v>0</v>
      </c>
      <c r="EK794" s="15">
        <f>IF(FB793&gt;0,ROUND($ED$1*$EK$1,2),0)</f>
        <v>0</v>
      </c>
      <c r="EL794" s="22">
        <v>0</v>
      </c>
      <c r="EM794" s="22">
        <f>IF(FB793&gt;0,ROUND($ED$1*$EM$1,0),0)</f>
        <v>0</v>
      </c>
      <c r="EN794" s="22">
        <f>IF(FB793&gt;0,ROUND($ED$1*$EN$1,2),0)</f>
        <v>0</v>
      </c>
      <c r="EO794" s="22">
        <f>IF(FB793&gt;0,ROUND($ED$1*$EO$1,2),0)</f>
        <v>0</v>
      </c>
      <c r="EP794" s="22">
        <f>IF(FB793&gt;0,ROUND($ED$1*$EP$1,2),0)</f>
        <v>0</v>
      </c>
      <c r="EQ794" s="15">
        <f>IF(FB793&gt;0,EK794+SUM(EM794:EP794),0)</f>
        <v>0</v>
      </c>
      <c r="ER794" s="22">
        <f>IF(FB793&gt;0,ROUND(EQ794/12,2),0)</f>
        <v>0</v>
      </c>
      <c r="ES794" s="9">
        <f>INT(ER794)</f>
        <v>0</v>
      </c>
      <c r="ET794" s="23">
        <f>INT((ER794-ES794)*10)/10</f>
        <v>0</v>
      </c>
      <c r="EU794" s="17">
        <f>ER794-ES794-ET794</f>
        <v>0</v>
      </c>
      <c r="EV794" s="23">
        <f>IF(OR(EU794=0.05,EU794=0),EU794,IF(AND(EU794&gt;0.051,EU794&lt;0.1),0.1,IF(AND(EU794&gt;0.001,EU794&lt;0.05),0.05,EU794)))</f>
        <v>0</v>
      </c>
      <c r="EW794" s="23">
        <f>ES794+ET794+EV794</f>
        <v>0</v>
      </c>
      <c r="EX794">
        <f>IF(FB793&gt;0,EX793,0)</f>
        <v>0</v>
      </c>
      <c r="EY794" s="7">
        <f>ROUND(ED794+EJ794+EW794+EX794,2)</f>
        <v>0</v>
      </c>
      <c r="EZ794" s="7">
        <f>IF(AND(EY794&gt;0,EY795=0),EY794,0)</f>
        <v>0</v>
      </c>
      <c r="FA794" s="7">
        <f>IF(FB793&gt;0,FA793,0)</f>
        <v>0</v>
      </c>
      <c r="FB794" s="7">
        <f>IF(ROUND(EY794-FA794,2)&gt;0,ROUND(EY794-FA794,2),0)</f>
        <v>0</v>
      </c>
      <c r="GB794">
        <v>792</v>
      </c>
      <c r="GC794" s="7">
        <f>IF(HB793&gt;0,GC793-1000,GC793)</f>
        <v>0</v>
      </c>
      <c r="GD794" s="20">
        <f>IF(HB793&gt;0,ROUND(PMT($F$92/12,$F$96*12,-GC794),5),0)</f>
        <v>0</v>
      </c>
      <c r="GE794" s="15">
        <f>IF(HB793&gt;0,ROUND(GC794*$GE$1/1000,2),0)</f>
        <v>0</v>
      </c>
      <c r="GF794" s="9">
        <f>INT(GE794)</f>
        <v>0</v>
      </c>
      <c r="GG794" s="23">
        <f>INT((GE794-GF794)*10)/10</f>
        <v>0</v>
      </c>
      <c r="GH794" s="17">
        <f>GE794-GF794-GG794</f>
        <v>0</v>
      </c>
      <c r="GI794" s="23">
        <f>IF(OR(GH794=0.05,GH794=0),GH794,IF(AND(GH794&gt;0.051,GH794&lt;0.1),0.1,IF(AND(GH794&gt;0.001,GH794&lt;0.05),0.05,GH794)))</f>
        <v>0</v>
      </c>
      <c r="GJ794" s="23">
        <f>GF794+GG794+GI794</f>
        <v>0</v>
      </c>
      <c r="GK794" s="15">
        <f>IF(HB793&gt;0,ROUND($GD$1*$GK$1,2),0)</f>
        <v>0</v>
      </c>
      <c r="GL794" s="22">
        <v>0</v>
      </c>
      <c r="GM794" s="22">
        <f>IF(HB793&gt;0,ROUND($GD$1*$GM$1,0),0)</f>
        <v>0</v>
      </c>
      <c r="GN794" s="22">
        <f>IF(HB793&gt;0,ROUND($GD$1*$GN$1,2),0)</f>
        <v>0</v>
      </c>
      <c r="GO794" s="22">
        <f>IF(HB793&gt;0,ROUND($GD$1*$GO$1,2),0)</f>
        <v>0</v>
      </c>
      <c r="GP794" s="22">
        <f>IF(HB793&gt;0,ROUND($GD$1*$GP$1,2),0)</f>
        <v>0</v>
      </c>
      <c r="GQ794" s="15">
        <f>IF(HB793&gt;0,GK794+SUM(GM794:GP794),0)</f>
        <v>0</v>
      </c>
      <c r="GR794" s="22">
        <f>IF(HB793&gt;0,ROUND(GQ794/12,2),0)</f>
        <v>0</v>
      </c>
      <c r="GS794" s="9">
        <f>INT(GR794)</f>
        <v>0</v>
      </c>
      <c r="GT794" s="23">
        <f>INT((GR794-GS794)*10)/10</f>
        <v>0</v>
      </c>
      <c r="GU794" s="17">
        <f>GR794-GS794-GT794</f>
        <v>0</v>
      </c>
      <c r="GV794" s="23">
        <f>IF(OR(GU794=0.05,GU794=0),GU794,IF(AND(GU794&gt;0.051,GU794&lt;0.1),0.1,IF(AND(GU794&gt;0.001,GU794&lt;0.05),0.05,GU794)))</f>
        <v>0</v>
      </c>
      <c r="GW794" s="23">
        <f>GS794+GT794+GV794</f>
        <v>0</v>
      </c>
      <c r="GX794">
        <f>IF(HB793&gt;0,GX793,0)</f>
        <v>0</v>
      </c>
      <c r="GY794" s="7">
        <f>ROUND(GD794+GJ794+GW794+GX794,2)</f>
        <v>0</v>
      </c>
      <c r="GZ794" s="7">
        <f>IF(AND(GY794&gt;0,GY795=0),GY794,0)</f>
        <v>0</v>
      </c>
      <c r="HA794" s="7">
        <f>IF(HB793&gt;0,HA793,0)</f>
        <v>0</v>
      </c>
      <c r="HB794" s="7">
        <f>IF(ROUND(GY794-HA794,2)&gt;0,ROUND(GY794-HA794,2),0)</f>
        <v>0</v>
      </c>
    </row>
    <row r="795" spans="1:235">
      <c r="BB795">
        <v>793</v>
      </c>
      <c r="BC795" s="7">
        <f>IF(BW794&gt;0,BC794-1000,BC794)</f>
        <v>0</v>
      </c>
      <c r="BD795" s="20">
        <f>IF(BW794&gt;0,ROUND(PMT($F$92/12,$F$96*12,-BC795),5),0)</f>
        <v>0</v>
      </c>
      <c r="BE795" s="15">
        <f>IF(BW794&gt;0,ROUND(BC795*$E$1/1000,2),0)</f>
        <v>0</v>
      </c>
      <c r="BF795" s="15">
        <f>IF(BW794&gt;0,ROUND(MIN(BC795,$F$168)*$BF$1,2),0)</f>
        <v>0</v>
      </c>
      <c r="BG795" s="22">
        <v>0</v>
      </c>
      <c r="BH795" s="22">
        <f>IF(BW794&gt;0,ROUND(MIN(BC795,$F$168)*$BH$1,0),0)</f>
        <v>0</v>
      </c>
      <c r="BI795" s="22">
        <f>IF(BW794&gt;0,ROUND(MIN(BC795,$F$168)*$BI$1,2),0)</f>
        <v>0</v>
      </c>
      <c r="BJ795" s="22">
        <f>IF(BW794&gt;0,ROUND(MIN(BC795,$F$168)*$BJ$1,2),0)</f>
        <v>0</v>
      </c>
      <c r="BK795" s="22">
        <f>IF(BW794&gt;0,ROUND(MIN(BC795,$F$168)*$BK$1,2),0)</f>
        <v>0</v>
      </c>
      <c r="BL795" s="15">
        <f>IF(BW794&gt;0,BF795+SUM(BH795:BK795),0)</f>
        <v>0</v>
      </c>
      <c r="BM795" s="22">
        <f>IF(BW794&gt;0,ROUND(BL795/12,2),0)</f>
        <v>0</v>
      </c>
      <c r="BN795" s="9">
        <f>INT(BM795)</f>
        <v>0</v>
      </c>
      <c r="BO795" s="23">
        <f>INT((BM795-BN795)*10)/10</f>
        <v>0</v>
      </c>
      <c r="BP795" s="17">
        <f>BM795-BN795-BO795</f>
        <v>0</v>
      </c>
      <c r="BQ795" s="23">
        <f>IF(OR(BP795=0.05,BP795=0),BP795,IF(AND(BP795&gt;0.051,BP795&lt;0.1),0.1,IF(AND(BP795&gt;0.001,BP795&lt;0.05),0.05,BP795)))</f>
        <v>0</v>
      </c>
      <c r="BR795" s="23">
        <f>BN795+BO795+BQ795</f>
        <v>0</v>
      </c>
      <c r="BS795">
        <f>IF(BW794&gt;0,BS794,0)</f>
        <v>0</v>
      </c>
      <c r="BT795" s="7">
        <f>SUM(BD795:BE795)+BR795+BS795</f>
        <v>0</v>
      </c>
      <c r="BU795" s="7">
        <f>IF(AND(BT795&gt;0,BT796=0),BT795,0)</f>
        <v>0</v>
      </c>
      <c r="BV795" s="7">
        <f>IF(BW794&gt;0,BV794,0)</f>
        <v>0</v>
      </c>
      <c r="BW795" s="7">
        <f>IF(ROUND(BT795-BV795,2)&gt;0,ROUND(BT795-BV795,2),0)</f>
        <v>0</v>
      </c>
      <c r="CB795">
        <v>793</v>
      </c>
      <c r="CC795" s="7">
        <f>IF(DB794&gt;0,CC794-1000,CC794)</f>
        <v>0</v>
      </c>
      <c r="CD795" s="20">
        <f>IF(DB794&gt;0,ROUND(PMT($F$92/12,$F$96*12,-CC795),5),0)</f>
        <v>0</v>
      </c>
      <c r="CE795" s="15">
        <f>IF(DB794&gt;0,ROUND(CC795*$CE$1/1000,2),0)</f>
        <v>0</v>
      </c>
      <c r="CF795" s="9">
        <f>INT(CE795)</f>
        <v>0</v>
      </c>
      <c r="CG795" s="23">
        <f>INT((CE795-CF795)*10)/10</f>
        <v>0</v>
      </c>
      <c r="CH795" s="17">
        <f>CE795-CF795-CG795</f>
        <v>0</v>
      </c>
      <c r="CI795" s="23">
        <f>IF(OR(CH795=0.05,CH795=0),CH795,IF(AND(CH795&gt;0.051,CH795&lt;0.1),0.1,IF(AND(CH795&gt;0.001,CH795&lt;0.05),0.05,CH795)))</f>
        <v>0</v>
      </c>
      <c r="CJ795" s="23">
        <f>CF795+CG795+CI795</f>
        <v>0</v>
      </c>
      <c r="CK795" s="15">
        <f>IF(DB794&gt;0,ROUND($CD$1*$CK$1,2),0)</f>
        <v>0</v>
      </c>
      <c r="CL795" s="22">
        <v>0</v>
      </c>
      <c r="CM795" s="22">
        <f>IF(DB794&gt;0,ROUND($CD$1*$CM$1,2),0)</f>
        <v>0</v>
      </c>
      <c r="CN795" s="22">
        <f>IF(DB794&gt;0,ROUND($CD$1*$CN$1,2),0)</f>
        <v>0</v>
      </c>
      <c r="CO795" s="22">
        <f>IF(DB794&gt;0,ROUND($CD$1*$CO$1,2),0)</f>
        <v>0</v>
      </c>
      <c r="CP795" s="22">
        <f>IF(DB794&gt;0,ROUND($CD$1*$CP$1,2),0)</f>
        <v>0</v>
      </c>
      <c r="CQ795" s="15">
        <f>IF(DB794&gt;0,CK795+SUM(CM795:CP795),0)</f>
        <v>0</v>
      </c>
      <c r="CR795" s="22">
        <f>IF(DB794&gt;0,ROUND(CQ795/12,2),0)</f>
        <v>0</v>
      </c>
      <c r="CS795" s="9">
        <f>INT(CR795)</f>
        <v>0</v>
      </c>
      <c r="CT795" s="23">
        <f>INT((CR795-CS795)*10)/10</f>
        <v>0</v>
      </c>
      <c r="CU795" s="17">
        <f>CR795-CS795-CT795</f>
        <v>0</v>
      </c>
      <c r="CV795" s="23">
        <f>IF(OR(CU795=0.05,CU795=0),CU795,IF(AND(CU795&gt;0.051,CU795&lt;0.1),0.1,IF(AND(CU795&gt;0.001,CU795&lt;0.05),0.05,CU795)))</f>
        <v>0</v>
      </c>
      <c r="CW795" s="23">
        <f>CS795+CT795+CV795</f>
        <v>0</v>
      </c>
      <c r="CX795">
        <f>IF(DB794&gt;0,CX794,0)</f>
        <v>0</v>
      </c>
      <c r="CY795" s="7">
        <f>ROUND(CD795+CJ795+CW795+CX795,2)</f>
        <v>0</v>
      </c>
      <c r="CZ795" s="7">
        <f>IF(AND(CY795&gt;0,CY796=0),CY795,0)</f>
        <v>0</v>
      </c>
      <c r="DA795" s="7">
        <f>IF(DB794&gt;0,DA794,0)</f>
        <v>0</v>
      </c>
      <c r="DB795" s="7">
        <f>IF(ROUND(CY795-DA795,2)&gt;0,ROUND(CY795-DA795,2),0)</f>
        <v>0</v>
      </c>
      <c r="EB795">
        <v>793</v>
      </c>
      <c r="EC795" s="7">
        <f>IF(FB794&gt;0,EC794-1000,EC794)</f>
        <v>0</v>
      </c>
      <c r="ED795" s="20">
        <f>IF(FB794&gt;0,ROUND(PMT($F$92/12,$F$96*12,-EC795),5),0)</f>
        <v>0</v>
      </c>
      <c r="EE795" s="15">
        <f>IF(FB794&gt;0,ROUND(EC795*$EE$1/1000,2),0)</f>
        <v>0</v>
      </c>
      <c r="EF795" s="9">
        <f>INT(EE795)</f>
        <v>0</v>
      </c>
      <c r="EG795" s="23">
        <f>INT((EE795-EF795)*10)/10</f>
        <v>0</v>
      </c>
      <c r="EH795" s="17">
        <f>EE795-EF795-EG795</f>
        <v>0</v>
      </c>
      <c r="EI795" s="23">
        <f>IF(OR(EH795=0.05,EH795=0),EH795,IF(AND(EH795&gt;0.051,EH795&lt;0.1),0.1,IF(AND(EH795&gt;0.001,EH795&lt;0.05),0.05,EH795)))</f>
        <v>0</v>
      </c>
      <c r="EJ795" s="23">
        <f>EF795+EG795+EI795</f>
        <v>0</v>
      </c>
      <c r="EK795" s="15">
        <f>IF(FB794&gt;0,ROUND($ED$1*$EK$1,2),0)</f>
        <v>0</v>
      </c>
      <c r="EL795" s="22">
        <v>0</v>
      </c>
      <c r="EM795" s="22">
        <f>IF(FB794&gt;0,ROUND($ED$1*$EM$1,0),0)</f>
        <v>0</v>
      </c>
      <c r="EN795" s="22">
        <f>IF(FB794&gt;0,ROUND($ED$1*$EN$1,2),0)</f>
        <v>0</v>
      </c>
      <c r="EO795" s="22">
        <f>IF(FB794&gt;0,ROUND($ED$1*$EO$1,2),0)</f>
        <v>0</v>
      </c>
      <c r="EP795" s="22">
        <f>IF(FB794&gt;0,ROUND($ED$1*$EP$1,2),0)</f>
        <v>0</v>
      </c>
      <c r="EQ795" s="15">
        <f>IF(FB794&gt;0,EK795+SUM(EM795:EP795),0)</f>
        <v>0</v>
      </c>
      <c r="ER795" s="22">
        <f>IF(FB794&gt;0,ROUND(EQ795/12,2),0)</f>
        <v>0</v>
      </c>
      <c r="ES795" s="9">
        <f>INT(ER795)</f>
        <v>0</v>
      </c>
      <c r="ET795" s="23">
        <f>INT((ER795-ES795)*10)/10</f>
        <v>0</v>
      </c>
      <c r="EU795" s="17">
        <f>ER795-ES795-ET795</f>
        <v>0</v>
      </c>
      <c r="EV795" s="23">
        <f>IF(OR(EU795=0.05,EU795=0),EU795,IF(AND(EU795&gt;0.051,EU795&lt;0.1),0.1,IF(AND(EU795&gt;0.001,EU795&lt;0.05),0.05,EU795)))</f>
        <v>0</v>
      </c>
      <c r="EW795" s="23">
        <f>ES795+ET795+EV795</f>
        <v>0</v>
      </c>
      <c r="EX795">
        <f>IF(FB794&gt;0,EX794,0)</f>
        <v>0</v>
      </c>
      <c r="EY795" s="7">
        <f>ROUND(ED795+EJ795+EW795+EX795,2)</f>
        <v>0</v>
      </c>
      <c r="EZ795" s="7">
        <f>IF(AND(EY795&gt;0,EY796=0),EY795,0)</f>
        <v>0</v>
      </c>
      <c r="FA795" s="7">
        <f>IF(FB794&gt;0,FA794,0)</f>
        <v>0</v>
      </c>
      <c r="FB795" s="7">
        <f>IF(ROUND(EY795-FA795,2)&gt;0,ROUND(EY795-FA795,2),0)</f>
        <v>0</v>
      </c>
      <c r="GB795">
        <v>793</v>
      </c>
      <c r="GC795" s="7">
        <f>IF(HB794&gt;0,GC794-1000,GC794)</f>
        <v>0</v>
      </c>
      <c r="GD795" s="20">
        <f>IF(HB794&gt;0,ROUND(PMT($F$92/12,$F$96*12,-GC795),5),0)</f>
        <v>0</v>
      </c>
      <c r="GE795" s="15">
        <f>IF(HB794&gt;0,ROUND(GC795*$GE$1/1000,2),0)</f>
        <v>0</v>
      </c>
      <c r="GF795" s="9">
        <f>INT(GE795)</f>
        <v>0</v>
      </c>
      <c r="GG795" s="23">
        <f>INT((GE795-GF795)*10)/10</f>
        <v>0</v>
      </c>
      <c r="GH795" s="17">
        <f>GE795-GF795-GG795</f>
        <v>0</v>
      </c>
      <c r="GI795" s="23">
        <f>IF(OR(GH795=0.05,GH795=0),GH795,IF(AND(GH795&gt;0.051,GH795&lt;0.1),0.1,IF(AND(GH795&gt;0.001,GH795&lt;0.05),0.05,GH795)))</f>
        <v>0</v>
      </c>
      <c r="GJ795" s="23">
        <f>GF795+GG795+GI795</f>
        <v>0</v>
      </c>
      <c r="GK795" s="15">
        <f>IF(HB794&gt;0,ROUND($GD$1*$GK$1,2),0)</f>
        <v>0</v>
      </c>
      <c r="GL795" s="22">
        <v>0</v>
      </c>
      <c r="GM795" s="22">
        <f>IF(HB794&gt;0,ROUND($GD$1*$GM$1,0),0)</f>
        <v>0</v>
      </c>
      <c r="GN795" s="22">
        <f>IF(HB794&gt;0,ROUND($GD$1*$GN$1,2),0)</f>
        <v>0</v>
      </c>
      <c r="GO795" s="22">
        <f>IF(HB794&gt;0,ROUND($GD$1*$GO$1,2),0)</f>
        <v>0</v>
      </c>
      <c r="GP795" s="22">
        <f>IF(HB794&gt;0,ROUND($GD$1*$GP$1,2),0)</f>
        <v>0</v>
      </c>
      <c r="GQ795" s="15">
        <f>IF(HB794&gt;0,GK795+SUM(GM795:GP795),0)</f>
        <v>0</v>
      </c>
      <c r="GR795" s="22">
        <f>IF(HB794&gt;0,ROUND(GQ795/12,2),0)</f>
        <v>0</v>
      </c>
      <c r="GS795" s="9">
        <f>INT(GR795)</f>
        <v>0</v>
      </c>
      <c r="GT795" s="23">
        <f>INT((GR795-GS795)*10)/10</f>
        <v>0</v>
      </c>
      <c r="GU795" s="17">
        <f>GR795-GS795-GT795</f>
        <v>0</v>
      </c>
      <c r="GV795" s="23">
        <f>IF(OR(GU795=0.05,GU795=0),GU795,IF(AND(GU795&gt;0.051,GU795&lt;0.1),0.1,IF(AND(GU795&gt;0.001,GU795&lt;0.05),0.05,GU795)))</f>
        <v>0</v>
      </c>
      <c r="GW795" s="23">
        <f>GS795+GT795+GV795</f>
        <v>0</v>
      </c>
      <c r="GX795">
        <f>IF(HB794&gt;0,GX794,0)</f>
        <v>0</v>
      </c>
      <c r="GY795" s="7">
        <f>ROUND(GD795+GJ795+GW795+GX795,2)</f>
        <v>0</v>
      </c>
      <c r="GZ795" s="7">
        <f>IF(AND(GY795&gt;0,GY796=0),GY795,0)</f>
        <v>0</v>
      </c>
      <c r="HA795" s="7">
        <f>IF(HB794&gt;0,HA794,0)</f>
        <v>0</v>
      </c>
      <c r="HB795" s="7">
        <f>IF(ROUND(GY795-HA795,2)&gt;0,ROUND(GY795-HA795,2),0)</f>
        <v>0</v>
      </c>
    </row>
    <row r="796" spans="1:235">
      <c r="BB796">
        <v>794</v>
      </c>
      <c r="BC796" s="7">
        <f>IF(BW795&gt;0,BC795-1000,BC795)</f>
        <v>0</v>
      </c>
      <c r="BD796" s="20">
        <f>IF(BW795&gt;0,ROUND(PMT($F$92/12,$F$96*12,-BC796),5),0)</f>
        <v>0</v>
      </c>
      <c r="BE796" s="15">
        <f>IF(BW795&gt;0,ROUND(BC796*$E$1/1000,2),0)</f>
        <v>0</v>
      </c>
      <c r="BF796" s="15">
        <f>IF(BW795&gt;0,ROUND(MIN(BC796,$F$168)*$BF$1,2),0)</f>
        <v>0</v>
      </c>
      <c r="BG796" s="22">
        <v>0</v>
      </c>
      <c r="BH796" s="22">
        <f>IF(BW795&gt;0,ROUND(MIN(BC796,$F$168)*$BH$1,0),0)</f>
        <v>0</v>
      </c>
      <c r="BI796" s="22">
        <f>IF(BW795&gt;0,ROUND(MIN(BC796,$F$168)*$BI$1,2),0)</f>
        <v>0</v>
      </c>
      <c r="BJ796" s="22">
        <f>IF(BW795&gt;0,ROUND(MIN(BC796,$F$168)*$BJ$1,2),0)</f>
        <v>0</v>
      </c>
      <c r="BK796" s="22">
        <f>IF(BW795&gt;0,ROUND(MIN(BC796,$F$168)*$BK$1,2),0)</f>
        <v>0</v>
      </c>
      <c r="BL796" s="15">
        <f>IF(BW795&gt;0,BF796+SUM(BH796:BK796),0)</f>
        <v>0</v>
      </c>
      <c r="BM796" s="22">
        <f>IF(BW795&gt;0,ROUND(BL796/12,2),0)</f>
        <v>0</v>
      </c>
      <c r="BN796" s="9">
        <f>INT(BM796)</f>
        <v>0</v>
      </c>
      <c r="BO796" s="23">
        <f>INT((BM796-BN796)*10)/10</f>
        <v>0</v>
      </c>
      <c r="BP796" s="17">
        <f>BM796-BN796-BO796</f>
        <v>0</v>
      </c>
      <c r="BQ796" s="23">
        <f>IF(OR(BP796=0.05,BP796=0),BP796,IF(AND(BP796&gt;0.051,BP796&lt;0.1),0.1,IF(AND(BP796&gt;0.001,BP796&lt;0.05),0.05,BP796)))</f>
        <v>0</v>
      </c>
      <c r="BR796" s="23">
        <f>BN796+BO796+BQ796</f>
        <v>0</v>
      </c>
      <c r="BS796">
        <f>IF(BW795&gt;0,BS795,0)</f>
        <v>0</v>
      </c>
      <c r="BT796" s="7">
        <f>SUM(BD796:BE796)+BR796+BS796</f>
        <v>0</v>
      </c>
      <c r="BU796" s="7">
        <f>IF(AND(BT796&gt;0,BT797=0),BT796,0)</f>
        <v>0</v>
      </c>
      <c r="BV796" s="7">
        <f>IF(BW795&gt;0,BV795,0)</f>
        <v>0</v>
      </c>
      <c r="BW796" s="7">
        <f>IF(ROUND(BT796-BV796,2)&gt;0,ROUND(BT796-BV796,2),0)</f>
        <v>0</v>
      </c>
      <c r="CB796">
        <v>794</v>
      </c>
      <c r="CC796" s="7">
        <f>IF(DB795&gt;0,CC795-1000,CC795)</f>
        <v>0</v>
      </c>
      <c r="CD796" s="20">
        <f>IF(DB795&gt;0,ROUND(PMT($F$92/12,$F$96*12,-CC796),5),0)</f>
        <v>0</v>
      </c>
      <c r="CE796" s="15">
        <f>IF(DB795&gt;0,ROUND(CC796*$CE$1/1000,2),0)</f>
        <v>0</v>
      </c>
      <c r="CF796" s="9">
        <f>INT(CE796)</f>
        <v>0</v>
      </c>
      <c r="CG796" s="23">
        <f>INT((CE796-CF796)*10)/10</f>
        <v>0</v>
      </c>
      <c r="CH796" s="17">
        <f>CE796-CF796-CG796</f>
        <v>0</v>
      </c>
      <c r="CI796" s="23">
        <f>IF(OR(CH796=0.05,CH796=0),CH796,IF(AND(CH796&gt;0.051,CH796&lt;0.1),0.1,IF(AND(CH796&gt;0.001,CH796&lt;0.05),0.05,CH796)))</f>
        <v>0</v>
      </c>
      <c r="CJ796" s="23">
        <f>CF796+CG796+CI796</f>
        <v>0</v>
      </c>
      <c r="CK796" s="15">
        <f>IF(DB795&gt;0,ROUND($CD$1*$CK$1,2),0)</f>
        <v>0</v>
      </c>
      <c r="CL796" s="22">
        <v>0</v>
      </c>
      <c r="CM796" s="22">
        <f>IF(DB795&gt;0,ROUND($CD$1*$CM$1,2),0)</f>
        <v>0</v>
      </c>
      <c r="CN796" s="22">
        <f>IF(DB795&gt;0,ROUND($CD$1*$CN$1,2),0)</f>
        <v>0</v>
      </c>
      <c r="CO796" s="22">
        <f>IF(DB795&gt;0,ROUND($CD$1*$CO$1,2),0)</f>
        <v>0</v>
      </c>
      <c r="CP796" s="22">
        <f>IF(DB795&gt;0,ROUND($CD$1*$CP$1,2),0)</f>
        <v>0</v>
      </c>
      <c r="CQ796" s="15">
        <f>IF(DB795&gt;0,CK796+SUM(CM796:CP796),0)</f>
        <v>0</v>
      </c>
      <c r="CR796" s="22">
        <f>IF(DB795&gt;0,ROUND(CQ796/12,2),0)</f>
        <v>0</v>
      </c>
      <c r="CS796" s="9">
        <f>INT(CR796)</f>
        <v>0</v>
      </c>
      <c r="CT796" s="23">
        <f>INT((CR796-CS796)*10)/10</f>
        <v>0</v>
      </c>
      <c r="CU796" s="17">
        <f>CR796-CS796-CT796</f>
        <v>0</v>
      </c>
      <c r="CV796" s="23">
        <f>IF(OR(CU796=0.05,CU796=0),CU796,IF(AND(CU796&gt;0.051,CU796&lt;0.1),0.1,IF(AND(CU796&gt;0.001,CU796&lt;0.05),0.05,CU796)))</f>
        <v>0</v>
      </c>
      <c r="CW796" s="23">
        <f>CS796+CT796+CV796</f>
        <v>0</v>
      </c>
      <c r="CX796">
        <f>IF(DB795&gt;0,CX795,0)</f>
        <v>0</v>
      </c>
      <c r="CY796" s="7">
        <f>ROUND(CD796+CJ796+CW796+CX796,2)</f>
        <v>0</v>
      </c>
      <c r="CZ796" s="7">
        <f>IF(AND(CY796&gt;0,CY797=0),CY796,0)</f>
        <v>0</v>
      </c>
      <c r="DA796" s="7">
        <f>IF(DB795&gt;0,DA795,0)</f>
        <v>0</v>
      </c>
      <c r="DB796" s="7">
        <f>IF(ROUND(CY796-DA796,2)&gt;0,ROUND(CY796-DA796,2),0)</f>
        <v>0</v>
      </c>
      <c r="EB796">
        <v>794</v>
      </c>
      <c r="EC796" s="7">
        <f>IF(FB795&gt;0,EC795-1000,EC795)</f>
        <v>0</v>
      </c>
      <c r="ED796" s="20">
        <f>IF(FB795&gt;0,ROUND(PMT($F$92/12,$F$96*12,-EC796),5),0)</f>
        <v>0</v>
      </c>
      <c r="EE796" s="15">
        <f>IF(FB795&gt;0,ROUND(EC796*$EE$1/1000,2),0)</f>
        <v>0</v>
      </c>
      <c r="EF796" s="9">
        <f>INT(EE796)</f>
        <v>0</v>
      </c>
      <c r="EG796" s="23">
        <f>INT((EE796-EF796)*10)/10</f>
        <v>0</v>
      </c>
      <c r="EH796" s="17">
        <f>EE796-EF796-EG796</f>
        <v>0</v>
      </c>
      <c r="EI796" s="23">
        <f>IF(OR(EH796=0.05,EH796=0),EH796,IF(AND(EH796&gt;0.051,EH796&lt;0.1),0.1,IF(AND(EH796&gt;0.001,EH796&lt;0.05),0.05,EH796)))</f>
        <v>0</v>
      </c>
      <c r="EJ796" s="23">
        <f>EF796+EG796+EI796</f>
        <v>0</v>
      </c>
      <c r="EK796" s="15">
        <f>IF(FB795&gt;0,ROUND($ED$1*$EK$1,2),0)</f>
        <v>0</v>
      </c>
      <c r="EL796" s="22">
        <v>0</v>
      </c>
      <c r="EM796" s="22">
        <f>IF(FB795&gt;0,ROUND($ED$1*$EM$1,0),0)</f>
        <v>0</v>
      </c>
      <c r="EN796" s="22">
        <f>IF(FB795&gt;0,ROUND($ED$1*$EN$1,2),0)</f>
        <v>0</v>
      </c>
      <c r="EO796" s="22">
        <f>IF(FB795&gt;0,ROUND($ED$1*$EO$1,2),0)</f>
        <v>0</v>
      </c>
      <c r="EP796" s="22">
        <f>IF(FB795&gt;0,ROUND($ED$1*$EP$1,2),0)</f>
        <v>0</v>
      </c>
      <c r="EQ796" s="15">
        <f>IF(FB795&gt;0,EK796+SUM(EM796:EP796),0)</f>
        <v>0</v>
      </c>
      <c r="ER796" s="22">
        <f>IF(FB795&gt;0,ROUND(EQ796/12,2),0)</f>
        <v>0</v>
      </c>
      <c r="ES796" s="9">
        <f>INT(ER796)</f>
        <v>0</v>
      </c>
      <c r="ET796" s="23">
        <f>INT((ER796-ES796)*10)/10</f>
        <v>0</v>
      </c>
      <c r="EU796" s="17">
        <f>ER796-ES796-ET796</f>
        <v>0</v>
      </c>
      <c r="EV796" s="23">
        <f>IF(OR(EU796=0.05,EU796=0),EU796,IF(AND(EU796&gt;0.051,EU796&lt;0.1),0.1,IF(AND(EU796&gt;0.001,EU796&lt;0.05),0.05,EU796)))</f>
        <v>0</v>
      </c>
      <c r="EW796" s="23">
        <f>ES796+ET796+EV796</f>
        <v>0</v>
      </c>
      <c r="EX796">
        <f>IF(FB795&gt;0,EX795,0)</f>
        <v>0</v>
      </c>
      <c r="EY796" s="7">
        <f>ROUND(ED796+EJ796+EW796+EX796,2)</f>
        <v>0</v>
      </c>
      <c r="EZ796" s="7">
        <f>IF(AND(EY796&gt;0,EY797=0),EY796,0)</f>
        <v>0</v>
      </c>
      <c r="FA796" s="7">
        <f>IF(FB795&gt;0,FA795,0)</f>
        <v>0</v>
      </c>
      <c r="FB796" s="7">
        <f>IF(ROUND(EY796-FA796,2)&gt;0,ROUND(EY796-FA796,2),0)</f>
        <v>0</v>
      </c>
      <c r="GB796">
        <v>794</v>
      </c>
      <c r="GC796" s="7">
        <f>IF(HB795&gt;0,GC795-1000,GC795)</f>
        <v>0</v>
      </c>
      <c r="GD796" s="20">
        <f>IF(HB795&gt;0,ROUND(PMT($F$92/12,$F$96*12,-GC796),5),0)</f>
        <v>0</v>
      </c>
      <c r="GE796" s="15">
        <f>IF(HB795&gt;0,ROUND(GC796*$GE$1/1000,2),0)</f>
        <v>0</v>
      </c>
      <c r="GF796" s="9">
        <f>INT(GE796)</f>
        <v>0</v>
      </c>
      <c r="GG796" s="23">
        <f>INT((GE796-GF796)*10)/10</f>
        <v>0</v>
      </c>
      <c r="GH796" s="17">
        <f>GE796-GF796-GG796</f>
        <v>0</v>
      </c>
      <c r="GI796" s="23">
        <f>IF(OR(GH796=0.05,GH796=0),GH796,IF(AND(GH796&gt;0.051,GH796&lt;0.1),0.1,IF(AND(GH796&gt;0.001,GH796&lt;0.05),0.05,GH796)))</f>
        <v>0</v>
      </c>
      <c r="GJ796" s="23">
        <f>GF796+GG796+GI796</f>
        <v>0</v>
      </c>
      <c r="GK796" s="15">
        <f>IF(HB795&gt;0,ROUND($GD$1*$GK$1,2),0)</f>
        <v>0</v>
      </c>
      <c r="GL796" s="22">
        <v>0</v>
      </c>
      <c r="GM796" s="22">
        <f>IF(HB795&gt;0,ROUND($GD$1*$GM$1,0),0)</f>
        <v>0</v>
      </c>
      <c r="GN796" s="22">
        <f>IF(HB795&gt;0,ROUND($GD$1*$GN$1,2),0)</f>
        <v>0</v>
      </c>
      <c r="GO796" s="22">
        <f>IF(HB795&gt;0,ROUND($GD$1*$GO$1,2),0)</f>
        <v>0</v>
      </c>
      <c r="GP796" s="22">
        <f>IF(HB795&gt;0,ROUND($GD$1*$GP$1,2),0)</f>
        <v>0</v>
      </c>
      <c r="GQ796" s="15">
        <f>IF(HB795&gt;0,GK796+SUM(GM796:GP796),0)</f>
        <v>0</v>
      </c>
      <c r="GR796" s="22">
        <f>IF(HB795&gt;0,ROUND(GQ796/12,2),0)</f>
        <v>0</v>
      </c>
      <c r="GS796" s="9">
        <f>INT(GR796)</f>
        <v>0</v>
      </c>
      <c r="GT796" s="23">
        <f>INT((GR796-GS796)*10)/10</f>
        <v>0</v>
      </c>
      <c r="GU796" s="17">
        <f>GR796-GS796-GT796</f>
        <v>0</v>
      </c>
      <c r="GV796" s="23">
        <f>IF(OR(GU796=0.05,GU796=0),GU796,IF(AND(GU796&gt;0.051,GU796&lt;0.1),0.1,IF(AND(GU796&gt;0.001,GU796&lt;0.05),0.05,GU796)))</f>
        <v>0</v>
      </c>
      <c r="GW796" s="23">
        <f>GS796+GT796+GV796</f>
        <v>0</v>
      </c>
      <c r="GX796">
        <f>IF(HB795&gt;0,GX795,0)</f>
        <v>0</v>
      </c>
      <c r="GY796" s="7">
        <f>ROUND(GD796+GJ796+GW796+GX796,2)</f>
        <v>0</v>
      </c>
      <c r="GZ796" s="7">
        <f>IF(AND(GY796&gt;0,GY797=0),GY796,0)</f>
        <v>0</v>
      </c>
      <c r="HA796" s="7">
        <f>IF(HB795&gt;0,HA795,0)</f>
        <v>0</v>
      </c>
      <c r="HB796" s="7">
        <f>IF(ROUND(GY796-HA796,2)&gt;0,ROUND(GY796-HA796,2),0)</f>
        <v>0</v>
      </c>
    </row>
    <row r="797" spans="1:235">
      <c r="BB797">
        <v>795</v>
      </c>
      <c r="BC797" s="7">
        <f>IF(BW796&gt;0,BC796-1000,BC796)</f>
        <v>0</v>
      </c>
      <c r="BD797" s="20">
        <f>IF(BW796&gt;0,ROUND(PMT($F$92/12,$F$96*12,-BC797),5),0)</f>
        <v>0</v>
      </c>
      <c r="BE797" s="15">
        <f>IF(BW796&gt;0,ROUND(BC797*$E$1/1000,2),0)</f>
        <v>0</v>
      </c>
      <c r="BF797" s="15">
        <f>IF(BW796&gt;0,ROUND(MIN(BC797,$F$168)*$BF$1,2),0)</f>
        <v>0</v>
      </c>
      <c r="BG797" s="22">
        <v>0</v>
      </c>
      <c r="BH797" s="22">
        <f>IF(BW796&gt;0,ROUND(MIN(BC797,$F$168)*$BH$1,0),0)</f>
        <v>0</v>
      </c>
      <c r="BI797" s="22">
        <f>IF(BW796&gt;0,ROUND(MIN(BC797,$F$168)*$BI$1,2),0)</f>
        <v>0</v>
      </c>
      <c r="BJ797" s="22">
        <f>IF(BW796&gt;0,ROUND(MIN(BC797,$F$168)*$BJ$1,2),0)</f>
        <v>0</v>
      </c>
      <c r="BK797" s="22">
        <f>IF(BW796&gt;0,ROUND(MIN(BC797,$F$168)*$BK$1,2),0)</f>
        <v>0</v>
      </c>
      <c r="BL797" s="15">
        <f>IF(BW796&gt;0,BF797+SUM(BH797:BK797),0)</f>
        <v>0</v>
      </c>
      <c r="BM797" s="22">
        <f>IF(BW796&gt;0,ROUND(BL797/12,2),0)</f>
        <v>0</v>
      </c>
      <c r="BN797" s="9">
        <f>INT(BM797)</f>
        <v>0</v>
      </c>
      <c r="BO797" s="23">
        <f>INT((BM797-BN797)*10)/10</f>
        <v>0</v>
      </c>
      <c r="BP797" s="17">
        <f>BM797-BN797-BO797</f>
        <v>0</v>
      </c>
      <c r="BQ797" s="23">
        <f>IF(OR(BP797=0.05,BP797=0),BP797,IF(AND(BP797&gt;0.051,BP797&lt;0.1),0.1,IF(AND(BP797&gt;0.001,BP797&lt;0.05),0.05,BP797)))</f>
        <v>0</v>
      </c>
      <c r="BR797" s="23">
        <f>BN797+BO797+BQ797</f>
        <v>0</v>
      </c>
      <c r="BS797">
        <f>IF(BW796&gt;0,BS796,0)</f>
        <v>0</v>
      </c>
      <c r="BT797" s="7">
        <f>SUM(BD797:BE797)+BR797+BS797</f>
        <v>0</v>
      </c>
      <c r="BU797" s="7">
        <f>IF(AND(BT797&gt;0,BT798=0),BT797,0)</f>
        <v>0</v>
      </c>
      <c r="BV797" s="7">
        <f>IF(BW796&gt;0,BV796,0)</f>
        <v>0</v>
      </c>
      <c r="BW797" s="7">
        <f>IF(ROUND(BT797-BV797,2)&gt;0,ROUND(BT797-BV797,2),0)</f>
        <v>0</v>
      </c>
      <c r="CB797">
        <v>795</v>
      </c>
      <c r="CC797" s="7">
        <f>IF(DB796&gt;0,CC796-1000,CC796)</f>
        <v>0</v>
      </c>
      <c r="CD797" s="20">
        <f>IF(DB796&gt;0,ROUND(PMT($F$92/12,$F$96*12,-CC797),5),0)</f>
        <v>0</v>
      </c>
      <c r="CE797" s="15">
        <f>IF(DB796&gt;0,ROUND(CC797*$CE$1/1000,2),0)</f>
        <v>0</v>
      </c>
      <c r="CF797" s="9">
        <f>INT(CE797)</f>
        <v>0</v>
      </c>
      <c r="CG797" s="23">
        <f>INT((CE797-CF797)*10)/10</f>
        <v>0</v>
      </c>
      <c r="CH797" s="17">
        <f>CE797-CF797-CG797</f>
        <v>0</v>
      </c>
      <c r="CI797" s="23">
        <f>IF(OR(CH797=0.05,CH797=0),CH797,IF(AND(CH797&gt;0.051,CH797&lt;0.1),0.1,IF(AND(CH797&gt;0.001,CH797&lt;0.05),0.05,CH797)))</f>
        <v>0</v>
      </c>
      <c r="CJ797" s="23">
        <f>CF797+CG797+CI797</f>
        <v>0</v>
      </c>
      <c r="CK797" s="15">
        <f>IF(DB796&gt;0,ROUND($CD$1*$CK$1,2),0)</f>
        <v>0</v>
      </c>
      <c r="CL797" s="22">
        <v>0</v>
      </c>
      <c r="CM797" s="22">
        <f>IF(DB796&gt;0,ROUND($CD$1*$CM$1,2),0)</f>
        <v>0</v>
      </c>
      <c r="CN797" s="22">
        <f>IF(DB796&gt;0,ROUND($CD$1*$CN$1,2),0)</f>
        <v>0</v>
      </c>
      <c r="CO797" s="22">
        <f>IF(DB796&gt;0,ROUND($CD$1*$CO$1,2),0)</f>
        <v>0</v>
      </c>
      <c r="CP797" s="22">
        <f>IF(DB796&gt;0,ROUND($CD$1*$CP$1,2),0)</f>
        <v>0</v>
      </c>
      <c r="CQ797" s="15">
        <f>IF(DB796&gt;0,CK797+SUM(CM797:CP797),0)</f>
        <v>0</v>
      </c>
      <c r="CR797" s="22">
        <f>IF(DB796&gt;0,ROUND(CQ797/12,2),0)</f>
        <v>0</v>
      </c>
      <c r="CS797" s="9">
        <f>INT(CR797)</f>
        <v>0</v>
      </c>
      <c r="CT797" s="23">
        <f>INT((CR797-CS797)*10)/10</f>
        <v>0</v>
      </c>
      <c r="CU797" s="17">
        <f>CR797-CS797-CT797</f>
        <v>0</v>
      </c>
      <c r="CV797" s="23">
        <f>IF(OR(CU797=0.05,CU797=0),CU797,IF(AND(CU797&gt;0.051,CU797&lt;0.1),0.1,IF(AND(CU797&gt;0.001,CU797&lt;0.05),0.05,CU797)))</f>
        <v>0</v>
      </c>
      <c r="CW797" s="23">
        <f>CS797+CT797+CV797</f>
        <v>0</v>
      </c>
      <c r="CX797">
        <f>IF(DB796&gt;0,CX796,0)</f>
        <v>0</v>
      </c>
      <c r="CY797" s="7">
        <f>ROUND(CD797+CJ797+CW797+CX797,2)</f>
        <v>0</v>
      </c>
      <c r="CZ797" s="7">
        <f>IF(AND(CY797&gt;0,CY798=0),CY797,0)</f>
        <v>0</v>
      </c>
      <c r="DA797" s="7">
        <f>IF(DB796&gt;0,DA796,0)</f>
        <v>0</v>
      </c>
      <c r="DB797" s="7">
        <f>IF(ROUND(CY797-DA797,2)&gt;0,ROUND(CY797-DA797,2),0)</f>
        <v>0</v>
      </c>
      <c r="EB797">
        <v>795</v>
      </c>
      <c r="EC797" s="7">
        <f>IF(FB796&gt;0,EC796-1000,EC796)</f>
        <v>0</v>
      </c>
      <c r="ED797" s="20">
        <f>IF(FB796&gt;0,ROUND(PMT($F$92/12,$F$96*12,-EC797),5),0)</f>
        <v>0</v>
      </c>
      <c r="EE797" s="15">
        <f>IF(FB796&gt;0,ROUND(EC797*$EE$1/1000,2),0)</f>
        <v>0</v>
      </c>
      <c r="EF797" s="9">
        <f>INT(EE797)</f>
        <v>0</v>
      </c>
      <c r="EG797" s="23">
        <f>INT((EE797-EF797)*10)/10</f>
        <v>0</v>
      </c>
      <c r="EH797" s="17">
        <f>EE797-EF797-EG797</f>
        <v>0</v>
      </c>
      <c r="EI797" s="23">
        <f>IF(OR(EH797=0.05,EH797=0),EH797,IF(AND(EH797&gt;0.051,EH797&lt;0.1),0.1,IF(AND(EH797&gt;0.001,EH797&lt;0.05),0.05,EH797)))</f>
        <v>0</v>
      </c>
      <c r="EJ797" s="23">
        <f>EF797+EG797+EI797</f>
        <v>0</v>
      </c>
      <c r="EK797" s="15">
        <f>IF(FB796&gt;0,ROUND($ED$1*$EK$1,2),0)</f>
        <v>0</v>
      </c>
      <c r="EL797" s="22">
        <v>0</v>
      </c>
      <c r="EM797" s="22">
        <f>IF(FB796&gt;0,ROUND($ED$1*$EM$1,0),0)</f>
        <v>0</v>
      </c>
      <c r="EN797" s="22">
        <f>IF(FB796&gt;0,ROUND($ED$1*$EN$1,2),0)</f>
        <v>0</v>
      </c>
      <c r="EO797" s="22">
        <f>IF(FB796&gt;0,ROUND($ED$1*$EO$1,2),0)</f>
        <v>0</v>
      </c>
      <c r="EP797" s="22">
        <f>IF(FB796&gt;0,ROUND($ED$1*$EP$1,2),0)</f>
        <v>0</v>
      </c>
      <c r="EQ797" s="15">
        <f>IF(FB796&gt;0,EK797+SUM(EM797:EP797),0)</f>
        <v>0</v>
      </c>
      <c r="ER797" s="22">
        <f>IF(FB796&gt;0,ROUND(EQ797/12,2),0)</f>
        <v>0</v>
      </c>
      <c r="ES797" s="9">
        <f>INT(ER797)</f>
        <v>0</v>
      </c>
      <c r="ET797" s="23">
        <f>INT((ER797-ES797)*10)/10</f>
        <v>0</v>
      </c>
      <c r="EU797" s="17">
        <f>ER797-ES797-ET797</f>
        <v>0</v>
      </c>
      <c r="EV797" s="23">
        <f>IF(OR(EU797=0.05,EU797=0),EU797,IF(AND(EU797&gt;0.051,EU797&lt;0.1),0.1,IF(AND(EU797&gt;0.001,EU797&lt;0.05),0.05,EU797)))</f>
        <v>0</v>
      </c>
      <c r="EW797" s="23">
        <f>ES797+ET797+EV797</f>
        <v>0</v>
      </c>
      <c r="EX797">
        <f>IF(FB796&gt;0,EX796,0)</f>
        <v>0</v>
      </c>
      <c r="EY797" s="7">
        <f>ROUND(ED797+EJ797+EW797+EX797,2)</f>
        <v>0</v>
      </c>
      <c r="EZ797" s="7">
        <f>IF(AND(EY797&gt;0,EY798=0),EY797,0)</f>
        <v>0</v>
      </c>
      <c r="FA797" s="7">
        <f>IF(FB796&gt;0,FA796,0)</f>
        <v>0</v>
      </c>
      <c r="FB797" s="7">
        <f>IF(ROUND(EY797-FA797,2)&gt;0,ROUND(EY797-FA797,2),0)</f>
        <v>0</v>
      </c>
      <c r="GB797">
        <v>795</v>
      </c>
      <c r="GC797" s="7">
        <f>IF(HB796&gt;0,GC796-1000,GC796)</f>
        <v>0</v>
      </c>
      <c r="GD797" s="20">
        <f>IF(HB796&gt;0,ROUND(PMT($F$92/12,$F$96*12,-GC797),5),0)</f>
        <v>0</v>
      </c>
      <c r="GE797" s="15">
        <f>IF(HB796&gt;0,ROUND(GC797*$GE$1/1000,2),0)</f>
        <v>0</v>
      </c>
      <c r="GF797" s="9">
        <f>INT(GE797)</f>
        <v>0</v>
      </c>
      <c r="GG797" s="23">
        <f>INT((GE797-GF797)*10)/10</f>
        <v>0</v>
      </c>
      <c r="GH797" s="17">
        <f>GE797-GF797-GG797</f>
        <v>0</v>
      </c>
      <c r="GI797" s="23">
        <f>IF(OR(GH797=0.05,GH797=0),GH797,IF(AND(GH797&gt;0.051,GH797&lt;0.1),0.1,IF(AND(GH797&gt;0.001,GH797&lt;0.05),0.05,GH797)))</f>
        <v>0</v>
      </c>
      <c r="GJ797" s="23">
        <f>GF797+GG797+GI797</f>
        <v>0</v>
      </c>
      <c r="GK797" s="15">
        <f>IF(HB796&gt;0,ROUND($GD$1*$GK$1,2),0)</f>
        <v>0</v>
      </c>
      <c r="GL797" s="22">
        <v>0</v>
      </c>
      <c r="GM797" s="22">
        <f>IF(HB796&gt;0,ROUND($GD$1*$GM$1,0),0)</f>
        <v>0</v>
      </c>
      <c r="GN797" s="22">
        <f>IF(HB796&gt;0,ROUND($GD$1*$GN$1,2),0)</f>
        <v>0</v>
      </c>
      <c r="GO797" s="22">
        <f>IF(HB796&gt;0,ROUND($GD$1*$GO$1,2),0)</f>
        <v>0</v>
      </c>
      <c r="GP797" s="22">
        <f>IF(HB796&gt;0,ROUND($GD$1*$GP$1,2),0)</f>
        <v>0</v>
      </c>
      <c r="GQ797" s="15">
        <f>IF(HB796&gt;0,GK797+SUM(GM797:GP797),0)</f>
        <v>0</v>
      </c>
      <c r="GR797" s="22">
        <f>IF(HB796&gt;0,ROUND(GQ797/12,2),0)</f>
        <v>0</v>
      </c>
      <c r="GS797" s="9">
        <f>INT(GR797)</f>
        <v>0</v>
      </c>
      <c r="GT797" s="23">
        <f>INT((GR797-GS797)*10)/10</f>
        <v>0</v>
      </c>
      <c r="GU797" s="17">
        <f>GR797-GS797-GT797</f>
        <v>0</v>
      </c>
      <c r="GV797" s="23">
        <f>IF(OR(GU797=0.05,GU797=0),GU797,IF(AND(GU797&gt;0.051,GU797&lt;0.1),0.1,IF(AND(GU797&gt;0.001,GU797&lt;0.05),0.05,GU797)))</f>
        <v>0</v>
      </c>
      <c r="GW797" s="23">
        <f>GS797+GT797+GV797</f>
        <v>0</v>
      </c>
      <c r="GX797">
        <f>IF(HB796&gt;0,GX796,0)</f>
        <v>0</v>
      </c>
      <c r="GY797" s="7">
        <f>ROUND(GD797+GJ797+GW797+GX797,2)</f>
        <v>0</v>
      </c>
      <c r="GZ797" s="7">
        <f>IF(AND(GY797&gt;0,GY798=0),GY797,0)</f>
        <v>0</v>
      </c>
      <c r="HA797" s="7">
        <f>IF(HB796&gt;0,HA796,0)</f>
        <v>0</v>
      </c>
      <c r="HB797" s="7">
        <f>IF(ROUND(GY797-HA797,2)&gt;0,ROUND(GY797-HA797,2),0)</f>
        <v>0</v>
      </c>
    </row>
    <row r="798" spans="1:235">
      <c r="BB798">
        <v>796</v>
      </c>
      <c r="BC798" s="7">
        <f>IF(BW797&gt;0,BC797-1000,BC797)</f>
        <v>0</v>
      </c>
      <c r="BD798" s="20">
        <f>IF(BW797&gt;0,ROUND(PMT($F$92/12,$F$96*12,-BC798),5),0)</f>
        <v>0</v>
      </c>
      <c r="BE798" s="15">
        <f>IF(BW797&gt;0,ROUND(BC798*$E$1/1000,2),0)</f>
        <v>0</v>
      </c>
      <c r="BF798" s="15">
        <f>IF(BW797&gt;0,ROUND(MIN(BC798,$F$168)*$BF$1,2),0)</f>
        <v>0</v>
      </c>
      <c r="BG798" s="22">
        <v>0</v>
      </c>
      <c r="BH798" s="22">
        <f>IF(BW797&gt;0,ROUND(MIN(BC798,$F$168)*$BH$1,0),0)</f>
        <v>0</v>
      </c>
      <c r="BI798" s="22">
        <f>IF(BW797&gt;0,ROUND(MIN(BC798,$F$168)*$BI$1,2),0)</f>
        <v>0</v>
      </c>
      <c r="BJ798" s="22">
        <f>IF(BW797&gt;0,ROUND(MIN(BC798,$F$168)*$BJ$1,2),0)</f>
        <v>0</v>
      </c>
      <c r="BK798" s="22">
        <f>IF(BW797&gt;0,ROUND(MIN(BC798,$F$168)*$BK$1,2),0)</f>
        <v>0</v>
      </c>
      <c r="BL798" s="15">
        <f>IF(BW797&gt;0,BF798+SUM(BH798:BK798),0)</f>
        <v>0</v>
      </c>
      <c r="BM798" s="22">
        <f>IF(BW797&gt;0,ROUND(BL798/12,2),0)</f>
        <v>0</v>
      </c>
      <c r="BN798" s="9">
        <f>INT(BM798)</f>
        <v>0</v>
      </c>
      <c r="BO798" s="23">
        <f>INT((BM798-BN798)*10)/10</f>
        <v>0</v>
      </c>
      <c r="BP798" s="17">
        <f>BM798-BN798-BO798</f>
        <v>0</v>
      </c>
      <c r="BQ798" s="23">
        <f>IF(OR(BP798=0.05,BP798=0),BP798,IF(AND(BP798&gt;0.051,BP798&lt;0.1),0.1,IF(AND(BP798&gt;0.001,BP798&lt;0.05),0.05,BP798)))</f>
        <v>0</v>
      </c>
      <c r="BR798" s="23">
        <f>BN798+BO798+BQ798</f>
        <v>0</v>
      </c>
      <c r="BS798">
        <f>IF(BW797&gt;0,BS797,0)</f>
        <v>0</v>
      </c>
      <c r="BT798" s="7">
        <f>SUM(BD798:BE798)+BR798+BS798</f>
        <v>0</v>
      </c>
      <c r="BU798" s="7">
        <f>IF(AND(BT798&gt;0,BT799=0),BT798,0)</f>
        <v>0</v>
      </c>
      <c r="BV798" s="7">
        <f>IF(BW797&gt;0,BV797,0)</f>
        <v>0</v>
      </c>
      <c r="BW798" s="7">
        <f>IF(ROUND(BT798-BV798,2)&gt;0,ROUND(BT798-BV798,2),0)</f>
        <v>0</v>
      </c>
      <c r="CB798">
        <v>796</v>
      </c>
      <c r="CC798" s="7">
        <f>IF(DB797&gt;0,CC797-1000,CC797)</f>
        <v>0</v>
      </c>
      <c r="CD798" s="20">
        <f>IF(DB797&gt;0,ROUND(PMT($F$92/12,$F$96*12,-CC798),5),0)</f>
        <v>0</v>
      </c>
      <c r="CE798" s="15">
        <f>IF(DB797&gt;0,ROUND(CC798*$CE$1/1000,2),0)</f>
        <v>0</v>
      </c>
      <c r="CF798" s="9">
        <f>INT(CE798)</f>
        <v>0</v>
      </c>
      <c r="CG798" s="23">
        <f>INT((CE798-CF798)*10)/10</f>
        <v>0</v>
      </c>
      <c r="CH798" s="17">
        <f>CE798-CF798-CG798</f>
        <v>0</v>
      </c>
      <c r="CI798" s="23">
        <f>IF(OR(CH798=0.05,CH798=0),CH798,IF(AND(CH798&gt;0.051,CH798&lt;0.1),0.1,IF(AND(CH798&gt;0.001,CH798&lt;0.05),0.05,CH798)))</f>
        <v>0</v>
      </c>
      <c r="CJ798" s="23">
        <f>CF798+CG798+CI798</f>
        <v>0</v>
      </c>
      <c r="CK798" s="15">
        <f>IF(DB797&gt;0,ROUND($CD$1*$CK$1,2),0)</f>
        <v>0</v>
      </c>
      <c r="CL798" s="22">
        <v>0</v>
      </c>
      <c r="CM798" s="22">
        <f>IF(DB797&gt;0,ROUND($CD$1*$CM$1,2),0)</f>
        <v>0</v>
      </c>
      <c r="CN798" s="22">
        <f>IF(DB797&gt;0,ROUND($CD$1*$CN$1,2),0)</f>
        <v>0</v>
      </c>
      <c r="CO798" s="22">
        <f>IF(DB797&gt;0,ROUND($CD$1*$CO$1,2),0)</f>
        <v>0</v>
      </c>
      <c r="CP798" s="22">
        <f>IF(DB797&gt;0,ROUND($CD$1*$CP$1,2),0)</f>
        <v>0</v>
      </c>
      <c r="CQ798" s="15">
        <f>IF(DB797&gt;0,CK798+SUM(CM798:CP798),0)</f>
        <v>0</v>
      </c>
      <c r="CR798" s="22">
        <f>IF(DB797&gt;0,ROUND(CQ798/12,2),0)</f>
        <v>0</v>
      </c>
      <c r="CS798" s="9">
        <f>INT(CR798)</f>
        <v>0</v>
      </c>
      <c r="CT798" s="23">
        <f>INT((CR798-CS798)*10)/10</f>
        <v>0</v>
      </c>
      <c r="CU798" s="17">
        <f>CR798-CS798-CT798</f>
        <v>0</v>
      </c>
      <c r="CV798" s="23">
        <f>IF(OR(CU798=0.05,CU798=0),CU798,IF(AND(CU798&gt;0.051,CU798&lt;0.1),0.1,IF(AND(CU798&gt;0.001,CU798&lt;0.05),0.05,CU798)))</f>
        <v>0</v>
      </c>
      <c r="CW798" s="23">
        <f>CS798+CT798+CV798</f>
        <v>0</v>
      </c>
      <c r="CX798">
        <f>IF(DB797&gt;0,CX797,0)</f>
        <v>0</v>
      </c>
      <c r="CY798" s="7">
        <f>ROUND(CD798+CJ798+CW798+CX798,2)</f>
        <v>0</v>
      </c>
      <c r="CZ798" s="7">
        <f>IF(AND(CY798&gt;0,CY799=0),CY798,0)</f>
        <v>0</v>
      </c>
      <c r="DA798" s="7">
        <f>IF(DB797&gt;0,DA797,0)</f>
        <v>0</v>
      </c>
      <c r="DB798" s="7">
        <f>IF(ROUND(CY798-DA798,2)&gt;0,ROUND(CY798-DA798,2),0)</f>
        <v>0</v>
      </c>
      <c r="EB798">
        <v>796</v>
      </c>
      <c r="EC798" s="7">
        <f>IF(FB797&gt;0,EC797-1000,EC797)</f>
        <v>0</v>
      </c>
      <c r="ED798" s="20">
        <f>IF(FB797&gt;0,ROUND(PMT($F$92/12,$F$96*12,-EC798),5),0)</f>
        <v>0</v>
      </c>
      <c r="EE798" s="15">
        <f>IF(FB797&gt;0,ROUND(EC798*$EE$1/1000,2),0)</f>
        <v>0</v>
      </c>
      <c r="EF798" s="9">
        <f>INT(EE798)</f>
        <v>0</v>
      </c>
      <c r="EG798" s="23">
        <f>INT((EE798-EF798)*10)/10</f>
        <v>0</v>
      </c>
      <c r="EH798" s="17">
        <f>EE798-EF798-EG798</f>
        <v>0</v>
      </c>
      <c r="EI798" s="23">
        <f>IF(OR(EH798=0.05,EH798=0),EH798,IF(AND(EH798&gt;0.051,EH798&lt;0.1),0.1,IF(AND(EH798&gt;0.001,EH798&lt;0.05),0.05,EH798)))</f>
        <v>0</v>
      </c>
      <c r="EJ798" s="23">
        <f>EF798+EG798+EI798</f>
        <v>0</v>
      </c>
      <c r="EK798" s="15">
        <f>IF(FB797&gt;0,ROUND($ED$1*$EK$1,2),0)</f>
        <v>0</v>
      </c>
      <c r="EL798" s="22">
        <v>0</v>
      </c>
      <c r="EM798" s="22">
        <f>IF(FB797&gt;0,ROUND($ED$1*$EM$1,0),0)</f>
        <v>0</v>
      </c>
      <c r="EN798" s="22">
        <f>IF(FB797&gt;0,ROUND($ED$1*$EN$1,2),0)</f>
        <v>0</v>
      </c>
      <c r="EO798" s="22">
        <f>IF(FB797&gt;0,ROUND($ED$1*$EO$1,2),0)</f>
        <v>0</v>
      </c>
      <c r="EP798" s="22">
        <f>IF(FB797&gt;0,ROUND($ED$1*$EP$1,2),0)</f>
        <v>0</v>
      </c>
      <c r="EQ798" s="15">
        <f>IF(FB797&gt;0,EK798+SUM(EM798:EP798),0)</f>
        <v>0</v>
      </c>
      <c r="ER798" s="22">
        <f>IF(FB797&gt;0,ROUND(EQ798/12,2),0)</f>
        <v>0</v>
      </c>
      <c r="ES798" s="9">
        <f>INT(ER798)</f>
        <v>0</v>
      </c>
      <c r="ET798" s="23">
        <f>INT((ER798-ES798)*10)/10</f>
        <v>0</v>
      </c>
      <c r="EU798" s="17">
        <f>ER798-ES798-ET798</f>
        <v>0</v>
      </c>
      <c r="EV798" s="23">
        <f>IF(OR(EU798=0.05,EU798=0),EU798,IF(AND(EU798&gt;0.051,EU798&lt;0.1),0.1,IF(AND(EU798&gt;0.001,EU798&lt;0.05),0.05,EU798)))</f>
        <v>0</v>
      </c>
      <c r="EW798" s="23">
        <f>ES798+ET798+EV798</f>
        <v>0</v>
      </c>
      <c r="EX798">
        <f>IF(FB797&gt;0,EX797,0)</f>
        <v>0</v>
      </c>
      <c r="EY798" s="7">
        <f>ROUND(ED798+EJ798+EW798+EX798,2)</f>
        <v>0</v>
      </c>
      <c r="EZ798" s="7">
        <f>IF(AND(EY798&gt;0,EY799=0),EY798,0)</f>
        <v>0</v>
      </c>
      <c r="FA798" s="7">
        <f>IF(FB797&gt;0,FA797,0)</f>
        <v>0</v>
      </c>
      <c r="FB798" s="7">
        <f>IF(ROUND(EY798-FA798,2)&gt;0,ROUND(EY798-FA798,2),0)</f>
        <v>0</v>
      </c>
      <c r="GB798">
        <v>796</v>
      </c>
      <c r="GC798" s="7">
        <f>IF(HB797&gt;0,GC797-1000,GC797)</f>
        <v>0</v>
      </c>
      <c r="GD798" s="20">
        <f>IF(HB797&gt;0,ROUND(PMT($F$92/12,$F$96*12,-GC798),5),0)</f>
        <v>0</v>
      </c>
      <c r="GE798" s="15">
        <f>IF(HB797&gt;0,ROUND(GC798*$GE$1/1000,2),0)</f>
        <v>0</v>
      </c>
      <c r="GF798" s="9">
        <f>INT(GE798)</f>
        <v>0</v>
      </c>
      <c r="GG798" s="23">
        <f>INT((GE798-GF798)*10)/10</f>
        <v>0</v>
      </c>
      <c r="GH798" s="17">
        <f>GE798-GF798-GG798</f>
        <v>0</v>
      </c>
      <c r="GI798" s="23">
        <f>IF(OR(GH798=0.05,GH798=0),GH798,IF(AND(GH798&gt;0.051,GH798&lt;0.1),0.1,IF(AND(GH798&gt;0.001,GH798&lt;0.05),0.05,GH798)))</f>
        <v>0</v>
      </c>
      <c r="GJ798" s="23">
        <f>GF798+GG798+GI798</f>
        <v>0</v>
      </c>
      <c r="GK798" s="15">
        <f>IF(HB797&gt;0,ROUND($GD$1*$GK$1,2),0)</f>
        <v>0</v>
      </c>
      <c r="GL798" s="22">
        <v>0</v>
      </c>
      <c r="GM798" s="22">
        <f>IF(HB797&gt;0,ROUND($GD$1*$GM$1,0),0)</f>
        <v>0</v>
      </c>
      <c r="GN798" s="22">
        <f>IF(HB797&gt;0,ROUND($GD$1*$GN$1,2),0)</f>
        <v>0</v>
      </c>
      <c r="GO798" s="22">
        <f>IF(HB797&gt;0,ROUND($GD$1*$GO$1,2),0)</f>
        <v>0</v>
      </c>
      <c r="GP798" s="22">
        <f>IF(HB797&gt;0,ROUND($GD$1*$GP$1,2),0)</f>
        <v>0</v>
      </c>
      <c r="GQ798" s="15">
        <f>IF(HB797&gt;0,GK798+SUM(GM798:GP798),0)</f>
        <v>0</v>
      </c>
      <c r="GR798" s="22">
        <f>IF(HB797&gt;0,ROUND(GQ798/12,2),0)</f>
        <v>0</v>
      </c>
      <c r="GS798" s="9">
        <f>INT(GR798)</f>
        <v>0</v>
      </c>
      <c r="GT798" s="23">
        <f>INT((GR798-GS798)*10)/10</f>
        <v>0</v>
      </c>
      <c r="GU798" s="17">
        <f>GR798-GS798-GT798</f>
        <v>0</v>
      </c>
      <c r="GV798" s="23">
        <f>IF(OR(GU798=0.05,GU798=0),GU798,IF(AND(GU798&gt;0.051,GU798&lt;0.1),0.1,IF(AND(GU798&gt;0.001,GU798&lt;0.05),0.05,GU798)))</f>
        <v>0</v>
      </c>
      <c r="GW798" s="23">
        <f>GS798+GT798+GV798</f>
        <v>0</v>
      </c>
      <c r="GX798">
        <f>IF(HB797&gt;0,GX797,0)</f>
        <v>0</v>
      </c>
      <c r="GY798" s="7">
        <f>ROUND(GD798+GJ798+GW798+GX798,2)</f>
        <v>0</v>
      </c>
      <c r="GZ798" s="7">
        <f>IF(AND(GY798&gt;0,GY799=0),GY798,0)</f>
        <v>0</v>
      </c>
      <c r="HA798" s="7">
        <f>IF(HB797&gt;0,HA797,0)</f>
        <v>0</v>
      </c>
      <c r="HB798" s="7">
        <f>IF(ROUND(GY798-HA798,2)&gt;0,ROUND(GY798-HA798,2),0)</f>
        <v>0</v>
      </c>
    </row>
    <row r="799" spans="1:235">
      <c r="BB799">
        <v>797</v>
      </c>
      <c r="BC799" s="7">
        <f>IF(BW798&gt;0,BC798-1000,BC798)</f>
        <v>0</v>
      </c>
      <c r="BD799" s="20">
        <f>IF(BW798&gt;0,ROUND(PMT($F$92/12,$F$96*12,-BC799),5),0)</f>
        <v>0</v>
      </c>
      <c r="BE799" s="15">
        <f>IF(BW798&gt;0,ROUND(BC799*$E$1/1000,2),0)</f>
        <v>0</v>
      </c>
      <c r="BF799" s="15">
        <f>IF(BW798&gt;0,ROUND(MIN(BC799,$F$168)*$BF$1,2),0)</f>
        <v>0</v>
      </c>
      <c r="BG799" s="22">
        <v>0</v>
      </c>
      <c r="BH799" s="22">
        <f>IF(BW798&gt;0,ROUND(MIN(BC799,$F$168)*$BH$1,0),0)</f>
        <v>0</v>
      </c>
      <c r="BI799" s="22">
        <f>IF(BW798&gt;0,ROUND(MIN(BC799,$F$168)*$BI$1,2),0)</f>
        <v>0</v>
      </c>
      <c r="BJ799" s="22">
        <f>IF(BW798&gt;0,ROUND(MIN(BC799,$F$168)*$BJ$1,2),0)</f>
        <v>0</v>
      </c>
      <c r="BK799" s="22">
        <f>IF(BW798&gt;0,ROUND(MIN(BC799,$F$168)*$BK$1,2),0)</f>
        <v>0</v>
      </c>
      <c r="BL799" s="15">
        <f>IF(BW798&gt;0,BF799+SUM(BH799:BK799),0)</f>
        <v>0</v>
      </c>
      <c r="BM799" s="22">
        <f>IF(BW798&gt;0,ROUND(BL799/12,2),0)</f>
        <v>0</v>
      </c>
      <c r="BN799" s="9">
        <f>INT(BM799)</f>
        <v>0</v>
      </c>
      <c r="BO799" s="23">
        <f>INT((BM799-BN799)*10)/10</f>
        <v>0</v>
      </c>
      <c r="BP799" s="17">
        <f>BM799-BN799-BO799</f>
        <v>0</v>
      </c>
      <c r="BQ799" s="23">
        <f>IF(OR(BP799=0.05,BP799=0),BP799,IF(AND(BP799&gt;0.051,BP799&lt;0.1),0.1,IF(AND(BP799&gt;0.001,BP799&lt;0.05),0.05,BP799)))</f>
        <v>0</v>
      </c>
      <c r="BR799" s="23">
        <f>BN799+BO799+BQ799</f>
        <v>0</v>
      </c>
      <c r="BS799">
        <f>IF(BW798&gt;0,BS798,0)</f>
        <v>0</v>
      </c>
      <c r="BT799" s="7">
        <f>SUM(BD799:BE799)+BR799+BS799</f>
        <v>0</v>
      </c>
      <c r="BU799" s="7">
        <f>IF(AND(BT799&gt;0,BT800=0),BT799,0)</f>
        <v>0</v>
      </c>
      <c r="BV799" s="7">
        <f>IF(BW798&gt;0,BV798,0)</f>
        <v>0</v>
      </c>
      <c r="BW799" s="7">
        <f>IF(ROUND(BT799-BV799,2)&gt;0,ROUND(BT799-BV799,2),0)</f>
        <v>0</v>
      </c>
      <c r="CB799">
        <v>797</v>
      </c>
      <c r="CC799" s="7">
        <f>IF(DB798&gt;0,CC798-1000,CC798)</f>
        <v>0</v>
      </c>
      <c r="CD799" s="20">
        <f>IF(DB798&gt;0,ROUND(PMT($F$92/12,$F$96*12,-CC799),5),0)</f>
        <v>0</v>
      </c>
      <c r="CE799" s="15">
        <f>IF(DB798&gt;0,ROUND(CC799*$CE$1/1000,2),0)</f>
        <v>0</v>
      </c>
      <c r="CF799" s="9">
        <f>INT(CE799)</f>
        <v>0</v>
      </c>
      <c r="CG799" s="23">
        <f>INT((CE799-CF799)*10)/10</f>
        <v>0</v>
      </c>
      <c r="CH799" s="17">
        <f>CE799-CF799-CG799</f>
        <v>0</v>
      </c>
      <c r="CI799" s="23">
        <f>IF(OR(CH799=0.05,CH799=0),CH799,IF(AND(CH799&gt;0.051,CH799&lt;0.1),0.1,IF(AND(CH799&gt;0.001,CH799&lt;0.05),0.05,CH799)))</f>
        <v>0</v>
      </c>
      <c r="CJ799" s="23">
        <f>CF799+CG799+CI799</f>
        <v>0</v>
      </c>
      <c r="CK799" s="15">
        <f>IF(DB798&gt;0,ROUND($CD$1*$CK$1,2),0)</f>
        <v>0</v>
      </c>
      <c r="CL799" s="22">
        <v>0</v>
      </c>
      <c r="CM799" s="22">
        <f>IF(DB798&gt;0,ROUND($CD$1*$CM$1,2),0)</f>
        <v>0</v>
      </c>
      <c r="CN799" s="22">
        <f>IF(DB798&gt;0,ROUND($CD$1*$CN$1,2),0)</f>
        <v>0</v>
      </c>
      <c r="CO799" s="22">
        <f>IF(DB798&gt;0,ROUND($CD$1*$CO$1,2),0)</f>
        <v>0</v>
      </c>
      <c r="CP799" s="22">
        <f>IF(DB798&gt;0,ROUND($CD$1*$CP$1,2),0)</f>
        <v>0</v>
      </c>
      <c r="CQ799" s="15">
        <f>IF(DB798&gt;0,CK799+SUM(CM799:CP799),0)</f>
        <v>0</v>
      </c>
      <c r="CR799" s="22">
        <f>IF(DB798&gt;0,ROUND(CQ799/12,2),0)</f>
        <v>0</v>
      </c>
      <c r="CS799" s="9">
        <f>INT(CR799)</f>
        <v>0</v>
      </c>
      <c r="CT799" s="23">
        <f>INT((CR799-CS799)*10)/10</f>
        <v>0</v>
      </c>
      <c r="CU799" s="17">
        <f>CR799-CS799-CT799</f>
        <v>0</v>
      </c>
      <c r="CV799" s="23">
        <f>IF(OR(CU799=0.05,CU799=0),CU799,IF(AND(CU799&gt;0.051,CU799&lt;0.1),0.1,IF(AND(CU799&gt;0.001,CU799&lt;0.05),0.05,CU799)))</f>
        <v>0</v>
      </c>
      <c r="CW799" s="23">
        <f>CS799+CT799+CV799</f>
        <v>0</v>
      </c>
      <c r="CX799">
        <f>IF(DB798&gt;0,CX798,0)</f>
        <v>0</v>
      </c>
      <c r="CY799" s="7">
        <f>ROUND(CD799+CJ799+CW799+CX799,2)</f>
        <v>0</v>
      </c>
      <c r="CZ799" s="7">
        <f>IF(AND(CY799&gt;0,CY800=0),CY799,0)</f>
        <v>0</v>
      </c>
      <c r="DA799" s="7">
        <f>IF(DB798&gt;0,DA798,0)</f>
        <v>0</v>
      </c>
      <c r="DB799" s="7">
        <f>IF(ROUND(CY799-DA799,2)&gt;0,ROUND(CY799-DA799,2),0)</f>
        <v>0</v>
      </c>
      <c r="EB799">
        <v>797</v>
      </c>
      <c r="EC799" s="7">
        <f>IF(FB798&gt;0,EC798-1000,EC798)</f>
        <v>0</v>
      </c>
      <c r="ED799" s="20">
        <f>IF(FB798&gt;0,ROUND(PMT($F$92/12,$F$96*12,-EC799),5),0)</f>
        <v>0</v>
      </c>
      <c r="EE799" s="15">
        <f>IF(FB798&gt;0,ROUND(EC799*$EE$1/1000,2),0)</f>
        <v>0</v>
      </c>
      <c r="EF799" s="9">
        <f>INT(EE799)</f>
        <v>0</v>
      </c>
      <c r="EG799" s="23">
        <f>INT((EE799-EF799)*10)/10</f>
        <v>0</v>
      </c>
      <c r="EH799" s="17">
        <f>EE799-EF799-EG799</f>
        <v>0</v>
      </c>
      <c r="EI799" s="23">
        <f>IF(OR(EH799=0.05,EH799=0),EH799,IF(AND(EH799&gt;0.051,EH799&lt;0.1),0.1,IF(AND(EH799&gt;0.001,EH799&lt;0.05),0.05,EH799)))</f>
        <v>0</v>
      </c>
      <c r="EJ799" s="23">
        <f>EF799+EG799+EI799</f>
        <v>0</v>
      </c>
      <c r="EK799" s="15">
        <f>IF(FB798&gt;0,ROUND($ED$1*$EK$1,2),0)</f>
        <v>0</v>
      </c>
      <c r="EL799" s="22">
        <v>0</v>
      </c>
      <c r="EM799" s="22">
        <f>IF(FB798&gt;0,ROUND($ED$1*$EM$1,0),0)</f>
        <v>0</v>
      </c>
      <c r="EN799" s="22">
        <f>IF(FB798&gt;0,ROUND($ED$1*$EN$1,2),0)</f>
        <v>0</v>
      </c>
      <c r="EO799" s="22">
        <f>IF(FB798&gt;0,ROUND($ED$1*$EO$1,2),0)</f>
        <v>0</v>
      </c>
      <c r="EP799" s="22">
        <f>IF(FB798&gt;0,ROUND($ED$1*$EP$1,2),0)</f>
        <v>0</v>
      </c>
      <c r="EQ799" s="15">
        <f>IF(FB798&gt;0,EK799+SUM(EM799:EP799),0)</f>
        <v>0</v>
      </c>
      <c r="ER799" s="22">
        <f>IF(FB798&gt;0,ROUND(EQ799/12,2),0)</f>
        <v>0</v>
      </c>
      <c r="ES799" s="9">
        <f>INT(ER799)</f>
        <v>0</v>
      </c>
      <c r="ET799" s="23">
        <f>INT((ER799-ES799)*10)/10</f>
        <v>0</v>
      </c>
      <c r="EU799" s="17">
        <f>ER799-ES799-ET799</f>
        <v>0</v>
      </c>
      <c r="EV799" s="23">
        <f>IF(OR(EU799=0.05,EU799=0),EU799,IF(AND(EU799&gt;0.051,EU799&lt;0.1),0.1,IF(AND(EU799&gt;0.001,EU799&lt;0.05),0.05,EU799)))</f>
        <v>0</v>
      </c>
      <c r="EW799" s="23">
        <f>ES799+ET799+EV799</f>
        <v>0</v>
      </c>
      <c r="EX799">
        <f>IF(FB798&gt;0,EX798,0)</f>
        <v>0</v>
      </c>
      <c r="EY799" s="7">
        <f>ROUND(ED799+EJ799+EW799+EX799,2)</f>
        <v>0</v>
      </c>
      <c r="EZ799" s="7">
        <f>IF(AND(EY799&gt;0,EY800=0),EY799,0)</f>
        <v>0</v>
      </c>
      <c r="FA799" s="7">
        <f>IF(FB798&gt;0,FA798,0)</f>
        <v>0</v>
      </c>
      <c r="FB799" s="7">
        <f>IF(ROUND(EY799-FA799,2)&gt;0,ROUND(EY799-FA799,2),0)</f>
        <v>0</v>
      </c>
      <c r="GB799">
        <v>797</v>
      </c>
      <c r="GC799" s="7">
        <f>IF(HB798&gt;0,GC798-1000,GC798)</f>
        <v>0</v>
      </c>
      <c r="GD799" s="20">
        <f>IF(HB798&gt;0,ROUND(PMT($F$92/12,$F$96*12,-GC799),5),0)</f>
        <v>0</v>
      </c>
      <c r="GE799" s="15">
        <f>IF(HB798&gt;0,ROUND(GC799*$GE$1/1000,2),0)</f>
        <v>0</v>
      </c>
      <c r="GF799" s="9">
        <f>INT(GE799)</f>
        <v>0</v>
      </c>
      <c r="GG799" s="23">
        <f>INT((GE799-GF799)*10)/10</f>
        <v>0</v>
      </c>
      <c r="GH799" s="17">
        <f>GE799-GF799-GG799</f>
        <v>0</v>
      </c>
      <c r="GI799" s="23">
        <f>IF(OR(GH799=0.05,GH799=0),GH799,IF(AND(GH799&gt;0.051,GH799&lt;0.1),0.1,IF(AND(GH799&gt;0.001,GH799&lt;0.05),0.05,GH799)))</f>
        <v>0</v>
      </c>
      <c r="GJ799" s="23">
        <f>GF799+GG799+GI799</f>
        <v>0</v>
      </c>
      <c r="GK799" s="15">
        <f>IF(HB798&gt;0,ROUND($GD$1*$GK$1,2),0)</f>
        <v>0</v>
      </c>
      <c r="GL799" s="22">
        <v>0</v>
      </c>
      <c r="GM799" s="22">
        <f>IF(HB798&gt;0,ROUND($GD$1*$GM$1,0),0)</f>
        <v>0</v>
      </c>
      <c r="GN799" s="22">
        <f>IF(HB798&gt;0,ROUND($GD$1*$GN$1,2),0)</f>
        <v>0</v>
      </c>
      <c r="GO799" s="22">
        <f>IF(HB798&gt;0,ROUND($GD$1*$GO$1,2),0)</f>
        <v>0</v>
      </c>
      <c r="GP799" s="22">
        <f>IF(HB798&gt;0,ROUND($GD$1*$GP$1,2),0)</f>
        <v>0</v>
      </c>
      <c r="GQ799" s="15">
        <f>IF(HB798&gt;0,GK799+SUM(GM799:GP799),0)</f>
        <v>0</v>
      </c>
      <c r="GR799" s="22">
        <f>IF(HB798&gt;0,ROUND(GQ799/12,2),0)</f>
        <v>0</v>
      </c>
      <c r="GS799" s="9">
        <f>INT(GR799)</f>
        <v>0</v>
      </c>
      <c r="GT799" s="23">
        <f>INT((GR799-GS799)*10)/10</f>
        <v>0</v>
      </c>
      <c r="GU799" s="17">
        <f>GR799-GS799-GT799</f>
        <v>0</v>
      </c>
      <c r="GV799" s="23">
        <f>IF(OR(GU799=0.05,GU799=0),GU799,IF(AND(GU799&gt;0.051,GU799&lt;0.1),0.1,IF(AND(GU799&gt;0.001,GU799&lt;0.05),0.05,GU799)))</f>
        <v>0</v>
      </c>
      <c r="GW799" s="23">
        <f>GS799+GT799+GV799</f>
        <v>0</v>
      </c>
      <c r="GX799">
        <f>IF(HB798&gt;0,GX798,0)</f>
        <v>0</v>
      </c>
      <c r="GY799" s="7">
        <f>ROUND(GD799+GJ799+GW799+GX799,2)</f>
        <v>0</v>
      </c>
      <c r="GZ799" s="7">
        <f>IF(AND(GY799&gt;0,GY800=0),GY799,0)</f>
        <v>0</v>
      </c>
      <c r="HA799" s="7">
        <f>IF(HB798&gt;0,HA798,0)</f>
        <v>0</v>
      </c>
      <c r="HB799" s="7">
        <f>IF(ROUND(GY799-HA799,2)&gt;0,ROUND(GY799-HA799,2),0)</f>
        <v>0</v>
      </c>
    </row>
    <row r="800" spans="1:235">
      <c r="BB800">
        <v>798</v>
      </c>
      <c r="BC800" s="7">
        <f>IF(BW799&gt;0,BC799-1000,BC799)</f>
        <v>0</v>
      </c>
      <c r="BD800" s="20">
        <f>IF(BW799&gt;0,ROUND(PMT($F$92/12,$F$96*12,-BC800),5),0)</f>
        <v>0</v>
      </c>
      <c r="BE800" s="15">
        <f>IF(BW799&gt;0,ROUND(BC800*$E$1/1000,2),0)</f>
        <v>0</v>
      </c>
      <c r="BF800" s="15">
        <f>IF(BW799&gt;0,ROUND(MIN(BC800,$F$168)*$BF$1,2),0)</f>
        <v>0</v>
      </c>
      <c r="BG800" s="22">
        <v>0</v>
      </c>
      <c r="BH800" s="22">
        <f>IF(BW799&gt;0,ROUND(MIN(BC800,$F$168)*$BH$1,0),0)</f>
        <v>0</v>
      </c>
      <c r="BI800" s="22">
        <f>IF(BW799&gt;0,ROUND(MIN(BC800,$F$168)*$BI$1,2),0)</f>
        <v>0</v>
      </c>
      <c r="BJ800" s="22">
        <f>IF(BW799&gt;0,ROUND(MIN(BC800,$F$168)*$BJ$1,2),0)</f>
        <v>0</v>
      </c>
      <c r="BK800" s="22">
        <f>IF(BW799&gt;0,ROUND(MIN(BC800,$F$168)*$BK$1,2),0)</f>
        <v>0</v>
      </c>
      <c r="BL800" s="15">
        <f>IF(BW799&gt;0,BF800+SUM(BH800:BK800),0)</f>
        <v>0</v>
      </c>
      <c r="BM800" s="22">
        <f>IF(BW799&gt;0,ROUND(BL800/12,2),0)</f>
        <v>0</v>
      </c>
      <c r="BN800" s="9">
        <f>INT(BM800)</f>
        <v>0</v>
      </c>
      <c r="BO800" s="23">
        <f>INT((BM800-BN800)*10)/10</f>
        <v>0</v>
      </c>
      <c r="BP800" s="17">
        <f>BM800-BN800-BO800</f>
        <v>0</v>
      </c>
      <c r="BQ800" s="23">
        <f>IF(OR(BP800=0.05,BP800=0),BP800,IF(AND(BP800&gt;0.051,BP800&lt;0.1),0.1,IF(AND(BP800&gt;0.001,BP800&lt;0.05),0.05,BP800)))</f>
        <v>0</v>
      </c>
      <c r="BR800" s="23">
        <f>BN800+BO800+BQ800</f>
        <v>0</v>
      </c>
      <c r="BS800">
        <f>IF(BW799&gt;0,BS799,0)</f>
        <v>0</v>
      </c>
      <c r="BT800" s="7">
        <f>SUM(BD800:BE800)+BR800+BS800</f>
        <v>0</v>
      </c>
      <c r="BU800" s="7">
        <f>IF(AND(BT800&gt;0,BT801=0),BT800,0)</f>
        <v>0</v>
      </c>
      <c r="BV800" s="7">
        <f>IF(BW799&gt;0,BV799,0)</f>
        <v>0</v>
      </c>
      <c r="BW800" s="7">
        <f>IF(ROUND(BT800-BV800,2)&gt;0,ROUND(BT800-BV800,2),0)</f>
        <v>0</v>
      </c>
      <c r="CB800">
        <v>798</v>
      </c>
      <c r="CC800" s="7">
        <f>IF(DB799&gt;0,CC799-1000,CC799)</f>
        <v>0</v>
      </c>
      <c r="CD800" s="20">
        <f>IF(DB799&gt;0,ROUND(PMT($F$92/12,$F$96*12,-CC800),5),0)</f>
        <v>0</v>
      </c>
      <c r="CE800" s="15">
        <f>IF(DB799&gt;0,ROUND(CC800*$CE$1/1000,2),0)</f>
        <v>0</v>
      </c>
      <c r="CF800" s="9">
        <f>INT(CE800)</f>
        <v>0</v>
      </c>
      <c r="CG800" s="23">
        <f>INT((CE800-CF800)*10)/10</f>
        <v>0</v>
      </c>
      <c r="CH800" s="17">
        <f>CE800-CF800-CG800</f>
        <v>0</v>
      </c>
      <c r="CI800" s="23">
        <f>IF(OR(CH800=0.05,CH800=0),CH800,IF(AND(CH800&gt;0.051,CH800&lt;0.1),0.1,IF(AND(CH800&gt;0.001,CH800&lt;0.05),0.05,CH800)))</f>
        <v>0</v>
      </c>
      <c r="CJ800" s="23">
        <f>CF800+CG800+CI800</f>
        <v>0</v>
      </c>
      <c r="CK800" s="15">
        <f>IF(DB799&gt;0,ROUND($CD$1*$CK$1,2),0)</f>
        <v>0</v>
      </c>
      <c r="CL800" s="22">
        <v>0</v>
      </c>
      <c r="CM800" s="22">
        <f>IF(DB799&gt;0,ROUND($CD$1*$CM$1,2),0)</f>
        <v>0</v>
      </c>
      <c r="CN800" s="22">
        <f>IF(DB799&gt;0,ROUND($CD$1*$CN$1,2),0)</f>
        <v>0</v>
      </c>
      <c r="CO800" s="22">
        <f>IF(DB799&gt;0,ROUND($CD$1*$CO$1,2),0)</f>
        <v>0</v>
      </c>
      <c r="CP800" s="22">
        <f>IF(DB799&gt;0,ROUND($CD$1*$CP$1,2),0)</f>
        <v>0</v>
      </c>
      <c r="CQ800" s="15">
        <f>IF(DB799&gt;0,CK800+SUM(CM800:CP800),0)</f>
        <v>0</v>
      </c>
      <c r="CR800" s="22">
        <f>IF(DB799&gt;0,ROUND(CQ800/12,2),0)</f>
        <v>0</v>
      </c>
      <c r="CS800" s="9">
        <f>INT(CR800)</f>
        <v>0</v>
      </c>
      <c r="CT800" s="23">
        <f>INT((CR800-CS800)*10)/10</f>
        <v>0</v>
      </c>
      <c r="CU800" s="17">
        <f>CR800-CS800-CT800</f>
        <v>0</v>
      </c>
      <c r="CV800" s="23">
        <f>IF(OR(CU800=0.05,CU800=0),CU800,IF(AND(CU800&gt;0.051,CU800&lt;0.1),0.1,IF(AND(CU800&gt;0.001,CU800&lt;0.05),0.05,CU800)))</f>
        <v>0</v>
      </c>
      <c r="CW800" s="23">
        <f>CS800+CT800+CV800</f>
        <v>0</v>
      </c>
      <c r="CX800">
        <f>IF(DB799&gt;0,CX799,0)</f>
        <v>0</v>
      </c>
      <c r="CY800" s="7">
        <f>ROUND(CD800+CJ800+CW800+CX800,2)</f>
        <v>0</v>
      </c>
      <c r="CZ800" s="7">
        <f>IF(AND(CY800&gt;0,CY801=0),CY800,0)</f>
        <v>0</v>
      </c>
      <c r="DA800" s="7">
        <f>IF(DB799&gt;0,DA799,0)</f>
        <v>0</v>
      </c>
      <c r="DB800" s="7">
        <f>IF(ROUND(CY800-DA800,2)&gt;0,ROUND(CY800-DA800,2),0)</f>
        <v>0</v>
      </c>
      <c r="EB800">
        <v>798</v>
      </c>
      <c r="EC800" s="7">
        <f>IF(FB799&gt;0,EC799-1000,EC799)</f>
        <v>0</v>
      </c>
      <c r="ED800" s="20">
        <f>IF(FB799&gt;0,ROUND(PMT($F$92/12,$F$96*12,-EC800),5),0)</f>
        <v>0</v>
      </c>
      <c r="EE800" s="15">
        <f>IF(FB799&gt;0,ROUND(EC800*$EE$1/1000,2),0)</f>
        <v>0</v>
      </c>
      <c r="EF800" s="9">
        <f>INT(EE800)</f>
        <v>0</v>
      </c>
      <c r="EG800" s="23">
        <f>INT((EE800-EF800)*10)/10</f>
        <v>0</v>
      </c>
      <c r="EH800" s="17">
        <f>EE800-EF800-EG800</f>
        <v>0</v>
      </c>
      <c r="EI800" s="23">
        <f>IF(OR(EH800=0.05,EH800=0),EH800,IF(AND(EH800&gt;0.051,EH800&lt;0.1),0.1,IF(AND(EH800&gt;0.001,EH800&lt;0.05),0.05,EH800)))</f>
        <v>0</v>
      </c>
      <c r="EJ800" s="23">
        <f>EF800+EG800+EI800</f>
        <v>0</v>
      </c>
      <c r="EK800" s="15">
        <f>IF(FB799&gt;0,ROUND($ED$1*$EK$1,2),0)</f>
        <v>0</v>
      </c>
      <c r="EL800" s="22">
        <v>0</v>
      </c>
      <c r="EM800" s="22">
        <f>IF(FB799&gt;0,ROUND($ED$1*$EM$1,0),0)</f>
        <v>0</v>
      </c>
      <c r="EN800" s="22">
        <f>IF(FB799&gt;0,ROUND($ED$1*$EN$1,2),0)</f>
        <v>0</v>
      </c>
      <c r="EO800" s="22">
        <f>IF(FB799&gt;0,ROUND($ED$1*$EO$1,2),0)</f>
        <v>0</v>
      </c>
      <c r="EP800" s="22">
        <f>IF(FB799&gt;0,ROUND($ED$1*$EP$1,2),0)</f>
        <v>0</v>
      </c>
      <c r="EQ800" s="15">
        <f>IF(FB799&gt;0,EK800+SUM(EM800:EP800),0)</f>
        <v>0</v>
      </c>
      <c r="ER800" s="22">
        <f>IF(FB799&gt;0,ROUND(EQ800/12,2),0)</f>
        <v>0</v>
      </c>
      <c r="ES800" s="9">
        <f>INT(ER800)</f>
        <v>0</v>
      </c>
      <c r="ET800" s="23">
        <f>INT((ER800-ES800)*10)/10</f>
        <v>0</v>
      </c>
      <c r="EU800" s="17">
        <f>ER800-ES800-ET800</f>
        <v>0</v>
      </c>
      <c r="EV800" s="23">
        <f>IF(OR(EU800=0.05,EU800=0),EU800,IF(AND(EU800&gt;0.051,EU800&lt;0.1),0.1,IF(AND(EU800&gt;0.001,EU800&lt;0.05),0.05,EU800)))</f>
        <v>0</v>
      </c>
      <c r="EW800" s="23">
        <f>ES800+ET800+EV800</f>
        <v>0</v>
      </c>
      <c r="EX800">
        <f>IF(FB799&gt;0,EX799,0)</f>
        <v>0</v>
      </c>
      <c r="EY800" s="7">
        <f>ROUND(ED800+EJ800+EW800+EX800,2)</f>
        <v>0</v>
      </c>
      <c r="EZ800" s="7">
        <f>IF(AND(EY800&gt;0,EY801=0),EY800,0)</f>
        <v>0</v>
      </c>
      <c r="FA800" s="7">
        <f>IF(FB799&gt;0,FA799,0)</f>
        <v>0</v>
      </c>
      <c r="FB800" s="7">
        <f>IF(ROUND(EY800-FA800,2)&gt;0,ROUND(EY800-FA800,2),0)</f>
        <v>0</v>
      </c>
      <c r="GB800">
        <v>798</v>
      </c>
      <c r="GC800" s="7">
        <f>IF(HB799&gt;0,GC799-1000,GC799)</f>
        <v>0</v>
      </c>
      <c r="GD800" s="20">
        <f>IF(HB799&gt;0,ROUND(PMT($F$92/12,$F$96*12,-GC800),5),0)</f>
        <v>0</v>
      </c>
      <c r="GE800" s="15">
        <f>IF(HB799&gt;0,ROUND(GC800*$GE$1/1000,2),0)</f>
        <v>0</v>
      </c>
      <c r="GF800" s="9">
        <f>INT(GE800)</f>
        <v>0</v>
      </c>
      <c r="GG800" s="23">
        <f>INT((GE800-GF800)*10)/10</f>
        <v>0</v>
      </c>
      <c r="GH800" s="17">
        <f>GE800-GF800-GG800</f>
        <v>0</v>
      </c>
      <c r="GI800" s="23">
        <f>IF(OR(GH800=0.05,GH800=0),GH800,IF(AND(GH800&gt;0.051,GH800&lt;0.1),0.1,IF(AND(GH800&gt;0.001,GH800&lt;0.05),0.05,GH800)))</f>
        <v>0</v>
      </c>
      <c r="GJ800" s="23">
        <f>GF800+GG800+GI800</f>
        <v>0</v>
      </c>
      <c r="GK800" s="15">
        <f>IF(HB799&gt;0,ROUND($GD$1*$GK$1,2),0)</f>
        <v>0</v>
      </c>
      <c r="GL800" s="22">
        <v>0</v>
      </c>
      <c r="GM800" s="22">
        <f>IF(HB799&gt;0,ROUND($GD$1*$GM$1,0),0)</f>
        <v>0</v>
      </c>
      <c r="GN800" s="22">
        <f>IF(HB799&gt;0,ROUND($GD$1*$GN$1,2),0)</f>
        <v>0</v>
      </c>
      <c r="GO800" s="22">
        <f>IF(HB799&gt;0,ROUND($GD$1*$GO$1,2),0)</f>
        <v>0</v>
      </c>
      <c r="GP800" s="22">
        <f>IF(HB799&gt;0,ROUND($GD$1*$GP$1,2),0)</f>
        <v>0</v>
      </c>
      <c r="GQ800" s="15">
        <f>IF(HB799&gt;0,GK800+SUM(GM800:GP800),0)</f>
        <v>0</v>
      </c>
      <c r="GR800" s="22">
        <f>IF(HB799&gt;0,ROUND(GQ800/12,2),0)</f>
        <v>0</v>
      </c>
      <c r="GS800" s="9">
        <f>INT(GR800)</f>
        <v>0</v>
      </c>
      <c r="GT800" s="23">
        <f>INT((GR800-GS800)*10)/10</f>
        <v>0</v>
      </c>
      <c r="GU800" s="17">
        <f>GR800-GS800-GT800</f>
        <v>0</v>
      </c>
      <c r="GV800" s="23">
        <f>IF(OR(GU800=0.05,GU800=0),GU800,IF(AND(GU800&gt;0.051,GU800&lt;0.1),0.1,IF(AND(GU800&gt;0.001,GU800&lt;0.05),0.05,GU800)))</f>
        <v>0</v>
      </c>
      <c r="GW800" s="23">
        <f>GS800+GT800+GV800</f>
        <v>0</v>
      </c>
      <c r="GX800">
        <f>IF(HB799&gt;0,GX799,0)</f>
        <v>0</v>
      </c>
      <c r="GY800" s="7">
        <f>ROUND(GD800+GJ800+GW800+GX800,2)</f>
        <v>0</v>
      </c>
      <c r="GZ800" s="7">
        <f>IF(AND(GY800&gt;0,GY801=0),GY800,0)</f>
        <v>0</v>
      </c>
      <c r="HA800" s="7">
        <f>IF(HB799&gt;0,HA799,0)</f>
        <v>0</v>
      </c>
      <c r="HB800" s="7">
        <f>IF(ROUND(GY800-HA800,2)&gt;0,ROUND(GY800-HA800,2),0)</f>
        <v>0</v>
      </c>
    </row>
    <row r="801" spans="1:235">
      <c r="BB801">
        <v>799</v>
      </c>
      <c r="BC801" s="7">
        <f>IF(BW800&gt;0,BC800-1000,BC800)</f>
        <v>0</v>
      </c>
      <c r="BD801" s="20">
        <f>IF(BW800&gt;0,ROUND(PMT($F$92/12,$F$96*12,-BC801),5),0)</f>
        <v>0</v>
      </c>
      <c r="BE801" s="15">
        <f>IF(BW800&gt;0,ROUND(BC801*$E$1/1000,2),0)</f>
        <v>0</v>
      </c>
      <c r="BF801" s="15">
        <f>IF(BW800&gt;0,ROUND(MIN(BC801,$F$168)*$BF$1,2),0)</f>
        <v>0</v>
      </c>
      <c r="BG801" s="22">
        <v>0</v>
      </c>
      <c r="BH801" s="22">
        <f>IF(BW800&gt;0,ROUND(MIN(BC801,$F$168)*$BH$1,0),0)</f>
        <v>0</v>
      </c>
      <c r="BI801" s="22">
        <f>IF(BW800&gt;0,ROUND(MIN(BC801,$F$168)*$BI$1,2),0)</f>
        <v>0</v>
      </c>
      <c r="BJ801" s="22">
        <f>IF(BW800&gt;0,ROUND(MIN(BC801,$F$168)*$BJ$1,2),0)</f>
        <v>0</v>
      </c>
      <c r="BK801" s="22">
        <f>IF(BW800&gt;0,ROUND(MIN(BC801,$F$168)*$BK$1,2),0)</f>
        <v>0</v>
      </c>
      <c r="BL801" s="15">
        <f>IF(BW800&gt;0,BF801+SUM(BH801:BK801),0)</f>
        <v>0</v>
      </c>
      <c r="BM801" s="22">
        <f>IF(BW800&gt;0,ROUND(BL801/12,2),0)</f>
        <v>0</v>
      </c>
      <c r="BN801" s="9">
        <f>INT(BM801)</f>
        <v>0</v>
      </c>
      <c r="BO801" s="23">
        <f>INT((BM801-BN801)*10)/10</f>
        <v>0</v>
      </c>
      <c r="BP801" s="17">
        <f>BM801-BN801-BO801</f>
        <v>0</v>
      </c>
      <c r="BQ801" s="23">
        <f>IF(OR(BP801=0.05,BP801=0),BP801,IF(AND(BP801&gt;0.051,BP801&lt;0.1),0.1,IF(AND(BP801&gt;0.001,BP801&lt;0.05),0.05,BP801)))</f>
        <v>0</v>
      </c>
      <c r="BR801" s="23">
        <f>BN801+BO801+BQ801</f>
        <v>0</v>
      </c>
      <c r="BS801">
        <f>IF(BW800&gt;0,BS800,0)</f>
        <v>0</v>
      </c>
      <c r="BT801" s="7">
        <f>SUM(BD801:BE801)+BR801+BS801</f>
        <v>0</v>
      </c>
      <c r="BU801" s="7">
        <f>IF(AND(BT801&gt;0,BT802=0),BT801,0)</f>
        <v>0</v>
      </c>
      <c r="BV801" s="7">
        <f>IF(BW800&gt;0,BV800,0)</f>
        <v>0</v>
      </c>
      <c r="BW801" s="7">
        <f>IF(ROUND(BT801-BV801,2)&gt;0,ROUND(BT801-BV801,2),0)</f>
        <v>0</v>
      </c>
      <c r="CB801">
        <v>799</v>
      </c>
      <c r="CC801" s="7">
        <f>IF(DB800&gt;0,CC800-1000,CC800)</f>
        <v>0</v>
      </c>
      <c r="CD801" s="20">
        <f>IF(DB800&gt;0,ROUND(PMT($F$92/12,$F$96*12,-CC801),5),0)</f>
        <v>0</v>
      </c>
      <c r="CE801" s="15">
        <f>IF(DB800&gt;0,ROUND(CC801*$CE$1/1000,2),0)</f>
        <v>0</v>
      </c>
      <c r="CF801" s="9">
        <f>INT(CE801)</f>
        <v>0</v>
      </c>
      <c r="CG801" s="23">
        <f>INT((CE801-CF801)*10)/10</f>
        <v>0</v>
      </c>
      <c r="CH801" s="17">
        <f>CE801-CF801-CG801</f>
        <v>0</v>
      </c>
      <c r="CI801" s="23">
        <f>IF(OR(CH801=0.05,CH801=0),CH801,IF(AND(CH801&gt;0.051,CH801&lt;0.1),0.1,IF(AND(CH801&gt;0.001,CH801&lt;0.05),0.05,CH801)))</f>
        <v>0</v>
      </c>
      <c r="CJ801" s="23">
        <f>CF801+CG801+CI801</f>
        <v>0</v>
      </c>
      <c r="CK801" s="15">
        <f>IF(DB800&gt;0,ROUND($CD$1*$CK$1,2),0)</f>
        <v>0</v>
      </c>
      <c r="CL801" s="22">
        <v>0</v>
      </c>
      <c r="CM801" s="22">
        <f>IF(DB800&gt;0,ROUND($CD$1*$CM$1,2),0)</f>
        <v>0</v>
      </c>
      <c r="CN801" s="22">
        <f>IF(DB800&gt;0,ROUND($CD$1*$CN$1,2),0)</f>
        <v>0</v>
      </c>
      <c r="CO801" s="22">
        <f>IF(DB800&gt;0,ROUND($CD$1*$CO$1,2),0)</f>
        <v>0</v>
      </c>
      <c r="CP801" s="22">
        <f>IF(DB800&gt;0,ROUND($CD$1*$CP$1,2),0)</f>
        <v>0</v>
      </c>
      <c r="CQ801" s="15">
        <f>IF(DB800&gt;0,CK801+SUM(CM801:CP801),0)</f>
        <v>0</v>
      </c>
      <c r="CR801" s="22">
        <f>IF(DB800&gt;0,ROUND(CQ801/12,2),0)</f>
        <v>0</v>
      </c>
      <c r="CS801" s="9">
        <f>INT(CR801)</f>
        <v>0</v>
      </c>
      <c r="CT801" s="23">
        <f>INT((CR801-CS801)*10)/10</f>
        <v>0</v>
      </c>
      <c r="CU801" s="17">
        <f>CR801-CS801-CT801</f>
        <v>0</v>
      </c>
      <c r="CV801" s="23">
        <f>IF(OR(CU801=0.05,CU801=0),CU801,IF(AND(CU801&gt;0.051,CU801&lt;0.1),0.1,IF(AND(CU801&gt;0.001,CU801&lt;0.05),0.05,CU801)))</f>
        <v>0</v>
      </c>
      <c r="CW801" s="23">
        <f>CS801+CT801+CV801</f>
        <v>0</v>
      </c>
      <c r="CX801">
        <f>IF(DB800&gt;0,CX800,0)</f>
        <v>0</v>
      </c>
      <c r="CY801" s="7">
        <f>ROUND(CD801+CJ801+CW801+CX801,2)</f>
        <v>0</v>
      </c>
      <c r="CZ801" s="7">
        <f>IF(AND(CY801&gt;0,CY802=0),CY801,0)</f>
        <v>0</v>
      </c>
      <c r="DA801" s="7">
        <f>IF(DB800&gt;0,DA800,0)</f>
        <v>0</v>
      </c>
      <c r="DB801" s="7">
        <f>IF(ROUND(CY801-DA801,2)&gt;0,ROUND(CY801-DA801,2),0)</f>
        <v>0</v>
      </c>
      <c r="EB801">
        <v>799</v>
      </c>
      <c r="EC801" s="7">
        <f>IF(FB800&gt;0,EC800-1000,EC800)</f>
        <v>0</v>
      </c>
      <c r="ED801" s="20">
        <f>IF(FB800&gt;0,ROUND(PMT($F$92/12,$F$96*12,-EC801),5),0)</f>
        <v>0</v>
      </c>
      <c r="EE801" s="15">
        <f>IF(FB800&gt;0,ROUND(EC801*$EE$1/1000,2),0)</f>
        <v>0</v>
      </c>
      <c r="EF801" s="9">
        <f>INT(EE801)</f>
        <v>0</v>
      </c>
      <c r="EG801" s="23">
        <f>INT((EE801-EF801)*10)/10</f>
        <v>0</v>
      </c>
      <c r="EH801" s="17">
        <f>EE801-EF801-EG801</f>
        <v>0</v>
      </c>
      <c r="EI801" s="23">
        <f>IF(OR(EH801=0.05,EH801=0),EH801,IF(AND(EH801&gt;0.051,EH801&lt;0.1),0.1,IF(AND(EH801&gt;0.001,EH801&lt;0.05),0.05,EH801)))</f>
        <v>0</v>
      </c>
      <c r="EJ801" s="23">
        <f>EF801+EG801+EI801</f>
        <v>0</v>
      </c>
      <c r="EK801" s="15">
        <f>IF(FB800&gt;0,ROUND($ED$1*$EK$1,2),0)</f>
        <v>0</v>
      </c>
      <c r="EL801" s="22">
        <v>0</v>
      </c>
      <c r="EM801" s="22">
        <f>IF(FB800&gt;0,ROUND($ED$1*$EM$1,0),0)</f>
        <v>0</v>
      </c>
      <c r="EN801" s="22">
        <f>IF(FB800&gt;0,ROUND($ED$1*$EN$1,2),0)</f>
        <v>0</v>
      </c>
      <c r="EO801" s="22">
        <f>IF(FB800&gt;0,ROUND($ED$1*$EO$1,2),0)</f>
        <v>0</v>
      </c>
      <c r="EP801" s="22">
        <f>IF(FB800&gt;0,ROUND($ED$1*$EP$1,2),0)</f>
        <v>0</v>
      </c>
      <c r="EQ801" s="15">
        <f>IF(FB800&gt;0,EK801+SUM(EM801:EP801),0)</f>
        <v>0</v>
      </c>
      <c r="ER801" s="22">
        <f>IF(FB800&gt;0,ROUND(EQ801/12,2),0)</f>
        <v>0</v>
      </c>
      <c r="ES801" s="9">
        <f>INT(ER801)</f>
        <v>0</v>
      </c>
      <c r="ET801" s="23">
        <f>INT((ER801-ES801)*10)/10</f>
        <v>0</v>
      </c>
      <c r="EU801" s="17">
        <f>ER801-ES801-ET801</f>
        <v>0</v>
      </c>
      <c r="EV801" s="23">
        <f>IF(OR(EU801=0.05,EU801=0),EU801,IF(AND(EU801&gt;0.051,EU801&lt;0.1),0.1,IF(AND(EU801&gt;0.001,EU801&lt;0.05),0.05,EU801)))</f>
        <v>0</v>
      </c>
      <c r="EW801" s="23">
        <f>ES801+ET801+EV801</f>
        <v>0</v>
      </c>
      <c r="EX801">
        <f>IF(FB800&gt;0,EX800,0)</f>
        <v>0</v>
      </c>
      <c r="EY801" s="7">
        <f>ROUND(ED801+EJ801+EW801+EX801,2)</f>
        <v>0</v>
      </c>
      <c r="EZ801" s="7">
        <f>IF(AND(EY801&gt;0,EY802=0),EY801,0)</f>
        <v>0</v>
      </c>
      <c r="FA801" s="7">
        <f>IF(FB800&gt;0,FA800,0)</f>
        <v>0</v>
      </c>
      <c r="FB801" s="7">
        <f>IF(ROUND(EY801-FA801,2)&gt;0,ROUND(EY801-FA801,2),0)</f>
        <v>0</v>
      </c>
      <c r="GB801">
        <v>799</v>
      </c>
      <c r="GC801" s="7">
        <f>IF(HB800&gt;0,GC800-1000,GC800)</f>
        <v>0</v>
      </c>
      <c r="GD801" s="20">
        <f>IF(HB800&gt;0,ROUND(PMT($F$92/12,$F$96*12,-GC801),5),0)</f>
        <v>0</v>
      </c>
      <c r="GE801" s="15">
        <f>IF(HB800&gt;0,ROUND(GC801*$GE$1/1000,2),0)</f>
        <v>0</v>
      </c>
      <c r="GF801" s="9">
        <f>INT(GE801)</f>
        <v>0</v>
      </c>
      <c r="GG801" s="23">
        <f>INT((GE801-GF801)*10)/10</f>
        <v>0</v>
      </c>
      <c r="GH801" s="17">
        <f>GE801-GF801-GG801</f>
        <v>0</v>
      </c>
      <c r="GI801" s="23">
        <f>IF(OR(GH801=0.05,GH801=0),GH801,IF(AND(GH801&gt;0.051,GH801&lt;0.1),0.1,IF(AND(GH801&gt;0.001,GH801&lt;0.05),0.05,GH801)))</f>
        <v>0</v>
      </c>
      <c r="GJ801" s="23">
        <f>GF801+GG801+GI801</f>
        <v>0</v>
      </c>
      <c r="GK801" s="15">
        <f>IF(HB800&gt;0,ROUND($GD$1*$GK$1,2),0)</f>
        <v>0</v>
      </c>
      <c r="GL801" s="22">
        <v>0</v>
      </c>
      <c r="GM801" s="22">
        <f>IF(HB800&gt;0,ROUND($GD$1*$GM$1,0),0)</f>
        <v>0</v>
      </c>
      <c r="GN801" s="22">
        <f>IF(HB800&gt;0,ROUND($GD$1*$GN$1,2),0)</f>
        <v>0</v>
      </c>
      <c r="GO801" s="22">
        <f>IF(HB800&gt;0,ROUND($GD$1*$GO$1,2),0)</f>
        <v>0</v>
      </c>
      <c r="GP801" s="22">
        <f>IF(HB800&gt;0,ROUND($GD$1*$GP$1,2),0)</f>
        <v>0</v>
      </c>
      <c r="GQ801" s="15">
        <f>IF(HB800&gt;0,GK801+SUM(GM801:GP801),0)</f>
        <v>0</v>
      </c>
      <c r="GR801" s="22">
        <f>IF(HB800&gt;0,ROUND(GQ801/12,2),0)</f>
        <v>0</v>
      </c>
      <c r="GS801" s="9">
        <f>INT(GR801)</f>
        <v>0</v>
      </c>
      <c r="GT801" s="23">
        <f>INT((GR801-GS801)*10)/10</f>
        <v>0</v>
      </c>
      <c r="GU801" s="17">
        <f>GR801-GS801-GT801</f>
        <v>0</v>
      </c>
      <c r="GV801" s="23">
        <f>IF(OR(GU801=0.05,GU801=0),GU801,IF(AND(GU801&gt;0.051,GU801&lt;0.1),0.1,IF(AND(GU801&gt;0.001,GU801&lt;0.05),0.05,GU801)))</f>
        <v>0</v>
      </c>
      <c r="GW801" s="23">
        <f>GS801+GT801+GV801</f>
        <v>0</v>
      </c>
      <c r="GX801">
        <f>IF(HB800&gt;0,GX800,0)</f>
        <v>0</v>
      </c>
      <c r="GY801" s="7">
        <f>ROUND(GD801+GJ801+GW801+GX801,2)</f>
        <v>0</v>
      </c>
      <c r="GZ801" s="7">
        <f>IF(AND(GY801&gt;0,GY802=0),GY801,0)</f>
        <v>0</v>
      </c>
      <c r="HA801" s="7">
        <f>IF(HB800&gt;0,HA800,0)</f>
        <v>0</v>
      </c>
      <c r="HB801" s="7">
        <f>IF(ROUND(GY801-HA801,2)&gt;0,ROUND(GY801-HA801,2),0)</f>
        <v>0</v>
      </c>
    </row>
    <row r="802" spans="1:235">
      <c r="BB802">
        <v>800</v>
      </c>
      <c r="BC802" s="7">
        <f>IF(BW801&gt;0,BC801-1000,BC801)</f>
        <v>0</v>
      </c>
      <c r="BD802" s="20">
        <f>IF(BW801&gt;0,ROUND(PMT($F$92/12,$F$96*12,-BC802),5),0)</f>
        <v>0</v>
      </c>
      <c r="BE802" s="15">
        <f>IF(BW801&gt;0,ROUND(BC802*$E$1/1000,2),0)</f>
        <v>0</v>
      </c>
      <c r="BF802" s="15">
        <f>IF(BW801&gt;0,ROUND(MIN(BC802,$F$168)*$BF$1,2),0)</f>
        <v>0</v>
      </c>
      <c r="BG802" s="22">
        <v>0</v>
      </c>
      <c r="BH802" s="22">
        <f>IF(BW801&gt;0,ROUND(MIN(BC802,$F$168)*$BH$1,0),0)</f>
        <v>0</v>
      </c>
      <c r="BI802" s="22">
        <f>IF(BW801&gt;0,ROUND(MIN(BC802,$F$168)*$BI$1,2),0)</f>
        <v>0</v>
      </c>
      <c r="BJ802" s="22">
        <f>IF(BW801&gt;0,ROUND(MIN(BC802,$F$168)*$BJ$1,2),0)</f>
        <v>0</v>
      </c>
      <c r="BK802" s="22">
        <f>IF(BW801&gt;0,ROUND(MIN(BC802,$F$168)*$BK$1,2),0)</f>
        <v>0</v>
      </c>
      <c r="BL802" s="15">
        <f>IF(BW801&gt;0,BF802+SUM(BH802:BK802),0)</f>
        <v>0</v>
      </c>
      <c r="BM802" s="22">
        <f>IF(BW801&gt;0,ROUND(BL802/12,2),0)</f>
        <v>0</v>
      </c>
      <c r="BN802" s="9">
        <f>INT(BM802)</f>
        <v>0</v>
      </c>
      <c r="BO802" s="23">
        <f>INT((BM802-BN802)*10)/10</f>
        <v>0</v>
      </c>
      <c r="BP802" s="17">
        <f>BM802-BN802-BO802</f>
        <v>0</v>
      </c>
      <c r="BQ802" s="23">
        <f>IF(OR(BP802=0.05,BP802=0),BP802,IF(AND(BP802&gt;0.051,BP802&lt;0.1),0.1,IF(AND(BP802&gt;0.001,BP802&lt;0.05),0.05,BP802)))</f>
        <v>0</v>
      </c>
      <c r="BR802" s="23">
        <f>BN802+BO802+BQ802</f>
        <v>0</v>
      </c>
      <c r="BS802">
        <f>IF(BW801&gt;0,BS801,0)</f>
        <v>0</v>
      </c>
      <c r="BT802" s="7">
        <f>SUM(BD802:BE802)+BR802+BS802</f>
        <v>0</v>
      </c>
      <c r="BU802" s="7">
        <f>IF(AND(BT802&gt;0,BT803=0),BT802,0)</f>
        <v>0</v>
      </c>
      <c r="BV802" s="7">
        <f>IF(BW801&gt;0,BV801,0)</f>
        <v>0</v>
      </c>
      <c r="BW802" s="7">
        <f>IF(ROUND(BT802-BV802,2)&gt;0,ROUND(BT802-BV802,2),0)</f>
        <v>0</v>
      </c>
      <c r="CB802">
        <v>800</v>
      </c>
      <c r="CC802" s="7">
        <f>IF(DB801&gt;0,CC801-1000,CC801)</f>
        <v>0</v>
      </c>
      <c r="CD802" s="20">
        <f>IF(DB801&gt;0,ROUND(PMT($F$92/12,$F$96*12,-CC802),5),0)</f>
        <v>0</v>
      </c>
      <c r="CE802" s="15">
        <f>IF(DB801&gt;0,ROUND(CC802*$CE$1/1000,2),0)</f>
        <v>0</v>
      </c>
      <c r="CF802" s="9">
        <f>INT(CE802)</f>
        <v>0</v>
      </c>
      <c r="CG802" s="23">
        <f>INT((CE802-CF802)*10)/10</f>
        <v>0</v>
      </c>
      <c r="CH802" s="17">
        <f>CE802-CF802-CG802</f>
        <v>0</v>
      </c>
      <c r="CI802" s="23">
        <f>IF(OR(CH802=0.05,CH802=0),CH802,IF(AND(CH802&gt;0.051,CH802&lt;0.1),0.1,IF(AND(CH802&gt;0.001,CH802&lt;0.05),0.05,CH802)))</f>
        <v>0</v>
      </c>
      <c r="CJ802" s="23">
        <f>CF802+CG802+CI802</f>
        <v>0</v>
      </c>
      <c r="CK802" s="15">
        <f>IF(DB801&gt;0,ROUND($CD$1*$CK$1,2),0)</f>
        <v>0</v>
      </c>
      <c r="CL802" s="22">
        <v>0</v>
      </c>
      <c r="CM802" s="22">
        <f>IF(DB801&gt;0,ROUND($CD$1*$CM$1,2),0)</f>
        <v>0</v>
      </c>
      <c r="CN802" s="22">
        <f>IF(DB801&gt;0,ROUND($CD$1*$CN$1,2),0)</f>
        <v>0</v>
      </c>
      <c r="CO802" s="22">
        <f>IF(DB801&gt;0,ROUND($CD$1*$CO$1,2),0)</f>
        <v>0</v>
      </c>
      <c r="CP802" s="22">
        <f>IF(DB801&gt;0,ROUND($CD$1*$CP$1,2),0)</f>
        <v>0</v>
      </c>
      <c r="CQ802" s="15">
        <f>IF(DB801&gt;0,CK802+SUM(CM802:CP802),0)</f>
        <v>0</v>
      </c>
      <c r="CR802" s="22">
        <f>IF(DB801&gt;0,ROUND(CQ802/12,2),0)</f>
        <v>0</v>
      </c>
      <c r="CS802" s="9">
        <f>INT(CR802)</f>
        <v>0</v>
      </c>
      <c r="CT802" s="23">
        <f>INT((CR802-CS802)*10)/10</f>
        <v>0</v>
      </c>
      <c r="CU802" s="17">
        <f>CR802-CS802-CT802</f>
        <v>0</v>
      </c>
      <c r="CV802" s="23">
        <f>IF(OR(CU802=0.05,CU802=0),CU802,IF(AND(CU802&gt;0.051,CU802&lt;0.1),0.1,IF(AND(CU802&gt;0.001,CU802&lt;0.05),0.05,CU802)))</f>
        <v>0</v>
      </c>
      <c r="CW802" s="23">
        <f>CS802+CT802+CV802</f>
        <v>0</v>
      </c>
      <c r="CX802">
        <f>IF(DB801&gt;0,CX801,0)</f>
        <v>0</v>
      </c>
      <c r="CY802" s="7">
        <f>ROUND(CD802+CJ802+CW802+CX802,2)</f>
        <v>0</v>
      </c>
      <c r="CZ802" s="7">
        <f>IF(AND(CY802&gt;0,CY803=0),CY802,0)</f>
        <v>0</v>
      </c>
      <c r="DA802" s="7">
        <f>IF(DB801&gt;0,DA801,0)</f>
        <v>0</v>
      </c>
      <c r="DB802" s="7">
        <f>IF(ROUND(CY802-DA802,2)&gt;0,ROUND(CY802-DA802,2),0)</f>
        <v>0</v>
      </c>
      <c r="EB802">
        <v>800</v>
      </c>
      <c r="EC802" s="7">
        <f>IF(FB801&gt;0,EC801-1000,EC801)</f>
        <v>0</v>
      </c>
      <c r="ED802" s="20">
        <f>IF(FB801&gt;0,ROUND(PMT($F$92/12,$F$96*12,-EC802),5),0)</f>
        <v>0</v>
      </c>
      <c r="EE802" s="15">
        <f>IF(FB801&gt;0,ROUND(EC802*$EE$1/1000,2),0)</f>
        <v>0</v>
      </c>
      <c r="EF802" s="9">
        <f>INT(EE802)</f>
        <v>0</v>
      </c>
      <c r="EG802" s="23">
        <f>INT((EE802-EF802)*10)/10</f>
        <v>0</v>
      </c>
      <c r="EH802" s="17">
        <f>EE802-EF802-EG802</f>
        <v>0</v>
      </c>
      <c r="EI802" s="23">
        <f>IF(OR(EH802=0.05,EH802=0),EH802,IF(AND(EH802&gt;0.051,EH802&lt;0.1),0.1,IF(AND(EH802&gt;0.001,EH802&lt;0.05),0.05,EH802)))</f>
        <v>0</v>
      </c>
      <c r="EJ802" s="23">
        <f>EF802+EG802+EI802</f>
        <v>0</v>
      </c>
      <c r="EK802" s="15">
        <f>IF(FB801&gt;0,ROUND($ED$1*$EK$1,2),0)</f>
        <v>0</v>
      </c>
      <c r="EL802" s="22">
        <v>0</v>
      </c>
      <c r="EM802" s="22">
        <f>IF(FB801&gt;0,ROUND($ED$1*$EM$1,0),0)</f>
        <v>0</v>
      </c>
      <c r="EN802" s="22">
        <f>IF(FB801&gt;0,ROUND($ED$1*$EN$1,2),0)</f>
        <v>0</v>
      </c>
      <c r="EO802" s="22">
        <f>IF(FB801&gt;0,ROUND($ED$1*$EO$1,2),0)</f>
        <v>0</v>
      </c>
      <c r="EP802" s="22">
        <f>IF(FB801&gt;0,ROUND($ED$1*$EP$1,2),0)</f>
        <v>0</v>
      </c>
      <c r="EQ802" s="15">
        <f>IF(FB801&gt;0,EK802+SUM(EM802:EP802),0)</f>
        <v>0</v>
      </c>
      <c r="ER802" s="22">
        <f>IF(FB801&gt;0,ROUND(EQ802/12,2),0)</f>
        <v>0</v>
      </c>
      <c r="ES802" s="9">
        <f>INT(ER802)</f>
        <v>0</v>
      </c>
      <c r="ET802" s="23">
        <f>INT((ER802-ES802)*10)/10</f>
        <v>0</v>
      </c>
      <c r="EU802" s="17">
        <f>ER802-ES802-ET802</f>
        <v>0</v>
      </c>
      <c r="EV802" s="23">
        <f>IF(OR(EU802=0.05,EU802=0),EU802,IF(AND(EU802&gt;0.051,EU802&lt;0.1),0.1,IF(AND(EU802&gt;0.001,EU802&lt;0.05),0.05,EU802)))</f>
        <v>0</v>
      </c>
      <c r="EW802" s="23">
        <f>ES802+ET802+EV802</f>
        <v>0</v>
      </c>
      <c r="EX802">
        <f>IF(FB801&gt;0,EX801,0)</f>
        <v>0</v>
      </c>
      <c r="EY802" s="7">
        <f>ROUND(ED802+EJ802+EW802+EX802,2)</f>
        <v>0</v>
      </c>
      <c r="EZ802" s="7">
        <f>IF(AND(EY802&gt;0,EY803=0),EY802,0)</f>
        <v>0</v>
      </c>
      <c r="FA802" s="7">
        <f>IF(FB801&gt;0,FA801,0)</f>
        <v>0</v>
      </c>
      <c r="FB802" s="7">
        <f>IF(ROUND(EY802-FA802,2)&gt;0,ROUND(EY802-FA802,2),0)</f>
        <v>0</v>
      </c>
      <c r="GB802">
        <v>800</v>
      </c>
      <c r="GC802" s="7">
        <f>IF(HB801&gt;0,GC801-1000,GC801)</f>
        <v>0</v>
      </c>
      <c r="GD802" s="20">
        <f>IF(HB801&gt;0,ROUND(PMT($F$92/12,$F$96*12,-GC802),5),0)</f>
        <v>0</v>
      </c>
      <c r="GE802" s="15">
        <f>IF(HB801&gt;0,ROUND(GC802*$GE$1/1000,2),0)</f>
        <v>0</v>
      </c>
      <c r="GF802" s="9">
        <f>INT(GE802)</f>
        <v>0</v>
      </c>
      <c r="GG802" s="23">
        <f>INT((GE802-GF802)*10)/10</f>
        <v>0</v>
      </c>
      <c r="GH802" s="17">
        <f>GE802-GF802-GG802</f>
        <v>0</v>
      </c>
      <c r="GI802" s="23">
        <f>IF(OR(GH802=0.05,GH802=0),GH802,IF(AND(GH802&gt;0.051,GH802&lt;0.1),0.1,IF(AND(GH802&gt;0.001,GH802&lt;0.05),0.05,GH802)))</f>
        <v>0</v>
      </c>
      <c r="GJ802" s="23">
        <f>GF802+GG802+GI802</f>
        <v>0</v>
      </c>
      <c r="GK802" s="15">
        <f>IF(HB801&gt;0,ROUND($GD$1*$GK$1,2),0)</f>
        <v>0</v>
      </c>
      <c r="GL802" s="22">
        <v>0</v>
      </c>
      <c r="GM802" s="22">
        <f>IF(HB801&gt;0,ROUND($GD$1*$GM$1,0),0)</f>
        <v>0</v>
      </c>
      <c r="GN802" s="22">
        <f>IF(HB801&gt;0,ROUND($GD$1*$GN$1,2),0)</f>
        <v>0</v>
      </c>
      <c r="GO802" s="22">
        <f>IF(HB801&gt;0,ROUND($GD$1*$GO$1,2),0)</f>
        <v>0</v>
      </c>
      <c r="GP802" s="22">
        <f>IF(HB801&gt;0,ROUND($GD$1*$GP$1,2),0)</f>
        <v>0</v>
      </c>
      <c r="GQ802" s="15">
        <f>IF(HB801&gt;0,GK802+SUM(GM802:GP802),0)</f>
        <v>0</v>
      </c>
      <c r="GR802" s="22">
        <f>IF(HB801&gt;0,ROUND(GQ802/12,2),0)</f>
        <v>0</v>
      </c>
      <c r="GS802" s="9">
        <f>INT(GR802)</f>
        <v>0</v>
      </c>
      <c r="GT802" s="23">
        <f>INT((GR802-GS802)*10)/10</f>
        <v>0</v>
      </c>
      <c r="GU802" s="17">
        <f>GR802-GS802-GT802</f>
        <v>0</v>
      </c>
      <c r="GV802" s="23">
        <f>IF(OR(GU802=0.05,GU802=0),GU802,IF(AND(GU802&gt;0.051,GU802&lt;0.1),0.1,IF(AND(GU802&gt;0.001,GU802&lt;0.05),0.05,GU802)))</f>
        <v>0</v>
      </c>
      <c r="GW802" s="23">
        <f>GS802+GT802+GV802</f>
        <v>0</v>
      </c>
      <c r="GX802">
        <f>IF(HB801&gt;0,GX801,0)</f>
        <v>0</v>
      </c>
      <c r="GY802" s="7">
        <f>ROUND(GD802+GJ802+GW802+GX802,2)</f>
        <v>0</v>
      </c>
      <c r="GZ802" s="7">
        <f>IF(AND(GY802&gt;0,GY803=0),GY802,0)</f>
        <v>0</v>
      </c>
      <c r="HA802" s="7">
        <f>IF(HB801&gt;0,HA801,0)</f>
        <v>0</v>
      </c>
      <c r="HB802" s="7">
        <f>IF(ROUND(GY802-HA802,2)&gt;0,ROUND(GY802-HA802,2),0)</f>
        <v>0</v>
      </c>
    </row>
    <row r="803" spans="1:235">
      <c r="BB803">
        <v>801</v>
      </c>
      <c r="BC803" s="7">
        <f>IF(BW802&gt;0,BC802-1000,BC802)</f>
        <v>0</v>
      </c>
      <c r="BD803" s="20">
        <f>IF(BW802&gt;0,ROUND(PMT($F$92/12,$F$96*12,-BC803),5),0)</f>
        <v>0</v>
      </c>
      <c r="BE803" s="15">
        <f>IF(BW802&gt;0,ROUND(BC803*$E$1/1000,2),0)</f>
        <v>0</v>
      </c>
      <c r="BF803" s="15">
        <f>IF(BW802&gt;0,ROUND(MIN(BC803,$F$168)*$BF$1,2),0)</f>
        <v>0</v>
      </c>
      <c r="BG803" s="22">
        <v>0</v>
      </c>
      <c r="BH803" s="22">
        <f>IF(BW802&gt;0,ROUND(MIN(BC803,$F$168)*$BH$1,0),0)</f>
        <v>0</v>
      </c>
      <c r="BI803" s="22">
        <f>IF(BW802&gt;0,ROUND(MIN(BC803,$F$168)*$BI$1,2),0)</f>
        <v>0</v>
      </c>
      <c r="BJ803" s="22">
        <f>IF(BW802&gt;0,ROUND(MIN(BC803,$F$168)*$BJ$1,2),0)</f>
        <v>0</v>
      </c>
      <c r="BK803" s="22">
        <f>IF(BW802&gt;0,ROUND(MIN(BC803,$F$168)*$BK$1,2),0)</f>
        <v>0</v>
      </c>
      <c r="BL803" s="15">
        <f>IF(BW802&gt;0,BF803+SUM(BH803:BK803),0)</f>
        <v>0</v>
      </c>
      <c r="BM803" s="22">
        <f>IF(BW802&gt;0,ROUND(BL803/12,2),0)</f>
        <v>0</v>
      </c>
      <c r="BN803" s="9">
        <f>INT(BM803)</f>
        <v>0</v>
      </c>
      <c r="BO803" s="23">
        <f>INT((BM803-BN803)*10)/10</f>
        <v>0</v>
      </c>
      <c r="BP803" s="17">
        <f>BM803-BN803-BO803</f>
        <v>0</v>
      </c>
      <c r="BQ803" s="23">
        <f>IF(OR(BP803=0.05,BP803=0),BP803,IF(AND(BP803&gt;0.051,BP803&lt;0.1),0.1,IF(AND(BP803&gt;0.001,BP803&lt;0.05),0.05,BP803)))</f>
        <v>0</v>
      </c>
      <c r="BR803" s="23">
        <f>BN803+BO803+BQ803</f>
        <v>0</v>
      </c>
      <c r="BS803">
        <f>IF(BW802&gt;0,BS802,0)</f>
        <v>0</v>
      </c>
      <c r="BT803" s="7">
        <f>SUM(BD803:BE803)+BR803+BS803</f>
        <v>0</v>
      </c>
      <c r="BU803" s="7">
        <f>IF(AND(BT803&gt;0,BT804=0),BT803,0)</f>
        <v>0</v>
      </c>
      <c r="BV803" s="7">
        <f>IF(BW802&gt;0,BV802,0)</f>
        <v>0</v>
      </c>
      <c r="BW803" s="7">
        <f>IF(ROUND(BT803-BV803,2)&gt;0,ROUND(BT803-BV803,2),0)</f>
        <v>0</v>
      </c>
      <c r="CB803">
        <v>801</v>
      </c>
      <c r="CC803" s="7">
        <f>IF(DB802&gt;0,CC802-1000,CC802)</f>
        <v>0</v>
      </c>
      <c r="CD803" s="20">
        <f>IF(DB802&gt;0,ROUND(PMT($F$92/12,$F$96*12,-CC803),5),0)</f>
        <v>0</v>
      </c>
      <c r="CE803" s="15">
        <f>IF(DB802&gt;0,ROUND(CC803*$CE$1/1000,2),0)</f>
        <v>0</v>
      </c>
      <c r="CF803" s="9">
        <f>INT(CE803)</f>
        <v>0</v>
      </c>
      <c r="CG803" s="23">
        <f>INT((CE803-CF803)*10)/10</f>
        <v>0</v>
      </c>
      <c r="CH803" s="17">
        <f>CE803-CF803-CG803</f>
        <v>0</v>
      </c>
      <c r="CI803" s="23">
        <f>IF(OR(CH803=0.05,CH803=0),CH803,IF(AND(CH803&gt;0.051,CH803&lt;0.1),0.1,IF(AND(CH803&gt;0.001,CH803&lt;0.05),0.05,CH803)))</f>
        <v>0</v>
      </c>
      <c r="CJ803" s="23">
        <f>CF803+CG803+CI803</f>
        <v>0</v>
      </c>
      <c r="CK803" s="15">
        <f>IF(DB802&gt;0,ROUND($CD$1*$CK$1,2),0)</f>
        <v>0</v>
      </c>
      <c r="CL803" s="22">
        <v>0</v>
      </c>
      <c r="CM803" s="22">
        <f>IF(DB802&gt;0,ROUND($CD$1*$CM$1,2),0)</f>
        <v>0</v>
      </c>
      <c r="CN803" s="22">
        <f>IF(DB802&gt;0,ROUND($CD$1*$CN$1,2),0)</f>
        <v>0</v>
      </c>
      <c r="CO803" s="22">
        <f>IF(DB802&gt;0,ROUND($CD$1*$CO$1,2),0)</f>
        <v>0</v>
      </c>
      <c r="CP803" s="22">
        <f>IF(DB802&gt;0,ROUND($CD$1*$CP$1,2),0)</f>
        <v>0</v>
      </c>
      <c r="CQ803" s="15">
        <f>IF(DB802&gt;0,CK803+SUM(CM803:CP803),0)</f>
        <v>0</v>
      </c>
      <c r="CR803" s="22">
        <f>IF(DB802&gt;0,ROUND(CQ803/12,2),0)</f>
        <v>0</v>
      </c>
      <c r="CS803" s="9">
        <f>INT(CR803)</f>
        <v>0</v>
      </c>
      <c r="CT803" s="23">
        <f>INT((CR803-CS803)*10)/10</f>
        <v>0</v>
      </c>
      <c r="CU803" s="17">
        <f>CR803-CS803-CT803</f>
        <v>0</v>
      </c>
      <c r="CV803" s="23">
        <f>IF(OR(CU803=0.05,CU803=0),CU803,IF(AND(CU803&gt;0.051,CU803&lt;0.1),0.1,IF(AND(CU803&gt;0.001,CU803&lt;0.05),0.05,CU803)))</f>
        <v>0</v>
      </c>
      <c r="CW803" s="23">
        <f>CS803+CT803+CV803</f>
        <v>0</v>
      </c>
      <c r="CX803">
        <f>IF(DB802&gt;0,CX802,0)</f>
        <v>0</v>
      </c>
      <c r="CY803" s="7">
        <f>ROUND(CD803+CJ803+CW803+CX803,2)</f>
        <v>0</v>
      </c>
      <c r="CZ803" s="7">
        <f>IF(AND(CY803&gt;0,CY804=0),CY803,0)</f>
        <v>0</v>
      </c>
      <c r="DA803" s="7">
        <f>IF(DB802&gt;0,DA802,0)</f>
        <v>0</v>
      </c>
      <c r="DB803" s="7">
        <f>IF(ROUND(CY803-DA803,2)&gt;0,ROUND(CY803-DA803,2),0)</f>
        <v>0</v>
      </c>
      <c r="EB803">
        <v>801</v>
      </c>
      <c r="EC803" s="7">
        <f>IF(FB802&gt;0,EC802-1000,EC802)</f>
        <v>0</v>
      </c>
      <c r="ED803" s="20">
        <f>IF(FB802&gt;0,ROUND(PMT($F$92/12,$F$96*12,-EC803),5),0)</f>
        <v>0</v>
      </c>
      <c r="EE803" s="15">
        <f>IF(FB802&gt;0,ROUND(EC803*$EE$1/1000,2),0)</f>
        <v>0</v>
      </c>
      <c r="EF803" s="9">
        <f>INT(EE803)</f>
        <v>0</v>
      </c>
      <c r="EG803" s="23">
        <f>INT((EE803-EF803)*10)/10</f>
        <v>0</v>
      </c>
      <c r="EH803" s="17">
        <f>EE803-EF803-EG803</f>
        <v>0</v>
      </c>
      <c r="EI803" s="23">
        <f>IF(OR(EH803=0.05,EH803=0),EH803,IF(AND(EH803&gt;0.051,EH803&lt;0.1),0.1,IF(AND(EH803&gt;0.001,EH803&lt;0.05),0.05,EH803)))</f>
        <v>0</v>
      </c>
      <c r="EJ803" s="23">
        <f>EF803+EG803+EI803</f>
        <v>0</v>
      </c>
      <c r="EK803" s="15">
        <f>IF(FB802&gt;0,ROUND($ED$1*$EK$1,2),0)</f>
        <v>0</v>
      </c>
      <c r="EL803" s="22">
        <v>0</v>
      </c>
      <c r="EM803" s="22">
        <f>IF(FB802&gt;0,ROUND($ED$1*$EM$1,0),0)</f>
        <v>0</v>
      </c>
      <c r="EN803" s="22">
        <f>IF(FB802&gt;0,ROUND($ED$1*$EN$1,2),0)</f>
        <v>0</v>
      </c>
      <c r="EO803" s="22">
        <f>IF(FB802&gt;0,ROUND($ED$1*$EO$1,2),0)</f>
        <v>0</v>
      </c>
      <c r="EP803" s="22">
        <f>IF(FB802&gt;0,ROUND($ED$1*$EP$1,2),0)</f>
        <v>0</v>
      </c>
      <c r="EQ803" s="15">
        <f>IF(FB802&gt;0,EK803+SUM(EM803:EP803),0)</f>
        <v>0</v>
      </c>
      <c r="ER803" s="22">
        <f>IF(FB802&gt;0,ROUND(EQ803/12,2),0)</f>
        <v>0</v>
      </c>
      <c r="ES803" s="9">
        <f>INT(ER803)</f>
        <v>0</v>
      </c>
      <c r="ET803" s="23">
        <f>INT((ER803-ES803)*10)/10</f>
        <v>0</v>
      </c>
      <c r="EU803" s="17">
        <f>ER803-ES803-ET803</f>
        <v>0</v>
      </c>
      <c r="EV803" s="23">
        <f>IF(OR(EU803=0.05,EU803=0),EU803,IF(AND(EU803&gt;0.051,EU803&lt;0.1),0.1,IF(AND(EU803&gt;0.001,EU803&lt;0.05),0.05,EU803)))</f>
        <v>0</v>
      </c>
      <c r="EW803" s="23">
        <f>ES803+ET803+EV803</f>
        <v>0</v>
      </c>
      <c r="EX803">
        <f>IF(FB802&gt;0,EX802,0)</f>
        <v>0</v>
      </c>
      <c r="EY803" s="7">
        <f>ROUND(ED803+EJ803+EW803+EX803,2)</f>
        <v>0</v>
      </c>
      <c r="EZ803" s="7">
        <f>IF(AND(EY803&gt;0,EY804=0),EY803,0)</f>
        <v>0</v>
      </c>
      <c r="FA803" s="7">
        <f>IF(FB802&gt;0,FA802,0)</f>
        <v>0</v>
      </c>
      <c r="FB803" s="7">
        <f>IF(ROUND(EY803-FA803,2)&gt;0,ROUND(EY803-FA803,2),0)</f>
        <v>0</v>
      </c>
      <c r="GB803">
        <v>801</v>
      </c>
      <c r="GC803" s="7">
        <f>IF(HB802&gt;0,GC802-1000,GC802)</f>
        <v>0</v>
      </c>
      <c r="GD803" s="20">
        <f>IF(HB802&gt;0,ROUND(PMT($F$92/12,$F$96*12,-GC803),5),0)</f>
        <v>0</v>
      </c>
      <c r="GE803" s="15">
        <f>IF(HB802&gt;0,ROUND(GC803*$GE$1/1000,2),0)</f>
        <v>0</v>
      </c>
      <c r="GF803" s="9">
        <f>INT(GE803)</f>
        <v>0</v>
      </c>
      <c r="GG803" s="23">
        <f>INT((GE803-GF803)*10)/10</f>
        <v>0</v>
      </c>
      <c r="GH803" s="17">
        <f>GE803-GF803-GG803</f>
        <v>0</v>
      </c>
      <c r="GI803" s="23">
        <f>IF(OR(GH803=0.05,GH803=0),GH803,IF(AND(GH803&gt;0.051,GH803&lt;0.1),0.1,IF(AND(GH803&gt;0.001,GH803&lt;0.05),0.05,GH803)))</f>
        <v>0</v>
      </c>
      <c r="GJ803" s="23">
        <f>GF803+GG803+GI803</f>
        <v>0</v>
      </c>
      <c r="GK803" s="15">
        <f>IF(HB802&gt;0,ROUND($GD$1*$GK$1,2),0)</f>
        <v>0</v>
      </c>
      <c r="GL803" s="22">
        <v>0</v>
      </c>
      <c r="GM803" s="22">
        <f>IF(HB802&gt;0,ROUND($GD$1*$GM$1,0),0)</f>
        <v>0</v>
      </c>
      <c r="GN803" s="22">
        <f>IF(HB802&gt;0,ROUND($GD$1*$GN$1,2),0)</f>
        <v>0</v>
      </c>
      <c r="GO803" s="22">
        <f>IF(HB802&gt;0,ROUND($GD$1*$GO$1,2),0)</f>
        <v>0</v>
      </c>
      <c r="GP803" s="22">
        <f>IF(HB802&gt;0,ROUND($GD$1*$GP$1,2),0)</f>
        <v>0</v>
      </c>
      <c r="GQ803" s="15">
        <f>IF(HB802&gt;0,GK803+SUM(GM803:GP803),0)</f>
        <v>0</v>
      </c>
      <c r="GR803" s="22">
        <f>IF(HB802&gt;0,ROUND(GQ803/12,2),0)</f>
        <v>0</v>
      </c>
      <c r="GS803" s="9">
        <f>INT(GR803)</f>
        <v>0</v>
      </c>
      <c r="GT803" s="23">
        <f>INT((GR803-GS803)*10)/10</f>
        <v>0</v>
      </c>
      <c r="GU803" s="17">
        <f>GR803-GS803-GT803</f>
        <v>0</v>
      </c>
      <c r="GV803" s="23">
        <f>IF(OR(GU803=0.05,GU803=0),GU803,IF(AND(GU803&gt;0.051,GU803&lt;0.1),0.1,IF(AND(GU803&gt;0.001,GU803&lt;0.05),0.05,GU803)))</f>
        <v>0</v>
      </c>
      <c r="GW803" s="23">
        <f>GS803+GT803+GV803</f>
        <v>0</v>
      </c>
      <c r="GX803">
        <f>IF(HB802&gt;0,GX802,0)</f>
        <v>0</v>
      </c>
      <c r="GY803" s="7">
        <f>ROUND(GD803+GJ803+GW803+GX803,2)</f>
        <v>0</v>
      </c>
      <c r="GZ803" s="7">
        <f>IF(AND(GY803&gt;0,GY804=0),GY803,0)</f>
        <v>0</v>
      </c>
      <c r="HA803" s="7">
        <f>IF(HB802&gt;0,HA802,0)</f>
        <v>0</v>
      </c>
      <c r="HB803" s="7">
        <f>IF(ROUND(GY803-HA803,2)&gt;0,ROUND(GY803-HA803,2),0)</f>
        <v>0</v>
      </c>
    </row>
    <row r="804" spans="1:235">
      <c r="BB804">
        <v>802</v>
      </c>
      <c r="BC804" s="7">
        <f>IF(BW803&gt;0,BC803-1000,BC803)</f>
        <v>0</v>
      </c>
      <c r="BD804" s="20">
        <f>IF(BW803&gt;0,ROUND(PMT($F$92/12,$F$96*12,-BC804),5),0)</f>
        <v>0</v>
      </c>
      <c r="BE804" s="15">
        <f>IF(BW803&gt;0,ROUND(BC804*$E$1/1000,2),0)</f>
        <v>0</v>
      </c>
      <c r="BF804" s="15">
        <f>IF(BW803&gt;0,ROUND(MIN(BC804,$F$168)*$BF$1,2),0)</f>
        <v>0</v>
      </c>
      <c r="BG804" s="22">
        <v>0</v>
      </c>
      <c r="BH804" s="22">
        <f>IF(BW803&gt;0,ROUND(MIN(BC804,$F$168)*$BH$1,0),0)</f>
        <v>0</v>
      </c>
      <c r="BI804" s="22">
        <f>IF(BW803&gt;0,ROUND(MIN(BC804,$F$168)*$BI$1,2),0)</f>
        <v>0</v>
      </c>
      <c r="BJ804" s="22">
        <f>IF(BW803&gt;0,ROUND(MIN(BC804,$F$168)*$BJ$1,2),0)</f>
        <v>0</v>
      </c>
      <c r="BK804" s="22">
        <f>IF(BW803&gt;0,ROUND(MIN(BC804,$F$168)*$BK$1,2),0)</f>
        <v>0</v>
      </c>
      <c r="BL804" s="15">
        <f>IF(BW803&gt;0,BF804+SUM(BH804:BK804),0)</f>
        <v>0</v>
      </c>
      <c r="BM804" s="22">
        <f>IF(BW803&gt;0,ROUND(BL804/12,2),0)</f>
        <v>0</v>
      </c>
      <c r="BN804" s="9">
        <f>INT(BM804)</f>
        <v>0</v>
      </c>
      <c r="BO804" s="23">
        <f>INT((BM804-BN804)*10)/10</f>
        <v>0</v>
      </c>
      <c r="BP804" s="17">
        <f>BM804-BN804-BO804</f>
        <v>0</v>
      </c>
      <c r="BQ804" s="23">
        <f>IF(OR(BP804=0.05,BP804=0),BP804,IF(AND(BP804&gt;0.051,BP804&lt;0.1),0.1,IF(AND(BP804&gt;0.001,BP804&lt;0.05),0.05,BP804)))</f>
        <v>0</v>
      </c>
      <c r="BR804" s="23">
        <f>BN804+BO804+BQ804</f>
        <v>0</v>
      </c>
      <c r="BS804">
        <f>IF(BW803&gt;0,BS803,0)</f>
        <v>0</v>
      </c>
      <c r="BT804" s="7">
        <f>SUM(BD804:BE804)+BR804+BS804</f>
        <v>0</v>
      </c>
      <c r="BU804" s="7">
        <f>IF(AND(BT804&gt;0,BT805=0),BT804,0)</f>
        <v>0</v>
      </c>
      <c r="BV804" s="7">
        <f>IF(BW803&gt;0,BV803,0)</f>
        <v>0</v>
      </c>
      <c r="BW804" s="7">
        <f>IF(ROUND(BT804-BV804,2)&gt;0,ROUND(BT804-BV804,2),0)</f>
        <v>0</v>
      </c>
      <c r="CB804">
        <v>802</v>
      </c>
      <c r="CC804" s="7">
        <f>IF(DB803&gt;0,CC803-1000,CC803)</f>
        <v>0</v>
      </c>
      <c r="CD804" s="20">
        <f>IF(DB803&gt;0,ROUND(PMT($F$92/12,$F$96*12,-CC804),5),0)</f>
        <v>0</v>
      </c>
      <c r="CE804" s="15">
        <f>IF(DB803&gt;0,ROUND(CC804*$CE$1/1000,2),0)</f>
        <v>0</v>
      </c>
      <c r="CF804" s="9">
        <f>INT(CE804)</f>
        <v>0</v>
      </c>
      <c r="CG804" s="23">
        <f>INT((CE804-CF804)*10)/10</f>
        <v>0</v>
      </c>
      <c r="CH804" s="17">
        <f>CE804-CF804-CG804</f>
        <v>0</v>
      </c>
      <c r="CI804" s="23">
        <f>IF(OR(CH804=0.05,CH804=0),CH804,IF(AND(CH804&gt;0.051,CH804&lt;0.1),0.1,IF(AND(CH804&gt;0.001,CH804&lt;0.05),0.05,CH804)))</f>
        <v>0</v>
      </c>
      <c r="CJ804" s="23">
        <f>CF804+CG804+CI804</f>
        <v>0</v>
      </c>
      <c r="CK804" s="15">
        <f>IF(DB803&gt;0,ROUND($CD$1*$CK$1,2),0)</f>
        <v>0</v>
      </c>
      <c r="CL804" s="22">
        <v>0</v>
      </c>
      <c r="CM804" s="22">
        <f>IF(DB803&gt;0,ROUND($CD$1*$CM$1,2),0)</f>
        <v>0</v>
      </c>
      <c r="CN804" s="22">
        <f>IF(DB803&gt;0,ROUND($CD$1*$CN$1,2),0)</f>
        <v>0</v>
      </c>
      <c r="CO804" s="22">
        <f>IF(DB803&gt;0,ROUND($CD$1*$CO$1,2),0)</f>
        <v>0</v>
      </c>
      <c r="CP804" s="22">
        <f>IF(DB803&gt;0,ROUND($CD$1*$CP$1,2),0)</f>
        <v>0</v>
      </c>
      <c r="CQ804" s="15">
        <f>IF(DB803&gt;0,CK804+SUM(CM804:CP804),0)</f>
        <v>0</v>
      </c>
      <c r="CR804" s="22">
        <f>IF(DB803&gt;0,ROUND(CQ804/12,2),0)</f>
        <v>0</v>
      </c>
      <c r="CS804" s="9">
        <f>INT(CR804)</f>
        <v>0</v>
      </c>
      <c r="CT804" s="23">
        <f>INT((CR804-CS804)*10)/10</f>
        <v>0</v>
      </c>
      <c r="CU804" s="17">
        <f>CR804-CS804-CT804</f>
        <v>0</v>
      </c>
      <c r="CV804" s="23">
        <f>IF(OR(CU804=0.05,CU804=0),CU804,IF(AND(CU804&gt;0.051,CU804&lt;0.1),0.1,IF(AND(CU804&gt;0.001,CU804&lt;0.05),0.05,CU804)))</f>
        <v>0</v>
      </c>
      <c r="CW804" s="23">
        <f>CS804+CT804+CV804</f>
        <v>0</v>
      </c>
      <c r="CX804">
        <f>IF(DB803&gt;0,CX803,0)</f>
        <v>0</v>
      </c>
      <c r="CY804" s="7">
        <f>ROUND(CD804+CJ804+CW804+CX804,2)</f>
        <v>0</v>
      </c>
      <c r="CZ804" s="7">
        <f>IF(AND(CY804&gt;0,CY805=0),CY804,0)</f>
        <v>0</v>
      </c>
      <c r="DA804" s="7">
        <f>IF(DB803&gt;0,DA803,0)</f>
        <v>0</v>
      </c>
      <c r="DB804" s="7">
        <f>IF(ROUND(CY804-DA804,2)&gt;0,ROUND(CY804-DA804,2),0)</f>
        <v>0</v>
      </c>
      <c r="EB804">
        <v>802</v>
      </c>
      <c r="EC804" s="7">
        <f>IF(FB803&gt;0,EC803-1000,EC803)</f>
        <v>0</v>
      </c>
      <c r="ED804" s="20">
        <f>IF(FB803&gt;0,ROUND(PMT($F$92/12,$F$96*12,-EC804),5),0)</f>
        <v>0</v>
      </c>
      <c r="EE804" s="15">
        <f>IF(FB803&gt;0,ROUND(EC804*$EE$1/1000,2),0)</f>
        <v>0</v>
      </c>
      <c r="EF804" s="9">
        <f>INT(EE804)</f>
        <v>0</v>
      </c>
      <c r="EG804" s="23">
        <f>INT((EE804-EF804)*10)/10</f>
        <v>0</v>
      </c>
      <c r="EH804" s="17">
        <f>EE804-EF804-EG804</f>
        <v>0</v>
      </c>
      <c r="EI804" s="23">
        <f>IF(OR(EH804=0.05,EH804=0),EH804,IF(AND(EH804&gt;0.051,EH804&lt;0.1),0.1,IF(AND(EH804&gt;0.001,EH804&lt;0.05),0.05,EH804)))</f>
        <v>0</v>
      </c>
      <c r="EJ804" s="23">
        <f>EF804+EG804+EI804</f>
        <v>0</v>
      </c>
      <c r="EK804" s="15">
        <f>IF(FB803&gt;0,ROUND($ED$1*$EK$1,2),0)</f>
        <v>0</v>
      </c>
      <c r="EL804" s="22">
        <v>0</v>
      </c>
      <c r="EM804" s="22">
        <f>IF(FB803&gt;0,ROUND($ED$1*$EM$1,0),0)</f>
        <v>0</v>
      </c>
      <c r="EN804" s="22">
        <f>IF(FB803&gt;0,ROUND($ED$1*$EN$1,2),0)</f>
        <v>0</v>
      </c>
      <c r="EO804" s="22">
        <f>IF(FB803&gt;0,ROUND($ED$1*$EO$1,2),0)</f>
        <v>0</v>
      </c>
      <c r="EP804" s="22">
        <f>IF(FB803&gt;0,ROUND($ED$1*$EP$1,2),0)</f>
        <v>0</v>
      </c>
      <c r="EQ804" s="15">
        <f>IF(FB803&gt;0,EK804+SUM(EM804:EP804),0)</f>
        <v>0</v>
      </c>
      <c r="ER804" s="22">
        <f>IF(FB803&gt;0,ROUND(EQ804/12,2),0)</f>
        <v>0</v>
      </c>
      <c r="ES804" s="9">
        <f>INT(ER804)</f>
        <v>0</v>
      </c>
      <c r="ET804" s="23">
        <f>INT((ER804-ES804)*10)/10</f>
        <v>0</v>
      </c>
      <c r="EU804" s="17">
        <f>ER804-ES804-ET804</f>
        <v>0</v>
      </c>
      <c r="EV804" s="23">
        <f>IF(OR(EU804=0.05,EU804=0),EU804,IF(AND(EU804&gt;0.051,EU804&lt;0.1),0.1,IF(AND(EU804&gt;0.001,EU804&lt;0.05),0.05,EU804)))</f>
        <v>0</v>
      </c>
      <c r="EW804" s="23">
        <f>ES804+ET804+EV804</f>
        <v>0</v>
      </c>
      <c r="EX804">
        <f>IF(FB803&gt;0,EX803,0)</f>
        <v>0</v>
      </c>
      <c r="EY804" s="7">
        <f>ROUND(ED804+EJ804+EW804+EX804,2)</f>
        <v>0</v>
      </c>
      <c r="EZ804" s="7">
        <f>IF(AND(EY804&gt;0,EY805=0),EY804,0)</f>
        <v>0</v>
      </c>
      <c r="FA804" s="7">
        <f>IF(FB803&gt;0,FA803,0)</f>
        <v>0</v>
      </c>
      <c r="FB804" s="7">
        <f>IF(ROUND(EY804-FA804,2)&gt;0,ROUND(EY804-FA804,2),0)</f>
        <v>0</v>
      </c>
      <c r="GB804">
        <v>802</v>
      </c>
      <c r="GC804" s="7">
        <f>IF(HB803&gt;0,GC803-1000,GC803)</f>
        <v>0</v>
      </c>
      <c r="GD804" s="20">
        <f>IF(HB803&gt;0,ROUND(PMT($F$92/12,$F$96*12,-GC804),5),0)</f>
        <v>0</v>
      </c>
      <c r="GE804" s="15">
        <f>IF(HB803&gt;0,ROUND(GC804*$GE$1/1000,2),0)</f>
        <v>0</v>
      </c>
      <c r="GF804" s="9">
        <f>INT(GE804)</f>
        <v>0</v>
      </c>
      <c r="GG804" s="23">
        <f>INT((GE804-GF804)*10)/10</f>
        <v>0</v>
      </c>
      <c r="GH804" s="17">
        <f>GE804-GF804-GG804</f>
        <v>0</v>
      </c>
      <c r="GI804" s="23">
        <f>IF(OR(GH804=0.05,GH804=0),GH804,IF(AND(GH804&gt;0.051,GH804&lt;0.1),0.1,IF(AND(GH804&gt;0.001,GH804&lt;0.05),0.05,GH804)))</f>
        <v>0</v>
      </c>
      <c r="GJ804" s="23">
        <f>GF804+GG804+GI804</f>
        <v>0</v>
      </c>
      <c r="GK804" s="15">
        <f>IF(HB803&gt;0,ROUND($GD$1*$GK$1,2),0)</f>
        <v>0</v>
      </c>
      <c r="GL804" s="22">
        <v>0</v>
      </c>
      <c r="GM804" s="22">
        <f>IF(HB803&gt;0,ROUND($GD$1*$GM$1,0),0)</f>
        <v>0</v>
      </c>
      <c r="GN804" s="22">
        <f>IF(HB803&gt;0,ROUND($GD$1*$GN$1,2),0)</f>
        <v>0</v>
      </c>
      <c r="GO804" s="22">
        <f>IF(HB803&gt;0,ROUND($GD$1*$GO$1,2),0)</f>
        <v>0</v>
      </c>
      <c r="GP804" s="22">
        <f>IF(HB803&gt;0,ROUND($GD$1*$GP$1,2),0)</f>
        <v>0</v>
      </c>
      <c r="GQ804" s="15">
        <f>IF(HB803&gt;0,GK804+SUM(GM804:GP804),0)</f>
        <v>0</v>
      </c>
      <c r="GR804" s="22">
        <f>IF(HB803&gt;0,ROUND(GQ804/12,2),0)</f>
        <v>0</v>
      </c>
      <c r="GS804" s="9">
        <f>INT(GR804)</f>
        <v>0</v>
      </c>
      <c r="GT804" s="23">
        <f>INT((GR804-GS804)*10)/10</f>
        <v>0</v>
      </c>
      <c r="GU804" s="17">
        <f>GR804-GS804-GT804</f>
        <v>0</v>
      </c>
      <c r="GV804" s="23">
        <f>IF(OR(GU804=0.05,GU804=0),GU804,IF(AND(GU804&gt;0.051,GU804&lt;0.1),0.1,IF(AND(GU804&gt;0.001,GU804&lt;0.05),0.05,GU804)))</f>
        <v>0</v>
      </c>
      <c r="GW804" s="23">
        <f>GS804+GT804+GV804</f>
        <v>0</v>
      </c>
      <c r="GX804">
        <f>IF(HB803&gt;0,GX803,0)</f>
        <v>0</v>
      </c>
      <c r="GY804" s="7">
        <f>ROUND(GD804+GJ804+GW804+GX804,2)</f>
        <v>0</v>
      </c>
      <c r="GZ804" s="7">
        <f>IF(AND(GY804&gt;0,GY805=0),GY804,0)</f>
        <v>0</v>
      </c>
      <c r="HA804" s="7">
        <f>IF(HB803&gt;0,HA803,0)</f>
        <v>0</v>
      </c>
      <c r="HB804" s="7">
        <f>IF(ROUND(GY804-HA804,2)&gt;0,ROUND(GY804-HA804,2),0)</f>
        <v>0</v>
      </c>
    </row>
    <row r="805" spans="1:235">
      <c r="BB805">
        <v>803</v>
      </c>
      <c r="BC805" s="7">
        <f>IF(BW804&gt;0,BC804-1000,BC804)</f>
        <v>0</v>
      </c>
      <c r="BD805" s="20">
        <f>IF(BW804&gt;0,ROUND(PMT($F$92/12,$F$96*12,-BC805),5),0)</f>
        <v>0</v>
      </c>
      <c r="BE805" s="15">
        <f>IF(BW804&gt;0,ROUND(BC805*$E$1/1000,2),0)</f>
        <v>0</v>
      </c>
      <c r="BF805" s="15">
        <f>IF(BW804&gt;0,ROUND(MIN(BC805,$F$168)*$BF$1,2),0)</f>
        <v>0</v>
      </c>
      <c r="BG805" s="22">
        <v>0</v>
      </c>
      <c r="BH805" s="22">
        <f>IF(BW804&gt;0,ROUND(MIN(BC805,$F$168)*$BH$1,0),0)</f>
        <v>0</v>
      </c>
      <c r="BI805" s="22">
        <f>IF(BW804&gt;0,ROUND(MIN(BC805,$F$168)*$BI$1,2),0)</f>
        <v>0</v>
      </c>
      <c r="BJ805" s="22">
        <f>IF(BW804&gt;0,ROUND(MIN(BC805,$F$168)*$BJ$1,2),0)</f>
        <v>0</v>
      </c>
      <c r="BK805" s="22">
        <f>IF(BW804&gt;0,ROUND(MIN(BC805,$F$168)*$BK$1,2),0)</f>
        <v>0</v>
      </c>
      <c r="BL805" s="15">
        <f>IF(BW804&gt;0,BF805+SUM(BH805:BK805),0)</f>
        <v>0</v>
      </c>
      <c r="BM805" s="22">
        <f>IF(BW804&gt;0,ROUND(BL805/12,2),0)</f>
        <v>0</v>
      </c>
      <c r="BN805" s="9">
        <f>INT(BM805)</f>
        <v>0</v>
      </c>
      <c r="BO805" s="23">
        <f>INT((BM805-BN805)*10)/10</f>
        <v>0</v>
      </c>
      <c r="BP805" s="17">
        <f>BM805-BN805-BO805</f>
        <v>0</v>
      </c>
      <c r="BQ805" s="23">
        <f>IF(OR(BP805=0.05,BP805=0),BP805,IF(AND(BP805&gt;0.051,BP805&lt;0.1),0.1,IF(AND(BP805&gt;0.001,BP805&lt;0.05),0.05,BP805)))</f>
        <v>0</v>
      </c>
      <c r="BR805" s="23">
        <f>BN805+BO805+BQ805</f>
        <v>0</v>
      </c>
      <c r="BS805">
        <f>IF(BW804&gt;0,BS804,0)</f>
        <v>0</v>
      </c>
      <c r="BT805" s="7">
        <f>SUM(BD805:BE805)+BR805+BS805</f>
        <v>0</v>
      </c>
      <c r="BU805" s="7">
        <f>IF(AND(BT805&gt;0,BT806=0),BT805,0)</f>
        <v>0</v>
      </c>
      <c r="BV805" s="7">
        <f>IF(BW804&gt;0,BV804,0)</f>
        <v>0</v>
      </c>
      <c r="BW805" s="7">
        <f>IF(ROUND(BT805-BV805,2)&gt;0,ROUND(BT805-BV805,2),0)</f>
        <v>0</v>
      </c>
      <c r="CB805">
        <v>803</v>
      </c>
      <c r="CC805" s="7">
        <f>IF(DB804&gt;0,CC804-1000,CC804)</f>
        <v>0</v>
      </c>
      <c r="CD805" s="20">
        <f>IF(DB804&gt;0,ROUND(PMT($F$92/12,$F$96*12,-CC805),5),0)</f>
        <v>0</v>
      </c>
      <c r="CE805" s="15">
        <f>IF(DB804&gt;0,ROUND(CC805*$CE$1/1000,2),0)</f>
        <v>0</v>
      </c>
      <c r="CF805" s="9">
        <f>INT(CE805)</f>
        <v>0</v>
      </c>
      <c r="CG805" s="23">
        <f>INT((CE805-CF805)*10)/10</f>
        <v>0</v>
      </c>
      <c r="CH805" s="17">
        <f>CE805-CF805-CG805</f>
        <v>0</v>
      </c>
      <c r="CI805" s="23">
        <f>IF(OR(CH805=0.05,CH805=0),CH805,IF(AND(CH805&gt;0.051,CH805&lt;0.1),0.1,IF(AND(CH805&gt;0.001,CH805&lt;0.05),0.05,CH805)))</f>
        <v>0</v>
      </c>
      <c r="CJ805" s="23">
        <f>CF805+CG805+CI805</f>
        <v>0</v>
      </c>
      <c r="CK805" s="15">
        <f>IF(DB804&gt;0,ROUND($CD$1*$CK$1,2),0)</f>
        <v>0</v>
      </c>
      <c r="CL805" s="22">
        <v>0</v>
      </c>
      <c r="CM805" s="22">
        <f>IF(DB804&gt;0,ROUND($CD$1*$CM$1,2),0)</f>
        <v>0</v>
      </c>
      <c r="CN805" s="22">
        <f>IF(DB804&gt;0,ROUND($CD$1*$CN$1,2),0)</f>
        <v>0</v>
      </c>
      <c r="CO805" s="22">
        <f>IF(DB804&gt;0,ROUND($CD$1*$CO$1,2),0)</f>
        <v>0</v>
      </c>
      <c r="CP805" s="22">
        <f>IF(DB804&gt;0,ROUND($CD$1*$CP$1,2),0)</f>
        <v>0</v>
      </c>
      <c r="CQ805" s="15">
        <f>IF(DB804&gt;0,CK805+SUM(CM805:CP805),0)</f>
        <v>0</v>
      </c>
      <c r="CR805" s="22">
        <f>IF(DB804&gt;0,ROUND(CQ805/12,2),0)</f>
        <v>0</v>
      </c>
      <c r="CS805" s="9">
        <f>INT(CR805)</f>
        <v>0</v>
      </c>
      <c r="CT805" s="23">
        <f>INT((CR805-CS805)*10)/10</f>
        <v>0</v>
      </c>
      <c r="CU805" s="17">
        <f>CR805-CS805-CT805</f>
        <v>0</v>
      </c>
      <c r="CV805" s="23">
        <f>IF(OR(CU805=0.05,CU805=0),CU805,IF(AND(CU805&gt;0.051,CU805&lt;0.1),0.1,IF(AND(CU805&gt;0.001,CU805&lt;0.05),0.05,CU805)))</f>
        <v>0</v>
      </c>
      <c r="CW805" s="23">
        <f>CS805+CT805+CV805</f>
        <v>0</v>
      </c>
      <c r="CX805">
        <f>IF(DB804&gt;0,CX804,0)</f>
        <v>0</v>
      </c>
      <c r="CY805" s="7">
        <f>ROUND(CD805+CJ805+CW805+CX805,2)</f>
        <v>0</v>
      </c>
      <c r="CZ805" s="7">
        <f>IF(AND(CY805&gt;0,CY806=0),CY805,0)</f>
        <v>0</v>
      </c>
      <c r="DA805" s="7">
        <f>IF(DB804&gt;0,DA804,0)</f>
        <v>0</v>
      </c>
      <c r="DB805" s="7">
        <f>IF(ROUND(CY805-DA805,2)&gt;0,ROUND(CY805-DA805,2),0)</f>
        <v>0</v>
      </c>
      <c r="EB805">
        <v>803</v>
      </c>
      <c r="EC805" s="7">
        <f>IF(FB804&gt;0,EC804-1000,EC804)</f>
        <v>0</v>
      </c>
      <c r="ED805" s="20">
        <f>IF(FB804&gt;0,ROUND(PMT($F$92/12,$F$96*12,-EC805),5),0)</f>
        <v>0</v>
      </c>
      <c r="EE805" s="15">
        <f>IF(FB804&gt;0,ROUND(EC805*$EE$1/1000,2),0)</f>
        <v>0</v>
      </c>
      <c r="EF805" s="9">
        <f>INT(EE805)</f>
        <v>0</v>
      </c>
      <c r="EG805" s="23">
        <f>INT((EE805-EF805)*10)/10</f>
        <v>0</v>
      </c>
      <c r="EH805" s="17">
        <f>EE805-EF805-EG805</f>
        <v>0</v>
      </c>
      <c r="EI805" s="23">
        <f>IF(OR(EH805=0.05,EH805=0),EH805,IF(AND(EH805&gt;0.051,EH805&lt;0.1),0.1,IF(AND(EH805&gt;0.001,EH805&lt;0.05),0.05,EH805)))</f>
        <v>0</v>
      </c>
      <c r="EJ805" s="23">
        <f>EF805+EG805+EI805</f>
        <v>0</v>
      </c>
      <c r="EK805" s="15">
        <f>IF(FB804&gt;0,ROUND($ED$1*$EK$1,2),0)</f>
        <v>0</v>
      </c>
      <c r="EL805" s="22">
        <v>0</v>
      </c>
      <c r="EM805" s="22">
        <f>IF(FB804&gt;0,ROUND($ED$1*$EM$1,0),0)</f>
        <v>0</v>
      </c>
      <c r="EN805" s="22">
        <f>IF(FB804&gt;0,ROUND($ED$1*$EN$1,2),0)</f>
        <v>0</v>
      </c>
      <c r="EO805" s="22">
        <f>IF(FB804&gt;0,ROUND($ED$1*$EO$1,2),0)</f>
        <v>0</v>
      </c>
      <c r="EP805" s="22">
        <f>IF(FB804&gt;0,ROUND($ED$1*$EP$1,2),0)</f>
        <v>0</v>
      </c>
      <c r="EQ805" s="15">
        <f>IF(FB804&gt;0,EK805+SUM(EM805:EP805),0)</f>
        <v>0</v>
      </c>
      <c r="ER805" s="22">
        <f>IF(FB804&gt;0,ROUND(EQ805/12,2),0)</f>
        <v>0</v>
      </c>
      <c r="ES805" s="9">
        <f>INT(ER805)</f>
        <v>0</v>
      </c>
      <c r="ET805" s="23">
        <f>INT((ER805-ES805)*10)/10</f>
        <v>0</v>
      </c>
      <c r="EU805" s="17">
        <f>ER805-ES805-ET805</f>
        <v>0</v>
      </c>
      <c r="EV805" s="23">
        <f>IF(OR(EU805=0.05,EU805=0),EU805,IF(AND(EU805&gt;0.051,EU805&lt;0.1),0.1,IF(AND(EU805&gt;0.001,EU805&lt;0.05),0.05,EU805)))</f>
        <v>0</v>
      </c>
      <c r="EW805" s="23">
        <f>ES805+ET805+EV805</f>
        <v>0</v>
      </c>
      <c r="EX805">
        <f>IF(FB804&gt;0,EX804,0)</f>
        <v>0</v>
      </c>
      <c r="EY805" s="7">
        <f>ROUND(ED805+EJ805+EW805+EX805,2)</f>
        <v>0</v>
      </c>
      <c r="EZ805" s="7">
        <f>IF(AND(EY805&gt;0,EY806=0),EY805,0)</f>
        <v>0</v>
      </c>
      <c r="FA805" s="7">
        <f>IF(FB804&gt;0,FA804,0)</f>
        <v>0</v>
      </c>
      <c r="FB805" s="7">
        <f>IF(ROUND(EY805-FA805,2)&gt;0,ROUND(EY805-FA805,2),0)</f>
        <v>0</v>
      </c>
      <c r="GB805">
        <v>803</v>
      </c>
      <c r="GC805" s="7">
        <f>IF(HB804&gt;0,GC804-1000,GC804)</f>
        <v>0</v>
      </c>
      <c r="GD805" s="20">
        <f>IF(HB804&gt;0,ROUND(PMT($F$92/12,$F$96*12,-GC805),5),0)</f>
        <v>0</v>
      </c>
      <c r="GE805" s="15">
        <f>IF(HB804&gt;0,ROUND(GC805*$GE$1/1000,2),0)</f>
        <v>0</v>
      </c>
      <c r="GF805" s="9">
        <f>INT(GE805)</f>
        <v>0</v>
      </c>
      <c r="GG805" s="23">
        <f>INT((GE805-GF805)*10)/10</f>
        <v>0</v>
      </c>
      <c r="GH805" s="17">
        <f>GE805-GF805-GG805</f>
        <v>0</v>
      </c>
      <c r="GI805" s="23">
        <f>IF(OR(GH805=0.05,GH805=0),GH805,IF(AND(GH805&gt;0.051,GH805&lt;0.1),0.1,IF(AND(GH805&gt;0.001,GH805&lt;0.05),0.05,GH805)))</f>
        <v>0</v>
      </c>
      <c r="GJ805" s="23">
        <f>GF805+GG805+GI805</f>
        <v>0</v>
      </c>
      <c r="GK805" s="15">
        <f>IF(HB804&gt;0,ROUND($GD$1*$GK$1,2),0)</f>
        <v>0</v>
      </c>
      <c r="GL805" s="22">
        <v>0</v>
      </c>
      <c r="GM805" s="22">
        <f>IF(HB804&gt;0,ROUND($GD$1*$GM$1,0),0)</f>
        <v>0</v>
      </c>
      <c r="GN805" s="22">
        <f>IF(HB804&gt;0,ROUND($GD$1*$GN$1,2),0)</f>
        <v>0</v>
      </c>
      <c r="GO805" s="22">
        <f>IF(HB804&gt;0,ROUND($GD$1*$GO$1,2),0)</f>
        <v>0</v>
      </c>
      <c r="GP805" s="22">
        <f>IF(HB804&gt;0,ROUND($GD$1*$GP$1,2),0)</f>
        <v>0</v>
      </c>
      <c r="GQ805" s="15">
        <f>IF(HB804&gt;0,GK805+SUM(GM805:GP805),0)</f>
        <v>0</v>
      </c>
      <c r="GR805" s="22">
        <f>IF(HB804&gt;0,ROUND(GQ805/12,2),0)</f>
        <v>0</v>
      </c>
      <c r="GS805" s="9">
        <f>INT(GR805)</f>
        <v>0</v>
      </c>
      <c r="GT805" s="23">
        <f>INT((GR805-GS805)*10)/10</f>
        <v>0</v>
      </c>
      <c r="GU805" s="17">
        <f>GR805-GS805-GT805</f>
        <v>0</v>
      </c>
      <c r="GV805" s="23">
        <f>IF(OR(GU805=0.05,GU805=0),GU805,IF(AND(GU805&gt;0.051,GU805&lt;0.1),0.1,IF(AND(GU805&gt;0.001,GU805&lt;0.05),0.05,GU805)))</f>
        <v>0</v>
      </c>
      <c r="GW805" s="23">
        <f>GS805+GT805+GV805</f>
        <v>0</v>
      </c>
      <c r="GX805">
        <f>IF(HB804&gt;0,GX804,0)</f>
        <v>0</v>
      </c>
      <c r="GY805" s="7">
        <f>ROUND(GD805+GJ805+GW805+GX805,2)</f>
        <v>0</v>
      </c>
      <c r="GZ805" s="7">
        <f>IF(AND(GY805&gt;0,GY806=0),GY805,0)</f>
        <v>0</v>
      </c>
      <c r="HA805" s="7">
        <f>IF(HB804&gt;0,HA804,0)</f>
        <v>0</v>
      </c>
      <c r="HB805" s="7">
        <f>IF(ROUND(GY805-HA805,2)&gt;0,ROUND(GY805-HA805,2),0)</f>
        <v>0</v>
      </c>
    </row>
    <row r="806" spans="1:235">
      <c r="BB806">
        <v>804</v>
      </c>
      <c r="BC806" s="7">
        <f>IF(BW805&gt;0,BC805-1000,BC805)</f>
        <v>0</v>
      </c>
      <c r="BD806" s="20">
        <f>IF(BW805&gt;0,ROUND(PMT($F$92/12,$F$96*12,-BC806),5),0)</f>
        <v>0</v>
      </c>
      <c r="BE806" s="15">
        <f>IF(BW805&gt;0,ROUND(BC806*$E$1/1000,2),0)</f>
        <v>0</v>
      </c>
      <c r="BF806" s="15">
        <f>IF(BW805&gt;0,ROUND(MIN(BC806,$F$168)*$BF$1,2),0)</f>
        <v>0</v>
      </c>
      <c r="BG806" s="22">
        <v>0</v>
      </c>
      <c r="BH806" s="22">
        <f>IF(BW805&gt;0,ROUND(MIN(BC806,$F$168)*$BH$1,0),0)</f>
        <v>0</v>
      </c>
      <c r="BI806" s="22">
        <f>IF(BW805&gt;0,ROUND(MIN(BC806,$F$168)*$BI$1,2),0)</f>
        <v>0</v>
      </c>
      <c r="BJ806" s="22">
        <f>IF(BW805&gt;0,ROUND(MIN(BC806,$F$168)*$BJ$1,2),0)</f>
        <v>0</v>
      </c>
      <c r="BK806" s="22">
        <f>IF(BW805&gt;0,ROUND(MIN(BC806,$F$168)*$BK$1,2),0)</f>
        <v>0</v>
      </c>
      <c r="BL806" s="15">
        <f>IF(BW805&gt;0,BF806+SUM(BH806:BK806),0)</f>
        <v>0</v>
      </c>
      <c r="BM806" s="22">
        <f>IF(BW805&gt;0,ROUND(BL806/12,2),0)</f>
        <v>0</v>
      </c>
      <c r="BN806" s="9">
        <f>INT(BM806)</f>
        <v>0</v>
      </c>
      <c r="BO806" s="23">
        <f>INT((BM806-BN806)*10)/10</f>
        <v>0</v>
      </c>
      <c r="BP806" s="17">
        <f>BM806-BN806-BO806</f>
        <v>0</v>
      </c>
      <c r="BQ806" s="23">
        <f>IF(OR(BP806=0.05,BP806=0),BP806,IF(AND(BP806&gt;0.051,BP806&lt;0.1),0.1,IF(AND(BP806&gt;0.001,BP806&lt;0.05),0.05,BP806)))</f>
        <v>0</v>
      </c>
      <c r="BR806" s="23">
        <f>BN806+BO806+BQ806</f>
        <v>0</v>
      </c>
      <c r="BS806">
        <f>IF(BW805&gt;0,BS805,0)</f>
        <v>0</v>
      </c>
      <c r="BT806" s="7">
        <f>SUM(BD806:BE806)+BR806+BS806</f>
        <v>0</v>
      </c>
      <c r="BU806" s="7">
        <f>IF(AND(BT806&gt;0,BT807=0),BT806,0)</f>
        <v>0</v>
      </c>
      <c r="BV806" s="7">
        <f>IF(BW805&gt;0,BV805,0)</f>
        <v>0</v>
      </c>
      <c r="BW806" s="7">
        <f>IF(ROUND(BT806-BV806,2)&gt;0,ROUND(BT806-BV806,2),0)</f>
        <v>0</v>
      </c>
      <c r="CB806">
        <v>804</v>
      </c>
      <c r="CC806" s="7">
        <f>IF(DB805&gt;0,CC805-1000,CC805)</f>
        <v>0</v>
      </c>
      <c r="CD806" s="20">
        <f>IF(DB805&gt;0,ROUND(PMT($F$92/12,$F$96*12,-CC806),5),0)</f>
        <v>0</v>
      </c>
      <c r="CE806" s="15">
        <f>IF(DB805&gt;0,ROUND(CC806*$CE$1/1000,2),0)</f>
        <v>0</v>
      </c>
      <c r="CF806" s="9">
        <f>INT(CE806)</f>
        <v>0</v>
      </c>
      <c r="CG806" s="23">
        <f>INT((CE806-CF806)*10)/10</f>
        <v>0</v>
      </c>
      <c r="CH806" s="17">
        <f>CE806-CF806-CG806</f>
        <v>0</v>
      </c>
      <c r="CI806" s="23">
        <f>IF(OR(CH806=0.05,CH806=0),CH806,IF(AND(CH806&gt;0.051,CH806&lt;0.1),0.1,IF(AND(CH806&gt;0.001,CH806&lt;0.05),0.05,CH806)))</f>
        <v>0</v>
      </c>
      <c r="CJ806" s="23">
        <f>CF806+CG806+CI806</f>
        <v>0</v>
      </c>
      <c r="CK806" s="15">
        <f>IF(DB805&gt;0,ROUND($CD$1*$CK$1,2),0)</f>
        <v>0</v>
      </c>
      <c r="CL806" s="22">
        <v>0</v>
      </c>
      <c r="CM806" s="22">
        <f>IF(DB805&gt;0,ROUND($CD$1*$CM$1,2),0)</f>
        <v>0</v>
      </c>
      <c r="CN806" s="22">
        <f>IF(DB805&gt;0,ROUND($CD$1*$CN$1,2),0)</f>
        <v>0</v>
      </c>
      <c r="CO806" s="22">
        <f>IF(DB805&gt;0,ROUND($CD$1*$CO$1,2),0)</f>
        <v>0</v>
      </c>
      <c r="CP806" s="22">
        <f>IF(DB805&gt;0,ROUND($CD$1*$CP$1,2),0)</f>
        <v>0</v>
      </c>
      <c r="CQ806" s="15">
        <f>IF(DB805&gt;0,CK806+SUM(CM806:CP806),0)</f>
        <v>0</v>
      </c>
      <c r="CR806" s="22">
        <f>IF(DB805&gt;0,ROUND(CQ806/12,2),0)</f>
        <v>0</v>
      </c>
      <c r="CS806" s="9">
        <f>INT(CR806)</f>
        <v>0</v>
      </c>
      <c r="CT806" s="23">
        <f>INT((CR806-CS806)*10)/10</f>
        <v>0</v>
      </c>
      <c r="CU806" s="17">
        <f>CR806-CS806-CT806</f>
        <v>0</v>
      </c>
      <c r="CV806" s="23">
        <f>IF(OR(CU806=0.05,CU806=0),CU806,IF(AND(CU806&gt;0.051,CU806&lt;0.1),0.1,IF(AND(CU806&gt;0.001,CU806&lt;0.05),0.05,CU806)))</f>
        <v>0</v>
      </c>
      <c r="CW806" s="23">
        <f>CS806+CT806+CV806</f>
        <v>0</v>
      </c>
      <c r="CX806">
        <f>IF(DB805&gt;0,CX805,0)</f>
        <v>0</v>
      </c>
      <c r="CY806" s="7">
        <f>ROUND(CD806+CJ806+CW806+CX806,2)</f>
        <v>0</v>
      </c>
      <c r="CZ806" s="7">
        <f>IF(AND(CY806&gt;0,CY807=0),CY806,0)</f>
        <v>0</v>
      </c>
      <c r="DA806" s="7">
        <f>IF(DB805&gt;0,DA805,0)</f>
        <v>0</v>
      </c>
      <c r="DB806" s="7">
        <f>IF(ROUND(CY806-DA806,2)&gt;0,ROUND(CY806-DA806,2),0)</f>
        <v>0</v>
      </c>
      <c r="EB806">
        <v>804</v>
      </c>
      <c r="EC806" s="7">
        <f>IF(FB805&gt;0,EC805-1000,EC805)</f>
        <v>0</v>
      </c>
      <c r="ED806" s="20">
        <f>IF(FB805&gt;0,ROUND(PMT($F$92/12,$F$96*12,-EC806),5),0)</f>
        <v>0</v>
      </c>
      <c r="EE806" s="15">
        <f>IF(FB805&gt;0,ROUND(EC806*$EE$1/1000,2),0)</f>
        <v>0</v>
      </c>
      <c r="EF806" s="9">
        <f>INT(EE806)</f>
        <v>0</v>
      </c>
      <c r="EG806" s="23">
        <f>INT((EE806-EF806)*10)/10</f>
        <v>0</v>
      </c>
      <c r="EH806" s="17">
        <f>EE806-EF806-EG806</f>
        <v>0</v>
      </c>
      <c r="EI806" s="23">
        <f>IF(OR(EH806=0.05,EH806=0),EH806,IF(AND(EH806&gt;0.051,EH806&lt;0.1),0.1,IF(AND(EH806&gt;0.001,EH806&lt;0.05),0.05,EH806)))</f>
        <v>0</v>
      </c>
      <c r="EJ806" s="23">
        <f>EF806+EG806+EI806</f>
        <v>0</v>
      </c>
      <c r="EK806" s="15">
        <f>IF(FB805&gt;0,ROUND($ED$1*$EK$1,2),0)</f>
        <v>0</v>
      </c>
      <c r="EL806" s="22">
        <v>0</v>
      </c>
      <c r="EM806" s="22">
        <f>IF(FB805&gt;0,ROUND($ED$1*$EM$1,0),0)</f>
        <v>0</v>
      </c>
      <c r="EN806" s="22">
        <f>IF(FB805&gt;0,ROUND($ED$1*$EN$1,2),0)</f>
        <v>0</v>
      </c>
      <c r="EO806" s="22">
        <f>IF(FB805&gt;0,ROUND($ED$1*$EO$1,2),0)</f>
        <v>0</v>
      </c>
      <c r="EP806" s="22">
        <f>IF(FB805&gt;0,ROUND($ED$1*$EP$1,2),0)</f>
        <v>0</v>
      </c>
      <c r="EQ806" s="15">
        <f>IF(FB805&gt;0,EK806+SUM(EM806:EP806),0)</f>
        <v>0</v>
      </c>
      <c r="ER806" s="22">
        <f>IF(FB805&gt;0,ROUND(EQ806/12,2),0)</f>
        <v>0</v>
      </c>
      <c r="ES806" s="9">
        <f>INT(ER806)</f>
        <v>0</v>
      </c>
      <c r="ET806" s="23">
        <f>INT((ER806-ES806)*10)/10</f>
        <v>0</v>
      </c>
      <c r="EU806" s="17">
        <f>ER806-ES806-ET806</f>
        <v>0</v>
      </c>
      <c r="EV806" s="23">
        <f>IF(OR(EU806=0.05,EU806=0),EU806,IF(AND(EU806&gt;0.051,EU806&lt;0.1),0.1,IF(AND(EU806&gt;0.001,EU806&lt;0.05),0.05,EU806)))</f>
        <v>0</v>
      </c>
      <c r="EW806" s="23">
        <f>ES806+ET806+EV806</f>
        <v>0</v>
      </c>
      <c r="EX806">
        <f>IF(FB805&gt;0,EX805,0)</f>
        <v>0</v>
      </c>
      <c r="EY806" s="7">
        <f>ROUND(ED806+EJ806+EW806+EX806,2)</f>
        <v>0</v>
      </c>
      <c r="EZ806" s="7">
        <f>IF(AND(EY806&gt;0,EY807=0),EY806,0)</f>
        <v>0</v>
      </c>
      <c r="FA806" s="7">
        <f>IF(FB805&gt;0,FA805,0)</f>
        <v>0</v>
      </c>
      <c r="FB806" s="7">
        <f>IF(ROUND(EY806-FA806,2)&gt;0,ROUND(EY806-FA806,2),0)</f>
        <v>0</v>
      </c>
      <c r="GB806">
        <v>804</v>
      </c>
      <c r="GC806" s="7">
        <f>IF(HB805&gt;0,GC805-1000,GC805)</f>
        <v>0</v>
      </c>
      <c r="GD806" s="20">
        <f>IF(HB805&gt;0,ROUND(PMT($F$92/12,$F$96*12,-GC806),5),0)</f>
        <v>0</v>
      </c>
      <c r="GE806" s="15">
        <f>IF(HB805&gt;0,ROUND(GC806*$GE$1/1000,2),0)</f>
        <v>0</v>
      </c>
      <c r="GF806" s="9">
        <f>INT(GE806)</f>
        <v>0</v>
      </c>
      <c r="GG806" s="23">
        <f>INT((GE806-GF806)*10)/10</f>
        <v>0</v>
      </c>
      <c r="GH806" s="17">
        <f>GE806-GF806-GG806</f>
        <v>0</v>
      </c>
      <c r="GI806" s="23">
        <f>IF(OR(GH806=0.05,GH806=0),GH806,IF(AND(GH806&gt;0.051,GH806&lt;0.1),0.1,IF(AND(GH806&gt;0.001,GH806&lt;0.05),0.05,GH806)))</f>
        <v>0</v>
      </c>
      <c r="GJ806" s="23">
        <f>GF806+GG806+GI806</f>
        <v>0</v>
      </c>
      <c r="GK806" s="15">
        <f>IF(HB805&gt;0,ROUND($GD$1*$GK$1,2),0)</f>
        <v>0</v>
      </c>
      <c r="GL806" s="22">
        <v>0</v>
      </c>
      <c r="GM806" s="22">
        <f>IF(HB805&gt;0,ROUND($GD$1*$GM$1,0),0)</f>
        <v>0</v>
      </c>
      <c r="GN806" s="22">
        <f>IF(HB805&gt;0,ROUND($GD$1*$GN$1,2),0)</f>
        <v>0</v>
      </c>
      <c r="GO806" s="22">
        <f>IF(HB805&gt;0,ROUND($GD$1*$GO$1,2),0)</f>
        <v>0</v>
      </c>
      <c r="GP806" s="22">
        <f>IF(HB805&gt;0,ROUND($GD$1*$GP$1,2),0)</f>
        <v>0</v>
      </c>
      <c r="GQ806" s="15">
        <f>IF(HB805&gt;0,GK806+SUM(GM806:GP806),0)</f>
        <v>0</v>
      </c>
      <c r="GR806" s="22">
        <f>IF(HB805&gt;0,ROUND(GQ806/12,2),0)</f>
        <v>0</v>
      </c>
      <c r="GS806" s="9">
        <f>INT(GR806)</f>
        <v>0</v>
      </c>
      <c r="GT806" s="23">
        <f>INT((GR806-GS806)*10)/10</f>
        <v>0</v>
      </c>
      <c r="GU806" s="17">
        <f>GR806-GS806-GT806</f>
        <v>0</v>
      </c>
      <c r="GV806" s="23">
        <f>IF(OR(GU806=0.05,GU806=0),GU806,IF(AND(GU806&gt;0.051,GU806&lt;0.1),0.1,IF(AND(GU806&gt;0.001,GU806&lt;0.05),0.05,GU806)))</f>
        <v>0</v>
      </c>
      <c r="GW806" s="23">
        <f>GS806+GT806+GV806</f>
        <v>0</v>
      </c>
      <c r="GX806">
        <f>IF(HB805&gt;0,GX805,0)</f>
        <v>0</v>
      </c>
      <c r="GY806" s="7">
        <f>ROUND(GD806+GJ806+GW806+GX806,2)</f>
        <v>0</v>
      </c>
      <c r="GZ806" s="7">
        <f>IF(AND(GY806&gt;0,GY807=0),GY806,0)</f>
        <v>0</v>
      </c>
      <c r="HA806" s="7">
        <f>IF(HB805&gt;0,HA805,0)</f>
        <v>0</v>
      </c>
      <c r="HB806" s="7">
        <f>IF(ROUND(GY806-HA806,2)&gt;0,ROUND(GY806-HA806,2),0)</f>
        <v>0</v>
      </c>
    </row>
    <row r="807" spans="1:235">
      <c r="BB807">
        <v>805</v>
      </c>
      <c r="BC807" s="7">
        <f>IF(BW806&gt;0,BC806-1000,BC806)</f>
        <v>0</v>
      </c>
      <c r="BD807" s="20">
        <f>IF(BW806&gt;0,ROUND(PMT($F$92/12,$F$96*12,-BC807),5),0)</f>
        <v>0</v>
      </c>
      <c r="BE807" s="15">
        <f>IF(BW806&gt;0,ROUND(BC807*$E$1/1000,2),0)</f>
        <v>0</v>
      </c>
      <c r="BF807" s="15">
        <f>IF(BW806&gt;0,ROUND(MIN(BC807,$F$168)*$BF$1,2),0)</f>
        <v>0</v>
      </c>
      <c r="BG807" s="22">
        <v>0</v>
      </c>
      <c r="BH807" s="22">
        <f>IF(BW806&gt;0,ROUND(MIN(BC807,$F$168)*$BH$1,0),0)</f>
        <v>0</v>
      </c>
      <c r="BI807" s="22">
        <f>IF(BW806&gt;0,ROUND(MIN(BC807,$F$168)*$BI$1,2),0)</f>
        <v>0</v>
      </c>
      <c r="BJ807" s="22">
        <f>IF(BW806&gt;0,ROUND(MIN(BC807,$F$168)*$BJ$1,2),0)</f>
        <v>0</v>
      </c>
      <c r="BK807" s="22">
        <f>IF(BW806&gt;0,ROUND(MIN(BC807,$F$168)*$BK$1,2),0)</f>
        <v>0</v>
      </c>
      <c r="BL807" s="15">
        <f>IF(BW806&gt;0,BF807+SUM(BH807:BK807),0)</f>
        <v>0</v>
      </c>
      <c r="BM807" s="22">
        <f>IF(BW806&gt;0,ROUND(BL807/12,2),0)</f>
        <v>0</v>
      </c>
      <c r="BN807" s="9">
        <f>INT(BM807)</f>
        <v>0</v>
      </c>
      <c r="BO807" s="23">
        <f>INT((BM807-BN807)*10)/10</f>
        <v>0</v>
      </c>
      <c r="BP807" s="17">
        <f>BM807-BN807-BO807</f>
        <v>0</v>
      </c>
      <c r="BQ807" s="23">
        <f>IF(OR(BP807=0.05,BP807=0),BP807,IF(AND(BP807&gt;0.051,BP807&lt;0.1),0.1,IF(AND(BP807&gt;0.001,BP807&lt;0.05),0.05,BP807)))</f>
        <v>0</v>
      </c>
      <c r="BR807" s="23">
        <f>BN807+BO807+BQ807</f>
        <v>0</v>
      </c>
      <c r="BS807">
        <f>IF(BW806&gt;0,BS806,0)</f>
        <v>0</v>
      </c>
      <c r="BT807" s="7">
        <f>SUM(BD807:BE807)+BR807+BS807</f>
        <v>0</v>
      </c>
      <c r="BU807" s="7">
        <f>IF(AND(BT807&gt;0,BT808=0),BT807,0)</f>
        <v>0</v>
      </c>
      <c r="BV807" s="7">
        <f>IF(BW806&gt;0,BV806,0)</f>
        <v>0</v>
      </c>
      <c r="BW807" s="7">
        <f>IF(ROUND(BT807-BV807,2)&gt;0,ROUND(BT807-BV807,2),0)</f>
        <v>0</v>
      </c>
      <c r="CB807">
        <v>805</v>
      </c>
      <c r="CC807" s="7">
        <f>IF(DB806&gt;0,CC806-1000,CC806)</f>
        <v>0</v>
      </c>
      <c r="CD807" s="20">
        <f>IF(DB806&gt;0,ROUND(PMT($F$92/12,$F$96*12,-CC807),5),0)</f>
        <v>0</v>
      </c>
      <c r="CE807" s="15">
        <f>IF(DB806&gt;0,ROUND(CC807*$CE$1/1000,2),0)</f>
        <v>0</v>
      </c>
      <c r="CF807" s="9">
        <f>INT(CE807)</f>
        <v>0</v>
      </c>
      <c r="CG807" s="23">
        <f>INT((CE807-CF807)*10)/10</f>
        <v>0</v>
      </c>
      <c r="CH807" s="17">
        <f>CE807-CF807-CG807</f>
        <v>0</v>
      </c>
      <c r="CI807" s="23">
        <f>IF(OR(CH807=0.05,CH807=0),CH807,IF(AND(CH807&gt;0.051,CH807&lt;0.1),0.1,IF(AND(CH807&gt;0.001,CH807&lt;0.05),0.05,CH807)))</f>
        <v>0</v>
      </c>
      <c r="CJ807" s="23">
        <f>CF807+CG807+CI807</f>
        <v>0</v>
      </c>
      <c r="CK807" s="15">
        <f>IF(DB806&gt;0,ROUND($CD$1*$CK$1,2),0)</f>
        <v>0</v>
      </c>
      <c r="CL807" s="22">
        <v>0</v>
      </c>
      <c r="CM807" s="22">
        <f>IF(DB806&gt;0,ROUND($CD$1*$CM$1,2),0)</f>
        <v>0</v>
      </c>
      <c r="CN807" s="22">
        <f>IF(DB806&gt;0,ROUND($CD$1*$CN$1,2),0)</f>
        <v>0</v>
      </c>
      <c r="CO807" s="22">
        <f>IF(DB806&gt;0,ROUND($CD$1*$CO$1,2),0)</f>
        <v>0</v>
      </c>
      <c r="CP807" s="22">
        <f>IF(DB806&gt;0,ROUND($CD$1*$CP$1,2),0)</f>
        <v>0</v>
      </c>
      <c r="CQ807" s="15">
        <f>IF(DB806&gt;0,CK807+SUM(CM807:CP807),0)</f>
        <v>0</v>
      </c>
      <c r="CR807" s="22">
        <f>IF(DB806&gt;0,ROUND(CQ807/12,2),0)</f>
        <v>0</v>
      </c>
      <c r="CS807" s="9">
        <f>INT(CR807)</f>
        <v>0</v>
      </c>
      <c r="CT807" s="23">
        <f>INT((CR807-CS807)*10)/10</f>
        <v>0</v>
      </c>
      <c r="CU807" s="17">
        <f>CR807-CS807-CT807</f>
        <v>0</v>
      </c>
      <c r="CV807" s="23">
        <f>IF(OR(CU807=0.05,CU807=0),CU807,IF(AND(CU807&gt;0.051,CU807&lt;0.1),0.1,IF(AND(CU807&gt;0.001,CU807&lt;0.05),0.05,CU807)))</f>
        <v>0</v>
      </c>
      <c r="CW807" s="23">
        <f>CS807+CT807+CV807</f>
        <v>0</v>
      </c>
      <c r="CX807">
        <f>IF(DB806&gt;0,CX806,0)</f>
        <v>0</v>
      </c>
      <c r="CY807" s="7">
        <f>ROUND(CD807+CJ807+CW807+CX807,2)</f>
        <v>0</v>
      </c>
      <c r="CZ807" s="7">
        <f>IF(AND(CY807&gt;0,CY808=0),CY807,0)</f>
        <v>0</v>
      </c>
      <c r="DA807" s="7">
        <f>IF(DB806&gt;0,DA806,0)</f>
        <v>0</v>
      </c>
      <c r="DB807" s="7">
        <f>IF(ROUND(CY807-DA807,2)&gt;0,ROUND(CY807-DA807,2),0)</f>
        <v>0</v>
      </c>
      <c r="EB807">
        <v>805</v>
      </c>
      <c r="EC807" s="7">
        <f>IF(FB806&gt;0,EC806-1000,EC806)</f>
        <v>0</v>
      </c>
      <c r="ED807" s="20">
        <f>IF(FB806&gt;0,ROUND(PMT($F$92/12,$F$96*12,-EC807),5),0)</f>
        <v>0</v>
      </c>
      <c r="EE807" s="15">
        <f>IF(FB806&gt;0,ROUND(EC807*$EE$1/1000,2),0)</f>
        <v>0</v>
      </c>
      <c r="EF807" s="9">
        <f>INT(EE807)</f>
        <v>0</v>
      </c>
      <c r="EG807" s="23">
        <f>INT((EE807-EF807)*10)/10</f>
        <v>0</v>
      </c>
      <c r="EH807" s="17">
        <f>EE807-EF807-EG807</f>
        <v>0</v>
      </c>
      <c r="EI807" s="23">
        <f>IF(OR(EH807=0.05,EH807=0),EH807,IF(AND(EH807&gt;0.051,EH807&lt;0.1),0.1,IF(AND(EH807&gt;0.001,EH807&lt;0.05),0.05,EH807)))</f>
        <v>0</v>
      </c>
      <c r="EJ807" s="23">
        <f>EF807+EG807+EI807</f>
        <v>0</v>
      </c>
      <c r="EK807" s="15">
        <f>IF(FB806&gt;0,ROUND($ED$1*$EK$1,2),0)</f>
        <v>0</v>
      </c>
      <c r="EL807" s="22">
        <v>0</v>
      </c>
      <c r="EM807" s="22">
        <f>IF(FB806&gt;0,ROUND($ED$1*$EM$1,0),0)</f>
        <v>0</v>
      </c>
      <c r="EN807" s="22">
        <f>IF(FB806&gt;0,ROUND($ED$1*$EN$1,2),0)</f>
        <v>0</v>
      </c>
      <c r="EO807" s="22">
        <f>IF(FB806&gt;0,ROUND($ED$1*$EO$1,2),0)</f>
        <v>0</v>
      </c>
      <c r="EP807" s="22">
        <f>IF(FB806&gt;0,ROUND($ED$1*$EP$1,2),0)</f>
        <v>0</v>
      </c>
      <c r="EQ807" s="15">
        <f>IF(FB806&gt;0,EK807+SUM(EM807:EP807),0)</f>
        <v>0</v>
      </c>
      <c r="ER807" s="22">
        <f>IF(FB806&gt;0,ROUND(EQ807/12,2),0)</f>
        <v>0</v>
      </c>
      <c r="ES807" s="9">
        <f>INT(ER807)</f>
        <v>0</v>
      </c>
      <c r="ET807" s="23">
        <f>INT((ER807-ES807)*10)/10</f>
        <v>0</v>
      </c>
      <c r="EU807" s="17">
        <f>ER807-ES807-ET807</f>
        <v>0</v>
      </c>
      <c r="EV807" s="23">
        <f>IF(OR(EU807=0.05,EU807=0),EU807,IF(AND(EU807&gt;0.051,EU807&lt;0.1),0.1,IF(AND(EU807&gt;0.001,EU807&lt;0.05),0.05,EU807)))</f>
        <v>0</v>
      </c>
      <c r="EW807" s="23">
        <f>ES807+ET807+EV807</f>
        <v>0</v>
      </c>
      <c r="EX807">
        <f>IF(FB806&gt;0,EX806,0)</f>
        <v>0</v>
      </c>
      <c r="EY807" s="7">
        <f>ROUND(ED807+EJ807+EW807+EX807,2)</f>
        <v>0</v>
      </c>
      <c r="EZ807" s="7">
        <f>IF(AND(EY807&gt;0,EY808=0),EY807,0)</f>
        <v>0</v>
      </c>
      <c r="FA807" s="7">
        <f>IF(FB806&gt;0,FA806,0)</f>
        <v>0</v>
      </c>
      <c r="FB807" s="7">
        <f>IF(ROUND(EY807-FA807,2)&gt;0,ROUND(EY807-FA807,2),0)</f>
        <v>0</v>
      </c>
      <c r="GB807">
        <v>805</v>
      </c>
      <c r="GC807" s="7">
        <f>IF(HB806&gt;0,GC806-1000,GC806)</f>
        <v>0</v>
      </c>
      <c r="GD807" s="20">
        <f>IF(HB806&gt;0,ROUND(PMT($F$92/12,$F$96*12,-GC807),5),0)</f>
        <v>0</v>
      </c>
      <c r="GE807" s="15">
        <f>IF(HB806&gt;0,ROUND(GC807*$GE$1/1000,2),0)</f>
        <v>0</v>
      </c>
      <c r="GF807" s="9">
        <f>INT(GE807)</f>
        <v>0</v>
      </c>
      <c r="GG807" s="23">
        <f>INT((GE807-GF807)*10)/10</f>
        <v>0</v>
      </c>
      <c r="GH807" s="17">
        <f>GE807-GF807-GG807</f>
        <v>0</v>
      </c>
      <c r="GI807" s="23">
        <f>IF(OR(GH807=0.05,GH807=0),GH807,IF(AND(GH807&gt;0.051,GH807&lt;0.1),0.1,IF(AND(GH807&gt;0.001,GH807&lt;0.05),0.05,GH807)))</f>
        <v>0</v>
      </c>
      <c r="GJ807" s="23">
        <f>GF807+GG807+GI807</f>
        <v>0</v>
      </c>
      <c r="GK807" s="15">
        <f>IF(HB806&gt;0,ROUND($GD$1*$GK$1,2),0)</f>
        <v>0</v>
      </c>
      <c r="GL807" s="22">
        <v>0</v>
      </c>
      <c r="GM807" s="22">
        <f>IF(HB806&gt;0,ROUND($GD$1*$GM$1,0),0)</f>
        <v>0</v>
      </c>
      <c r="GN807" s="22">
        <f>IF(HB806&gt;0,ROUND($GD$1*$GN$1,2),0)</f>
        <v>0</v>
      </c>
      <c r="GO807" s="22">
        <f>IF(HB806&gt;0,ROUND($GD$1*$GO$1,2),0)</f>
        <v>0</v>
      </c>
      <c r="GP807" s="22">
        <f>IF(HB806&gt;0,ROUND($GD$1*$GP$1,2),0)</f>
        <v>0</v>
      </c>
      <c r="GQ807" s="15">
        <f>IF(HB806&gt;0,GK807+SUM(GM807:GP807),0)</f>
        <v>0</v>
      </c>
      <c r="GR807" s="22">
        <f>IF(HB806&gt;0,ROUND(GQ807/12,2),0)</f>
        <v>0</v>
      </c>
      <c r="GS807" s="9">
        <f>INT(GR807)</f>
        <v>0</v>
      </c>
      <c r="GT807" s="23">
        <f>INT((GR807-GS807)*10)/10</f>
        <v>0</v>
      </c>
      <c r="GU807" s="17">
        <f>GR807-GS807-GT807</f>
        <v>0</v>
      </c>
      <c r="GV807" s="23">
        <f>IF(OR(GU807=0.05,GU807=0),GU807,IF(AND(GU807&gt;0.051,GU807&lt;0.1),0.1,IF(AND(GU807&gt;0.001,GU807&lt;0.05),0.05,GU807)))</f>
        <v>0</v>
      </c>
      <c r="GW807" s="23">
        <f>GS807+GT807+GV807</f>
        <v>0</v>
      </c>
      <c r="GX807">
        <f>IF(HB806&gt;0,GX806,0)</f>
        <v>0</v>
      </c>
      <c r="GY807" s="7">
        <f>ROUND(GD807+GJ807+GW807+GX807,2)</f>
        <v>0</v>
      </c>
      <c r="GZ807" s="7">
        <f>IF(AND(GY807&gt;0,GY808=0),GY807,0)</f>
        <v>0</v>
      </c>
      <c r="HA807" s="7">
        <f>IF(HB806&gt;0,HA806,0)</f>
        <v>0</v>
      </c>
      <c r="HB807" s="7">
        <f>IF(ROUND(GY807-HA807,2)&gt;0,ROUND(GY807-HA807,2),0)</f>
        <v>0</v>
      </c>
    </row>
    <row r="808" spans="1:235">
      <c r="BB808">
        <v>806</v>
      </c>
      <c r="BC808" s="7">
        <f>IF(BW807&gt;0,BC807-1000,BC807)</f>
        <v>0</v>
      </c>
      <c r="BD808" s="20">
        <f>IF(BW807&gt;0,ROUND(PMT($F$92/12,$F$96*12,-BC808),5),0)</f>
        <v>0</v>
      </c>
      <c r="BE808" s="15">
        <f>IF(BW807&gt;0,ROUND(BC808*$E$1/1000,2),0)</f>
        <v>0</v>
      </c>
      <c r="BF808" s="15">
        <f>IF(BW807&gt;0,ROUND(MIN(BC808,$F$168)*$BF$1,2),0)</f>
        <v>0</v>
      </c>
      <c r="BG808" s="22">
        <v>0</v>
      </c>
      <c r="BH808" s="22">
        <f>IF(BW807&gt;0,ROUND(MIN(BC808,$F$168)*$BH$1,0),0)</f>
        <v>0</v>
      </c>
      <c r="BI808" s="22">
        <f>IF(BW807&gt;0,ROUND(MIN(BC808,$F$168)*$BI$1,2),0)</f>
        <v>0</v>
      </c>
      <c r="BJ808" s="22">
        <f>IF(BW807&gt;0,ROUND(MIN(BC808,$F$168)*$BJ$1,2),0)</f>
        <v>0</v>
      </c>
      <c r="BK808" s="22">
        <f>IF(BW807&gt;0,ROUND(MIN(BC808,$F$168)*$BK$1,2),0)</f>
        <v>0</v>
      </c>
      <c r="BL808" s="15">
        <f>IF(BW807&gt;0,BF808+SUM(BH808:BK808),0)</f>
        <v>0</v>
      </c>
      <c r="BM808" s="22">
        <f>IF(BW807&gt;0,ROUND(BL808/12,2),0)</f>
        <v>0</v>
      </c>
      <c r="BN808" s="9">
        <f>INT(BM808)</f>
        <v>0</v>
      </c>
      <c r="BO808" s="23">
        <f>INT((BM808-BN808)*10)/10</f>
        <v>0</v>
      </c>
      <c r="BP808" s="17">
        <f>BM808-BN808-BO808</f>
        <v>0</v>
      </c>
      <c r="BQ808" s="23">
        <f>IF(OR(BP808=0.05,BP808=0),BP808,IF(AND(BP808&gt;0.051,BP808&lt;0.1),0.1,IF(AND(BP808&gt;0.001,BP808&lt;0.05),0.05,BP808)))</f>
        <v>0</v>
      </c>
      <c r="BR808" s="23">
        <f>BN808+BO808+BQ808</f>
        <v>0</v>
      </c>
      <c r="BS808">
        <f>IF(BW807&gt;0,BS807,0)</f>
        <v>0</v>
      </c>
      <c r="BT808" s="7">
        <f>SUM(BD808:BE808)+BR808+BS808</f>
        <v>0</v>
      </c>
      <c r="BU808" s="7">
        <f>IF(AND(BT808&gt;0,BT809=0),BT808,0)</f>
        <v>0</v>
      </c>
      <c r="BV808" s="7">
        <f>IF(BW807&gt;0,BV807,0)</f>
        <v>0</v>
      </c>
      <c r="BW808" s="7">
        <f>IF(ROUND(BT808-BV808,2)&gt;0,ROUND(BT808-BV808,2),0)</f>
        <v>0</v>
      </c>
      <c r="CB808">
        <v>806</v>
      </c>
      <c r="CC808" s="7">
        <f>IF(DB807&gt;0,CC807-1000,CC807)</f>
        <v>0</v>
      </c>
      <c r="CD808" s="20">
        <f>IF(DB807&gt;0,ROUND(PMT($F$92/12,$F$96*12,-CC808),5),0)</f>
        <v>0</v>
      </c>
      <c r="CE808" s="15">
        <f>IF(DB807&gt;0,ROUND(CC808*$CE$1/1000,2),0)</f>
        <v>0</v>
      </c>
      <c r="CF808" s="9">
        <f>INT(CE808)</f>
        <v>0</v>
      </c>
      <c r="CG808" s="23">
        <f>INT((CE808-CF808)*10)/10</f>
        <v>0</v>
      </c>
      <c r="CH808" s="17">
        <f>CE808-CF808-CG808</f>
        <v>0</v>
      </c>
      <c r="CI808" s="23">
        <f>IF(OR(CH808=0.05,CH808=0),CH808,IF(AND(CH808&gt;0.051,CH808&lt;0.1),0.1,IF(AND(CH808&gt;0.001,CH808&lt;0.05),0.05,CH808)))</f>
        <v>0</v>
      </c>
      <c r="CJ808" s="23">
        <f>CF808+CG808+CI808</f>
        <v>0</v>
      </c>
      <c r="CK808" s="15">
        <f>IF(DB807&gt;0,ROUND($CD$1*$CK$1,2),0)</f>
        <v>0</v>
      </c>
      <c r="CL808" s="22">
        <v>0</v>
      </c>
      <c r="CM808" s="22">
        <f>IF(DB807&gt;0,ROUND($CD$1*$CM$1,2),0)</f>
        <v>0</v>
      </c>
      <c r="CN808" s="22">
        <f>IF(DB807&gt;0,ROUND($CD$1*$CN$1,2),0)</f>
        <v>0</v>
      </c>
      <c r="CO808" s="22">
        <f>IF(DB807&gt;0,ROUND($CD$1*$CO$1,2),0)</f>
        <v>0</v>
      </c>
      <c r="CP808" s="22">
        <f>IF(DB807&gt;0,ROUND($CD$1*$CP$1,2),0)</f>
        <v>0</v>
      </c>
      <c r="CQ808" s="15">
        <f>IF(DB807&gt;0,CK808+SUM(CM808:CP808),0)</f>
        <v>0</v>
      </c>
      <c r="CR808" s="22">
        <f>IF(DB807&gt;0,ROUND(CQ808/12,2),0)</f>
        <v>0</v>
      </c>
      <c r="CS808" s="9">
        <f>INT(CR808)</f>
        <v>0</v>
      </c>
      <c r="CT808" s="23">
        <f>INT((CR808-CS808)*10)/10</f>
        <v>0</v>
      </c>
      <c r="CU808" s="17">
        <f>CR808-CS808-CT808</f>
        <v>0</v>
      </c>
      <c r="CV808" s="23">
        <f>IF(OR(CU808=0.05,CU808=0),CU808,IF(AND(CU808&gt;0.051,CU808&lt;0.1),0.1,IF(AND(CU808&gt;0.001,CU808&lt;0.05),0.05,CU808)))</f>
        <v>0</v>
      </c>
      <c r="CW808" s="23">
        <f>CS808+CT808+CV808</f>
        <v>0</v>
      </c>
      <c r="CX808">
        <f>IF(DB807&gt;0,CX807,0)</f>
        <v>0</v>
      </c>
      <c r="CY808" s="7">
        <f>ROUND(CD808+CJ808+CW808+CX808,2)</f>
        <v>0</v>
      </c>
      <c r="CZ808" s="7">
        <f>IF(AND(CY808&gt;0,CY809=0),CY808,0)</f>
        <v>0</v>
      </c>
      <c r="DA808" s="7">
        <f>IF(DB807&gt;0,DA807,0)</f>
        <v>0</v>
      </c>
      <c r="DB808" s="7">
        <f>IF(ROUND(CY808-DA808,2)&gt;0,ROUND(CY808-DA808,2),0)</f>
        <v>0</v>
      </c>
      <c r="EB808">
        <v>806</v>
      </c>
      <c r="EC808" s="7">
        <f>IF(FB807&gt;0,EC807-1000,EC807)</f>
        <v>0</v>
      </c>
      <c r="ED808" s="20">
        <f>IF(FB807&gt;0,ROUND(PMT($F$92/12,$F$96*12,-EC808),5),0)</f>
        <v>0</v>
      </c>
      <c r="EE808" s="15">
        <f>IF(FB807&gt;0,ROUND(EC808*$EE$1/1000,2),0)</f>
        <v>0</v>
      </c>
      <c r="EF808" s="9">
        <f>INT(EE808)</f>
        <v>0</v>
      </c>
      <c r="EG808" s="23">
        <f>INT((EE808-EF808)*10)/10</f>
        <v>0</v>
      </c>
      <c r="EH808" s="17">
        <f>EE808-EF808-EG808</f>
        <v>0</v>
      </c>
      <c r="EI808" s="23">
        <f>IF(OR(EH808=0.05,EH808=0),EH808,IF(AND(EH808&gt;0.051,EH808&lt;0.1),0.1,IF(AND(EH808&gt;0.001,EH808&lt;0.05),0.05,EH808)))</f>
        <v>0</v>
      </c>
      <c r="EJ808" s="23">
        <f>EF808+EG808+EI808</f>
        <v>0</v>
      </c>
      <c r="EK808" s="15">
        <f>IF(FB807&gt;0,ROUND($ED$1*$EK$1,2),0)</f>
        <v>0</v>
      </c>
      <c r="EL808" s="22">
        <v>0</v>
      </c>
      <c r="EM808" s="22">
        <f>IF(FB807&gt;0,ROUND($ED$1*$EM$1,0),0)</f>
        <v>0</v>
      </c>
      <c r="EN808" s="22">
        <f>IF(FB807&gt;0,ROUND($ED$1*$EN$1,2),0)</f>
        <v>0</v>
      </c>
      <c r="EO808" s="22">
        <f>IF(FB807&gt;0,ROUND($ED$1*$EO$1,2),0)</f>
        <v>0</v>
      </c>
      <c r="EP808" s="22">
        <f>IF(FB807&gt;0,ROUND($ED$1*$EP$1,2),0)</f>
        <v>0</v>
      </c>
      <c r="EQ808" s="15">
        <f>IF(FB807&gt;0,EK808+SUM(EM808:EP808),0)</f>
        <v>0</v>
      </c>
      <c r="ER808" s="22">
        <f>IF(FB807&gt;0,ROUND(EQ808/12,2),0)</f>
        <v>0</v>
      </c>
      <c r="ES808" s="9">
        <f>INT(ER808)</f>
        <v>0</v>
      </c>
      <c r="ET808" s="23">
        <f>INT((ER808-ES808)*10)/10</f>
        <v>0</v>
      </c>
      <c r="EU808" s="17">
        <f>ER808-ES808-ET808</f>
        <v>0</v>
      </c>
      <c r="EV808" s="23">
        <f>IF(OR(EU808=0.05,EU808=0),EU808,IF(AND(EU808&gt;0.051,EU808&lt;0.1),0.1,IF(AND(EU808&gt;0.001,EU808&lt;0.05),0.05,EU808)))</f>
        <v>0</v>
      </c>
      <c r="EW808" s="23">
        <f>ES808+ET808+EV808</f>
        <v>0</v>
      </c>
      <c r="EX808">
        <f>IF(FB807&gt;0,EX807,0)</f>
        <v>0</v>
      </c>
      <c r="EY808" s="7">
        <f>ROUND(ED808+EJ808+EW808+EX808,2)</f>
        <v>0</v>
      </c>
      <c r="EZ808" s="7">
        <f>IF(AND(EY808&gt;0,EY809=0),EY808,0)</f>
        <v>0</v>
      </c>
      <c r="FA808" s="7">
        <f>IF(FB807&gt;0,FA807,0)</f>
        <v>0</v>
      </c>
      <c r="FB808" s="7">
        <f>IF(ROUND(EY808-FA808,2)&gt;0,ROUND(EY808-FA808,2),0)</f>
        <v>0</v>
      </c>
      <c r="GB808">
        <v>806</v>
      </c>
      <c r="GC808" s="7">
        <f>IF(HB807&gt;0,GC807-1000,GC807)</f>
        <v>0</v>
      </c>
      <c r="GD808" s="20">
        <f>IF(HB807&gt;0,ROUND(PMT($F$92/12,$F$96*12,-GC808),5),0)</f>
        <v>0</v>
      </c>
      <c r="GE808" s="15">
        <f>IF(HB807&gt;0,ROUND(GC808*$GE$1/1000,2),0)</f>
        <v>0</v>
      </c>
      <c r="GF808" s="9">
        <f>INT(GE808)</f>
        <v>0</v>
      </c>
      <c r="GG808" s="23">
        <f>INT((GE808-GF808)*10)/10</f>
        <v>0</v>
      </c>
      <c r="GH808" s="17">
        <f>GE808-GF808-GG808</f>
        <v>0</v>
      </c>
      <c r="GI808" s="23">
        <f>IF(OR(GH808=0.05,GH808=0),GH808,IF(AND(GH808&gt;0.051,GH808&lt;0.1),0.1,IF(AND(GH808&gt;0.001,GH808&lt;0.05),0.05,GH808)))</f>
        <v>0</v>
      </c>
      <c r="GJ808" s="23">
        <f>GF808+GG808+GI808</f>
        <v>0</v>
      </c>
      <c r="GK808" s="15">
        <f>IF(HB807&gt;0,ROUND($GD$1*$GK$1,2),0)</f>
        <v>0</v>
      </c>
      <c r="GL808" s="22">
        <v>0</v>
      </c>
      <c r="GM808" s="22">
        <f>IF(HB807&gt;0,ROUND($GD$1*$GM$1,0),0)</f>
        <v>0</v>
      </c>
      <c r="GN808" s="22">
        <f>IF(HB807&gt;0,ROUND($GD$1*$GN$1,2),0)</f>
        <v>0</v>
      </c>
      <c r="GO808" s="22">
        <f>IF(HB807&gt;0,ROUND($GD$1*$GO$1,2),0)</f>
        <v>0</v>
      </c>
      <c r="GP808" s="22">
        <f>IF(HB807&gt;0,ROUND($GD$1*$GP$1,2),0)</f>
        <v>0</v>
      </c>
      <c r="GQ808" s="15">
        <f>IF(HB807&gt;0,GK808+SUM(GM808:GP808),0)</f>
        <v>0</v>
      </c>
      <c r="GR808" s="22">
        <f>IF(HB807&gt;0,ROUND(GQ808/12,2),0)</f>
        <v>0</v>
      </c>
      <c r="GS808" s="9">
        <f>INT(GR808)</f>
        <v>0</v>
      </c>
      <c r="GT808" s="23">
        <f>INT((GR808-GS808)*10)/10</f>
        <v>0</v>
      </c>
      <c r="GU808" s="17">
        <f>GR808-GS808-GT808</f>
        <v>0</v>
      </c>
      <c r="GV808" s="23">
        <f>IF(OR(GU808=0.05,GU808=0),GU808,IF(AND(GU808&gt;0.051,GU808&lt;0.1),0.1,IF(AND(GU808&gt;0.001,GU808&lt;0.05),0.05,GU808)))</f>
        <v>0</v>
      </c>
      <c r="GW808" s="23">
        <f>GS808+GT808+GV808</f>
        <v>0</v>
      </c>
      <c r="GX808">
        <f>IF(HB807&gt;0,GX807,0)</f>
        <v>0</v>
      </c>
      <c r="GY808" s="7">
        <f>ROUND(GD808+GJ808+GW808+GX808,2)</f>
        <v>0</v>
      </c>
      <c r="GZ808" s="7">
        <f>IF(AND(GY808&gt;0,GY809=0),GY808,0)</f>
        <v>0</v>
      </c>
      <c r="HA808" s="7">
        <f>IF(HB807&gt;0,HA807,0)</f>
        <v>0</v>
      </c>
      <c r="HB808" s="7">
        <f>IF(ROUND(GY808-HA808,2)&gt;0,ROUND(GY808-HA808,2),0)</f>
        <v>0</v>
      </c>
    </row>
    <row r="809" spans="1:235">
      <c r="BB809">
        <v>807</v>
      </c>
      <c r="BC809" s="7">
        <f>IF(BW808&gt;0,BC808-1000,BC808)</f>
        <v>0</v>
      </c>
      <c r="BD809" s="20">
        <f>IF(BW808&gt;0,ROUND(PMT($F$92/12,$F$96*12,-BC809),5),0)</f>
        <v>0</v>
      </c>
      <c r="BE809" s="15">
        <f>IF(BW808&gt;0,ROUND(BC809*$E$1/1000,2),0)</f>
        <v>0</v>
      </c>
      <c r="BF809" s="15">
        <f>IF(BW808&gt;0,ROUND(MIN(BC809,$F$168)*$BF$1,2),0)</f>
        <v>0</v>
      </c>
      <c r="BG809" s="22">
        <v>0</v>
      </c>
      <c r="BH809" s="22">
        <f>IF(BW808&gt;0,ROUND(MIN(BC809,$F$168)*$BH$1,0),0)</f>
        <v>0</v>
      </c>
      <c r="BI809" s="22">
        <f>IF(BW808&gt;0,ROUND(MIN(BC809,$F$168)*$BI$1,2),0)</f>
        <v>0</v>
      </c>
      <c r="BJ809" s="22">
        <f>IF(BW808&gt;0,ROUND(MIN(BC809,$F$168)*$BJ$1,2),0)</f>
        <v>0</v>
      </c>
      <c r="BK809" s="22">
        <f>IF(BW808&gt;0,ROUND(MIN(BC809,$F$168)*$BK$1,2),0)</f>
        <v>0</v>
      </c>
      <c r="BL809" s="15">
        <f>IF(BW808&gt;0,BF809+SUM(BH809:BK809),0)</f>
        <v>0</v>
      </c>
      <c r="BM809" s="22">
        <f>IF(BW808&gt;0,ROUND(BL809/12,2),0)</f>
        <v>0</v>
      </c>
      <c r="BN809" s="9">
        <f>INT(BM809)</f>
        <v>0</v>
      </c>
      <c r="BO809" s="23">
        <f>INT((BM809-BN809)*10)/10</f>
        <v>0</v>
      </c>
      <c r="BP809" s="17">
        <f>BM809-BN809-BO809</f>
        <v>0</v>
      </c>
      <c r="BQ809" s="23">
        <f>IF(OR(BP809=0.05,BP809=0),BP809,IF(AND(BP809&gt;0.051,BP809&lt;0.1),0.1,IF(AND(BP809&gt;0.001,BP809&lt;0.05),0.05,BP809)))</f>
        <v>0</v>
      </c>
      <c r="BR809" s="23">
        <f>BN809+BO809+BQ809</f>
        <v>0</v>
      </c>
      <c r="BS809">
        <f>IF(BW808&gt;0,BS808,0)</f>
        <v>0</v>
      </c>
      <c r="BT809" s="7">
        <f>SUM(BD809:BE809)+BR809+BS809</f>
        <v>0</v>
      </c>
      <c r="BU809" s="7">
        <f>IF(AND(BT809&gt;0,BT810=0),BT809,0)</f>
        <v>0</v>
      </c>
      <c r="BV809" s="7">
        <f>IF(BW808&gt;0,BV808,0)</f>
        <v>0</v>
      </c>
      <c r="BW809" s="7">
        <f>IF(ROUND(BT809-BV809,2)&gt;0,ROUND(BT809-BV809,2),0)</f>
        <v>0</v>
      </c>
      <c r="CB809">
        <v>807</v>
      </c>
      <c r="CC809" s="7">
        <f>IF(DB808&gt;0,CC808-1000,CC808)</f>
        <v>0</v>
      </c>
      <c r="CD809" s="20">
        <f>IF(DB808&gt;0,ROUND(PMT($F$92/12,$F$96*12,-CC809),5),0)</f>
        <v>0</v>
      </c>
      <c r="CE809" s="15">
        <f>IF(DB808&gt;0,ROUND(CC809*$CE$1/1000,2),0)</f>
        <v>0</v>
      </c>
      <c r="CF809" s="9">
        <f>INT(CE809)</f>
        <v>0</v>
      </c>
      <c r="CG809" s="23">
        <f>INT((CE809-CF809)*10)/10</f>
        <v>0</v>
      </c>
      <c r="CH809" s="17">
        <f>CE809-CF809-CG809</f>
        <v>0</v>
      </c>
      <c r="CI809" s="23">
        <f>IF(OR(CH809=0.05,CH809=0),CH809,IF(AND(CH809&gt;0.051,CH809&lt;0.1),0.1,IF(AND(CH809&gt;0.001,CH809&lt;0.05),0.05,CH809)))</f>
        <v>0</v>
      </c>
      <c r="CJ809" s="23">
        <f>CF809+CG809+CI809</f>
        <v>0</v>
      </c>
      <c r="CK809" s="15">
        <f>IF(DB808&gt;0,ROUND($CD$1*$CK$1,2),0)</f>
        <v>0</v>
      </c>
      <c r="CL809" s="22">
        <v>0</v>
      </c>
      <c r="CM809" s="22">
        <f>IF(DB808&gt;0,ROUND($CD$1*$CM$1,2),0)</f>
        <v>0</v>
      </c>
      <c r="CN809" s="22">
        <f>IF(DB808&gt;0,ROUND($CD$1*$CN$1,2),0)</f>
        <v>0</v>
      </c>
      <c r="CO809" s="22">
        <f>IF(DB808&gt;0,ROUND($CD$1*$CO$1,2),0)</f>
        <v>0</v>
      </c>
      <c r="CP809" s="22">
        <f>IF(DB808&gt;0,ROUND($CD$1*$CP$1,2),0)</f>
        <v>0</v>
      </c>
      <c r="CQ809" s="15">
        <f>IF(DB808&gt;0,CK809+SUM(CM809:CP809),0)</f>
        <v>0</v>
      </c>
      <c r="CR809" s="22">
        <f>IF(DB808&gt;0,ROUND(CQ809/12,2),0)</f>
        <v>0</v>
      </c>
      <c r="CS809" s="9">
        <f>INT(CR809)</f>
        <v>0</v>
      </c>
      <c r="CT809" s="23">
        <f>INT((CR809-CS809)*10)/10</f>
        <v>0</v>
      </c>
      <c r="CU809" s="17">
        <f>CR809-CS809-CT809</f>
        <v>0</v>
      </c>
      <c r="CV809" s="23">
        <f>IF(OR(CU809=0.05,CU809=0),CU809,IF(AND(CU809&gt;0.051,CU809&lt;0.1),0.1,IF(AND(CU809&gt;0.001,CU809&lt;0.05),0.05,CU809)))</f>
        <v>0</v>
      </c>
      <c r="CW809" s="23">
        <f>CS809+CT809+CV809</f>
        <v>0</v>
      </c>
      <c r="CX809">
        <f>IF(DB808&gt;0,CX808,0)</f>
        <v>0</v>
      </c>
      <c r="CY809" s="7">
        <f>ROUND(CD809+CJ809+CW809+CX809,2)</f>
        <v>0</v>
      </c>
      <c r="CZ809" s="7">
        <f>IF(AND(CY809&gt;0,CY810=0),CY809,0)</f>
        <v>0</v>
      </c>
      <c r="DA809" s="7">
        <f>IF(DB808&gt;0,DA808,0)</f>
        <v>0</v>
      </c>
      <c r="DB809" s="7">
        <f>IF(ROUND(CY809-DA809,2)&gt;0,ROUND(CY809-DA809,2),0)</f>
        <v>0</v>
      </c>
      <c r="EB809">
        <v>807</v>
      </c>
      <c r="EC809" s="7">
        <f>IF(FB808&gt;0,EC808-1000,EC808)</f>
        <v>0</v>
      </c>
      <c r="ED809" s="20">
        <f>IF(FB808&gt;0,ROUND(PMT($F$92/12,$F$96*12,-EC809),5),0)</f>
        <v>0</v>
      </c>
      <c r="EE809" s="15">
        <f>IF(FB808&gt;0,ROUND(EC809*$EE$1/1000,2),0)</f>
        <v>0</v>
      </c>
      <c r="EF809" s="9">
        <f>INT(EE809)</f>
        <v>0</v>
      </c>
      <c r="EG809" s="23">
        <f>INT((EE809-EF809)*10)/10</f>
        <v>0</v>
      </c>
      <c r="EH809" s="17">
        <f>EE809-EF809-EG809</f>
        <v>0</v>
      </c>
      <c r="EI809" s="23">
        <f>IF(OR(EH809=0.05,EH809=0),EH809,IF(AND(EH809&gt;0.051,EH809&lt;0.1),0.1,IF(AND(EH809&gt;0.001,EH809&lt;0.05),0.05,EH809)))</f>
        <v>0</v>
      </c>
      <c r="EJ809" s="23">
        <f>EF809+EG809+EI809</f>
        <v>0</v>
      </c>
      <c r="EK809" s="15">
        <f>IF(FB808&gt;0,ROUND($ED$1*$EK$1,2),0)</f>
        <v>0</v>
      </c>
      <c r="EL809" s="22">
        <v>0</v>
      </c>
      <c r="EM809" s="22">
        <f>IF(FB808&gt;0,ROUND($ED$1*$EM$1,0),0)</f>
        <v>0</v>
      </c>
      <c r="EN809" s="22">
        <f>IF(FB808&gt;0,ROUND($ED$1*$EN$1,2),0)</f>
        <v>0</v>
      </c>
      <c r="EO809" s="22">
        <f>IF(FB808&gt;0,ROUND($ED$1*$EO$1,2),0)</f>
        <v>0</v>
      </c>
      <c r="EP809" s="22">
        <f>IF(FB808&gt;0,ROUND($ED$1*$EP$1,2),0)</f>
        <v>0</v>
      </c>
      <c r="EQ809" s="15">
        <f>IF(FB808&gt;0,EK809+SUM(EM809:EP809),0)</f>
        <v>0</v>
      </c>
      <c r="ER809" s="22">
        <f>IF(FB808&gt;0,ROUND(EQ809/12,2),0)</f>
        <v>0</v>
      </c>
      <c r="ES809" s="9">
        <f>INT(ER809)</f>
        <v>0</v>
      </c>
      <c r="ET809" s="23">
        <f>INT((ER809-ES809)*10)/10</f>
        <v>0</v>
      </c>
      <c r="EU809" s="17">
        <f>ER809-ES809-ET809</f>
        <v>0</v>
      </c>
      <c r="EV809" s="23">
        <f>IF(OR(EU809=0.05,EU809=0),EU809,IF(AND(EU809&gt;0.051,EU809&lt;0.1),0.1,IF(AND(EU809&gt;0.001,EU809&lt;0.05),0.05,EU809)))</f>
        <v>0</v>
      </c>
      <c r="EW809" s="23">
        <f>ES809+ET809+EV809</f>
        <v>0</v>
      </c>
      <c r="EX809">
        <f>IF(FB808&gt;0,EX808,0)</f>
        <v>0</v>
      </c>
      <c r="EY809" s="7">
        <f>ROUND(ED809+EJ809+EW809+EX809,2)</f>
        <v>0</v>
      </c>
      <c r="EZ809" s="7">
        <f>IF(AND(EY809&gt;0,EY810=0),EY809,0)</f>
        <v>0</v>
      </c>
      <c r="FA809" s="7">
        <f>IF(FB808&gt;0,FA808,0)</f>
        <v>0</v>
      </c>
      <c r="FB809" s="7">
        <f>IF(ROUND(EY809-FA809,2)&gt;0,ROUND(EY809-FA809,2),0)</f>
        <v>0</v>
      </c>
      <c r="GB809">
        <v>807</v>
      </c>
      <c r="GC809" s="7">
        <f>IF(HB808&gt;0,GC808-1000,GC808)</f>
        <v>0</v>
      </c>
      <c r="GD809" s="20">
        <f>IF(HB808&gt;0,ROUND(PMT($F$92/12,$F$96*12,-GC809),5),0)</f>
        <v>0</v>
      </c>
      <c r="GE809" s="15">
        <f>IF(HB808&gt;0,ROUND(GC809*$GE$1/1000,2),0)</f>
        <v>0</v>
      </c>
      <c r="GF809" s="9">
        <f>INT(GE809)</f>
        <v>0</v>
      </c>
      <c r="GG809" s="23">
        <f>INT((GE809-GF809)*10)/10</f>
        <v>0</v>
      </c>
      <c r="GH809" s="17">
        <f>GE809-GF809-GG809</f>
        <v>0</v>
      </c>
      <c r="GI809" s="23">
        <f>IF(OR(GH809=0.05,GH809=0),GH809,IF(AND(GH809&gt;0.051,GH809&lt;0.1),0.1,IF(AND(GH809&gt;0.001,GH809&lt;0.05),0.05,GH809)))</f>
        <v>0</v>
      </c>
      <c r="GJ809" s="23">
        <f>GF809+GG809+GI809</f>
        <v>0</v>
      </c>
      <c r="GK809" s="15">
        <f>IF(HB808&gt;0,ROUND($GD$1*$GK$1,2),0)</f>
        <v>0</v>
      </c>
      <c r="GL809" s="22">
        <v>0</v>
      </c>
      <c r="GM809" s="22">
        <f>IF(HB808&gt;0,ROUND($GD$1*$GM$1,0),0)</f>
        <v>0</v>
      </c>
      <c r="GN809" s="22">
        <f>IF(HB808&gt;0,ROUND($GD$1*$GN$1,2),0)</f>
        <v>0</v>
      </c>
      <c r="GO809" s="22">
        <f>IF(HB808&gt;0,ROUND($GD$1*$GO$1,2),0)</f>
        <v>0</v>
      </c>
      <c r="GP809" s="22">
        <f>IF(HB808&gt;0,ROUND($GD$1*$GP$1,2),0)</f>
        <v>0</v>
      </c>
      <c r="GQ809" s="15">
        <f>IF(HB808&gt;0,GK809+SUM(GM809:GP809),0)</f>
        <v>0</v>
      </c>
      <c r="GR809" s="22">
        <f>IF(HB808&gt;0,ROUND(GQ809/12,2),0)</f>
        <v>0</v>
      </c>
      <c r="GS809" s="9">
        <f>INT(GR809)</f>
        <v>0</v>
      </c>
      <c r="GT809" s="23">
        <f>INT((GR809-GS809)*10)/10</f>
        <v>0</v>
      </c>
      <c r="GU809" s="17">
        <f>GR809-GS809-GT809</f>
        <v>0</v>
      </c>
      <c r="GV809" s="23">
        <f>IF(OR(GU809=0.05,GU809=0),GU809,IF(AND(GU809&gt;0.051,GU809&lt;0.1),0.1,IF(AND(GU809&gt;0.001,GU809&lt;0.05),0.05,GU809)))</f>
        <v>0</v>
      </c>
      <c r="GW809" s="23">
        <f>GS809+GT809+GV809</f>
        <v>0</v>
      </c>
      <c r="GX809">
        <f>IF(HB808&gt;0,GX808,0)</f>
        <v>0</v>
      </c>
      <c r="GY809" s="7">
        <f>ROUND(GD809+GJ809+GW809+GX809,2)</f>
        <v>0</v>
      </c>
      <c r="GZ809" s="7">
        <f>IF(AND(GY809&gt;0,GY810=0),GY809,0)</f>
        <v>0</v>
      </c>
      <c r="HA809" s="7">
        <f>IF(HB808&gt;0,HA808,0)</f>
        <v>0</v>
      </c>
      <c r="HB809" s="7">
        <f>IF(ROUND(GY809-HA809,2)&gt;0,ROUND(GY809-HA809,2),0)</f>
        <v>0</v>
      </c>
    </row>
    <row r="810" spans="1:235">
      <c r="BB810">
        <v>808</v>
      </c>
      <c r="BC810" s="7">
        <f>IF(BW809&gt;0,BC809-1000,BC809)</f>
        <v>0</v>
      </c>
      <c r="BD810" s="20">
        <f>IF(BW809&gt;0,ROUND(PMT($F$92/12,$F$96*12,-BC810),5),0)</f>
        <v>0</v>
      </c>
      <c r="BE810" s="15">
        <f>IF(BW809&gt;0,ROUND(BC810*$E$1/1000,2),0)</f>
        <v>0</v>
      </c>
      <c r="BF810" s="15">
        <f>IF(BW809&gt;0,ROUND(MIN(BC810,$F$168)*$BF$1,2),0)</f>
        <v>0</v>
      </c>
      <c r="BG810" s="22">
        <v>0</v>
      </c>
      <c r="BH810" s="22">
        <f>IF(BW809&gt;0,ROUND(MIN(BC810,$F$168)*$BH$1,0),0)</f>
        <v>0</v>
      </c>
      <c r="BI810" s="22">
        <f>IF(BW809&gt;0,ROUND(MIN(BC810,$F$168)*$BI$1,2),0)</f>
        <v>0</v>
      </c>
      <c r="BJ810" s="22">
        <f>IF(BW809&gt;0,ROUND(MIN(BC810,$F$168)*$BJ$1,2),0)</f>
        <v>0</v>
      </c>
      <c r="BK810" s="22">
        <f>IF(BW809&gt;0,ROUND(MIN(BC810,$F$168)*$BK$1,2),0)</f>
        <v>0</v>
      </c>
      <c r="BL810" s="15">
        <f>IF(BW809&gt;0,BF810+SUM(BH810:BK810),0)</f>
        <v>0</v>
      </c>
      <c r="BM810" s="22">
        <f>IF(BW809&gt;0,ROUND(BL810/12,2),0)</f>
        <v>0</v>
      </c>
      <c r="BN810" s="9">
        <f>INT(BM810)</f>
        <v>0</v>
      </c>
      <c r="BO810" s="23">
        <f>INT((BM810-BN810)*10)/10</f>
        <v>0</v>
      </c>
      <c r="BP810" s="17">
        <f>BM810-BN810-BO810</f>
        <v>0</v>
      </c>
      <c r="BQ810" s="23">
        <f>IF(OR(BP810=0.05,BP810=0),BP810,IF(AND(BP810&gt;0.051,BP810&lt;0.1),0.1,IF(AND(BP810&gt;0.001,BP810&lt;0.05),0.05,BP810)))</f>
        <v>0</v>
      </c>
      <c r="BR810" s="23">
        <f>BN810+BO810+BQ810</f>
        <v>0</v>
      </c>
      <c r="BS810">
        <f>IF(BW809&gt;0,BS809,0)</f>
        <v>0</v>
      </c>
      <c r="BT810" s="7">
        <f>SUM(BD810:BE810)+BR810+BS810</f>
        <v>0</v>
      </c>
      <c r="BU810" s="7">
        <f>IF(AND(BT810&gt;0,BT811=0),BT810,0)</f>
        <v>0</v>
      </c>
      <c r="BV810" s="7">
        <f>IF(BW809&gt;0,BV809,0)</f>
        <v>0</v>
      </c>
      <c r="BW810" s="7">
        <f>IF(ROUND(BT810-BV810,2)&gt;0,ROUND(BT810-BV810,2),0)</f>
        <v>0</v>
      </c>
      <c r="CB810">
        <v>808</v>
      </c>
      <c r="CC810" s="7">
        <f>IF(DB809&gt;0,CC809-1000,CC809)</f>
        <v>0</v>
      </c>
      <c r="CD810" s="20">
        <f>IF(DB809&gt;0,ROUND(PMT($F$92/12,$F$96*12,-CC810),5),0)</f>
        <v>0</v>
      </c>
      <c r="CE810" s="15">
        <f>IF(DB809&gt;0,ROUND(CC810*$CE$1/1000,2),0)</f>
        <v>0</v>
      </c>
      <c r="CF810" s="9">
        <f>INT(CE810)</f>
        <v>0</v>
      </c>
      <c r="CG810" s="23">
        <f>INT((CE810-CF810)*10)/10</f>
        <v>0</v>
      </c>
      <c r="CH810" s="17">
        <f>CE810-CF810-CG810</f>
        <v>0</v>
      </c>
      <c r="CI810" s="23">
        <f>IF(OR(CH810=0.05,CH810=0),CH810,IF(AND(CH810&gt;0.051,CH810&lt;0.1),0.1,IF(AND(CH810&gt;0.001,CH810&lt;0.05),0.05,CH810)))</f>
        <v>0</v>
      </c>
      <c r="CJ810" s="23">
        <f>CF810+CG810+CI810</f>
        <v>0</v>
      </c>
      <c r="CK810" s="15">
        <f>IF(DB809&gt;0,ROUND($CD$1*$CK$1,2),0)</f>
        <v>0</v>
      </c>
      <c r="CL810" s="22">
        <v>0</v>
      </c>
      <c r="CM810" s="22">
        <f>IF(DB809&gt;0,ROUND($CD$1*$CM$1,2),0)</f>
        <v>0</v>
      </c>
      <c r="CN810" s="22">
        <f>IF(DB809&gt;0,ROUND($CD$1*$CN$1,2),0)</f>
        <v>0</v>
      </c>
      <c r="CO810" s="22">
        <f>IF(DB809&gt;0,ROUND($CD$1*$CO$1,2),0)</f>
        <v>0</v>
      </c>
      <c r="CP810" s="22">
        <f>IF(DB809&gt;0,ROUND($CD$1*$CP$1,2),0)</f>
        <v>0</v>
      </c>
      <c r="CQ810" s="15">
        <f>IF(DB809&gt;0,CK810+SUM(CM810:CP810),0)</f>
        <v>0</v>
      </c>
      <c r="CR810" s="22">
        <f>IF(DB809&gt;0,ROUND(CQ810/12,2),0)</f>
        <v>0</v>
      </c>
      <c r="CS810" s="9">
        <f>INT(CR810)</f>
        <v>0</v>
      </c>
      <c r="CT810" s="23">
        <f>INT((CR810-CS810)*10)/10</f>
        <v>0</v>
      </c>
      <c r="CU810" s="17">
        <f>CR810-CS810-CT810</f>
        <v>0</v>
      </c>
      <c r="CV810" s="23">
        <f>IF(OR(CU810=0.05,CU810=0),CU810,IF(AND(CU810&gt;0.051,CU810&lt;0.1),0.1,IF(AND(CU810&gt;0.001,CU810&lt;0.05),0.05,CU810)))</f>
        <v>0</v>
      </c>
      <c r="CW810" s="23">
        <f>CS810+CT810+CV810</f>
        <v>0</v>
      </c>
      <c r="CX810">
        <f>IF(DB809&gt;0,CX809,0)</f>
        <v>0</v>
      </c>
      <c r="CY810" s="7">
        <f>ROUND(CD810+CJ810+CW810+CX810,2)</f>
        <v>0</v>
      </c>
      <c r="CZ810" s="7">
        <f>IF(AND(CY810&gt;0,CY811=0),CY810,0)</f>
        <v>0</v>
      </c>
      <c r="DA810" s="7">
        <f>IF(DB809&gt;0,DA809,0)</f>
        <v>0</v>
      </c>
      <c r="DB810" s="7">
        <f>IF(ROUND(CY810-DA810,2)&gt;0,ROUND(CY810-DA810,2),0)</f>
        <v>0</v>
      </c>
      <c r="EB810">
        <v>808</v>
      </c>
      <c r="EC810" s="7">
        <f>IF(FB809&gt;0,EC809-1000,EC809)</f>
        <v>0</v>
      </c>
      <c r="ED810" s="20">
        <f>IF(FB809&gt;0,ROUND(PMT($F$92/12,$F$96*12,-EC810),5),0)</f>
        <v>0</v>
      </c>
      <c r="EE810" s="15">
        <f>IF(FB809&gt;0,ROUND(EC810*$EE$1/1000,2),0)</f>
        <v>0</v>
      </c>
      <c r="EF810" s="9">
        <f>INT(EE810)</f>
        <v>0</v>
      </c>
      <c r="EG810" s="23">
        <f>INT((EE810-EF810)*10)/10</f>
        <v>0</v>
      </c>
      <c r="EH810" s="17">
        <f>EE810-EF810-EG810</f>
        <v>0</v>
      </c>
      <c r="EI810" s="23">
        <f>IF(OR(EH810=0.05,EH810=0),EH810,IF(AND(EH810&gt;0.051,EH810&lt;0.1),0.1,IF(AND(EH810&gt;0.001,EH810&lt;0.05),0.05,EH810)))</f>
        <v>0</v>
      </c>
      <c r="EJ810" s="23">
        <f>EF810+EG810+EI810</f>
        <v>0</v>
      </c>
      <c r="EK810" s="15">
        <f>IF(FB809&gt;0,ROUND($ED$1*$EK$1,2),0)</f>
        <v>0</v>
      </c>
      <c r="EL810" s="22">
        <v>0</v>
      </c>
      <c r="EM810" s="22">
        <f>IF(FB809&gt;0,ROUND($ED$1*$EM$1,0),0)</f>
        <v>0</v>
      </c>
      <c r="EN810" s="22">
        <f>IF(FB809&gt;0,ROUND($ED$1*$EN$1,2),0)</f>
        <v>0</v>
      </c>
      <c r="EO810" s="22">
        <f>IF(FB809&gt;0,ROUND($ED$1*$EO$1,2),0)</f>
        <v>0</v>
      </c>
      <c r="EP810" s="22">
        <f>IF(FB809&gt;0,ROUND($ED$1*$EP$1,2),0)</f>
        <v>0</v>
      </c>
      <c r="EQ810" s="15">
        <f>IF(FB809&gt;0,EK810+SUM(EM810:EP810),0)</f>
        <v>0</v>
      </c>
      <c r="ER810" s="22">
        <f>IF(FB809&gt;0,ROUND(EQ810/12,2),0)</f>
        <v>0</v>
      </c>
      <c r="ES810" s="9">
        <f>INT(ER810)</f>
        <v>0</v>
      </c>
      <c r="ET810" s="23">
        <f>INT((ER810-ES810)*10)/10</f>
        <v>0</v>
      </c>
      <c r="EU810" s="17">
        <f>ER810-ES810-ET810</f>
        <v>0</v>
      </c>
      <c r="EV810" s="23">
        <f>IF(OR(EU810=0.05,EU810=0),EU810,IF(AND(EU810&gt;0.051,EU810&lt;0.1),0.1,IF(AND(EU810&gt;0.001,EU810&lt;0.05),0.05,EU810)))</f>
        <v>0</v>
      </c>
      <c r="EW810" s="23">
        <f>ES810+ET810+EV810</f>
        <v>0</v>
      </c>
      <c r="EX810">
        <f>IF(FB809&gt;0,EX809,0)</f>
        <v>0</v>
      </c>
      <c r="EY810" s="7">
        <f>ROUND(ED810+EJ810+EW810+EX810,2)</f>
        <v>0</v>
      </c>
      <c r="EZ810" s="7">
        <f>IF(AND(EY810&gt;0,EY811=0),EY810,0)</f>
        <v>0</v>
      </c>
      <c r="FA810" s="7">
        <f>IF(FB809&gt;0,FA809,0)</f>
        <v>0</v>
      </c>
      <c r="FB810" s="7">
        <f>IF(ROUND(EY810-FA810,2)&gt;0,ROUND(EY810-FA810,2),0)</f>
        <v>0</v>
      </c>
      <c r="GB810">
        <v>808</v>
      </c>
      <c r="GC810" s="7">
        <f>IF(HB809&gt;0,GC809-1000,GC809)</f>
        <v>0</v>
      </c>
      <c r="GD810" s="20">
        <f>IF(HB809&gt;0,ROUND(PMT($F$92/12,$F$96*12,-GC810),5),0)</f>
        <v>0</v>
      </c>
      <c r="GE810" s="15">
        <f>IF(HB809&gt;0,ROUND(GC810*$GE$1/1000,2),0)</f>
        <v>0</v>
      </c>
      <c r="GF810" s="9">
        <f>INT(GE810)</f>
        <v>0</v>
      </c>
      <c r="GG810" s="23">
        <f>INT((GE810-GF810)*10)/10</f>
        <v>0</v>
      </c>
      <c r="GH810" s="17">
        <f>GE810-GF810-GG810</f>
        <v>0</v>
      </c>
      <c r="GI810" s="23">
        <f>IF(OR(GH810=0.05,GH810=0),GH810,IF(AND(GH810&gt;0.051,GH810&lt;0.1),0.1,IF(AND(GH810&gt;0.001,GH810&lt;0.05),0.05,GH810)))</f>
        <v>0</v>
      </c>
      <c r="GJ810" s="23">
        <f>GF810+GG810+GI810</f>
        <v>0</v>
      </c>
      <c r="GK810" s="15">
        <f>IF(HB809&gt;0,ROUND($GD$1*$GK$1,2),0)</f>
        <v>0</v>
      </c>
      <c r="GL810" s="22">
        <v>0</v>
      </c>
      <c r="GM810" s="22">
        <f>IF(HB809&gt;0,ROUND($GD$1*$GM$1,0),0)</f>
        <v>0</v>
      </c>
      <c r="GN810" s="22">
        <f>IF(HB809&gt;0,ROUND($GD$1*$GN$1,2),0)</f>
        <v>0</v>
      </c>
      <c r="GO810" s="22">
        <f>IF(HB809&gt;0,ROUND($GD$1*$GO$1,2),0)</f>
        <v>0</v>
      </c>
      <c r="GP810" s="22">
        <f>IF(HB809&gt;0,ROUND($GD$1*$GP$1,2),0)</f>
        <v>0</v>
      </c>
      <c r="GQ810" s="15">
        <f>IF(HB809&gt;0,GK810+SUM(GM810:GP810),0)</f>
        <v>0</v>
      </c>
      <c r="GR810" s="22">
        <f>IF(HB809&gt;0,ROUND(GQ810/12,2),0)</f>
        <v>0</v>
      </c>
      <c r="GS810" s="9">
        <f>INT(GR810)</f>
        <v>0</v>
      </c>
      <c r="GT810" s="23">
        <f>INT((GR810-GS810)*10)/10</f>
        <v>0</v>
      </c>
      <c r="GU810" s="17">
        <f>GR810-GS810-GT810</f>
        <v>0</v>
      </c>
      <c r="GV810" s="23">
        <f>IF(OR(GU810=0.05,GU810=0),GU810,IF(AND(GU810&gt;0.051,GU810&lt;0.1),0.1,IF(AND(GU810&gt;0.001,GU810&lt;0.05),0.05,GU810)))</f>
        <v>0</v>
      </c>
      <c r="GW810" s="23">
        <f>GS810+GT810+GV810</f>
        <v>0</v>
      </c>
      <c r="GX810">
        <f>IF(HB809&gt;0,GX809,0)</f>
        <v>0</v>
      </c>
      <c r="GY810" s="7">
        <f>ROUND(GD810+GJ810+GW810+GX810,2)</f>
        <v>0</v>
      </c>
      <c r="GZ810" s="7">
        <f>IF(AND(GY810&gt;0,GY811=0),GY810,0)</f>
        <v>0</v>
      </c>
      <c r="HA810" s="7">
        <f>IF(HB809&gt;0,HA809,0)</f>
        <v>0</v>
      </c>
      <c r="HB810" s="7">
        <f>IF(ROUND(GY810-HA810,2)&gt;0,ROUND(GY810-HA810,2),0)</f>
        <v>0</v>
      </c>
    </row>
    <row r="811" spans="1:235">
      <c r="BB811">
        <v>809</v>
      </c>
      <c r="BC811" s="7">
        <f>IF(BW810&gt;0,BC810-1000,BC810)</f>
        <v>0</v>
      </c>
      <c r="BD811" s="20">
        <f>IF(BW810&gt;0,ROUND(PMT($F$92/12,$F$96*12,-BC811),5),0)</f>
        <v>0</v>
      </c>
      <c r="BE811" s="15">
        <f>IF(BW810&gt;0,ROUND(BC811*$E$1/1000,2),0)</f>
        <v>0</v>
      </c>
      <c r="BF811" s="15">
        <f>IF(BW810&gt;0,ROUND(MIN(BC811,$F$168)*$BF$1,2),0)</f>
        <v>0</v>
      </c>
      <c r="BG811" s="22">
        <v>0</v>
      </c>
      <c r="BH811" s="22">
        <f>IF(BW810&gt;0,ROUND(MIN(BC811,$F$168)*$BH$1,0),0)</f>
        <v>0</v>
      </c>
      <c r="BI811" s="22">
        <f>IF(BW810&gt;0,ROUND(MIN(BC811,$F$168)*$BI$1,2),0)</f>
        <v>0</v>
      </c>
      <c r="BJ811" s="22">
        <f>IF(BW810&gt;0,ROUND(MIN(BC811,$F$168)*$BJ$1,2),0)</f>
        <v>0</v>
      </c>
      <c r="BK811" s="22">
        <f>IF(BW810&gt;0,ROUND(MIN(BC811,$F$168)*$BK$1,2),0)</f>
        <v>0</v>
      </c>
      <c r="BL811" s="15">
        <f>IF(BW810&gt;0,BF811+SUM(BH811:BK811),0)</f>
        <v>0</v>
      </c>
      <c r="BM811" s="22">
        <f>IF(BW810&gt;0,ROUND(BL811/12,2),0)</f>
        <v>0</v>
      </c>
      <c r="BN811" s="9">
        <f>INT(BM811)</f>
        <v>0</v>
      </c>
      <c r="BO811" s="23">
        <f>INT((BM811-BN811)*10)/10</f>
        <v>0</v>
      </c>
      <c r="BP811" s="17">
        <f>BM811-BN811-BO811</f>
        <v>0</v>
      </c>
      <c r="BQ811" s="23">
        <f>IF(OR(BP811=0.05,BP811=0),BP811,IF(AND(BP811&gt;0.051,BP811&lt;0.1),0.1,IF(AND(BP811&gt;0.001,BP811&lt;0.05),0.05,BP811)))</f>
        <v>0</v>
      </c>
      <c r="BR811" s="23">
        <f>BN811+BO811+BQ811</f>
        <v>0</v>
      </c>
      <c r="BS811">
        <f>IF(BW810&gt;0,BS810,0)</f>
        <v>0</v>
      </c>
      <c r="BT811" s="7">
        <f>SUM(BD811:BE811)+BR811+BS811</f>
        <v>0</v>
      </c>
      <c r="BU811" s="7">
        <f>IF(AND(BT811&gt;0,BT812=0),BT811,0)</f>
        <v>0</v>
      </c>
      <c r="BV811" s="7">
        <f>IF(BW810&gt;0,BV810,0)</f>
        <v>0</v>
      </c>
      <c r="BW811" s="7">
        <f>IF(ROUND(BT811-BV811,2)&gt;0,ROUND(BT811-BV811,2),0)</f>
        <v>0</v>
      </c>
      <c r="CB811">
        <v>809</v>
      </c>
      <c r="CC811" s="7">
        <f>IF(DB810&gt;0,CC810-1000,CC810)</f>
        <v>0</v>
      </c>
      <c r="CD811" s="20">
        <f>IF(DB810&gt;0,ROUND(PMT($F$92/12,$F$96*12,-CC811),5),0)</f>
        <v>0</v>
      </c>
      <c r="CE811" s="15">
        <f>IF(DB810&gt;0,ROUND(CC811*$CE$1/1000,2),0)</f>
        <v>0</v>
      </c>
      <c r="CF811" s="9">
        <f>INT(CE811)</f>
        <v>0</v>
      </c>
      <c r="CG811" s="23">
        <f>INT((CE811-CF811)*10)/10</f>
        <v>0</v>
      </c>
      <c r="CH811" s="17">
        <f>CE811-CF811-CG811</f>
        <v>0</v>
      </c>
      <c r="CI811" s="23">
        <f>IF(OR(CH811=0.05,CH811=0),CH811,IF(AND(CH811&gt;0.051,CH811&lt;0.1),0.1,IF(AND(CH811&gt;0.001,CH811&lt;0.05),0.05,CH811)))</f>
        <v>0</v>
      </c>
      <c r="CJ811" s="23">
        <f>CF811+CG811+CI811</f>
        <v>0</v>
      </c>
      <c r="CK811" s="15">
        <f>IF(DB810&gt;0,ROUND($CD$1*$CK$1,2),0)</f>
        <v>0</v>
      </c>
      <c r="CL811" s="22">
        <v>0</v>
      </c>
      <c r="CM811" s="22">
        <f>IF(DB810&gt;0,ROUND($CD$1*$CM$1,2),0)</f>
        <v>0</v>
      </c>
      <c r="CN811" s="22">
        <f>IF(DB810&gt;0,ROUND($CD$1*$CN$1,2),0)</f>
        <v>0</v>
      </c>
      <c r="CO811" s="22">
        <f>IF(DB810&gt;0,ROUND($CD$1*$CO$1,2),0)</f>
        <v>0</v>
      </c>
      <c r="CP811" s="22">
        <f>IF(DB810&gt;0,ROUND($CD$1*$CP$1,2),0)</f>
        <v>0</v>
      </c>
      <c r="CQ811" s="15">
        <f>IF(DB810&gt;0,CK811+SUM(CM811:CP811),0)</f>
        <v>0</v>
      </c>
      <c r="CR811" s="22">
        <f>IF(DB810&gt;0,ROUND(CQ811/12,2),0)</f>
        <v>0</v>
      </c>
      <c r="CS811" s="9">
        <f>INT(CR811)</f>
        <v>0</v>
      </c>
      <c r="CT811" s="23">
        <f>INT((CR811-CS811)*10)/10</f>
        <v>0</v>
      </c>
      <c r="CU811" s="17">
        <f>CR811-CS811-CT811</f>
        <v>0</v>
      </c>
      <c r="CV811" s="23">
        <f>IF(OR(CU811=0.05,CU811=0),CU811,IF(AND(CU811&gt;0.051,CU811&lt;0.1),0.1,IF(AND(CU811&gt;0.001,CU811&lt;0.05),0.05,CU811)))</f>
        <v>0</v>
      </c>
      <c r="CW811" s="23">
        <f>CS811+CT811+CV811</f>
        <v>0</v>
      </c>
      <c r="CX811">
        <f>IF(DB810&gt;0,CX810,0)</f>
        <v>0</v>
      </c>
      <c r="CY811" s="7">
        <f>ROUND(CD811+CJ811+CW811+CX811,2)</f>
        <v>0</v>
      </c>
      <c r="CZ811" s="7">
        <f>IF(AND(CY811&gt;0,CY812=0),CY811,0)</f>
        <v>0</v>
      </c>
      <c r="DA811" s="7">
        <f>IF(DB810&gt;0,DA810,0)</f>
        <v>0</v>
      </c>
      <c r="DB811" s="7">
        <f>IF(ROUND(CY811-DA811,2)&gt;0,ROUND(CY811-DA811,2),0)</f>
        <v>0</v>
      </c>
      <c r="EB811">
        <v>809</v>
      </c>
      <c r="EC811" s="7">
        <f>IF(FB810&gt;0,EC810-1000,EC810)</f>
        <v>0</v>
      </c>
      <c r="ED811" s="20">
        <f>IF(FB810&gt;0,ROUND(PMT($F$92/12,$F$96*12,-EC811),5),0)</f>
        <v>0</v>
      </c>
      <c r="EE811" s="15">
        <f>IF(FB810&gt;0,ROUND(EC811*$EE$1/1000,2),0)</f>
        <v>0</v>
      </c>
      <c r="EF811" s="9">
        <f>INT(EE811)</f>
        <v>0</v>
      </c>
      <c r="EG811" s="23">
        <f>INT((EE811-EF811)*10)/10</f>
        <v>0</v>
      </c>
      <c r="EH811" s="17">
        <f>EE811-EF811-EG811</f>
        <v>0</v>
      </c>
      <c r="EI811" s="23">
        <f>IF(OR(EH811=0.05,EH811=0),EH811,IF(AND(EH811&gt;0.051,EH811&lt;0.1),0.1,IF(AND(EH811&gt;0.001,EH811&lt;0.05),0.05,EH811)))</f>
        <v>0</v>
      </c>
      <c r="EJ811" s="23">
        <f>EF811+EG811+EI811</f>
        <v>0</v>
      </c>
      <c r="EK811" s="15">
        <f>IF(FB810&gt;0,ROUND($ED$1*$EK$1,2),0)</f>
        <v>0</v>
      </c>
      <c r="EL811" s="22">
        <v>0</v>
      </c>
      <c r="EM811" s="22">
        <f>IF(FB810&gt;0,ROUND($ED$1*$EM$1,0),0)</f>
        <v>0</v>
      </c>
      <c r="EN811" s="22">
        <f>IF(FB810&gt;0,ROUND($ED$1*$EN$1,2),0)</f>
        <v>0</v>
      </c>
      <c r="EO811" s="22">
        <f>IF(FB810&gt;0,ROUND($ED$1*$EO$1,2),0)</f>
        <v>0</v>
      </c>
      <c r="EP811" s="22">
        <f>IF(FB810&gt;0,ROUND($ED$1*$EP$1,2),0)</f>
        <v>0</v>
      </c>
      <c r="EQ811" s="15">
        <f>IF(FB810&gt;0,EK811+SUM(EM811:EP811),0)</f>
        <v>0</v>
      </c>
      <c r="ER811" s="22">
        <f>IF(FB810&gt;0,ROUND(EQ811/12,2),0)</f>
        <v>0</v>
      </c>
      <c r="ES811" s="9">
        <f>INT(ER811)</f>
        <v>0</v>
      </c>
      <c r="ET811" s="23">
        <f>INT((ER811-ES811)*10)/10</f>
        <v>0</v>
      </c>
      <c r="EU811" s="17">
        <f>ER811-ES811-ET811</f>
        <v>0</v>
      </c>
      <c r="EV811" s="23">
        <f>IF(OR(EU811=0.05,EU811=0),EU811,IF(AND(EU811&gt;0.051,EU811&lt;0.1),0.1,IF(AND(EU811&gt;0.001,EU811&lt;0.05),0.05,EU811)))</f>
        <v>0</v>
      </c>
      <c r="EW811" s="23">
        <f>ES811+ET811+EV811</f>
        <v>0</v>
      </c>
      <c r="EX811">
        <f>IF(FB810&gt;0,EX810,0)</f>
        <v>0</v>
      </c>
      <c r="EY811" s="7">
        <f>ROUND(ED811+EJ811+EW811+EX811,2)</f>
        <v>0</v>
      </c>
      <c r="EZ811" s="7">
        <f>IF(AND(EY811&gt;0,EY812=0),EY811,0)</f>
        <v>0</v>
      </c>
      <c r="FA811" s="7">
        <f>IF(FB810&gt;0,FA810,0)</f>
        <v>0</v>
      </c>
      <c r="FB811" s="7">
        <f>IF(ROUND(EY811-FA811,2)&gt;0,ROUND(EY811-FA811,2),0)</f>
        <v>0</v>
      </c>
      <c r="GB811">
        <v>809</v>
      </c>
      <c r="GC811" s="7">
        <f>IF(HB810&gt;0,GC810-1000,GC810)</f>
        <v>0</v>
      </c>
      <c r="GD811" s="20">
        <f>IF(HB810&gt;0,ROUND(PMT($F$92/12,$F$96*12,-GC811),5),0)</f>
        <v>0</v>
      </c>
      <c r="GE811" s="15">
        <f>IF(HB810&gt;0,ROUND(GC811*$GE$1/1000,2),0)</f>
        <v>0</v>
      </c>
      <c r="GF811" s="9">
        <f>INT(GE811)</f>
        <v>0</v>
      </c>
      <c r="GG811" s="23">
        <f>INT((GE811-GF811)*10)/10</f>
        <v>0</v>
      </c>
      <c r="GH811" s="17">
        <f>GE811-GF811-GG811</f>
        <v>0</v>
      </c>
      <c r="GI811" s="23">
        <f>IF(OR(GH811=0.05,GH811=0),GH811,IF(AND(GH811&gt;0.051,GH811&lt;0.1),0.1,IF(AND(GH811&gt;0.001,GH811&lt;0.05),0.05,GH811)))</f>
        <v>0</v>
      </c>
      <c r="GJ811" s="23">
        <f>GF811+GG811+GI811</f>
        <v>0</v>
      </c>
      <c r="GK811" s="15">
        <f>IF(HB810&gt;0,ROUND($GD$1*$GK$1,2),0)</f>
        <v>0</v>
      </c>
      <c r="GL811" s="22">
        <v>0</v>
      </c>
      <c r="GM811" s="22">
        <f>IF(HB810&gt;0,ROUND($GD$1*$GM$1,0),0)</f>
        <v>0</v>
      </c>
      <c r="GN811" s="22">
        <f>IF(HB810&gt;0,ROUND($GD$1*$GN$1,2),0)</f>
        <v>0</v>
      </c>
      <c r="GO811" s="22">
        <f>IF(HB810&gt;0,ROUND($GD$1*$GO$1,2),0)</f>
        <v>0</v>
      </c>
      <c r="GP811" s="22">
        <f>IF(HB810&gt;0,ROUND($GD$1*$GP$1,2),0)</f>
        <v>0</v>
      </c>
      <c r="GQ811" s="15">
        <f>IF(HB810&gt;0,GK811+SUM(GM811:GP811),0)</f>
        <v>0</v>
      </c>
      <c r="GR811" s="22">
        <f>IF(HB810&gt;0,ROUND(GQ811/12,2),0)</f>
        <v>0</v>
      </c>
      <c r="GS811" s="9">
        <f>INT(GR811)</f>
        <v>0</v>
      </c>
      <c r="GT811" s="23">
        <f>INT((GR811-GS811)*10)/10</f>
        <v>0</v>
      </c>
      <c r="GU811" s="17">
        <f>GR811-GS811-GT811</f>
        <v>0</v>
      </c>
      <c r="GV811" s="23">
        <f>IF(OR(GU811=0.05,GU811=0),GU811,IF(AND(GU811&gt;0.051,GU811&lt;0.1),0.1,IF(AND(GU811&gt;0.001,GU811&lt;0.05),0.05,GU811)))</f>
        <v>0</v>
      </c>
      <c r="GW811" s="23">
        <f>GS811+GT811+GV811</f>
        <v>0</v>
      </c>
      <c r="GX811">
        <f>IF(HB810&gt;0,GX810,0)</f>
        <v>0</v>
      </c>
      <c r="GY811" s="7">
        <f>ROUND(GD811+GJ811+GW811+GX811,2)</f>
        <v>0</v>
      </c>
      <c r="GZ811" s="7">
        <f>IF(AND(GY811&gt;0,GY812=0),GY811,0)</f>
        <v>0</v>
      </c>
      <c r="HA811" s="7">
        <f>IF(HB810&gt;0,HA810,0)</f>
        <v>0</v>
      </c>
      <c r="HB811" s="7">
        <f>IF(ROUND(GY811-HA811,2)&gt;0,ROUND(GY811-HA811,2),0)</f>
        <v>0</v>
      </c>
    </row>
    <row r="812" spans="1:235">
      <c r="BB812">
        <v>810</v>
      </c>
      <c r="BC812" s="7">
        <f>IF(BW811&gt;0,BC811-1000,BC811)</f>
        <v>0</v>
      </c>
      <c r="BD812" s="20">
        <f>IF(BW811&gt;0,ROUND(PMT($F$92/12,$F$96*12,-BC812),5),0)</f>
        <v>0</v>
      </c>
      <c r="BE812" s="15">
        <f>IF(BW811&gt;0,ROUND(BC812*$E$1/1000,2),0)</f>
        <v>0</v>
      </c>
      <c r="BF812" s="15">
        <f>IF(BW811&gt;0,ROUND(MIN(BC812,$F$168)*$BF$1,2),0)</f>
        <v>0</v>
      </c>
      <c r="BG812" s="22">
        <v>0</v>
      </c>
      <c r="BH812" s="22">
        <f>IF(BW811&gt;0,ROUND(MIN(BC812,$F$168)*$BH$1,0),0)</f>
        <v>0</v>
      </c>
      <c r="BI812" s="22">
        <f>IF(BW811&gt;0,ROUND(MIN(BC812,$F$168)*$BI$1,2),0)</f>
        <v>0</v>
      </c>
      <c r="BJ812" s="22">
        <f>IF(BW811&gt;0,ROUND(MIN(BC812,$F$168)*$BJ$1,2),0)</f>
        <v>0</v>
      </c>
      <c r="BK812" s="22">
        <f>IF(BW811&gt;0,ROUND(MIN(BC812,$F$168)*$BK$1,2),0)</f>
        <v>0</v>
      </c>
      <c r="BL812" s="15">
        <f>IF(BW811&gt;0,BF812+SUM(BH812:BK812),0)</f>
        <v>0</v>
      </c>
      <c r="BM812" s="22">
        <f>IF(BW811&gt;0,ROUND(BL812/12,2),0)</f>
        <v>0</v>
      </c>
      <c r="BN812" s="9">
        <f>INT(BM812)</f>
        <v>0</v>
      </c>
      <c r="BO812" s="23">
        <f>INT((BM812-BN812)*10)/10</f>
        <v>0</v>
      </c>
      <c r="BP812" s="17">
        <f>BM812-BN812-BO812</f>
        <v>0</v>
      </c>
      <c r="BQ812" s="23">
        <f>IF(OR(BP812=0.05,BP812=0),BP812,IF(AND(BP812&gt;0.051,BP812&lt;0.1),0.1,IF(AND(BP812&gt;0.001,BP812&lt;0.05),0.05,BP812)))</f>
        <v>0</v>
      </c>
      <c r="BR812" s="23">
        <f>BN812+BO812+BQ812</f>
        <v>0</v>
      </c>
      <c r="BS812">
        <f>IF(BW811&gt;0,BS811,0)</f>
        <v>0</v>
      </c>
      <c r="BT812" s="7">
        <f>SUM(BD812:BE812)+BR812+BS812</f>
        <v>0</v>
      </c>
      <c r="BU812" s="7">
        <f>IF(AND(BT812&gt;0,BT813=0),BT812,0)</f>
        <v>0</v>
      </c>
      <c r="BV812" s="7">
        <f>IF(BW811&gt;0,BV811,0)</f>
        <v>0</v>
      </c>
      <c r="BW812" s="7">
        <f>IF(ROUND(BT812-BV812,2)&gt;0,ROUND(BT812-BV812,2),0)</f>
        <v>0</v>
      </c>
      <c r="CB812">
        <v>810</v>
      </c>
      <c r="CC812" s="7">
        <f>IF(DB811&gt;0,CC811-1000,CC811)</f>
        <v>0</v>
      </c>
      <c r="CD812" s="20">
        <f>IF(DB811&gt;0,ROUND(PMT($F$92/12,$F$96*12,-CC812),5),0)</f>
        <v>0</v>
      </c>
      <c r="CE812" s="15">
        <f>IF(DB811&gt;0,ROUND(CC812*$CE$1/1000,2),0)</f>
        <v>0</v>
      </c>
      <c r="CF812" s="9">
        <f>INT(CE812)</f>
        <v>0</v>
      </c>
      <c r="CG812" s="23">
        <f>INT((CE812-CF812)*10)/10</f>
        <v>0</v>
      </c>
      <c r="CH812" s="17">
        <f>CE812-CF812-CG812</f>
        <v>0</v>
      </c>
      <c r="CI812" s="23">
        <f>IF(OR(CH812=0.05,CH812=0),CH812,IF(AND(CH812&gt;0.051,CH812&lt;0.1),0.1,IF(AND(CH812&gt;0.001,CH812&lt;0.05),0.05,CH812)))</f>
        <v>0</v>
      </c>
      <c r="CJ812" s="23">
        <f>CF812+CG812+CI812</f>
        <v>0</v>
      </c>
      <c r="CK812" s="15">
        <f>IF(DB811&gt;0,ROUND($CD$1*$CK$1,2),0)</f>
        <v>0</v>
      </c>
      <c r="CL812" s="22">
        <v>0</v>
      </c>
      <c r="CM812" s="22">
        <f>IF(DB811&gt;0,ROUND($CD$1*$CM$1,2),0)</f>
        <v>0</v>
      </c>
      <c r="CN812" s="22">
        <f>IF(DB811&gt;0,ROUND($CD$1*$CN$1,2),0)</f>
        <v>0</v>
      </c>
      <c r="CO812" s="22">
        <f>IF(DB811&gt;0,ROUND($CD$1*$CO$1,2),0)</f>
        <v>0</v>
      </c>
      <c r="CP812" s="22">
        <f>IF(DB811&gt;0,ROUND($CD$1*$CP$1,2),0)</f>
        <v>0</v>
      </c>
      <c r="CQ812" s="15">
        <f>IF(DB811&gt;0,CK812+SUM(CM812:CP812),0)</f>
        <v>0</v>
      </c>
      <c r="CR812" s="22">
        <f>IF(DB811&gt;0,ROUND(CQ812/12,2),0)</f>
        <v>0</v>
      </c>
      <c r="CS812" s="9">
        <f>INT(CR812)</f>
        <v>0</v>
      </c>
      <c r="CT812" s="23">
        <f>INT((CR812-CS812)*10)/10</f>
        <v>0</v>
      </c>
      <c r="CU812" s="17">
        <f>CR812-CS812-CT812</f>
        <v>0</v>
      </c>
      <c r="CV812" s="23">
        <f>IF(OR(CU812=0.05,CU812=0),CU812,IF(AND(CU812&gt;0.051,CU812&lt;0.1),0.1,IF(AND(CU812&gt;0.001,CU812&lt;0.05),0.05,CU812)))</f>
        <v>0</v>
      </c>
      <c r="CW812" s="23">
        <f>CS812+CT812+CV812</f>
        <v>0</v>
      </c>
      <c r="CX812">
        <f>IF(DB811&gt;0,CX811,0)</f>
        <v>0</v>
      </c>
      <c r="CY812" s="7">
        <f>ROUND(CD812+CJ812+CW812+CX812,2)</f>
        <v>0</v>
      </c>
      <c r="CZ812" s="7">
        <f>IF(AND(CY812&gt;0,CY813=0),CY812,0)</f>
        <v>0</v>
      </c>
      <c r="DA812" s="7">
        <f>IF(DB811&gt;0,DA811,0)</f>
        <v>0</v>
      </c>
      <c r="DB812" s="7">
        <f>IF(ROUND(CY812-DA812,2)&gt;0,ROUND(CY812-DA812,2),0)</f>
        <v>0</v>
      </c>
      <c r="EB812">
        <v>810</v>
      </c>
      <c r="EC812" s="7">
        <f>IF(FB811&gt;0,EC811-1000,EC811)</f>
        <v>0</v>
      </c>
      <c r="ED812" s="20">
        <f>IF(FB811&gt;0,ROUND(PMT($F$92/12,$F$96*12,-EC812),5),0)</f>
        <v>0</v>
      </c>
      <c r="EE812" s="15">
        <f>IF(FB811&gt;0,ROUND(EC812*$EE$1/1000,2),0)</f>
        <v>0</v>
      </c>
      <c r="EF812" s="9">
        <f>INT(EE812)</f>
        <v>0</v>
      </c>
      <c r="EG812" s="23">
        <f>INT((EE812-EF812)*10)/10</f>
        <v>0</v>
      </c>
      <c r="EH812" s="17">
        <f>EE812-EF812-EG812</f>
        <v>0</v>
      </c>
      <c r="EI812" s="23">
        <f>IF(OR(EH812=0.05,EH812=0),EH812,IF(AND(EH812&gt;0.051,EH812&lt;0.1),0.1,IF(AND(EH812&gt;0.001,EH812&lt;0.05),0.05,EH812)))</f>
        <v>0</v>
      </c>
      <c r="EJ812" s="23">
        <f>EF812+EG812+EI812</f>
        <v>0</v>
      </c>
      <c r="EK812" s="15">
        <f>IF(FB811&gt;0,ROUND($ED$1*$EK$1,2),0)</f>
        <v>0</v>
      </c>
      <c r="EL812" s="22">
        <v>0</v>
      </c>
      <c r="EM812" s="22">
        <f>IF(FB811&gt;0,ROUND($ED$1*$EM$1,0),0)</f>
        <v>0</v>
      </c>
      <c r="EN812" s="22">
        <f>IF(FB811&gt;0,ROUND($ED$1*$EN$1,2),0)</f>
        <v>0</v>
      </c>
      <c r="EO812" s="22">
        <f>IF(FB811&gt;0,ROUND($ED$1*$EO$1,2),0)</f>
        <v>0</v>
      </c>
      <c r="EP812" s="22">
        <f>IF(FB811&gt;0,ROUND($ED$1*$EP$1,2),0)</f>
        <v>0</v>
      </c>
      <c r="EQ812" s="15">
        <f>IF(FB811&gt;0,EK812+SUM(EM812:EP812),0)</f>
        <v>0</v>
      </c>
      <c r="ER812" s="22">
        <f>IF(FB811&gt;0,ROUND(EQ812/12,2),0)</f>
        <v>0</v>
      </c>
      <c r="ES812" s="9">
        <f>INT(ER812)</f>
        <v>0</v>
      </c>
      <c r="ET812" s="23">
        <f>INT((ER812-ES812)*10)/10</f>
        <v>0</v>
      </c>
      <c r="EU812" s="17">
        <f>ER812-ES812-ET812</f>
        <v>0</v>
      </c>
      <c r="EV812" s="23">
        <f>IF(OR(EU812=0.05,EU812=0),EU812,IF(AND(EU812&gt;0.051,EU812&lt;0.1),0.1,IF(AND(EU812&gt;0.001,EU812&lt;0.05),0.05,EU812)))</f>
        <v>0</v>
      </c>
      <c r="EW812" s="23">
        <f>ES812+ET812+EV812</f>
        <v>0</v>
      </c>
      <c r="EX812">
        <f>IF(FB811&gt;0,EX811,0)</f>
        <v>0</v>
      </c>
      <c r="EY812" s="7">
        <f>ROUND(ED812+EJ812+EW812+EX812,2)</f>
        <v>0</v>
      </c>
      <c r="EZ812" s="7">
        <f>IF(AND(EY812&gt;0,EY813=0),EY812,0)</f>
        <v>0</v>
      </c>
      <c r="FA812" s="7">
        <f>IF(FB811&gt;0,FA811,0)</f>
        <v>0</v>
      </c>
      <c r="FB812" s="7">
        <f>IF(ROUND(EY812-FA812,2)&gt;0,ROUND(EY812-FA812,2),0)</f>
        <v>0</v>
      </c>
      <c r="GB812">
        <v>810</v>
      </c>
      <c r="GC812" s="7">
        <f>IF(HB811&gt;0,GC811-1000,GC811)</f>
        <v>0</v>
      </c>
      <c r="GD812" s="20">
        <f>IF(HB811&gt;0,ROUND(PMT($F$92/12,$F$96*12,-GC812),5),0)</f>
        <v>0</v>
      </c>
      <c r="GE812" s="15">
        <f>IF(HB811&gt;0,ROUND(GC812*$GE$1/1000,2),0)</f>
        <v>0</v>
      </c>
      <c r="GF812" s="9">
        <f>INT(GE812)</f>
        <v>0</v>
      </c>
      <c r="GG812" s="23">
        <f>INT((GE812-GF812)*10)/10</f>
        <v>0</v>
      </c>
      <c r="GH812" s="17">
        <f>GE812-GF812-GG812</f>
        <v>0</v>
      </c>
      <c r="GI812" s="23">
        <f>IF(OR(GH812=0.05,GH812=0),GH812,IF(AND(GH812&gt;0.051,GH812&lt;0.1),0.1,IF(AND(GH812&gt;0.001,GH812&lt;0.05),0.05,GH812)))</f>
        <v>0</v>
      </c>
      <c r="GJ812" s="23">
        <f>GF812+GG812+GI812</f>
        <v>0</v>
      </c>
      <c r="GK812" s="15">
        <f>IF(HB811&gt;0,ROUND($GD$1*$GK$1,2),0)</f>
        <v>0</v>
      </c>
      <c r="GL812" s="22">
        <v>0</v>
      </c>
      <c r="GM812" s="22">
        <f>IF(HB811&gt;0,ROUND($GD$1*$GM$1,0),0)</f>
        <v>0</v>
      </c>
      <c r="GN812" s="22">
        <f>IF(HB811&gt;0,ROUND($GD$1*$GN$1,2),0)</f>
        <v>0</v>
      </c>
      <c r="GO812" s="22">
        <f>IF(HB811&gt;0,ROUND($GD$1*$GO$1,2),0)</f>
        <v>0</v>
      </c>
      <c r="GP812" s="22">
        <f>IF(HB811&gt;0,ROUND($GD$1*$GP$1,2),0)</f>
        <v>0</v>
      </c>
      <c r="GQ812" s="15">
        <f>IF(HB811&gt;0,GK812+SUM(GM812:GP812),0)</f>
        <v>0</v>
      </c>
      <c r="GR812" s="22">
        <f>IF(HB811&gt;0,ROUND(GQ812/12,2),0)</f>
        <v>0</v>
      </c>
      <c r="GS812" s="9">
        <f>INT(GR812)</f>
        <v>0</v>
      </c>
      <c r="GT812" s="23">
        <f>INT((GR812-GS812)*10)/10</f>
        <v>0</v>
      </c>
      <c r="GU812" s="17">
        <f>GR812-GS812-GT812</f>
        <v>0</v>
      </c>
      <c r="GV812" s="23">
        <f>IF(OR(GU812=0.05,GU812=0),GU812,IF(AND(GU812&gt;0.051,GU812&lt;0.1),0.1,IF(AND(GU812&gt;0.001,GU812&lt;0.05),0.05,GU812)))</f>
        <v>0</v>
      </c>
      <c r="GW812" s="23">
        <f>GS812+GT812+GV812</f>
        <v>0</v>
      </c>
      <c r="GX812">
        <f>IF(HB811&gt;0,GX811,0)</f>
        <v>0</v>
      </c>
      <c r="GY812" s="7">
        <f>ROUND(GD812+GJ812+GW812+GX812,2)</f>
        <v>0</v>
      </c>
      <c r="GZ812" s="7">
        <f>IF(AND(GY812&gt;0,GY813=0),GY812,0)</f>
        <v>0</v>
      </c>
      <c r="HA812" s="7">
        <f>IF(HB811&gt;0,HA811,0)</f>
        <v>0</v>
      </c>
      <c r="HB812" s="7">
        <f>IF(ROUND(GY812-HA812,2)&gt;0,ROUND(GY812-HA812,2),0)</f>
        <v>0</v>
      </c>
    </row>
    <row r="813" spans="1:235">
      <c r="BB813">
        <v>811</v>
      </c>
      <c r="BC813" s="7">
        <f>IF(BW812&gt;0,BC812-1000,BC812)</f>
        <v>0</v>
      </c>
      <c r="BD813" s="20">
        <f>IF(BW812&gt;0,ROUND(PMT($F$92/12,$F$96*12,-BC813),5),0)</f>
        <v>0</v>
      </c>
      <c r="BE813" s="15">
        <f>IF(BW812&gt;0,ROUND(BC813*$E$1/1000,2),0)</f>
        <v>0</v>
      </c>
      <c r="BF813" s="15">
        <f>IF(BW812&gt;0,ROUND(MIN(BC813,$F$168)*$BF$1,2),0)</f>
        <v>0</v>
      </c>
      <c r="BG813" s="22">
        <v>0</v>
      </c>
      <c r="BH813" s="22">
        <f>IF(BW812&gt;0,ROUND(MIN(BC813,$F$168)*$BH$1,0),0)</f>
        <v>0</v>
      </c>
      <c r="BI813" s="22">
        <f>IF(BW812&gt;0,ROUND(MIN(BC813,$F$168)*$BI$1,2),0)</f>
        <v>0</v>
      </c>
      <c r="BJ813" s="22">
        <f>IF(BW812&gt;0,ROUND(MIN(BC813,$F$168)*$BJ$1,2),0)</f>
        <v>0</v>
      </c>
      <c r="BK813" s="22">
        <f>IF(BW812&gt;0,ROUND(MIN(BC813,$F$168)*$BK$1,2),0)</f>
        <v>0</v>
      </c>
      <c r="BL813" s="15">
        <f>IF(BW812&gt;0,BF813+SUM(BH813:BK813),0)</f>
        <v>0</v>
      </c>
      <c r="BM813" s="22">
        <f>IF(BW812&gt;0,ROUND(BL813/12,2),0)</f>
        <v>0</v>
      </c>
      <c r="BN813" s="9">
        <f>INT(BM813)</f>
        <v>0</v>
      </c>
      <c r="BO813" s="23">
        <f>INT((BM813-BN813)*10)/10</f>
        <v>0</v>
      </c>
      <c r="BP813" s="17">
        <f>BM813-BN813-BO813</f>
        <v>0</v>
      </c>
      <c r="BQ813" s="23">
        <f>IF(OR(BP813=0.05,BP813=0),BP813,IF(AND(BP813&gt;0.051,BP813&lt;0.1),0.1,IF(AND(BP813&gt;0.001,BP813&lt;0.05),0.05,BP813)))</f>
        <v>0</v>
      </c>
      <c r="BR813" s="23">
        <f>BN813+BO813+BQ813</f>
        <v>0</v>
      </c>
      <c r="BS813">
        <f>IF(BW812&gt;0,BS812,0)</f>
        <v>0</v>
      </c>
      <c r="BT813" s="7">
        <f>SUM(BD813:BE813)+BR813+BS813</f>
        <v>0</v>
      </c>
      <c r="BU813" s="7">
        <f>IF(AND(BT813&gt;0,BT814=0),BT813,0)</f>
        <v>0</v>
      </c>
      <c r="BV813" s="7">
        <f>IF(BW812&gt;0,BV812,0)</f>
        <v>0</v>
      </c>
      <c r="BW813" s="7">
        <f>IF(ROUND(BT813-BV813,2)&gt;0,ROUND(BT813-BV813,2),0)</f>
        <v>0</v>
      </c>
      <c r="CB813">
        <v>811</v>
      </c>
      <c r="CC813" s="7">
        <f>IF(DB812&gt;0,CC812-1000,CC812)</f>
        <v>0</v>
      </c>
      <c r="CD813" s="20">
        <f>IF(DB812&gt;0,ROUND(PMT($F$92/12,$F$96*12,-CC813),5),0)</f>
        <v>0</v>
      </c>
      <c r="CE813" s="15">
        <f>IF(DB812&gt;0,ROUND(CC813*$CE$1/1000,2),0)</f>
        <v>0</v>
      </c>
      <c r="CF813" s="9">
        <f>INT(CE813)</f>
        <v>0</v>
      </c>
      <c r="CG813" s="23">
        <f>INT((CE813-CF813)*10)/10</f>
        <v>0</v>
      </c>
      <c r="CH813" s="17">
        <f>CE813-CF813-CG813</f>
        <v>0</v>
      </c>
      <c r="CI813" s="23">
        <f>IF(OR(CH813=0.05,CH813=0),CH813,IF(AND(CH813&gt;0.051,CH813&lt;0.1),0.1,IF(AND(CH813&gt;0.001,CH813&lt;0.05),0.05,CH813)))</f>
        <v>0</v>
      </c>
      <c r="CJ813" s="23">
        <f>CF813+CG813+CI813</f>
        <v>0</v>
      </c>
      <c r="CK813" s="15">
        <f>IF(DB812&gt;0,ROUND($CD$1*$CK$1,2),0)</f>
        <v>0</v>
      </c>
      <c r="CL813" s="22">
        <v>0</v>
      </c>
      <c r="CM813" s="22">
        <f>IF(DB812&gt;0,ROUND($CD$1*$CM$1,2),0)</f>
        <v>0</v>
      </c>
      <c r="CN813" s="22">
        <f>IF(DB812&gt;0,ROUND($CD$1*$CN$1,2),0)</f>
        <v>0</v>
      </c>
      <c r="CO813" s="22">
        <f>IF(DB812&gt;0,ROUND($CD$1*$CO$1,2),0)</f>
        <v>0</v>
      </c>
      <c r="CP813" s="22">
        <f>IF(DB812&gt;0,ROUND($CD$1*$CP$1,2),0)</f>
        <v>0</v>
      </c>
      <c r="CQ813" s="15">
        <f>IF(DB812&gt;0,CK813+SUM(CM813:CP813),0)</f>
        <v>0</v>
      </c>
      <c r="CR813" s="22">
        <f>IF(DB812&gt;0,ROUND(CQ813/12,2),0)</f>
        <v>0</v>
      </c>
      <c r="CS813" s="9">
        <f>INT(CR813)</f>
        <v>0</v>
      </c>
      <c r="CT813" s="23">
        <f>INT((CR813-CS813)*10)/10</f>
        <v>0</v>
      </c>
      <c r="CU813" s="17">
        <f>CR813-CS813-CT813</f>
        <v>0</v>
      </c>
      <c r="CV813" s="23">
        <f>IF(OR(CU813=0.05,CU813=0),CU813,IF(AND(CU813&gt;0.051,CU813&lt;0.1),0.1,IF(AND(CU813&gt;0.001,CU813&lt;0.05),0.05,CU813)))</f>
        <v>0</v>
      </c>
      <c r="CW813" s="23">
        <f>CS813+CT813+CV813</f>
        <v>0</v>
      </c>
      <c r="CX813">
        <f>IF(DB812&gt;0,CX812,0)</f>
        <v>0</v>
      </c>
      <c r="CY813" s="7">
        <f>ROUND(CD813+CJ813+CW813+CX813,2)</f>
        <v>0</v>
      </c>
      <c r="CZ813" s="7">
        <f>IF(AND(CY813&gt;0,CY814=0),CY813,0)</f>
        <v>0</v>
      </c>
      <c r="DA813" s="7">
        <f>IF(DB812&gt;0,DA812,0)</f>
        <v>0</v>
      </c>
      <c r="DB813" s="7">
        <f>IF(ROUND(CY813-DA813,2)&gt;0,ROUND(CY813-DA813,2),0)</f>
        <v>0</v>
      </c>
      <c r="EB813">
        <v>811</v>
      </c>
      <c r="EC813" s="7">
        <f>IF(FB812&gt;0,EC812-1000,EC812)</f>
        <v>0</v>
      </c>
      <c r="ED813" s="20">
        <f>IF(FB812&gt;0,ROUND(PMT($F$92/12,$F$96*12,-EC813),5),0)</f>
        <v>0</v>
      </c>
      <c r="EE813" s="15">
        <f>IF(FB812&gt;0,ROUND(EC813*$EE$1/1000,2),0)</f>
        <v>0</v>
      </c>
      <c r="EF813" s="9">
        <f>INT(EE813)</f>
        <v>0</v>
      </c>
      <c r="EG813" s="23">
        <f>INT((EE813-EF813)*10)/10</f>
        <v>0</v>
      </c>
      <c r="EH813" s="17">
        <f>EE813-EF813-EG813</f>
        <v>0</v>
      </c>
      <c r="EI813" s="23">
        <f>IF(OR(EH813=0.05,EH813=0),EH813,IF(AND(EH813&gt;0.051,EH813&lt;0.1),0.1,IF(AND(EH813&gt;0.001,EH813&lt;0.05),0.05,EH813)))</f>
        <v>0</v>
      </c>
      <c r="EJ813" s="23">
        <f>EF813+EG813+EI813</f>
        <v>0</v>
      </c>
      <c r="EK813" s="15">
        <f>IF(FB812&gt;0,ROUND($ED$1*$EK$1,2),0)</f>
        <v>0</v>
      </c>
      <c r="EL813" s="22">
        <v>0</v>
      </c>
      <c r="EM813" s="22">
        <f>IF(FB812&gt;0,ROUND($ED$1*$EM$1,0),0)</f>
        <v>0</v>
      </c>
      <c r="EN813" s="22">
        <f>IF(FB812&gt;0,ROUND($ED$1*$EN$1,2),0)</f>
        <v>0</v>
      </c>
      <c r="EO813" s="22">
        <f>IF(FB812&gt;0,ROUND($ED$1*$EO$1,2),0)</f>
        <v>0</v>
      </c>
      <c r="EP813" s="22">
        <f>IF(FB812&gt;0,ROUND($ED$1*$EP$1,2),0)</f>
        <v>0</v>
      </c>
      <c r="EQ813" s="15">
        <f>IF(FB812&gt;0,EK813+SUM(EM813:EP813),0)</f>
        <v>0</v>
      </c>
      <c r="ER813" s="22">
        <f>IF(FB812&gt;0,ROUND(EQ813/12,2),0)</f>
        <v>0</v>
      </c>
      <c r="ES813" s="9">
        <f>INT(ER813)</f>
        <v>0</v>
      </c>
      <c r="ET813" s="23">
        <f>INT((ER813-ES813)*10)/10</f>
        <v>0</v>
      </c>
      <c r="EU813" s="17">
        <f>ER813-ES813-ET813</f>
        <v>0</v>
      </c>
      <c r="EV813" s="23">
        <f>IF(OR(EU813=0.05,EU813=0),EU813,IF(AND(EU813&gt;0.051,EU813&lt;0.1),0.1,IF(AND(EU813&gt;0.001,EU813&lt;0.05),0.05,EU813)))</f>
        <v>0</v>
      </c>
      <c r="EW813" s="23">
        <f>ES813+ET813+EV813</f>
        <v>0</v>
      </c>
      <c r="EX813">
        <f>IF(FB812&gt;0,EX812,0)</f>
        <v>0</v>
      </c>
      <c r="EY813" s="7">
        <f>ROUND(ED813+EJ813+EW813+EX813,2)</f>
        <v>0</v>
      </c>
      <c r="EZ813" s="7">
        <f>IF(AND(EY813&gt;0,EY814=0),EY813,0)</f>
        <v>0</v>
      </c>
      <c r="FA813" s="7">
        <f>IF(FB812&gt;0,FA812,0)</f>
        <v>0</v>
      </c>
      <c r="FB813" s="7">
        <f>IF(ROUND(EY813-FA813,2)&gt;0,ROUND(EY813-FA813,2),0)</f>
        <v>0</v>
      </c>
      <c r="GB813">
        <v>811</v>
      </c>
      <c r="GC813" s="7">
        <f>IF(HB812&gt;0,GC812-1000,GC812)</f>
        <v>0</v>
      </c>
      <c r="GD813" s="20">
        <f>IF(HB812&gt;0,ROUND(PMT($F$92/12,$F$96*12,-GC813),5),0)</f>
        <v>0</v>
      </c>
      <c r="GE813" s="15">
        <f>IF(HB812&gt;0,ROUND(GC813*$GE$1/1000,2),0)</f>
        <v>0</v>
      </c>
      <c r="GF813" s="9">
        <f>INT(GE813)</f>
        <v>0</v>
      </c>
      <c r="GG813" s="23">
        <f>INT((GE813-GF813)*10)/10</f>
        <v>0</v>
      </c>
      <c r="GH813" s="17">
        <f>GE813-GF813-GG813</f>
        <v>0</v>
      </c>
      <c r="GI813" s="23">
        <f>IF(OR(GH813=0.05,GH813=0),GH813,IF(AND(GH813&gt;0.051,GH813&lt;0.1),0.1,IF(AND(GH813&gt;0.001,GH813&lt;0.05),0.05,GH813)))</f>
        <v>0</v>
      </c>
      <c r="GJ813" s="23">
        <f>GF813+GG813+GI813</f>
        <v>0</v>
      </c>
      <c r="GK813" s="15">
        <f>IF(HB812&gt;0,ROUND($GD$1*$GK$1,2),0)</f>
        <v>0</v>
      </c>
      <c r="GL813" s="22">
        <v>0</v>
      </c>
      <c r="GM813" s="22">
        <f>IF(HB812&gt;0,ROUND($GD$1*$GM$1,0),0)</f>
        <v>0</v>
      </c>
      <c r="GN813" s="22">
        <f>IF(HB812&gt;0,ROUND($GD$1*$GN$1,2),0)</f>
        <v>0</v>
      </c>
      <c r="GO813" s="22">
        <f>IF(HB812&gt;0,ROUND($GD$1*$GO$1,2),0)</f>
        <v>0</v>
      </c>
      <c r="GP813" s="22">
        <f>IF(HB812&gt;0,ROUND($GD$1*$GP$1,2),0)</f>
        <v>0</v>
      </c>
      <c r="GQ813" s="15">
        <f>IF(HB812&gt;0,GK813+SUM(GM813:GP813),0)</f>
        <v>0</v>
      </c>
      <c r="GR813" s="22">
        <f>IF(HB812&gt;0,ROUND(GQ813/12,2),0)</f>
        <v>0</v>
      </c>
      <c r="GS813" s="9">
        <f>INT(GR813)</f>
        <v>0</v>
      </c>
      <c r="GT813" s="23">
        <f>INT((GR813-GS813)*10)/10</f>
        <v>0</v>
      </c>
      <c r="GU813" s="17">
        <f>GR813-GS813-GT813</f>
        <v>0</v>
      </c>
      <c r="GV813" s="23">
        <f>IF(OR(GU813=0.05,GU813=0),GU813,IF(AND(GU813&gt;0.051,GU813&lt;0.1),0.1,IF(AND(GU813&gt;0.001,GU813&lt;0.05),0.05,GU813)))</f>
        <v>0</v>
      </c>
      <c r="GW813" s="23">
        <f>GS813+GT813+GV813</f>
        <v>0</v>
      </c>
      <c r="GX813">
        <f>IF(HB812&gt;0,GX812,0)</f>
        <v>0</v>
      </c>
      <c r="GY813" s="7">
        <f>ROUND(GD813+GJ813+GW813+GX813,2)</f>
        <v>0</v>
      </c>
      <c r="GZ813" s="7">
        <f>IF(AND(GY813&gt;0,GY814=0),GY813,0)</f>
        <v>0</v>
      </c>
      <c r="HA813" s="7">
        <f>IF(HB812&gt;0,HA812,0)</f>
        <v>0</v>
      </c>
      <c r="HB813" s="7">
        <f>IF(ROUND(GY813-HA813,2)&gt;0,ROUND(GY813-HA813,2),0)</f>
        <v>0</v>
      </c>
    </row>
    <row r="814" spans="1:235">
      <c r="BB814">
        <v>812</v>
      </c>
      <c r="BC814" s="7">
        <f>IF(BW813&gt;0,BC813-1000,BC813)</f>
        <v>0</v>
      </c>
      <c r="BD814" s="20">
        <f>IF(BW813&gt;0,ROUND(PMT($F$92/12,$F$96*12,-BC814),5),0)</f>
        <v>0</v>
      </c>
      <c r="BE814" s="15">
        <f>IF(BW813&gt;0,ROUND(BC814*$E$1/1000,2),0)</f>
        <v>0</v>
      </c>
      <c r="BF814" s="15">
        <f>IF(BW813&gt;0,ROUND(MIN(BC814,$F$168)*$BF$1,2),0)</f>
        <v>0</v>
      </c>
      <c r="BG814" s="22">
        <v>0</v>
      </c>
      <c r="BH814" s="22">
        <f>IF(BW813&gt;0,ROUND(MIN(BC814,$F$168)*$BH$1,0),0)</f>
        <v>0</v>
      </c>
      <c r="BI814" s="22">
        <f>IF(BW813&gt;0,ROUND(MIN(BC814,$F$168)*$BI$1,2),0)</f>
        <v>0</v>
      </c>
      <c r="BJ814" s="22">
        <f>IF(BW813&gt;0,ROUND(MIN(BC814,$F$168)*$BJ$1,2),0)</f>
        <v>0</v>
      </c>
      <c r="BK814" s="22">
        <f>IF(BW813&gt;0,ROUND(MIN(BC814,$F$168)*$BK$1,2),0)</f>
        <v>0</v>
      </c>
      <c r="BL814" s="15">
        <f>IF(BW813&gt;0,BF814+SUM(BH814:BK814),0)</f>
        <v>0</v>
      </c>
      <c r="BM814" s="22">
        <f>IF(BW813&gt;0,ROUND(BL814/12,2),0)</f>
        <v>0</v>
      </c>
      <c r="BN814" s="9">
        <f>INT(BM814)</f>
        <v>0</v>
      </c>
      <c r="BO814" s="23">
        <f>INT((BM814-BN814)*10)/10</f>
        <v>0</v>
      </c>
      <c r="BP814" s="17">
        <f>BM814-BN814-BO814</f>
        <v>0</v>
      </c>
      <c r="BQ814" s="23">
        <f>IF(OR(BP814=0.05,BP814=0),BP814,IF(AND(BP814&gt;0.051,BP814&lt;0.1),0.1,IF(AND(BP814&gt;0.001,BP814&lt;0.05),0.05,BP814)))</f>
        <v>0</v>
      </c>
      <c r="BR814" s="23">
        <f>BN814+BO814+BQ814</f>
        <v>0</v>
      </c>
      <c r="BS814">
        <f>IF(BW813&gt;0,BS813,0)</f>
        <v>0</v>
      </c>
      <c r="BT814" s="7">
        <f>SUM(BD814:BE814)+BR814+BS814</f>
        <v>0</v>
      </c>
      <c r="BU814" s="7">
        <f>IF(AND(BT814&gt;0,BT815=0),BT814,0)</f>
        <v>0</v>
      </c>
      <c r="BV814" s="7">
        <f>IF(BW813&gt;0,BV813,0)</f>
        <v>0</v>
      </c>
      <c r="BW814" s="7">
        <f>IF(ROUND(BT814-BV814,2)&gt;0,ROUND(BT814-BV814,2),0)</f>
        <v>0</v>
      </c>
      <c r="CB814">
        <v>812</v>
      </c>
      <c r="CC814" s="7">
        <f>IF(DB813&gt;0,CC813-1000,CC813)</f>
        <v>0</v>
      </c>
      <c r="CD814" s="20">
        <f>IF(DB813&gt;0,ROUND(PMT($F$92/12,$F$96*12,-CC814),5),0)</f>
        <v>0</v>
      </c>
      <c r="CE814" s="15">
        <f>IF(DB813&gt;0,ROUND(CC814*$CE$1/1000,2),0)</f>
        <v>0</v>
      </c>
      <c r="CF814" s="9">
        <f>INT(CE814)</f>
        <v>0</v>
      </c>
      <c r="CG814" s="23">
        <f>INT((CE814-CF814)*10)/10</f>
        <v>0</v>
      </c>
      <c r="CH814" s="17">
        <f>CE814-CF814-CG814</f>
        <v>0</v>
      </c>
      <c r="CI814" s="23">
        <f>IF(OR(CH814=0.05,CH814=0),CH814,IF(AND(CH814&gt;0.051,CH814&lt;0.1),0.1,IF(AND(CH814&gt;0.001,CH814&lt;0.05),0.05,CH814)))</f>
        <v>0</v>
      </c>
      <c r="CJ814" s="23">
        <f>CF814+CG814+CI814</f>
        <v>0</v>
      </c>
      <c r="CK814" s="15">
        <f>IF(DB813&gt;0,ROUND($CD$1*$CK$1,2),0)</f>
        <v>0</v>
      </c>
      <c r="CL814" s="22">
        <v>0</v>
      </c>
      <c r="CM814" s="22">
        <f>IF(DB813&gt;0,ROUND($CD$1*$CM$1,2),0)</f>
        <v>0</v>
      </c>
      <c r="CN814" s="22">
        <f>IF(DB813&gt;0,ROUND($CD$1*$CN$1,2),0)</f>
        <v>0</v>
      </c>
      <c r="CO814" s="22">
        <f>IF(DB813&gt;0,ROUND($CD$1*$CO$1,2),0)</f>
        <v>0</v>
      </c>
      <c r="CP814" s="22">
        <f>IF(DB813&gt;0,ROUND($CD$1*$CP$1,2),0)</f>
        <v>0</v>
      </c>
      <c r="CQ814" s="15">
        <f>IF(DB813&gt;0,CK814+SUM(CM814:CP814),0)</f>
        <v>0</v>
      </c>
      <c r="CR814" s="22">
        <f>IF(DB813&gt;0,ROUND(CQ814/12,2),0)</f>
        <v>0</v>
      </c>
      <c r="CS814" s="9">
        <f>INT(CR814)</f>
        <v>0</v>
      </c>
      <c r="CT814" s="23">
        <f>INT((CR814-CS814)*10)/10</f>
        <v>0</v>
      </c>
      <c r="CU814" s="17">
        <f>CR814-CS814-CT814</f>
        <v>0</v>
      </c>
      <c r="CV814" s="23">
        <f>IF(OR(CU814=0.05,CU814=0),CU814,IF(AND(CU814&gt;0.051,CU814&lt;0.1),0.1,IF(AND(CU814&gt;0.001,CU814&lt;0.05),0.05,CU814)))</f>
        <v>0</v>
      </c>
      <c r="CW814" s="23">
        <f>CS814+CT814+CV814</f>
        <v>0</v>
      </c>
      <c r="CX814">
        <f>IF(DB813&gt;0,CX813,0)</f>
        <v>0</v>
      </c>
      <c r="CY814" s="7">
        <f>ROUND(CD814+CJ814+CW814+CX814,2)</f>
        <v>0</v>
      </c>
      <c r="CZ814" s="7">
        <f>IF(AND(CY814&gt;0,CY815=0),CY814,0)</f>
        <v>0</v>
      </c>
      <c r="DA814" s="7">
        <f>IF(DB813&gt;0,DA813,0)</f>
        <v>0</v>
      </c>
      <c r="DB814" s="7">
        <f>IF(ROUND(CY814-DA814,2)&gt;0,ROUND(CY814-DA814,2),0)</f>
        <v>0</v>
      </c>
      <c r="EB814">
        <v>812</v>
      </c>
      <c r="EC814" s="7">
        <f>IF(FB813&gt;0,EC813-1000,EC813)</f>
        <v>0</v>
      </c>
      <c r="ED814" s="20">
        <f>IF(FB813&gt;0,ROUND(PMT($F$92/12,$F$96*12,-EC814),5),0)</f>
        <v>0</v>
      </c>
      <c r="EE814" s="15">
        <f>IF(FB813&gt;0,ROUND(EC814*$EE$1/1000,2),0)</f>
        <v>0</v>
      </c>
      <c r="EF814" s="9">
        <f>INT(EE814)</f>
        <v>0</v>
      </c>
      <c r="EG814" s="23">
        <f>INT((EE814-EF814)*10)/10</f>
        <v>0</v>
      </c>
      <c r="EH814" s="17">
        <f>EE814-EF814-EG814</f>
        <v>0</v>
      </c>
      <c r="EI814" s="23">
        <f>IF(OR(EH814=0.05,EH814=0),EH814,IF(AND(EH814&gt;0.051,EH814&lt;0.1),0.1,IF(AND(EH814&gt;0.001,EH814&lt;0.05),0.05,EH814)))</f>
        <v>0</v>
      </c>
      <c r="EJ814" s="23">
        <f>EF814+EG814+EI814</f>
        <v>0</v>
      </c>
      <c r="EK814" s="15">
        <f>IF(FB813&gt;0,ROUND($ED$1*$EK$1,2),0)</f>
        <v>0</v>
      </c>
      <c r="EL814" s="22">
        <v>0</v>
      </c>
      <c r="EM814" s="22">
        <f>IF(FB813&gt;0,ROUND($ED$1*$EM$1,0),0)</f>
        <v>0</v>
      </c>
      <c r="EN814" s="22">
        <f>IF(FB813&gt;0,ROUND($ED$1*$EN$1,2),0)</f>
        <v>0</v>
      </c>
      <c r="EO814" s="22">
        <f>IF(FB813&gt;0,ROUND($ED$1*$EO$1,2),0)</f>
        <v>0</v>
      </c>
      <c r="EP814" s="22">
        <f>IF(FB813&gt;0,ROUND($ED$1*$EP$1,2),0)</f>
        <v>0</v>
      </c>
      <c r="EQ814" s="15">
        <f>IF(FB813&gt;0,EK814+SUM(EM814:EP814),0)</f>
        <v>0</v>
      </c>
      <c r="ER814" s="22">
        <f>IF(FB813&gt;0,ROUND(EQ814/12,2),0)</f>
        <v>0</v>
      </c>
      <c r="ES814" s="9">
        <f>INT(ER814)</f>
        <v>0</v>
      </c>
      <c r="ET814" s="23">
        <f>INT((ER814-ES814)*10)/10</f>
        <v>0</v>
      </c>
      <c r="EU814" s="17">
        <f>ER814-ES814-ET814</f>
        <v>0</v>
      </c>
      <c r="EV814" s="23">
        <f>IF(OR(EU814=0.05,EU814=0),EU814,IF(AND(EU814&gt;0.051,EU814&lt;0.1),0.1,IF(AND(EU814&gt;0.001,EU814&lt;0.05),0.05,EU814)))</f>
        <v>0</v>
      </c>
      <c r="EW814" s="23">
        <f>ES814+ET814+EV814</f>
        <v>0</v>
      </c>
      <c r="EX814">
        <f>IF(FB813&gt;0,EX813,0)</f>
        <v>0</v>
      </c>
      <c r="EY814" s="7">
        <f>ROUND(ED814+EJ814+EW814+EX814,2)</f>
        <v>0</v>
      </c>
      <c r="EZ814" s="7">
        <f>IF(AND(EY814&gt;0,EY815=0),EY814,0)</f>
        <v>0</v>
      </c>
      <c r="FA814" s="7">
        <f>IF(FB813&gt;0,FA813,0)</f>
        <v>0</v>
      </c>
      <c r="FB814" s="7">
        <f>IF(ROUND(EY814-FA814,2)&gt;0,ROUND(EY814-FA814,2),0)</f>
        <v>0</v>
      </c>
      <c r="GB814">
        <v>812</v>
      </c>
      <c r="GC814" s="7">
        <f>IF(HB813&gt;0,GC813-1000,GC813)</f>
        <v>0</v>
      </c>
      <c r="GD814" s="20">
        <f>IF(HB813&gt;0,ROUND(PMT($F$92/12,$F$96*12,-GC814),5),0)</f>
        <v>0</v>
      </c>
      <c r="GE814" s="15">
        <f>IF(HB813&gt;0,ROUND(GC814*$GE$1/1000,2),0)</f>
        <v>0</v>
      </c>
      <c r="GF814" s="9">
        <f>INT(GE814)</f>
        <v>0</v>
      </c>
      <c r="GG814" s="23">
        <f>INT((GE814-GF814)*10)/10</f>
        <v>0</v>
      </c>
      <c r="GH814" s="17">
        <f>GE814-GF814-GG814</f>
        <v>0</v>
      </c>
      <c r="GI814" s="23">
        <f>IF(OR(GH814=0.05,GH814=0),GH814,IF(AND(GH814&gt;0.051,GH814&lt;0.1),0.1,IF(AND(GH814&gt;0.001,GH814&lt;0.05),0.05,GH814)))</f>
        <v>0</v>
      </c>
      <c r="GJ814" s="23">
        <f>GF814+GG814+GI814</f>
        <v>0</v>
      </c>
      <c r="GK814" s="15">
        <f>IF(HB813&gt;0,ROUND($GD$1*$GK$1,2),0)</f>
        <v>0</v>
      </c>
      <c r="GL814" s="22">
        <v>0</v>
      </c>
      <c r="GM814" s="22">
        <f>IF(HB813&gt;0,ROUND($GD$1*$GM$1,0),0)</f>
        <v>0</v>
      </c>
      <c r="GN814" s="22">
        <f>IF(HB813&gt;0,ROUND($GD$1*$GN$1,2),0)</f>
        <v>0</v>
      </c>
      <c r="GO814" s="22">
        <f>IF(HB813&gt;0,ROUND($GD$1*$GO$1,2),0)</f>
        <v>0</v>
      </c>
      <c r="GP814" s="22">
        <f>IF(HB813&gt;0,ROUND($GD$1*$GP$1,2),0)</f>
        <v>0</v>
      </c>
      <c r="GQ814" s="15">
        <f>IF(HB813&gt;0,GK814+SUM(GM814:GP814),0)</f>
        <v>0</v>
      </c>
      <c r="GR814" s="22">
        <f>IF(HB813&gt;0,ROUND(GQ814/12,2),0)</f>
        <v>0</v>
      </c>
      <c r="GS814" s="9">
        <f>INT(GR814)</f>
        <v>0</v>
      </c>
      <c r="GT814" s="23">
        <f>INT((GR814-GS814)*10)/10</f>
        <v>0</v>
      </c>
      <c r="GU814" s="17">
        <f>GR814-GS814-GT814</f>
        <v>0</v>
      </c>
      <c r="GV814" s="23">
        <f>IF(OR(GU814=0.05,GU814=0),GU814,IF(AND(GU814&gt;0.051,GU814&lt;0.1),0.1,IF(AND(GU814&gt;0.001,GU814&lt;0.05),0.05,GU814)))</f>
        <v>0</v>
      </c>
      <c r="GW814" s="23">
        <f>GS814+GT814+GV814</f>
        <v>0</v>
      </c>
      <c r="GX814">
        <f>IF(HB813&gt;0,GX813,0)</f>
        <v>0</v>
      </c>
      <c r="GY814" s="7">
        <f>ROUND(GD814+GJ814+GW814+GX814,2)</f>
        <v>0</v>
      </c>
      <c r="GZ814" s="7">
        <f>IF(AND(GY814&gt;0,GY815=0),GY814,0)</f>
        <v>0</v>
      </c>
      <c r="HA814" s="7">
        <f>IF(HB813&gt;0,HA813,0)</f>
        <v>0</v>
      </c>
      <c r="HB814" s="7">
        <f>IF(ROUND(GY814-HA814,2)&gt;0,ROUND(GY814-HA814,2),0)</f>
        <v>0</v>
      </c>
    </row>
    <row r="815" spans="1:235">
      <c r="BB815">
        <v>813</v>
      </c>
      <c r="BC815" s="7">
        <f>IF(BW814&gt;0,BC814-1000,BC814)</f>
        <v>0</v>
      </c>
      <c r="BD815" s="20">
        <f>IF(BW814&gt;0,ROUND(PMT($F$92/12,$F$96*12,-BC815),5),0)</f>
        <v>0</v>
      </c>
      <c r="BE815" s="15">
        <f>IF(BW814&gt;0,ROUND(BC815*$E$1/1000,2),0)</f>
        <v>0</v>
      </c>
      <c r="BF815" s="15">
        <f>IF(BW814&gt;0,ROUND(MIN(BC815,$F$168)*$BF$1,2),0)</f>
        <v>0</v>
      </c>
      <c r="BG815" s="22">
        <v>0</v>
      </c>
      <c r="BH815" s="22">
        <f>IF(BW814&gt;0,ROUND(MIN(BC815,$F$168)*$BH$1,0),0)</f>
        <v>0</v>
      </c>
      <c r="BI815" s="22">
        <f>IF(BW814&gt;0,ROUND(MIN(BC815,$F$168)*$BI$1,2),0)</f>
        <v>0</v>
      </c>
      <c r="BJ815" s="22">
        <f>IF(BW814&gt;0,ROUND(MIN(BC815,$F$168)*$BJ$1,2),0)</f>
        <v>0</v>
      </c>
      <c r="BK815" s="22">
        <f>IF(BW814&gt;0,ROUND(MIN(BC815,$F$168)*$BK$1,2),0)</f>
        <v>0</v>
      </c>
      <c r="BL815" s="15">
        <f>IF(BW814&gt;0,BF815+SUM(BH815:BK815),0)</f>
        <v>0</v>
      </c>
      <c r="BM815" s="22">
        <f>IF(BW814&gt;0,ROUND(BL815/12,2),0)</f>
        <v>0</v>
      </c>
      <c r="BN815" s="9">
        <f>INT(BM815)</f>
        <v>0</v>
      </c>
      <c r="BO815" s="23">
        <f>INT((BM815-BN815)*10)/10</f>
        <v>0</v>
      </c>
      <c r="BP815" s="17">
        <f>BM815-BN815-BO815</f>
        <v>0</v>
      </c>
      <c r="BQ815" s="23">
        <f>IF(OR(BP815=0.05,BP815=0),BP815,IF(AND(BP815&gt;0.051,BP815&lt;0.1),0.1,IF(AND(BP815&gt;0.001,BP815&lt;0.05),0.05,BP815)))</f>
        <v>0</v>
      </c>
      <c r="BR815" s="23">
        <f>BN815+BO815+BQ815</f>
        <v>0</v>
      </c>
      <c r="BS815">
        <f>IF(BW814&gt;0,BS814,0)</f>
        <v>0</v>
      </c>
      <c r="BT815" s="7">
        <f>SUM(BD815:BE815)+BR815+BS815</f>
        <v>0</v>
      </c>
      <c r="BU815" s="7">
        <f>IF(AND(BT815&gt;0,BT816=0),BT815,0)</f>
        <v>0</v>
      </c>
      <c r="BV815" s="7">
        <f>IF(BW814&gt;0,BV814,0)</f>
        <v>0</v>
      </c>
      <c r="BW815" s="7">
        <f>IF(ROUND(BT815-BV815,2)&gt;0,ROUND(BT815-BV815,2),0)</f>
        <v>0</v>
      </c>
      <c r="CB815">
        <v>813</v>
      </c>
      <c r="CC815" s="7">
        <f>IF(DB814&gt;0,CC814-1000,CC814)</f>
        <v>0</v>
      </c>
      <c r="CD815" s="20">
        <f>IF(DB814&gt;0,ROUND(PMT($F$92/12,$F$96*12,-CC815),5),0)</f>
        <v>0</v>
      </c>
      <c r="CE815" s="15">
        <f>IF(DB814&gt;0,ROUND(CC815*$CE$1/1000,2),0)</f>
        <v>0</v>
      </c>
      <c r="CF815" s="9">
        <f>INT(CE815)</f>
        <v>0</v>
      </c>
      <c r="CG815" s="23">
        <f>INT((CE815-CF815)*10)/10</f>
        <v>0</v>
      </c>
      <c r="CH815" s="17">
        <f>CE815-CF815-CG815</f>
        <v>0</v>
      </c>
      <c r="CI815" s="23">
        <f>IF(OR(CH815=0.05,CH815=0),CH815,IF(AND(CH815&gt;0.051,CH815&lt;0.1),0.1,IF(AND(CH815&gt;0.001,CH815&lt;0.05),0.05,CH815)))</f>
        <v>0</v>
      </c>
      <c r="CJ815" s="23">
        <f>CF815+CG815+CI815</f>
        <v>0</v>
      </c>
      <c r="CK815" s="15">
        <f>IF(DB814&gt;0,ROUND($CD$1*$CK$1,2),0)</f>
        <v>0</v>
      </c>
      <c r="CL815" s="22">
        <v>0</v>
      </c>
      <c r="CM815" s="22">
        <f>IF(DB814&gt;0,ROUND($CD$1*$CM$1,2),0)</f>
        <v>0</v>
      </c>
      <c r="CN815" s="22">
        <f>IF(DB814&gt;0,ROUND($CD$1*$CN$1,2),0)</f>
        <v>0</v>
      </c>
      <c r="CO815" s="22">
        <f>IF(DB814&gt;0,ROUND($CD$1*$CO$1,2),0)</f>
        <v>0</v>
      </c>
      <c r="CP815" s="22">
        <f>IF(DB814&gt;0,ROUND($CD$1*$CP$1,2),0)</f>
        <v>0</v>
      </c>
      <c r="CQ815" s="15">
        <f>IF(DB814&gt;0,CK815+SUM(CM815:CP815),0)</f>
        <v>0</v>
      </c>
      <c r="CR815" s="22">
        <f>IF(DB814&gt;0,ROUND(CQ815/12,2),0)</f>
        <v>0</v>
      </c>
      <c r="CS815" s="9">
        <f>INT(CR815)</f>
        <v>0</v>
      </c>
      <c r="CT815" s="23">
        <f>INT((CR815-CS815)*10)/10</f>
        <v>0</v>
      </c>
      <c r="CU815" s="17">
        <f>CR815-CS815-CT815</f>
        <v>0</v>
      </c>
      <c r="CV815" s="23">
        <f>IF(OR(CU815=0.05,CU815=0),CU815,IF(AND(CU815&gt;0.051,CU815&lt;0.1),0.1,IF(AND(CU815&gt;0.001,CU815&lt;0.05),0.05,CU815)))</f>
        <v>0</v>
      </c>
      <c r="CW815" s="23">
        <f>CS815+CT815+CV815</f>
        <v>0</v>
      </c>
      <c r="CX815">
        <f>IF(DB814&gt;0,CX814,0)</f>
        <v>0</v>
      </c>
      <c r="CY815" s="7">
        <f>ROUND(CD815+CJ815+CW815+CX815,2)</f>
        <v>0</v>
      </c>
      <c r="CZ815" s="7">
        <f>IF(AND(CY815&gt;0,CY816=0),CY815,0)</f>
        <v>0</v>
      </c>
      <c r="DA815" s="7">
        <f>IF(DB814&gt;0,DA814,0)</f>
        <v>0</v>
      </c>
      <c r="DB815" s="7">
        <f>IF(ROUND(CY815-DA815,2)&gt;0,ROUND(CY815-DA815,2),0)</f>
        <v>0</v>
      </c>
      <c r="EB815">
        <v>813</v>
      </c>
      <c r="EC815" s="7">
        <f>IF(FB814&gt;0,EC814-1000,EC814)</f>
        <v>0</v>
      </c>
      <c r="ED815" s="20">
        <f>IF(FB814&gt;0,ROUND(PMT($F$92/12,$F$96*12,-EC815),5),0)</f>
        <v>0</v>
      </c>
      <c r="EE815" s="15">
        <f>IF(FB814&gt;0,ROUND(EC815*$EE$1/1000,2),0)</f>
        <v>0</v>
      </c>
      <c r="EF815" s="9">
        <f>INT(EE815)</f>
        <v>0</v>
      </c>
      <c r="EG815" s="23">
        <f>INT((EE815-EF815)*10)/10</f>
        <v>0</v>
      </c>
      <c r="EH815" s="17">
        <f>EE815-EF815-EG815</f>
        <v>0</v>
      </c>
      <c r="EI815" s="23">
        <f>IF(OR(EH815=0.05,EH815=0),EH815,IF(AND(EH815&gt;0.051,EH815&lt;0.1),0.1,IF(AND(EH815&gt;0.001,EH815&lt;0.05),0.05,EH815)))</f>
        <v>0</v>
      </c>
      <c r="EJ815" s="23">
        <f>EF815+EG815+EI815</f>
        <v>0</v>
      </c>
      <c r="EK815" s="15">
        <f>IF(FB814&gt;0,ROUND($ED$1*$EK$1,2),0)</f>
        <v>0</v>
      </c>
      <c r="EL815" s="22">
        <v>0</v>
      </c>
      <c r="EM815" s="22">
        <f>IF(FB814&gt;0,ROUND($ED$1*$EM$1,0),0)</f>
        <v>0</v>
      </c>
      <c r="EN815" s="22">
        <f>IF(FB814&gt;0,ROUND($ED$1*$EN$1,2),0)</f>
        <v>0</v>
      </c>
      <c r="EO815" s="22">
        <f>IF(FB814&gt;0,ROUND($ED$1*$EO$1,2),0)</f>
        <v>0</v>
      </c>
      <c r="EP815" s="22">
        <f>IF(FB814&gt;0,ROUND($ED$1*$EP$1,2),0)</f>
        <v>0</v>
      </c>
      <c r="EQ815" s="15">
        <f>IF(FB814&gt;0,EK815+SUM(EM815:EP815),0)</f>
        <v>0</v>
      </c>
      <c r="ER815" s="22">
        <f>IF(FB814&gt;0,ROUND(EQ815/12,2),0)</f>
        <v>0</v>
      </c>
      <c r="ES815" s="9">
        <f>INT(ER815)</f>
        <v>0</v>
      </c>
      <c r="ET815" s="23">
        <f>INT((ER815-ES815)*10)/10</f>
        <v>0</v>
      </c>
      <c r="EU815" s="17">
        <f>ER815-ES815-ET815</f>
        <v>0</v>
      </c>
      <c r="EV815" s="23">
        <f>IF(OR(EU815=0.05,EU815=0),EU815,IF(AND(EU815&gt;0.051,EU815&lt;0.1),0.1,IF(AND(EU815&gt;0.001,EU815&lt;0.05),0.05,EU815)))</f>
        <v>0</v>
      </c>
      <c r="EW815" s="23">
        <f>ES815+ET815+EV815</f>
        <v>0</v>
      </c>
      <c r="EX815">
        <f>IF(FB814&gt;0,EX814,0)</f>
        <v>0</v>
      </c>
      <c r="EY815" s="7">
        <f>ROUND(ED815+EJ815+EW815+EX815,2)</f>
        <v>0</v>
      </c>
      <c r="EZ815" s="7">
        <f>IF(AND(EY815&gt;0,EY816=0),EY815,0)</f>
        <v>0</v>
      </c>
      <c r="FA815" s="7">
        <f>IF(FB814&gt;0,FA814,0)</f>
        <v>0</v>
      </c>
      <c r="FB815" s="7">
        <f>IF(ROUND(EY815-FA815,2)&gt;0,ROUND(EY815-FA815,2),0)</f>
        <v>0</v>
      </c>
      <c r="GB815">
        <v>813</v>
      </c>
      <c r="GC815" s="7">
        <f>IF(HB814&gt;0,GC814-1000,GC814)</f>
        <v>0</v>
      </c>
      <c r="GD815" s="20">
        <f>IF(HB814&gt;0,ROUND(PMT($F$92/12,$F$96*12,-GC815),5),0)</f>
        <v>0</v>
      </c>
      <c r="GE815" s="15">
        <f>IF(HB814&gt;0,ROUND(GC815*$GE$1/1000,2),0)</f>
        <v>0</v>
      </c>
      <c r="GF815" s="9">
        <f>INT(GE815)</f>
        <v>0</v>
      </c>
      <c r="GG815" s="23">
        <f>INT((GE815-GF815)*10)/10</f>
        <v>0</v>
      </c>
      <c r="GH815" s="17">
        <f>GE815-GF815-GG815</f>
        <v>0</v>
      </c>
      <c r="GI815" s="23">
        <f>IF(OR(GH815=0.05,GH815=0),GH815,IF(AND(GH815&gt;0.051,GH815&lt;0.1),0.1,IF(AND(GH815&gt;0.001,GH815&lt;0.05),0.05,GH815)))</f>
        <v>0</v>
      </c>
      <c r="GJ815" s="23">
        <f>GF815+GG815+GI815</f>
        <v>0</v>
      </c>
      <c r="GK815" s="15">
        <f>IF(HB814&gt;0,ROUND($GD$1*$GK$1,2),0)</f>
        <v>0</v>
      </c>
      <c r="GL815" s="22">
        <v>0</v>
      </c>
      <c r="GM815" s="22">
        <f>IF(HB814&gt;0,ROUND($GD$1*$GM$1,0),0)</f>
        <v>0</v>
      </c>
      <c r="GN815" s="22">
        <f>IF(HB814&gt;0,ROUND($GD$1*$GN$1,2),0)</f>
        <v>0</v>
      </c>
      <c r="GO815" s="22">
        <f>IF(HB814&gt;0,ROUND($GD$1*$GO$1,2),0)</f>
        <v>0</v>
      </c>
      <c r="GP815" s="22">
        <f>IF(HB814&gt;0,ROUND($GD$1*$GP$1,2),0)</f>
        <v>0</v>
      </c>
      <c r="GQ815" s="15">
        <f>IF(HB814&gt;0,GK815+SUM(GM815:GP815),0)</f>
        <v>0</v>
      </c>
      <c r="GR815" s="22">
        <f>IF(HB814&gt;0,ROUND(GQ815/12,2),0)</f>
        <v>0</v>
      </c>
      <c r="GS815" s="9">
        <f>INT(GR815)</f>
        <v>0</v>
      </c>
      <c r="GT815" s="23">
        <f>INT((GR815-GS815)*10)/10</f>
        <v>0</v>
      </c>
      <c r="GU815" s="17">
        <f>GR815-GS815-GT815</f>
        <v>0</v>
      </c>
      <c r="GV815" s="23">
        <f>IF(OR(GU815=0.05,GU815=0),GU815,IF(AND(GU815&gt;0.051,GU815&lt;0.1),0.1,IF(AND(GU815&gt;0.001,GU815&lt;0.05),0.05,GU815)))</f>
        <v>0</v>
      </c>
      <c r="GW815" s="23">
        <f>GS815+GT815+GV815</f>
        <v>0</v>
      </c>
      <c r="GX815">
        <f>IF(HB814&gt;0,GX814,0)</f>
        <v>0</v>
      </c>
      <c r="GY815" s="7">
        <f>ROUND(GD815+GJ815+GW815+GX815,2)</f>
        <v>0</v>
      </c>
      <c r="GZ815" s="7">
        <f>IF(AND(GY815&gt;0,GY816=0),GY815,0)</f>
        <v>0</v>
      </c>
      <c r="HA815" s="7">
        <f>IF(HB814&gt;0,HA814,0)</f>
        <v>0</v>
      </c>
      <c r="HB815" s="7">
        <f>IF(ROUND(GY815-HA815,2)&gt;0,ROUND(GY815-HA815,2),0)</f>
        <v>0</v>
      </c>
    </row>
    <row r="816" spans="1:235">
      <c r="BB816">
        <v>814</v>
      </c>
      <c r="BC816" s="7">
        <f>IF(BW815&gt;0,BC815-1000,BC815)</f>
        <v>0</v>
      </c>
      <c r="BD816" s="20">
        <f>IF(BW815&gt;0,ROUND(PMT($F$92/12,$F$96*12,-BC816),5),0)</f>
        <v>0</v>
      </c>
      <c r="BE816" s="15">
        <f>IF(BW815&gt;0,ROUND(BC816*$E$1/1000,2),0)</f>
        <v>0</v>
      </c>
      <c r="BF816" s="15">
        <f>IF(BW815&gt;0,ROUND(MIN(BC816,$F$168)*$BF$1,2),0)</f>
        <v>0</v>
      </c>
      <c r="BG816" s="22">
        <v>0</v>
      </c>
      <c r="BH816" s="22">
        <f>IF(BW815&gt;0,ROUND(MIN(BC816,$F$168)*$BH$1,0),0)</f>
        <v>0</v>
      </c>
      <c r="BI816" s="22">
        <f>IF(BW815&gt;0,ROUND(MIN(BC816,$F$168)*$BI$1,2),0)</f>
        <v>0</v>
      </c>
      <c r="BJ816" s="22">
        <f>IF(BW815&gt;0,ROUND(MIN(BC816,$F$168)*$BJ$1,2),0)</f>
        <v>0</v>
      </c>
      <c r="BK816" s="22">
        <f>IF(BW815&gt;0,ROUND(MIN(BC816,$F$168)*$BK$1,2),0)</f>
        <v>0</v>
      </c>
      <c r="BL816" s="15">
        <f>IF(BW815&gt;0,BF816+SUM(BH816:BK816),0)</f>
        <v>0</v>
      </c>
      <c r="BM816" s="22">
        <f>IF(BW815&gt;0,ROUND(BL816/12,2),0)</f>
        <v>0</v>
      </c>
      <c r="BN816" s="9">
        <f>INT(BM816)</f>
        <v>0</v>
      </c>
      <c r="BO816" s="23">
        <f>INT((BM816-BN816)*10)/10</f>
        <v>0</v>
      </c>
      <c r="BP816" s="17">
        <f>BM816-BN816-BO816</f>
        <v>0</v>
      </c>
      <c r="BQ816" s="23">
        <f>IF(OR(BP816=0.05,BP816=0),BP816,IF(AND(BP816&gt;0.051,BP816&lt;0.1),0.1,IF(AND(BP816&gt;0.001,BP816&lt;0.05),0.05,BP816)))</f>
        <v>0</v>
      </c>
      <c r="BR816" s="23">
        <f>BN816+BO816+BQ816</f>
        <v>0</v>
      </c>
      <c r="BS816">
        <f>IF(BW815&gt;0,BS815,0)</f>
        <v>0</v>
      </c>
      <c r="BT816" s="7">
        <f>SUM(BD816:BE816)+BR816+BS816</f>
        <v>0</v>
      </c>
      <c r="BU816" s="7">
        <f>IF(AND(BT816&gt;0,BT817=0),BT816,0)</f>
        <v>0</v>
      </c>
      <c r="BV816" s="7">
        <f>IF(BW815&gt;0,BV815,0)</f>
        <v>0</v>
      </c>
      <c r="BW816" s="7">
        <f>IF(ROUND(BT816-BV816,2)&gt;0,ROUND(BT816-BV816,2),0)</f>
        <v>0</v>
      </c>
      <c r="CB816">
        <v>814</v>
      </c>
      <c r="CC816" s="7">
        <f>IF(DB815&gt;0,CC815-1000,CC815)</f>
        <v>0</v>
      </c>
      <c r="CD816" s="20">
        <f>IF(DB815&gt;0,ROUND(PMT($F$92/12,$F$96*12,-CC816),5),0)</f>
        <v>0</v>
      </c>
      <c r="CE816" s="15">
        <f>IF(DB815&gt;0,ROUND(CC816*$CE$1/1000,2),0)</f>
        <v>0</v>
      </c>
      <c r="CF816" s="9">
        <f>INT(CE816)</f>
        <v>0</v>
      </c>
      <c r="CG816" s="23">
        <f>INT((CE816-CF816)*10)/10</f>
        <v>0</v>
      </c>
      <c r="CH816" s="17">
        <f>CE816-CF816-CG816</f>
        <v>0</v>
      </c>
      <c r="CI816" s="23">
        <f>IF(OR(CH816=0.05,CH816=0),CH816,IF(AND(CH816&gt;0.051,CH816&lt;0.1),0.1,IF(AND(CH816&gt;0.001,CH816&lt;0.05),0.05,CH816)))</f>
        <v>0</v>
      </c>
      <c r="CJ816" s="23">
        <f>CF816+CG816+CI816</f>
        <v>0</v>
      </c>
      <c r="CK816" s="15">
        <f>IF(DB815&gt;0,ROUND($CD$1*$CK$1,2),0)</f>
        <v>0</v>
      </c>
      <c r="CL816" s="22">
        <v>0</v>
      </c>
      <c r="CM816" s="22">
        <f>IF(DB815&gt;0,ROUND($CD$1*$CM$1,2),0)</f>
        <v>0</v>
      </c>
      <c r="CN816" s="22">
        <f>IF(DB815&gt;0,ROUND($CD$1*$CN$1,2),0)</f>
        <v>0</v>
      </c>
      <c r="CO816" s="22">
        <f>IF(DB815&gt;0,ROUND($CD$1*$CO$1,2),0)</f>
        <v>0</v>
      </c>
      <c r="CP816" s="22">
        <f>IF(DB815&gt;0,ROUND($CD$1*$CP$1,2),0)</f>
        <v>0</v>
      </c>
      <c r="CQ816" s="15">
        <f>IF(DB815&gt;0,CK816+SUM(CM816:CP816),0)</f>
        <v>0</v>
      </c>
      <c r="CR816" s="22">
        <f>IF(DB815&gt;0,ROUND(CQ816/12,2),0)</f>
        <v>0</v>
      </c>
      <c r="CS816" s="9">
        <f>INT(CR816)</f>
        <v>0</v>
      </c>
      <c r="CT816" s="23">
        <f>INT((CR816-CS816)*10)/10</f>
        <v>0</v>
      </c>
      <c r="CU816" s="17">
        <f>CR816-CS816-CT816</f>
        <v>0</v>
      </c>
      <c r="CV816" s="23">
        <f>IF(OR(CU816=0.05,CU816=0),CU816,IF(AND(CU816&gt;0.051,CU816&lt;0.1),0.1,IF(AND(CU816&gt;0.001,CU816&lt;0.05),0.05,CU816)))</f>
        <v>0</v>
      </c>
      <c r="CW816" s="23">
        <f>CS816+CT816+CV816</f>
        <v>0</v>
      </c>
      <c r="CX816">
        <f>IF(DB815&gt;0,CX815,0)</f>
        <v>0</v>
      </c>
      <c r="CY816" s="7">
        <f>ROUND(CD816+CJ816+CW816+CX816,2)</f>
        <v>0</v>
      </c>
      <c r="CZ816" s="7">
        <f>IF(AND(CY816&gt;0,CY817=0),CY816,0)</f>
        <v>0</v>
      </c>
      <c r="DA816" s="7">
        <f>IF(DB815&gt;0,DA815,0)</f>
        <v>0</v>
      </c>
      <c r="DB816" s="7">
        <f>IF(ROUND(CY816-DA816,2)&gt;0,ROUND(CY816-DA816,2),0)</f>
        <v>0</v>
      </c>
      <c r="EB816">
        <v>814</v>
      </c>
      <c r="EC816" s="7">
        <f>IF(FB815&gt;0,EC815-1000,EC815)</f>
        <v>0</v>
      </c>
      <c r="ED816" s="20">
        <f>IF(FB815&gt;0,ROUND(PMT($F$92/12,$F$96*12,-EC816),5),0)</f>
        <v>0</v>
      </c>
      <c r="EE816" s="15">
        <f>IF(FB815&gt;0,ROUND(EC816*$EE$1/1000,2),0)</f>
        <v>0</v>
      </c>
      <c r="EF816" s="9">
        <f>INT(EE816)</f>
        <v>0</v>
      </c>
      <c r="EG816" s="23">
        <f>INT((EE816-EF816)*10)/10</f>
        <v>0</v>
      </c>
      <c r="EH816" s="17">
        <f>EE816-EF816-EG816</f>
        <v>0</v>
      </c>
      <c r="EI816" s="23">
        <f>IF(OR(EH816=0.05,EH816=0),EH816,IF(AND(EH816&gt;0.051,EH816&lt;0.1),0.1,IF(AND(EH816&gt;0.001,EH816&lt;0.05),0.05,EH816)))</f>
        <v>0</v>
      </c>
      <c r="EJ816" s="23">
        <f>EF816+EG816+EI816</f>
        <v>0</v>
      </c>
      <c r="EK816" s="15">
        <f>IF(FB815&gt;0,ROUND($ED$1*$EK$1,2),0)</f>
        <v>0</v>
      </c>
      <c r="EL816" s="22">
        <v>0</v>
      </c>
      <c r="EM816" s="22">
        <f>IF(FB815&gt;0,ROUND($ED$1*$EM$1,0),0)</f>
        <v>0</v>
      </c>
      <c r="EN816" s="22">
        <f>IF(FB815&gt;0,ROUND($ED$1*$EN$1,2),0)</f>
        <v>0</v>
      </c>
      <c r="EO816" s="22">
        <f>IF(FB815&gt;0,ROUND($ED$1*$EO$1,2),0)</f>
        <v>0</v>
      </c>
      <c r="EP816" s="22">
        <f>IF(FB815&gt;0,ROUND($ED$1*$EP$1,2),0)</f>
        <v>0</v>
      </c>
      <c r="EQ816" s="15">
        <f>IF(FB815&gt;0,EK816+SUM(EM816:EP816),0)</f>
        <v>0</v>
      </c>
      <c r="ER816" s="22">
        <f>IF(FB815&gt;0,ROUND(EQ816/12,2),0)</f>
        <v>0</v>
      </c>
      <c r="ES816" s="9">
        <f>INT(ER816)</f>
        <v>0</v>
      </c>
      <c r="ET816" s="23">
        <f>INT((ER816-ES816)*10)/10</f>
        <v>0</v>
      </c>
      <c r="EU816" s="17">
        <f>ER816-ES816-ET816</f>
        <v>0</v>
      </c>
      <c r="EV816" s="23">
        <f>IF(OR(EU816=0.05,EU816=0),EU816,IF(AND(EU816&gt;0.051,EU816&lt;0.1),0.1,IF(AND(EU816&gt;0.001,EU816&lt;0.05),0.05,EU816)))</f>
        <v>0</v>
      </c>
      <c r="EW816" s="23">
        <f>ES816+ET816+EV816</f>
        <v>0</v>
      </c>
      <c r="EX816">
        <f>IF(FB815&gt;0,EX815,0)</f>
        <v>0</v>
      </c>
      <c r="EY816" s="7">
        <f>ROUND(ED816+EJ816+EW816+EX816,2)</f>
        <v>0</v>
      </c>
      <c r="EZ816" s="7">
        <f>IF(AND(EY816&gt;0,EY817=0),EY816,0)</f>
        <v>0</v>
      </c>
      <c r="FA816" s="7">
        <f>IF(FB815&gt;0,FA815,0)</f>
        <v>0</v>
      </c>
      <c r="FB816" s="7">
        <f>IF(ROUND(EY816-FA816,2)&gt;0,ROUND(EY816-FA816,2),0)</f>
        <v>0</v>
      </c>
      <c r="GB816">
        <v>814</v>
      </c>
      <c r="GC816" s="7">
        <f>IF(HB815&gt;0,GC815-1000,GC815)</f>
        <v>0</v>
      </c>
      <c r="GD816" s="20">
        <f>IF(HB815&gt;0,ROUND(PMT($F$92/12,$F$96*12,-GC816),5),0)</f>
        <v>0</v>
      </c>
      <c r="GE816" s="15">
        <f>IF(HB815&gt;0,ROUND(GC816*$GE$1/1000,2),0)</f>
        <v>0</v>
      </c>
      <c r="GF816" s="9">
        <f>INT(GE816)</f>
        <v>0</v>
      </c>
      <c r="GG816" s="23">
        <f>INT((GE816-GF816)*10)/10</f>
        <v>0</v>
      </c>
      <c r="GH816" s="17">
        <f>GE816-GF816-GG816</f>
        <v>0</v>
      </c>
      <c r="GI816" s="23">
        <f>IF(OR(GH816=0.05,GH816=0),GH816,IF(AND(GH816&gt;0.051,GH816&lt;0.1),0.1,IF(AND(GH816&gt;0.001,GH816&lt;0.05),0.05,GH816)))</f>
        <v>0</v>
      </c>
      <c r="GJ816" s="23">
        <f>GF816+GG816+GI816</f>
        <v>0</v>
      </c>
      <c r="GK816" s="15">
        <f>IF(HB815&gt;0,ROUND($GD$1*$GK$1,2),0)</f>
        <v>0</v>
      </c>
      <c r="GL816" s="22">
        <v>0</v>
      </c>
      <c r="GM816" s="22">
        <f>IF(HB815&gt;0,ROUND($GD$1*$GM$1,0),0)</f>
        <v>0</v>
      </c>
      <c r="GN816" s="22">
        <f>IF(HB815&gt;0,ROUND($GD$1*$GN$1,2),0)</f>
        <v>0</v>
      </c>
      <c r="GO816" s="22">
        <f>IF(HB815&gt;0,ROUND($GD$1*$GO$1,2),0)</f>
        <v>0</v>
      </c>
      <c r="GP816" s="22">
        <f>IF(HB815&gt;0,ROUND($GD$1*$GP$1,2),0)</f>
        <v>0</v>
      </c>
      <c r="GQ816" s="15">
        <f>IF(HB815&gt;0,GK816+SUM(GM816:GP816),0)</f>
        <v>0</v>
      </c>
      <c r="GR816" s="22">
        <f>IF(HB815&gt;0,ROUND(GQ816/12,2),0)</f>
        <v>0</v>
      </c>
      <c r="GS816" s="9">
        <f>INT(GR816)</f>
        <v>0</v>
      </c>
      <c r="GT816" s="23">
        <f>INT((GR816-GS816)*10)/10</f>
        <v>0</v>
      </c>
      <c r="GU816" s="17">
        <f>GR816-GS816-GT816</f>
        <v>0</v>
      </c>
      <c r="GV816" s="23">
        <f>IF(OR(GU816=0.05,GU816=0),GU816,IF(AND(GU816&gt;0.051,GU816&lt;0.1),0.1,IF(AND(GU816&gt;0.001,GU816&lt;0.05),0.05,GU816)))</f>
        <v>0</v>
      </c>
      <c r="GW816" s="23">
        <f>GS816+GT816+GV816</f>
        <v>0</v>
      </c>
      <c r="GX816">
        <f>IF(HB815&gt;0,GX815,0)</f>
        <v>0</v>
      </c>
      <c r="GY816" s="7">
        <f>ROUND(GD816+GJ816+GW816+GX816,2)</f>
        <v>0</v>
      </c>
      <c r="GZ816" s="7">
        <f>IF(AND(GY816&gt;0,GY817=0),GY816,0)</f>
        <v>0</v>
      </c>
      <c r="HA816" s="7">
        <f>IF(HB815&gt;0,HA815,0)</f>
        <v>0</v>
      </c>
      <c r="HB816" s="7">
        <f>IF(ROUND(GY816-HA816,2)&gt;0,ROUND(GY816-HA816,2),0)</f>
        <v>0</v>
      </c>
    </row>
    <row r="817" spans="1:235">
      <c r="BB817">
        <v>815</v>
      </c>
      <c r="BC817" s="7">
        <f>IF(BW816&gt;0,BC816-1000,BC816)</f>
        <v>0</v>
      </c>
      <c r="BD817" s="20">
        <f>IF(BW816&gt;0,ROUND(PMT($F$92/12,$F$96*12,-BC817),5),0)</f>
        <v>0</v>
      </c>
      <c r="BE817" s="15">
        <f>IF(BW816&gt;0,ROUND(BC817*$E$1/1000,2),0)</f>
        <v>0</v>
      </c>
      <c r="BF817" s="15">
        <f>IF(BW816&gt;0,ROUND(MIN(BC817,$F$168)*$BF$1,2),0)</f>
        <v>0</v>
      </c>
      <c r="BG817" s="22">
        <v>0</v>
      </c>
      <c r="BH817" s="22">
        <f>IF(BW816&gt;0,ROUND(MIN(BC817,$F$168)*$BH$1,0),0)</f>
        <v>0</v>
      </c>
      <c r="BI817" s="22">
        <f>IF(BW816&gt;0,ROUND(MIN(BC817,$F$168)*$BI$1,2),0)</f>
        <v>0</v>
      </c>
      <c r="BJ817" s="22">
        <f>IF(BW816&gt;0,ROUND(MIN(BC817,$F$168)*$BJ$1,2),0)</f>
        <v>0</v>
      </c>
      <c r="BK817" s="22">
        <f>IF(BW816&gt;0,ROUND(MIN(BC817,$F$168)*$BK$1,2),0)</f>
        <v>0</v>
      </c>
      <c r="BL817" s="15">
        <f>IF(BW816&gt;0,BF817+SUM(BH817:BK817),0)</f>
        <v>0</v>
      </c>
      <c r="BM817" s="22">
        <f>IF(BW816&gt;0,ROUND(BL817/12,2),0)</f>
        <v>0</v>
      </c>
      <c r="BN817" s="9">
        <f>INT(BM817)</f>
        <v>0</v>
      </c>
      <c r="BO817" s="23">
        <f>INT((BM817-BN817)*10)/10</f>
        <v>0</v>
      </c>
      <c r="BP817" s="17">
        <f>BM817-BN817-BO817</f>
        <v>0</v>
      </c>
      <c r="BQ817" s="23">
        <f>IF(OR(BP817=0.05,BP817=0),BP817,IF(AND(BP817&gt;0.051,BP817&lt;0.1),0.1,IF(AND(BP817&gt;0.001,BP817&lt;0.05),0.05,BP817)))</f>
        <v>0</v>
      </c>
      <c r="BR817" s="23">
        <f>BN817+BO817+BQ817</f>
        <v>0</v>
      </c>
      <c r="BS817">
        <f>IF(BW816&gt;0,BS816,0)</f>
        <v>0</v>
      </c>
      <c r="BT817" s="7">
        <f>SUM(BD817:BE817)+BR817+BS817</f>
        <v>0</v>
      </c>
      <c r="BU817" s="7">
        <f>IF(AND(BT817&gt;0,BT818=0),BT817,0)</f>
        <v>0</v>
      </c>
      <c r="BV817" s="7">
        <f>IF(BW816&gt;0,BV816,0)</f>
        <v>0</v>
      </c>
      <c r="BW817" s="7">
        <f>IF(ROUND(BT817-BV817,2)&gt;0,ROUND(BT817-BV817,2),0)</f>
        <v>0</v>
      </c>
      <c r="CB817">
        <v>815</v>
      </c>
      <c r="CC817" s="7">
        <f>IF(DB816&gt;0,CC816-1000,CC816)</f>
        <v>0</v>
      </c>
      <c r="CD817" s="20">
        <f>IF(DB816&gt;0,ROUND(PMT($F$92/12,$F$96*12,-CC817),5),0)</f>
        <v>0</v>
      </c>
      <c r="CE817" s="15">
        <f>IF(DB816&gt;0,ROUND(CC817*$CE$1/1000,2),0)</f>
        <v>0</v>
      </c>
      <c r="CF817" s="9">
        <f>INT(CE817)</f>
        <v>0</v>
      </c>
      <c r="CG817" s="23">
        <f>INT((CE817-CF817)*10)/10</f>
        <v>0</v>
      </c>
      <c r="CH817" s="17">
        <f>CE817-CF817-CG817</f>
        <v>0</v>
      </c>
      <c r="CI817" s="23">
        <f>IF(OR(CH817=0.05,CH817=0),CH817,IF(AND(CH817&gt;0.051,CH817&lt;0.1),0.1,IF(AND(CH817&gt;0.001,CH817&lt;0.05),0.05,CH817)))</f>
        <v>0</v>
      </c>
      <c r="CJ817" s="23">
        <f>CF817+CG817+CI817</f>
        <v>0</v>
      </c>
      <c r="CK817" s="15">
        <f>IF(DB816&gt;0,ROUND($CD$1*$CK$1,2),0)</f>
        <v>0</v>
      </c>
      <c r="CL817" s="22">
        <v>0</v>
      </c>
      <c r="CM817" s="22">
        <f>IF(DB816&gt;0,ROUND($CD$1*$CM$1,2),0)</f>
        <v>0</v>
      </c>
      <c r="CN817" s="22">
        <f>IF(DB816&gt;0,ROUND($CD$1*$CN$1,2),0)</f>
        <v>0</v>
      </c>
      <c r="CO817" s="22">
        <f>IF(DB816&gt;0,ROUND($CD$1*$CO$1,2),0)</f>
        <v>0</v>
      </c>
      <c r="CP817" s="22">
        <f>IF(DB816&gt;0,ROUND($CD$1*$CP$1,2),0)</f>
        <v>0</v>
      </c>
      <c r="CQ817" s="15">
        <f>IF(DB816&gt;0,CK817+SUM(CM817:CP817),0)</f>
        <v>0</v>
      </c>
      <c r="CR817" s="22">
        <f>IF(DB816&gt;0,ROUND(CQ817/12,2),0)</f>
        <v>0</v>
      </c>
      <c r="CS817" s="9">
        <f>INT(CR817)</f>
        <v>0</v>
      </c>
      <c r="CT817" s="23">
        <f>INT((CR817-CS817)*10)/10</f>
        <v>0</v>
      </c>
      <c r="CU817" s="17">
        <f>CR817-CS817-CT817</f>
        <v>0</v>
      </c>
      <c r="CV817" s="23">
        <f>IF(OR(CU817=0.05,CU817=0),CU817,IF(AND(CU817&gt;0.051,CU817&lt;0.1),0.1,IF(AND(CU817&gt;0.001,CU817&lt;0.05),0.05,CU817)))</f>
        <v>0</v>
      </c>
      <c r="CW817" s="23">
        <f>CS817+CT817+CV817</f>
        <v>0</v>
      </c>
      <c r="CX817">
        <f>IF(DB816&gt;0,CX816,0)</f>
        <v>0</v>
      </c>
      <c r="CY817" s="7">
        <f>ROUND(CD817+CJ817+CW817+CX817,2)</f>
        <v>0</v>
      </c>
      <c r="CZ817" s="7">
        <f>IF(AND(CY817&gt;0,CY818=0),CY817,0)</f>
        <v>0</v>
      </c>
      <c r="DA817" s="7">
        <f>IF(DB816&gt;0,DA816,0)</f>
        <v>0</v>
      </c>
      <c r="DB817" s="7">
        <f>IF(ROUND(CY817-DA817,2)&gt;0,ROUND(CY817-DA817,2),0)</f>
        <v>0</v>
      </c>
      <c r="EB817">
        <v>815</v>
      </c>
      <c r="EC817" s="7">
        <f>IF(FB816&gt;0,EC816-1000,EC816)</f>
        <v>0</v>
      </c>
      <c r="ED817" s="20">
        <f>IF(FB816&gt;0,ROUND(PMT($F$92/12,$F$96*12,-EC817),5),0)</f>
        <v>0</v>
      </c>
      <c r="EE817" s="15">
        <f>IF(FB816&gt;0,ROUND(EC817*$EE$1/1000,2),0)</f>
        <v>0</v>
      </c>
      <c r="EF817" s="9">
        <f>INT(EE817)</f>
        <v>0</v>
      </c>
      <c r="EG817" s="23">
        <f>INT((EE817-EF817)*10)/10</f>
        <v>0</v>
      </c>
      <c r="EH817" s="17">
        <f>EE817-EF817-EG817</f>
        <v>0</v>
      </c>
      <c r="EI817" s="23">
        <f>IF(OR(EH817=0.05,EH817=0),EH817,IF(AND(EH817&gt;0.051,EH817&lt;0.1),0.1,IF(AND(EH817&gt;0.001,EH817&lt;0.05),0.05,EH817)))</f>
        <v>0</v>
      </c>
      <c r="EJ817" s="23">
        <f>EF817+EG817+EI817</f>
        <v>0</v>
      </c>
      <c r="EK817" s="15">
        <f>IF(FB816&gt;0,ROUND($ED$1*$EK$1,2),0)</f>
        <v>0</v>
      </c>
      <c r="EL817" s="22">
        <v>0</v>
      </c>
      <c r="EM817" s="22">
        <f>IF(FB816&gt;0,ROUND($ED$1*$EM$1,0),0)</f>
        <v>0</v>
      </c>
      <c r="EN817" s="22">
        <f>IF(FB816&gt;0,ROUND($ED$1*$EN$1,2),0)</f>
        <v>0</v>
      </c>
      <c r="EO817" s="22">
        <f>IF(FB816&gt;0,ROUND($ED$1*$EO$1,2),0)</f>
        <v>0</v>
      </c>
      <c r="EP817" s="22">
        <f>IF(FB816&gt;0,ROUND($ED$1*$EP$1,2),0)</f>
        <v>0</v>
      </c>
      <c r="EQ817" s="15">
        <f>IF(FB816&gt;0,EK817+SUM(EM817:EP817),0)</f>
        <v>0</v>
      </c>
      <c r="ER817" s="22">
        <f>IF(FB816&gt;0,ROUND(EQ817/12,2),0)</f>
        <v>0</v>
      </c>
      <c r="ES817" s="9">
        <f>INT(ER817)</f>
        <v>0</v>
      </c>
      <c r="ET817" s="23">
        <f>INT((ER817-ES817)*10)/10</f>
        <v>0</v>
      </c>
      <c r="EU817" s="17">
        <f>ER817-ES817-ET817</f>
        <v>0</v>
      </c>
      <c r="EV817" s="23">
        <f>IF(OR(EU817=0.05,EU817=0),EU817,IF(AND(EU817&gt;0.051,EU817&lt;0.1),0.1,IF(AND(EU817&gt;0.001,EU817&lt;0.05),0.05,EU817)))</f>
        <v>0</v>
      </c>
      <c r="EW817" s="23">
        <f>ES817+ET817+EV817</f>
        <v>0</v>
      </c>
      <c r="EX817">
        <f>IF(FB816&gt;0,EX816,0)</f>
        <v>0</v>
      </c>
      <c r="EY817" s="7">
        <f>ROUND(ED817+EJ817+EW817+EX817,2)</f>
        <v>0</v>
      </c>
      <c r="EZ817" s="7">
        <f>IF(AND(EY817&gt;0,EY818=0),EY817,0)</f>
        <v>0</v>
      </c>
      <c r="FA817" s="7">
        <f>IF(FB816&gt;0,FA816,0)</f>
        <v>0</v>
      </c>
      <c r="FB817" s="7">
        <f>IF(ROUND(EY817-FA817,2)&gt;0,ROUND(EY817-FA817,2),0)</f>
        <v>0</v>
      </c>
      <c r="GB817">
        <v>815</v>
      </c>
      <c r="GC817" s="7">
        <f>IF(HB816&gt;0,GC816-1000,GC816)</f>
        <v>0</v>
      </c>
      <c r="GD817" s="20">
        <f>IF(HB816&gt;0,ROUND(PMT($F$92/12,$F$96*12,-GC817),5),0)</f>
        <v>0</v>
      </c>
      <c r="GE817" s="15">
        <f>IF(HB816&gt;0,ROUND(GC817*$GE$1/1000,2),0)</f>
        <v>0</v>
      </c>
      <c r="GF817" s="9">
        <f>INT(GE817)</f>
        <v>0</v>
      </c>
      <c r="GG817" s="23">
        <f>INT((GE817-GF817)*10)/10</f>
        <v>0</v>
      </c>
      <c r="GH817" s="17">
        <f>GE817-GF817-GG817</f>
        <v>0</v>
      </c>
      <c r="GI817" s="23">
        <f>IF(OR(GH817=0.05,GH817=0),GH817,IF(AND(GH817&gt;0.051,GH817&lt;0.1),0.1,IF(AND(GH817&gt;0.001,GH817&lt;0.05),0.05,GH817)))</f>
        <v>0</v>
      </c>
      <c r="GJ817" s="23">
        <f>GF817+GG817+GI817</f>
        <v>0</v>
      </c>
      <c r="GK817" s="15">
        <f>IF(HB816&gt;0,ROUND($GD$1*$GK$1,2),0)</f>
        <v>0</v>
      </c>
      <c r="GL817" s="22">
        <v>0</v>
      </c>
      <c r="GM817" s="22">
        <f>IF(HB816&gt;0,ROUND($GD$1*$GM$1,0),0)</f>
        <v>0</v>
      </c>
      <c r="GN817" s="22">
        <f>IF(HB816&gt;0,ROUND($GD$1*$GN$1,2),0)</f>
        <v>0</v>
      </c>
      <c r="GO817" s="22">
        <f>IF(HB816&gt;0,ROUND($GD$1*$GO$1,2),0)</f>
        <v>0</v>
      </c>
      <c r="GP817" s="22">
        <f>IF(HB816&gt;0,ROUND($GD$1*$GP$1,2),0)</f>
        <v>0</v>
      </c>
      <c r="GQ817" s="15">
        <f>IF(HB816&gt;0,GK817+SUM(GM817:GP817),0)</f>
        <v>0</v>
      </c>
      <c r="GR817" s="22">
        <f>IF(HB816&gt;0,ROUND(GQ817/12,2),0)</f>
        <v>0</v>
      </c>
      <c r="GS817" s="9">
        <f>INT(GR817)</f>
        <v>0</v>
      </c>
      <c r="GT817" s="23">
        <f>INT((GR817-GS817)*10)/10</f>
        <v>0</v>
      </c>
      <c r="GU817" s="17">
        <f>GR817-GS817-GT817</f>
        <v>0</v>
      </c>
      <c r="GV817" s="23">
        <f>IF(OR(GU817=0.05,GU817=0),GU817,IF(AND(GU817&gt;0.051,GU817&lt;0.1),0.1,IF(AND(GU817&gt;0.001,GU817&lt;0.05),0.05,GU817)))</f>
        <v>0</v>
      </c>
      <c r="GW817" s="23">
        <f>GS817+GT817+GV817</f>
        <v>0</v>
      </c>
      <c r="GX817">
        <f>IF(HB816&gt;0,GX816,0)</f>
        <v>0</v>
      </c>
      <c r="GY817" s="7">
        <f>ROUND(GD817+GJ817+GW817+GX817,2)</f>
        <v>0</v>
      </c>
      <c r="GZ817" s="7">
        <f>IF(AND(GY817&gt;0,GY818=0),GY817,0)</f>
        <v>0</v>
      </c>
      <c r="HA817" s="7">
        <f>IF(HB816&gt;0,HA816,0)</f>
        <v>0</v>
      </c>
      <c r="HB817" s="7">
        <f>IF(ROUND(GY817-HA817,2)&gt;0,ROUND(GY817-HA817,2),0)</f>
        <v>0</v>
      </c>
    </row>
    <row r="818" spans="1:235">
      <c r="BB818">
        <v>816</v>
      </c>
      <c r="BC818" s="7">
        <f>IF(BW817&gt;0,BC817-1000,BC817)</f>
        <v>0</v>
      </c>
      <c r="BD818" s="20">
        <f>IF(BW817&gt;0,ROUND(PMT($F$92/12,$F$96*12,-BC818),5),0)</f>
        <v>0</v>
      </c>
      <c r="BE818" s="15">
        <f>IF(BW817&gt;0,ROUND(BC818*$E$1/1000,2),0)</f>
        <v>0</v>
      </c>
      <c r="BF818" s="15">
        <f>IF(BW817&gt;0,ROUND(MIN(BC818,$F$168)*$BF$1,2),0)</f>
        <v>0</v>
      </c>
      <c r="BG818" s="22">
        <v>0</v>
      </c>
      <c r="BH818" s="22">
        <f>IF(BW817&gt;0,ROUND(MIN(BC818,$F$168)*$BH$1,0),0)</f>
        <v>0</v>
      </c>
      <c r="BI818" s="22">
        <f>IF(BW817&gt;0,ROUND(MIN(BC818,$F$168)*$BI$1,2),0)</f>
        <v>0</v>
      </c>
      <c r="BJ818" s="22">
        <f>IF(BW817&gt;0,ROUND(MIN(BC818,$F$168)*$BJ$1,2),0)</f>
        <v>0</v>
      </c>
      <c r="BK818" s="22">
        <f>IF(BW817&gt;0,ROUND(MIN(BC818,$F$168)*$BK$1,2),0)</f>
        <v>0</v>
      </c>
      <c r="BL818" s="15">
        <f>IF(BW817&gt;0,BF818+SUM(BH818:BK818),0)</f>
        <v>0</v>
      </c>
      <c r="BM818" s="22">
        <f>IF(BW817&gt;0,ROUND(BL818/12,2),0)</f>
        <v>0</v>
      </c>
      <c r="BN818" s="9">
        <f>INT(BM818)</f>
        <v>0</v>
      </c>
      <c r="BO818" s="23">
        <f>INT((BM818-BN818)*10)/10</f>
        <v>0</v>
      </c>
      <c r="BP818" s="17">
        <f>BM818-BN818-BO818</f>
        <v>0</v>
      </c>
      <c r="BQ818" s="23">
        <f>IF(OR(BP818=0.05,BP818=0),BP818,IF(AND(BP818&gt;0.051,BP818&lt;0.1),0.1,IF(AND(BP818&gt;0.001,BP818&lt;0.05),0.05,BP818)))</f>
        <v>0</v>
      </c>
      <c r="BR818" s="23">
        <f>BN818+BO818+BQ818</f>
        <v>0</v>
      </c>
      <c r="BS818">
        <f>IF(BW817&gt;0,BS817,0)</f>
        <v>0</v>
      </c>
      <c r="BT818" s="7">
        <f>SUM(BD818:BE818)+BR818+BS818</f>
        <v>0</v>
      </c>
      <c r="BU818" s="7">
        <f>IF(AND(BT818&gt;0,BT819=0),BT818,0)</f>
        <v>0</v>
      </c>
      <c r="BV818" s="7">
        <f>IF(BW817&gt;0,BV817,0)</f>
        <v>0</v>
      </c>
      <c r="BW818" s="7">
        <f>IF(ROUND(BT818-BV818,2)&gt;0,ROUND(BT818-BV818,2),0)</f>
        <v>0</v>
      </c>
      <c r="CB818">
        <v>816</v>
      </c>
      <c r="CC818" s="7">
        <f>IF(DB817&gt;0,CC817-1000,CC817)</f>
        <v>0</v>
      </c>
      <c r="CD818" s="20">
        <f>IF(DB817&gt;0,ROUND(PMT($F$92/12,$F$96*12,-CC818),5),0)</f>
        <v>0</v>
      </c>
      <c r="CE818" s="15">
        <f>IF(DB817&gt;0,ROUND(CC818*$CE$1/1000,2),0)</f>
        <v>0</v>
      </c>
      <c r="CF818" s="9">
        <f>INT(CE818)</f>
        <v>0</v>
      </c>
      <c r="CG818" s="23">
        <f>INT((CE818-CF818)*10)/10</f>
        <v>0</v>
      </c>
      <c r="CH818" s="17">
        <f>CE818-CF818-CG818</f>
        <v>0</v>
      </c>
      <c r="CI818" s="23">
        <f>IF(OR(CH818=0.05,CH818=0),CH818,IF(AND(CH818&gt;0.051,CH818&lt;0.1),0.1,IF(AND(CH818&gt;0.001,CH818&lt;0.05),0.05,CH818)))</f>
        <v>0</v>
      </c>
      <c r="CJ818" s="23">
        <f>CF818+CG818+CI818</f>
        <v>0</v>
      </c>
      <c r="CK818" s="15">
        <f>IF(DB817&gt;0,ROUND($CD$1*$CK$1,2),0)</f>
        <v>0</v>
      </c>
      <c r="CL818" s="22">
        <v>0</v>
      </c>
      <c r="CM818" s="22">
        <f>IF(DB817&gt;0,ROUND($CD$1*$CM$1,2),0)</f>
        <v>0</v>
      </c>
      <c r="CN818" s="22">
        <f>IF(DB817&gt;0,ROUND($CD$1*$CN$1,2),0)</f>
        <v>0</v>
      </c>
      <c r="CO818" s="22">
        <f>IF(DB817&gt;0,ROUND($CD$1*$CO$1,2),0)</f>
        <v>0</v>
      </c>
      <c r="CP818" s="22">
        <f>IF(DB817&gt;0,ROUND($CD$1*$CP$1,2),0)</f>
        <v>0</v>
      </c>
      <c r="CQ818" s="15">
        <f>IF(DB817&gt;0,CK818+SUM(CM818:CP818),0)</f>
        <v>0</v>
      </c>
      <c r="CR818" s="22">
        <f>IF(DB817&gt;0,ROUND(CQ818/12,2),0)</f>
        <v>0</v>
      </c>
      <c r="CS818" s="9">
        <f>INT(CR818)</f>
        <v>0</v>
      </c>
      <c r="CT818" s="23">
        <f>INT((CR818-CS818)*10)/10</f>
        <v>0</v>
      </c>
      <c r="CU818" s="17">
        <f>CR818-CS818-CT818</f>
        <v>0</v>
      </c>
      <c r="CV818" s="23">
        <f>IF(OR(CU818=0.05,CU818=0),CU818,IF(AND(CU818&gt;0.051,CU818&lt;0.1),0.1,IF(AND(CU818&gt;0.001,CU818&lt;0.05),0.05,CU818)))</f>
        <v>0</v>
      </c>
      <c r="CW818" s="23">
        <f>CS818+CT818+CV818</f>
        <v>0</v>
      </c>
      <c r="CX818">
        <f>IF(DB817&gt;0,CX817,0)</f>
        <v>0</v>
      </c>
      <c r="CY818" s="7">
        <f>ROUND(CD818+CJ818+CW818+CX818,2)</f>
        <v>0</v>
      </c>
      <c r="CZ818" s="7">
        <f>IF(AND(CY818&gt;0,CY819=0),CY818,0)</f>
        <v>0</v>
      </c>
      <c r="DA818" s="7">
        <f>IF(DB817&gt;0,DA817,0)</f>
        <v>0</v>
      </c>
      <c r="DB818" s="7">
        <f>IF(ROUND(CY818-DA818,2)&gt;0,ROUND(CY818-DA818,2),0)</f>
        <v>0</v>
      </c>
      <c r="EB818">
        <v>816</v>
      </c>
      <c r="EC818" s="7">
        <f>IF(FB817&gt;0,EC817-1000,EC817)</f>
        <v>0</v>
      </c>
      <c r="ED818" s="20">
        <f>IF(FB817&gt;0,ROUND(PMT($F$92/12,$F$96*12,-EC818),5),0)</f>
        <v>0</v>
      </c>
      <c r="EE818" s="15">
        <f>IF(FB817&gt;0,ROUND(EC818*$EE$1/1000,2),0)</f>
        <v>0</v>
      </c>
      <c r="EF818" s="9">
        <f>INT(EE818)</f>
        <v>0</v>
      </c>
      <c r="EG818" s="23">
        <f>INT((EE818-EF818)*10)/10</f>
        <v>0</v>
      </c>
      <c r="EH818" s="17">
        <f>EE818-EF818-EG818</f>
        <v>0</v>
      </c>
      <c r="EI818" s="23">
        <f>IF(OR(EH818=0.05,EH818=0),EH818,IF(AND(EH818&gt;0.051,EH818&lt;0.1),0.1,IF(AND(EH818&gt;0.001,EH818&lt;0.05),0.05,EH818)))</f>
        <v>0</v>
      </c>
      <c r="EJ818" s="23">
        <f>EF818+EG818+EI818</f>
        <v>0</v>
      </c>
      <c r="EK818" s="15">
        <f>IF(FB817&gt;0,ROUND($ED$1*$EK$1,2),0)</f>
        <v>0</v>
      </c>
      <c r="EL818" s="22">
        <v>0</v>
      </c>
      <c r="EM818" s="22">
        <f>IF(FB817&gt;0,ROUND($ED$1*$EM$1,0),0)</f>
        <v>0</v>
      </c>
      <c r="EN818" s="22">
        <f>IF(FB817&gt;0,ROUND($ED$1*$EN$1,2),0)</f>
        <v>0</v>
      </c>
      <c r="EO818" s="22">
        <f>IF(FB817&gt;0,ROUND($ED$1*$EO$1,2),0)</f>
        <v>0</v>
      </c>
      <c r="EP818" s="22">
        <f>IF(FB817&gt;0,ROUND($ED$1*$EP$1,2),0)</f>
        <v>0</v>
      </c>
      <c r="EQ818" s="15">
        <f>IF(FB817&gt;0,EK818+SUM(EM818:EP818),0)</f>
        <v>0</v>
      </c>
      <c r="ER818" s="22">
        <f>IF(FB817&gt;0,ROUND(EQ818/12,2),0)</f>
        <v>0</v>
      </c>
      <c r="ES818" s="9">
        <f>INT(ER818)</f>
        <v>0</v>
      </c>
      <c r="ET818" s="23">
        <f>INT((ER818-ES818)*10)/10</f>
        <v>0</v>
      </c>
      <c r="EU818" s="17">
        <f>ER818-ES818-ET818</f>
        <v>0</v>
      </c>
      <c r="EV818" s="23">
        <f>IF(OR(EU818=0.05,EU818=0),EU818,IF(AND(EU818&gt;0.051,EU818&lt;0.1),0.1,IF(AND(EU818&gt;0.001,EU818&lt;0.05),0.05,EU818)))</f>
        <v>0</v>
      </c>
      <c r="EW818" s="23">
        <f>ES818+ET818+EV818</f>
        <v>0</v>
      </c>
      <c r="EX818">
        <f>IF(FB817&gt;0,EX817,0)</f>
        <v>0</v>
      </c>
      <c r="EY818" s="7">
        <f>ROUND(ED818+EJ818+EW818+EX818,2)</f>
        <v>0</v>
      </c>
      <c r="EZ818" s="7">
        <f>IF(AND(EY818&gt;0,EY819=0),EY818,0)</f>
        <v>0</v>
      </c>
      <c r="FA818" s="7">
        <f>IF(FB817&gt;0,FA817,0)</f>
        <v>0</v>
      </c>
      <c r="FB818" s="7">
        <f>IF(ROUND(EY818-FA818,2)&gt;0,ROUND(EY818-FA818,2),0)</f>
        <v>0</v>
      </c>
      <c r="GB818">
        <v>816</v>
      </c>
      <c r="GC818" s="7">
        <f>IF(HB817&gt;0,GC817-1000,GC817)</f>
        <v>0</v>
      </c>
      <c r="GD818" s="20">
        <f>IF(HB817&gt;0,ROUND(PMT($F$92/12,$F$96*12,-GC818),5),0)</f>
        <v>0</v>
      </c>
      <c r="GE818" s="15">
        <f>IF(HB817&gt;0,ROUND(GC818*$GE$1/1000,2),0)</f>
        <v>0</v>
      </c>
      <c r="GF818" s="9">
        <f>INT(GE818)</f>
        <v>0</v>
      </c>
      <c r="GG818" s="23">
        <f>INT((GE818-GF818)*10)/10</f>
        <v>0</v>
      </c>
      <c r="GH818" s="17">
        <f>GE818-GF818-GG818</f>
        <v>0</v>
      </c>
      <c r="GI818" s="23">
        <f>IF(OR(GH818=0.05,GH818=0),GH818,IF(AND(GH818&gt;0.051,GH818&lt;0.1),0.1,IF(AND(GH818&gt;0.001,GH818&lt;0.05),0.05,GH818)))</f>
        <v>0</v>
      </c>
      <c r="GJ818" s="23">
        <f>GF818+GG818+GI818</f>
        <v>0</v>
      </c>
      <c r="GK818" s="15">
        <f>IF(HB817&gt;0,ROUND($GD$1*$GK$1,2),0)</f>
        <v>0</v>
      </c>
      <c r="GL818" s="22">
        <v>0</v>
      </c>
      <c r="GM818" s="22">
        <f>IF(HB817&gt;0,ROUND($GD$1*$GM$1,0),0)</f>
        <v>0</v>
      </c>
      <c r="GN818" s="22">
        <f>IF(HB817&gt;0,ROUND($GD$1*$GN$1,2),0)</f>
        <v>0</v>
      </c>
      <c r="GO818" s="22">
        <f>IF(HB817&gt;0,ROUND($GD$1*$GO$1,2),0)</f>
        <v>0</v>
      </c>
      <c r="GP818" s="22">
        <f>IF(HB817&gt;0,ROUND($GD$1*$GP$1,2),0)</f>
        <v>0</v>
      </c>
      <c r="GQ818" s="15">
        <f>IF(HB817&gt;0,GK818+SUM(GM818:GP818),0)</f>
        <v>0</v>
      </c>
      <c r="GR818" s="22">
        <f>IF(HB817&gt;0,ROUND(GQ818/12,2),0)</f>
        <v>0</v>
      </c>
      <c r="GS818" s="9">
        <f>INT(GR818)</f>
        <v>0</v>
      </c>
      <c r="GT818" s="23">
        <f>INT((GR818-GS818)*10)/10</f>
        <v>0</v>
      </c>
      <c r="GU818" s="17">
        <f>GR818-GS818-GT818</f>
        <v>0</v>
      </c>
      <c r="GV818" s="23">
        <f>IF(OR(GU818=0.05,GU818=0),GU818,IF(AND(GU818&gt;0.051,GU818&lt;0.1),0.1,IF(AND(GU818&gt;0.001,GU818&lt;0.05),0.05,GU818)))</f>
        <v>0</v>
      </c>
      <c r="GW818" s="23">
        <f>GS818+GT818+GV818</f>
        <v>0</v>
      </c>
      <c r="GX818">
        <f>IF(HB817&gt;0,GX817,0)</f>
        <v>0</v>
      </c>
      <c r="GY818" s="7">
        <f>ROUND(GD818+GJ818+GW818+GX818,2)</f>
        <v>0</v>
      </c>
      <c r="GZ818" s="7">
        <f>IF(AND(GY818&gt;0,GY819=0),GY818,0)</f>
        <v>0</v>
      </c>
      <c r="HA818" s="7">
        <f>IF(HB817&gt;0,HA817,0)</f>
        <v>0</v>
      </c>
      <c r="HB818" s="7">
        <f>IF(ROUND(GY818-HA818,2)&gt;0,ROUND(GY818-HA818,2),0)</f>
        <v>0</v>
      </c>
    </row>
    <row r="819" spans="1:235">
      <c r="BB819">
        <v>817</v>
      </c>
      <c r="BC819" s="7">
        <f>IF(BW818&gt;0,BC818-1000,BC818)</f>
        <v>0</v>
      </c>
      <c r="BD819" s="20">
        <f>IF(BW818&gt;0,ROUND(PMT($F$92/12,$F$96*12,-BC819),5),0)</f>
        <v>0</v>
      </c>
      <c r="BE819" s="15">
        <f>IF(BW818&gt;0,ROUND(BC819*$E$1/1000,2),0)</f>
        <v>0</v>
      </c>
      <c r="BF819" s="15">
        <f>IF(BW818&gt;0,ROUND(MIN(BC819,$F$168)*$BF$1,2),0)</f>
        <v>0</v>
      </c>
      <c r="BG819" s="22">
        <v>0</v>
      </c>
      <c r="BH819" s="22">
        <f>IF(BW818&gt;0,ROUND(MIN(BC819,$F$168)*$BH$1,0),0)</f>
        <v>0</v>
      </c>
      <c r="BI819" s="22">
        <f>IF(BW818&gt;0,ROUND(MIN(BC819,$F$168)*$BI$1,2),0)</f>
        <v>0</v>
      </c>
      <c r="BJ819" s="22">
        <f>IF(BW818&gt;0,ROUND(MIN(BC819,$F$168)*$BJ$1,2),0)</f>
        <v>0</v>
      </c>
      <c r="BK819" s="22">
        <f>IF(BW818&gt;0,ROUND(MIN(BC819,$F$168)*$BK$1,2),0)</f>
        <v>0</v>
      </c>
      <c r="BL819" s="15">
        <f>IF(BW818&gt;0,BF819+SUM(BH819:BK819),0)</f>
        <v>0</v>
      </c>
      <c r="BM819" s="22">
        <f>IF(BW818&gt;0,ROUND(BL819/12,2),0)</f>
        <v>0</v>
      </c>
      <c r="BN819" s="9">
        <f>INT(BM819)</f>
        <v>0</v>
      </c>
      <c r="BO819" s="23">
        <f>INT((BM819-BN819)*10)/10</f>
        <v>0</v>
      </c>
      <c r="BP819" s="17">
        <f>BM819-BN819-BO819</f>
        <v>0</v>
      </c>
      <c r="BQ819" s="23">
        <f>IF(OR(BP819=0.05,BP819=0),BP819,IF(AND(BP819&gt;0.051,BP819&lt;0.1),0.1,IF(AND(BP819&gt;0.001,BP819&lt;0.05),0.05,BP819)))</f>
        <v>0</v>
      </c>
      <c r="BR819" s="23">
        <f>BN819+BO819+BQ819</f>
        <v>0</v>
      </c>
      <c r="BS819">
        <f>IF(BW818&gt;0,BS818,0)</f>
        <v>0</v>
      </c>
      <c r="BT819" s="7">
        <f>SUM(BD819:BE819)+BR819+BS819</f>
        <v>0</v>
      </c>
      <c r="BU819" s="7">
        <f>IF(AND(BT819&gt;0,BT820=0),BT819,0)</f>
        <v>0</v>
      </c>
      <c r="BV819" s="7">
        <f>IF(BW818&gt;0,BV818,0)</f>
        <v>0</v>
      </c>
      <c r="BW819" s="7">
        <f>IF(ROUND(BT819-BV819,2)&gt;0,ROUND(BT819-BV819,2),0)</f>
        <v>0</v>
      </c>
      <c r="CB819">
        <v>817</v>
      </c>
      <c r="CC819" s="7">
        <f>IF(DB818&gt;0,CC818-1000,CC818)</f>
        <v>0</v>
      </c>
      <c r="CD819" s="20">
        <f>IF(DB818&gt;0,ROUND(PMT($F$92/12,$F$96*12,-CC819),5),0)</f>
        <v>0</v>
      </c>
      <c r="CE819" s="15">
        <f>IF(DB818&gt;0,ROUND(CC819*$CE$1/1000,2),0)</f>
        <v>0</v>
      </c>
      <c r="CF819" s="9">
        <f>INT(CE819)</f>
        <v>0</v>
      </c>
      <c r="CG819" s="23">
        <f>INT((CE819-CF819)*10)/10</f>
        <v>0</v>
      </c>
      <c r="CH819" s="17">
        <f>CE819-CF819-CG819</f>
        <v>0</v>
      </c>
      <c r="CI819" s="23">
        <f>IF(OR(CH819=0.05,CH819=0),CH819,IF(AND(CH819&gt;0.051,CH819&lt;0.1),0.1,IF(AND(CH819&gt;0.001,CH819&lt;0.05),0.05,CH819)))</f>
        <v>0</v>
      </c>
      <c r="CJ819" s="23">
        <f>CF819+CG819+CI819</f>
        <v>0</v>
      </c>
      <c r="CK819" s="15">
        <f>IF(DB818&gt;0,ROUND($CD$1*$CK$1,2),0)</f>
        <v>0</v>
      </c>
      <c r="CL819" s="22">
        <v>0</v>
      </c>
      <c r="CM819" s="22">
        <f>IF(DB818&gt;0,ROUND($CD$1*$CM$1,2),0)</f>
        <v>0</v>
      </c>
      <c r="CN819" s="22">
        <f>IF(DB818&gt;0,ROUND($CD$1*$CN$1,2),0)</f>
        <v>0</v>
      </c>
      <c r="CO819" s="22">
        <f>IF(DB818&gt;0,ROUND($CD$1*$CO$1,2),0)</f>
        <v>0</v>
      </c>
      <c r="CP819" s="22">
        <f>IF(DB818&gt;0,ROUND($CD$1*$CP$1,2),0)</f>
        <v>0</v>
      </c>
      <c r="CQ819" s="15">
        <f>IF(DB818&gt;0,CK819+SUM(CM819:CP819),0)</f>
        <v>0</v>
      </c>
      <c r="CR819" s="22">
        <f>IF(DB818&gt;0,ROUND(CQ819/12,2),0)</f>
        <v>0</v>
      </c>
      <c r="CS819" s="9">
        <f>INT(CR819)</f>
        <v>0</v>
      </c>
      <c r="CT819" s="23">
        <f>INT((CR819-CS819)*10)/10</f>
        <v>0</v>
      </c>
      <c r="CU819" s="17">
        <f>CR819-CS819-CT819</f>
        <v>0</v>
      </c>
      <c r="CV819" s="23">
        <f>IF(OR(CU819=0.05,CU819=0),CU819,IF(AND(CU819&gt;0.051,CU819&lt;0.1),0.1,IF(AND(CU819&gt;0.001,CU819&lt;0.05),0.05,CU819)))</f>
        <v>0</v>
      </c>
      <c r="CW819" s="23">
        <f>CS819+CT819+CV819</f>
        <v>0</v>
      </c>
      <c r="CX819">
        <f>IF(DB818&gt;0,CX818,0)</f>
        <v>0</v>
      </c>
      <c r="CY819" s="7">
        <f>ROUND(CD819+CJ819+CW819+CX819,2)</f>
        <v>0</v>
      </c>
      <c r="CZ819" s="7">
        <f>IF(AND(CY819&gt;0,CY820=0),CY819,0)</f>
        <v>0</v>
      </c>
      <c r="DA819" s="7">
        <f>IF(DB818&gt;0,DA818,0)</f>
        <v>0</v>
      </c>
      <c r="DB819" s="7">
        <f>IF(ROUND(CY819-DA819,2)&gt;0,ROUND(CY819-DA819,2),0)</f>
        <v>0</v>
      </c>
      <c r="EB819">
        <v>817</v>
      </c>
      <c r="EC819" s="7">
        <f>IF(FB818&gt;0,EC818-1000,EC818)</f>
        <v>0</v>
      </c>
      <c r="ED819" s="20">
        <f>IF(FB818&gt;0,ROUND(PMT($F$92/12,$F$96*12,-EC819),5),0)</f>
        <v>0</v>
      </c>
      <c r="EE819" s="15">
        <f>IF(FB818&gt;0,ROUND(EC819*$EE$1/1000,2),0)</f>
        <v>0</v>
      </c>
      <c r="EF819" s="9">
        <f>INT(EE819)</f>
        <v>0</v>
      </c>
      <c r="EG819" s="23">
        <f>INT((EE819-EF819)*10)/10</f>
        <v>0</v>
      </c>
      <c r="EH819" s="17">
        <f>EE819-EF819-EG819</f>
        <v>0</v>
      </c>
      <c r="EI819" s="23">
        <f>IF(OR(EH819=0.05,EH819=0),EH819,IF(AND(EH819&gt;0.051,EH819&lt;0.1),0.1,IF(AND(EH819&gt;0.001,EH819&lt;0.05),0.05,EH819)))</f>
        <v>0</v>
      </c>
      <c r="EJ819" s="23">
        <f>EF819+EG819+EI819</f>
        <v>0</v>
      </c>
      <c r="EK819" s="15">
        <f>IF(FB818&gt;0,ROUND($ED$1*$EK$1,2),0)</f>
        <v>0</v>
      </c>
      <c r="EL819" s="22">
        <v>0</v>
      </c>
      <c r="EM819" s="22">
        <f>IF(FB818&gt;0,ROUND($ED$1*$EM$1,0),0)</f>
        <v>0</v>
      </c>
      <c r="EN819" s="22">
        <f>IF(FB818&gt;0,ROUND($ED$1*$EN$1,2),0)</f>
        <v>0</v>
      </c>
      <c r="EO819" s="22">
        <f>IF(FB818&gt;0,ROUND($ED$1*$EO$1,2),0)</f>
        <v>0</v>
      </c>
      <c r="EP819" s="22">
        <f>IF(FB818&gt;0,ROUND($ED$1*$EP$1,2),0)</f>
        <v>0</v>
      </c>
      <c r="EQ819" s="15">
        <f>IF(FB818&gt;0,EK819+SUM(EM819:EP819),0)</f>
        <v>0</v>
      </c>
      <c r="ER819" s="22">
        <f>IF(FB818&gt;0,ROUND(EQ819/12,2),0)</f>
        <v>0</v>
      </c>
      <c r="ES819" s="9">
        <f>INT(ER819)</f>
        <v>0</v>
      </c>
      <c r="ET819" s="23">
        <f>INT((ER819-ES819)*10)/10</f>
        <v>0</v>
      </c>
      <c r="EU819" s="17">
        <f>ER819-ES819-ET819</f>
        <v>0</v>
      </c>
      <c r="EV819" s="23">
        <f>IF(OR(EU819=0.05,EU819=0),EU819,IF(AND(EU819&gt;0.051,EU819&lt;0.1),0.1,IF(AND(EU819&gt;0.001,EU819&lt;0.05),0.05,EU819)))</f>
        <v>0</v>
      </c>
      <c r="EW819" s="23">
        <f>ES819+ET819+EV819</f>
        <v>0</v>
      </c>
      <c r="EX819">
        <f>IF(FB818&gt;0,EX818,0)</f>
        <v>0</v>
      </c>
      <c r="EY819" s="7">
        <f>ROUND(ED819+EJ819+EW819+EX819,2)</f>
        <v>0</v>
      </c>
      <c r="EZ819" s="7">
        <f>IF(AND(EY819&gt;0,EY820=0),EY819,0)</f>
        <v>0</v>
      </c>
      <c r="FA819" s="7">
        <f>IF(FB818&gt;0,FA818,0)</f>
        <v>0</v>
      </c>
      <c r="FB819" s="7">
        <f>IF(ROUND(EY819-FA819,2)&gt;0,ROUND(EY819-FA819,2),0)</f>
        <v>0</v>
      </c>
      <c r="GB819">
        <v>817</v>
      </c>
      <c r="GC819" s="7">
        <f>IF(HB818&gt;0,GC818-1000,GC818)</f>
        <v>0</v>
      </c>
      <c r="GD819" s="20">
        <f>IF(HB818&gt;0,ROUND(PMT($F$92/12,$F$96*12,-GC819),5),0)</f>
        <v>0</v>
      </c>
      <c r="GE819" s="15">
        <f>IF(HB818&gt;0,ROUND(GC819*$GE$1/1000,2),0)</f>
        <v>0</v>
      </c>
      <c r="GF819" s="9">
        <f>INT(GE819)</f>
        <v>0</v>
      </c>
      <c r="GG819" s="23">
        <f>INT((GE819-GF819)*10)/10</f>
        <v>0</v>
      </c>
      <c r="GH819" s="17">
        <f>GE819-GF819-GG819</f>
        <v>0</v>
      </c>
      <c r="GI819" s="23">
        <f>IF(OR(GH819=0.05,GH819=0),GH819,IF(AND(GH819&gt;0.051,GH819&lt;0.1),0.1,IF(AND(GH819&gt;0.001,GH819&lt;0.05),0.05,GH819)))</f>
        <v>0</v>
      </c>
      <c r="GJ819" s="23">
        <f>GF819+GG819+GI819</f>
        <v>0</v>
      </c>
      <c r="GK819" s="15">
        <f>IF(HB818&gt;0,ROUND($GD$1*$GK$1,2),0)</f>
        <v>0</v>
      </c>
      <c r="GL819" s="22">
        <v>0</v>
      </c>
      <c r="GM819" s="22">
        <f>IF(HB818&gt;0,ROUND($GD$1*$GM$1,0),0)</f>
        <v>0</v>
      </c>
      <c r="GN819" s="22">
        <f>IF(HB818&gt;0,ROUND($GD$1*$GN$1,2),0)</f>
        <v>0</v>
      </c>
      <c r="GO819" s="22">
        <f>IF(HB818&gt;0,ROUND($GD$1*$GO$1,2),0)</f>
        <v>0</v>
      </c>
      <c r="GP819" s="22">
        <f>IF(HB818&gt;0,ROUND($GD$1*$GP$1,2),0)</f>
        <v>0</v>
      </c>
      <c r="GQ819" s="15">
        <f>IF(HB818&gt;0,GK819+SUM(GM819:GP819),0)</f>
        <v>0</v>
      </c>
      <c r="GR819" s="22">
        <f>IF(HB818&gt;0,ROUND(GQ819/12,2),0)</f>
        <v>0</v>
      </c>
      <c r="GS819" s="9">
        <f>INT(GR819)</f>
        <v>0</v>
      </c>
      <c r="GT819" s="23">
        <f>INT((GR819-GS819)*10)/10</f>
        <v>0</v>
      </c>
      <c r="GU819" s="17">
        <f>GR819-GS819-GT819</f>
        <v>0</v>
      </c>
      <c r="GV819" s="23">
        <f>IF(OR(GU819=0.05,GU819=0),GU819,IF(AND(GU819&gt;0.051,GU819&lt;0.1),0.1,IF(AND(GU819&gt;0.001,GU819&lt;0.05),0.05,GU819)))</f>
        <v>0</v>
      </c>
      <c r="GW819" s="23">
        <f>GS819+GT819+GV819</f>
        <v>0</v>
      </c>
      <c r="GX819">
        <f>IF(HB818&gt;0,GX818,0)</f>
        <v>0</v>
      </c>
      <c r="GY819" s="7">
        <f>ROUND(GD819+GJ819+GW819+GX819,2)</f>
        <v>0</v>
      </c>
      <c r="GZ819" s="7">
        <f>IF(AND(GY819&gt;0,GY820=0),GY819,0)</f>
        <v>0</v>
      </c>
      <c r="HA819" s="7">
        <f>IF(HB818&gt;0,HA818,0)</f>
        <v>0</v>
      </c>
      <c r="HB819" s="7">
        <f>IF(ROUND(GY819-HA819,2)&gt;0,ROUND(GY819-HA819,2),0)</f>
        <v>0</v>
      </c>
    </row>
    <row r="820" spans="1:235">
      <c r="BB820">
        <v>818</v>
      </c>
      <c r="BC820" s="7">
        <f>IF(BW819&gt;0,BC819-1000,BC819)</f>
        <v>0</v>
      </c>
      <c r="BD820" s="20">
        <f>IF(BW819&gt;0,ROUND(PMT($F$92/12,$F$96*12,-BC820),5),0)</f>
        <v>0</v>
      </c>
      <c r="BE820" s="15">
        <f>IF(BW819&gt;0,ROUND(BC820*$E$1/1000,2),0)</f>
        <v>0</v>
      </c>
      <c r="BF820" s="15">
        <f>IF(BW819&gt;0,ROUND(MIN(BC820,$F$168)*$BF$1,2),0)</f>
        <v>0</v>
      </c>
      <c r="BG820" s="22">
        <v>0</v>
      </c>
      <c r="BH820" s="22">
        <f>IF(BW819&gt;0,ROUND(MIN(BC820,$F$168)*$BH$1,0),0)</f>
        <v>0</v>
      </c>
      <c r="BI820" s="22">
        <f>IF(BW819&gt;0,ROUND(MIN(BC820,$F$168)*$BI$1,2),0)</f>
        <v>0</v>
      </c>
      <c r="BJ820" s="22">
        <f>IF(BW819&gt;0,ROUND(MIN(BC820,$F$168)*$BJ$1,2),0)</f>
        <v>0</v>
      </c>
      <c r="BK820" s="22">
        <f>IF(BW819&gt;0,ROUND(MIN(BC820,$F$168)*$BK$1,2),0)</f>
        <v>0</v>
      </c>
      <c r="BL820" s="15">
        <f>IF(BW819&gt;0,BF820+SUM(BH820:BK820),0)</f>
        <v>0</v>
      </c>
      <c r="BM820" s="22">
        <f>IF(BW819&gt;0,ROUND(BL820/12,2),0)</f>
        <v>0</v>
      </c>
      <c r="BN820" s="9">
        <f>INT(BM820)</f>
        <v>0</v>
      </c>
      <c r="BO820" s="23">
        <f>INT((BM820-BN820)*10)/10</f>
        <v>0</v>
      </c>
      <c r="BP820" s="17">
        <f>BM820-BN820-BO820</f>
        <v>0</v>
      </c>
      <c r="BQ820" s="23">
        <f>IF(OR(BP820=0.05,BP820=0),BP820,IF(AND(BP820&gt;0.051,BP820&lt;0.1),0.1,IF(AND(BP820&gt;0.001,BP820&lt;0.05),0.05,BP820)))</f>
        <v>0</v>
      </c>
      <c r="BR820" s="23">
        <f>BN820+BO820+BQ820</f>
        <v>0</v>
      </c>
      <c r="BS820">
        <f>IF(BW819&gt;0,BS819,0)</f>
        <v>0</v>
      </c>
      <c r="BT820" s="7">
        <f>SUM(BD820:BE820)+BR820+BS820</f>
        <v>0</v>
      </c>
      <c r="BU820" s="7">
        <f>IF(AND(BT820&gt;0,BT821=0),BT820,0)</f>
        <v>0</v>
      </c>
      <c r="BV820" s="7">
        <f>IF(BW819&gt;0,BV819,0)</f>
        <v>0</v>
      </c>
      <c r="BW820" s="7">
        <f>IF(ROUND(BT820-BV820,2)&gt;0,ROUND(BT820-BV820,2),0)</f>
        <v>0</v>
      </c>
      <c r="CB820">
        <v>818</v>
      </c>
      <c r="CC820" s="7">
        <f>IF(DB819&gt;0,CC819-1000,CC819)</f>
        <v>0</v>
      </c>
      <c r="CD820" s="20">
        <f>IF(DB819&gt;0,ROUND(PMT($F$92/12,$F$96*12,-CC820),5),0)</f>
        <v>0</v>
      </c>
      <c r="CE820" s="15">
        <f>IF(DB819&gt;0,ROUND(CC820*$CE$1/1000,2),0)</f>
        <v>0</v>
      </c>
      <c r="CF820" s="9">
        <f>INT(CE820)</f>
        <v>0</v>
      </c>
      <c r="CG820" s="23">
        <f>INT((CE820-CF820)*10)/10</f>
        <v>0</v>
      </c>
      <c r="CH820" s="17">
        <f>CE820-CF820-CG820</f>
        <v>0</v>
      </c>
      <c r="CI820" s="23">
        <f>IF(OR(CH820=0.05,CH820=0),CH820,IF(AND(CH820&gt;0.051,CH820&lt;0.1),0.1,IF(AND(CH820&gt;0.001,CH820&lt;0.05),0.05,CH820)))</f>
        <v>0</v>
      </c>
      <c r="CJ820" s="23">
        <f>CF820+CG820+CI820</f>
        <v>0</v>
      </c>
      <c r="CK820" s="15">
        <f>IF(DB819&gt;0,ROUND($CD$1*$CK$1,2),0)</f>
        <v>0</v>
      </c>
      <c r="CL820" s="22">
        <v>0</v>
      </c>
      <c r="CM820" s="22">
        <f>IF(DB819&gt;0,ROUND($CD$1*$CM$1,2),0)</f>
        <v>0</v>
      </c>
      <c r="CN820" s="22">
        <f>IF(DB819&gt;0,ROUND($CD$1*$CN$1,2),0)</f>
        <v>0</v>
      </c>
      <c r="CO820" s="22">
        <f>IF(DB819&gt;0,ROUND($CD$1*$CO$1,2),0)</f>
        <v>0</v>
      </c>
      <c r="CP820" s="22">
        <f>IF(DB819&gt;0,ROUND($CD$1*$CP$1,2),0)</f>
        <v>0</v>
      </c>
      <c r="CQ820" s="15">
        <f>IF(DB819&gt;0,CK820+SUM(CM820:CP820),0)</f>
        <v>0</v>
      </c>
      <c r="CR820" s="22">
        <f>IF(DB819&gt;0,ROUND(CQ820/12,2),0)</f>
        <v>0</v>
      </c>
      <c r="CS820" s="9">
        <f>INT(CR820)</f>
        <v>0</v>
      </c>
      <c r="CT820" s="23">
        <f>INT((CR820-CS820)*10)/10</f>
        <v>0</v>
      </c>
      <c r="CU820" s="17">
        <f>CR820-CS820-CT820</f>
        <v>0</v>
      </c>
      <c r="CV820" s="23">
        <f>IF(OR(CU820=0.05,CU820=0),CU820,IF(AND(CU820&gt;0.051,CU820&lt;0.1),0.1,IF(AND(CU820&gt;0.001,CU820&lt;0.05),0.05,CU820)))</f>
        <v>0</v>
      </c>
      <c r="CW820" s="23">
        <f>CS820+CT820+CV820</f>
        <v>0</v>
      </c>
      <c r="CX820">
        <f>IF(DB819&gt;0,CX819,0)</f>
        <v>0</v>
      </c>
      <c r="CY820" s="7">
        <f>ROUND(CD820+CJ820+CW820+CX820,2)</f>
        <v>0</v>
      </c>
      <c r="CZ820" s="7">
        <f>IF(AND(CY820&gt;0,CY821=0),CY820,0)</f>
        <v>0</v>
      </c>
      <c r="DA820" s="7">
        <f>IF(DB819&gt;0,DA819,0)</f>
        <v>0</v>
      </c>
      <c r="DB820" s="7">
        <f>IF(ROUND(CY820-DA820,2)&gt;0,ROUND(CY820-DA820,2),0)</f>
        <v>0</v>
      </c>
      <c r="EB820">
        <v>818</v>
      </c>
      <c r="EC820" s="7">
        <f>IF(FB819&gt;0,EC819-1000,EC819)</f>
        <v>0</v>
      </c>
      <c r="ED820" s="20">
        <f>IF(FB819&gt;0,ROUND(PMT($F$92/12,$F$96*12,-EC820),5),0)</f>
        <v>0</v>
      </c>
      <c r="EE820" s="15">
        <f>IF(FB819&gt;0,ROUND(EC820*$EE$1/1000,2),0)</f>
        <v>0</v>
      </c>
      <c r="EF820" s="9">
        <f>INT(EE820)</f>
        <v>0</v>
      </c>
      <c r="EG820" s="23">
        <f>INT((EE820-EF820)*10)/10</f>
        <v>0</v>
      </c>
      <c r="EH820" s="17">
        <f>EE820-EF820-EG820</f>
        <v>0</v>
      </c>
      <c r="EI820" s="23">
        <f>IF(OR(EH820=0.05,EH820=0),EH820,IF(AND(EH820&gt;0.051,EH820&lt;0.1),0.1,IF(AND(EH820&gt;0.001,EH820&lt;0.05),0.05,EH820)))</f>
        <v>0</v>
      </c>
      <c r="EJ820" s="23">
        <f>EF820+EG820+EI820</f>
        <v>0</v>
      </c>
      <c r="EK820" s="15">
        <f>IF(FB819&gt;0,ROUND($ED$1*$EK$1,2),0)</f>
        <v>0</v>
      </c>
      <c r="EL820" s="22">
        <v>0</v>
      </c>
      <c r="EM820" s="22">
        <f>IF(FB819&gt;0,ROUND($ED$1*$EM$1,0),0)</f>
        <v>0</v>
      </c>
      <c r="EN820" s="22">
        <f>IF(FB819&gt;0,ROUND($ED$1*$EN$1,2),0)</f>
        <v>0</v>
      </c>
      <c r="EO820" s="22">
        <f>IF(FB819&gt;0,ROUND($ED$1*$EO$1,2),0)</f>
        <v>0</v>
      </c>
      <c r="EP820" s="22">
        <f>IF(FB819&gt;0,ROUND($ED$1*$EP$1,2),0)</f>
        <v>0</v>
      </c>
      <c r="EQ820" s="15">
        <f>IF(FB819&gt;0,EK820+SUM(EM820:EP820),0)</f>
        <v>0</v>
      </c>
      <c r="ER820" s="22">
        <f>IF(FB819&gt;0,ROUND(EQ820/12,2),0)</f>
        <v>0</v>
      </c>
      <c r="ES820" s="9">
        <f>INT(ER820)</f>
        <v>0</v>
      </c>
      <c r="ET820" s="23">
        <f>INT((ER820-ES820)*10)/10</f>
        <v>0</v>
      </c>
      <c r="EU820" s="17">
        <f>ER820-ES820-ET820</f>
        <v>0</v>
      </c>
      <c r="EV820" s="23">
        <f>IF(OR(EU820=0.05,EU820=0),EU820,IF(AND(EU820&gt;0.051,EU820&lt;0.1),0.1,IF(AND(EU820&gt;0.001,EU820&lt;0.05),0.05,EU820)))</f>
        <v>0</v>
      </c>
      <c r="EW820" s="23">
        <f>ES820+ET820+EV820</f>
        <v>0</v>
      </c>
      <c r="EX820">
        <f>IF(FB819&gt;0,EX819,0)</f>
        <v>0</v>
      </c>
      <c r="EY820" s="7">
        <f>ROUND(ED820+EJ820+EW820+EX820,2)</f>
        <v>0</v>
      </c>
      <c r="EZ820" s="7">
        <f>IF(AND(EY820&gt;0,EY821=0),EY820,0)</f>
        <v>0</v>
      </c>
      <c r="FA820" s="7">
        <f>IF(FB819&gt;0,FA819,0)</f>
        <v>0</v>
      </c>
      <c r="FB820" s="7">
        <f>IF(ROUND(EY820-FA820,2)&gt;0,ROUND(EY820-FA820,2),0)</f>
        <v>0</v>
      </c>
      <c r="GB820">
        <v>818</v>
      </c>
      <c r="GC820" s="7">
        <f>IF(HB819&gt;0,GC819-1000,GC819)</f>
        <v>0</v>
      </c>
      <c r="GD820" s="20">
        <f>IF(HB819&gt;0,ROUND(PMT($F$92/12,$F$96*12,-GC820),5),0)</f>
        <v>0</v>
      </c>
      <c r="GE820" s="15">
        <f>IF(HB819&gt;0,ROUND(GC820*$GE$1/1000,2),0)</f>
        <v>0</v>
      </c>
      <c r="GF820" s="9">
        <f>INT(GE820)</f>
        <v>0</v>
      </c>
      <c r="GG820" s="23">
        <f>INT((GE820-GF820)*10)/10</f>
        <v>0</v>
      </c>
      <c r="GH820" s="17">
        <f>GE820-GF820-GG820</f>
        <v>0</v>
      </c>
      <c r="GI820" s="23">
        <f>IF(OR(GH820=0.05,GH820=0),GH820,IF(AND(GH820&gt;0.051,GH820&lt;0.1),0.1,IF(AND(GH820&gt;0.001,GH820&lt;0.05),0.05,GH820)))</f>
        <v>0</v>
      </c>
      <c r="GJ820" s="23">
        <f>GF820+GG820+GI820</f>
        <v>0</v>
      </c>
      <c r="GK820" s="15">
        <f>IF(HB819&gt;0,ROUND($GD$1*$GK$1,2),0)</f>
        <v>0</v>
      </c>
      <c r="GL820" s="22">
        <v>0</v>
      </c>
      <c r="GM820" s="22">
        <f>IF(HB819&gt;0,ROUND($GD$1*$GM$1,0),0)</f>
        <v>0</v>
      </c>
      <c r="GN820" s="22">
        <f>IF(HB819&gt;0,ROUND($GD$1*$GN$1,2),0)</f>
        <v>0</v>
      </c>
      <c r="GO820" s="22">
        <f>IF(HB819&gt;0,ROUND($GD$1*$GO$1,2),0)</f>
        <v>0</v>
      </c>
      <c r="GP820" s="22">
        <f>IF(HB819&gt;0,ROUND($GD$1*$GP$1,2),0)</f>
        <v>0</v>
      </c>
      <c r="GQ820" s="15">
        <f>IF(HB819&gt;0,GK820+SUM(GM820:GP820),0)</f>
        <v>0</v>
      </c>
      <c r="GR820" s="22">
        <f>IF(HB819&gt;0,ROUND(GQ820/12,2),0)</f>
        <v>0</v>
      </c>
      <c r="GS820" s="9">
        <f>INT(GR820)</f>
        <v>0</v>
      </c>
      <c r="GT820" s="23">
        <f>INT((GR820-GS820)*10)/10</f>
        <v>0</v>
      </c>
      <c r="GU820" s="17">
        <f>GR820-GS820-GT820</f>
        <v>0</v>
      </c>
      <c r="GV820" s="23">
        <f>IF(OR(GU820=0.05,GU820=0),GU820,IF(AND(GU820&gt;0.051,GU820&lt;0.1),0.1,IF(AND(GU820&gt;0.001,GU820&lt;0.05),0.05,GU820)))</f>
        <v>0</v>
      </c>
      <c r="GW820" s="23">
        <f>GS820+GT820+GV820</f>
        <v>0</v>
      </c>
      <c r="GX820">
        <f>IF(HB819&gt;0,GX819,0)</f>
        <v>0</v>
      </c>
      <c r="GY820" s="7">
        <f>ROUND(GD820+GJ820+GW820+GX820,2)</f>
        <v>0</v>
      </c>
      <c r="GZ820" s="7">
        <f>IF(AND(GY820&gt;0,GY821=0),GY820,0)</f>
        <v>0</v>
      </c>
      <c r="HA820" s="7">
        <f>IF(HB819&gt;0,HA819,0)</f>
        <v>0</v>
      </c>
      <c r="HB820" s="7">
        <f>IF(ROUND(GY820-HA820,2)&gt;0,ROUND(GY820-HA820,2),0)</f>
        <v>0</v>
      </c>
    </row>
    <row r="821" spans="1:235">
      <c r="BB821">
        <v>819</v>
      </c>
      <c r="BC821" s="7">
        <f>IF(BW820&gt;0,BC820-1000,BC820)</f>
        <v>0</v>
      </c>
      <c r="BD821" s="20">
        <f>IF(BW820&gt;0,ROUND(PMT($F$92/12,$F$96*12,-BC821),5),0)</f>
        <v>0</v>
      </c>
      <c r="BE821" s="15">
        <f>IF(BW820&gt;0,ROUND(BC821*$E$1/1000,2),0)</f>
        <v>0</v>
      </c>
      <c r="BF821" s="15">
        <f>IF(BW820&gt;0,ROUND(MIN(BC821,$F$168)*$BF$1,2),0)</f>
        <v>0</v>
      </c>
      <c r="BG821" s="22">
        <v>0</v>
      </c>
      <c r="BH821" s="22">
        <f>IF(BW820&gt;0,ROUND(MIN(BC821,$F$168)*$BH$1,0),0)</f>
        <v>0</v>
      </c>
      <c r="BI821" s="22">
        <f>IF(BW820&gt;0,ROUND(MIN(BC821,$F$168)*$BI$1,2),0)</f>
        <v>0</v>
      </c>
      <c r="BJ821" s="22">
        <f>IF(BW820&gt;0,ROUND(MIN(BC821,$F$168)*$BJ$1,2),0)</f>
        <v>0</v>
      </c>
      <c r="BK821" s="22">
        <f>IF(BW820&gt;0,ROUND(MIN(BC821,$F$168)*$BK$1,2),0)</f>
        <v>0</v>
      </c>
      <c r="BL821" s="15">
        <f>IF(BW820&gt;0,BF821+SUM(BH821:BK821),0)</f>
        <v>0</v>
      </c>
      <c r="BM821" s="22">
        <f>IF(BW820&gt;0,ROUND(BL821/12,2),0)</f>
        <v>0</v>
      </c>
      <c r="BN821" s="9">
        <f>INT(BM821)</f>
        <v>0</v>
      </c>
      <c r="BO821" s="23">
        <f>INT((BM821-BN821)*10)/10</f>
        <v>0</v>
      </c>
      <c r="BP821" s="17">
        <f>BM821-BN821-BO821</f>
        <v>0</v>
      </c>
      <c r="BQ821" s="23">
        <f>IF(OR(BP821=0.05,BP821=0),BP821,IF(AND(BP821&gt;0.051,BP821&lt;0.1),0.1,IF(AND(BP821&gt;0.001,BP821&lt;0.05),0.05,BP821)))</f>
        <v>0</v>
      </c>
      <c r="BR821" s="23">
        <f>BN821+BO821+BQ821</f>
        <v>0</v>
      </c>
      <c r="BS821">
        <f>IF(BW820&gt;0,BS820,0)</f>
        <v>0</v>
      </c>
      <c r="BT821" s="7">
        <f>SUM(BD821:BE821)+BR821+BS821</f>
        <v>0</v>
      </c>
      <c r="BU821" s="7">
        <f>IF(AND(BT821&gt;0,BT822=0),BT821,0)</f>
        <v>0</v>
      </c>
      <c r="BV821" s="7">
        <f>IF(BW820&gt;0,BV820,0)</f>
        <v>0</v>
      </c>
      <c r="BW821" s="7">
        <f>IF(ROUND(BT821-BV821,2)&gt;0,ROUND(BT821-BV821,2),0)</f>
        <v>0</v>
      </c>
      <c r="CB821">
        <v>819</v>
      </c>
      <c r="CC821" s="7">
        <f>IF(DB820&gt;0,CC820-1000,CC820)</f>
        <v>0</v>
      </c>
      <c r="CD821" s="20">
        <f>IF(DB820&gt;0,ROUND(PMT($F$92/12,$F$96*12,-CC821),5),0)</f>
        <v>0</v>
      </c>
      <c r="CE821" s="15">
        <f>IF(DB820&gt;0,ROUND(CC821*$CE$1/1000,2),0)</f>
        <v>0</v>
      </c>
      <c r="CF821" s="9">
        <f>INT(CE821)</f>
        <v>0</v>
      </c>
      <c r="CG821" s="23">
        <f>INT((CE821-CF821)*10)/10</f>
        <v>0</v>
      </c>
      <c r="CH821" s="17">
        <f>CE821-CF821-CG821</f>
        <v>0</v>
      </c>
      <c r="CI821" s="23">
        <f>IF(OR(CH821=0.05,CH821=0),CH821,IF(AND(CH821&gt;0.051,CH821&lt;0.1),0.1,IF(AND(CH821&gt;0.001,CH821&lt;0.05),0.05,CH821)))</f>
        <v>0</v>
      </c>
      <c r="CJ821" s="23">
        <f>CF821+CG821+CI821</f>
        <v>0</v>
      </c>
      <c r="CK821" s="15">
        <f>IF(DB820&gt;0,ROUND($CD$1*$CK$1,2),0)</f>
        <v>0</v>
      </c>
      <c r="CL821" s="22">
        <v>0</v>
      </c>
      <c r="CM821" s="22">
        <f>IF(DB820&gt;0,ROUND($CD$1*$CM$1,2),0)</f>
        <v>0</v>
      </c>
      <c r="CN821" s="22">
        <f>IF(DB820&gt;0,ROUND($CD$1*$CN$1,2),0)</f>
        <v>0</v>
      </c>
      <c r="CO821" s="22">
        <f>IF(DB820&gt;0,ROUND($CD$1*$CO$1,2),0)</f>
        <v>0</v>
      </c>
      <c r="CP821" s="22">
        <f>IF(DB820&gt;0,ROUND($CD$1*$CP$1,2),0)</f>
        <v>0</v>
      </c>
      <c r="CQ821" s="15">
        <f>IF(DB820&gt;0,CK821+SUM(CM821:CP821),0)</f>
        <v>0</v>
      </c>
      <c r="CR821" s="22">
        <f>IF(DB820&gt;0,ROUND(CQ821/12,2),0)</f>
        <v>0</v>
      </c>
      <c r="CS821" s="9">
        <f>INT(CR821)</f>
        <v>0</v>
      </c>
      <c r="CT821" s="23">
        <f>INT((CR821-CS821)*10)/10</f>
        <v>0</v>
      </c>
      <c r="CU821" s="17">
        <f>CR821-CS821-CT821</f>
        <v>0</v>
      </c>
      <c r="CV821" s="23">
        <f>IF(OR(CU821=0.05,CU821=0),CU821,IF(AND(CU821&gt;0.051,CU821&lt;0.1),0.1,IF(AND(CU821&gt;0.001,CU821&lt;0.05),0.05,CU821)))</f>
        <v>0</v>
      </c>
      <c r="CW821" s="23">
        <f>CS821+CT821+CV821</f>
        <v>0</v>
      </c>
      <c r="CX821">
        <f>IF(DB820&gt;0,CX820,0)</f>
        <v>0</v>
      </c>
      <c r="CY821" s="7">
        <f>ROUND(CD821+CJ821+CW821+CX821,2)</f>
        <v>0</v>
      </c>
      <c r="CZ821" s="7">
        <f>IF(AND(CY821&gt;0,CY822=0),CY821,0)</f>
        <v>0</v>
      </c>
      <c r="DA821" s="7">
        <f>IF(DB820&gt;0,DA820,0)</f>
        <v>0</v>
      </c>
      <c r="DB821" s="7">
        <f>IF(ROUND(CY821-DA821,2)&gt;0,ROUND(CY821-DA821,2),0)</f>
        <v>0</v>
      </c>
      <c r="EB821">
        <v>819</v>
      </c>
      <c r="EC821" s="7">
        <f>IF(FB820&gt;0,EC820-1000,EC820)</f>
        <v>0</v>
      </c>
      <c r="ED821" s="20">
        <f>IF(FB820&gt;0,ROUND(PMT($F$92/12,$F$96*12,-EC821),5),0)</f>
        <v>0</v>
      </c>
      <c r="EE821" s="15">
        <f>IF(FB820&gt;0,ROUND(EC821*$EE$1/1000,2),0)</f>
        <v>0</v>
      </c>
      <c r="EF821" s="9">
        <f>INT(EE821)</f>
        <v>0</v>
      </c>
      <c r="EG821" s="23">
        <f>INT((EE821-EF821)*10)/10</f>
        <v>0</v>
      </c>
      <c r="EH821" s="17">
        <f>EE821-EF821-EG821</f>
        <v>0</v>
      </c>
      <c r="EI821" s="23">
        <f>IF(OR(EH821=0.05,EH821=0),EH821,IF(AND(EH821&gt;0.051,EH821&lt;0.1),0.1,IF(AND(EH821&gt;0.001,EH821&lt;0.05),0.05,EH821)))</f>
        <v>0</v>
      </c>
      <c r="EJ821" s="23">
        <f>EF821+EG821+EI821</f>
        <v>0</v>
      </c>
      <c r="EK821" s="15">
        <f>IF(FB820&gt;0,ROUND($ED$1*$EK$1,2),0)</f>
        <v>0</v>
      </c>
      <c r="EL821" s="22">
        <v>0</v>
      </c>
      <c r="EM821" s="22">
        <f>IF(FB820&gt;0,ROUND($ED$1*$EM$1,0),0)</f>
        <v>0</v>
      </c>
      <c r="EN821" s="22">
        <f>IF(FB820&gt;0,ROUND($ED$1*$EN$1,2),0)</f>
        <v>0</v>
      </c>
      <c r="EO821" s="22">
        <f>IF(FB820&gt;0,ROUND($ED$1*$EO$1,2),0)</f>
        <v>0</v>
      </c>
      <c r="EP821" s="22">
        <f>IF(FB820&gt;0,ROUND($ED$1*$EP$1,2),0)</f>
        <v>0</v>
      </c>
      <c r="EQ821" s="15">
        <f>IF(FB820&gt;0,EK821+SUM(EM821:EP821),0)</f>
        <v>0</v>
      </c>
      <c r="ER821" s="22">
        <f>IF(FB820&gt;0,ROUND(EQ821/12,2),0)</f>
        <v>0</v>
      </c>
      <c r="ES821" s="9">
        <f>INT(ER821)</f>
        <v>0</v>
      </c>
      <c r="ET821" s="23">
        <f>INT((ER821-ES821)*10)/10</f>
        <v>0</v>
      </c>
      <c r="EU821" s="17">
        <f>ER821-ES821-ET821</f>
        <v>0</v>
      </c>
      <c r="EV821" s="23">
        <f>IF(OR(EU821=0.05,EU821=0),EU821,IF(AND(EU821&gt;0.051,EU821&lt;0.1),0.1,IF(AND(EU821&gt;0.001,EU821&lt;0.05),0.05,EU821)))</f>
        <v>0</v>
      </c>
      <c r="EW821" s="23">
        <f>ES821+ET821+EV821</f>
        <v>0</v>
      </c>
      <c r="EX821">
        <f>IF(FB820&gt;0,EX820,0)</f>
        <v>0</v>
      </c>
      <c r="EY821" s="7">
        <f>ROUND(ED821+EJ821+EW821+EX821,2)</f>
        <v>0</v>
      </c>
      <c r="EZ821" s="7">
        <f>IF(AND(EY821&gt;0,EY822=0),EY821,0)</f>
        <v>0</v>
      </c>
      <c r="FA821" s="7">
        <f>IF(FB820&gt;0,FA820,0)</f>
        <v>0</v>
      </c>
      <c r="FB821" s="7">
        <f>IF(ROUND(EY821-FA821,2)&gt;0,ROUND(EY821-FA821,2),0)</f>
        <v>0</v>
      </c>
      <c r="GB821">
        <v>819</v>
      </c>
      <c r="GC821" s="7">
        <f>IF(HB820&gt;0,GC820-1000,GC820)</f>
        <v>0</v>
      </c>
      <c r="GD821" s="20">
        <f>IF(HB820&gt;0,ROUND(PMT($F$92/12,$F$96*12,-GC821),5),0)</f>
        <v>0</v>
      </c>
      <c r="GE821" s="15">
        <f>IF(HB820&gt;0,ROUND(GC821*$GE$1/1000,2),0)</f>
        <v>0</v>
      </c>
      <c r="GF821" s="9">
        <f>INT(GE821)</f>
        <v>0</v>
      </c>
      <c r="GG821" s="23">
        <f>INT((GE821-GF821)*10)/10</f>
        <v>0</v>
      </c>
      <c r="GH821" s="17">
        <f>GE821-GF821-GG821</f>
        <v>0</v>
      </c>
      <c r="GI821" s="23">
        <f>IF(OR(GH821=0.05,GH821=0),GH821,IF(AND(GH821&gt;0.051,GH821&lt;0.1),0.1,IF(AND(GH821&gt;0.001,GH821&lt;0.05),0.05,GH821)))</f>
        <v>0</v>
      </c>
      <c r="GJ821" s="23">
        <f>GF821+GG821+GI821</f>
        <v>0</v>
      </c>
      <c r="GK821" s="15">
        <f>IF(HB820&gt;0,ROUND($GD$1*$GK$1,2),0)</f>
        <v>0</v>
      </c>
      <c r="GL821" s="22">
        <v>0</v>
      </c>
      <c r="GM821" s="22">
        <f>IF(HB820&gt;0,ROUND($GD$1*$GM$1,0),0)</f>
        <v>0</v>
      </c>
      <c r="GN821" s="22">
        <f>IF(HB820&gt;0,ROUND($GD$1*$GN$1,2),0)</f>
        <v>0</v>
      </c>
      <c r="GO821" s="22">
        <f>IF(HB820&gt;0,ROUND($GD$1*$GO$1,2),0)</f>
        <v>0</v>
      </c>
      <c r="GP821" s="22">
        <f>IF(HB820&gt;0,ROUND($GD$1*$GP$1,2),0)</f>
        <v>0</v>
      </c>
      <c r="GQ821" s="15">
        <f>IF(HB820&gt;0,GK821+SUM(GM821:GP821),0)</f>
        <v>0</v>
      </c>
      <c r="GR821" s="22">
        <f>IF(HB820&gt;0,ROUND(GQ821/12,2),0)</f>
        <v>0</v>
      </c>
      <c r="GS821" s="9">
        <f>INT(GR821)</f>
        <v>0</v>
      </c>
      <c r="GT821" s="23">
        <f>INT((GR821-GS821)*10)/10</f>
        <v>0</v>
      </c>
      <c r="GU821" s="17">
        <f>GR821-GS821-GT821</f>
        <v>0</v>
      </c>
      <c r="GV821" s="23">
        <f>IF(OR(GU821=0.05,GU821=0),GU821,IF(AND(GU821&gt;0.051,GU821&lt;0.1),0.1,IF(AND(GU821&gt;0.001,GU821&lt;0.05),0.05,GU821)))</f>
        <v>0</v>
      </c>
      <c r="GW821" s="23">
        <f>GS821+GT821+GV821</f>
        <v>0</v>
      </c>
      <c r="GX821">
        <f>IF(HB820&gt;0,GX820,0)</f>
        <v>0</v>
      </c>
      <c r="GY821" s="7">
        <f>ROUND(GD821+GJ821+GW821+GX821,2)</f>
        <v>0</v>
      </c>
      <c r="GZ821" s="7">
        <f>IF(AND(GY821&gt;0,GY822=0),GY821,0)</f>
        <v>0</v>
      </c>
      <c r="HA821" s="7">
        <f>IF(HB820&gt;0,HA820,0)</f>
        <v>0</v>
      </c>
      <c r="HB821" s="7">
        <f>IF(ROUND(GY821-HA821,2)&gt;0,ROUND(GY821-HA821,2),0)</f>
        <v>0</v>
      </c>
    </row>
    <row r="822" spans="1:235">
      <c r="BB822">
        <v>820</v>
      </c>
      <c r="BC822" s="7">
        <f>IF(BW821&gt;0,BC821-1000,BC821)</f>
        <v>0</v>
      </c>
      <c r="BD822" s="20">
        <f>IF(BW821&gt;0,ROUND(PMT($F$92/12,$F$96*12,-BC822),5),0)</f>
        <v>0</v>
      </c>
      <c r="BE822" s="15">
        <f>IF(BW821&gt;0,ROUND(BC822*$E$1/1000,2),0)</f>
        <v>0</v>
      </c>
      <c r="BF822" s="15">
        <f>IF(BW821&gt;0,ROUND(MIN(BC822,$F$168)*$BF$1,2),0)</f>
        <v>0</v>
      </c>
      <c r="BG822" s="22">
        <v>0</v>
      </c>
      <c r="BH822" s="22">
        <f>IF(BW821&gt;0,ROUND(MIN(BC822,$F$168)*$BH$1,0),0)</f>
        <v>0</v>
      </c>
      <c r="BI822" s="22">
        <f>IF(BW821&gt;0,ROUND(MIN(BC822,$F$168)*$BI$1,2),0)</f>
        <v>0</v>
      </c>
      <c r="BJ822" s="22">
        <f>IF(BW821&gt;0,ROUND(MIN(BC822,$F$168)*$BJ$1,2),0)</f>
        <v>0</v>
      </c>
      <c r="BK822" s="22">
        <f>IF(BW821&gt;0,ROUND(MIN(BC822,$F$168)*$BK$1,2),0)</f>
        <v>0</v>
      </c>
      <c r="BL822" s="15">
        <f>IF(BW821&gt;0,BF822+SUM(BH822:BK822),0)</f>
        <v>0</v>
      </c>
      <c r="BM822" s="22">
        <f>IF(BW821&gt;0,ROUND(BL822/12,2),0)</f>
        <v>0</v>
      </c>
      <c r="BN822" s="9">
        <f>INT(BM822)</f>
        <v>0</v>
      </c>
      <c r="BO822" s="23">
        <f>INT((BM822-BN822)*10)/10</f>
        <v>0</v>
      </c>
      <c r="BP822" s="17">
        <f>BM822-BN822-BO822</f>
        <v>0</v>
      </c>
      <c r="BQ822" s="23">
        <f>IF(OR(BP822=0.05,BP822=0),BP822,IF(AND(BP822&gt;0.051,BP822&lt;0.1),0.1,IF(AND(BP822&gt;0.001,BP822&lt;0.05),0.05,BP822)))</f>
        <v>0</v>
      </c>
      <c r="BR822" s="23">
        <f>BN822+BO822+BQ822</f>
        <v>0</v>
      </c>
      <c r="BS822">
        <f>IF(BW821&gt;0,BS821,0)</f>
        <v>0</v>
      </c>
      <c r="BT822" s="7">
        <f>SUM(BD822:BE822)+BR822+BS822</f>
        <v>0</v>
      </c>
      <c r="BU822" s="7">
        <f>IF(AND(BT822&gt;0,BT823=0),BT822,0)</f>
        <v>0</v>
      </c>
      <c r="BV822" s="7">
        <f>IF(BW821&gt;0,BV821,0)</f>
        <v>0</v>
      </c>
      <c r="BW822" s="7">
        <f>IF(ROUND(BT822-BV822,2)&gt;0,ROUND(BT822-BV822,2),0)</f>
        <v>0</v>
      </c>
      <c r="CB822">
        <v>820</v>
      </c>
      <c r="CC822" s="7">
        <f>IF(DB821&gt;0,CC821-1000,CC821)</f>
        <v>0</v>
      </c>
      <c r="CD822" s="20">
        <f>IF(DB821&gt;0,ROUND(PMT($F$92/12,$F$96*12,-CC822),5),0)</f>
        <v>0</v>
      </c>
      <c r="CE822" s="15">
        <f>IF(DB821&gt;0,ROUND(CC822*$CE$1/1000,2),0)</f>
        <v>0</v>
      </c>
      <c r="CF822" s="9">
        <f>INT(CE822)</f>
        <v>0</v>
      </c>
      <c r="CG822" s="23">
        <f>INT((CE822-CF822)*10)/10</f>
        <v>0</v>
      </c>
      <c r="CH822" s="17">
        <f>CE822-CF822-CG822</f>
        <v>0</v>
      </c>
      <c r="CI822" s="23">
        <f>IF(OR(CH822=0.05,CH822=0),CH822,IF(AND(CH822&gt;0.051,CH822&lt;0.1),0.1,IF(AND(CH822&gt;0.001,CH822&lt;0.05),0.05,CH822)))</f>
        <v>0</v>
      </c>
      <c r="CJ822" s="23">
        <f>CF822+CG822+CI822</f>
        <v>0</v>
      </c>
      <c r="CK822" s="15">
        <f>IF(DB821&gt;0,ROUND($CD$1*$CK$1,2),0)</f>
        <v>0</v>
      </c>
      <c r="CL822" s="22">
        <v>0</v>
      </c>
      <c r="CM822" s="22">
        <f>IF(DB821&gt;0,ROUND($CD$1*$CM$1,2),0)</f>
        <v>0</v>
      </c>
      <c r="CN822" s="22">
        <f>IF(DB821&gt;0,ROUND($CD$1*$CN$1,2),0)</f>
        <v>0</v>
      </c>
      <c r="CO822" s="22">
        <f>IF(DB821&gt;0,ROUND($CD$1*$CO$1,2),0)</f>
        <v>0</v>
      </c>
      <c r="CP822" s="22">
        <f>IF(DB821&gt;0,ROUND($CD$1*$CP$1,2),0)</f>
        <v>0</v>
      </c>
      <c r="CQ822" s="15">
        <f>IF(DB821&gt;0,CK822+SUM(CM822:CP822),0)</f>
        <v>0</v>
      </c>
      <c r="CR822" s="22">
        <f>IF(DB821&gt;0,ROUND(CQ822/12,2),0)</f>
        <v>0</v>
      </c>
      <c r="CS822" s="9">
        <f>INT(CR822)</f>
        <v>0</v>
      </c>
      <c r="CT822" s="23">
        <f>INT((CR822-CS822)*10)/10</f>
        <v>0</v>
      </c>
      <c r="CU822" s="17">
        <f>CR822-CS822-CT822</f>
        <v>0</v>
      </c>
      <c r="CV822" s="23">
        <f>IF(OR(CU822=0.05,CU822=0),CU822,IF(AND(CU822&gt;0.051,CU822&lt;0.1),0.1,IF(AND(CU822&gt;0.001,CU822&lt;0.05),0.05,CU822)))</f>
        <v>0</v>
      </c>
      <c r="CW822" s="23">
        <f>CS822+CT822+CV822</f>
        <v>0</v>
      </c>
      <c r="CX822">
        <f>IF(DB821&gt;0,CX821,0)</f>
        <v>0</v>
      </c>
      <c r="CY822" s="7">
        <f>ROUND(CD822+CJ822+CW822+CX822,2)</f>
        <v>0</v>
      </c>
      <c r="CZ822" s="7">
        <f>IF(AND(CY822&gt;0,CY823=0),CY822,0)</f>
        <v>0</v>
      </c>
      <c r="DA822" s="7">
        <f>IF(DB821&gt;0,DA821,0)</f>
        <v>0</v>
      </c>
      <c r="DB822" s="7">
        <f>IF(ROUND(CY822-DA822,2)&gt;0,ROUND(CY822-DA822,2),0)</f>
        <v>0</v>
      </c>
      <c r="EB822">
        <v>820</v>
      </c>
      <c r="EC822" s="7">
        <f>IF(FB821&gt;0,EC821-1000,EC821)</f>
        <v>0</v>
      </c>
      <c r="ED822" s="20">
        <f>IF(FB821&gt;0,ROUND(PMT($F$92/12,$F$96*12,-EC822),5),0)</f>
        <v>0</v>
      </c>
      <c r="EE822" s="15">
        <f>IF(FB821&gt;0,ROUND(EC822*$EE$1/1000,2),0)</f>
        <v>0</v>
      </c>
      <c r="EF822" s="9">
        <f>INT(EE822)</f>
        <v>0</v>
      </c>
      <c r="EG822" s="23">
        <f>INT((EE822-EF822)*10)/10</f>
        <v>0</v>
      </c>
      <c r="EH822" s="17">
        <f>EE822-EF822-EG822</f>
        <v>0</v>
      </c>
      <c r="EI822" s="23">
        <f>IF(OR(EH822=0.05,EH822=0),EH822,IF(AND(EH822&gt;0.051,EH822&lt;0.1),0.1,IF(AND(EH822&gt;0.001,EH822&lt;0.05),0.05,EH822)))</f>
        <v>0</v>
      </c>
      <c r="EJ822" s="23">
        <f>EF822+EG822+EI822</f>
        <v>0</v>
      </c>
      <c r="EK822" s="15">
        <f>IF(FB821&gt;0,ROUND($ED$1*$EK$1,2),0)</f>
        <v>0</v>
      </c>
      <c r="EL822" s="22">
        <v>0</v>
      </c>
      <c r="EM822" s="22">
        <f>IF(FB821&gt;0,ROUND($ED$1*$EM$1,0),0)</f>
        <v>0</v>
      </c>
      <c r="EN822" s="22">
        <f>IF(FB821&gt;0,ROUND($ED$1*$EN$1,2),0)</f>
        <v>0</v>
      </c>
      <c r="EO822" s="22">
        <f>IF(FB821&gt;0,ROUND($ED$1*$EO$1,2),0)</f>
        <v>0</v>
      </c>
      <c r="EP822" s="22">
        <f>IF(FB821&gt;0,ROUND($ED$1*$EP$1,2),0)</f>
        <v>0</v>
      </c>
      <c r="EQ822" s="15">
        <f>IF(FB821&gt;0,EK822+SUM(EM822:EP822),0)</f>
        <v>0</v>
      </c>
      <c r="ER822" s="22">
        <f>IF(FB821&gt;0,ROUND(EQ822/12,2),0)</f>
        <v>0</v>
      </c>
      <c r="ES822" s="9">
        <f>INT(ER822)</f>
        <v>0</v>
      </c>
      <c r="ET822" s="23">
        <f>INT((ER822-ES822)*10)/10</f>
        <v>0</v>
      </c>
      <c r="EU822" s="17">
        <f>ER822-ES822-ET822</f>
        <v>0</v>
      </c>
      <c r="EV822" s="23">
        <f>IF(OR(EU822=0.05,EU822=0),EU822,IF(AND(EU822&gt;0.051,EU822&lt;0.1),0.1,IF(AND(EU822&gt;0.001,EU822&lt;0.05),0.05,EU822)))</f>
        <v>0</v>
      </c>
      <c r="EW822" s="23">
        <f>ES822+ET822+EV822</f>
        <v>0</v>
      </c>
      <c r="EX822">
        <f>IF(FB821&gt;0,EX821,0)</f>
        <v>0</v>
      </c>
      <c r="EY822" s="7">
        <f>ROUND(ED822+EJ822+EW822+EX822,2)</f>
        <v>0</v>
      </c>
      <c r="EZ822" s="7">
        <f>IF(AND(EY822&gt;0,EY823=0),EY822,0)</f>
        <v>0</v>
      </c>
      <c r="FA822" s="7">
        <f>IF(FB821&gt;0,FA821,0)</f>
        <v>0</v>
      </c>
      <c r="FB822" s="7">
        <f>IF(ROUND(EY822-FA822,2)&gt;0,ROUND(EY822-FA822,2),0)</f>
        <v>0</v>
      </c>
      <c r="GB822">
        <v>820</v>
      </c>
      <c r="GC822" s="7">
        <f>IF(HB821&gt;0,GC821-1000,GC821)</f>
        <v>0</v>
      </c>
      <c r="GD822" s="20">
        <f>IF(HB821&gt;0,ROUND(PMT($F$92/12,$F$96*12,-GC822),5),0)</f>
        <v>0</v>
      </c>
      <c r="GE822" s="15">
        <f>IF(HB821&gt;0,ROUND(GC822*$GE$1/1000,2),0)</f>
        <v>0</v>
      </c>
      <c r="GF822" s="9">
        <f>INT(GE822)</f>
        <v>0</v>
      </c>
      <c r="GG822" s="23">
        <f>INT((GE822-GF822)*10)/10</f>
        <v>0</v>
      </c>
      <c r="GH822" s="17">
        <f>GE822-GF822-GG822</f>
        <v>0</v>
      </c>
      <c r="GI822" s="23">
        <f>IF(OR(GH822=0.05,GH822=0),GH822,IF(AND(GH822&gt;0.051,GH822&lt;0.1),0.1,IF(AND(GH822&gt;0.001,GH822&lt;0.05),0.05,GH822)))</f>
        <v>0</v>
      </c>
      <c r="GJ822" s="23">
        <f>GF822+GG822+GI822</f>
        <v>0</v>
      </c>
      <c r="GK822" s="15">
        <f>IF(HB821&gt;0,ROUND($GD$1*$GK$1,2),0)</f>
        <v>0</v>
      </c>
      <c r="GL822" s="22">
        <v>0</v>
      </c>
      <c r="GM822" s="22">
        <f>IF(HB821&gt;0,ROUND($GD$1*$GM$1,0),0)</f>
        <v>0</v>
      </c>
      <c r="GN822" s="22">
        <f>IF(HB821&gt;0,ROUND($GD$1*$GN$1,2),0)</f>
        <v>0</v>
      </c>
      <c r="GO822" s="22">
        <f>IF(HB821&gt;0,ROUND($GD$1*$GO$1,2),0)</f>
        <v>0</v>
      </c>
      <c r="GP822" s="22">
        <f>IF(HB821&gt;0,ROUND($GD$1*$GP$1,2),0)</f>
        <v>0</v>
      </c>
      <c r="GQ822" s="15">
        <f>IF(HB821&gt;0,GK822+SUM(GM822:GP822),0)</f>
        <v>0</v>
      </c>
      <c r="GR822" s="22">
        <f>IF(HB821&gt;0,ROUND(GQ822/12,2),0)</f>
        <v>0</v>
      </c>
      <c r="GS822" s="9">
        <f>INT(GR822)</f>
        <v>0</v>
      </c>
      <c r="GT822" s="23">
        <f>INT((GR822-GS822)*10)/10</f>
        <v>0</v>
      </c>
      <c r="GU822" s="17">
        <f>GR822-GS822-GT822</f>
        <v>0</v>
      </c>
      <c r="GV822" s="23">
        <f>IF(OR(GU822=0.05,GU822=0),GU822,IF(AND(GU822&gt;0.051,GU822&lt;0.1),0.1,IF(AND(GU822&gt;0.001,GU822&lt;0.05),0.05,GU822)))</f>
        <v>0</v>
      </c>
      <c r="GW822" s="23">
        <f>GS822+GT822+GV822</f>
        <v>0</v>
      </c>
      <c r="GX822">
        <f>IF(HB821&gt;0,GX821,0)</f>
        <v>0</v>
      </c>
      <c r="GY822" s="7">
        <f>ROUND(GD822+GJ822+GW822+GX822,2)</f>
        <v>0</v>
      </c>
      <c r="GZ822" s="7">
        <f>IF(AND(GY822&gt;0,GY823=0),GY822,0)</f>
        <v>0</v>
      </c>
      <c r="HA822" s="7">
        <f>IF(HB821&gt;0,HA821,0)</f>
        <v>0</v>
      </c>
      <c r="HB822" s="7">
        <f>IF(ROUND(GY822-HA822,2)&gt;0,ROUND(GY822-HA822,2),0)</f>
        <v>0</v>
      </c>
    </row>
    <row r="823" spans="1:235">
      <c r="BB823">
        <v>821</v>
      </c>
      <c r="BC823" s="7">
        <f>IF(BW822&gt;0,BC822-1000,BC822)</f>
        <v>0</v>
      </c>
      <c r="BD823" s="20">
        <f>IF(BW822&gt;0,ROUND(PMT($F$92/12,$F$96*12,-BC823),5),0)</f>
        <v>0</v>
      </c>
      <c r="BE823" s="15">
        <f>IF(BW822&gt;0,ROUND(BC823*$E$1/1000,2),0)</f>
        <v>0</v>
      </c>
      <c r="BF823" s="15">
        <f>IF(BW822&gt;0,ROUND(MIN(BC823,$F$168)*$BF$1,2),0)</f>
        <v>0</v>
      </c>
      <c r="BG823" s="22">
        <v>0</v>
      </c>
      <c r="BH823" s="22">
        <f>IF(BW822&gt;0,ROUND(MIN(BC823,$F$168)*$BH$1,0),0)</f>
        <v>0</v>
      </c>
      <c r="BI823" s="22">
        <f>IF(BW822&gt;0,ROUND(MIN(BC823,$F$168)*$BI$1,2),0)</f>
        <v>0</v>
      </c>
      <c r="BJ823" s="22">
        <f>IF(BW822&gt;0,ROUND(MIN(BC823,$F$168)*$BJ$1,2),0)</f>
        <v>0</v>
      </c>
      <c r="BK823" s="22">
        <f>IF(BW822&gt;0,ROUND(MIN(BC823,$F$168)*$BK$1,2),0)</f>
        <v>0</v>
      </c>
      <c r="BL823" s="15">
        <f>IF(BW822&gt;0,BF823+SUM(BH823:BK823),0)</f>
        <v>0</v>
      </c>
      <c r="BM823" s="22">
        <f>IF(BW822&gt;0,ROUND(BL823/12,2),0)</f>
        <v>0</v>
      </c>
      <c r="BN823" s="9">
        <f>INT(BM823)</f>
        <v>0</v>
      </c>
      <c r="BO823" s="23">
        <f>INT((BM823-BN823)*10)/10</f>
        <v>0</v>
      </c>
      <c r="BP823" s="17">
        <f>BM823-BN823-BO823</f>
        <v>0</v>
      </c>
      <c r="BQ823" s="23">
        <f>IF(OR(BP823=0.05,BP823=0),BP823,IF(AND(BP823&gt;0.051,BP823&lt;0.1),0.1,IF(AND(BP823&gt;0.001,BP823&lt;0.05),0.05,BP823)))</f>
        <v>0</v>
      </c>
      <c r="BR823" s="23">
        <f>BN823+BO823+BQ823</f>
        <v>0</v>
      </c>
      <c r="BS823">
        <f>IF(BW822&gt;0,BS822,0)</f>
        <v>0</v>
      </c>
      <c r="BT823" s="7">
        <f>SUM(BD823:BE823)+BR823+BS823</f>
        <v>0</v>
      </c>
      <c r="BU823" s="7">
        <f>IF(AND(BT823&gt;0,BT824=0),BT823,0)</f>
        <v>0</v>
      </c>
      <c r="BV823" s="7">
        <f>IF(BW822&gt;0,BV822,0)</f>
        <v>0</v>
      </c>
      <c r="BW823" s="7">
        <f>IF(ROUND(BT823-BV823,2)&gt;0,ROUND(BT823-BV823,2),0)</f>
        <v>0</v>
      </c>
      <c r="CB823">
        <v>821</v>
      </c>
      <c r="CC823" s="7">
        <f>IF(DB822&gt;0,CC822-1000,CC822)</f>
        <v>0</v>
      </c>
      <c r="CD823" s="20">
        <f>IF(DB822&gt;0,ROUND(PMT($F$92/12,$F$96*12,-CC823),5),0)</f>
        <v>0</v>
      </c>
      <c r="CE823" s="15">
        <f>IF(DB822&gt;0,ROUND(CC823*$CE$1/1000,2),0)</f>
        <v>0</v>
      </c>
      <c r="CF823" s="9">
        <f>INT(CE823)</f>
        <v>0</v>
      </c>
      <c r="CG823" s="23">
        <f>INT((CE823-CF823)*10)/10</f>
        <v>0</v>
      </c>
      <c r="CH823" s="17">
        <f>CE823-CF823-CG823</f>
        <v>0</v>
      </c>
      <c r="CI823" s="23">
        <f>IF(OR(CH823=0.05,CH823=0),CH823,IF(AND(CH823&gt;0.051,CH823&lt;0.1),0.1,IF(AND(CH823&gt;0.001,CH823&lt;0.05),0.05,CH823)))</f>
        <v>0</v>
      </c>
      <c r="CJ823" s="23">
        <f>CF823+CG823+CI823</f>
        <v>0</v>
      </c>
      <c r="CK823" s="15">
        <f>IF(DB822&gt;0,ROUND($CD$1*$CK$1,2),0)</f>
        <v>0</v>
      </c>
      <c r="CL823" s="22">
        <v>0</v>
      </c>
      <c r="CM823" s="22">
        <f>IF(DB822&gt;0,ROUND($CD$1*$CM$1,2),0)</f>
        <v>0</v>
      </c>
      <c r="CN823" s="22">
        <f>IF(DB822&gt;0,ROUND($CD$1*$CN$1,2),0)</f>
        <v>0</v>
      </c>
      <c r="CO823" s="22">
        <f>IF(DB822&gt;0,ROUND($CD$1*$CO$1,2),0)</f>
        <v>0</v>
      </c>
      <c r="CP823" s="22">
        <f>IF(DB822&gt;0,ROUND($CD$1*$CP$1,2),0)</f>
        <v>0</v>
      </c>
      <c r="CQ823" s="15">
        <f>IF(DB822&gt;0,CK823+SUM(CM823:CP823),0)</f>
        <v>0</v>
      </c>
      <c r="CR823" s="22">
        <f>IF(DB822&gt;0,ROUND(CQ823/12,2),0)</f>
        <v>0</v>
      </c>
      <c r="CS823" s="9">
        <f>INT(CR823)</f>
        <v>0</v>
      </c>
      <c r="CT823" s="23">
        <f>INT((CR823-CS823)*10)/10</f>
        <v>0</v>
      </c>
      <c r="CU823" s="17">
        <f>CR823-CS823-CT823</f>
        <v>0</v>
      </c>
      <c r="CV823" s="23">
        <f>IF(OR(CU823=0.05,CU823=0),CU823,IF(AND(CU823&gt;0.051,CU823&lt;0.1),0.1,IF(AND(CU823&gt;0.001,CU823&lt;0.05),0.05,CU823)))</f>
        <v>0</v>
      </c>
      <c r="CW823" s="23">
        <f>CS823+CT823+CV823</f>
        <v>0</v>
      </c>
      <c r="CX823">
        <f>IF(DB822&gt;0,CX822,0)</f>
        <v>0</v>
      </c>
      <c r="CY823" s="7">
        <f>ROUND(CD823+CJ823+CW823+CX823,2)</f>
        <v>0</v>
      </c>
      <c r="CZ823" s="7">
        <f>IF(AND(CY823&gt;0,CY824=0),CY823,0)</f>
        <v>0</v>
      </c>
      <c r="DA823" s="7">
        <f>IF(DB822&gt;0,DA822,0)</f>
        <v>0</v>
      </c>
      <c r="DB823" s="7">
        <f>IF(ROUND(CY823-DA823,2)&gt;0,ROUND(CY823-DA823,2),0)</f>
        <v>0</v>
      </c>
      <c r="EB823">
        <v>821</v>
      </c>
      <c r="EC823" s="7">
        <f>IF(FB822&gt;0,EC822-1000,EC822)</f>
        <v>0</v>
      </c>
      <c r="ED823" s="20">
        <f>IF(FB822&gt;0,ROUND(PMT($F$92/12,$F$96*12,-EC823),5),0)</f>
        <v>0</v>
      </c>
      <c r="EE823" s="15">
        <f>IF(FB822&gt;0,ROUND(EC823*$EE$1/1000,2),0)</f>
        <v>0</v>
      </c>
      <c r="EF823" s="9">
        <f>INT(EE823)</f>
        <v>0</v>
      </c>
      <c r="EG823" s="23">
        <f>INT((EE823-EF823)*10)/10</f>
        <v>0</v>
      </c>
      <c r="EH823" s="17">
        <f>EE823-EF823-EG823</f>
        <v>0</v>
      </c>
      <c r="EI823" s="23">
        <f>IF(OR(EH823=0.05,EH823=0),EH823,IF(AND(EH823&gt;0.051,EH823&lt;0.1),0.1,IF(AND(EH823&gt;0.001,EH823&lt;0.05),0.05,EH823)))</f>
        <v>0</v>
      </c>
      <c r="EJ823" s="23">
        <f>EF823+EG823+EI823</f>
        <v>0</v>
      </c>
      <c r="EK823" s="15">
        <f>IF(FB822&gt;0,ROUND($ED$1*$EK$1,2),0)</f>
        <v>0</v>
      </c>
      <c r="EL823" s="22">
        <v>0</v>
      </c>
      <c r="EM823" s="22">
        <f>IF(FB822&gt;0,ROUND($ED$1*$EM$1,0),0)</f>
        <v>0</v>
      </c>
      <c r="EN823" s="22">
        <f>IF(FB822&gt;0,ROUND($ED$1*$EN$1,2),0)</f>
        <v>0</v>
      </c>
      <c r="EO823" s="22">
        <f>IF(FB822&gt;0,ROUND($ED$1*$EO$1,2),0)</f>
        <v>0</v>
      </c>
      <c r="EP823" s="22">
        <f>IF(FB822&gt;0,ROUND($ED$1*$EP$1,2),0)</f>
        <v>0</v>
      </c>
      <c r="EQ823" s="15">
        <f>IF(FB822&gt;0,EK823+SUM(EM823:EP823),0)</f>
        <v>0</v>
      </c>
      <c r="ER823" s="22">
        <f>IF(FB822&gt;0,ROUND(EQ823/12,2),0)</f>
        <v>0</v>
      </c>
      <c r="ES823" s="9">
        <f>INT(ER823)</f>
        <v>0</v>
      </c>
      <c r="ET823" s="23">
        <f>INT((ER823-ES823)*10)/10</f>
        <v>0</v>
      </c>
      <c r="EU823" s="17">
        <f>ER823-ES823-ET823</f>
        <v>0</v>
      </c>
      <c r="EV823" s="23">
        <f>IF(OR(EU823=0.05,EU823=0),EU823,IF(AND(EU823&gt;0.051,EU823&lt;0.1),0.1,IF(AND(EU823&gt;0.001,EU823&lt;0.05),0.05,EU823)))</f>
        <v>0</v>
      </c>
      <c r="EW823" s="23">
        <f>ES823+ET823+EV823</f>
        <v>0</v>
      </c>
      <c r="EX823">
        <f>IF(FB822&gt;0,EX822,0)</f>
        <v>0</v>
      </c>
      <c r="EY823" s="7">
        <f>ROUND(ED823+EJ823+EW823+EX823,2)</f>
        <v>0</v>
      </c>
      <c r="EZ823" s="7">
        <f>IF(AND(EY823&gt;0,EY824=0),EY823,0)</f>
        <v>0</v>
      </c>
      <c r="FA823" s="7">
        <f>IF(FB822&gt;0,FA822,0)</f>
        <v>0</v>
      </c>
      <c r="FB823" s="7">
        <f>IF(ROUND(EY823-FA823,2)&gt;0,ROUND(EY823-FA823,2),0)</f>
        <v>0</v>
      </c>
      <c r="GB823">
        <v>821</v>
      </c>
      <c r="GC823" s="7">
        <f>IF(HB822&gt;0,GC822-1000,GC822)</f>
        <v>0</v>
      </c>
      <c r="GD823" s="20">
        <f>IF(HB822&gt;0,ROUND(PMT($F$92/12,$F$96*12,-GC823),5),0)</f>
        <v>0</v>
      </c>
      <c r="GE823" s="15">
        <f>IF(HB822&gt;0,ROUND(GC823*$GE$1/1000,2),0)</f>
        <v>0</v>
      </c>
      <c r="GF823" s="9">
        <f>INT(GE823)</f>
        <v>0</v>
      </c>
      <c r="GG823" s="23">
        <f>INT((GE823-GF823)*10)/10</f>
        <v>0</v>
      </c>
      <c r="GH823" s="17">
        <f>GE823-GF823-GG823</f>
        <v>0</v>
      </c>
      <c r="GI823" s="23">
        <f>IF(OR(GH823=0.05,GH823=0),GH823,IF(AND(GH823&gt;0.051,GH823&lt;0.1),0.1,IF(AND(GH823&gt;0.001,GH823&lt;0.05),0.05,GH823)))</f>
        <v>0</v>
      </c>
      <c r="GJ823" s="23">
        <f>GF823+GG823+GI823</f>
        <v>0</v>
      </c>
      <c r="GK823" s="15">
        <f>IF(HB822&gt;0,ROUND($GD$1*$GK$1,2),0)</f>
        <v>0</v>
      </c>
      <c r="GL823" s="22">
        <v>0</v>
      </c>
      <c r="GM823" s="22">
        <f>IF(HB822&gt;0,ROUND($GD$1*$GM$1,0),0)</f>
        <v>0</v>
      </c>
      <c r="GN823" s="22">
        <f>IF(HB822&gt;0,ROUND($GD$1*$GN$1,2),0)</f>
        <v>0</v>
      </c>
      <c r="GO823" s="22">
        <f>IF(HB822&gt;0,ROUND($GD$1*$GO$1,2),0)</f>
        <v>0</v>
      </c>
      <c r="GP823" s="22">
        <f>IF(HB822&gt;0,ROUND($GD$1*$GP$1,2),0)</f>
        <v>0</v>
      </c>
      <c r="GQ823" s="15">
        <f>IF(HB822&gt;0,GK823+SUM(GM823:GP823),0)</f>
        <v>0</v>
      </c>
      <c r="GR823" s="22">
        <f>IF(HB822&gt;0,ROUND(GQ823/12,2),0)</f>
        <v>0</v>
      </c>
      <c r="GS823" s="9">
        <f>INT(GR823)</f>
        <v>0</v>
      </c>
      <c r="GT823" s="23">
        <f>INT((GR823-GS823)*10)/10</f>
        <v>0</v>
      </c>
      <c r="GU823" s="17">
        <f>GR823-GS823-GT823</f>
        <v>0</v>
      </c>
      <c r="GV823" s="23">
        <f>IF(OR(GU823=0.05,GU823=0),GU823,IF(AND(GU823&gt;0.051,GU823&lt;0.1),0.1,IF(AND(GU823&gt;0.001,GU823&lt;0.05),0.05,GU823)))</f>
        <v>0</v>
      </c>
      <c r="GW823" s="23">
        <f>GS823+GT823+GV823</f>
        <v>0</v>
      </c>
      <c r="GX823">
        <f>IF(HB822&gt;0,GX822,0)</f>
        <v>0</v>
      </c>
      <c r="GY823" s="7">
        <f>ROUND(GD823+GJ823+GW823+GX823,2)</f>
        <v>0</v>
      </c>
      <c r="GZ823" s="7">
        <f>IF(AND(GY823&gt;0,GY824=0),GY823,0)</f>
        <v>0</v>
      </c>
      <c r="HA823" s="7">
        <f>IF(HB822&gt;0,HA822,0)</f>
        <v>0</v>
      </c>
      <c r="HB823" s="7">
        <f>IF(ROUND(GY823-HA823,2)&gt;0,ROUND(GY823-HA823,2),0)</f>
        <v>0</v>
      </c>
    </row>
    <row r="824" spans="1:235">
      <c r="BB824">
        <v>822</v>
      </c>
      <c r="BC824" s="7">
        <f>IF(BW823&gt;0,BC823-1000,BC823)</f>
        <v>0</v>
      </c>
      <c r="BD824" s="20">
        <f>IF(BW823&gt;0,ROUND(PMT($F$92/12,$F$96*12,-BC824),5),0)</f>
        <v>0</v>
      </c>
      <c r="BE824" s="15">
        <f>IF(BW823&gt;0,ROUND(BC824*$E$1/1000,2),0)</f>
        <v>0</v>
      </c>
      <c r="BF824" s="15">
        <f>IF(BW823&gt;0,ROUND(MIN(BC824,$F$168)*$BF$1,2),0)</f>
        <v>0</v>
      </c>
      <c r="BG824" s="22">
        <v>0</v>
      </c>
      <c r="BH824" s="22">
        <f>IF(BW823&gt;0,ROUND(MIN(BC824,$F$168)*$BH$1,0),0)</f>
        <v>0</v>
      </c>
      <c r="BI824" s="22">
        <f>IF(BW823&gt;0,ROUND(MIN(BC824,$F$168)*$BI$1,2),0)</f>
        <v>0</v>
      </c>
      <c r="BJ824" s="22">
        <f>IF(BW823&gt;0,ROUND(MIN(BC824,$F$168)*$BJ$1,2),0)</f>
        <v>0</v>
      </c>
      <c r="BK824" s="22">
        <f>IF(BW823&gt;0,ROUND(MIN(BC824,$F$168)*$BK$1,2),0)</f>
        <v>0</v>
      </c>
      <c r="BL824" s="15">
        <f>IF(BW823&gt;0,BF824+SUM(BH824:BK824),0)</f>
        <v>0</v>
      </c>
      <c r="BM824" s="22">
        <f>IF(BW823&gt;0,ROUND(BL824/12,2),0)</f>
        <v>0</v>
      </c>
      <c r="BN824" s="9">
        <f>INT(BM824)</f>
        <v>0</v>
      </c>
      <c r="BO824" s="23">
        <f>INT((BM824-BN824)*10)/10</f>
        <v>0</v>
      </c>
      <c r="BP824" s="17">
        <f>BM824-BN824-BO824</f>
        <v>0</v>
      </c>
      <c r="BQ824" s="23">
        <f>IF(OR(BP824=0.05,BP824=0),BP824,IF(AND(BP824&gt;0.051,BP824&lt;0.1),0.1,IF(AND(BP824&gt;0.001,BP824&lt;0.05),0.05,BP824)))</f>
        <v>0</v>
      </c>
      <c r="BR824" s="23">
        <f>BN824+BO824+BQ824</f>
        <v>0</v>
      </c>
      <c r="BS824">
        <f>IF(BW823&gt;0,BS823,0)</f>
        <v>0</v>
      </c>
      <c r="BT824" s="7">
        <f>SUM(BD824:BE824)+BR824+BS824</f>
        <v>0</v>
      </c>
      <c r="BU824" s="7">
        <f>IF(AND(BT824&gt;0,BT825=0),BT824,0)</f>
        <v>0</v>
      </c>
      <c r="BV824" s="7">
        <f>IF(BW823&gt;0,BV823,0)</f>
        <v>0</v>
      </c>
      <c r="BW824" s="7">
        <f>IF(ROUND(BT824-BV824,2)&gt;0,ROUND(BT824-BV824,2),0)</f>
        <v>0</v>
      </c>
      <c r="CB824">
        <v>822</v>
      </c>
      <c r="CC824" s="7">
        <f>IF(DB823&gt;0,CC823-1000,CC823)</f>
        <v>0</v>
      </c>
      <c r="CD824" s="20">
        <f>IF(DB823&gt;0,ROUND(PMT($F$92/12,$F$96*12,-CC824),5),0)</f>
        <v>0</v>
      </c>
      <c r="CE824" s="15">
        <f>IF(DB823&gt;0,ROUND(CC824*$CE$1/1000,2),0)</f>
        <v>0</v>
      </c>
      <c r="CF824" s="9">
        <f>INT(CE824)</f>
        <v>0</v>
      </c>
      <c r="CG824" s="23">
        <f>INT((CE824-CF824)*10)/10</f>
        <v>0</v>
      </c>
      <c r="CH824" s="17">
        <f>CE824-CF824-CG824</f>
        <v>0</v>
      </c>
      <c r="CI824" s="23">
        <f>IF(OR(CH824=0.05,CH824=0),CH824,IF(AND(CH824&gt;0.051,CH824&lt;0.1),0.1,IF(AND(CH824&gt;0.001,CH824&lt;0.05),0.05,CH824)))</f>
        <v>0</v>
      </c>
      <c r="CJ824" s="23">
        <f>CF824+CG824+CI824</f>
        <v>0</v>
      </c>
      <c r="CK824" s="15">
        <f>IF(DB823&gt;0,ROUND($CD$1*$CK$1,2),0)</f>
        <v>0</v>
      </c>
      <c r="CL824" s="22">
        <v>0</v>
      </c>
      <c r="CM824" s="22">
        <f>IF(DB823&gt;0,ROUND($CD$1*$CM$1,2),0)</f>
        <v>0</v>
      </c>
      <c r="CN824" s="22">
        <f>IF(DB823&gt;0,ROUND($CD$1*$CN$1,2),0)</f>
        <v>0</v>
      </c>
      <c r="CO824" s="22">
        <f>IF(DB823&gt;0,ROUND($CD$1*$CO$1,2),0)</f>
        <v>0</v>
      </c>
      <c r="CP824" s="22">
        <f>IF(DB823&gt;0,ROUND($CD$1*$CP$1,2),0)</f>
        <v>0</v>
      </c>
      <c r="CQ824" s="15">
        <f>IF(DB823&gt;0,CK824+SUM(CM824:CP824),0)</f>
        <v>0</v>
      </c>
      <c r="CR824" s="22">
        <f>IF(DB823&gt;0,ROUND(CQ824/12,2),0)</f>
        <v>0</v>
      </c>
      <c r="CS824" s="9">
        <f>INT(CR824)</f>
        <v>0</v>
      </c>
      <c r="CT824" s="23">
        <f>INT((CR824-CS824)*10)/10</f>
        <v>0</v>
      </c>
      <c r="CU824" s="17">
        <f>CR824-CS824-CT824</f>
        <v>0</v>
      </c>
      <c r="CV824" s="23">
        <f>IF(OR(CU824=0.05,CU824=0),CU824,IF(AND(CU824&gt;0.051,CU824&lt;0.1),0.1,IF(AND(CU824&gt;0.001,CU824&lt;0.05),0.05,CU824)))</f>
        <v>0</v>
      </c>
      <c r="CW824" s="23">
        <f>CS824+CT824+CV824</f>
        <v>0</v>
      </c>
      <c r="CX824">
        <f>IF(DB823&gt;0,CX823,0)</f>
        <v>0</v>
      </c>
      <c r="CY824" s="7">
        <f>ROUND(CD824+CJ824+CW824+CX824,2)</f>
        <v>0</v>
      </c>
      <c r="CZ824" s="7">
        <f>IF(AND(CY824&gt;0,CY825=0),CY824,0)</f>
        <v>0</v>
      </c>
      <c r="DA824" s="7">
        <f>IF(DB823&gt;0,DA823,0)</f>
        <v>0</v>
      </c>
      <c r="DB824" s="7">
        <f>IF(ROUND(CY824-DA824,2)&gt;0,ROUND(CY824-DA824,2),0)</f>
        <v>0</v>
      </c>
      <c r="EB824">
        <v>822</v>
      </c>
      <c r="EC824" s="7">
        <f>IF(FB823&gt;0,EC823-1000,EC823)</f>
        <v>0</v>
      </c>
      <c r="ED824" s="20">
        <f>IF(FB823&gt;0,ROUND(PMT($F$92/12,$F$96*12,-EC824),5),0)</f>
        <v>0</v>
      </c>
      <c r="EE824" s="15">
        <f>IF(FB823&gt;0,ROUND(EC824*$EE$1/1000,2),0)</f>
        <v>0</v>
      </c>
      <c r="EF824" s="9">
        <f>INT(EE824)</f>
        <v>0</v>
      </c>
      <c r="EG824" s="23">
        <f>INT((EE824-EF824)*10)/10</f>
        <v>0</v>
      </c>
      <c r="EH824" s="17">
        <f>EE824-EF824-EG824</f>
        <v>0</v>
      </c>
      <c r="EI824" s="23">
        <f>IF(OR(EH824=0.05,EH824=0),EH824,IF(AND(EH824&gt;0.051,EH824&lt;0.1),0.1,IF(AND(EH824&gt;0.001,EH824&lt;0.05),0.05,EH824)))</f>
        <v>0</v>
      </c>
      <c r="EJ824" s="23">
        <f>EF824+EG824+EI824</f>
        <v>0</v>
      </c>
      <c r="EK824" s="15">
        <f>IF(FB823&gt;0,ROUND($ED$1*$EK$1,2),0)</f>
        <v>0</v>
      </c>
      <c r="EL824" s="22">
        <v>0</v>
      </c>
      <c r="EM824" s="22">
        <f>IF(FB823&gt;0,ROUND($ED$1*$EM$1,0),0)</f>
        <v>0</v>
      </c>
      <c r="EN824" s="22">
        <f>IF(FB823&gt;0,ROUND($ED$1*$EN$1,2),0)</f>
        <v>0</v>
      </c>
      <c r="EO824" s="22">
        <f>IF(FB823&gt;0,ROUND($ED$1*$EO$1,2),0)</f>
        <v>0</v>
      </c>
      <c r="EP824" s="22">
        <f>IF(FB823&gt;0,ROUND($ED$1*$EP$1,2),0)</f>
        <v>0</v>
      </c>
      <c r="EQ824" s="15">
        <f>IF(FB823&gt;0,EK824+SUM(EM824:EP824),0)</f>
        <v>0</v>
      </c>
      <c r="ER824" s="22">
        <f>IF(FB823&gt;0,ROUND(EQ824/12,2),0)</f>
        <v>0</v>
      </c>
      <c r="ES824" s="9">
        <f>INT(ER824)</f>
        <v>0</v>
      </c>
      <c r="ET824" s="23">
        <f>INT((ER824-ES824)*10)/10</f>
        <v>0</v>
      </c>
      <c r="EU824" s="17">
        <f>ER824-ES824-ET824</f>
        <v>0</v>
      </c>
      <c r="EV824" s="23">
        <f>IF(OR(EU824=0.05,EU824=0),EU824,IF(AND(EU824&gt;0.051,EU824&lt;0.1),0.1,IF(AND(EU824&gt;0.001,EU824&lt;0.05),0.05,EU824)))</f>
        <v>0</v>
      </c>
      <c r="EW824" s="23">
        <f>ES824+ET824+EV824</f>
        <v>0</v>
      </c>
      <c r="EX824">
        <f>IF(FB823&gt;0,EX823,0)</f>
        <v>0</v>
      </c>
      <c r="EY824" s="7">
        <f>ROUND(ED824+EJ824+EW824+EX824,2)</f>
        <v>0</v>
      </c>
      <c r="EZ824" s="7">
        <f>IF(AND(EY824&gt;0,EY825=0),EY824,0)</f>
        <v>0</v>
      </c>
      <c r="FA824" s="7">
        <f>IF(FB823&gt;0,FA823,0)</f>
        <v>0</v>
      </c>
      <c r="FB824" s="7">
        <f>IF(ROUND(EY824-FA824,2)&gt;0,ROUND(EY824-FA824,2),0)</f>
        <v>0</v>
      </c>
      <c r="GB824">
        <v>822</v>
      </c>
      <c r="GC824" s="7">
        <f>IF(HB823&gt;0,GC823-1000,GC823)</f>
        <v>0</v>
      </c>
      <c r="GD824" s="20">
        <f>IF(HB823&gt;0,ROUND(PMT($F$92/12,$F$96*12,-GC824),5),0)</f>
        <v>0</v>
      </c>
      <c r="GE824" s="15">
        <f>IF(HB823&gt;0,ROUND(GC824*$GE$1/1000,2),0)</f>
        <v>0</v>
      </c>
      <c r="GF824" s="9">
        <f>INT(GE824)</f>
        <v>0</v>
      </c>
      <c r="GG824" s="23">
        <f>INT((GE824-GF824)*10)/10</f>
        <v>0</v>
      </c>
      <c r="GH824" s="17">
        <f>GE824-GF824-GG824</f>
        <v>0</v>
      </c>
      <c r="GI824" s="23">
        <f>IF(OR(GH824=0.05,GH824=0),GH824,IF(AND(GH824&gt;0.051,GH824&lt;0.1),0.1,IF(AND(GH824&gt;0.001,GH824&lt;0.05),0.05,GH824)))</f>
        <v>0</v>
      </c>
      <c r="GJ824" s="23">
        <f>GF824+GG824+GI824</f>
        <v>0</v>
      </c>
      <c r="GK824" s="15">
        <f>IF(HB823&gt;0,ROUND($GD$1*$GK$1,2),0)</f>
        <v>0</v>
      </c>
      <c r="GL824" s="22">
        <v>0</v>
      </c>
      <c r="GM824" s="22">
        <f>IF(HB823&gt;0,ROUND($GD$1*$GM$1,0),0)</f>
        <v>0</v>
      </c>
      <c r="GN824" s="22">
        <f>IF(HB823&gt;0,ROUND($GD$1*$GN$1,2),0)</f>
        <v>0</v>
      </c>
      <c r="GO824" s="22">
        <f>IF(HB823&gt;0,ROUND($GD$1*$GO$1,2),0)</f>
        <v>0</v>
      </c>
      <c r="GP824" s="22">
        <f>IF(HB823&gt;0,ROUND($GD$1*$GP$1,2),0)</f>
        <v>0</v>
      </c>
      <c r="GQ824" s="15">
        <f>IF(HB823&gt;0,GK824+SUM(GM824:GP824),0)</f>
        <v>0</v>
      </c>
      <c r="GR824" s="22">
        <f>IF(HB823&gt;0,ROUND(GQ824/12,2),0)</f>
        <v>0</v>
      </c>
      <c r="GS824" s="9">
        <f>INT(GR824)</f>
        <v>0</v>
      </c>
      <c r="GT824" s="23">
        <f>INT((GR824-GS824)*10)/10</f>
        <v>0</v>
      </c>
      <c r="GU824" s="17">
        <f>GR824-GS824-GT824</f>
        <v>0</v>
      </c>
      <c r="GV824" s="23">
        <f>IF(OR(GU824=0.05,GU824=0),GU824,IF(AND(GU824&gt;0.051,GU824&lt;0.1),0.1,IF(AND(GU824&gt;0.001,GU824&lt;0.05),0.05,GU824)))</f>
        <v>0</v>
      </c>
      <c r="GW824" s="23">
        <f>GS824+GT824+GV824</f>
        <v>0</v>
      </c>
      <c r="GX824">
        <f>IF(HB823&gt;0,GX823,0)</f>
        <v>0</v>
      </c>
      <c r="GY824" s="7">
        <f>ROUND(GD824+GJ824+GW824+GX824,2)</f>
        <v>0</v>
      </c>
      <c r="GZ824" s="7">
        <f>IF(AND(GY824&gt;0,GY825=0),GY824,0)</f>
        <v>0</v>
      </c>
      <c r="HA824" s="7">
        <f>IF(HB823&gt;0,HA823,0)</f>
        <v>0</v>
      </c>
      <c r="HB824" s="7">
        <f>IF(ROUND(GY824-HA824,2)&gt;0,ROUND(GY824-HA824,2),0)</f>
        <v>0</v>
      </c>
    </row>
    <row r="825" spans="1:235">
      <c r="BB825">
        <v>823</v>
      </c>
      <c r="BC825" s="7">
        <f>IF(BW824&gt;0,BC824-1000,BC824)</f>
        <v>0</v>
      </c>
      <c r="BD825" s="20">
        <f>IF(BW824&gt;0,ROUND(PMT($F$92/12,$F$96*12,-BC825),5),0)</f>
        <v>0</v>
      </c>
      <c r="BE825" s="15">
        <f>IF(BW824&gt;0,ROUND(BC825*$E$1/1000,2),0)</f>
        <v>0</v>
      </c>
      <c r="BF825" s="15">
        <f>IF(BW824&gt;0,ROUND(MIN(BC825,$F$168)*$BF$1,2),0)</f>
        <v>0</v>
      </c>
      <c r="BG825" s="22">
        <v>0</v>
      </c>
      <c r="BH825" s="22">
        <f>IF(BW824&gt;0,ROUND(MIN(BC825,$F$168)*$BH$1,0),0)</f>
        <v>0</v>
      </c>
      <c r="BI825" s="22">
        <f>IF(BW824&gt;0,ROUND(MIN(BC825,$F$168)*$BI$1,2),0)</f>
        <v>0</v>
      </c>
      <c r="BJ825" s="22">
        <f>IF(BW824&gt;0,ROUND(MIN(BC825,$F$168)*$BJ$1,2),0)</f>
        <v>0</v>
      </c>
      <c r="BK825" s="22">
        <f>IF(BW824&gt;0,ROUND(MIN(BC825,$F$168)*$BK$1,2),0)</f>
        <v>0</v>
      </c>
      <c r="BL825" s="15">
        <f>IF(BW824&gt;0,BF825+SUM(BH825:BK825),0)</f>
        <v>0</v>
      </c>
      <c r="BM825" s="22">
        <f>IF(BW824&gt;0,ROUND(BL825/12,2),0)</f>
        <v>0</v>
      </c>
      <c r="BN825" s="9">
        <f>INT(BM825)</f>
        <v>0</v>
      </c>
      <c r="BO825" s="23">
        <f>INT((BM825-BN825)*10)/10</f>
        <v>0</v>
      </c>
      <c r="BP825" s="17">
        <f>BM825-BN825-BO825</f>
        <v>0</v>
      </c>
      <c r="BQ825" s="23">
        <f>IF(OR(BP825=0.05,BP825=0),BP825,IF(AND(BP825&gt;0.051,BP825&lt;0.1),0.1,IF(AND(BP825&gt;0.001,BP825&lt;0.05),0.05,BP825)))</f>
        <v>0</v>
      </c>
      <c r="BR825" s="23">
        <f>BN825+BO825+BQ825</f>
        <v>0</v>
      </c>
      <c r="BS825">
        <f>IF(BW824&gt;0,BS824,0)</f>
        <v>0</v>
      </c>
      <c r="BT825" s="7">
        <f>SUM(BD825:BE825)+BR825+BS825</f>
        <v>0</v>
      </c>
      <c r="BU825" s="7">
        <f>IF(AND(BT825&gt;0,BT826=0),BT825,0)</f>
        <v>0</v>
      </c>
      <c r="BV825" s="7">
        <f>IF(BW824&gt;0,BV824,0)</f>
        <v>0</v>
      </c>
      <c r="BW825" s="7">
        <f>IF(ROUND(BT825-BV825,2)&gt;0,ROUND(BT825-BV825,2),0)</f>
        <v>0</v>
      </c>
      <c r="CB825">
        <v>823</v>
      </c>
      <c r="CC825" s="7">
        <f>IF(DB824&gt;0,CC824-1000,CC824)</f>
        <v>0</v>
      </c>
      <c r="CD825" s="20">
        <f>IF(DB824&gt;0,ROUND(PMT($F$92/12,$F$96*12,-CC825),5),0)</f>
        <v>0</v>
      </c>
      <c r="CE825" s="15">
        <f>IF(DB824&gt;0,ROUND(CC825*$CE$1/1000,2),0)</f>
        <v>0</v>
      </c>
      <c r="CF825" s="9">
        <f>INT(CE825)</f>
        <v>0</v>
      </c>
      <c r="CG825" s="23">
        <f>INT((CE825-CF825)*10)/10</f>
        <v>0</v>
      </c>
      <c r="CH825" s="17">
        <f>CE825-CF825-CG825</f>
        <v>0</v>
      </c>
      <c r="CI825" s="23">
        <f>IF(OR(CH825=0.05,CH825=0),CH825,IF(AND(CH825&gt;0.051,CH825&lt;0.1),0.1,IF(AND(CH825&gt;0.001,CH825&lt;0.05),0.05,CH825)))</f>
        <v>0</v>
      </c>
      <c r="CJ825" s="23">
        <f>CF825+CG825+CI825</f>
        <v>0</v>
      </c>
      <c r="CK825" s="15">
        <f>IF(DB824&gt;0,ROUND($CD$1*$CK$1,2),0)</f>
        <v>0</v>
      </c>
      <c r="CL825" s="22">
        <v>0</v>
      </c>
      <c r="CM825" s="22">
        <f>IF(DB824&gt;0,ROUND($CD$1*$CM$1,2),0)</f>
        <v>0</v>
      </c>
      <c r="CN825" s="22">
        <f>IF(DB824&gt;0,ROUND($CD$1*$CN$1,2),0)</f>
        <v>0</v>
      </c>
      <c r="CO825" s="22">
        <f>IF(DB824&gt;0,ROUND($CD$1*$CO$1,2),0)</f>
        <v>0</v>
      </c>
      <c r="CP825" s="22">
        <f>IF(DB824&gt;0,ROUND($CD$1*$CP$1,2),0)</f>
        <v>0</v>
      </c>
      <c r="CQ825" s="15">
        <f>IF(DB824&gt;0,CK825+SUM(CM825:CP825),0)</f>
        <v>0</v>
      </c>
      <c r="CR825" s="22">
        <f>IF(DB824&gt;0,ROUND(CQ825/12,2),0)</f>
        <v>0</v>
      </c>
      <c r="CS825" s="9">
        <f>INT(CR825)</f>
        <v>0</v>
      </c>
      <c r="CT825" s="23">
        <f>INT((CR825-CS825)*10)/10</f>
        <v>0</v>
      </c>
      <c r="CU825" s="17">
        <f>CR825-CS825-CT825</f>
        <v>0</v>
      </c>
      <c r="CV825" s="23">
        <f>IF(OR(CU825=0.05,CU825=0),CU825,IF(AND(CU825&gt;0.051,CU825&lt;0.1),0.1,IF(AND(CU825&gt;0.001,CU825&lt;0.05),0.05,CU825)))</f>
        <v>0</v>
      </c>
      <c r="CW825" s="23">
        <f>CS825+CT825+CV825</f>
        <v>0</v>
      </c>
      <c r="CX825">
        <f>IF(DB824&gt;0,CX824,0)</f>
        <v>0</v>
      </c>
      <c r="CY825" s="7">
        <f>ROUND(CD825+CJ825+CW825+CX825,2)</f>
        <v>0</v>
      </c>
      <c r="CZ825" s="7">
        <f>IF(AND(CY825&gt;0,CY826=0),CY825,0)</f>
        <v>0</v>
      </c>
      <c r="DA825" s="7">
        <f>IF(DB824&gt;0,DA824,0)</f>
        <v>0</v>
      </c>
      <c r="DB825" s="7">
        <f>IF(ROUND(CY825-DA825,2)&gt;0,ROUND(CY825-DA825,2),0)</f>
        <v>0</v>
      </c>
      <c r="EB825">
        <v>823</v>
      </c>
      <c r="EC825" s="7">
        <f>IF(FB824&gt;0,EC824-1000,EC824)</f>
        <v>0</v>
      </c>
      <c r="ED825" s="20">
        <f>IF(FB824&gt;0,ROUND(PMT($F$92/12,$F$96*12,-EC825),5),0)</f>
        <v>0</v>
      </c>
      <c r="EE825" s="15">
        <f>IF(FB824&gt;0,ROUND(EC825*$EE$1/1000,2),0)</f>
        <v>0</v>
      </c>
      <c r="EF825" s="9">
        <f>INT(EE825)</f>
        <v>0</v>
      </c>
      <c r="EG825" s="23">
        <f>INT((EE825-EF825)*10)/10</f>
        <v>0</v>
      </c>
      <c r="EH825" s="17">
        <f>EE825-EF825-EG825</f>
        <v>0</v>
      </c>
      <c r="EI825" s="23">
        <f>IF(OR(EH825=0.05,EH825=0),EH825,IF(AND(EH825&gt;0.051,EH825&lt;0.1),0.1,IF(AND(EH825&gt;0.001,EH825&lt;0.05),0.05,EH825)))</f>
        <v>0</v>
      </c>
      <c r="EJ825" s="23">
        <f>EF825+EG825+EI825</f>
        <v>0</v>
      </c>
      <c r="EK825" s="15">
        <f>IF(FB824&gt;0,ROUND($ED$1*$EK$1,2),0)</f>
        <v>0</v>
      </c>
      <c r="EL825" s="22">
        <v>0</v>
      </c>
      <c r="EM825" s="22">
        <f>IF(FB824&gt;0,ROUND($ED$1*$EM$1,0),0)</f>
        <v>0</v>
      </c>
      <c r="EN825" s="22">
        <f>IF(FB824&gt;0,ROUND($ED$1*$EN$1,2),0)</f>
        <v>0</v>
      </c>
      <c r="EO825" s="22">
        <f>IF(FB824&gt;0,ROUND($ED$1*$EO$1,2),0)</f>
        <v>0</v>
      </c>
      <c r="EP825" s="22">
        <f>IF(FB824&gt;0,ROUND($ED$1*$EP$1,2),0)</f>
        <v>0</v>
      </c>
      <c r="EQ825" s="15">
        <f>IF(FB824&gt;0,EK825+SUM(EM825:EP825),0)</f>
        <v>0</v>
      </c>
      <c r="ER825" s="22">
        <f>IF(FB824&gt;0,ROUND(EQ825/12,2),0)</f>
        <v>0</v>
      </c>
      <c r="ES825" s="9">
        <f>INT(ER825)</f>
        <v>0</v>
      </c>
      <c r="ET825" s="23">
        <f>INT((ER825-ES825)*10)/10</f>
        <v>0</v>
      </c>
      <c r="EU825" s="17">
        <f>ER825-ES825-ET825</f>
        <v>0</v>
      </c>
      <c r="EV825" s="23">
        <f>IF(OR(EU825=0.05,EU825=0),EU825,IF(AND(EU825&gt;0.051,EU825&lt;0.1),0.1,IF(AND(EU825&gt;0.001,EU825&lt;0.05),0.05,EU825)))</f>
        <v>0</v>
      </c>
      <c r="EW825" s="23">
        <f>ES825+ET825+EV825</f>
        <v>0</v>
      </c>
      <c r="EX825">
        <f>IF(FB824&gt;0,EX824,0)</f>
        <v>0</v>
      </c>
      <c r="EY825" s="7">
        <f>ROUND(ED825+EJ825+EW825+EX825,2)</f>
        <v>0</v>
      </c>
      <c r="EZ825" s="7">
        <f>IF(AND(EY825&gt;0,EY826=0),EY825,0)</f>
        <v>0</v>
      </c>
      <c r="FA825" s="7">
        <f>IF(FB824&gt;0,FA824,0)</f>
        <v>0</v>
      </c>
      <c r="FB825" s="7">
        <f>IF(ROUND(EY825-FA825,2)&gt;0,ROUND(EY825-FA825,2),0)</f>
        <v>0</v>
      </c>
      <c r="GB825">
        <v>823</v>
      </c>
      <c r="GC825" s="7">
        <f>IF(HB824&gt;0,GC824-1000,GC824)</f>
        <v>0</v>
      </c>
      <c r="GD825" s="20">
        <f>IF(HB824&gt;0,ROUND(PMT($F$92/12,$F$96*12,-GC825),5),0)</f>
        <v>0</v>
      </c>
      <c r="GE825" s="15">
        <f>IF(HB824&gt;0,ROUND(GC825*$GE$1/1000,2),0)</f>
        <v>0</v>
      </c>
      <c r="GF825" s="9">
        <f>INT(GE825)</f>
        <v>0</v>
      </c>
      <c r="GG825" s="23">
        <f>INT((GE825-GF825)*10)/10</f>
        <v>0</v>
      </c>
      <c r="GH825" s="17">
        <f>GE825-GF825-GG825</f>
        <v>0</v>
      </c>
      <c r="GI825" s="23">
        <f>IF(OR(GH825=0.05,GH825=0),GH825,IF(AND(GH825&gt;0.051,GH825&lt;0.1),0.1,IF(AND(GH825&gt;0.001,GH825&lt;0.05),0.05,GH825)))</f>
        <v>0</v>
      </c>
      <c r="GJ825" s="23">
        <f>GF825+GG825+GI825</f>
        <v>0</v>
      </c>
      <c r="GK825" s="15">
        <f>IF(HB824&gt;0,ROUND($GD$1*$GK$1,2),0)</f>
        <v>0</v>
      </c>
      <c r="GL825" s="22">
        <v>0</v>
      </c>
      <c r="GM825" s="22">
        <f>IF(HB824&gt;0,ROUND($GD$1*$GM$1,0),0)</f>
        <v>0</v>
      </c>
      <c r="GN825" s="22">
        <f>IF(HB824&gt;0,ROUND($GD$1*$GN$1,2),0)</f>
        <v>0</v>
      </c>
      <c r="GO825" s="22">
        <f>IF(HB824&gt;0,ROUND($GD$1*$GO$1,2),0)</f>
        <v>0</v>
      </c>
      <c r="GP825" s="22">
        <f>IF(HB824&gt;0,ROUND($GD$1*$GP$1,2),0)</f>
        <v>0</v>
      </c>
      <c r="GQ825" s="15">
        <f>IF(HB824&gt;0,GK825+SUM(GM825:GP825),0)</f>
        <v>0</v>
      </c>
      <c r="GR825" s="22">
        <f>IF(HB824&gt;0,ROUND(GQ825/12,2),0)</f>
        <v>0</v>
      </c>
      <c r="GS825" s="9">
        <f>INT(GR825)</f>
        <v>0</v>
      </c>
      <c r="GT825" s="23">
        <f>INT((GR825-GS825)*10)/10</f>
        <v>0</v>
      </c>
      <c r="GU825" s="17">
        <f>GR825-GS825-GT825</f>
        <v>0</v>
      </c>
      <c r="GV825" s="23">
        <f>IF(OR(GU825=0.05,GU825=0),GU825,IF(AND(GU825&gt;0.051,GU825&lt;0.1),0.1,IF(AND(GU825&gt;0.001,GU825&lt;0.05),0.05,GU825)))</f>
        <v>0</v>
      </c>
      <c r="GW825" s="23">
        <f>GS825+GT825+GV825</f>
        <v>0</v>
      </c>
      <c r="GX825">
        <f>IF(HB824&gt;0,GX824,0)</f>
        <v>0</v>
      </c>
      <c r="GY825" s="7">
        <f>ROUND(GD825+GJ825+GW825+GX825,2)</f>
        <v>0</v>
      </c>
      <c r="GZ825" s="7">
        <f>IF(AND(GY825&gt;0,GY826=0),GY825,0)</f>
        <v>0</v>
      </c>
      <c r="HA825" s="7">
        <f>IF(HB824&gt;0,HA824,0)</f>
        <v>0</v>
      </c>
      <c r="HB825" s="7">
        <f>IF(ROUND(GY825-HA825,2)&gt;0,ROUND(GY825-HA825,2),0)</f>
        <v>0</v>
      </c>
    </row>
    <row r="826" spans="1:235">
      <c r="BB826">
        <v>824</v>
      </c>
      <c r="BC826" s="7">
        <f>IF(BW825&gt;0,BC825-1000,BC825)</f>
        <v>0</v>
      </c>
      <c r="BD826" s="20">
        <f>IF(BW825&gt;0,ROUND(PMT($F$92/12,$F$96*12,-BC826),5),0)</f>
        <v>0</v>
      </c>
      <c r="BE826" s="15">
        <f>IF(BW825&gt;0,ROUND(BC826*$E$1/1000,2),0)</f>
        <v>0</v>
      </c>
      <c r="BF826" s="15">
        <f>IF(BW825&gt;0,ROUND(MIN(BC826,$F$168)*$BF$1,2),0)</f>
        <v>0</v>
      </c>
      <c r="BG826" s="22">
        <v>0</v>
      </c>
      <c r="BH826" s="22">
        <f>IF(BW825&gt;0,ROUND(MIN(BC826,$F$168)*$BH$1,0),0)</f>
        <v>0</v>
      </c>
      <c r="BI826" s="22">
        <f>IF(BW825&gt;0,ROUND(MIN(BC826,$F$168)*$BI$1,2),0)</f>
        <v>0</v>
      </c>
      <c r="BJ826" s="22">
        <f>IF(BW825&gt;0,ROUND(MIN(BC826,$F$168)*$BJ$1,2),0)</f>
        <v>0</v>
      </c>
      <c r="BK826" s="22">
        <f>IF(BW825&gt;0,ROUND(MIN(BC826,$F$168)*$BK$1,2),0)</f>
        <v>0</v>
      </c>
      <c r="BL826" s="15">
        <f>IF(BW825&gt;0,BF826+SUM(BH826:BK826),0)</f>
        <v>0</v>
      </c>
      <c r="BM826" s="22">
        <f>IF(BW825&gt;0,ROUND(BL826/12,2),0)</f>
        <v>0</v>
      </c>
      <c r="BN826" s="9">
        <f>INT(BM826)</f>
        <v>0</v>
      </c>
      <c r="BO826" s="23">
        <f>INT((BM826-BN826)*10)/10</f>
        <v>0</v>
      </c>
      <c r="BP826" s="17">
        <f>BM826-BN826-BO826</f>
        <v>0</v>
      </c>
      <c r="BQ826" s="23">
        <f>IF(OR(BP826=0.05,BP826=0),BP826,IF(AND(BP826&gt;0.051,BP826&lt;0.1),0.1,IF(AND(BP826&gt;0.001,BP826&lt;0.05),0.05,BP826)))</f>
        <v>0</v>
      </c>
      <c r="BR826" s="23">
        <f>BN826+BO826+BQ826</f>
        <v>0</v>
      </c>
      <c r="BS826">
        <f>IF(BW825&gt;0,BS825,0)</f>
        <v>0</v>
      </c>
      <c r="BT826" s="7">
        <f>SUM(BD826:BE826)+BR826+BS826</f>
        <v>0</v>
      </c>
      <c r="BU826" s="7">
        <f>IF(AND(BT826&gt;0,BT827=0),BT826,0)</f>
        <v>0</v>
      </c>
      <c r="BV826" s="7">
        <f>IF(BW825&gt;0,BV825,0)</f>
        <v>0</v>
      </c>
      <c r="BW826" s="7">
        <f>IF(ROUND(BT826-BV826,2)&gt;0,ROUND(BT826-BV826,2),0)</f>
        <v>0</v>
      </c>
      <c r="CB826">
        <v>824</v>
      </c>
      <c r="CC826" s="7">
        <f>IF(DB825&gt;0,CC825-1000,CC825)</f>
        <v>0</v>
      </c>
      <c r="CD826" s="20">
        <f>IF(DB825&gt;0,ROUND(PMT($F$92/12,$F$96*12,-CC826),5),0)</f>
        <v>0</v>
      </c>
      <c r="CE826" s="15">
        <f>IF(DB825&gt;0,ROUND(CC826*$CE$1/1000,2),0)</f>
        <v>0</v>
      </c>
      <c r="CF826" s="9">
        <f>INT(CE826)</f>
        <v>0</v>
      </c>
      <c r="CG826" s="23">
        <f>INT((CE826-CF826)*10)/10</f>
        <v>0</v>
      </c>
      <c r="CH826" s="17">
        <f>CE826-CF826-CG826</f>
        <v>0</v>
      </c>
      <c r="CI826" s="23">
        <f>IF(OR(CH826=0.05,CH826=0),CH826,IF(AND(CH826&gt;0.051,CH826&lt;0.1),0.1,IF(AND(CH826&gt;0.001,CH826&lt;0.05),0.05,CH826)))</f>
        <v>0</v>
      </c>
      <c r="CJ826" s="23">
        <f>CF826+CG826+CI826</f>
        <v>0</v>
      </c>
      <c r="CK826" s="15">
        <f>IF(DB825&gt;0,ROUND($CD$1*$CK$1,2),0)</f>
        <v>0</v>
      </c>
      <c r="CL826" s="22">
        <v>0</v>
      </c>
      <c r="CM826" s="22">
        <f>IF(DB825&gt;0,ROUND($CD$1*$CM$1,2),0)</f>
        <v>0</v>
      </c>
      <c r="CN826" s="22">
        <f>IF(DB825&gt;0,ROUND($CD$1*$CN$1,2),0)</f>
        <v>0</v>
      </c>
      <c r="CO826" s="22">
        <f>IF(DB825&gt;0,ROUND($CD$1*$CO$1,2),0)</f>
        <v>0</v>
      </c>
      <c r="CP826" s="22">
        <f>IF(DB825&gt;0,ROUND($CD$1*$CP$1,2),0)</f>
        <v>0</v>
      </c>
      <c r="CQ826" s="15">
        <f>IF(DB825&gt;0,CK826+SUM(CM826:CP826),0)</f>
        <v>0</v>
      </c>
      <c r="CR826" s="22">
        <f>IF(DB825&gt;0,ROUND(CQ826/12,2),0)</f>
        <v>0</v>
      </c>
      <c r="CS826" s="9">
        <f>INT(CR826)</f>
        <v>0</v>
      </c>
      <c r="CT826" s="23">
        <f>INT((CR826-CS826)*10)/10</f>
        <v>0</v>
      </c>
      <c r="CU826" s="17">
        <f>CR826-CS826-CT826</f>
        <v>0</v>
      </c>
      <c r="CV826" s="23">
        <f>IF(OR(CU826=0.05,CU826=0),CU826,IF(AND(CU826&gt;0.051,CU826&lt;0.1),0.1,IF(AND(CU826&gt;0.001,CU826&lt;0.05),0.05,CU826)))</f>
        <v>0</v>
      </c>
      <c r="CW826" s="23">
        <f>CS826+CT826+CV826</f>
        <v>0</v>
      </c>
      <c r="CX826">
        <f>IF(DB825&gt;0,CX825,0)</f>
        <v>0</v>
      </c>
      <c r="CY826" s="7">
        <f>ROUND(CD826+CJ826+CW826+CX826,2)</f>
        <v>0</v>
      </c>
      <c r="CZ826" s="7">
        <f>IF(AND(CY826&gt;0,CY827=0),CY826,0)</f>
        <v>0</v>
      </c>
      <c r="DA826" s="7">
        <f>IF(DB825&gt;0,DA825,0)</f>
        <v>0</v>
      </c>
      <c r="DB826" s="7">
        <f>IF(ROUND(CY826-DA826,2)&gt;0,ROUND(CY826-DA826,2),0)</f>
        <v>0</v>
      </c>
      <c r="EB826">
        <v>824</v>
      </c>
      <c r="EC826" s="7">
        <f>IF(FB825&gt;0,EC825-1000,EC825)</f>
        <v>0</v>
      </c>
      <c r="ED826" s="20">
        <f>IF(FB825&gt;0,ROUND(PMT($F$92/12,$F$96*12,-EC826),5),0)</f>
        <v>0</v>
      </c>
      <c r="EE826" s="15">
        <f>IF(FB825&gt;0,ROUND(EC826*$EE$1/1000,2),0)</f>
        <v>0</v>
      </c>
      <c r="EF826" s="9">
        <f>INT(EE826)</f>
        <v>0</v>
      </c>
      <c r="EG826" s="23">
        <f>INT((EE826-EF826)*10)/10</f>
        <v>0</v>
      </c>
      <c r="EH826" s="17">
        <f>EE826-EF826-EG826</f>
        <v>0</v>
      </c>
      <c r="EI826" s="23">
        <f>IF(OR(EH826=0.05,EH826=0),EH826,IF(AND(EH826&gt;0.051,EH826&lt;0.1),0.1,IF(AND(EH826&gt;0.001,EH826&lt;0.05),0.05,EH826)))</f>
        <v>0</v>
      </c>
      <c r="EJ826" s="23">
        <f>EF826+EG826+EI826</f>
        <v>0</v>
      </c>
      <c r="EK826" s="15">
        <f>IF(FB825&gt;0,ROUND($ED$1*$EK$1,2),0)</f>
        <v>0</v>
      </c>
      <c r="EL826" s="22">
        <v>0</v>
      </c>
      <c r="EM826" s="22">
        <f>IF(FB825&gt;0,ROUND($ED$1*$EM$1,0),0)</f>
        <v>0</v>
      </c>
      <c r="EN826" s="22">
        <f>IF(FB825&gt;0,ROUND($ED$1*$EN$1,2),0)</f>
        <v>0</v>
      </c>
      <c r="EO826" s="22">
        <f>IF(FB825&gt;0,ROUND($ED$1*$EO$1,2),0)</f>
        <v>0</v>
      </c>
      <c r="EP826" s="22">
        <f>IF(FB825&gt;0,ROUND($ED$1*$EP$1,2),0)</f>
        <v>0</v>
      </c>
      <c r="EQ826" s="15">
        <f>IF(FB825&gt;0,EK826+SUM(EM826:EP826),0)</f>
        <v>0</v>
      </c>
      <c r="ER826" s="22">
        <f>IF(FB825&gt;0,ROUND(EQ826/12,2),0)</f>
        <v>0</v>
      </c>
      <c r="ES826" s="9">
        <f>INT(ER826)</f>
        <v>0</v>
      </c>
      <c r="ET826" s="23">
        <f>INT((ER826-ES826)*10)/10</f>
        <v>0</v>
      </c>
      <c r="EU826" s="17">
        <f>ER826-ES826-ET826</f>
        <v>0</v>
      </c>
      <c r="EV826" s="23">
        <f>IF(OR(EU826=0.05,EU826=0),EU826,IF(AND(EU826&gt;0.051,EU826&lt;0.1),0.1,IF(AND(EU826&gt;0.001,EU826&lt;0.05),0.05,EU826)))</f>
        <v>0</v>
      </c>
      <c r="EW826" s="23">
        <f>ES826+ET826+EV826</f>
        <v>0</v>
      </c>
      <c r="EX826">
        <f>IF(FB825&gt;0,EX825,0)</f>
        <v>0</v>
      </c>
      <c r="EY826" s="7">
        <f>ROUND(ED826+EJ826+EW826+EX826,2)</f>
        <v>0</v>
      </c>
      <c r="EZ826" s="7">
        <f>IF(AND(EY826&gt;0,EY827=0),EY826,0)</f>
        <v>0</v>
      </c>
      <c r="FA826" s="7">
        <f>IF(FB825&gt;0,FA825,0)</f>
        <v>0</v>
      </c>
      <c r="FB826" s="7">
        <f>IF(ROUND(EY826-FA826,2)&gt;0,ROUND(EY826-FA826,2),0)</f>
        <v>0</v>
      </c>
      <c r="GB826">
        <v>824</v>
      </c>
      <c r="GC826" s="7">
        <f>IF(HB825&gt;0,GC825-1000,GC825)</f>
        <v>0</v>
      </c>
      <c r="GD826" s="20">
        <f>IF(HB825&gt;0,ROUND(PMT($F$92/12,$F$96*12,-GC826),5),0)</f>
        <v>0</v>
      </c>
      <c r="GE826" s="15">
        <f>IF(HB825&gt;0,ROUND(GC826*$GE$1/1000,2),0)</f>
        <v>0</v>
      </c>
      <c r="GF826" s="9">
        <f>INT(GE826)</f>
        <v>0</v>
      </c>
      <c r="GG826" s="23">
        <f>INT((GE826-GF826)*10)/10</f>
        <v>0</v>
      </c>
      <c r="GH826" s="17">
        <f>GE826-GF826-GG826</f>
        <v>0</v>
      </c>
      <c r="GI826" s="23">
        <f>IF(OR(GH826=0.05,GH826=0),GH826,IF(AND(GH826&gt;0.051,GH826&lt;0.1),0.1,IF(AND(GH826&gt;0.001,GH826&lt;0.05),0.05,GH826)))</f>
        <v>0</v>
      </c>
      <c r="GJ826" s="23">
        <f>GF826+GG826+GI826</f>
        <v>0</v>
      </c>
      <c r="GK826" s="15">
        <f>IF(HB825&gt;0,ROUND($GD$1*$GK$1,2),0)</f>
        <v>0</v>
      </c>
      <c r="GL826" s="22">
        <v>0</v>
      </c>
      <c r="GM826" s="22">
        <f>IF(HB825&gt;0,ROUND($GD$1*$GM$1,0),0)</f>
        <v>0</v>
      </c>
      <c r="GN826" s="22">
        <f>IF(HB825&gt;0,ROUND($GD$1*$GN$1,2),0)</f>
        <v>0</v>
      </c>
      <c r="GO826" s="22">
        <f>IF(HB825&gt;0,ROUND($GD$1*$GO$1,2),0)</f>
        <v>0</v>
      </c>
      <c r="GP826" s="22">
        <f>IF(HB825&gt;0,ROUND($GD$1*$GP$1,2),0)</f>
        <v>0</v>
      </c>
      <c r="GQ826" s="15">
        <f>IF(HB825&gt;0,GK826+SUM(GM826:GP826),0)</f>
        <v>0</v>
      </c>
      <c r="GR826" s="22">
        <f>IF(HB825&gt;0,ROUND(GQ826/12,2),0)</f>
        <v>0</v>
      </c>
      <c r="GS826" s="9">
        <f>INT(GR826)</f>
        <v>0</v>
      </c>
      <c r="GT826" s="23">
        <f>INT((GR826-GS826)*10)/10</f>
        <v>0</v>
      </c>
      <c r="GU826" s="17">
        <f>GR826-GS826-GT826</f>
        <v>0</v>
      </c>
      <c r="GV826" s="23">
        <f>IF(OR(GU826=0.05,GU826=0),GU826,IF(AND(GU826&gt;0.051,GU826&lt;0.1),0.1,IF(AND(GU826&gt;0.001,GU826&lt;0.05),0.05,GU826)))</f>
        <v>0</v>
      </c>
      <c r="GW826" s="23">
        <f>GS826+GT826+GV826</f>
        <v>0</v>
      </c>
      <c r="GX826">
        <f>IF(HB825&gt;0,GX825,0)</f>
        <v>0</v>
      </c>
      <c r="GY826" s="7">
        <f>ROUND(GD826+GJ826+GW826+GX826,2)</f>
        <v>0</v>
      </c>
      <c r="GZ826" s="7">
        <f>IF(AND(GY826&gt;0,GY827=0),GY826,0)</f>
        <v>0</v>
      </c>
      <c r="HA826" s="7">
        <f>IF(HB825&gt;0,HA825,0)</f>
        <v>0</v>
      </c>
      <c r="HB826" s="7">
        <f>IF(ROUND(GY826-HA826,2)&gt;0,ROUND(GY826-HA826,2),0)</f>
        <v>0</v>
      </c>
    </row>
    <row r="827" spans="1:235">
      <c r="BB827">
        <v>825</v>
      </c>
      <c r="BC827" s="7">
        <f>IF(BW826&gt;0,BC826-1000,BC826)</f>
        <v>0</v>
      </c>
      <c r="BD827" s="20">
        <f>IF(BW826&gt;0,ROUND(PMT($F$92/12,$F$96*12,-BC827),5),0)</f>
        <v>0</v>
      </c>
      <c r="BE827" s="15">
        <f>IF(BW826&gt;0,ROUND(BC827*$E$1/1000,2),0)</f>
        <v>0</v>
      </c>
      <c r="BF827" s="15">
        <f>IF(BW826&gt;0,ROUND(MIN(BC827,$F$168)*$BF$1,2),0)</f>
        <v>0</v>
      </c>
      <c r="BG827" s="22">
        <v>0</v>
      </c>
      <c r="BH827" s="22">
        <f>IF(BW826&gt;0,ROUND(MIN(BC827,$F$168)*$BH$1,0),0)</f>
        <v>0</v>
      </c>
      <c r="BI827" s="22">
        <f>IF(BW826&gt;0,ROUND(MIN(BC827,$F$168)*$BI$1,2),0)</f>
        <v>0</v>
      </c>
      <c r="BJ827" s="22">
        <f>IF(BW826&gt;0,ROUND(MIN(BC827,$F$168)*$BJ$1,2),0)</f>
        <v>0</v>
      </c>
      <c r="BK827" s="22">
        <f>IF(BW826&gt;0,ROUND(MIN(BC827,$F$168)*$BK$1,2),0)</f>
        <v>0</v>
      </c>
      <c r="BL827" s="15">
        <f>IF(BW826&gt;0,BF827+SUM(BH827:BK827),0)</f>
        <v>0</v>
      </c>
      <c r="BM827" s="22">
        <f>IF(BW826&gt;0,ROUND(BL827/12,2),0)</f>
        <v>0</v>
      </c>
      <c r="BN827" s="9">
        <f>INT(BM827)</f>
        <v>0</v>
      </c>
      <c r="BO827" s="23">
        <f>INT((BM827-BN827)*10)/10</f>
        <v>0</v>
      </c>
      <c r="BP827" s="17">
        <f>BM827-BN827-BO827</f>
        <v>0</v>
      </c>
      <c r="BQ827" s="23">
        <f>IF(OR(BP827=0.05,BP827=0),BP827,IF(AND(BP827&gt;0.051,BP827&lt;0.1),0.1,IF(AND(BP827&gt;0.001,BP827&lt;0.05),0.05,BP827)))</f>
        <v>0</v>
      </c>
      <c r="BR827" s="23">
        <f>BN827+BO827+BQ827</f>
        <v>0</v>
      </c>
      <c r="BS827">
        <f>IF(BW826&gt;0,BS826,0)</f>
        <v>0</v>
      </c>
      <c r="BT827" s="7">
        <f>SUM(BD827:BE827)+BR827+BS827</f>
        <v>0</v>
      </c>
      <c r="BU827" s="7">
        <f>IF(AND(BT827&gt;0,BT828=0),BT827,0)</f>
        <v>0</v>
      </c>
      <c r="BV827" s="7">
        <f>IF(BW826&gt;0,BV826,0)</f>
        <v>0</v>
      </c>
      <c r="BW827" s="7">
        <f>IF(ROUND(BT827-BV827,2)&gt;0,ROUND(BT827-BV827,2),0)</f>
        <v>0</v>
      </c>
      <c r="CB827">
        <v>825</v>
      </c>
      <c r="CC827" s="7">
        <f>IF(DB826&gt;0,CC826-1000,CC826)</f>
        <v>0</v>
      </c>
      <c r="CD827" s="20">
        <f>IF(DB826&gt;0,ROUND(PMT($F$92/12,$F$96*12,-CC827),5),0)</f>
        <v>0</v>
      </c>
      <c r="CE827" s="15">
        <f>IF(DB826&gt;0,ROUND(CC827*$CE$1/1000,2),0)</f>
        <v>0</v>
      </c>
      <c r="CF827" s="9">
        <f>INT(CE827)</f>
        <v>0</v>
      </c>
      <c r="CG827" s="23">
        <f>INT((CE827-CF827)*10)/10</f>
        <v>0</v>
      </c>
      <c r="CH827" s="17">
        <f>CE827-CF827-CG827</f>
        <v>0</v>
      </c>
      <c r="CI827" s="23">
        <f>IF(OR(CH827=0.05,CH827=0),CH827,IF(AND(CH827&gt;0.051,CH827&lt;0.1),0.1,IF(AND(CH827&gt;0.001,CH827&lt;0.05),0.05,CH827)))</f>
        <v>0</v>
      </c>
      <c r="CJ827" s="23">
        <f>CF827+CG827+CI827</f>
        <v>0</v>
      </c>
      <c r="CK827" s="15">
        <f>IF(DB826&gt;0,ROUND($CD$1*$CK$1,2),0)</f>
        <v>0</v>
      </c>
      <c r="CL827" s="22">
        <v>0</v>
      </c>
      <c r="CM827" s="22">
        <f>IF(DB826&gt;0,ROUND($CD$1*$CM$1,2),0)</f>
        <v>0</v>
      </c>
      <c r="CN827" s="22">
        <f>IF(DB826&gt;0,ROUND($CD$1*$CN$1,2),0)</f>
        <v>0</v>
      </c>
      <c r="CO827" s="22">
        <f>IF(DB826&gt;0,ROUND($CD$1*$CO$1,2),0)</f>
        <v>0</v>
      </c>
      <c r="CP827" s="22">
        <f>IF(DB826&gt;0,ROUND($CD$1*$CP$1,2),0)</f>
        <v>0</v>
      </c>
      <c r="CQ827" s="15">
        <f>IF(DB826&gt;0,CK827+SUM(CM827:CP827),0)</f>
        <v>0</v>
      </c>
      <c r="CR827" s="22">
        <f>IF(DB826&gt;0,ROUND(CQ827/12,2),0)</f>
        <v>0</v>
      </c>
      <c r="CS827" s="9">
        <f>INT(CR827)</f>
        <v>0</v>
      </c>
      <c r="CT827" s="23">
        <f>INT((CR827-CS827)*10)/10</f>
        <v>0</v>
      </c>
      <c r="CU827" s="17">
        <f>CR827-CS827-CT827</f>
        <v>0</v>
      </c>
      <c r="CV827" s="23">
        <f>IF(OR(CU827=0.05,CU827=0),CU827,IF(AND(CU827&gt;0.051,CU827&lt;0.1),0.1,IF(AND(CU827&gt;0.001,CU827&lt;0.05),0.05,CU827)))</f>
        <v>0</v>
      </c>
      <c r="CW827" s="23">
        <f>CS827+CT827+CV827</f>
        <v>0</v>
      </c>
      <c r="CX827">
        <f>IF(DB826&gt;0,CX826,0)</f>
        <v>0</v>
      </c>
      <c r="CY827" s="7">
        <f>ROUND(CD827+CJ827+CW827+CX827,2)</f>
        <v>0</v>
      </c>
      <c r="CZ827" s="7">
        <f>IF(AND(CY827&gt;0,CY828=0),CY827,0)</f>
        <v>0</v>
      </c>
      <c r="DA827" s="7">
        <f>IF(DB826&gt;0,DA826,0)</f>
        <v>0</v>
      </c>
      <c r="DB827" s="7">
        <f>IF(ROUND(CY827-DA827,2)&gt;0,ROUND(CY827-DA827,2),0)</f>
        <v>0</v>
      </c>
      <c r="EB827">
        <v>825</v>
      </c>
      <c r="EC827" s="7">
        <f>IF(FB826&gt;0,EC826-1000,EC826)</f>
        <v>0</v>
      </c>
      <c r="ED827" s="20">
        <f>IF(FB826&gt;0,ROUND(PMT($F$92/12,$F$96*12,-EC827),5),0)</f>
        <v>0</v>
      </c>
      <c r="EE827" s="15">
        <f>IF(FB826&gt;0,ROUND(EC827*$EE$1/1000,2),0)</f>
        <v>0</v>
      </c>
      <c r="EF827" s="9">
        <f>INT(EE827)</f>
        <v>0</v>
      </c>
      <c r="EG827" s="23">
        <f>INT((EE827-EF827)*10)/10</f>
        <v>0</v>
      </c>
      <c r="EH827" s="17">
        <f>EE827-EF827-EG827</f>
        <v>0</v>
      </c>
      <c r="EI827" s="23">
        <f>IF(OR(EH827=0.05,EH827=0),EH827,IF(AND(EH827&gt;0.051,EH827&lt;0.1),0.1,IF(AND(EH827&gt;0.001,EH827&lt;0.05),0.05,EH827)))</f>
        <v>0</v>
      </c>
      <c r="EJ827" s="23">
        <f>EF827+EG827+EI827</f>
        <v>0</v>
      </c>
      <c r="EK827" s="15">
        <f>IF(FB826&gt;0,ROUND($ED$1*$EK$1,2),0)</f>
        <v>0</v>
      </c>
      <c r="EL827" s="22">
        <v>0</v>
      </c>
      <c r="EM827" s="22">
        <f>IF(FB826&gt;0,ROUND($ED$1*$EM$1,0),0)</f>
        <v>0</v>
      </c>
      <c r="EN827" s="22">
        <f>IF(FB826&gt;0,ROUND($ED$1*$EN$1,2),0)</f>
        <v>0</v>
      </c>
      <c r="EO827" s="22">
        <f>IF(FB826&gt;0,ROUND($ED$1*$EO$1,2),0)</f>
        <v>0</v>
      </c>
      <c r="EP827" s="22">
        <f>IF(FB826&gt;0,ROUND($ED$1*$EP$1,2),0)</f>
        <v>0</v>
      </c>
      <c r="EQ827" s="15">
        <f>IF(FB826&gt;0,EK827+SUM(EM827:EP827),0)</f>
        <v>0</v>
      </c>
      <c r="ER827" s="22">
        <f>IF(FB826&gt;0,ROUND(EQ827/12,2),0)</f>
        <v>0</v>
      </c>
      <c r="ES827" s="9">
        <f>INT(ER827)</f>
        <v>0</v>
      </c>
      <c r="ET827" s="23">
        <f>INT((ER827-ES827)*10)/10</f>
        <v>0</v>
      </c>
      <c r="EU827" s="17">
        <f>ER827-ES827-ET827</f>
        <v>0</v>
      </c>
      <c r="EV827" s="23">
        <f>IF(OR(EU827=0.05,EU827=0),EU827,IF(AND(EU827&gt;0.051,EU827&lt;0.1),0.1,IF(AND(EU827&gt;0.001,EU827&lt;0.05),0.05,EU827)))</f>
        <v>0</v>
      </c>
      <c r="EW827" s="23">
        <f>ES827+ET827+EV827</f>
        <v>0</v>
      </c>
      <c r="EX827">
        <f>IF(FB826&gt;0,EX826,0)</f>
        <v>0</v>
      </c>
      <c r="EY827" s="7">
        <f>ROUND(ED827+EJ827+EW827+EX827,2)</f>
        <v>0</v>
      </c>
      <c r="EZ827" s="7">
        <f>IF(AND(EY827&gt;0,EY828=0),EY827,0)</f>
        <v>0</v>
      </c>
      <c r="FA827" s="7">
        <f>IF(FB826&gt;0,FA826,0)</f>
        <v>0</v>
      </c>
      <c r="FB827" s="7">
        <f>IF(ROUND(EY827-FA827,2)&gt;0,ROUND(EY827-FA827,2),0)</f>
        <v>0</v>
      </c>
      <c r="GB827">
        <v>825</v>
      </c>
      <c r="GC827" s="7">
        <f>IF(HB826&gt;0,GC826-1000,GC826)</f>
        <v>0</v>
      </c>
      <c r="GD827" s="20">
        <f>IF(HB826&gt;0,ROUND(PMT($F$92/12,$F$96*12,-GC827),5),0)</f>
        <v>0</v>
      </c>
      <c r="GE827" s="15">
        <f>IF(HB826&gt;0,ROUND(GC827*$GE$1/1000,2),0)</f>
        <v>0</v>
      </c>
      <c r="GF827" s="9">
        <f>INT(GE827)</f>
        <v>0</v>
      </c>
      <c r="GG827" s="23">
        <f>INT((GE827-GF827)*10)/10</f>
        <v>0</v>
      </c>
      <c r="GH827" s="17">
        <f>GE827-GF827-GG827</f>
        <v>0</v>
      </c>
      <c r="GI827" s="23">
        <f>IF(OR(GH827=0.05,GH827=0),GH827,IF(AND(GH827&gt;0.051,GH827&lt;0.1),0.1,IF(AND(GH827&gt;0.001,GH827&lt;0.05),0.05,GH827)))</f>
        <v>0</v>
      </c>
      <c r="GJ827" s="23">
        <f>GF827+GG827+GI827</f>
        <v>0</v>
      </c>
      <c r="GK827" s="15">
        <f>IF(HB826&gt;0,ROUND($GD$1*$GK$1,2),0)</f>
        <v>0</v>
      </c>
      <c r="GL827" s="22">
        <v>0</v>
      </c>
      <c r="GM827" s="22">
        <f>IF(HB826&gt;0,ROUND($GD$1*$GM$1,0),0)</f>
        <v>0</v>
      </c>
      <c r="GN827" s="22">
        <f>IF(HB826&gt;0,ROUND($GD$1*$GN$1,2),0)</f>
        <v>0</v>
      </c>
      <c r="GO827" s="22">
        <f>IF(HB826&gt;0,ROUND($GD$1*$GO$1,2),0)</f>
        <v>0</v>
      </c>
      <c r="GP827" s="22">
        <f>IF(HB826&gt;0,ROUND($GD$1*$GP$1,2),0)</f>
        <v>0</v>
      </c>
      <c r="GQ827" s="15">
        <f>IF(HB826&gt;0,GK827+SUM(GM827:GP827),0)</f>
        <v>0</v>
      </c>
      <c r="GR827" s="22">
        <f>IF(HB826&gt;0,ROUND(GQ827/12,2),0)</f>
        <v>0</v>
      </c>
      <c r="GS827" s="9">
        <f>INT(GR827)</f>
        <v>0</v>
      </c>
      <c r="GT827" s="23">
        <f>INT((GR827-GS827)*10)/10</f>
        <v>0</v>
      </c>
      <c r="GU827" s="17">
        <f>GR827-GS827-GT827</f>
        <v>0</v>
      </c>
      <c r="GV827" s="23">
        <f>IF(OR(GU827=0.05,GU827=0),GU827,IF(AND(GU827&gt;0.051,GU827&lt;0.1),0.1,IF(AND(GU827&gt;0.001,GU827&lt;0.05),0.05,GU827)))</f>
        <v>0</v>
      </c>
      <c r="GW827" s="23">
        <f>GS827+GT827+GV827</f>
        <v>0</v>
      </c>
      <c r="GX827">
        <f>IF(HB826&gt;0,GX826,0)</f>
        <v>0</v>
      </c>
      <c r="GY827" s="7">
        <f>ROUND(GD827+GJ827+GW827+GX827,2)</f>
        <v>0</v>
      </c>
      <c r="GZ827" s="7">
        <f>IF(AND(GY827&gt;0,GY828=0),GY827,0)</f>
        <v>0</v>
      </c>
      <c r="HA827" s="7">
        <f>IF(HB826&gt;0,HA826,0)</f>
        <v>0</v>
      </c>
      <c r="HB827" s="7">
        <f>IF(ROUND(GY827-HA827,2)&gt;0,ROUND(GY827-HA827,2),0)</f>
        <v>0</v>
      </c>
    </row>
    <row r="828" spans="1:235">
      <c r="BB828">
        <v>826</v>
      </c>
      <c r="BC828" s="7">
        <f>IF(BW827&gt;0,BC827-1000,BC827)</f>
        <v>0</v>
      </c>
      <c r="BD828" s="20">
        <f>IF(BW827&gt;0,ROUND(PMT($F$92/12,$F$96*12,-BC828),5),0)</f>
        <v>0</v>
      </c>
      <c r="BE828" s="15">
        <f>IF(BW827&gt;0,ROUND(BC828*$E$1/1000,2),0)</f>
        <v>0</v>
      </c>
      <c r="BF828" s="15">
        <f>IF(BW827&gt;0,ROUND(MIN(BC828,$F$168)*$BF$1,2),0)</f>
        <v>0</v>
      </c>
      <c r="BG828" s="22">
        <v>0</v>
      </c>
      <c r="BH828" s="22">
        <f>IF(BW827&gt;0,ROUND(MIN(BC828,$F$168)*$BH$1,0),0)</f>
        <v>0</v>
      </c>
      <c r="BI828" s="22">
        <f>IF(BW827&gt;0,ROUND(MIN(BC828,$F$168)*$BI$1,2),0)</f>
        <v>0</v>
      </c>
      <c r="BJ828" s="22">
        <f>IF(BW827&gt;0,ROUND(MIN(BC828,$F$168)*$BJ$1,2),0)</f>
        <v>0</v>
      </c>
      <c r="BK828" s="22">
        <f>IF(BW827&gt;0,ROUND(MIN(BC828,$F$168)*$BK$1,2),0)</f>
        <v>0</v>
      </c>
      <c r="BL828" s="15">
        <f>IF(BW827&gt;0,BF828+SUM(BH828:BK828),0)</f>
        <v>0</v>
      </c>
      <c r="BM828" s="22">
        <f>IF(BW827&gt;0,ROUND(BL828/12,2),0)</f>
        <v>0</v>
      </c>
      <c r="BN828" s="9">
        <f>INT(BM828)</f>
        <v>0</v>
      </c>
      <c r="BO828" s="23">
        <f>INT((BM828-BN828)*10)/10</f>
        <v>0</v>
      </c>
      <c r="BP828" s="17">
        <f>BM828-BN828-BO828</f>
        <v>0</v>
      </c>
      <c r="BQ828" s="23">
        <f>IF(OR(BP828=0.05,BP828=0),BP828,IF(AND(BP828&gt;0.051,BP828&lt;0.1),0.1,IF(AND(BP828&gt;0.001,BP828&lt;0.05),0.05,BP828)))</f>
        <v>0</v>
      </c>
      <c r="BR828" s="23">
        <f>BN828+BO828+BQ828</f>
        <v>0</v>
      </c>
      <c r="BS828">
        <f>IF(BW827&gt;0,BS827,0)</f>
        <v>0</v>
      </c>
      <c r="BT828" s="7">
        <f>SUM(BD828:BE828)+BR828+BS828</f>
        <v>0</v>
      </c>
      <c r="BU828" s="7">
        <f>IF(AND(BT828&gt;0,BT829=0),BT828,0)</f>
        <v>0</v>
      </c>
      <c r="BV828" s="7">
        <f>IF(BW827&gt;0,BV827,0)</f>
        <v>0</v>
      </c>
      <c r="BW828" s="7">
        <f>IF(ROUND(BT828-BV828,2)&gt;0,ROUND(BT828-BV828,2),0)</f>
        <v>0</v>
      </c>
      <c r="CB828">
        <v>826</v>
      </c>
      <c r="CC828" s="7">
        <f>IF(DB827&gt;0,CC827-1000,CC827)</f>
        <v>0</v>
      </c>
      <c r="CD828" s="20">
        <f>IF(DB827&gt;0,ROUND(PMT($F$92/12,$F$96*12,-CC828),5),0)</f>
        <v>0</v>
      </c>
      <c r="CE828" s="15">
        <f>IF(DB827&gt;0,ROUND(CC828*$CE$1/1000,2),0)</f>
        <v>0</v>
      </c>
      <c r="CF828" s="9">
        <f>INT(CE828)</f>
        <v>0</v>
      </c>
      <c r="CG828" s="23">
        <f>INT((CE828-CF828)*10)/10</f>
        <v>0</v>
      </c>
      <c r="CH828" s="17">
        <f>CE828-CF828-CG828</f>
        <v>0</v>
      </c>
      <c r="CI828" s="23">
        <f>IF(OR(CH828=0.05,CH828=0),CH828,IF(AND(CH828&gt;0.051,CH828&lt;0.1),0.1,IF(AND(CH828&gt;0.001,CH828&lt;0.05),0.05,CH828)))</f>
        <v>0</v>
      </c>
      <c r="CJ828" s="23">
        <f>CF828+CG828+CI828</f>
        <v>0</v>
      </c>
      <c r="CK828" s="15">
        <f>IF(DB827&gt;0,ROUND($CD$1*$CK$1,2),0)</f>
        <v>0</v>
      </c>
      <c r="CL828" s="22">
        <v>0</v>
      </c>
      <c r="CM828" s="22">
        <f>IF(DB827&gt;0,ROUND($CD$1*$CM$1,2),0)</f>
        <v>0</v>
      </c>
      <c r="CN828" s="22">
        <f>IF(DB827&gt;0,ROUND($CD$1*$CN$1,2),0)</f>
        <v>0</v>
      </c>
      <c r="CO828" s="22">
        <f>IF(DB827&gt;0,ROUND($CD$1*$CO$1,2),0)</f>
        <v>0</v>
      </c>
      <c r="CP828" s="22">
        <f>IF(DB827&gt;0,ROUND($CD$1*$CP$1,2),0)</f>
        <v>0</v>
      </c>
      <c r="CQ828" s="15">
        <f>IF(DB827&gt;0,CK828+SUM(CM828:CP828),0)</f>
        <v>0</v>
      </c>
      <c r="CR828" s="22">
        <f>IF(DB827&gt;0,ROUND(CQ828/12,2),0)</f>
        <v>0</v>
      </c>
      <c r="CS828" s="9">
        <f>INT(CR828)</f>
        <v>0</v>
      </c>
      <c r="CT828" s="23">
        <f>INT((CR828-CS828)*10)/10</f>
        <v>0</v>
      </c>
      <c r="CU828" s="17">
        <f>CR828-CS828-CT828</f>
        <v>0</v>
      </c>
      <c r="CV828" s="23">
        <f>IF(OR(CU828=0.05,CU828=0),CU828,IF(AND(CU828&gt;0.051,CU828&lt;0.1),0.1,IF(AND(CU828&gt;0.001,CU828&lt;0.05),0.05,CU828)))</f>
        <v>0</v>
      </c>
      <c r="CW828" s="23">
        <f>CS828+CT828+CV828</f>
        <v>0</v>
      </c>
      <c r="CX828">
        <f>IF(DB827&gt;0,CX827,0)</f>
        <v>0</v>
      </c>
      <c r="CY828" s="7">
        <f>ROUND(CD828+CJ828+CW828+CX828,2)</f>
        <v>0</v>
      </c>
      <c r="CZ828" s="7">
        <f>IF(AND(CY828&gt;0,CY829=0),CY828,0)</f>
        <v>0</v>
      </c>
      <c r="DA828" s="7">
        <f>IF(DB827&gt;0,DA827,0)</f>
        <v>0</v>
      </c>
      <c r="DB828" s="7">
        <f>IF(ROUND(CY828-DA828,2)&gt;0,ROUND(CY828-DA828,2),0)</f>
        <v>0</v>
      </c>
      <c r="EB828">
        <v>826</v>
      </c>
      <c r="EC828" s="7">
        <f>IF(FB827&gt;0,EC827-1000,EC827)</f>
        <v>0</v>
      </c>
      <c r="ED828" s="20">
        <f>IF(FB827&gt;0,ROUND(PMT($F$92/12,$F$96*12,-EC828),5),0)</f>
        <v>0</v>
      </c>
      <c r="EE828" s="15">
        <f>IF(FB827&gt;0,ROUND(EC828*$EE$1/1000,2),0)</f>
        <v>0</v>
      </c>
      <c r="EF828" s="9">
        <f>INT(EE828)</f>
        <v>0</v>
      </c>
      <c r="EG828" s="23">
        <f>INT((EE828-EF828)*10)/10</f>
        <v>0</v>
      </c>
      <c r="EH828" s="17">
        <f>EE828-EF828-EG828</f>
        <v>0</v>
      </c>
      <c r="EI828" s="23">
        <f>IF(OR(EH828=0.05,EH828=0),EH828,IF(AND(EH828&gt;0.051,EH828&lt;0.1),0.1,IF(AND(EH828&gt;0.001,EH828&lt;0.05),0.05,EH828)))</f>
        <v>0</v>
      </c>
      <c r="EJ828" s="23">
        <f>EF828+EG828+EI828</f>
        <v>0</v>
      </c>
      <c r="EK828" s="15">
        <f>IF(FB827&gt;0,ROUND($ED$1*$EK$1,2),0)</f>
        <v>0</v>
      </c>
      <c r="EL828" s="22">
        <v>0</v>
      </c>
      <c r="EM828" s="22">
        <f>IF(FB827&gt;0,ROUND($ED$1*$EM$1,0),0)</f>
        <v>0</v>
      </c>
      <c r="EN828" s="22">
        <f>IF(FB827&gt;0,ROUND($ED$1*$EN$1,2),0)</f>
        <v>0</v>
      </c>
      <c r="EO828" s="22">
        <f>IF(FB827&gt;0,ROUND($ED$1*$EO$1,2),0)</f>
        <v>0</v>
      </c>
      <c r="EP828" s="22">
        <f>IF(FB827&gt;0,ROUND($ED$1*$EP$1,2),0)</f>
        <v>0</v>
      </c>
      <c r="EQ828" s="15">
        <f>IF(FB827&gt;0,EK828+SUM(EM828:EP828),0)</f>
        <v>0</v>
      </c>
      <c r="ER828" s="22">
        <f>IF(FB827&gt;0,ROUND(EQ828/12,2),0)</f>
        <v>0</v>
      </c>
      <c r="ES828" s="9">
        <f>INT(ER828)</f>
        <v>0</v>
      </c>
      <c r="ET828" s="23">
        <f>INT((ER828-ES828)*10)/10</f>
        <v>0</v>
      </c>
      <c r="EU828" s="17">
        <f>ER828-ES828-ET828</f>
        <v>0</v>
      </c>
      <c r="EV828" s="23">
        <f>IF(OR(EU828=0.05,EU828=0),EU828,IF(AND(EU828&gt;0.051,EU828&lt;0.1),0.1,IF(AND(EU828&gt;0.001,EU828&lt;0.05),0.05,EU828)))</f>
        <v>0</v>
      </c>
      <c r="EW828" s="23">
        <f>ES828+ET828+EV828</f>
        <v>0</v>
      </c>
      <c r="EX828">
        <f>IF(FB827&gt;0,EX827,0)</f>
        <v>0</v>
      </c>
      <c r="EY828" s="7">
        <f>ROUND(ED828+EJ828+EW828+EX828,2)</f>
        <v>0</v>
      </c>
      <c r="EZ828" s="7">
        <f>IF(AND(EY828&gt;0,EY829=0),EY828,0)</f>
        <v>0</v>
      </c>
      <c r="FA828" s="7">
        <f>IF(FB827&gt;0,FA827,0)</f>
        <v>0</v>
      </c>
      <c r="FB828" s="7">
        <f>IF(ROUND(EY828-FA828,2)&gt;0,ROUND(EY828-FA828,2),0)</f>
        <v>0</v>
      </c>
      <c r="GB828">
        <v>826</v>
      </c>
      <c r="GC828" s="7">
        <f>IF(HB827&gt;0,GC827-1000,GC827)</f>
        <v>0</v>
      </c>
      <c r="GD828" s="20">
        <f>IF(HB827&gt;0,ROUND(PMT($F$92/12,$F$96*12,-GC828),5),0)</f>
        <v>0</v>
      </c>
      <c r="GE828" s="15">
        <f>IF(HB827&gt;0,ROUND(GC828*$GE$1/1000,2),0)</f>
        <v>0</v>
      </c>
      <c r="GF828" s="9">
        <f>INT(GE828)</f>
        <v>0</v>
      </c>
      <c r="GG828" s="23">
        <f>INT((GE828-GF828)*10)/10</f>
        <v>0</v>
      </c>
      <c r="GH828" s="17">
        <f>GE828-GF828-GG828</f>
        <v>0</v>
      </c>
      <c r="GI828" s="23">
        <f>IF(OR(GH828=0.05,GH828=0),GH828,IF(AND(GH828&gt;0.051,GH828&lt;0.1),0.1,IF(AND(GH828&gt;0.001,GH828&lt;0.05),0.05,GH828)))</f>
        <v>0</v>
      </c>
      <c r="GJ828" s="23">
        <f>GF828+GG828+GI828</f>
        <v>0</v>
      </c>
      <c r="GK828" s="15">
        <f>IF(HB827&gt;0,ROUND($GD$1*$GK$1,2),0)</f>
        <v>0</v>
      </c>
      <c r="GL828" s="22">
        <v>0</v>
      </c>
      <c r="GM828" s="22">
        <f>IF(HB827&gt;0,ROUND($GD$1*$GM$1,0),0)</f>
        <v>0</v>
      </c>
      <c r="GN828" s="22">
        <f>IF(HB827&gt;0,ROUND($GD$1*$GN$1,2),0)</f>
        <v>0</v>
      </c>
      <c r="GO828" s="22">
        <f>IF(HB827&gt;0,ROUND($GD$1*$GO$1,2),0)</f>
        <v>0</v>
      </c>
      <c r="GP828" s="22">
        <f>IF(HB827&gt;0,ROUND($GD$1*$GP$1,2),0)</f>
        <v>0</v>
      </c>
      <c r="GQ828" s="15">
        <f>IF(HB827&gt;0,GK828+SUM(GM828:GP828),0)</f>
        <v>0</v>
      </c>
      <c r="GR828" s="22">
        <f>IF(HB827&gt;0,ROUND(GQ828/12,2),0)</f>
        <v>0</v>
      </c>
      <c r="GS828" s="9">
        <f>INT(GR828)</f>
        <v>0</v>
      </c>
      <c r="GT828" s="23">
        <f>INT((GR828-GS828)*10)/10</f>
        <v>0</v>
      </c>
      <c r="GU828" s="17">
        <f>GR828-GS828-GT828</f>
        <v>0</v>
      </c>
      <c r="GV828" s="23">
        <f>IF(OR(GU828=0.05,GU828=0),GU828,IF(AND(GU828&gt;0.051,GU828&lt;0.1),0.1,IF(AND(GU828&gt;0.001,GU828&lt;0.05),0.05,GU828)))</f>
        <v>0</v>
      </c>
      <c r="GW828" s="23">
        <f>GS828+GT828+GV828</f>
        <v>0</v>
      </c>
      <c r="GX828">
        <f>IF(HB827&gt;0,GX827,0)</f>
        <v>0</v>
      </c>
      <c r="GY828" s="7">
        <f>ROUND(GD828+GJ828+GW828+GX828,2)</f>
        <v>0</v>
      </c>
      <c r="GZ828" s="7">
        <f>IF(AND(GY828&gt;0,GY829=0),GY828,0)</f>
        <v>0</v>
      </c>
      <c r="HA828" s="7">
        <f>IF(HB827&gt;0,HA827,0)</f>
        <v>0</v>
      </c>
      <c r="HB828" s="7">
        <f>IF(ROUND(GY828-HA828,2)&gt;0,ROUND(GY828-HA828,2),0)</f>
        <v>0</v>
      </c>
    </row>
    <row r="829" spans="1:235">
      <c r="BB829">
        <v>827</v>
      </c>
      <c r="BC829" s="7">
        <f>IF(BW828&gt;0,BC828-1000,BC828)</f>
        <v>0</v>
      </c>
      <c r="BD829" s="20">
        <f>IF(BW828&gt;0,ROUND(PMT($F$92/12,$F$96*12,-BC829),5),0)</f>
        <v>0</v>
      </c>
      <c r="BE829" s="15">
        <f>IF(BW828&gt;0,ROUND(BC829*$E$1/1000,2),0)</f>
        <v>0</v>
      </c>
      <c r="BF829" s="15">
        <f>IF(BW828&gt;0,ROUND(MIN(BC829,$F$168)*$BF$1,2),0)</f>
        <v>0</v>
      </c>
      <c r="BG829" s="22">
        <v>0</v>
      </c>
      <c r="BH829" s="22">
        <f>IF(BW828&gt;0,ROUND(MIN(BC829,$F$168)*$BH$1,0),0)</f>
        <v>0</v>
      </c>
      <c r="BI829" s="22">
        <f>IF(BW828&gt;0,ROUND(MIN(BC829,$F$168)*$BI$1,2),0)</f>
        <v>0</v>
      </c>
      <c r="BJ829" s="22">
        <f>IF(BW828&gt;0,ROUND(MIN(BC829,$F$168)*$BJ$1,2),0)</f>
        <v>0</v>
      </c>
      <c r="BK829" s="22">
        <f>IF(BW828&gt;0,ROUND(MIN(BC829,$F$168)*$BK$1,2),0)</f>
        <v>0</v>
      </c>
      <c r="BL829" s="15">
        <f>IF(BW828&gt;0,BF829+SUM(BH829:BK829),0)</f>
        <v>0</v>
      </c>
      <c r="BM829" s="22">
        <f>IF(BW828&gt;0,ROUND(BL829/12,2),0)</f>
        <v>0</v>
      </c>
      <c r="BN829" s="9">
        <f>INT(BM829)</f>
        <v>0</v>
      </c>
      <c r="BO829" s="23">
        <f>INT((BM829-BN829)*10)/10</f>
        <v>0</v>
      </c>
      <c r="BP829" s="17">
        <f>BM829-BN829-BO829</f>
        <v>0</v>
      </c>
      <c r="BQ829" s="23">
        <f>IF(OR(BP829=0.05,BP829=0),BP829,IF(AND(BP829&gt;0.051,BP829&lt;0.1),0.1,IF(AND(BP829&gt;0.001,BP829&lt;0.05),0.05,BP829)))</f>
        <v>0</v>
      </c>
      <c r="BR829" s="23">
        <f>BN829+BO829+BQ829</f>
        <v>0</v>
      </c>
      <c r="BS829">
        <f>IF(BW828&gt;0,BS828,0)</f>
        <v>0</v>
      </c>
      <c r="BT829" s="7">
        <f>SUM(BD829:BE829)+BR829+BS829</f>
        <v>0</v>
      </c>
      <c r="BU829" s="7">
        <f>IF(AND(BT829&gt;0,BT830=0),BT829,0)</f>
        <v>0</v>
      </c>
      <c r="BV829" s="7">
        <f>IF(BW828&gt;0,BV828,0)</f>
        <v>0</v>
      </c>
      <c r="BW829" s="7">
        <f>IF(ROUND(BT829-BV829,2)&gt;0,ROUND(BT829-BV829,2),0)</f>
        <v>0</v>
      </c>
      <c r="CB829">
        <v>827</v>
      </c>
      <c r="CC829" s="7">
        <f>IF(DB828&gt;0,CC828-1000,CC828)</f>
        <v>0</v>
      </c>
      <c r="CD829" s="20">
        <f>IF(DB828&gt;0,ROUND(PMT($F$92/12,$F$96*12,-CC829),5),0)</f>
        <v>0</v>
      </c>
      <c r="CE829" s="15">
        <f>IF(DB828&gt;0,ROUND(CC829*$CE$1/1000,2),0)</f>
        <v>0</v>
      </c>
      <c r="CF829" s="9">
        <f>INT(CE829)</f>
        <v>0</v>
      </c>
      <c r="CG829" s="23">
        <f>INT((CE829-CF829)*10)/10</f>
        <v>0</v>
      </c>
      <c r="CH829" s="17">
        <f>CE829-CF829-CG829</f>
        <v>0</v>
      </c>
      <c r="CI829" s="23">
        <f>IF(OR(CH829=0.05,CH829=0),CH829,IF(AND(CH829&gt;0.051,CH829&lt;0.1),0.1,IF(AND(CH829&gt;0.001,CH829&lt;0.05),0.05,CH829)))</f>
        <v>0</v>
      </c>
      <c r="CJ829" s="23">
        <f>CF829+CG829+CI829</f>
        <v>0</v>
      </c>
      <c r="CK829" s="15">
        <f>IF(DB828&gt;0,ROUND($CD$1*$CK$1,2),0)</f>
        <v>0</v>
      </c>
      <c r="CL829" s="22">
        <v>0</v>
      </c>
      <c r="CM829" s="22">
        <f>IF(DB828&gt;0,ROUND($CD$1*$CM$1,2),0)</f>
        <v>0</v>
      </c>
      <c r="CN829" s="22">
        <f>IF(DB828&gt;0,ROUND($CD$1*$CN$1,2),0)</f>
        <v>0</v>
      </c>
      <c r="CO829" s="22">
        <f>IF(DB828&gt;0,ROUND($CD$1*$CO$1,2),0)</f>
        <v>0</v>
      </c>
      <c r="CP829" s="22">
        <f>IF(DB828&gt;0,ROUND($CD$1*$CP$1,2),0)</f>
        <v>0</v>
      </c>
      <c r="CQ829" s="15">
        <f>IF(DB828&gt;0,CK829+SUM(CM829:CP829),0)</f>
        <v>0</v>
      </c>
      <c r="CR829" s="22">
        <f>IF(DB828&gt;0,ROUND(CQ829/12,2),0)</f>
        <v>0</v>
      </c>
      <c r="CS829" s="9">
        <f>INT(CR829)</f>
        <v>0</v>
      </c>
      <c r="CT829" s="23">
        <f>INT((CR829-CS829)*10)/10</f>
        <v>0</v>
      </c>
      <c r="CU829" s="17">
        <f>CR829-CS829-CT829</f>
        <v>0</v>
      </c>
      <c r="CV829" s="23">
        <f>IF(OR(CU829=0.05,CU829=0),CU829,IF(AND(CU829&gt;0.051,CU829&lt;0.1),0.1,IF(AND(CU829&gt;0.001,CU829&lt;0.05),0.05,CU829)))</f>
        <v>0</v>
      </c>
      <c r="CW829" s="23">
        <f>CS829+CT829+CV829</f>
        <v>0</v>
      </c>
      <c r="CX829">
        <f>IF(DB828&gt;0,CX828,0)</f>
        <v>0</v>
      </c>
      <c r="CY829" s="7">
        <f>ROUND(CD829+CJ829+CW829+CX829,2)</f>
        <v>0</v>
      </c>
      <c r="CZ829" s="7">
        <f>IF(AND(CY829&gt;0,CY830=0),CY829,0)</f>
        <v>0</v>
      </c>
      <c r="DA829" s="7">
        <f>IF(DB828&gt;0,DA828,0)</f>
        <v>0</v>
      </c>
      <c r="DB829" s="7">
        <f>IF(ROUND(CY829-DA829,2)&gt;0,ROUND(CY829-DA829,2),0)</f>
        <v>0</v>
      </c>
      <c r="EB829">
        <v>827</v>
      </c>
      <c r="EC829" s="7">
        <f>IF(FB828&gt;0,EC828-1000,EC828)</f>
        <v>0</v>
      </c>
      <c r="ED829" s="20">
        <f>IF(FB828&gt;0,ROUND(PMT($F$92/12,$F$96*12,-EC829),5),0)</f>
        <v>0</v>
      </c>
      <c r="EE829" s="15">
        <f>IF(FB828&gt;0,ROUND(EC829*$EE$1/1000,2),0)</f>
        <v>0</v>
      </c>
      <c r="EF829" s="9">
        <f>INT(EE829)</f>
        <v>0</v>
      </c>
      <c r="EG829" s="23">
        <f>INT((EE829-EF829)*10)/10</f>
        <v>0</v>
      </c>
      <c r="EH829" s="17">
        <f>EE829-EF829-EG829</f>
        <v>0</v>
      </c>
      <c r="EI829" s="23">
        <f>IF(OR(EH829=0.05,EH829=0),EH829,IF(AND(EH829&gt;0.051,EH829&lt;0.1),0.1,IF(AND(EH829&gt;0.001,EH829&lt;0.05),0.05,EH829)))</f>
        <v>0</v>
      </c>
      <c r="EJ829" s="23">
        <f>EF829+EG829+EI829</f>
        <v>0</v>
      </c>
      <c r="EK829" s="15">
        <f>IF(FB828&gt;0,ROUND($ED$1*$EK$1,2),0)</f>
        <v>0</v>
      </c>
      <c r="EL829" s="22">
        <v>0</v>
      </c>
      <c r="EM829" s="22">
        <f>IF(FB828&gt;0,ROUND($ED$1*$EM$1,0),0)</f>
        <v>0</v>
      </c>
      <c r="EN829" s="22">
        <f>IF(FB828&gt;0,ROUND($ED$1*$EN$1,2),0)</f>
        <v>0</v>
      </c>
      <c r="EO829" s="22">
        <f>IF(FB828&gt;0,ROUND($ED$1*$EO$1,2),0)</f>
        <v>0</v>
      </c>
      <c r="EP829" s="22">
        <f>IF(FB828&gt;0,ROUND($ED$1*$EP$1,2),0)</f>
        <v>0</v>
      </c>
      <c r="EQ829" s="15">
        <f>IF(FB828&gt;0,EK829+SUM(EM829:EP829),0)</f>
        <v>0</v>
      </c>
      <c r="ER829" s="22">
        <f>IF(FB828&gt;0,ROUND(EQ829/12,2),0)</f>
        <v>0</v>
      </c>
      <c r="ES829" s="9">
        <f>INT(ER829)</f>
        <v>0</v>
      </c>
      <c r="ET829" s="23">
        <f>INT((ER829-ES829)*10)/10</f>
        <v>0</v>
      </c>
      <c r="EU829" s="17">
        <f>ER829-ES829-ET829</f>
        <v>0</v>
      </c>
      <c r="EV829" s="23">
        <f>IF(OR(EU829=0.05,EU829=0),EU829,IF(AND(EU829&gt;0.051,EU829&lt;0.1),0.1,IF(AND(EU829&gt;0.001,EU829&lt;0.05),0.05,EU829)))</f>
        <v>0</v>
      </c>
      <c r="EW829" s="23">
        <f>ES829+ET829+EV829</f>
        <v>0</v>
      </c>
      <c r="EX829">
        <f>IF(FB828&gt;0,EX828,0)</f>
        <v>0</v>
      </c>
      <c r="EY829" s="7">
        <f>ROUND(ED829+EJ829+EW829+EX829,2)</f>
        <v>0</v>
      </c>
      <c r="EZ829" s="7">
        <f>IF(AND(EY829&gt;0,EY830=0),EY829,0)</f>
        <v>0</v>
      </c>
      <c r="FA829" s="7">
        <f>IF(FB828&gt;0,FA828,0)</f>
        <v>0</v>
      </c>
      <c r="FB829" s="7">
        <f>IF(ROUND(EY829-FA829,2)&gt;0,ROUND(EY829-FA829,2),0)</f>
        <v>0</v>
      </c>
      <c r="GB829">
        <v>827</v>
      </c>
      <c r="GC829" s="7">
        <f>IF(HB828&gt;0,GC828-1000,GC828)</f>
        <v>0</v>
      </c>
      <c r="GD829" s="20">
        <f>IF(HB828&gt;0,ROUND(PMT($F$92/12,$F$96*12,-GC829),5),0)</f>
        <v>0</v>
      </c>
      <c r="GE829" s="15">
        <f>IF(HB828&gt;0,ROUND(GC829*$GE$1/1000,2),0)</f>
        <v>0</v>
      </c>
      <c r="GF829" s="9">
        <f>INT(GE829)</f>
        <v>0</v>
      </c>
      <c r="GG829" s="23">
        <f>INT((GE829-GF829)*10)/10</f>
        <v>0</v>
      </c>
      <c r="GH829" s="17">
        <f>GE829-GF829-GG829</f>
        <v>0</v>
      </c>
      <c r="GI829" s="23">
        <f>IF(OR(GH829=0.05,GH829=0),GH829,IF(AND(GH829&gt;0.051,GH829&lt;0.1),0.1,IF(AND(GH829&gt;0.001,GH829&lt;0.05),0.05,GH829)))</f>
        <v>0</v>
      </c>
      <c r="GJ829" s="23">
        <f>GF829+GG829+GI829</f>
        <v>0</v>
      </c>
      <c r="GK829" s="15">
        <f>IF(HB828&gt;0,ROUND($GD$1*$GK$1,2),0)</f>
        <v>0</v>
      </c>
      <c r="GL829" s="22">
        <v>0</v>
      </c>
      <c r="GM829" s="22">
        <f>IF(HB828&gt;0,ROUND($GD$1*$GM$1,0),0)</f>
        <v>0</v>
      </c>
      <c r="GN829" s="22">
        <f>IF(HB828&gt;0,ROUND($GD$1*$GN$1,2),0)</f>
        <v>0</v>
      </c>
      <c r="GO829" s="22">
        <f>IF(HB828&gt;0,ROUND($GD$1*$GO$1,2),0)</f>
        <v>0</v>
      </c>
      <c r="GP829" s="22">
        <f>IF(HB828&gt;0,ROUND($GD$1*$GP$1,2),0)</f>
        <v>0</v>
      </c>
      <c r="GQ829" s="15">
        <f>IF(HB828&gt;0,GK829+SUM(GM829:GP829),0)</f>
        <v>0</v>
      </c>
      <c r="GR829" s="22">
        <f>IF(HB828&gt;0,ROUND(GQ829/12,2),0)</f>
        <v>0</v>
      </c>
      <c r="GS829" s="9">
        <f>INT(GR829)</f>
        <v>0</v>
      </c>
      <c r="GT829" s="23">
        <f>INT((GR829-GS829)*10)/10</f>
        <v>0</v>
      </c>
      <c r="GU829" s="17">
        <f>GR829-GS829-GT829</f>
        <v>0</v>
      </c>
      <c r="GV829" s="23">
        <f>IF(OR(GU829=0.05,GU829=0),GU829,IF(AND(GU829&gt;0.051,GU829&lt;0.1),0.1,IF(AND(GU829&gt;0.001,GU829&lt;0.05),0.05,GU829)))</f>
        <v>0</v>
      </c>
      <c r="GW829" s="23">
        <f>GS829+GT829+GV829</f>
        <v>0</v>
      </c>
      <c r="GX829">
        <f>IF(HB828&gt;0,GX828,0)</f>
        <v>0</v>
      </c>
      <c r="GY829" s="7">
        <f>ROUND(GD829+GJ829+GW829+GX829,2)</f>
        <v>0</v>
      </c>
      <c r="GZ829" s="7">
        <f>IF(AND(GY829&gt;0,GY830=0),GY829,0)</f>
        <v>0</v>
      </c>
      <c r="HA829" s="7">
        <f>IF(HB828&gt;0,HA828,0)</f>
        <v>0</v>
      </c>
      <c r="HB829" s="7">
        <f>IF(ROUND(GY829-HA829,2)&gt;0,ROUND(GY829-HA829,2),0)</f>
        <v>0</v>
      </c>
    </row>
    <row r="830" spans="1:235">
      <c r="BB830">
        <v>828</v>
      </c>
      <c r="BC830" s="7">
        <f>IF(BW829&gt;0,BC829-1000,BC829)</f>
        <v>0</v>
      </c>
      <c r="BD830" s="20">
        <f>IF(BW829&gt;0,ROUND(PMT($F$92/12,$F$96*12,-BC830),5),0)</f>
        <v>0</v>
      </c>
      <c r="BE830" s="15">
        <f>IF(BW829&gt;0,ROUND(BC830*$E$1/1000,2),0)</f>
        <v>0</v>
      </c>
      <c r="BF830" s="15">
        <f>IF(BW829&gt;0,ROUND(MIN(BC830,$F$168)*$BF$1,2),0)</f>
        <v>0</v>
      </c>
      <c r="BG830" s="22">
        <v>0</v>
      </c>
      <c r="BH830" s="22">
        <f>IF(BW829&gt;0,ROUND(MIN(BC830,$F$168)*$BH$1,0),0)</f>
        <v>0</v>
      </c>
      <c r="BI830" s="22">
        <f>IF(BW829&gt;0,ROUND(MIN(BC830,$F$168)*$BI$1,2),0)</f>
        <v>0</v>
      </c>
      <c r="BJ830" s="22">
        <f>IF(BW829&gt;0,ROUND(MIN(BC830,$F$168)*$BJ$1,2),0)</f>
        <v>0</v>
      </c>
      <c r="BK830" s="22">
        <f>IF(BW829&gt;0,ROUND(MIN(BC830,$F$168)*$BK$1,2),0)</f>
        <v>0</v>
      </c>
      <c r="BL830" s="15">
        <f>IF(BW829&gt;0,BF830+SUM(BH830:BK830),0)</f>
        <v>0</v>
      </c>
      <c r="BM830" s="22">
        <f>IF(BW829&gt;0,ROUND(BL830/12,2),0)</f>
        <v>0</v>
      </c>
      <c r="BN830" s="9">
        <f>INT(BM830)</f>
        <v>0</v>
      </c>
      <c r="BO830" s="23">
        <f>INT((BM830-BN830)*10)/10</f>
        <v>0</v>
      </c>
      <c r="BP830" s="17">
        <f>BM830-BN830-BO830</f>
        <v>0</v>
      </c>
      <c r="BQ830" s="23">
        <f>IF(OR(BP830=0.05,BP830=0),BP830,IF(AND(BP830&gt;0.051,BP830&lt;0.1),0.1,IF(AND(BP830&gt;0.001,BP830&lt;0.05),0.05,BP830)))</f>
        <v>0</v>
      </c>
      <c r="BR830" s="23">
        <f>BN830+BO830+BQ830</f>
        <v>0</v>
      </c>
      <c r="BS830">
        <f>IF(BW829&gt;0,BS829,0)</f>
        <v>0</v>
      </c>
      <c r="BT830" s="7">
        <f>SUM(BD830:BE830)+BR830+BS830</f>
        <v>0</v>
      </c>
      <c r="BU830" s="7">
        <f>IF(AND(BT830&gt;0,BT831=0),BT830,0)</f>
        <v>0</v>
      </c>
      <c r="BV830" s="7">
        <f>IF(BW829&gt;0,BV829,0)</f>
        <v>0</v>
      </c>
      <c r="BW830" s="7">
        <f>IF(ROUND(BT830-BV830,2)&gt;0,ROUND(BT830-BV830,2),0)</f>
        <v>0</v>
      </c>
      <c r="CB830">
        <v>828</v>
      </c>
      <c r="CC830" s="7">
        <f>IF(DB829&gt;0,CC829-1000,CC829)</f>
        <v>0</v>
      </c>
      <c r="CD830" s="20">
        <f>IF(DB829&gt;0,ROUND(PMT($F$92/12,$F$96*12,-CC830),5),0)</f>
        <v>0</v>
      </c>
      <c r="CE830" s="15">
        <f>IF(DB829&gt;0,ROUND(CC830*$CE$1/1000,2),0)</f>
        <v>0</v>
      </c>
      <c r="CF830" s="9">
        <f>INT(CE830)</f>
        <v>0</v>
      </c>
      <c r="CG830" s="23">
        <f>INT((CE830-CF830)*10)/10</f>
        <v>0</v>
      </c>
      <c r="CH830" s="17">
        <f>CE830-CF830-CG830</f>
        <v>0</v>
      </c>
      <c r="CI830" s="23">
        <f>IF(OR(CH830=0.05,CH830=0),CH830,IF(AND(CH830&gt;0.051,CH830&lt;0.1),0.1,IF(AND(CH830&gt;0.001,CH830&lt;0.05),0.05,CH830)))</f>
        <v>0</v>
      </c>
      <c r="CJ830" s="23">
        <f>CF830+CG830+CI830</f>
        <v>0</v>
      </c>
      <c r="CK830" s="15">
        <f>IF(DB829&gt;0,ROUND($CD$1*$CK$1,2),0)</f>
        <v>0</v>
      </c>
      <c r="CL830" s="22">
        <v>0</v>
      </c>
      <c r="CM830" s="22">
        <f>IF(DB829&gt;0,ROUND($CD$1*$CM$1,2),0)</f>
        <v>0</v>
      </c>
      <c r="CN830" s="22">
        <f>IF(DB829&gt;0,ROUND($CD$1*$CN$1,2),0)</f>
        <v>0</v>
      </c>
      <c r="CO830" s="22">
        <f>IF(DB829&gt;0,ROUND($CD$1*$CO$1,2),0)</f>
        <v>0</v>
      </c>
      <c r="CP830" s="22">
        <f>IF(DB829&gt;0,ROUND($CD$1*$CP$1,2),0)</f>
        <v>0</v>
      </c>
      <c r="CQ830" s="15">
        <f>IF(DB829&gt;0,CK830+SUM(CM830:CP830),0)</f>
        <v>0</v>
      </c>
      <c r="CR830" s="22">
        <f>IF(DB829&gt;0,ROUND(CQ830/12,2),0)</f>
        <v>0</v>
      </c>
      <c r="CS830" s="9">
        <f>INT(CR830)</f>
        <v>0</v>
      </c>
      <c r="CT830" s="23">
        <f>INT((CR830-CS830)*10)/10</f>
        <v>0</v>
      </c>
      <c r="CU830" s="17">
        <f>CR830-CS830-CT830</f>
        <v>0</v>
      </c>
      <c r="CV830" s="23">
        <f>IF(OR(CU830=0.05,CU830=0),CU830,IF(AND(CU830&gt;0.051,CU830&lt;0.1),0.1,IF(AND(CU830&gt;0.001,CU830&lt;0.05),0.05,CU830)))</f>
        <v>0</v>
      </c>
      <c r="CW830" s="23">
        <f>CS830+CT830+CV830</f>
        <v>0</v>
      </c>
      <c r="CX830">
        <f>IF(DB829&gt;0,CX829,0)</f>
        <v>0</v>
      </c>
      <c r="CY830" s="7">
        <f>ROUND(CD830+CJ830+CW830+CX830,2)</f>
        <v>0</v>
      </c>
      <c r="CZ830" s="7">
        <f>IF(AND(CY830&gt;0,CY831=0),CY830,0)</f>
        <v>0</v>
      </c>
      <c r="DA830" s="7">
        <f>IF(DB829&gt;0,DA829,0)</f>
        <v>0</v>
      </c>
      <c r="DB830" s="7">
        <f>IF(ROUND(CY830-DA830,2)&gt;0,ROUND(CY830-DA830,2),0)</f>
        <v>0</v>
      </c>
      <c r="EB830">
        <v>828</v>
      </c>
      <c r="EC830" s="7">
        <f>IF(FB829&gt;0,EC829-1000,EC829)</f>
        <v>0</v>
      </c>
      <c r="ED830" s="20">
        <f>IF(FB829&gt;0,ROUND(PMT($F$92/12,$F$96*12,-EC830),5),0)</f>
        <v>0</v>
      </c>
      <c r="EE830" s="15">
        <f>IF(FB829&gt;0,ROUND(EC830*$EE$1/1000,2),0)</f>
        <v>0</v>
      </c>
      <c r="EF830" s="9">
        <f>INT(EE830)</f>
        <v>0</v>
      </c>
      <c r="EG830" s="23">
        <f>INT((EE830-EF830)*10)/10</f>
        <v>0</v>
      </c>
      <c r="EH830" s="17">
        <f>EE830-EF830-EG830</f>
        <v>0</v>
      </c>
      <c r="EI830" s="23">
        <f>IF(OR(EH830=0.05,EH830=0),EH830,IF(AND(EH830&gt;0.051,EH830&lt;0.1),0.1,IF(AND(EH830&gt;0.001,EH830&lt;0.05),0.05,EH830)))</f>
        <v>0</v>
      </c>
      <c r="EJ830" s="23">
        <f>EF830+EG830+EI830</f>
        <v>0</v>
      </c>
      <c r="EK830" s="15">
        <f>IF(FB829&gt;0,ROUND($ED$1*$EK$1,2),0)</f>
        <v>0</v>
      </c>
      <c r="EL830" s="22">
        <v>0</v>
      </c>
      <c r="EM830" s="22">
        <f>IF(FB829&gt;0,ROUND($ED$1*$EM$1,0),0)</f>
        <v>0</v>
      </c>
      <c r="EN830" s="22">
        <f>IF(FB829&gt;0,ROUND($ED$1*$EN$1,2),0)</f>
        <v>0</v>
      </c>
      <c r="EO830" s="22">
        <f>IF(FB829&gt;0,ROUND($ED$1*$EO$1,2),0)</f>
        <v>0</v>
      </c>
      <c r="EP830" s="22">
        <f>IF(FB829&gt;0,ROUND($ED$1*$EP$1,2),0)</f>
        <v>0</v>
      </c>
      <c r="EQ830" s="15">
        <f>IF(FB829&gt;0,EK830+SUM(EM830:EP830),0)</f>
        <v>0</v>
      </c>
      <c r="ER830" s="22">
        <f>IF(FB829&gt;0,ROUND(EQ830/12,2),0)</f>
        <v>0</v>
      </c>
      <c r="ES830" s="9">
        <f>INT(ER830)</f>
        <v>0</v>
      </c>
      <c r="ET830" s="23">
        <f>INT((ER830-ES830)*10)/10</f>
        <v>0</v>
      </c>
      <c r="EU830" s="17">
        <f>ER830-ES830-ET830</f>
        <v>0</v>
      </c>
      <c r="EV830" s="23">
        <f>IF(OR(EU830=0.05,EU830=0),EU830,IF(AND(EU830&gt;0.051,EU830&lt;0.1),0.1,IF(AND(EU830&gt;0.001,EU830&lt;0.05),0.05,EU830)))</f>
        <v>0</v>
      </c>
      <c r="EW830" s="23">
        <f>ES830+ET830+EV830</f>
        <v>0</v>
      </c>
      <c r="EX830">
        <f>IF(FB829&gt;0,EX829,0)</f>
        <v>0</v>
      </c>
      <c r="EY830" s="7">
        <f>ROUND(ED830+EJ830+EW830+EX830,2)</f>
        <v>0</v>
      </c>
      <c r="EZ830" s="7">
        <f>IF(AND(EY830&gt;0,EY831=0),EY830,0)</f>
        <v>0</v>
      </c>
      <c r="FA830" s="7">
        <f>IF(FB829&gt;0,FA829,0)</f>
        <v>0</v>
      </c>
      <c r="FB830" s="7">
        <f>IF(ROUND(EY830-FA830,2)&gt;0,ROUND(EY830-FA830,2),0)</f>
        <v>0</v>
      </c>
      <c r="GB830">
        <v>828</v>
      </c>
      <c r="GC830" s="7">
        <f>IF(HB829&gt;0,GC829-1000,GC829)</f>
        <v>0</v>
      </c>
      <c r="GD830" s="20">
        <f>IF(HB829&gt;0,ROUND(PMT($F$92/12,$F$96*12,-GC830),5),0)</f>
        <v>0</v>
      </c>
      <c r="GE830" s="15">
        <f>IF(HB829&gt;0,ROUND(GC830*$GE$1/1000,2),0)</f>
        <v>0</v>
      </c>
      <c r="GF830" s="9">
        <f>INT(GE830)</f>
        <v>0</v>
      </c>
      <c r="GG830" s="23">
        <f>INT((GE830-GF830)*10)/10</f>
        <v>0</v>
      </c>
      <c r="GH830" s="17">
        <f>GE830-GF830-GG830</f>
        <v>0</v>
      </c>
      <c r="GI830" s="23">
        <f>IF(OR(GH830=0.05,GH830=0),GH830,IF(AND(GH830&gt;0.051,GH830&lt;0.1),0.1,IF(AND(GH830&gt;0.001,GH830&lt;0.05),0.05,GH830)))</f>
        <v>0</v>
      </c>
      <c r="GJ830" s="23">
        <f>GF830+GG830+GI830</f>
        <v>0</v>
      </c>
      <c r="GK830" s="15">
        <f>IF(HB829&gt;0,ROUND($GD$1*$GK$1,2),0)</f>
        <v>0</v>
      </c>
      <c r="GL830" s="22">
        <v>0</v>
      </c>
      <c r="GM830" s="22">
        <f>IF(HB829&gt;0,ROUND($GD$1*$GM$1,0),0)</f>
        <v>0</v>
      </c>
      <c r="GN830" s="22">
        <f>IF(HB829&gt;0,ROUND($GD$1*$GN$1,2),0)</f>
        <v>0</v>
      </c>
      <c r="GO830" s="22">
        <f>IF(HB829&gt;0,ROUND($GD$1*$GO$1,2),0)</f>
        <v>0</v>
      </c>
      <c r="GP830" s="22">
        <f>IF(HB829&gt;0,ROUND($GD$1*$GP$1,2),0)</f>
        <v>0</v>
      </c>
      <c r="GQ830" s="15">
        <f>IF(HB829&gt;0,GK830+SUM(GM830:GP830),0)</f>
        <v>0</v>
      </c>
      <c r="GR830" s="22">
        <f>IF(HB829&gt;0,ROUND(GQ830/12,2),0)</f>
        <v>0</v>
      </c>
      <c r="GS830" s="9">
        <f>INT(GR830)</f>
        <v>0</v>
      </c>
      <c r="GT830" s="23">
        <f>INT((GR830-GS830)*10)/10</f>
        <v>0</v>
      </c>
      <c r="GU830" s="17">
        <f>GR830-GS830-GT830</f>
        <v>0</v>
      </c>
      <c r="GV830" s="23">
        <f>IF(OR(GU830=0.05,GU830=0),GU830,IF(AND(GU830&gt;0.051,GU830&lt;0.1),0.1,IF(AND(GU830&gt;0.001,GU830&lt;0.05),0.05,GU830)))</f>
        <v>0</v>
      </c>
      <c r="GW830" s="23">
        <f>GS830+GT830+GV830</f>
        <v>0</v>
      </c>
      <c r="GX830">
        <f>IF(HB829&gt;0,GX829,0)</f>
        <v>0</v>
      </c>
      <c r="GY830" s="7">
        <f>ROUND(GD830+GJ830+GW830+GX830,2)</f>
        <v>0</v>
      </c>
      <c r="GZ830" s="7">
        <f>IF(AND(GY830&gt;0,GY831=0),GY830,0)</f>
        <v>0</v>
      </c>
      <c r="HA830" s="7">
        <f>IF(HB829&gt;0,HA829,0)</f>
        <v>0</v>
      </c>
      <c r="HB830" s="7">
        <f>IF(ROUND(GY830-HA830,2)&gt;0,ROUND(GY830-HA830,2),0)</f>
        <v>0</v>
      </c>
    </row>
    <row r="831" spans="1:235">
      <c r="BB831">
        <v>829</v>
      </c>
      <c r="BC831" s="7">
        <f>IF(BW830&gt;0,BC830-1000,BC830)</f>
        <v>0</v>
      </c>
      <c r="BD831" s="20">
        <f>IF(BW830&gt;0,ROUND(PMT($F$92/12,$F$96*12,-BC831),5),0)</f>
        <v>0</v>
      </c>
      <c r="BE831" s="15">
        <f>IF(BW830&gt;0,ROUND(BC831*$E$1/1000,2),0)</f>
        <v>0</v>
      </c>
      <c r="BF831" s="15">
        <f>IF(BW830&gt;0,ROUND(MIN(BC831,$F$168)*$BF$1,2),0)</f>
        <v>0</v>
      </c>
      <c r="BG831" s="22">
        <v>0</v>
      </c>
      <c r="BH831" s="22">
        <f>IF(BW830&gt;0,ROUND(MIN(BC831,$F$168)*$BH$1,0),0)</f>
        <v>0</v>
      </c>
      <c r="BI831" s="22">
        <f>IF(BW830&gt;0,ROUND(MIN(BC831,$F$168)*$BI$1,2),0)</f>
        <v>0</v>
      </c>
      <c r="BJ831" s="22">
        <f>IF(BW830&gt;0,ROUND(MIN(BC831,$F$168)*$BJ$1,2),0)</f>
        <v>0</v>
      </c>
      <c r="BK831" s="22">
        <f>IF(BW830&gt;0,ROUND(MIN(BC831,$F$168)*$BK$1,2),0)</f>
        <v>0</v>
      </c>
      <c r="BL831" s="15">
        <f>IF(BW830&gt;0,BF831+SUM(BH831:BK831),0)</f>
        <v>0</v>
      </c>
      <c r="BM831" s="22">
        <f>IF(BW830&gt;0,ROUND(BL831/12,2),0)</f>
        <v>0</v>
      </c>
      <c r="BN831" s="9">
        <f>INT(BM831)</f>
        <v>0</v>
      </c>
      <c r="BO831" s="23">
        <f>INT((BM831-BN831)*10)/10</f>
        <v>0</v>
      </c>
      <c r="BP831" s="17">
        <f>BM831-BN831-BO831</f>
        <v>0</v>
      </c>
      <c r="BQ831" s="23">
        <f>IF(OR(BP831=0.05,BP831=0),BP831,IF(AND(BP831&gt;0.051,BP831&lt;0.1),0.1,IF(AND(BP831&gt;0.001,BP831&lt;0.05),0.05,BP831)))</f>
        <v>0</v>
      </c>
      <c r="BR831" s="23">
        <f>BN831+BO831+BQ831</f>
        <v>0</v>
      </c>
      <c r="BS831">
        <f>IF(BW830&gt;0,BS830,0)</f>
        <v>0</v>
      </c>
      <c r="BT831" s="7">
        <f>SUM(BD831:BE831)+BR831+BS831</f>
        <v>0</v>
      </c>
      <c r="BU831" s="7">
        <f>IF(AND(BT831&gt;0,BT832=0),BT831,0)</f>
        <v>0</v>
      </c>
      <c r="BV831" s="7">
        <f>IF(BW830&gt;0,BV830,0)</f>
        <v>0</v>
      </c>
      <c r="BW831" s="7">
        <f>IF(ROUND(BT831-BV831,2)&gt;0,ROUND(BT831-BV831,2),0)</f>
        <v>0</v>
      </c>
      <c r="CB831">
        <v>829</v>
      </c>
      <c r="CC831" s="7">
        <f>IF(DB830&gt;0,CC830-1000,CC830)</f>
        <v>0</v>
      </c>
      <c r="CD831" s="20">
        <f>IF(DB830&gt;0,ROUND(PMT($F$92/12,$F$96*12,-CC831),5),0)</f>
        <v>0</v>
      </c>
      <c r="CE831" s="15">
        <f>IF(DB830&gt;0,ROUND(CC831*$CE$1/1000,2),0)</f>
        <v>0</v>
      </c>
      <c r="CF831" s="9">
        <f>INT(CE831)</f>
        <v>0</v>
      </c>
      <c r="CG831" s="23">
        <f>INT((CE831-CF831)*10)/10</f>
        <v>0</v>
      </c>
      <c r="CH831" s="17">
        <f>CE831-CF831-CG831</f>
        <v>0</v>
      </c>
      <c r="CI831" s="23">
        <f>IF(OR(CH831=0.05,CH831=0),CH831,IF(AND(CH831&gt;0.051,CH831&lt;0.1),0.1,IF(AND(CH831&gt;0.001,CH831&lt;0.05),0.05,CH831)))</f>
        <v>0</v>
      </c>
      <c r="CJ831" s="23">
        <f>CF831+CG831+CI831</f>
        <v>0</v>
      </c>
      <c r="CK831" s="15">
        <f>IF(DB830&gt;0,ROUND($CD$1*$CK$1,2),0)</f>
        <v>0</v>
      </c>
      <c r="CL831" s="22">
        <v>0</v>
      </c>
      <c r="CM831" s="22">
        <f>IF(DB830&gt;0,ROUND($CD$1*$CM$1,2),0)</f>
        <v>0</v>
      </c>
      <c r="CN831" s="22">
        <f>IF(DB830&gt;0,ROUND($CD$1*$CN$1,2),0)</f>
        <v>0</v>
      </c>
      <c r="CO831" s="22">
        <f>IF(DB830&gt;0,ROUND($CD$1*$CO$1,2),0)</f>
        <v>0</v>
      </c>
      <c r="CP831" s="22">
        <f>IF(DB830&gt;0,ROUND($CD$1*$CP$1,2),0)</f>
        <v>0</v>
      </c>
      <c r="CQ831" s="15">
        <f>IF(DB830&gt;0,CK831+SUM(CM831:CP831),0)</f>
        <v>0</v>
      </c>
      <c r="CR831" s="22">
        <f>IF(DB830&gt;0,ROUND(CQ831/12,2),0)</f>
        <v>0</v>
      </c>
      <c r="CS831" s="9">
        <f>INT(CR831)</f>
        <v>0</v>
      </c>
      <c r="CT831" s="23">
        <f>INT((CR831-CS831)*10)/10</f>
        <v>0</v>
      </c>
      <c r="CU831" s="17">
        <f>CR831-CS831-CT831</f>
        <v>0</v>
      </c>
      <c r="CV831" s="23">
        <f>IF(OR(CU831=0.05,CU831=0),CU831,IF(AND(CU831&gt;0.051,CU831&lt;0.1),0.1,IF(AND(CU831&gt;0.001,CU831&lt;0.05),0.05,CU831)))</f>
        <v>0</v>
      </c>
      <c r="CW831" s="23">
        <f>CS831+CT831+CV831</f>
        <v>0</v>
      </c>
      <c r="CX831">
        <f>IF(DB830&gt;0,CX830,0)</f>
        <v>0</v>
      </c>
      <c r="CY831" s="7">
        <f>ROUND(CD831+CJ831+CW831+CX831,2)</f>
        <v>0</v>
      </c>
      <c r="CZ831" s="7">
        <f>IF(AND(CY831&gt;0,CY832=0),CY831,0)</f>
        <v>0</v>
      </c>
      <c r="DA831" s="7">
        <f>IF(DB830&gt;0,DA830,0)</f>
        <v>0</v>
      </c>
      <c r="DB831" s="7">
        <f>IF(ROUND(CY831-DA831,2)&gt;0,ROUND(CY831-DA831,2),0)</f>
        <v>0</v>
      </c>
      <c r="EB831">
        <v>829</v>
      </c>
      <c r="EC831" s="7">
        <f>IF(FB830&gt;0,EC830-1000,EC830)</f>
        <v>0</v>
      </c>
      <c r="ED831" s="20">
        <f>IF(FB830&gt;0,ROUND(PMT($F$92/12,$F$96*12,-EC831),5),0)</f>
        <v>0</v>
      </c>
      <c r="EE831" s="15">
        <f>IF(FB830&gt;0,ROUND(EC831*$EE$1/1000,2),0)</f>
        <v>0</v>
      </c>
      <c r="EF831" s="9">
        <f>INT(EE831)</f>
        <v>0</v>
      </c>
      <c r="EG831" s="23">
        <f>INT((EE831-EF831)*10)/10</f>
        <v>0</v>
      </c>
      <c r="EH831" s="17">
        <f>EE831-EF831-EG831</f>
        <v>0</v>
      </c>
      <c r="EI831" s="23">
        <f>IF(OR(EH831=0.05,EH831=0),EH831,IF(AND(EH831&gt;0.051,EH831&lt;0.1),0.1,IF(AND(EH831&gt;0.001,EH831&lt;0.05),0.05,EH831)))</f>
        <v>0</v>
      </c>
      <c r="EJ831" s="23">
        <f>EF831+EG831+EI831</f>
        <v>0</v>
      </c>
      <c r="EK831" s="15">
        <f>IF(FB830&gt;0,ROUND($ED$1*$EK$1,2),0)</f>
        <v>0</v>
      </c>
      <c r="EL831" s="22">
        <v>0</v>
      </c>
      <c r="EM831" s="22">
        <f>IF(FB830&gt;0,ROUND($ED$1*$EM$1,0),0)</f>
        <v>0</v>
      </c>
      <c r="EN831" s="22">
        <f>IF(FB830&gt;0,ROUND($ED$1*$EN$1,2),0)</f>
        <v>0</v>
      </c>
      <c r="EO831" s="22">
        <f>IF(FB830&gt;0,ROUND($ED$1*$EO$1,2),0)</f>
        <v>0</v>
      </c>
      <c r="EP831" s="22">
        <f>IF(FB830&gt;0,ROUND($ED$1*$EP$1,2),0)</f>
        <v>0</v>
      </c>
      <c r="EQ831" s="15">
        <f>IF(FB830&gt;0,EK831+SUM(EM831:EP831),0)</f>
        <v>0</v>
      </c>
      <c r="ER831" s="22">
        <f>IF(FB830&gt;0,ROUND(EQ831/12,2),0)</f>
        <v>0</v>
      </c>
      <c r="ES831" s="9">
        <f>INT(ER831)</f>
        <v>0</v>
      </c>
      <c r="ET831" s="23">
        <f>INT((ER831-ES831)*10)/10</f>
        <v>0</v>
      </c>
      <c r="EU831" s="17">
        <f>ER831-ES831-ET831</f>
        <v>0</v>
      </c>
      <c r="EV831" s="23">
        <f>IF(OR(EU831=0.05,EU831=0),EU831,IF(AND(EU831&gt;0.051,EU831&lt;0.1),0.1,IF(AND(EU831&gt;0.001,EU831&lt;0.05),0.05,EU831)))</f>
        <v>0</v>
      </c>
      <c r="EW831" s="23">
        <f>ES831+ET831+EV831</f>
        <v>0</v>
      </c>
      <c r="EX831">
        <f>IF(FB830&gt;0,EX830,0)</f>
        <v>0</v>
      </c>
      <c r="EY831" s="7">
        <f>ROUND(ED831+EJ831+EW831+EX831,2)</f>
        <v>0</v>
      </c>
      <c r="EZ831" s="7">
        <f>IF(AND(EY831&gt;0,EY832=0),EY831,0)</f>
        <v>0</v>
      </c>
      <c r="FA831" s="7">
        <f>IF(FB830&gt;0,FA830,0)</f>
        <v>0</v>
      </c>
      <c r="FB831" s="7">
        <f>IF(ROUND(EY831-FA831,2)&gt;0,ROUND(EY831-FA831,2),0)</f>
        <v>0</v>
      </c>
      <c r="GB831">
        <v>829</v>
      </c>
      <c r="GC831" s="7">
        <f>IF(HB830&gt;0,GC830-1000,GC830)</f>
        <v>0</v>
      </c>
      <c r="GD831" s="20">
        <f>IF(HB830&gt;0,ROUND(PMT($F$92/12,$F$96*12,-GC831),5),0)</f>
        <v>0</v>
      </c>
      <c r="GE831" s="15">
        <f>IF(HB830&gt;0,ROUND(GC831*$GE$1/1000,2),0)</f>
        <v>0</v>
      </c>
      <c r="GF831" s="9">
        <f>INT(GE831)</f>
        <v>0</v>
      </c>
      <c r="GG831" s="23">
        <f>INT((GE831-GF831)*10)/10</f>
        <v>0</v>
      </c>
      <c r="GH831" s="17">
        <f>GE831-GF831-GG831</f>
        <v>0</v>
      </c>
      <c r="GI831" s="23">
        <f>IF(OR(GH831=0.05,GH831=0),GH831,IF(AND(GH831&gt;0.051,GH831&lt;0.1),0.1,IF(AND(GH831&gt;0.001,GH831&lt;0.05),0.05,GH831)))</f>
        <v>0</v>
      </c>
      <c r="GJ831" s="23">
        <f>GF831+GG831+GI831</f>
        <v>0</v>
      </c>
      <c r="GK831" s="15">
        <f>IF(HB830&gt;0,ROUND($GD$1*$GK$1,2),0)</f>
        <v>0</v>
      </c>
      <c r="GL831" s="22">
        <v>0</v>
      </c>
      <c r="GM831" s="22">
        <f>IF(HB830&gt;0,ROUND($GD$1*$GM$1,0),0)</f>
        <v>0</v>
      </c>
      <c r="GN831" s="22">
        <f>IF(HB830&gt;0,ROUND($GD$1*$GN$1,2),0)</f>
        <v>0</v>
      </c>
      <c r="GO831" s="22">
        <f>IF(HB830&gt;0,ROUND($GD$1*$GO$1,2),0)</f>
        <v>0</v>
      </c>
      <c r="GP831" s="22">
        <f>IF(HB830&gt;0,ROUND($GD$1*$GP$1,2),0)</f>
        <v>0</v>
      </c>
      <c r="GQ831" s="15">
        <f>IF(HB830&gt;0,GK831+SUM(GM831:GP831),0)</f>
        <v>0</v>
      </c>
      <c r="GR831" s="22">
        <f>IF(HB830&gt;0,ROUND(GQ831/12,2),0)</f>
        <v>0</v>
      </c>
      <c r="GS831" s="9">
        <f>INT(GR831)</f>
        <v>0</v>
      </c>
      <c r="GT831" s="23">
        <f>INT((GR831-GS831)*10)/10</f>
        <v>0</v>
      </c>
      <c r="GU831" s="17">
        <f>GR831-GS831-GT831</f>
        <v>0</v>
      </c>
      <c r="GV831" s="23">
        <f>IF(OR(GU831=0.05,GU831=0),GU831,IF(AND(GU831&gt;0.051,GU831&lt;0.1),0.1,IF(AND(GU831&gt;0.001,GU831&lt;0.05),0.05,GU831)))</f>
        <v>0</v>
      </c>
      <c r="GW831" s="23">
        <f>GS831+GT831+GV831</f>
        <v>0</v>
      </c>
      <c r="GX831">
        <f>IF(HB830&gt;0,GX830,0)</f>
        <v>0</v>
      </c>
      <c r="GY831" s="7">
        <f>ROUND(GD831+GJ831+GW831+GX831,2)</f>
        <v>0</v>
      </c>
      <c r="GZ831" s="7">
        <f>IF(AND(GY831&gt;0,GY832=0),GY831,0)</f>
        <v>0</v>
      </c>
      <c r="HA831" s="7">
        <f>IF(HB830&gt;0,HA830,0)</f>
        <v>0</v>
      </c>
      <c r="HB831" s="7">
        <f>IF(ROUND(GY831-HA831,2)&gt;0,ROUND(GY831-HA831,2),0)</f>
        <v>0</v>
      </c>
    </row>
    <row r="832" spans="1:235">
      <c r="BB832">
        <v>830</v>
      </c>
      <c r="BC832" s="7">
        <f>IF(BW831&gt;0,BC831-1000,BC831)</f>
        <v>0</v>
      </c>
      <c r="BD832" s="20">
        <f>IF(BW831&gt;0,ROUND(PMT($F$92/12,$F$96*12,-BC832),5),0)</f>
        <v>0</v>
      </c>
      <c r="BE832" s="15">
        <f>IF(BW831&gt;0,ROUND(BC832*$E$1/1000,2),0)</f>
        <v>0</v>
      </c>
      <c r="BF832" s="15">
        <f>IF(BW831&gt;0,ROUND(MIN(BC832,$F$168)*$BF$1,2),0)</f>
        <v>0</v>
      </c>
      <c r="BG832" s="22">
        <v>0</v>
      </c>
      <c r="BH832" s="22">
        <f>IF(BW831&gt;0,ROUND(MIN(BC832,$F$168)*$BH$1,0),0)</f>
        <v>0</v>
      </c>
      <c r="BI832" s="22">
        <f>IF(BW831&gt;0,ROUND(MIN(BC832,$F$168)*$BI$1,2),0)</f>
        <v>0</v>
      </c>
      <c r="BJ832" s="22">
        <f>IF(BW831&gt;0,ROUND(MIN(BC832,$F$168)*$BJ$1,2),0)</f>
        <v>0</v>
      </c>
      <c r="BK832" s="22">
        <f>IF(BW831&gt;0,ROUND(MIN(BC832,$F$168)*$BK$1,2),0)</f>
        <v>0</v>
      </c>
      <c r="BL832" s="15">
        <f>IF(BW831&gt;0,BF832+SUM(BH832:BK832),0)</f>
        <v>0</v>
      </c>
      <c r="BM832" s="22">
        <f>IF(BW831&gt;0,ROUND(BL832/12,2),0)</f>
        <v>0</v>
      </c>
      <c r="BN832" s="9">
        <f>INT(BM832)</f>
        <v>0</v>
      </c>
      <c r="BO832" s="23">
        <f>INT((BM832-BN832)*10)/10</f>
        <v>0</v>
      </c>
      <c r="BP832" s="17">
        <f>BM832-BN832-BO832</f>
        <v>0</v>
      </c>
      <c r="BQ832" s="23">
        <f>IF(OR(BP832=0.05,BP832=0),BP832,IF(AND(BP832&gt;0.051,BP832&lt;0.1),0.1,IF(AND(BP832&gt;0.001,BP832&lt;0.05),0.05,BP832)))</f>
        <v>0</v>
      </c>
      <c r="BR832" s="23">
        <f>BN832+BO832+BQ832</f>
        <v>0</v>
      </c>
      <c r="BS832">
        <f>IF(BW831&gt;0,BS831,0)</f>
        <v>0</v>
      </c>
      <c r="BT832" s="7">
        <f>SUM(BD832:BE832)+BR832+BS832</f>
        <v>0</v>
      </c>
      <c r="BU832" s="7">
        <f>IF(AND(BT832&gt;0,BT833=0),BT832,0)</f>
        <v>0</v>
      </c>
      <c r="BV832" s="7">
        <f>IF(BW831&gt;0,BV831,0)</f>
        <v>0</v>
      </c>
      <c r="BW832" s="7">
        <f>IF(ROUND(BT832-BV832,2)&gt;0,ROUND(BT832-BV832,2),0)</f>
        <v>0</v>
      </c>
      <c r="CB832">
        <v>830</v>
      </c>
      <c r="CC832" s="7">
        <f>IF(DB831&gt;0,CC831-1000,CC831)</f>
        <v>0</v>
      </c>
      <c r="CD832" s="20">
        <f>IF(DB831&gt;0,ROUND(PMT($F$92/12,$F$96*12,-CC832),5),0)</f>
        <v>0</v>
      </c>
      <c r="CE832" s="15">
        <f>IF(DB831&gt;0,ROUND(CC832*$CE$1/1000,2),0)</f>
        <v>0</v>
      </c>
      <c r="CF832" s="9">
        <f>INT(CE832)</f>
        <v>0</v>
      </c>
      <c r="CG832" s="23">
        <f>INT((CE832-CF832)*10)/10</f>
        <v>0</v>
      </c>
      <c r="CH832" s="17">
        <f>CE832-CF832-CG832</f>
        <v>0</v>
      </c>
      <c r="CI832" s="23">
        <f>IF(OR(CH832=0.05,CH832=0),CH832,IF(AND(CH832&gt;0.051,CH832&lt;0.1),0.1,IF(AND(CH832&gt;0.001,CH832&lt;0.05),0.05,CH832)))</f>
        <v>0</v>
      </c>
      <c r="CJ832" s="23">
        <f>CF832+CG832+CI832</f>
        <v>0</v>
      </c>
      <c r="CK832" s="15">
        <f>IF(DB831&gt;0,ROUND($CD$1*$CK$1,2),0)</f>
        <v>0</v>
      </c>
      <c r="CL832" s="22">
        <v>0</v>
      </c>
      <c r="CM832" s="22">
        <f>IF(DB831&gt;0,ROUND($CD$1*$CM$1,2),0)</f>
        <v>0</v>
      </c>
      <c r="CN832" s="22">
        <f>IF(DB831&gt;0,ROUND($CD$1*$CN$1,2),0)</f>
        <v>0</v>
      </c>
      <c r="CO832" s="22">
        <f>IF(DB831&gt;0,ROUND($CD$1*$CO$1,2),0)</f>
        <v>0</v>
      </c>
      <c r="CP832" s="22">
        <f>IF(DB831&gt;0,ROUND($CD$1*$CP$1,2),0)</f>
        <v>0</v>
      </c>
      <c r="CQ832" s="15">
        <f>IF(DB831&gt;0,CK832+SUM(CM832:CP832),0)</f>
        <v>0</v>
      </c>
      <c r="CR832" s="22">
        <f>IF(DB831&gt;0,ROUND(CQ832/12,2),0)</f>
        <v>0</v>
      </c>
      <c r="CS832" s="9">
        <f>INT(CR832)</f>
        <v>0</v>
      </c>
      <c r="CT832" s="23">
        <f>INT((CR832-CS832)*10)/10</f>
        <v>0</v>
      </c>
      <c r="CU832" s="17">
        <f>CR832-CS832-CT832</f>
        <v>0</v>
      </c>
      <c r="CV832" s="23">
        <f>IF(OR(CU832=0.05,CU832=0),CU832,IF(AND(CU832&gt;0.051,CU832&lt;0.1),0.1,IF(AND(CU832&gt;0.001,CU832&lt;0.05),0.05,CU832)))</f>
        <v>0</v>
      </c>
      <c r="CW832" s="23">
        <f>CS832+CT832+CV832</f>
        <v>0</v>
      </c>
      <c r="CX832">
        <f>IF(DB831&gt;0,CX831,0)</f>
        <v>0</v>
      </c>
      <c r="CY832" s="7">
        <f>ROUND(CD832+CJ832+CW832+CX832,2)</f>
        <v>0</v>
      </c>
      <c r="CZ832" s="7">
        <f>IF(AND(CY832&gt;0,CY833=0),CY832,0)</f>
        <v>0</v>
      </c>
      <c r="DA832" s="7">
        <f>IF(DB831&gt;0,DA831,0)</f>
        <v>0</v>
      </c>
      <c r="DB832" s="7">
        <f>IF(ROUND(CY832-DA832,2)&gt;0,ROUND(CY832-DA832,2),0)</f>
        <v>0</v>
      </c>
      <c r="EB832">
        <v>830</v>
      </c>
      <c r="EC832" s="7">
        <f>IF(FB831&gt;0,EC831-1000,EC831)</f>
        <v>0</v>
      </c>
      <c r="ED832" s="20">
        <f>IF(FB831&gt;0,ROUND(PMT($F$92/12,$F$96*12,-EC832),5),0)</f>
        <v>0</v>
      </c>
      <c r="EE832" s="15">
        <f>IF(FB831&gt;0,ROUND(EC832*$EE$1/1000,2),0)</f>
        <v>0</v>
      </c>
      <c r="EF832" s="9">
        <f>INT(EE832)</f>
        <v>0</v>
      </c>
      <c r="EG832" s="23">
        <f>INT((EE832-EF832)*10)/10</f>
        <v>0</v>
      </c>
      <c r="EH832" s="17">
        <f>EE832-EF832-EG832</f>
        <v>0</v>
      </c>
      <c r="EI832" s="23">
        <f>IF(OR(EH832=0.05,EH832=0),EH832,IF(AND(EH832&gt;0.051,EH832&lt;0.1),0.1,IF(AND(EH832&gt;0.001,EH832&lt;0.05),0.05,EH832)))</f>
        <v>0</v>
      </c>
      <c r="EJ832" s="23">
        <f>EF832+EG832+EI832</f>
        <v>0</v>
      </c>
      <c r="EK832" s="15">
        <f>IF(FB831&gt;0,ROUND($ED$1*$EK$1,2),0)</f>
        <v>0</v>
      </c>
      <c r="EL832" s="22">
        <v>0</v>
      </c>
      <c r="EM832" s="22">
        <f>IF(FB831&gt;0,ROUND($ED$1*$EM$1,0),0)</f>
        <v>0</v>
      </c>
      <c r="EN832" s="22">
        <f>IF(FB831&gt;0,ROUND($ED$1*$EN$1,2),0)</f>
        <v>0</v>
      </c>
      <c r="EO832" s="22">
        <f>IF(FB831&gt;0,ROUND($ED$1*$EO$1,2),0)</f>
        <v>0</v>
      </c>
      <c r="EP832" s="22">
        <f>IF(FB831&gt;0,ROUND($ED$1*$EP$1,2),0)</f>
        <v>0</v>
      </c>
      <c r="EQ832" s="15">
        <f>IF(FB831&gt;0,EK832+SUM(EM832:EP832),0)</f>
        <v>0</v>
      </c>
      <c r="ER832" s="22">
        <f>IF(FB831&gt;0,ROUND(EQ832/12,2),0)</f>
        <v>0</v>
      </c>
      <c r="ES832" s="9">
        <f>INT(ER832)</f>
        <v>0</v>
      </c>
      <c r="ET832" s="23">
        <f>INT((ER832-ES832)*10)/10</f>
        <v>0</v>
      </c>
      <c r="EU832" s="17">
        <f>ER832-ES832-ET832</f>
        <v>0</v>
      </c>
      <c r="EV832" s="23">
        <f>IF(OR(EU832=0.05,EU832=0),EU832,IF(AND(EU832&gt;0.051,EU832&lt;0.1),0.1,IF(AND(EU832&gt;0.001,EU832&lt;0.05),0.05,EU832)))</f>
        <v>0</v>
      </c>
      <c r="EW832" s="23">
        <f>ES832+ET832+EV832</f>
        <v>0</v>
      </c>
      <c r="EX832">
        <f>IF(FB831&gt;0,EX831,0)</f>
        <v>0</v>
      </c>
      <c r="EY832" s="7">
        <f>ROUND(ED832+EJ832+EW832+EX832,2)</f>
        <v>0</v>
      </c>
      <c r="EZ832" s="7">
        <f>IF(AND(EY832&gt;0,EY833=0),EY832,0)</f>
        <v>0</v>
      </c>
      <c r="FA832" s="7">
        <f>IF(FB831&gt;0,FA831,0)</f>
        <v>0</v>
      </c>
      <c r="FB832" s="7">
        <f>IF(ROUND(EY832-FA832,2)&gt;0,ROUND(EY832-FA832,2),0)</f>
        <v>0</v>
      </c>
      <c r="GB832">
        <v>830</v>
      </c>
      <c r="GC832" s="7">
        <f>IF(HB831&gt;0,GC831-1000,GC831)</f>
        <v>0</v>
      </c>
      <c r="GD832" s="20">
        <f>IF(HB831&gt;0,ROUND(PMT($F$92/12,$F$96*12,-GC832),5),0)</f>
        <v>0</v>
      </c>
      <c r="GE832" s="15">
        <f>IF(HB831&gt;0,ROUND(GC832*$GE$1/1000,2),0)</f>
        <v>0</v>
      </c>
      <c r="GF832" s="9">
        <f>INT(GE832)</f>
        <v>0</v>
      </c>
      <c r="GG832" s="23">
        <f>INT((GE832-GF832)*10)/10</f>
        <v>0</v>
      </c>
      <c r="GH832" s="17">
        <f>GE832-GF832-GG832</f>
        <v>0</v>
      </c>
      <c r="GI832" s="23">
        <f>IF(OR(GH832=0.05,GH832=0),GH832,IF(AND(GH832&gt;0.051,GH832&lt;0.1),0.1,IF(AND(GH832&gt;0.001,GH832&lt;0.05),0.05,GH832)))</f>
        <v>0</v>
      </c>
      <c r="GJ832" s="23">
        <f>GF832+GG832+GI832</f>
        <v>0</v>
      </c>
      <c r="GK832" s="15">
        <f>IF(HB831&gt;0,ROUND($GD$1*$GK$1,2),0)</f>
        <v>0</v>
      </c>
      <c r="GL832" s="22">
        <v>0</v>
      </c>
      <c r="GM832" s="22">
        <f>IF(HB831&gt;0,ROUND($GD$1*$GM$1,0),0)</f>
        <v>0</v>
      </c>
      <c r="GN832" s="22">
        <f>IF(HB831&gt;0,ROUND($GD$1*$GN$1,2),0)</f>
        <v>0</v>
      </c>
      <c r="GO832" s="22">
        <f>IF(HB831&gt;0,ROUND($GD$1*$GO$1,2),0)</f>
        <v>0</v>
      </c>
      <c r="GP832" s="22">
        <f>IF(HB831&gt;0,ROUND($GD$1*$GP$1,2),0)</f>
        <v>0</v>
      </c>
      <c r="GQ832" s="15">
        <f>IF(HB831&gt;0,GK832+SUM(GM832:GP832),0)</f>
        <v>0</v>
      </c>
      <c r="GR832" s="22">
        <f>IF(HB831&gt;0,ROUND(GQ832/12,2),0)</f>
        <v>0</v>
      </c>
      <c r="GS832" s="9">
        <f>INT(GR832)</f>
        <v>0</v>
      </c>
      <c r="GT832" s="23">
        <f>INT((GR832-GS832)*10)/10</f>
        <v>0</v>
      </c>
      <c r="GU832" s="17">
        <f>GR832-GS832-GT832</f>
        <v>0</v>
      </c>
      <c r="GV832" s="23">
        <f>IF(OR(GU832=0.05,GU832=0),GU832,IF(AND(GU832&gt;0.051,GU832&lt;0.1),0.1,IF(AND(GU832&gt;0.001,GU832&lt;0.05),0.05,GU832)))</f>
        <v>0</v>
      </c>
      <c r="GW832" s="23">
        <f>GS832+GT832+GV832</f>
        <v>0</v>
      </c>
      <c r="GX832">
        <f>IF(HB831&gt;0,GX831,0)</f>
        <v>0</v>
      </c>
      <c r="GY832" s="7">
        <f>ROUND(GD832+GJ832+GW832+GX832,2)</f>
        <v>0</v>
      </c>
      <c r="GZ832" s="7">
        <f>IF(AND(GY832&gt;0,GY833=0),GY832,0)</f>
        <v>0</v>
      </c>
      <c r="HA832" s="7">
        <f>IF(HB831&gt;0,HA831,0)</f>
        <v>0</v>
      </c>
      <c r="HB832" s="7">
        <f>IF(ROUND(GY832-HA832,2)&gt;0,ROUND(GY832-HA832,2),0)</f>
        <v>0</v>
      </c>
    </row>
    <row r="833" spans="1:235">
      <c r="BB833">
        <v>831</v>
      </c>
      <c r="BC833" s="7">
        <f>IF(BW832&gt;0,BC832-1000,BC832)</f>
        <v>0</v>
      </c>
      <c r="BD833" s="20">
        <f>IF(BW832&gt;0,ROUND(PMT($F$92/12,$F$96*12,-BC833),5),0)</f>
        <v>0</v>
      </c>
      <c r="BE833" s="15">
        <f>IF(BW832&gt;0,ROUND(BC833*$E$1/1000,2),0)</f>
        <v>0</v>
      </c>
      <c r="BF833" s="15">
        <f>IF(BW832&gt;0,ROUND(MIN(BC833,$F$168)*$BF$1,2),0)</f>
        <v>0</v>
      </c>
      <c r="BG833" s="22">
        <v>0</v>
      </c>
      <c r="BH833" s="22">
        <f>IF(BW832&gt;0,ROUND(MIN(BC833,$F$168)*$BH$1,0),0)</f>
        <v>0</v>
      </c>
      <c r="BI833" s="22">
        <f>IF(BW832&gt;0,ROUND(MIN(BC833,$F$168)*$BI$1,2),0)</f>
        <v>0</v>
      </c>
      <c r="BJ833" s="22">
        <f>IF(BW832&gt;0,ROUND(MIN(BC833,$F$168)*$BJ$1,2),0)</f>
        <v>0</v>
      </c>
      <c r="BK833" s="22">
        <f>IF(BW832&gt;0,ROUND(MIN(BC833,$F$168)*$BK$1,2),0)</f>
        <v>0</v>
      </c>
      <c r="BL833" s="15">
        <f>IF(BW832&gt;0,BF833+SUM(BH833:BK833),0)</f>
        <v>0</v>
      </c>
      <c r="BM833" s="22">
        <f>IF(BW832&gt;0,ROUND(BL833/12,2),0)</f>
        <v>0</v>
      </c>
      <c r="BN833" s="9">
        <f>INT(BM833)</f>
        <v>0</v>
      </c>
      <c r="BO833" s="23">
        <f>INT((BM833-BN833)*10)/10</f>
        <v>0</v>
      </c>
      <c r="BP833" s="17">
        <f>BM833-BN833-BO833</f>
        <v>0</v>
      </c>
      <c r="BQ833" s="23">
        <f>IF(OR(BP833=0.05,BP833=0),BP833,IF(AND(BP833&gt;0.051,BP833&lt;0.1),0.1,IF(AND(BP833&gt;0.001,BP833&lt;0.05),0.05,BP833)))</f>
        <v>0</v>
      </c>
      <c r="BR833" s="23">
        <f>BN833+BO833+BQ833</f>
        <v>0</v>
      </c>
      <c r="BS833">
        <f>IF(BW832&gt;0,BS832,0)</f>
        <v>0</v>
      </c>
      <c r="BT833" s="7">
        <f>SUM(BD833:BE833)+BR833+BS833</f>
        <v>0</v>
      </c>
      <c r="BU833" s="7">
        <f>IF(AND(BT833&gt;0,BT834=0),BT833,0)</f>
        <v>0</v>
      </c>
      <c r="BV833" s="7">
        <f>IF(BW832&gt;0,BV832,0)</f>
        <v>0</v>
      </c>
      <c r="BW833" s="7">
        <f>IF(ROUND(BT833-BV833,2)&gt;0,ROUND(BT833-BV833,2),0)</f>
        <v>0</v>
      </c>
      <c r="CB833">
        <v>831</v>
      </c>
      <c r="CC833" s="7">
        <f>IF(DB832&gt;0,CC832-1000,CC832)</f>
        <v>0</v>
      </c>
      <c r="CD833" s="20">
        <f>IF(DB832&gt;0,ROUND(PMT($F$92/12,$F$96*12,-CC833),5),0)</f>
        <v>0</v>
      </c>
      <c r="CE833" s="15">
        <f>IF(DB832&gt;0,ROUND(CC833*$CE$1/1000,2),0)</f>
        <v>0</v>
      </c>
      <c r="CF833" s="9">
        <f>INT(CE833)</f>
        <v>0</v>
      </c>
      <c r="CG833" s="23">
        <f>INT((CE833-CF833)*10)/10</f>
        <v>0</v>
      </c>
      <c r="CH833" s="17">
        <f>CE833-CF833-CG833</f>
        <v>0</v>
      </c>
      <c r="CI833" s="23">
        <f>IF(OR(CH833=0.05,CH833=0),CH833,IF(AND(CH833&gt;0.051,CH833&lt;0.1),0.1,IF(AND(CH833&gt;0.001,CH833&lt;0.05),0.05,CH833)))</f>
        <v>0</v>
      </c>
      <c r="CJ833" s="23">
        <f>CF833+CG833+CI833</f>
        <v>0</v>
      </c>
      <c r="CK833" s="15">
        <f>IF(DB832&gt;0,ROUND($CD$1*$CK$1,2),0)</f>
        <v>0</v>
      </c>
      <c r="CL833" s="22">
        <v>0</v>
      </c>
      <c r="CM833" s="22">
        <f>IF(DB832&gt;0,ROUND($CD$1*$CM$1,2),0)</f>
        <v>0</v>
      </c>
      <c r="CN833" s="22">
        <f>IF(DB832&gt;0,ROUND($CD$1*$CN$1,2),0)</f>
        <v>0</v>
      </c>
      <c r="CO833" s="22">
        <f>IF(DB832&gt;0,ROUND($CD$1*$CO$1,2),0)</f>
        <v>0</v>
      </c>
      <c r="CP833" s="22">
        <f>IF(DB832&gt;0,ROUND($CD$1*$CP$1,2),0)</f>
        <v>0</v>
      </c>
      <c r="CQ833" s="15">
        <f>IF(DB832&gt;0,CK833+SUM(CM833:CP833),0)</f>
        <v>0</v>
      </c>
      <c r="CR833" s="22">
        <f>IF(DB832&gt;0,ROUND(CQ833/12,2),0)</f>
        <v>0</v>
      </c>
      <c r="CS833" s="9">
        <f>INT(CR833)</f>
        <v>0</v>
      </c>
      <c r="CT833" s="23">
        <f>INT((CR833-CS833)*10)/10</f>
        <v>0</v>
      </c>
      <c r="CU833" s="17">
        <f>CR833-CS833-CT833</f>
        <v>0</v>
      </c>
      <c r="CV833" s="23">
        <f>IF(OR(CU833=0.05,CU833=0),CU833,IF(AND(CU833&gt;0.051,CU833&lt;0.1),0.1,IF(AND(CU833&gt;0.001,CU833&lt;0.05),0.05,CU833)))</f>
        <v>0</v>
      </c>
      <c r="CW833" s="23">
        <f>CS833+CT833+CV833</f>
        <v>0</v>
      </c>
      <c r="CX833">
        <f>IF(DB832&gt;0,CX832,0)</f>
        <v>0</v>
      </c>
      <c r="CY833" s="7">
        <f>ROUND(CD833+CJ833+CW833+CX833,2)</f>
        <v>0</v>
      </c>
      <c r="CZ833" s="7">
        <f>IF(AND(CY833&gt;0,CY834=0),CY833,0)</f>
        <v>0</v>
      </c>
      <c r="DA833" s="7">
        <f>IF(DB832&gt;0,DA832,0)</f>
        <v>0</v>
      </c>
      <c r="DB833" s="7">
        <f>IF(ROUND(CY833-DA833,2)&gt;0,ROUND(CY833-DA833,2),0)</f>
        <v>0</v>
      </c>
      <c r="EB833">
        <v>831</v>
      </c>
      <c r="EC833" s="7">
        <f>IF(FB832&gt;0,EC832-1000,EC832)</f>
        <v>0</v>
      </c>
      <c r="ED833" s="20">
        <f>IF(FB832&gt;0,ROUND(PMT($F$92/12,$F$96*12,-EC833),5),0)</f>
        <v>0</v>
      </c>
      <c r="EE833" s="15">
        <f>IF(FB832&gt;0,ROUND(EC833*$EE$1/1000,2),0)</f>
        <v>0</v>
      </c>
      <c r="EF833" s="9">
        <f>INT(EE833)</f>
        <v>0</v>
      </c>
      <c r="EG833" s="23">
        <f>INT((EE833-EF833)*10)/10</f>
        <v>0</v>
      </c>
      <c r="EH833" s="17">
        <f>EE833-EF833-EG833</f>
        <v>0</v>
      </c>
      <c r="EI833" s="23">
        <f>IF(OR(EH833=0.05,EH833=0),EH833,IF(AND(EH833&gt;0.051,EH833&lt;0.1),0.1,IF(AND(EH833&gt;0.001,EH833&lt;0.05),0.05,EH833)))</f>
        <v>0</v>
      </c>
      <c r="EJ833" s="23">
        <f>EF833+EG833+EI833</f>
        <v>0</v>
      </c>
      <c r="EK833" s="15">
        <f>IF(FB832&gt;0,ROUND($ED$1*$EK$1,2),0)</f>
        <v>0</v>
      </c>
      <c r="EL833" s="22">
        <v>0</v>
      </c>
      <c r="EM833" s="22">
        <f>IF(FB832&gt;0,ROUND($ED$1*$EM$1,0),0)</f>
        <v>0</v>
      </c>
      <c r="EN833" s="22">
        <f>IF(FB832&gt;0,ROUND($ED$1*$EN$1,2),0)</f>
        <v>0</v>
      </c>
      <c r="EO833" s="22">
        <f>IF(FB832&gt;0,ROUND($ED$1*$EO$1,2),0)</f>
        <v>0</v>
      </c>
      <c r="EP833" s="22">
        <f>IF(FB832&gt;0,ROUND($ED$1*$EP$1,2),0)</f>
        <v>0</v>
      </c>
      <c r="EQ833" s="15">
        <f>IF(FB832&gt;0,EK833+SUM(EM833:EP833),0)</f>
        <v>0</v>
      </c>
      <c r="ER833" s="22">
        <f>IF(FB832&gt;0,ROUND(EQ833/12,2),0)</f>
        <v>0</v>
      </c>
      <c r="ES833" s="9">
        <f>INT(ER833)</f>
        <v>0</v>
      </c>
      <c r="ET833" s="23">
        <f>INT((ER833-ES833)*10)/10</f>
        <v>0</v>
      </c>
      <c r="EU833" s="17">
        <f>ER833-ES833-ET833</f>
        <v>0</v>
      </c>
      <c r="EV833" s="23">
        <f>IF(OR(EU833=0.05,EU833=0),EU833,IF(AND(EU833&gt;0.051,EU833&lt;0.1),0.1,IF(AND(EU833&gt;0.001,EU833&lt;0.05),0.05,EU833)))</f>
        <v>0</v>
      </c>
      <c r="EW833" s="23">
        <f>ES833+ET833+EV833</f>
        <v>0</v>
      </c>
      <c r="EX833">
        <f>IF(FB832&gt;0,EX832,0)</f>
        <v>0</v>
      </c>
      <c r="EY833" s="7">
        <f>ROUND(ED833+EJ833+EW833+EX833,2)</f>
        <v>0</v>
      </c>
      <c r="EZ833" s="7">
        <f>IF(AND(EY833&gt;0,EY834=0),EY833,0)</f>
        <v>0</v>
      </c>
      <c r="FA833" s="7">
        <f>IF(FB832&gt;0,FA832,0)</f>
        <v>0</v>
      </c>
      <c r="FB833" s="7">
        <f>IF(ROUND(EY833-FA833,2)&gt;0,ROUND(EY833-FA833,2),0)</f>
        <v>0</v>
      </c>
      <c r="GB833">
        <v>831</v>
      </c>
      <c r="GC833" s="7">
        <f>IF(HB832&gt;0,GC832-1000,GC832)</f>
        <v>0</v>
      </c>
      <c r="GD833" s="20">
        <f>IF(HB832&gt;0,ROUND(PMT($F$92/12,$F$96*12,-GC833),5),0)</f>
        <v>0</v>
      </c>
      <c r="GE833" s="15">
        <f>IF(HB832&gt;0,ROUND(GC833*$GE$1/1000,2),0)</f>
        <v>0</v>
      </c>
      <c r="GF833" s="9">
        <f>INT(GE833)</f>
        <v>0</v>
      </c>
      <c r="GG833" s="23">
        <f>INT((GE833-GF833)*10)/10</f>
        <v>0</v>
      </c>
      <c r="GH833" s="17">
        <f>GE833-GF833-GG833</f>
        <v>0</v>
      </c>
      <c r="GI833" s="23">
        <f>IF(OR(GH833=0.05,GH833=0),GH833,IF(AND(GH833&gt;0.051,GH833&lt;0.1),0.1,IF(AND(GH833&gt;0.001,GH833&lt;0.05),0.05,GH833)))</f>
        <v>0</v>
      </c>
      <c r="GJ833" s="23">
        <f>GF833+GG833+GI833</f>
        <v>0</v>
      </c>
      <c r="GK833" s="15">
        <f>IF(HB832&gt;0,ROUND($GD$1*$GK$1,2),0)</f>
        <v>0</v>
      </c>
      <c r="GL833" s="22">
        <v>0</v>
      </c>
      <c r="GM833" s="22">
        <f>IF(HB832&gt;0,ROUND($GD$1*$GM$1,0),0)</f>
        <v>0</v>
      </c>
      <c r="GN833" s="22">
        <f>IF(HB832&gt;0,ROUND($GD$1*$GN$1,2),0)</f>
        <v>0</v>
      </c>
      <c r="GO833" s="22">
        <f>IF(HB832&gt;0,ROUND($GD$1*$GO$1,2),0)</f>
        <v>0</v>
      </c>
      <c r="GP833" s="22">
        <f>IF(HB832&gt;0,ROUND($GD$1*$GP$1,2),0)</f>
        <v>0</v>
      </c>
      <c r="GQ833" s="15">
        <f>IF(HB832&gt;0,GK833+SUM(GM833:GP833),0)</f>
        <v>0</v>
      </c>
      <c r="GR833" s="22">
        <f>IF(HB832&gt;0,ROUND(GQ833/12,2),0)</f>
        <v>0</v>
      </c>
      <c r="GS833" s="9">
        <f>INT(GR833)</f>
        <v>0</v>
      </c>
      <c r="GT833" s="23">
        <f>INT((GR833-GS833)*10)/10</f>
        <v>0</v>
      </c>
      <c r="GU833" s="17">
        <f>GR833-GS833-GT833</f>
        <v>0</v>
      </c>
      <c r="GV833" s="23">
        <f>IF(OR(GU833=0.05,GU833=0),GU833,IF(AND(GU833&gt;0.051,GU833&lt;0.1),0.1,IF(AND(GU833&gt;0.001,GU833&lt;0.05),0.05,GU833)))</f>
        <v>0</v>
      </c>
      <c r="GW833" s="23">
        <f>GS833+GT833+GV833</f>
        <v>0</v>
      </c>
      <c r="GX833">
        <f>IF(HB832&gt;0,GX832,0)</f>
        <v>0</v>
      </c>
      <c r="GY833" s="7">
        <f>ROUND(GD833+GJ833+GW833+GX833,2)</f>
        <v>0</v>
      </c>
      <c r="GZ833" s="7">
        <f>IF(AND(GY833&gt;0,GY834=0),GY833,0)</f>
        <v>0</v>
      </c>
      <c r="HA833" s="7">
        <f>IF(HB832&gt;0,HA832,0)</f>
        <v>0</v>
      </c>
      <c r="HB833" s="7">
        <f>IF(ROUND(GY833-HA833,2)&gt;0,ROUND(GY833-HA833,2),0)</f>
        <v>0</v>
      </c>
    </row>
    <row r="834" spans="1:235">
      <c r="BB834">
        <v>832</v>
      </c>
      <c r="BC834" s="7">
        <f>IF(BW833&gt;0,BC833-1000,BC833)</f>
        <v>0</v>
      </c>
      <c r="BD834" s="20">
        <f>IF(BW833&gt;0,ROUND(PMT($F$92/12,$F$96*12,-BC834),5),0)</f>
        <v>0</v>
      </c>
      <c r="BE834" s="15">
        <f>IF(BW833&gt;0,ROUND(BC834*$E$1/1000,2),0)</f>
        <v>0</v>
      </c>
      <c r="BF834" s="15">
        <f>IF(BW833&gt;0,ROUND(MIN(BC834,$F$168)*$BF$1,2),0)</f>
        <v>0</v>
      </c>
      <c r="BG834" s="22">
        <v>0</v>
      </c>
      <c r="BH834" s="22">
        <f>IF(BW833&gt;0,ROUND(MIN(BC834,$F$168)*$BH$1,0),0)</f>
        <v>0</v>
      </c>
      <c r="BI834" s="22">
        <f>IF(BW833&gt;0,ROUND(MIN(BC834,$F$168)*$BI$1,2),0)</f>
        <v>0</v>
      </c>
      <c r="BJ834" s="22">
        <f>IF(BW833&gt;0,ROUND(MIN(BC834,$F$168)*$BJ$1,2),0)</f>
        <v>0</v>
      </c>
      <c r="BK834" s="22">
        <f>IF(BW833&gt;0,ROUND(MIN(BC834,$F$168)*$BK$1,2),0)</f>
        <v>0</v>
      </c>
      <c r="BL834" s="15">
        <f>IF(BW833&gt;0,BF834+SUM(BH834:BK834),0)</f>
        <v>0</v>
      </c>
      <c r="BM834" s="22">
        <f>IF(BW833&gt;0,ROUND(BL834/12,2),0)</f>
        <v>0</v>
      </c>
      <c r="BN834" s="9">
        <f>INT(BM834)</f>
        <v>0</v>
      </c>
      <c r="BO834" s="23">
        <f>INT((BM834-BN834)*10)/10</f>
        <v>0</v>
      </c>
      <c r="BP834" s="17">
        <f>BM834-BN834-BO834</f>
        <v>0</v>
      </c>
      <c r="BQ834" s="23">
        <f>IF(OR(BP834=0.05,BP834=0),BP834,IF(AND(BP834&gt;0.051,BP834&lt;0.1),0.1,IF(AND(BP834&gt;0.001,BP834&lt;0.05),0.05,BP834)))</f>
        <v>0</v>
      </c>
      <c r="BR834" s="23">
        <f>BN834+BO834+BQ834</f>
        <v>0</v>
      </c>
      <c r="BS834">
        <f>IF(BW833&gt;0,BS833,0)</f>
        <v>0</v>
      </c>
      <c r="BT834" s="7">
        <f>SUM(BD834:BE834)+BR834+BS834</f>
        <v>0</v>
      </c>
      <c r="BU834" s="7">
        <f>IF(AND(BT834&gt;0,BT835=0),BT834,0)</f>
        <v>0</v>
      </c>
      <c r="BV834" s="7">
        <f>IF(BW833&gt;0,BV833,0)</f>
        <v>0</v>
      </c>
      <c r="BW834" s="7">
        <f>IF(ROUND(BT834-BV834,2)&gt;0,ROUND(BT834-BV834,2),0)</f>
        <v>0</v>
      </c>
      <c r="CB834">
        <v>832</v>
      </c>
      <c r="CC834" s="7">
        <f>IF(DB833&gt;0,CC833-1000,CC833)</f>
        <v>0</v>
      </c>
      <c r="CD834" s="20">
        <f>IF(DB833&gt;0,ROUND(PMT($F$92/12,$F$96*12,-CC834),5),0)</f>
        <v>0</v>
      </c>
      <c r="CE834" s="15">
        <f>IF(DB833&gt;0,ROUND(CC834*$CE$1/1000,2),0)</f>
        <v>0</v>
      </c>
      <c r="CF834" s="9">
        <f>INT(CE834)</f>
        <v>0</v>
      </c>
      <c r="CG834" s="23">
        <f>INT((CE834-CF834)*10)/10</f>
        <v>0</v>
      </c>
      <c r="CH834" s="17">
        <f>CE834-CF834-CG834</f>
        <v>0</v>
      </c>
      <c r="CI834" s="23">
        <f>IF(OR(CH834=0.05,CH834=0),CH834,IF(AND(CH834&gt;0.051,CH834&lt;0.1),0.1,IF(AND(CH834&gt;0.001,CH834&lt;0.05),0.05,CH834)))</f>
        <v>0</v>
      </c>
      <c r="CJ834" s="23">
        <f>CF834+CG834+CI834</f>
        <v>0</v>
      </c>
      <c r="CK834" s="15">
        <f>IF(DB833&gt;0,ROUND($CD$1*$CK$1,2),0)</f>
        <v>0</v>
      </c>
      <c r="CL834" s="22">
        <v>0</v>
      </c>
      <c r="CM834" s="22">
        <f>IF(DB833&gt;0,ROUND($CD$1*$CM$1,2),0)</f>
        <v>0</v>
      </c>
      <c r="CN834" s="22">
        <f>IF(DB833&gt;0,ROUND($CD$1*$CN$1,2),0)</f>
        <v>0</v>
      </c>
      <c r="CO834" s="22">
        <f>IF(DB833&gt;0,ROUND($CD$1*$CO$1,2),0)</f>
        <v>0</v>
      </c>
      <c r="CP834" s="22">
        <f>IF(DB833&gt;0,ROUND($CD$1*$CP$1,2),0)</f>
        <v>0</v>
      </c>
      <c r="CQ834" s="15">
        <f>IF(DB833&gt;0,CK834+SUM(CM834:CP834),0)</f>
        <v>0</v>
      </c>
      <c r="CR834" s="22">
        <f>IF(DB833&gt;0,ROUND(CQ834/12,2),0)</f>
        <v>0</v>
      </c>
      <c r="CS834" s="9">
        <f>INT(CR834)</f>
        <v>0</v>
      </c>
      <c r="CT834" s="23">
        <f>INT((CR834-CS834)*10)/10</f>
        <v>0</v>
      </c>
      <c r="CU834" s="17">
        <f>CR834-CS834-CT834</f>
        <v>0</v>
      </c>
      <c r="CV834" s="23">
        <f>IF(OR(CU834=0.05,CU834=0),CU834,IF(AND(CU834&gt;0.051,CU834&lt;0.1),0.1,IF(AND(CU834&gt;0.001,CU834&lt;0.05),0.05,CU834)))</f>
        <v>0</v>
      </c>
      <c r="CW834" s="23">
        <f>CS834+CT834+CV834</f>
        <v>0</v>
      </c>
      <c r="CX834">
        <f>IF(DB833&gt;0,CX833,0)</f>
        <v>0</v>
      </c>
      <c r="CY834" s="7">
        <f>ROUND(CD834+CJ834+CW834+CX834,2)</f>
        <v>0</v>
      </c>
      <c r="CZ834" s="7">
        <f>IF(AND(CY834&gt;0,CY835=0),CY834,0)</f>
        <v>0</v>
      </c>
      <c r="DA834" s="7">
        <f>IF(DB833&gt;0,DA833,0)</f>
        <v>0</v>
      </c>
      <c r="DB834" s="7">
        <f>IF(ROUND(CY834-DA834,2)&gt;0,ROUND(CY834-DA834,2),0)</f>
        <v>0</v>
      </c>
      <c r="EB834">
        <v>832</v>
      </c>
      <c r="EC834" s="7">
        <f>IF(FB833&gt;0,EC833-1000,EC833)</f>
        <v>0</v>
      </c>
      <c r="ED834" s="20">
        <f>IF(FB833&gt;0,ROUND(PMT($F$92/12,$F$96*12,-EC834),5),0)</f>
        <v>0</v>
      </c>
      <c r="EE834" s="15">
        <f>IF(FB833&gt;0,ROUND(EC834*$EE$1/1000,2),0)</f>
        <v>0</v>
      </c>
      <c r="EF834" s="9">
        <f>INT(EE834)</f>
        <v>0</v>
      </c>
      <c r="EG834" s="23">
        <f>INT((EE834-EF834)*10)/10</f>
        <v>0</v>
      </c>
      <c r="EH834" s="17">
        <f>EE834-EF834-EG834</f>
        <v>0</v>
      </c>
      <c r="EI834" s="23">
        <f>IF(OR(EH834=0.05,EH834=0),EH834,IF(AND(EH834&gt;0.051,EH834&lt;0.1),0.1,IF(AND(EH834&gt;0.001,EH834&lt;0.05),0.05,EH834)))</f>
        <v>0</v>
      </c>
      <c r="EJ834" s="23">
        <f>EF834+EG834+EI834</f>
        <v>0</v>
      </c>
      <c r="EK834" s="15">
        <f>IF(FB833&gt;0,ROUND($ED$1*$EK$1,2),0)</f>
        <v>0</v>
      </c>
      <c r="EL834" s="22">
        <v>0</v>
      </c>
      <c r="EM834" s="22">
        <f>IF(FB833&gt;0,ROUND($ED$1*$EM$1,0),0)</f>
        <v>0</v>
      </c>
      <c r="EN834" s="22">
        <f>IF(FB833&gt;0,ROUND($ED$1*$EN$1,2),0)</f>
        <v>0</v>
      </c>
      <c r="EO834" s="22">
        <f>IF(FB833&gt;0,ROUND($ED$1*$EO$1,2),0)</f>
        <v>0</v>
      </c>
      <c r="EP834" s="22">
        <f>IF(FB833&gt;0,ROUND($ED$1*$EP$1,2),0)</f>
        <v>0</v>
      </c>
      <c r="EQ834" s="15">
        <f>IF(FB833&gt;0,EK834+SUM(EM834:EP834),0)</f>
        <v>0</v>
      </c>
      <c r="ER834" s="22">
        <f>IF(FB833&gt;0,ROUND(EQ834/12,2),0)</f>
        <v>0</v>
      </c>
      <c r="ES834" s="9">
        <f>INT(ER834)</f>
        <v>0</v>
      </c>
      <c r="ET834" s="23">
        <f>INT((ER834-ES834)*10)/10</f>
        <v>0</v>
      </c>
      <c r="EU834" s="17">
        <f>ER834-ES834-ET834</f>
        <v>0</v>
      </c>
      <c r="EV834" s="23">
        <f>IF(OR(EU834=0.05,EU834=0),EU834,IF(AND(EU834&gt;0.051,EU834&lt;0.1),0.1,IF(AND(EU834&gt;0.001,EU834&lt;0.05),0.05,EU834)))</f>
        <v>0</v>
      </c>
      <c r="EW834" s="23">
        <f>ES834+ET834+EV834</f>
        <v>0</v>
      </c>
      <c r="EX834">
        <f>IF(FB833&gt;0,EX833,0)</f>
        <v>0</v>
      </c>
      <c r="EY834" s="7">
        <f>ROUND(ED834+EJ834+EW834+EX834,2)</f>
        <v>0</v>
      </c>
      <c r="EZ834" s="7">
        <f>IF(AND(EY834&gt;0,EY835=0),EY834,0)</f>
        <v>0</v>
      </c>
      <c r="FA834" s="7">
        <f>IF(FB833&gt;0,FA833,0)</f>
        <v>0</v>
      </c>
      <c r="FB834" s="7">
        <f>IF(ROUND(EY834-FA834,2)&gt;0,ROUND(EY834-FA834,2),0)</f>
        <v>0</v>
      </c>
      <c r="GB834">
        <v>832</v>
      </c>
      <c r="GC834" s="7">
        <f>IF(HB833&gt;0,GC833-1000,GC833)</f>
        <v>0</v>
      </c>
      <c r="GD834" s="20">
        <f>IF(HB833&gt;0,ROUND(PMT($F$92/12,$F$96*12,-GC834),5),0)</f>
        <v>0</v>
      </c>
      <c r="GE834" s="15">
        <f>IF(HB833&gt;0,ROUND(GC834*$GE$1/1000,2),0)</f>
        <v>0</v>
      </c>
      <c r="GF834" s="9">
        <f>INT(GE834)</f>
        <v>0</v>
      </c>
      <c r="GG834" s="23">
        <f>INT((GE834-GF834)*10)/10</f>
        <v>0</v>
      </c>
      <c r="GH834" s="17">
        <f>GE834-GF834-GG834</f>
        <v>0</v>
      </c>
      <c r="GI834" s="23">
        <f>IF(OR(GH834=0.05,GH834=0),GH834,IF(AND(GH834&gt;0.051,GH834&lt;0.1),0.1,IF(AND(GH834&gt;0.001,GH834&lt;0.05),0.05,GH834)))</f>
        <v>0</v>
      </c>
      <c r="GJ834" s="23">
        <f>GF834+GG834+GI834</f>
        <v>0</v>
      </c>
      <c r="GK834" s="15">
        <f>IF(HB833&gt;0,ROUND($GD$1*$GK$1,2),0)</f>
        <v>0</v>
      </c>
      <c r="GL834" s="22">
        <v>0</v>
      </c>
      <c r="GM834" s="22">
        <f>IF(HB833&gt;0,ROUND($GD$1*$GM$1,0),0)</f>
        <v>0</v>
      </c>
      <c r="GN834" s="22">
        <f>IF(HB833&gt;0,ROUND($GD$1*$GN$1,2),0)</f>
        <v>0</v>
      </c>
      <c r="GO834" s="22">
        <f>IF(HB833&gt;0,ROUND($GD$1*$GO$1,2),0)</f>
        <v>0</v>
      </c>
      <c r="GP834" s="22">
        <f>IF(HB833&gt;0,ROUND($GD$1*$GP$1,2),0)</f>
        <v>0</v>
      </c>
      <c r="GQ834" s="15">
        <f>IF(HB833&gt;0,GK834+SUM(GM834:GP834),0)</f>
        <v>0</v>
      </c>
      <c r="GR834" s="22">
        <f>IF(HB833&gt;0,ROUND(GQ834/12,2),0)</f>
        <v>0</v>
      </c>
      <c r="GS834" s="9">
        <f>INT(GR834)</f>
        <v>0</v>
      </c>
      <c r="GT834" s="23">
        <f>INT((GR834-GS834)*10)/10</f>
        <v>0</v>
      </c>
      <c r="GU834" s="17">
        <f>GR834-GS834-GT834</f>
        <v>0</v>
      </c>
      <c r="GV834" s="23">
        <f>IF(OR(GU834=0.05,GU834=0),GU834,IF(AND(GU834&gt;0.051,GU834&lt;0.1),0.1,IF(AND(GU834&gt;0.001,GU834&lt;0.05),0.05,GU834)))</f>
        <v>0</v>
      </c>
      <c r="GW834" s="23">
        <f>GS834+GT834+GV834</f>
        <v>0</v>
      </c>
      <c r="GX834">
        <f>IF(HB833&gt;0,GX833,0)</f>
        <v>0</v>
      </c>
      <c r="GY834" s="7">
        <f>ROUND(GD834+GJ834+GW834+GX834,2)</f>
        <v>0</v>
      </c>
      <c r="GZ834" s="7">
        <f>IF(AND(GY834&gt;0,GY835=0),GY834,0)</f>
        <v>0</v>
      </c>
      <c r="HA834" s="7">
        <f>IF(HB833&gt;0,HA833,0)</f>
        <v>0</v>
      </c>
      <c r="HB834" s="7">
        <f>IF(ROUND(GY834-HA834,2)&gt;0,ROUND(GY834-HA834,2),0)</f>
        <v>0</v>
      </c>
    </row>
    <row r="835" spans="1:235">
      <c r="BB835">
        <v>833</v>
      </c>
      <c r="BC835" s="7">
        <f>IF(BW834&gt;0,BC834-1000,BC834)</f>
        <v>0</v>
      </c>
      <c r="BD835" s="20">
        <f>IF(BW834&gt;0,ROUND(PMT($F$92/12,$F$96*12,-BC835),5),0)</f>
        <v>0</v>
      </c>
      <c r="BE835" s="15">
        <f>IF(BW834&gt;0,ROUND(BC835*$E$1/1000,2),0)</f>
        <v>0</v>
      </c>
      <c r="BF835" s="15">
        <f>IF(BW834&gt;0,ROUND(MIN(BC835,$F$168)*$BF$1,2),0)</f>
        <v>0</v>
      </c>
      <c r="BG835" s="22">
        <v>0</v>
      </c>
      <c r="BH835" s="22">
        <f>IF(BW834&gt;0,ROUND(MIN(BC835,$F$168)*$BH$1,0),0)</f>
        <v>0</v>
      </c>
      <c r="BI835" s="22">
        <f>IF(BW834&gt;0,ROUND(MIN(BC835,$F$168)*$BI$1,2),0)</f>
        <v>0</v>
      </c>
      <c r="BJ835" s="22">
        <f>IF(BW834&gt;0,ROUND(MIN(BC835,$F$168)*$BJ$1,2),0)</f>
        <v>0</v>
      </c>
      <c r="BK835" s="22">
        <f>IF(BW834&gt;0,ROUND(MIN(BC835,$F$168)*$BK$1,2),0)</f>
        <v>0</v>
      </c>
      <c r="BL835" s="15">
        <f>IF(BW834&gt;0,BF835+SUM(BH835:BK835),0)</f>
        <v>0</v>
      </c>
      <c r="BM835" s="22">
        <f>IF(BW834&gt;0,ROUND(BL835/12,2),0)</f>
        <v>0</v>
      </c>
      <c r="BN835" s="9">
        <f>INT(BM835)</f>
        <v>0</v>
      </c>
      <c r="BO835" s="23">
        <f>INT((BM835-BN835)*10)/10</f>
        <v>0</v>
      </c>
      <c r="BP835" s="17">
        <f>BM835-BN835-BO835</f>
        <v>0</v>
      </c>
      <c r="BQ835" s="23">
        <f>IF(OR(BP835=0.05,BP835=0),BP835,IF(AND(BP835&gt;0.051,BP835&lt;0.1),0.1,IF(AND(BP835&gt;0.001,BP835&lt;0.05),0.05,BP835)))</f>
        <v>0</v>
      </c>
      <c r="BR835" s="23">
        <f>BN835+BO835+BQ835</f>
        <v>0</v>
      </c>
      <c r="BS835">
        <f>IF(BW834&gt;0,BS834,0)</f>
        <v>0</v>
      </c>
      <c r="BT835" s="7">
        <f>SUM(BD835:BE835)+BR835+BS835</f>
        <v>0</v>
      </c>
      <c r="BU835" s="7">
        <f>IF(AND(BT835&gt;0,BT836=0),BT835,0)</f>
        <v>0</v>
      </c>
      <c r="BV835" s="7">
        <f>IF(BW834&gt;0,BV834,0)</f>
        <v>0</v>
      </c>
      <c r="BW835" s="7">
        <f>IF(ROUND(BT835-BV835,2)&gt;0,ROUND(BT835-BV835,2),0)</f>
        <v>0</v>
      </c>
      <c r="CB835">
        <v>833</v>
      </c>
      <c r="CC835" s="7">
        <f>IF(DB834&gt;0,CC834-1000,CC834)</f>
        <v>0</v>
      </c>
      <c r="CD835" s="20">
        <f>IF(DB834&gt;0,ROUND(PMT($F$92/12,$F$96*12,-CC835),5),0)</f>
        <v>0</v>
      </c>
      <c r="CE835" s="15">
        <f>IF(DB834&gt;0,ROUND(CC835*$CE$1/1000,2),0)</f>
        <v>0</v>
      </c>
      <c r="CF835" s="9">
        <f>INT(CE835)</f>
        <v>0</v>
      </c>
      <c r="CG835" s="23">
        <f>INT((CE835-CF835)*10)/10</f>
        <v>0</v>
      </c>
      <c r="CH835" s="17">
        <f>CE835-CF835-CG835</f>
        <v>0</v>
      </c>
      <c r="CI835" s="23">
        <f>IF(OR(CH835=0.05,CH835=0),CH835,IF(AND(CH835&gt;0.051,CH835&lt;0.1),0.1,IF(AND(CH835&gt;0.001,CH835&lt;0.05),0.05,CH835)))</f>
        <v>0</v>
      </c>
      <c r="CJ835" s="23">
        <f>CF835+CG835+CI835</f>
        <v>0</v>
      </c>
      <c r="CK835" s="15">
        <f>IF(DB834&gt;0,ROUND($CD$1*$CK$1,2),0)</f>
        <v>0</v>
      </c>
      <c r="CL835" s="22">
        <v>0</v>
      </c>
      <c r="CM835" s="22">
        <f>IF(DB834&gt;0,ROUND($CD$1*$CM$1,2),0)</f>
        <v>0</v>
      </c>
      <c r="CN835" s="22">
        <f>IF(DB834&gt;0,ROUND($CD$1*$CN$1,2),0)</f>
        <v>0</v>
      </c>
      <c r="CO835" s="22">
        <f>IF(DB834&gt;0,ROUND($CD$1*$CO$1,2),0)</f>
        <v>0</v>
      </c>
      <c r="CP835" s="22">
        <f>IF(DB834&gt;0,ROUND($CD$1*$CP$1,2),0)</f>
        <v>0</v>
      </c>
      <c r="CQ835" s="15">
        <f>IF(DB834&gt;0,CK835+SUM(CM835:CP835),0)</f>
        <v>0</v>
      </c>
      <c r="CR835" s="22">
        <f>IF(DB834&gt;0,ROUND(CQ835/12,2),0)</f>
        <v>0</v>
      </c>
      <c r="CS835" s="9">
        <f>INT(CR835)</f>
        <v>0</v>
      </c>
      <c r="CT835" s="23">
        <f>INT((CR835-CS835)*10)/10</f>
        <v>0</v>
      </c>
      <c r="CU835" s="17">
        <f>CR835-CS835-CT835</f>
        <v>0</v>
      </c>
      <c r="CV835" s="23">
        <f>IF(OR(CU835=0.05,CU835=0),CU835,IF(AND(CU835&gt;0.051,CU835&lt;0.1),0.1,IF(AND(CU835&gt;0.001,CU835&lt;0.05),0.05,CU835)))</f>
        <v>0</v>
      </c>
      <c r="CW835" s="23">
        <f>CS835+CT835+CV835</f>
        <v>0</v>
      </c>
      <c r="CX835">
        <f>IF(DB834&gt;0,CX834,0)</f>
        <v>0</v>
      </c>
      <c r="CY835" s="7">
        <f>ROUND(CD835+CJ835+CW835+CX835,2)</f>
        <v>0</v>
      </c>
      <c r="CZ835" s="7">
        <f>IF(AND(CY835&gt;0,CY836=0),CY835,0)</f>
        <v>0</v>
      </c>
      <c r="DA835" s="7">
        <f>IF(DB834&gt;0,DA834,0)</f>
        <v>0</v>
      </c>
      <c r="DB835" s="7">
        <f>IF(ROUND(CY835-DA835,2)&gt;0,ROUND(CY835-DA835,2),0)</f>
        <v>0</v>
      </c>
      <c r="EB835">
        <v>833</v>
      </c>
      <c r="EC835" s="7">
        <f>IF(FB834&gt;0,EC834-1000,EC834)</f>
        <v>0</v>
      </c>
      <c r="ED835" s="20">
        <f>IF(FB834&gt;0,ROUND(PMT($F$92/12,$F$96*12,-EC835),5),0)</f>
        <v>0</v>
      </c>
      <c r="EE835" s="15">
        <f>IF(FB834&gt;0,ROUND(EC835*$EE$1/1000,2),0)</f>
        <v>0</v>
      </c>
      <c r="EF835" s="9">
        <f>INT(EE835)</f>
        <v>0</v>
      </c>
      <c r="EG835" s="23">
        <f>INT((EE835-EF835)*10)/10</f>
        <v>0</v>
      </c>
      <c r="EH835" s="17">
        <f>EE835-EF835-EG835</f>
        <v>0</v>
      </c>
      <c r="EI835" s="23">
        <f>IF(OR(EH835=0.05,EH835=0),EH835,IF(AND(EH835&gt;0.051,EH835&lt;0.1),0.1,IF(AND(EH835&gt;0.001,EH835&lt;0.05),0.05,EH835)))</f>
        <v>0</v>
      </c>
      <c r="EJ835" s="23">
        <f>EF835+EG835+EI835</f>
        <v>0</v>
      </c>
      <c r="EK835" s="15">
        <f>IF(FB834&gt;0,ROUND($ED$1*$EK$1,2),0)</f>
        <v>0</v>
      </c>
      <c r="EL835" s="22">
        <v>0</v>
      </c>
      <c r="EM835" s="22">
        <f>IF(FB834&gt;0,ROUND($ED$1*$EM$1,0),0)</f>
        <v>0</v>
      </c>
      <c r="EN835" s="22">
        <f>IF(FB834&gt;0,ROUND($ED$1*$EN$1,2),0)</f>
        <v>0</v>
      </c>
      <c r="EO835" s="22">
        <f>IF(FB834&gt;0,ROUND($ED$1*$EO$1,2),0)</f>
        <v>0</v>
      </c>
      <c r="EP835" s="22">
        <f>IF(FB834&gt;0,ROUND($ED$1*$EP$1,2),0)</f>
        <v>0</v>
      </c>
      <c r="EQ835" s="15">
        <f>IF(FB834&gt;0,EK835+SUM(EM835:EP835),0)</f>
        <v>0</v>
      </c>
      <c r="ER835" s="22">
        <f>IF(FB834&gt;0,ROUND(EQ835/12,2),0)</f>
        <v>0</v>
      </c>
      <c r="ES835" s="9">
        <f>INT(ER835)</f>
        <v>0</v>
      </c>
      <c r="ET835" s="23">
        <f>INT((ER835-ES835)*10)/10</f>
        <v>0</v>
      </c>
      <c r="EU835" s="17">
        <f>ER835-ES835-ET835</f>
        <v>0</v>
      </c>
      <c r="EV835" s="23">
        <f>IF(OR(EU835=0.05,EU835=0),EU835,IF(AND(EU835&gt;0.051,EU835&lt;0.1),0.1,IF(AND(EU835&gt;0.001,EU835&lt;0.05),0.05,EU835)))</f>
        <v>0</v>
      </c>
      <c r="EW835" s="23">
        <f>ES835+ET835+EV835</f>
        <v>0</v>
      </c>
      <c r="EX835">
        <f>IF(FB834&gt;0,EX834,0)</f>
        <v>0</v>
      </c>
      <c r="EY835" s="7">
        <f>ROUND(ED835+EJ835+EW835+EX835,2)</f>
        <v>0</v>
      </c>
      <c r="EZ835" s="7">
        <f>IF(AND(EY835&gt;0,EY836=0),EY835,0)</f>
        <v>0</v>
      </c>
      <c r="FA835" s="7">
        <f>IF(FB834&gt;0,FA834,0)</f>
        <v>0</v>
      </c>
      <c r="FB835" s="7">
        <f>IF(ROUND(EY835-FA835,2)&gt;0,ROUND(EY835-FA835,2),0)</f>
        <v>0</v>
      </c>
      <c r="GB835">
        <v>833</v>
      </c>
      <c r="GC835" s="7">
        <f>IF(HB834&gt;0,GC834-1000,GC834)</f>
        <v>0</v>
      </c>
      <c r="GD835" s="20">
        <f>IF(HB834&gt;0,ROUND(PMT($F$92/12,$F$96*12,-GC835),5),0)</f>
        <v>0</v>
      </c>
      <c r="GE835" s="15">
        <f>IF(HB834&gt;0,ROUND(GC835*$GE$1/1000,2),0)</f>
        <v>0</v>
      </c>
      <c r="GF835" s="9">
        <f>INT(GE835)</f>
        <v>0</v>
      </c>
      <c r="GG835" s="23">
        <f>INT((GE835-GF835)*10)/10</f>
        <v>0</v>
      </c>
      <c r="GH835" s="17">
        <f>GE835-GF835-GG835</f>
        <v>0</v>
      </c>
      <c r="GI835" s="23">
        <f>IF(OR(GH835=0.05,GH835=0),GH835,IF(AND(GH835&gt;0.051,GH835&lt;0.1),0.1,IF(AND(GH835&gt;0.001,GH835&lt;0.05),0.05,GH835)))</f>
        <v>0</v>
      </c>
      <c r="GJ835" s="23">
        <f>GF835+GG835+GI835</f>
        <v>0</v>
      </c>
      <c r="GK835" s="15">
        <f>IF(HB834&gt;0,ROUND($GD$1*$GK$1,2),0)</f>
        <v>0</v>
      </c>
      <c r="GL835" s="22">
        <v>0</v>
      </c>
      <c r="GM835" s="22">
        <f>IF(HB834&gt;0,ROUND($GD$1*$GM$1,0),0)</f>
        <v>0</v>
      </c>
      <c r="GN835" s="22">
        <f>IF(HB834&gt;0,ROUND($GD$1*$GN$1,2),0)</f>
        <v>0</v>
      </c>
      <c r="GO835" s="22">
        <f>IF(HB834&gt;0,ROUND($GD$1*$GO$1,2),0)</f>
        <v>0</v>
      </c>
      <c r="GP835" s="22">
        <f>IF(HB834&gt;0,ROUND($GD$1*$GP$1,2),0)</f>
        <v>0</v>
      </c>
      <c r="GQ835" s="15">
        <f>IF(HB834&gt;0,GK835+SUM(GM835:GP835),0)</f>
        <v>0</v>
      </c>
      <c r="GR835" s="22">
        <f>IF(HB834&gt;0,ROUND(GQ835/12,2),0)</f>
        <v>0</v>
      </c>
      <c r="GS835" s="9">
        <f>INT(GR835)</f>
        <v>0</v>
      </c>
      <c r="GT835" s="23">
        <f>INT((GR835-GS835)*10)/10</f>
        <v>0</v>
      </c>
      <c r="GU835" s="17">
        <f>GR835-GS835-GT835</f>
        <v>0</v>
      </c>
      <c r="GV835" s="23">
        <f>IF(OR(GU835=0.05,GU835=0),GU835,IF(AND(GU835&gt;0.051,GU835&lt;0.1),0.1,IF(AND(GU835&gt;0.001,GU835&lt;0.05),0.05,GU835)))</f>
        <v>0</v>
      </c>
      <c r="GW835" s="23">
        <f>GS835+GT835+GV835</f>
        <v>0</v>
      </c>
      <c r="GX835">
        <f>IF(HB834&gt;0,GX834,0)</f>
        <v>0</v>
      </c>
      <c r="GY835" s="7">
        <f>ROUND(GD835+GJ835+GW835+GX835,2)</f>
        <v>0</v>
      </c>
      <c r="GZ835" s="7">
        <f>IF(AND(GY835&gt;0,GY836=0),GY835,0)</f>
        <v>0</v>
      </c>
      <c r="HA835" s="7">
        <f>IF(HB834&gt;0,HA834,0)</f>
        <v>0</v>
      </c>
      <c r="HB835" s="7">
        <f>IF(ROUND(GY835-HA835,2)&gt;0,ROUND(GY835-HA835,2),0)</f>
        <v>0</v>
      </c>
    </row>
    <row r="836" spans="1:235">
      <c r="BB836">
        <v>834</v>
      </c>
      <c r="BC836" s="7">
        <f>IF(BW835&gt;0,BC835-1000,BC835)</f>
        <v>0</v>
      </c>
      <c r="BD836" s="20">
        <f>IF(BW835&gt;0,ROUND(PMT($F$92/12,$F$96*12,-BC836),5),0)</f>
        <v>0</v>
      </c>
      <c r="BE836" s="15">
        <f>IF(BW835&gt;0,ROUND(BC836*$E$1/1000,2),0)</f>
        <v>0</v>
      </c>
      <c r="BF836" s="15">
        <f>IF(BW835&gt;0,ROUND(MIN(BC836,$F$168)*$BF$1,2),0)</f>
        <v>0</v>
      </c>
      <c r="BG836" s="22">
        <v>0</v>
      </c>
      <c r="BH836" s="22">
        <f>IF(BW835&gt;0,ROUND(MIN(BC836,$F$168)*$BH$1,0),0)</f>
        <v>0</v>
      </c>
      <c r="BI836" s="22">
        <f>IF(BW835&gt;0,ROUND(MIN(BC836,$F$168)*$BI$1,2),0)</f>
        <v>0</v>
      </c>
      <c r="BJ836" s="22">
        <f>IF(BW835&gt;0,ROUND(MIN(BC836,$F$168)*$BJ$1,2),0)</f>
        <v>0</v>
      </c>
      <c r="BK836" s="22">
        <f>IF(BW835&gt;0,ROUND(MIN(BC836,$F$168)*$BK$1,2),0)</f>
        <v>0</v>
      </c>
      <c r="BL836" s="15">
        <f>IF(BW835&gt;0,BF836+SUM(BH836:BK836),0)</f>
        <v>0</v>
      </c>
      <c r="BM836" s="22">
        <f>IF(BW835&gt;0,ROUND(BL836/12,2),0)</f>
        <v>0</v>
      </c>
      <c r="BN836" s="9">
        <f>INT(BM836)</f>
        <v>0</v>
      </c>
      <c r="BO836" s="23">
        <f>INT((BM836-BN836)*10)/10</f>
        <v>0</v>
      </c>
      <c r="BP836" s="17">
        <f>BM836-BN836-BO836</f>
        <v>0</v>
      </c>
      <c r="BQ836" s="23">
        <f>IF(OR(BP836=0.05,BP836=0),BP836,IF(AND(BP836&gt;0.051,BP836&lt;0.1),0.1,IF(AND(BP836&gt;0.001,BP836&lt;0.05),0.05,BP836)))</f>
        <v>0</v>
      </c>
      <c r="BR836" s="23">
        <f>BN836+BO836+BQ836</f>
        <v>0</v>
      </c>
      <c r="BS836">
        <f>IF(BW835&gt;0,BS835,0)</f>
        <v>0</v>
      </c>
      <c r="BT836" s="7">
        <f>SUM(BD836:BE836)+BR836+BS836</f>
        <v>0</v>
      </c>
      <c r="BU836" s="7">
        <f>IF(AND(BT836&gt;0,BT837=0),BT836,0)</f>
        <v>0</v>
      </c>
      <c r="BV836" s="7">
        <f>IF(BW835&gt;0,BV835,0)</f>
        <v>0</v>
      </c>
      <c r="BW836" s="7">
        <f>IF(ROUND(BT836-BV836,2)&gt;0,ROUND(BT836-BV836,2),0)</f>
        <v>0</v>
      </c>
      <c r="CB836">
        <v>834</v>
      </c>
      <c r="CC836" s="7">
        <f>IF(DB835&gt;0,CC835-1000,CC835)</f>
        <v>0</v>
      </c>
      <c r="CD836" s="20">
        <f>IF(DB835&gt;0,ROUND(PMT($F$92/12,$F$96*12,-CC836),5),0)</f>
        <v>0</v>
      </c>
      <c r="CE836" s="15">
        <f>IF(DB835&gt;0,ROUND(CC836*$CE$1/1000,2),0)</f>
        <v>0</v>
      </c>
      <c r="CF836" s="9">
        <f>INT(CE836)</f>
        <v>0</v>
      </c>
      <c r="CG836" s="23">
        <f>INT((CE836-CF836)*10)/10</f>
        <v>0</v>
      </c>
      <c r="CH836" s="17">
        <f>CE836-CF836-CG836</f>
        <v>0</v>
      </c>
      <c r="CI836" s="23">
        <f>IF(OR(CH836=0.05,CH836=0),CH836,IF(AND(CH836&gt;0.051,CH836&lt;0.1),0.1,IF(AND(CH836&gt;0.001,CH836&lt;0.05),0.05,CH836)))</f>
        <v>0</v>
      </c>
      <c r="CJ836" s="23">
        <f>CF836+CG836+CI836</f>
        <v>0</v>
      </c>
      <c r="CK836" s="15">
        <f>IF(DB835&gt;0,ROUND($CD$1*$CK$1,2),0)</f>
        <v>0</v>
      </c>
      <c r="CL836" s="22">
        <v>0</v>
      </c>
      <c r="CM836" s="22">
        <f>IF(DB835&gt;0,ROUND($CD$1*$CM$1,2),0)</f>
        <v>0</v>
      </c>
      <c r="CN836" s="22">
        <f>IF(DB835&gt;0,ROUND($CD$1*$CN$1,2),0)</f>
        <v>0</v>
      </c>
      <c r="CO836" s="22">
        <f>IF(DB835&gt;0,ROUND($CD$1*$CO$1,2),0)</f>
        <v>0</v>
      </c>
      <c r="CP836" s="22">
        <f>IF(DB835&gt;0,ROUND($CD$1*$CP$1,2),0)</f>
        <v>0</v>
      </c>
      <c r="CQ836" s="15">
        <f>IF(DB835&gt;0,CK836+SUM(CM836:CP836),0)</f>
        <v>0</v>
      </c>
      <c r="CR836" s="22">
        <f>IF(DB835&gt;0,ROUND(CQ836/12,2),0)</f>
        <v>0</v>
      </c>
      <c r="CS836" s="9">
        <f>INT(CR836)</f>
        <v>0</v>
      </c>
      <c r="CT836" s="23">
        <f>INT((CR836-CS836)*10)/10</f>
        <v>0</v>
      </c>
      <c r="CU836" s="17">
        <f>CR836-CS836-CT836</f>
        <v>0</v>
      </c>
      <c r="CV836" s="23">
        <f>IF(OR(CU836=0.05,CU836=0),CU836,IF(AND(CU836&gt;0.051,CU836&lt;0.1),0.1,IF(AND(CU836&gt;0.001,CU836&lt;0.05),0.05,CU836)))</f>
        <v>0</v>
      </c>
      <c r="CW836" s="23">
        <f>CS836+CT836+CV836</f>
        <v>0</v>
      </c>
      <c r="CX836">
        <f>IF(DB835&gt;0,CX835,0)</f>
        <v>0</v>
      </c>
      <c r="CY836" s="7">
        <f>ROUND(CD836+CJ836+CW836+CX836,2)</f>
        <v>0</v>
      </c>
      <c r="CZ836" s="7">
        <f>IF(AND(CY836&gt;0,CY837=0),CY836,0)</f>
        <v>0</v>
      </c>
      <c r="DA836" s="7">
        <f>IF(DB835&gt;0,DA835,0)</f>
        <v>0</v>
      </c>
      <c r="DB836" s="7">
        <f>IF(ROUND(CY836-DA836,2)&gt;0,ROUND(CY836-DA836,2),0)</f>
        <v>0</v>
      </c>
      <c r="EB836">
        <v>834</v>
      </c>
      <c r="EC836" s="7">
        <f>IF(FB835&gt;0,EC835-1000,EC835)</f>
        <v>0</v>
      </c>
      <c r="ED836" s="20">
        <f>IF(FB835&gt;0,ROUND(PMT($F$92/12,$F$96*12,-EC836),5),0)</f>
        <v>0</v>
      </c>
      <c r="EE836" s="15">
        <f>IF(FB835&gt;0,ROUND(EC836*$EE$1/1000,2),0)</f>
        <v>0</v>
      </c>
      <c r="EF836" s="9">
        <f>INT(EE836)</f>
        <v>0</v>
      </c>
      <c r="EG836" s="23">
        <f>INT((EE836-EF836)*10)/10</f>
        <v>0</v>
      </c>
      <c r="EH836" s="17">
        <f>EE836-EF836-EG836</f>
        <v>0</v>
      </c>
      <c r="EI836" s="23">
        <f>IF(OR(EH836=0.05,EH836=0),EH836,IF(AND(EH836&gt;0.051,EH836&lt;0.1),0.1,IF(AND(EH836&gt;0.001,EH836&lt;0.05),0.05,EH836)))</f>
        <v>0</v>
      </c>
      <c r="EJ836" s="23">
        <f>EF836+EG836+EI836</f>
        <v>0</v>
      </c>
      <c r="EK836" s="15">
        <f>IF(FB835&gt;0,ROUND($ED$1*$EK$1,2),0)</f>
        <v>0</v>
      </c>
      <c r="EL836" s="22">
        <v>0</v>
      </c>
      <c r="EM836" s="22">
        <f>IF(FB835&gt;0,ROUND($ED$1*$EM$1,0),0)</f>
        <v>0</v>
      </c>
      <c r="EN836" s="22">
        <f>IF(FB835&gt;0,ROUND($ED$1*$EN$1,2),0)</f>
        <v>0</v>
      </c>
      <c r="EO836" s="22">
        <f>IF(FB835&gt;0,ROUND($ED$1*$EO$1,2),0)</f>
        <v>0</v>
      </c>
      <c r="EP836" s="22">
        <f>IF(FB835&gt;0,ROUND($ED$1*$EP$1,2),0)</f>
        <v>0</v>
      </c>
      <c r="EQ836" s="15">
        <f>IF(FB835&gt;0,EK836+SUM(EM836:EP836),0)</f>
        <v>0</v>
      </c>
      <c r="ER836" s="22">
        <f>IF(FB835&gt;0,ROUND(EQ836/12,2),0)</f>
        <v>0</v>
      </c>
      <c r="ES836" s="9">
        <f>INT(ER836)</f>
        <v>0</v>
      </c>
      <c r="ET836" s="23">
        <f>INT((ER836-ES836)*10)/10</f>
        <v>0</v>
      </c>
      <c r="EU836" s="17">
        <f>ER836-ES836-ET836</f>
        <v>0</v>
      </c>
      <c r="EV836" s="23">
        <f>IF(OR(EU836=0.05,EU836=0),EU836,IF(AND(EU836&gt;0.051,EU836&lt;0.1),0.1,IF(AND(EU836&gt;0.001,EU836&lt;0.05),0.05,EU836)))</f>
        <v>0</v>
      </c>
      <c r="EW836" s="23">
        <f>ES836+ET836+EV836</f>
        <v>0</v>
      </c>
      <c r="EX836">
        <f>IF(FB835&gt;0,EX835,0)</f>
        <v>0</v>
      </c>
      <c r="EY836" s="7">
        <f>ROUND(ED836+EJ836+EW836+EX836,2)</f>
        <v>0</v>
      </c>
      <c r="EZ836" s="7">
        <f>IF(AND(EY836&gt;0,EY837=0),EY836,0)</f>
        <v>0</v>
      </c>
      <c r="FA836" s="7">
        <f>IF(FB835&gt;0,FA835,0)</f>
        <v>0</v>
      </c>
      <c r="FB836" s="7">
        <f>IF(ROUND(EY836-FA836,2)&gt;0,ROUND(EY836-FA836,2),0)</f>
        <v>0</v>
      </c>
      <c r="GB836">
        <v>834</v>
      </c>
      <c r="GC836" s="7">
        <f>IF(HB835&gt;0,GC835-1000,GC835)</f>
        <v>0</v>
      </c>
      <c r="GD836" s="20">
        <f>IF(HB835&gt;0,ROUND(PMT($F$92/12,$F$96*12,-GC836),5),0)</f>
        <v>0</v>
      </c>
      <c r="GE836" s="15">
        <f>IF(HB835&gt;0,ROUND(GC836*$GE$1/1000,2),0)</f>
        <v>0</v>
      </c>
      <c r="GF836" s="9">
        <f>INT(GE836)</f>
        <v>0</v>
      </c>
      <c r="GG836" s="23">
        <f>INT((GE836-GF836)*10)/10</f>
        <v>0</v>
      </c>
      <c r="GH836" s="17">
        <f>GE836-GF836-GG836</f>
        <v>0</v>
      </c>
      <c r="GI836" s="23">
        <f>IF(OR(GH836=0.05,GH836=0),GH836,IF(AND(GH836&gt;0.051,GH836&lt;0.1),0.1,IF(AND(GH836&gt;0.001,GH836&lt;0.05),0.05,GH836)))</f>
        <v>0</v>
      </c>
      <c r="GJ836" s="23">
        <f>GF836+GG836+GI836</f>
        <v>0</v>
      </c>
      <c r="GK836" s="15">
        <f>IF(HB835&gt;0,ROUND($GD$1*$GK$1,2),0)</f>
        <v>0</v>
      </c>
      <c r="GL836" s="22">
        <v>0</v>
      </c>
      <c r="GM836" s="22">
        <f>IF(HB835&gt;0,ROUND($GD$1*$GM$1,0),0)</f>
        <v>0</v>
      </c>
      <c r="GN836" s="22">
        <f>IF(HB835&gt;0,ROUND($GD$1*$GN$1,2),0)</f>
        <v>0</v>
      </c>
      <c r="GO836" s="22">
        <f>IF(HB835&gt;0,ROUND($GD$1*$GO$1,2),0)</f>
        <v>0</v>
      </c>
      <c r="GP836" s="22">
        <f>IF(HB835&gt;0,ROUND($GD$1*$GP$1,2),0)</f>
        <v>0</v>
      </c>
      <c r="GQ836" s="15">
        <f>IF(HB835&gt;0,GK836+SUM(GM836:GP836),0)</f>
        <v>0</v>
      </c>
      <c r="GR836" s="22">
        <f>IF(HB835&gt;0,ROUND(GQ836/12,2),0)</f>
        <v>0</v>
      </c>
      <c r="GS836" s="9">
        <f>INT(GR836)</f>
        <v>0</v>
      </c>
      <c r="GT836" s="23">
        <f>INT((GR836-GS836)*10)/10</f>
        <v>0</v>
      </c>
      <c r="GU836" s="17">
        <f>GR836-GS836-GT836</f>
        <v>0</v>
      </c>
      <c r="GV836" s="23">
        <f>IF(OR(GU836=0.05,GU836=0),GU836,IF(AND(GU836&gt;0.051,GU836&lt;0.1),0.1,IF(AND(GU836&gt;0.001,GU836&lt;0.05),0.05,GU836)))</f>
        <v>0</v>
      </c>
      <c r="GW836" s="23">
        <f>GS836+GT836+GV836</f>
        <v>0</v>
      </c>
      <c r="GX836">
        <f>IF(HB835&gt;0,GX835,0)</f>
        <v>0</v>
      </c>
      <c r="GY836" s="7">
        <f>ROUND(GD836+GJ836+GW836+GX836,2)</f>
        <v>0</v>
      </c>
      <c r="GZ836" s="7">
        <f>IF(AND(GY836&gt;0,GY837=0),GY836,0)</f>
        <v>0</v>
      </c>
      <c r="HA836" s="7">
        <f>IF(HB835&gt;0,HA835,0)</f>
        <v>0</v>
      </c>
      <c r="HB836" s="7">
        <f>IF(ROUND(GY836-HA836,2)&gt;0,ROUND(GY836-HA836,2),0)</f>
        <v>0</v>
      </c>
    </row>
    <row r="837" spans="1:235">
      <c r="BB837">
        <v>835</v>
      </c>
      <c r="BC837" s="7">
        <f>IF(BW836&gt;0,BC836-1000,BC836)</f>
        <v>0</v>
      </c>
      <c r="BD837" s="20">
        <f>IF(BW836&gt;0,ROUND(PMT($F$92/12,$F$96*12,-BC837),5),0)</f>
        <v>0</v>
      </c>
      <c r="BE837" s="15">
        <f>IF(BW836&gt;0,ROUND(BC837*$E$1/1000,2),0)</f>
        <v>0</v>
      </c>
      <c r="BF837" s="15">
        <f>IF(BW836&gt;0,ROUND(MIN(BC837,$F$168)*$BF$1,2),0)</f>
        <v>0</v>
      </c>
      <c r="BG837" s="22">
        <v>0</v>
      </c>
      <c r="BH837" s="22">
        <f>IF(BW836&gt;0,ROUND(MIN(BC837,$F$168)*$BH$1,0),0)</f>
        <v>0</v>
      </c>
      <c r="BI837" s="22">
        <f>IF(BW836&gt;0,ROUND(MIN(BC837,$F$168)*$BI$1,2),0)</f>
        <v>0</v>
      </c>
      <c r="BJ837" s="22">
        <f>IF(BW836&gt;0,ROUND(MIN(BC837,$F$168)*$BJ$1,2),0)</f>
        <v>0</v>
      </c>
      <c r="BK837" s="22">
        <f>IF(BW836&gt;0,ROUND(MIN(BC837,$F$168)*$BK$1,2),0)</f>
        <v>0</v>
      </c>
      <c r="BL837" s="15">
        <f>IF(BW836&gt;0,BF837+SUM(BH837:BK837),0)</f>
        <v>0</v>
      </c>
      <c r="BM837" s="22">
        <f>IF(BW836&gt;0,ROUND(BL837/12,2),0)</f>
        <v>0</v>
      </c>
      <c r="BN837" s="9">
        <f>INT(BM837)</f>
        <v>0</v>
      </c>
      <c r="BO837" s="23">
        <f>INT((BM837-BN837)*10)/10</f>
        <v>0</v>
      </c>
      <c r="BP837" s="17">
        <f>BM837-BN837-BO837</f>
        <v>0</v>
      </c>
      <c r="BQ837" s="23">
        <f>IF(OR(BP837=0.05,BP837=0),BP837,IF(AND(BP837&gt;0.051,BP837&lt;0.1),0.1,IF(AND(BP837&gt;0.001,BP837&lt;0.05),0.05,BP837)))</f>
        <v>0</v>
      </c>
      <c r="BR837" s="23">
        <f>BN837+BO837+BQ837</f>
        <v>0</v>
      </c>
      <c r="BS837">
        <f>IF(BW836&gt;0,BS836,0)</f>
        <v>0</v>
      </c>
      <c r="BT837" s="7">
        <f>SUM(BD837:BE837)+BR837+BS837</f>
        <v>0</v>
      </c>
      <c r="BU837" s="7">
        <f>IF(AND(BT837&gt;0,BT838=0),BT837,0)</f>
        <v>0</v>
      </c>
      <c r="BV837" s="7">
        <f>IF(BW836&gt;0,BV836,0)</f>
        <v>0</v>
      </c>
      <c r="BW837" s="7">
        <f>IF(ROUND(BT837-BV837,2)&gt;0,ROUND(BT837-BV837,2),0)</f>
        <v>0</v>
      </c>
      <c r="CB837">
        <v>835</v>
      </c>
      <c r="CC837" s="7">
        <f>IF(DB836&gt;0,CC836-1000,CC836)</f>
        <v>0</v>
      </c>
      <c r="CD837" s="20">
        <f>IF(DB836&gt;0,ROUND(PMT($F$92/12,$F$96*12,-CC837),5),0)</f>
        <v>0</v>
      </c>
      <c r="CE837" s="15">
        <f>IF(DB836&gt;0,ROUND(CC837*$CE$1/1000,2),0)</f>
        <v>0</v>
      </c>
      <c r="CF837" s="9">
        <f>INT(CE837)</f>
        <v>0</v>
      </c>
      <c r="CG837" s="23">
        <f>INT((CE837-CF837)*10)/10</f>
        <v>0</v>
      </c>
      <c r="CH837" s="17">
        <f>CE837-CF837-CG837</f>
        <v>0</v>
      </c>
      <c r="CI837" s="23">
        <f>IF(OR(CH837=0.05,CH837=0),CH837,IF(AND(CH837&gt;0.051,CH837&lt;0.1),0.1,IF(AND(CH837&gt;0.001,CH837&lt;0.05),0.05,CH837)))</f>
        <v>0</v>
      </c>
      <c r="CJ837" s="23">
        <f>CF837+CG837+CI837</f>
        <v>0</v>
      </c>
      <c r="CK837" s="15">
        <f>IF(DB836&gt;0,ROUND($CD$1*$CK$1,2),0)</f>
        <v>0</v>
      </c>
      <c r="CL837" s="22">
        <v>0</v>
      </c>
      <c r="CM837" s="22">
        <f>IF(DB836&gt;0,ROUND($CD$1*$CM$1,2),0)</f>
        <v>0</v>
      </c>
      <c r="CN837" s="22">
        <f>IF(DB836&gt;0,ROUND($CD$1*$CN$1,2),0)</f>
        <v>0</v>
      </c>
      <c r="CO837" s="22">
        <f>IF(DB836&gt;0,ROUND($CD$1*$CO$1,2),0)</f>
        <v>0</v>
      </c>
      <c r="CP837" s="22">
        <f>IF(DB836&gt;0,ROUND($CD$1*$CP$1,2),0)</f>
        <v>0</v>
      </c>
      <c r="CQ837" s="15">
        <f>IF(DB836&gt;0,CK837+SUM(CM837:CP837),0)</f>
        <v>0</v>
      </c>
      <c r="CR837" s="22">
        <f>IF(DB836&gt;0,ROUND(CQ837/12,2),0)</f>
        <v>0</v>
      </c>
      <c r="CS837" s="9">
        <f>INT(CR837)</f>
        <v>0</v>
      </c>
      <c r="CT837" s="23">
        <f>INT((CR837-CS837)*10)/10</f>
        <v>0</v>
      </c>
      <c r="CU837" s="17">
        <f>CR837-CS837-CT837</f>
        <v>0</v>
      </c>
      <c r="CV837" s="23">
        <f>IF(OR(CU837=0.05,CU837=0),CU837,IF(AND(CU837&gt;0.051,CU837&lt;0.1),0.1,IF(AND(CU837&gt;0.001,CU837&lt;0.05),0.05,CU837)))</f>
        <v>0</v>
      </c>
      <c r="CW837" s="23">
        <f>CS837+CT837+CV837</f>
        <v>0</v>
      </c>
      <c r="CX837">
        <f>IF(DB836&gt;0,CX836,0)</f>
        <v>0</v>
      </c>
      <c r="CY837" s="7">
        <f>ROUND(CD837+CJ837+CW837+CX837,2)</f>
        <v>0</v>
      </c>
      <c r="CZ837" s="7">
        <f>IF(AND(CY837&gt;0,CY838=0),CY837,0)</f>
        <v>0</v>
      </c>
      <c r="DA837" s="7">
        <f>IF(DB836&gt;0,DA836,0)</f>
        <v>0</v>
      </c>
      <c r="DB837" s="7">
        <f>IF(ROUND(CY837-DA837,2)&gt;0,ROUND(CY837-DA837,2),0)</f>
        <v>0</v>
      </c>
      <c r="EB837">
        <v>835</v>
      </c>
      <c r="EC837" s="7">
        <f>IF(FB836&gt;0,EC836-1000,EC836)</f>
        <v>0</v>
      </c>
      <c r="ED837" s="20">
        <f>IF(FB836&gt;0,ROUND(PMT($F$92/12,$F$96*12,-EC837),5),0)</f>
        <v>0</v>
      </c>
      <c r="EE837" s="15">
        <f>IF(FB836&gt;0,ROUND(EC837*$EE$1/1000,2),0)</f>
        <v>0</v>
      </c>
      <c r="EF837" s="9">
        <f>INT(EE837)</f>
        <v>0</v>
      </c>
      <c r="EG837" s="23">
        <f>INT((EE837-EF837)*10)/10</f>
        <v>0</v>
      </c>
      <c r="EH837" s="17">
        <f>EE837-EF837-EG837</f>
        <v>0</v>
      </c>
      <c r="EI837" s="23">
        <f>IF(OR(EH837=0.05,EH837=0),EH837,IF(AND(EH837&gt;0.051,EH837&lt;0.1),0.1,IF(AND(EH837&gt;0.001,EH837&lt;0.05),0.05,EH837)))</f>
        <v>0</v>
      </c>
      <c r="EJ837" s="23">
        <f>EF837+EG837+EI837</f>
        <v>0</v>
      </c>
      <c r="EK837" s="15">
        <f>IF(FB836&gt;0,ROUND($ED$1*$EK$1,2),0)</f>
        <v>0</v>
      </c>
      <c r="EL837" s="22">
        <v>0</v>
      </c>
      <c r="EM837" s="22">
        <f>IF(FB836&gt;0,ROUND($ED$1*$EM$1,0),0)</f>
        <v>0</v>
      </c>
      <c r="EN837" s="22">
        <f>IF(FB836&gt;0,ROUND($ED$1*$EN$1,2),0)</f>
        <v>0</v>
      </c>
      <c r="EO837" s="22">
        <f>IF(FB836&gt;0,ROUND($ED$1*$EO$1,2),0)</f>
        <v>0</v>
      </c>
      <c r="EP837" s="22">
        <f>IF(FB836&gt;0,ROUND($ED$1*$EP$1,2),0)</f>
        <v>0</v>
      </c>
      <c r="EQ837" s="15">
        <f>IF(FB836&gt;0,EK837+SUM(EM837:EP837),0)</f>
        <v>0</v>
      </c>
      <c r="ER837" s="22">
        <f>IF(FB836&gt;0,ROUND(EQ837/12,2),0)</f>
        <v>0</v>
      </c>
      <c r="ES837" s="9">
        <f>INT(ER837)</f>
        <v>0</v>
      </c>
      <c r="ET837" s="23">
        <f>INT((ER837-ES837)*10)/10</f>
        <v>0</v>
      </c>
      <c r="EU837" s="17">
        <f>ER837-ES837-ET837</f>
        <v>0</v>
      </c>
      <c r="EV837" s="23">
        <f>IF(OR(EU837=0.05,EU837=0),EU837,IF(AND(EU837&gt;0.051,EU837&lt;0.1),0.1,IF(AND(EU837&gt;0.001,EU837&lt;0.05),0.05,EU837)))</f>
        <v>0</v>
      </c>
      <c r="EW837" s="23">
        <f>ES837+ET837+EV837</f>
        <v>0</v>
      </c>
      <c r="EX837">
        <f>IF(FB836&gt;0,EX836,0)</f>
        <v>0</v>
      </c>
      <c r="EY837" s="7">
        <f>ROUND(ED837+EJ837+EW837+EX837,2)</f>
        <v>0</v>
      </c>
      <c r="EZ837" s="7">
        <f>IF(AND(EY837&gt;0,EY838=0),EY837,0)</f>
        <v>0</v>
      </c>
      <c r="FA837" s="7">
        <f>IF(FB836&gt;0,FA836,0)</f>
        <v>0</v>
      </c>
      <c r="FB837" s="7">
        <f>IF(ROUND(EY837-FA837,2)&gt;0,ROUND(EY837-FA837,2),0)</f>
        <v>0</v>
      </c>
      <c r="GB837">
        <v>835</v>
      </c>
      <c r="GC837" s="7">
        <f>IF(HB836&gt;0,GC836-1000,GC836)</f>
        <v>0</v>
      </c>
      <c r="GD837" s="20">
        <f>IF(HB836&gt;0,ROUND(PMT($F$92/12,$F$96*12,-GC837),5),0)</f>
        <v>0</v>
      </c>
      <c r="GE837" s="15">
        <f>IF(HB836&gt;0,ROUND(GC837*$GE$1/1000,2),0)</f>
        <v>0</v>
      </c>
      <c r="GF837" s="9">
        <f>INT(GE837)</f>
        <v>0</v>
      </c>
      <c r="GG837" s="23">
        <f>INT((GE837-GF837)*10)/10</f>
        <v>0</v>
      </c>
      <c r="GH837" s="17">
        <f>GE837-GF837-GG837</f>
        <v>0</v>
      </c>
      <c r="GI837" s="23">
        <f>IF(OR(GH837=0.05,GH837=0),GH837,IF(AND(GH837&gt;0.051,GH837&lt;0.1),0.1,IF(AND(GH837&gt;0.001,GH837&lt;0.05),0.05,GH837)))</f>
        <v>0</v>
      </c>
      <c r="GJ837" s="23">
        <f>GF837+GG837+GI837</f>
        <v>0</v>
      </c>
      <c r="GK837" s="15">
        <f>IF(HB836&gt;0,ROUND($GD$1*$GK$1,2),0)</f>
        <v>0</v>
      </c>
      <c r="GL837" s="22">
        <v>0</v>
      </c>
      <c r="GM837" s="22">
        <f>IF(HB836&gt;0,ROUND($GD$1*$GM$1,0),0)</f>
        <v>0</v>
      </c>
      <c r="GN837" s="22">
        <f>IF(HB836&gt;0,ROUND($GD$1*$GN$1,2),0)</f>
        <v>0</v>
      </c>
      <c r="GO837" s="22">
        <f>IF(HB836&gt;0,ROUND($GD$1*$GO$1,2),0)</f>
        <v>0</v>
      </c>
      <c r="GP837" s="22">
        <f>IF(HB836&gt;0,ROUND($GD$1*$GP$1,2),0)</f>
        <v>0</v>
      </c>
      <c r="GQ837" s="15">
        <f>IF(HB836&gt;0,GK837+SUM(GM837:GP837),0)</f>
        <v>0</v>
      </c>
      <c r="GR837" s="22">
        <f>IF(HB836&gt;0,ROUND(GQ837/12,2),0)</f>
        <v>0</v>
      </c>
      <c r="GS837" s="9">
        <f>INT(GR837)</f>
        <v>0</v>
      </c>
      <c r="GT837" s="23">
        <f>INT((GR837-GS837)*10)/10</f>
        <v>0</v>
      </c>
      <c r="GU837" s="17">
        <f>GR837-GS837-GT837</f>
        <v>0</v>
      </c>
      <c r="GV837" s="23">
        <f>IF(OR(GU837=0.05,GU837=0),GU837,IF(AND(GU837&gt;0.051,GU837&lt;0.1),0.1,IF(AND(GU837&gt;0.001,GU837&lt;0.05),0.05,GU837)))</f>
        <v>0</v>
      </c>
      <c r="GW837" s="23">
        <f>GS837+GT837+GV837</f>
        <v>0</v>
      </c>
      <c r="GX837">
        <f>IF(HB836&gt;0,GX836,0)</f>
        <v>0</v>
      </c>
      <c r="GY837" s="7">
        <f>ROUND(GD837+GJ837+GW837+GX837,2)</f>
        <v>0</v>
      </c>
      <c r="GZ837" s="7">
        <f>IF(AND(GY837&gt;0,GY838=0),GY837,0)</f>
        <v>0</v>
      </c>
      <c r="HA837" s="7">
        <f>IF(HB836&gt;0,HA836,0)</f>
        <v>0</v>
      </c>
      <c r="HB837" s="7">
        <f>IF(ROUND(GY837-HA837,2)&gt;0,ROUND(GY837-HA837,2),0)</f>
        <v>0</v>
      </c>
    </row>
    <row r="838" spans="1:235">
      <c r="BB838">
        <v>836</v>
      </c>
      <c r="BC838" s="7">
        <f>IF(BW837&gt;0,BC837-1000,BC837)</f>
        <v>0</v>
      </c>
      <c r="BD838" s="20">
        <f>IF(BW837&gt;0,ROUND(PMT($F$92/12,$F$96*12,-BC838),5),0)</f>
        <v>0</v>
      </c>
      <c r="BE838" s="15">
        <f>IF(BW837&gt;0,ROUND(BC838*$E$1/1000,2),0)</f>
        <v>0</v>
      </c>
      <c r="BF838" s="15">
        <f>IF(BW837&gt;0,ROUND(MIN(BC838,$F$168)*$BF$1,2),0)</f>
        <v>0</v>
      </c>
      <c r="BG838" s="22">
        <v>0</v>
      </c>
      <c r="BH838" s="22">
        <f>IF(BW837&gt;0,ROUND(MIN(BC838,$F$168)*$BH$1,0),0)</f>
        <v>0</v>
      </c>
      <c r="BI838" s="22">
        <f>IF(BW837&gt;0,ROUND(MIN(BC838,$F$168)*$BI$1,2),0)</f>
        <v>0</v>
      </c>
      <c r="BJ838" s="22">
        <f>IF(BW837&gt;0,ROUND(MIN(BC838,$F$168)*$BJ$1,2),0)</f>
        <v>0</v>
      </c>
      <c r="BK838" s="22">
        <f>IF(BW837&gt;0,ROUND(MIN(BC838,$F$168)*$BK$1,2),0)</f>
        <v>0</v>
      </c>
      <c r="BL838" s="15">
        <f>IF(BW837&gt;0,BF838+SUM(BH838:BK838),0)</f>
        <v>0</v>
      </c>
      <c r="BM838" s="22">
        <f>IF(BW837&gt;0,ROUND(BL838/12,2),0)</f>
        <v>0</v>
      </c>
      <c r="BN838" s="9">
        <f>INT(BM838)</f>
        <v>0</v>
      </c>
      <c r="BO838" s="23">
        <f>INT((BM838-BN838)*10)/10</f>
        <v>0</v>
      </c>
      <c r="BP838" s="17">
        <f>BM838-BN838-BO838</f>
        <v>0</v>
      </c>
      <c r="BQ838" s="23">
        <f>IF(OR(BP838=0.05,BP838=0),BP838,IF(AND(BP838&gt;0.051,BP838&lt;0.1),0.1,IF(AND(BP838&gt;0.001,BP838&lt;0.05),0.05,BP838)))</f>
        <v>0</v>
      </c>
      <c r="BR838" s="23">
        <f>BN838+BO838+BQ838</f>
        <v>0</v>
      </c>
      <c r="BS838">
        <f>IF(BW837&gt;0,BS837,0)</f>
        <v>0</v>
      </c>
      <c r="BT838" s="7">
        <f>SUM(BD838:BE838)+BR838+BS838</f>
        <v>0</v>
      </c>
      <c r="BU838" s="7">
        <f>IF(AND(BT838&gt;0,BT839=0),BT838,0)</f>
        <v>0</v>
      </c>
      <c r="BV838" s="7">
        <f>IF(BW837&gt;0,BV837,0)</f>
        <v>0</v>
      </c>
      <c r="BW838" s="7">
        <f>IF(ROUND(BT838-BV838,2)&gt;0,ROUND(BT838-BV838,2),0)</f>
        <v>0</v>
      </c>
      <c r="CB838">
        <v>836</v>
      </c>
      <c r="CC838" s="7">
        <f>IF(DB837&gt;0,CC837-1000,CC837)</f>
        <v>0</v>
      </c>
      <c r="CD838" s="20">
        <f>IF(DB837&gt;0,ROUND(PMT($F$92/12,$F$96*12,-CC838),5),0)</f>
        <v>0</v>
      </c>
      <c r="CE838" s="15">
        <f>IF(DB837&gt;0,ROUND(CC838*$CE$1/1000,2),0)</f>
        <v>0</v>
      </c>
      <c r="CF838" s="9">
        <f>INT(CE838)</f>
        <v>0</v>
      </c>
      <c r="CG838" s="23">
        <f>INT((CE838-CF838)*10)/10</f>
        <v>0</v>
      </c>
      <c r="CH838" s="17">
        <f>CE838-CF838-CG838</f>
        <v>0</v>
      </c>
      <c r="CI838" s="23">
        <f>IF(OR(CH838=0.05,CH838=0),CH838,IF(AND(CH838&gt;0.051,CH838&lt;0.1),0.1,IF(AND(CH838&gt;0.001,CH838&lt;0.05),0.05,CH838)))</f>
        <v>0</v>
      </c>
      <c r="CJ838" s="23">
        <f>CF838+CG838+CI838</f>
        <v>0</v>
      </c>
      <c r="CK838" s="15">
        <f>IF(DB837&gt;0,ROUND($CD$1*$CK$1,2),0)</f>
        <v>0</v>
      </c>
      <c r="CL838" s="22">
        <v>0</v>
      </c>
      <c r="CM838" s="22">
        <f>IF(DB837&gt;0,ROUND($CD$1*$CM$1,2),0)</f>
        <v>0</v>
      </c>
      <c r="CN838" s="22">
        <f>IF(DB837&gt;0,ROUND($CD$1*$CN$1,2),0)</f>
        <v>0</v>
      </c>
      <c r="CO838" s="22">
        <f>IF(DB837&gt;0,ROUND($CD$1*$CO$1,2),0)</f>
        <v>0</v>
      </c>
      <c r="CP838" s="22">
        <f>IF(DB837&gt;0,ROUND($CD$1*$CP$1,2),0)</f>
        <v>0</v>
      </c>
      <c r="CQ838" s="15">
        <f>IF(DB837&gt;0,CK838+SUM(CM838:CP838),0)</f>
        <v>0</v>
      </c>
      <c r="CR838" s="22">
        <f>IF(DB837&gt;0,ROUND(CQ838/12,2),0)</f>
        <v>0</v>
      </c>
      <c r="CS838" s="9">
        <f>INT(CR838)</f>
        <v>0</v>
      </c>
      <c r="CT838" s="23">
        <f>INT((CR838-CS838)*10)/10</f>
        <v>0</v>
      </c>
      <c r="CU838" s="17">
        <f>CR838-CS838-CT838</f>
        <v>0</v>
      </c>
      <c r="CV838" s="23">
        <f>IF(OR(CU838=0.05,CU838=0),CU838,IF(AND(CU838&gt;0.051,CU838&lt;0.1),0.1,IF(AND(CU838&gt;0.001,CU838&lt;0.05),0.05,CU838)))</f>
        <v>0</v>
      </c>
      <c r="CW838" s="23">
        <f>CS838+CT838+CV838</f>
        <v>0</v>
      </c>
      <c r="CX838">
        <f>IF(DB837&gt;0,CX837,0)</f>
        <v>0</v>
      </c>
      <c r="CY838" s="7">
        <f>ROUND(CD838+CJ838+CW838+CX838,2)</f>
        <v>0</v>
      </c>
      <c r="CZ838" s="7">
        <f>IF(AND(CY838&gt;0,CY839=0),CY838,0)</f>
        <v>0</v>
      </c>
      <c r="DA838" s="7">
        <f>IF(DB837&gt;0,DA837,0)</f>
        <v>0</v>
      </c>
      <c r="DB838" s="7">
        <f>IF(ROUND(CY838-DA838,2)&gt;0,ROUND(CY838-DA838,2),0)</f>
        <v>0</v>
      </c>
      <c r="EB838">
        <v>836</v>
      </c>
      <c r="EC838" s="7">
        <f>IF(FB837&gt;0,EC837-1000,EC837)</f>
        <v>0</v>
      </c>
      <c r="ED838" s="20">
        <f>IF(FB837&gt;0,ROUND(PMT($F$92/12,$F$96*12,-EC838),5),0)</f>
        <v>0</v>
      </c>
      <c r="EE838" s="15">
        <f>IF(FB837&gt;0,ROUND(EC838*$EE$1/1000,2),0)</f>
        <v>0</v>
      </c>
      <c r="EF838" s="9">
        <f>INT(EE838)</f>
        <v>0</v>
      </c>
      <c r="EG838" s="23">
        <f>INT((EE838-EF838)*10)/10</f>
        <v>0</v>
      </c>
      <c r="EH838" s="17">
        <f>EE838-EF838-EG838</f>
        <v>0</v>
      </c>
      <c r="EI838" s="23">
        <f>IF(OR(EH838=0.05,EH838=0),EH838,IF(AND(EH838&gt;0.051,EH838&lt;0.1),0.1,IF(AND(EH838&gt;0.001,EH838&lt;0.05),0.05,EH838)))</f>
        <v>0</v>
      </c>
      <c r="EJ838" s="23">
        <f>EF838+EG838+EI838</f>
        <v>0</v>
      </c>
      <c r="EK838" s="15">
        <f>IF(FB837&gt;0,ROUND($ED$1*$EK$1,2),0)</f>
        <v>0</v>
      </c>
      <c r="EL838" s="22">
        <v>0</v>
      </c>
      <c r="EM838" s="22">
        <f>IF(FB837&gt;0,ROUND($ED$1*$EM$1,0),0)</f>
        <v>0</v>
      </c>
      <c r="EN838" s="22">
        <f>IF(FB837&gt;0,ROUND($ED$1*$EN$1,2),0)</f>
        <v>0</v>
      </c>
      <c r="EO838" s="22">
        <f>IF(FB837&gt;0,ROUND($ED$1*$EO$1,2),0)</f>
        <v>0</v>
      </c>
      <c r="EP838" s="22">
        <f>IF(FB837&gt;0,ROUND($ED$1*$EP$1,2),0)</f>
        <v>0</v>
      </c>
      <c r="EQ838" s="15">
        <f>IF(FB837&gt;0,EK838+SUM(EM838:EP838),0)</f>
        <v>0</v>
      </c>
      <c r="ER838" s="22">
        <f>IF(FB837&gt;0,ROUND(EQ838/12,2),0)</f>
        <v>0</v>
      </c>
      <c r="ES838" s="9">
        <f>INT(ER838)</f>
        <v>0</v>
      </c>
      <c r="ET838" s="23">
        <f>INT((ER838-ES838)*10)/10</f>
        <v>0</v>
      </c>
      <c r="EU838" s="17">
        <f>ER838-ES838-ET838</f>
        <v>0</v>
      </c>
      <c r="EV838" s="23">
        <f>IF(OR(EU838=0.05,EU838=0),EU838,IF(AND(EU838&gt;0.051,EU838&lt;0.1),0.1,IF(AND(EU838&gt;0.001,EU838&lt;0.05),0.05,EU838)))</f>
        <v>0</v>
      </c>
      <c r="EW838" s="23">
        <f>ES838+ET838+EV838</f>
        <v>0</v>
      </c>
      <c r="EX838">
        <f>IF(FB837&gt;0,EX837,0)</f>
        <v>0</v>
      </c>
      <c r="EY838" s="7">
        <f>ROUND(ED838+EJ838+EW838+EX838,2)</f>
        <v>0</v>
      </c>
      <c r="EZ838" s="7">
        <f>IF(AND(EY838&gt;0,EY839=0),EY838,0)</f>
        <v>0</v>
      </c>
      <c r="FA838" s="7">
        <f>IF(FB837&gt;0,FA837,0)</f>
        <v>0</v>
      </c>
      <c r="FB838" s="7">
        <f>IF(ROUND(EY838-FA838,2)&gt;0,ROUND(EY838-FA838,2),0)</f>
        <v>0</v>
      </c>
      <c r="GB838">
        <v>836</v>
      </c>
      <c r="GC838" s="7">
        <f>IF(HB837&gt;0,GC837-1000,GC837)</f>
        <v>0</v>
      </c>
      <c r="GD838" s="20">
        <f>IF(HB837&gt;0,ROUND(PMT($F$92/12,$F$96*12,-GC838),5),0)</f>
        <v>0</v>
      </c>
      <c r="GE838" s="15">
        <f>IF(HB837&gt;0,ROUND(GC838*$GE$1/1000,2),0)</f>
        <v>0</v>
      </c>
      <c r="GF838" s="9">
        <f>INT(GE838)</f>
        <v>0</v>
      </c>
      <c r="GG838" s="23">
        <f>INT((GE838-GF838)*10)/10</f>
        <v>0</v>
      </c>
      <c r="GH838" s="17">
        <f>GE838-GF838-GG838</f>
        <v>0</v>
      </c>
      <c r="GI838" s="23">
        <f>IF(OR(GH838=0.05,GH838=0),GH838,IF(AND(GH838&gt;0.051,GH838&lt;0.1),0.1,IF(AND(GH838&gt;0.001,GH838&lt;0.05),0.05,GH838)))</f>
        <v>0</v>
      </c>
      <c r="GJ838" s="23">
        <f>GF838+GG838+GI838</f>
        <v>0</v>
      </c>
      <c r="GK838" s="15">
        <f>IF(HB837&gt;0,ROUND($GD$1*$GK$1,2),0)</f>
        <v>0</v>
      </c>
      <c r="GL838" s="22">
        <v>0</v>
      </c>
      <c r="GM838" s="22">
        <f>IF(HB837&gt;0,ROUND($GD$1*$GM$1,0),0)</f>
        <v>0</v>
      </c>
      <c r="GN838" s="22">
        <f>IF(HB837&gt;0,ROUND($GD$1*$GN$1,2),0)</f>
        <v>0</v>
      </c>
      <c r="GO838" s="22">
        <f>IF(HB837&gt;0,ROUND($GD$1*$GO$1,2),0)</f>
        <v>0</v>
      </c>
      <c r="GP838" s="22">
        <f>IF(HB837&gt;0,ROUND($GD$1*$GP$1,2),0)</f>
        <v>0</v>
      </c>
      <c r="GQ838" s="15">
        <f>IF(HB837&gt;0,GK838+SUM(GM838:GP838),0)</f>
        <v>0</v>
      </c>
      <c r="GR838" s="22">
        <f>IF(HB837&gt;0,ROUND(GQ838/12,2),0)</f>
        <v>0</v>
      </c>
      <c r="GS838" s="9">
        <f>INT(GR838)</f>
        <v>0</v>
      </c>
      <c r="GT838" s="23">
        <f>INT((GR838-GS838)*10)/10</f>
        <v>0</v>
      </c>
      <c r="GU838" s="17">
        <f>GR838-GS838-GT838</f>
        <v>0</v>
      </c>
      <c r="GV838" s="23">
        <f>IF(OR(GU838=0.05,GU838=0),GU838,IF(AND(GU838&gt;0.051,GU838&lt;0.1),0.1,IF(AND(GU838&gt;0.001,GU838&lt;0.05),0.05,GU838)))</f>
        <v>0</v>
      </c>
      <c r="GW838" s="23">
        <f>GS838+GT838+GV838</f>
        <v>0</v>
      </c>
      <c r="GX838">
        <f>IF(HB837&gt;0,GX837,0)</f>
        <v>0</v>
      </c>
      <c r="GY838" s="7">
        <f>ROUND(GD838+GJ838+GW838+GX838,2)</f>
        <v>0</v>
      </c>
      <c r="GZ838" s="7">
        <f>IF(AND(GY838&gt;0,GY839=0),GY838,0)</f>
        <v>0</v>
      </c>
      <c r="HA838" s="7">
        <f>IF(HB837&gt;0,HA837,0)</f>
        <v>0</v>
      </c>
      <c r="HB838" s="7">
        <f>IF(ROUND(GY838-HA838,2)&gt;0,ROUND(GY838-HA838,2),0)</f>
        <v>0</v>
      </c>
    </row>
    <row r="839" spans="1:235">
      <c r="BB839">
        <v>837</v>
      </c>
      <c r="BC839" s="7">
        <f>IF(BW838&gt;0,BC838-1000,BC838)</f>
        <v>0</v>
      </c>
      <c r="BD839" s="20">
        <f>IF(BW838&gt;0,ROUND(PMT($F$92/12,$F$96*12,-BC839),5),0)</f>
        <v>0</v>
      </c>
      <c r="BE839" s="15">
        <f>IF(BW838&gt;0,ROUND(BC839*$E$1/1000,2),0)</f>
        <v>0</v>
      </c>
      <c r="BF839" s="15">
        <f>IF(BW838&gt;0,ROUND(MIN(BC839,$F$168)*$BF$1,2),0)</f>
        <v>0</v>
      </c>
      <c r="BG839" s="22">
        <v>0</v>
      </c>
      <c r="BH839" s="22">
        <f>IF(BW838&gt;0,ROUND(MIN(BC839,$F$168)*$BH$1,0),0)</f>
        <v>0</v>
      </c>
      <c r="BI839" s="22">
        <f>IF(BW838&gt;0,ROUND(MIN(BC839,$F$168)*$BI$1,2),0)</f>
        <v>0</v>
      </c>
      <c r="BJ839" s="22">
        <f>IF(BW838&gt;0,ROUND(MIN(BC839,$F$168)*$BJ$1,2),0)</f>
        <v>0</v>
      </c>
      <c r="BK839" s="22">
        <f>IF(BW838&gt;0,ROUND(MIN(BC839,$F$168)*$BK$1,2),0)</f>
        <v>0</v>
      </c>
      <c r="BL839" s="15">
        <f>IF(BW838&gt;0,BF839+SUM(BH839:BK839),0)</f>
        <v>0</v>
      </c>
      <c r="BM839" s="22">
        <f>IF(BW838&gt;0,ROUND(BL839/12,2),0)</f>
        <v>0</v>
      </c>
      <c r="BN839" s="9">
        <f>INT(BM839)</f>
        <v>0</v>
      </c>
      <c r="BO839" s="23">
        <f>INT((BM839-BN839)*10)/10</f>
        <v>0</v>
      </c>
      <c r="BP839" s="17">
        <f>BM839-BN839-BO839</f>
        <v>0</v>
      </c>
      <c r="BQ839" s="23">
        <f>IF(OR(BP839=0.05,BP839=0),BP839,IF(AND(BP839&gt;0.051,BP839&lt;0.1),0.1,IF(AND(BP839&gt;0.001,BP839&lt;0.05),0.05,BP839)))</f>
        <v>0</v>
      </c>
      <c r="BR839" s="23">
        <f>BN839+BO839+BQ839</f>
        <v>0</v>
      </c>
      <c r="BS839">
        <f>IF(BW838&gt;0,BS838,0)</f>
        <v>0</v>
      </c>
      <c r="BT839" s="7">
        <f>SUM(BD839:BE839)+BR839+BS839</f>
        <v>0</v>
      </c>
      <c r="BU839" s="7">
        <f>IF(AND(BT839&gt;0,BT840=0),BT839,0)</f>
        <v>0</v>
      </c>
      <c r="BV839" s="7">
        <f>IF(BW838&gt;0,BV838,0)</f>
        <v>0</v>
      </c>
      <c r="BW839" s="7">
        <f>IF(ROUND(BT839-BV839,2)&gt;0,ROUND(BT839-BV839,2),0)</f>
        <v>0</v>
      </c>
      <c r="CB839">
        <v>837</v>
      </c>
      <c r="CC839" s="7">
        <f>IF(DB838&gt;0,CC838-1000,CC838)</f>
        <v>0</v>
      </c>
      <c r="CD839" s="20">
        <f>IF(DB838&gt;0,ROUND(PMT($F$92/12,$F$96*12,-CC839),5),0)</f>
        <v>0</v>
      </c>
      <c r="CE839" s="15">
        <f>IF(DB838&gt;0,ROUND(CC839*$CE$1/1000,2),0)</f>
        <v>0</v>
      </c>
      <c r="CF839" s="9">
        <f>INT(CE839)</f>
        <v>0</v>
      </c>
      <c r="CG839" s="23">
        <f>INT((CE839-CF839)*10)/10</f>
        <v>0</v>
      </c>
      <c r="CH839" s="17">
        <f>CE839-CF839-CG839</f>
        <v>0</v>
      </c>
      <c r="CI839" s="23">
        <f>IF(OR(CH839=0.05,CH839=0),CH839,IF(AND(CH839&gt;0.051,CH839&lt;0.1),0.1,IF(AND(CH839&gt;0.001,CH839&lt;0.05),0.05,CH839)))</f>
        <v>0</v>
      </c>
      <c r="CJ839" s="23">
        <f>CF839+CG839+CI839</f>
        <v>0</v>
      </c>
      <c r="CK839" s="15">
        <f>IF(DB838&gt;0,ROUND($CD$1*$CK$1,2),0)</f>
        <v>0</v>
      </c>
      <c r="CL839" s="22">
        <v>0</v>
      </c>
      <c r="CM839" s="22">
        <f>IF(DB838&gt;0,ROUND($CD$1*$CM$1,2),0)</f>
        <v>0</v>
      </c>
      <c r="CN839" s="22">
        <f>IF(DB838&gt;0,ROUND($CD$1*$CN$1,2),0)</f>
        <v>0</v>
      </c>
      <c r="CO839" s="22">
        <f>IF(DB838&gt;0,ROUND($CD$1*$CO$1,2),0)</f>
        <v>0</v>
      </c>
      <c r="CP839" s="22">
        <f>IF(DB838&gt;0,ROUND($CD$1*$CP$1,2),0)</f>
        <v>0</v>
      </c>
      <c r="CQ839" s="15">
        <f>IF(DB838&gt;0,CK839+SUM(CM839:CP839),0)</f>
        <v>0</v>
      </c>
      <c r="CR839" s="22">
        <f>IF(DB838&gt;0,ROUND(CQ839/12,2),0)</f>
        <v>0</v>
      </c>
      <c r="CS839" s="9">
        <f>INT(CR839)</f>
        <v>0</v>
      </c>
      <c r="CT839" s="23">
        <f>INT((CR839-CS839)*10)/10</f>
        <v>0</v>
      </c>
      <c r="CU839" s="17">
        <f>CR839-CS839-CT839</f>
        <v>0</v>
      </c>
      <c r="CV839" s="23">
        <f>IF(OR(CU839=0.05,CU839=0),CU839,IF(AND(CU839&gt;0.051,CU839&lt;0.1),0.1,IF(AND(CU839&gt;0.001,CU839&lt;0.05),0.05,CU839)))</f>
        <v>0</v>
      </c>
      <c r="CW839" s="23">
        <f>CS839+CT839+CV839</f>
        <v>0</v>
      </c>
      <c r="CX839">
        <f>IF(DB838&gt;0,CX838,0)</f>
        <v>0</v>
      </c>
      <c r="CY839" s="7">
        <f>ROUND(CD839+CJ839+CW839+CX839,2)</f>
        <v>0</v>
      </c>
      <c r="CZ839" s="7">
        <f>IF(AND(CY839&gt;0,CY840=0),CY839,0)</f>
        <v>0</v>
      </c>
      <c r="DA839" s="7">
        <f>IF(DB838&gt;0,DA838,0)</f>
        <v>0</v>
      </c>
      <c r="DB839" s="7">
        <f>IF(ROUND(CY839-DA839,2)&gt;0,ROUND(CY839-DA839,2),0)</f>
        <v>0</v>
      </c>
      <c r="EB839">
        <v>837</v>
      </c>
      <c r="EC839" s="7">
        <f>IF(FB838&gt;0,EC838-1000,EC838)</f>
        <v>0</v>
      </c>
      <c r="ED839" s="20">
        <f>IF(FB838&gt;0,ROUND(PMT($F$92/12,$F$96*12,-EC839),5),0)</f>
        <v>0</v>
      </c>
      <c r="EE839" s="15">
        <f>IF(FB838&gt;0,ROUND(EC839*$EE$1/1000,2),0)</f>
        <v>0</v>
      </c>
      <c r="EF839" s="9">
        <f>INT(EE839)</f>
        <v>0</v>
      </c>
      <c r="EG839" s="23">
        <f>INT((EE839-EF839)*10)/10</f>
        <v>0</v>
      </c>
      <c r="EH839" s="17">
        <f>EE839-EF839-EG839</f>
        <v>0</v>
      </c>
      <c r="EI839" s="23">
        <f>IF(OR(EH839=0.05,EH839=0),EH839,IF(AND(EH839&gt;0.051,EH839&lt;0.1),0.1,IF(AND(EH839&gt;0.001,EH839&lt;0.05),0.05,EH839)))</f>
        <v>0</v>
      </c>
      <c r="EJ839" s="23">
        <f>EF839+EG839+EI839</f>
        <v>0</v>
      </c>
      <c r="EK839" s="15">
        <f>IF(FB838&gt;0,ROUND($ED$1*$EK$1,2),0)</f>
        <v>0</v>
      </c>
      <c r="EL839" s="22">
        <v>0</v>
      </c>
      <c r="EM839" s="22">
        <f>IF(FB838&gt;0,ROUND($ED$1*$EM$1,0),0)</f>
        <v>0</v>
      </c>
      <c r="EN839" s="22">
        <f>IF(FB838&gt;0,ROUND($ED$1*$EN$1,2),0)</f>
        <v>0</v>
      </c>
      <c r="EO839" s="22">
        <f>IF(FB838&gt;0,ROUND($ED$1*$EO$1,2),0)</f>
        <v>0</v>
      </c>
      <c r="EP839" s="22">
        <f>IF(FB838&gt;0,ROUND($ED$1*$EP$1,2),0)</f>
        <v>0</v>
      </c>
      <c r="EQ839" s="15">
        <f>IF(FB838&gt;0,EK839+SUM(EM839:EP839),0)</f>
        <v>0</v>
      </c>
      <c r="ER839" s="22">
        <f>IF(FB838&gt;0,ROUND(EQ839/12,2),0)</f>
        <v>0</v>
      </c>
      <c r="ES839" s="9">
        <f>INT(ER839)</f>
        <v>0</v>
      </c>
      <c r="ET839" s="23">
        <f>INT((ER839-ES839)*10)/10</f>
        <v>0</v>
      </c>
      <c r="EU839" s="17">
        <f>ER839-ES839-ET839</f>
        <v>0</v>
      </c>
      <c r="EV839" s="23">
        <f>IF(OR(EU839=0.05,EU839=0),EU839,IF(AND(EU839&gt;0.051,EU839&lt;0.1),0.1,IF(AND(EU839&gt;0.001,EU839&lt;0.05),0.05,EU839)))</f>
        <v>0</v>
      </c>
      <c r="EW839" s="23">
        <f>ES839+ET839+EV839</f>
        <v>0</v>
      </c>
      <c r="EX839">
        <f>IF(FB838&gt;0,EX838,0)</f>
        <v>0</v>
      </c>
      <c r="EY839" s="7">
        <f>ROUND(ED839+EJ839+EW839+EX839,2)</f>
        <v>0</v>
      </c>
      <c r="EZ839" s="7">
        <f>IF(AND(EY839&gt;0,EY840=0),EY839,0)</f>
        <v>0</v>
      </c>
      <c r="FA839" s="7">
        <f>IF(FB838&gt;0,FA838,0)</f>
        <v>0</v>
      </c>
      <c r="FB839" s="7">
        <f>IF(ROUND(EY839-FA839,2)&gt;0,ROUND(EY839-FA839,2),0)</f>
        <v>0</v>
      </c>
      <c r="GB839">
        <v>837</v>
      </c>
      <c r="GC839" s="7">
        <f>IF(HB838&gt;0,GC838-1000,GC838)</f>
        <v>0</v>
      </c>
      <c r="GD839" s="20">
        <f>IF(HB838&gt;0,ROUND(PMT($F$92/12,$F$96*12,-GC839),5),0)</f>
        <v>0</v>
      </c>
      <c r="GE839" s="15">
        <f>IF(HB838&gt;0,ROUND(GC839*$GE$1/1000,2),0)</f>
        <v>0</v>
      </c>
      <c r="GF839" s="9">
        <f>INT(GE839)</f>
        <v>0</v>
      </c>
      <c r="GG839" s="23">
        <f>INT((GE839-GF839)*10)/10</f>
        <v>0</v>
      </c>
      <c r="GH839" s="17">
        <f>GE839-GF839-GG839</f>
        <v>0</v>
      </c>
      <c r="GI839" s="23">
        <f>IF(OR(GH839=0.05,GH839=0),GH839,IF(AND(GH839&gt;0.051,GH839&lt;0.1),0.1,IF(AND(GH839&gt;0.001,GH839&lt;0.05),0.05,GH839)))</f>
        <v>0</v>
      </c>
      <c r="GJ839" s="23">
        <f>GF839+GG839+GI839</f>
        <v>0</v>
      </c>
      <c r="GK839" s="15">
        <f>IF(HB838&gt;0,ROUND($GD$1*$GK$1,2),0)</f>
        <v>0</v>
      </c>
      <c r="GL839" s="22">
        <v>0</v>
      </c>
      <c r="GM839" s="22">
        <f>IF(HB838&gt;0,ROUND($GD$1*$GM$1,0),0)</f>
        <v>0</v>
      </c>
      <c r="GN839" s="22">
        <f>IF(HB838&gt;0,ROUND($GD$1*$GN$1,2),0)</f>
        <v>0</v>
      </c>
      <c r="GO839" s="22">
        <f>IF(HB838&gt;0,ROUND($GD$1*$GO$1,2),0)</f>
        <v>0</v>
      </c>
      <c r="GP839" s="22">
        <f>IF(HB838&gt;0,ROUND($GD$1*$GP$1,2),0)</f>
        <v>0</v>
      </c>
      <c r="GQ839" s="15">
        <f>IF(HB838&gt;0,GK839+SUM(GM839:GP839),0)</f>
        <v>0</v>
      </c>
      <c r="GR839" s="22">
        <f>IF(HB838&gt;0,ROUND(GQ839/12,2),0)</f>
        <v>0</v>
      </c>
      <c r="GS839" s="9">
        <f>INT(GR839)</f>
        <v>0</v>
      </c>
      <c r="GT839" s="23">
        <f>INT((GR839-GS839)*10)/10</f>
        <v>0</v>
      </c>
      <c r="GU839" s="17">
        <f>GR839-GS839-GT839</f>
        <v>0</v>
      </c>
      <c r="GV839" s="23">
        <f>IF(OR(GU839=0.05,GU839=0),GU839,IF(AND(GU839&gt;0.051,GU839&lt;0.1),0.1,IF(AND(GU839&gt;0.001,GU839&lt;0.05),0.05,GU839)))</f>
        <v>0</v>
      </c>
      <c r="GW839" s="23">
        <f>GS839+GT839+GV839</f>
        <v>0</v>
      </c>
      <c r="GX839">
        <f>IF(HB838&gt;0,GX838,0)</f>
        <v>0</v>
      </c>
      <c r="GY839" s="7">
        <f>ROUND(GD839+GJ839+GW839+GX839,2)</f>
        <v>0</v>
      </c>
      <c r="GZ839" s="7">
        <f>IF(AND(GY839&gt;0,GY840=0),GY839,0)</f>
        <v>0</v>
      </c>
      <c r="HA839" s="7">
        <f>IF(HB838&gt;0,HA838,0)</f>
        <v>0</v>
      </c>
      <c r="HB839" s="7">
        <f>IF(ROUND(GY839-HA839,2)&gt;0,ROUND(GY839-HA839,2),0)</f>
        <v>0</v>
      </c>
    </row>
    <row r="840" spans="1:235">
      <c r="BB840">
        <v>838</v>
      </c>
      <c r="BC840" s="7">
        <f>IF(BW839&gt;0,BC839-1000,BC839)</f>
        <v>0</v>
      </c>
      <c r="BD840" s="20">
        <f>IF(BW839&gt;0,ROUND(PMT($F$92/12,$F$96*12,-BC840),5),0)</f>
        <v>0</v>
      </c>
      <c r="BE840" s="15">
        <f>IF(BW839&gt;0,ROUND(BC840*$E$1/1000,2),0)</f>
        <v>0</v>
      </c>
      <c r="BF840" s="15">
        <f>IF(BW839&gt;0,ROUND(MIN(BC840,$F$168)*$BF$1,2),0)</f>
        <v>0</v>
      </c>
      <c r="BG840" s="22">
        <v>0</v>
      </c>
      <c r="BH840" s="22">
        <f>IF(BW839&gt;0,ROUND(MIN(BC840,$F$168)*$BH$1,0),0)</f>
        <v>0</v>
      </c>
      <c r="BI840" s="22">
        <f>IF(BW839&gt;0,ROUND(MIN(BC840,$F$168)*$BI$1,2),0)</f>
        <v>0</v>
      </c>
      <c r="BJ840" s="22">
        <f>IF(BW839&gt;0,ROUND(MIN(BC840,$F$168)*$BJ$1,2),0)</f>
        <v>0</v>
      </c>
      <c r="BK840" s="22">
        <f>IF(BW839&gt;0,ROUND(MIN(BC840,$F$168)*$BK$1,2),0)</f>
        <v>0</v>
      </c>
      <c r="BL840" s="15">
        <f>IF(BW839&gt;0,BF840+SUM(BH840:BK840),0)</f>
        <v>0</v>
      </c>
      <c r="BM840" s="22">
        <f>IF(BW839&gt;0,ROUND(BL840/12,2),0)</f>
        <v>0</v>
      </c>
      <c r="BN840" s="9">
        <f>INT(BM840)</f>
        <v>0</v>
      </c>
      <c r="BO840" s="23">
        <f>INT((BM840-BN840)*10)/10</f>
        <v>0</v>
      </c>
      <c r="BP840" s="17">
        <f>BM840-BN840-BO840</f>
        <v>0</v>
      </c>
      <c r="BQ840" s="23">
        <f>IF(OR(BP840=0.05,BP840=0),BP840,IF(AND(BP840&gt;0.051,BP840&lt;0.1),0.1,IF(AND(BP840&gt;0.001,BP840&lt;0.05),0.05,BP840)))</f>
        <v>0</v>
      </c>
      <c r="BR840" s="23">
        <f>BN840+BO840+BQ840</f>
        <v>0</v>
      </c>
      <c r="BS840">
        <f>IF(BW839&gt;0,BS839,0)</f>
        <v>0</v>
      </c>
      <c r="BT840" s="7">
        <f>SUM(BD840:BE840)+BR840+BS840</f>
        <v>0</v>
      </c>
      <c r="BU840" s="7">
        <f>IF(AND(BT840&gt;0,BT841=0),BT840,0)</f>
        <v>0</v>
      </c>
      <c r="BV840" s="7">
        <f>IF(BW839&gt;0,BV839,0)</f>
        <v>0</v>
      </c>
      <c r="BW840" s="7">
        <f>IF(ROUND(BT840-BV840,2)&gt;0,ROUND(BT840-BV840,2),0)</f>
        <v>0</v>
      </c>
      <c r="CB840">
        <v>838</v>
      </c>
      <c r="CC840" s="7">
        <f>IF(DB839&gt;0,CC839-1000,CC839)</f>
        <v>0</v>
      </c>
      <c r="CD840" s="20">
        <f>IF(DB839&gt;0,ROUND(PMT($F$92/12,$F$96*12,-CC840),5),0)</f>
        <v>0</v>
      </c>
      <c r="CE840" s="15">
        <f>IF(DB839&gt;0,ROUND(CC840*$CE$1/1000,2),0)</f>
        <v>0</v>
      </c>
      <c r="CF840" s="9">
        <f>INT(CE840)</f>
        <v>0</v>
      </c>
      <c r="CG840" s="23">
        <f>INT((CE840-CF840)*10)/10</f>
        <v>0</v>
      </c>
      <c r="CH840" s="17">
        <f>CE840-CF840-CG840</f>
        <v>0</v>
      </c>
      <c r="CI840" s="23">
        <f>IF(OR(CH840=0.05,CH840=0),CH840,IF(AND(CH840&gt;0.051,CH840&lt;0.1),0.1,IF(AND(CH840&gt;0.001,CH840&lt;0.05),0.05,CH840)))</f>
        <v>0</v>
      </c>
      <c r="CJ840" s="23">
        <f>CF840+CG840+CI840</f>
        <v>0</v>
      </c>
      <c r="CK840" s="15">
        <f>IF(DB839&gt;0,ROUND($CD$1*$CK$1,2),0)</f>
        <v>0</v>
      </c>
      <c r="CL840" s="22">
        <v>0</v>
      </c>
      <c r="CM840" s="22">
        <f>IF(DB839&gt;0,ROUND($CD$1*$CM$1,2),0)</f>
        <v>0</v>
      </c>
      <c r="CN840" s="22">
        <f>IF(DB839&gt;0,ROUND($CD$1*$CN$1,2),0)</f>
        <v>0</v>
      </c>
      <c r="CO840" s="22">
        <f>IF(DB839&gt;0,ROUND($CD$1*$CO$1,2),0)</f>
        <v>0</v>
      </c>
      <c r="CP840" s="22">
        <f>IF(DB839&gt;0,ROUND($CD$1*$CP$1,2),0)</f>
        <v>0</v>
      </c>
      <c r="CQ840" s="15">
        <f>IF(DB839&gt;0,CK840+SUM(CM840:CP840),0)</f>
        <v>0</v>
      </c>
      <c r="CR840" s="22">
        <f>IF(DB839&gt;0,ROUND(CQ840/12,2),0)</f>
        <v>0</v>
      </c>
      <c r="CS840" s="9">
        <f>INT(CR840)</f>
        <v>0</v>
      </c>
      <c r="CT840" s="23">
        <f>INT((CR840-CS840)*10)/10</f>
        <v>0</v>
      </c>
      <c r="CU840" s="17">
        <f>CR840-CS840-CT840</f>
        <v>0</v>
      </c>
      <c r="CV840" s="23">
        <f>IF(OR(CU840=0.05,CU840=0),CU840,IF(AND(CU840&gt;0.051,CU840&lt;0.1),0.1,IF(AND(CU840&gt;0.001,CU840&lt;0.05),0.05,CU840)))</f>
        <v>0</v>
      </c>
      <c r="CW840" s="23">
        <f>CS840+CT840+CV840</f>
        <v>0</v>
      </c>
      <c r="CX840">
        <f>IF(DB839&gt;0,CX839,0)</f>
        <v>0</v>
      </c>
      <c r="CY840" s="7">
        <f>ROUND(CD840+CJ840+CW840+CX840,2)</f>
        <v>0</v>
      </c>
      <c r="CZ840" s="7">
        <f>IF(AND(CY840&gt;0,CY841=0),CY840,0)</f>
        <v>0</v>
      </c>
      <c r="DA840" s="7">
        <f>IF(DB839&gt;0,DA839,0)</f>
        <v>0</v>
      </c>
      <c r="DB840" s="7">
        <f>IF(ROUND(CY840-DA840,2)&gt;0,ROUND(CY840-DA840,2),0)</f>
        <v>0</v>
      </c>
      <c r="EB840">
        <v>838</v>
      </c>
      <c r="EC840" s="7">
        <f>IF(FB839&gt;0,EC839-1000,EC839)</f>
        <v>0</v>
      </c>
      <c r="ED840" s="20">
        <f>IF(FB839&gt;0,ROUND(PMT($F$92/12,$F$96*12,-EC840),5),0)</f>
        <v>0</v>
      </c>
      <c r="EE840" s="15">
        <f>IF(FB839&gt;0,ROUND(EC840*$EE$1/1000,2),0)</f>
        <v>0</v>
      </c>
      <c r="EF840" s="9">
        <f>INT(EE840)</f>
        <v>0</v>
      </c>
      <c r="EG840" s="23">
        <f>INT((EE840-EF840)*10)/10</f>
        <v>0</v>
      </c>
      <c r="EH840" s="17">
        <f>EE840-EF840-EG840</f>
        <v>0</v>
      </c>
      <c r="EI840" s="23">
        <f>IF(OR(EH840=0.05,EH840=0),EH840,IF(AND(EH840&gt;0.051,EH840&lt;0.1),0.1,IF(AND(EH840&gt;0.001,EH840&lt;0.05),0.05,EH840)))</f>
        <v>0</v>
      </c>
      <c r="EJ840" s="23">
        <f>EF840+EG840+EI840</f>
        <v>0</v>
      </c>
      <c r="EK840" s="15">
        <f>IF(FB839&gt;0,ROUND($ED$1*$EK$1,2),0)</f>
        <v>0</v>
      </c>
      <c r="EL840" s="22">
        <v>0</v>
      </c>
      <c r="EM840" s="22">
        <f>IF(FB839&gt;0,ROUND($ED$1*$EM$1,0),0)</f>
        <v>0</v>
      </c>
      <c r="EN840" s="22">
        <f>IF(FB839&gt;0,ROUND($ED$1*$EN$1,2),0)</f>
        <v>0</v>
      </c>
      <c r="EO840" s="22">
        <f>IF(FB839&gt;0,ROUND($ED$1*$EO$1,2),0)</f>
        <v>0</v>
      </c>
      <c r="EP840" s="22">
        <f>IF(FB839&gt;0,ROUND($ED$1*$EP$1,2),0)</f>
        <v>0</v>
      </c>
      <c r="EQ840" s="15">
        <f>IF(FB839&gt;0,EK840+SUM(EM840:EP840),0)</f>
        <v>0</v>
      </c>
      <c r="ER840" s="22">
        <f>IF(FB839&gt;0,ROUND(EQ840/12,2),0)</f>
        <v>0</v>
      </c>
      <c r="ES840" s="9">
        <f>INT(ER840)</f>
        <v>0</v>
      </c>
      <c r="ET840" s="23">
        <f>INT((ER840-ES840)*10)/10</f>
        <v>0</v>
      </c>
      <c r="EU840" s="17">
        <f>ER840-ES840-ET840</f>
        <v>0</v>
      </c>
      <c r="EV840" s="23">
        <f>IF(OR(EU840=0.05,EU840=0),EU840,IF(AND(EU840&gt;0.051,EU840&lt;0.1),0.1,IF(AND(EU840&gt;0.001,EU840&lt;0.05),0.05,EU840)))</f>
        <v>0</v>
      </c>
      <c r="EW840" s="23">
        <f>ES840+ET840+EV840</f>
        <v>0</v>
      </c>
      <c r="EX840">
        <f>IF(FB839&gt;0,EX839,0)</f>
        <v>0</v>
      </c>
      <c r="EY840" s="7">
        <f>ROUND(ED840+EJ840+EW840+EX840,2)</f>
        <v>0</v>
      </c>
      <c r="EZ840" s="7">
        <f>IF(AND(EY840&gt;0,EY841=0),EY840,0)</f>
        <v>0</v>
      </c>
      <c r="FA840" s="7">
        <f>IF(FB839&gt;0,FA839,0)</f>
        <v>0</v>
      </c>
      <c r="FB840" s="7">
        <f>IF(ROUND(EY840-FA840,2)&gt;0,ROUND(EY840-FA840,2),0)</f>
        <v>0</v>
      </c>
      <c r="GB840">
        <v>838</v>
      </c>
      <c r="GC840" s="7">
        <f>IF(HB839&gt;0,GC839-1000,GC839)</f>
        <v>0</v>
      </c>
      <c r="GD840" s="20">
        <f>IF(HB839&gt;0,ROUND(PMT($F$92/12,$F$96*12,-GC840),5),0)</f>
        <v>0</v>
      </c>
      <c r="GE840" s="15">
        <f>IF(HB839&gt;0,ROUND(GC840*$GE$1/1000,2),0)</f>
        <v>0</v>
      </c>
      <c r="GF840" s="9">
        <f>INT(GE840)</f>
        <v>0</v>
      </c>
      <c r="GG840" s="23">
        <f>INT((GE840-GF840)*10)/10</f>
        <v>0</v>
      </c>
      <c r="GH840" s="17">
        <f>GE840-GF840-GG840</f>
        <v>0</v>
      </c>
      <c r="GI840" s="23">
        <f>IF(OR(GH840=0.05,GH840=0),GH840,IF(AND(GH840&gt;0.051,GH840&lt;0.1),0.1,IF(AND(GH840&gt;0.001,GH840&lt;0.05),0.05,GH840)))</f>
        <v>0</v>
      </c>
      <c r="GJ840" s="23">
        <f>GF840+GG840+GI840</f>
        <v>0</v>
      </c>
      <c r="GK840" s="15">
        <f>IF(HB839&gt;0,ROUND($GD$1*$GK$1,2),0)</f>
        <v>0</v>
      </c>
      <c r="GL840" s="22">
        <v>0</v>
      </c>
      <c r="GM840" s="22">
        <f>IF(HB839&gt;0,ROUND($GD$1*$GM$1,0),0)</f>
        <v>0</v>
      </c>
      <c r="GN840" s="22">
        <f>IF(HB839&gt;0,ROUND($GD$1*$GN$1,2),0)</f>
        <v>0</v>
      </c>
      <c r="GO840" s="22">
        <f>IF(HB839&gt;0,ROUND($GD$1*$GO$1,2),0)</f>
        <v>0</v>
      </c>
      <c r="GP840" s="22">
        <f>IF(HB839&gt;0,ROUND($GD$1*$GP$1,2),0)</f>
        <v>0</v>
      </c>
      <c r="GQ840" s="15">
        <f>IF(HB839&gt;0,GK840+SUM(GM840:GP840),0)</f>
        <v>0</v>
      </c>
      <c r="GR840" s="22">
        <f>IF(HB839&gt;0,ROUND(GQ840/12,2),0)</f>
        <v>0</v>
      </c>
      <c r="GS840" s="9">
        <f>INT(GR840)</f>
        <v>0</v>
      </c>
      <c r="GT840" s="23">
        <f>INT((GR840-GS840)*10)/10</f>
        <v>0</v>
      </c>
      <c r="GU840" s="17">
        <f>GR840-GS840-GT840</f>
        <v>0</v>
      </c>
      <c r="GV840" s="23">
        <f>IF(OR(GU840=0.05,GU840=0),GU840,IF(AND(GU840&gt;0.051,GU840&lt;0.1),0.1,IF(AND(GU840&gt;0.001,GU840&lt;0.05),0.05,GU840)))</f>
        <v>0</v>
      </c>
      <c r="GW840" s="23">
        <f>GS840+GT840+GV840</f>
        <v>0</v>
      </c>
      <c r="GX840">
        <f>IF(HB839&gt;0,GX839,0)</f>
        <v>0</v>
      </c>
      <c r="GY840" s="7">
        <f>ROUND(GD840+GJ840+GW840+GX840,2)</f>
        <v>0</v>
      </c>
      <c r="GZ840" s="7">
        <f>IF(AND(GY840&gt;0,GY841=0),GY840,0)</f>
        <v>0</v>
      </c>
      <c r="HA840" s="7">
        <f>IF(HB839&gt;0,HA839,0)</f>
        <v>0</v>
      </c>
      <c r="HB840" s="7">
        <f>IF(ROUND(GY840-HA840,2)&gt;0,ROUND(GY840-HA840,2),0)</f>
        <v>0</v>
      </c>
    </row>
    <row r="841" spans="1:235">
      <c r="BB841">
        <v>839</v>
      </c>
      <c r="BC841" s="7">
        <f>IF(BW840&gt;0,BC840-1000,BC840)</f>
        <v>0</v>
      </c>
      <c r="BD841" s="20">
        <f>IF(BW840&gt;0,ROUND(PMT($F$92/12,$F$96*12,-BC841),5),0)</f>
        <v>0</v>
      </c>
      <c r="BE841" s="15">
        <f>IF(BW840&gt;0,ROUND(BC841*$E$1/1000,2),0)</f>
        <v>0</v>
      </c>
      <c r="BF841" s="15">
        <f>IF(BW840&gt;0,ROUND(MIN(BC841,$F$168)*$BF$1,2),0)</f>
        <v>0</v>
      </c>
      <c r="BG841" s="22">
        <v>0</v>
      </c>
      <c r="BH841" s="22">
        <f>IF(BW840&gt;0,ROUND(MIN(BC841,$F$168)*$BH$1,0),0)</f>
        <v>0</v>
      </c>
      <c r="BI841" s="22">
        <f>IF(BW840&gt;0,ROUND(MIN(BC841,$F$168)*$BI$1,2),0)</f>
        <v>0</v>
      </c>
      <c r="BJ841" s="22">
        <f>IF(BW840&gt;0,ROUND(MIN(BC841,$F$168)*$BJ$1,2),0)</f>
        <v>0</v>
      </c>
      <c r="BK841" s="22">
        <f>IF(BW840&gt;0,ROUND(MIN(BC841,$F$168)*$BK$1,2),0)</f>
        <v>0</v>
      </c>
      <c r="BL841" s="15">
        <f>IF(BW840&gt;0,BF841+SUM(BH841:BK841),0)</f>
        <v>0</v>
      </c>
      <c r="BM841" s="22">
        <f>IF(BW840&gt;0,ROUND(BL841/12,2),0)</f>
        <v>0</v>
      </c>
      <c r="BN841" s="9">
        <f>INT(BM841)</f>
        <v>0</v>
      </c>
      <c r="BO841" s="23">
        <f>INT((BM841-BN841)*10)/10</f>
        <v>0</v>
      </c>
      <c r="BP841" s="17">
        <f>BM841-BN841-BO841</f>
        <v>0</v>
      </c>
      <c r="BQ841" s="23">
        <f>IF(OR(BP841=0.05,BP841=0),BP841,IF(AND(BP841&gt;0.051,BP841&lt;0.1),0.1,IF(AND(BP841&gt;0.001,BP841&lt;0.05),0.05,BP841)))</f>
        <v>0</v>
      </c>
      <c r="BR841" s="23">
        <f>BN841+BO841+BQ841</f>
        <v>0</v>
      </c>
      <c r="BS841">
        <f>IF(BW840&gt;0,BS840,0)</f>
        <v>0</v>
      </c>
      <c r="BT841" s="7">
        <f>SUM(BD841:BE841)+BR841+BS841</f>
        <v>0</v>
      </c>
      <c r="BU841" s="7">
        <f>IF(AND(BT841&gt;0,BT842=0),BT841,0)</f>
        <v>0</v>
      </c>
      <c r="BV841" s="7">
        <f>IF(BW840&gt;0,BV840,0)</f>
        <v>0</v>
      </c>
      <c r="BW841" s="7">
        <f>IF(ROUND(BT841-BV841,2)&gt;0,ROUND(BT841-BV841,2),0)</f>
        <v>0</v>
      </c>
      <c r="CB841">
        <v>839</v>
      </c>
      <c r="CC841" s="7">
        <f>IF(DB840&gt;0,CC840-1000,CC840)</f>
        <v>0</v>
      </c>
      <c r="CD841" s="20">
        <f>IF(DB840&gt;0,ROUND(PMT($F$92/12,$F$96*12,-CC841),5),0)</f>
        <v>0</v>
      </c>
      <c r="CE841" s="15">
        <f>IF(DB840&gt;0,ROUND(CC841*$CE$1/1000,2),0)</f>
        <v>0</v>
      </c>
      <c r="CF841" s="9">
        <f>INT(CE841)</f>
        <v>0</v>
      </c>
      <c r="CG841" s="23">
        <f>INT((CE841-CF841)*10)/10</f>
        <v>0</v>
      </c>
      <c r="CH841" s="17">
        <f>CE841-CF841-CG841</f>
        <v>0</v>
      </c>
      <c r="CI841" s="23">
        <f>IF(OR(CH841=0.05,CH841=0),CH841,IF(AND(CH841&gt;0.051,CH841&lt;0.1),0.1,IF(AND(CH841&gt;0.001,CH841&lt;0.05),0.05,CH841)))</f>
        <v>0</v>
      </c>
      <c r="CJ841" s="23">
        <f>CF841+CG841+CI841</f>
        <v>0</v>
      </c>
      <c r="CK841" s="15">
        <f>IF(DB840&gt;0,ROUND($CD$1*$CK$1,2),0)</f>
        <v>0</v>
      </c>
      <c r="CL841" s="22">
        <v>0</v>
      </c>
      <c r="CM841" s="22">
        <f>IF(DB840&gt;0,ROUND($CD$1*$CM$1,2),0)</f>
        <v>0</v>
      </c>
      <c r="CN841" s="22">
        <f>IF(DB840&gt;0,ROUND($CD$1*$CN$1,2),0)</f>
        <v>0</v>
      </c>
      <c r="CO841" s="22">
        <f>IF(DB840&gt;0,ROUND($CD$1*$CO$1,2),0)</f>
        <v>0</v>
      </c>
      <c r="CP841" s="22">
        <f>IF(DB840&gt;0,ROUND($CD$1*$CP$1,2),0)</f>
        <v>0</v>
      </c>
      <c r="CQ841" s="15">
        <f>IF(DB840&gt;0,CK841+SUM(CM841:CP841),0)</f>
        <v>0</v>
      </c>
      <c r="CR841" s="22">
        <f>IF(DB840&gt;0,ROUND(CQ841/12,2),0)</f>
        <v>0</v>
      </c>
      <c r="CS841" s="9">
        <f>INT(CR841)</f>
        <v>0</v>
      </c>
      <c r="CT841" s="23">
        <f>INT((CR841-CS841)*10)/10</f>
        <v>0</v>
      </c>
      <c r="CU841" s="17">
        <f>CR841-CS841-CT841</f>
        <v>0</v>
      </c>
      <c r="CV841" s="23">
        <f>IF(OR(CU841=0.05,CU841=0),CU841,IF(AND(CU841&gt;0.051,CU841&lt;0.1),0.1,IF(AND(CU841&gt;0.001,CU841&lt;0.05),0.05,CU841)))</f>
        <v>0</v>
      </c>
      <c r="CW841" s="23">
        <f>CS841+CT841+CV841</f>
        <v>0</v>
      </c>
      <c r="CX841">
        <f>IF(DB840&gt;0,CX840,0)</f>
        <v>0</v>
      </c>
      <c r="CY841" s="7">
        <f>ROUND(CD841+CJ841+CW841+CX841,2)</f>
        <v>0</v>
      </c>
      <c r="CZ841" s="7">
        <f>IF(AND(CY841&gt;0,CY842=0),CY841,0)</f>
        <v>0</v>
      </c>
      <c r="DA841" s="7">
        <f>IF(DB840&gt;0,DA840,0)</f>
        <v>0</v>
      </c>
      <c r="DB841" s="7">
        <f>IF(ROUND(CY841-DA841,2)&gt;0,ROUND(CY841-DA841,2),0)</f>
        <v>0</v>
      </c>
      <c r="EB841">
        <v>839</v>
      </c>
      <c r="EC841" s="7">
        <f>IF(FB840&gt;0,EC840-1000,EC840)</f>
        <v>0</v>
      </c>
      <c r="ED841" s="20">
        <f>IF(FB840&gt;0,ROUND(PMT($F$92/12,$F$96*12,-EC841),5),0)</f>
        <v>0</v>
      </c>
      <c r="EE841" s="15">
        <f>IF(FB840&gt;0,ROUND(EC841*$EE$1/1000,2),0)</f>
        <v>0</v>
      </c>
      <c r="EF841" s="9">
        <f>INT(EE841)</f>
        <v>0</v>
      </c>
      <c r="EG841" s="23">
        <f>INT((EE841-EF841)*10)/10</f>
        <v>0</v>
      </c>
      <c r="EH841" s="17">
        <f>EE841-EF841-EG841</f>
        <v>0</v>
      </c>
      <c r="EI841" s="23">
        <f>IF(OR(EH841=0.05,EH841=0),EH841,IF(AND(EH841&gt;0.051,EH841&lt;0.1),0.1,IF(AND(EH841&gt;0.001,EH841&lt;0.05),0.05,EH841)))</f>
        <v>0</v>
      </c>
      <c r="EJ841" s="23">
        <f>EF841+EG841+EI841</f>
        <v>0</v>
      </c>
      <c r="EK841" s="15">
        <f>IF(FB840&gt;0,ROUND($ED$1*$EK$1,2),0)</f>
        <v>0</v>
      </c>
      <c r="EL841" s="22">
        <v>0</v>
      </c>
      <c r="EM841" s="22">
        <f>IF(FB840&gt;0,ROUND($ED$1*$EM$1,0),0)</f>
        <v>0</v>
      </c>
      <c r="EN841" s="22">
        <f>IF(FB840&gt;0,ROUND($ED$1*$EN$1,2),0)</f>
        <v>0</v>
      </c>
      <c r="EO841" s="22">
        <f>IF(FB840&gt;0,ROUND($ED$1*$EO$1,2),0)</f>
        <v>0</v>
      </c>
      <c r="EP841" s="22">
        <f>IF(FB840&gt;0,ROUND($ED$1*$EP$1,2),0)</f>
        <v>0</v>
      </c>
      <c r="EQ841" s="15">
        <f>IF(FB840&gt;0,EK841+SUM(EM841:EP841),0)</f>
        <v>0</v>
      </c>
      <c r="ER841" s="22">
        <f>IF(FB840&gt;0,ROUND(EQ841/12,2),0)</f>
        <v>0</v>
      </c>
      <c r="ES841" s="9">
        <f>INT(ER841)</f>
        <v>0</v>
      </c>
      <c r="ET841" s="23">
        <f>INT((ER841-ES841)*10)/10</f>
        <v>0</v>
      </c>
      <c r="EU841" s="17">
        <f>ER841-ES841-ET841</f>
        <v>0</v>
      </c>
      <c r="EV841" s="23">
        <f>IF(OR(EU841=0.05,EU841=0),EU841,IF(AND(EU841&gt;0.051,EU841&lt;0.1),0.1,IF(AND(EU841&gt;0.001,EU841&lt;0.05),0.05,EU841)))</f>
        <v>0</v>
      </c>
      <c r="EW841" s="23">
        <f>ES841+ET841+EV841</f>
        <v>0</v>
      </c>
      <c r="EX841">
        <f>IF(FB840&gt;0,EX840,0)</f>
        <v>0</v>
      </c>
      <c r="EY841" s="7">
        <f>ROUND(ED841+EJ841+EW841+EX841,2)</f>
        <v>0</v>
      </c>
      <c r="EZ841" s="7">
        <f>IF(AND(EY841&gt;0,EY842=0),EY841,0)</f>
        <v>0</v>
      </c>
      <c r="FA841" s="7">
        <f>IF(FB840&gt;0,FA840,0)</f>
        <v>0</v>
      </c>
      <c r="FB841" s="7">
        <f>IF(ROUND(EY841-FA841,2)&gt;0,ROUND(EY841-FA841,2),0)</f>
        <v>0</v>
      </c>
      <c r="GB841">
        <v>839</v>
      </c>
      <c r="GC841" s="7">
        <f>IF(HB840&gt;0,GC840-1000,GC840)</f>
        <v>0</v>
      </c>
      <c r="GD841" s="20">
        <f>IF(HB840&gt;0,ROUND(PMT($F$92/12,$F$96*12,-GC841),5),0)</f>
        <v>0</v>
      </c>
      <c r="GE841" s="15">
        <f>IF(HB840&gt;0,ROUND(GC841*$GE$1/1000,2),0)</f>
        <v>0</v>
      </c>
      <c r="GF841" s="9">
        <f>INT(GE841)</f>
        <v>0</v>
      </c>
      <c r="GG841" s="23">
        <f>INT((GE841-GF841)*10)/10</f>
        <v>0</v>
      </c>
      <c r="GH841" s="17">
        <f>GE841-GF841-GG841</f>
        <v>0</v>
      </c>
      <c r="GI841" s="23">
        <f>IF(OR(GH841=0.05,GH841=0),GH841,IF(AND(GH841&gt;0.051,GH841&lt;0.1),0.1,IF(AND(GH841&gt;0.001,GH841&lt;0.05),0.05,GH841)))</f>
        <v>0</v>
      </c>
      <c r="GJ841" s="23">
        <f>GF841+GG841+GI841</f>
        <v>0</v>
      </c>
      <c r="GK841" s="15">
        <f>IF(HB840&gt;0,ROUND($GD$1*$GK$1,2),0)</f>
        <v>0</v>
      </c>
      <c r="GL841" s="22">
        <v>0</v>
      </c>
      <c r="GM841" s="22">
        <f>IF(HB840&gt;0,ROUND($GD$1*$GM$1,0),0)</f>
        <v>0</v>
      </c>
      <c r="GN841" s="22">
        <f>IF(HB840&gt;0,ROUND($GD$1*$GN$1,2),0)</f>
        <v>0</v>
      </c>
      <c r="GO841" s="22">
        <f>IF(HB840&gt;0,ROUND($GD$1*$GO$1,2),0)</f>
        <v>0</v>
      </c>
      <c r="GP841" s="22">
        <f>IF(HB840&gt;0,ROUND($GD$1*$GP$1,2),0)</f>
        <v>0</v>
      </c>
      <c r="GQ841" s="15">
        <f>IF(HB840&gt;0,GK841+SUM(GM841:GP841),0)</f>
        <v>0</v>
      </c>
      <c r="GR841" s="22">
        <f>IF(HB840&gt;0,ROUND(GQ841/12,2),0)</f>
        <v>0</v>
      </c>
      <c r="GS841" s="9">
        <f>INT(GR841)</f>
        <v>0</v>
      </c>
      <c r="GT841" s="23">
        <f>INT((GR841-GS841)*10)/10</f>
        <v>0</v>
      </c>
      <c r="GU841" s="17">
        <f>GR841-GS841-GT841</f>
        <v>0</v>
      </c>
      <c r="GV841" s="23">
        <f>IF(OR(GU841=0.05,GU841=0),GU841,IF(AND(GU841&gt;0.051,GU841&lt;0.1),0.1,IF(AND(GU841&gt;0.001,GU841&lt;0.05),0.05,GU841)))</f>
        <v>0</v>
      </c>
      <c r="GW841" s="23">
        <f>GS841+GT841+GV841</f>
        <v>0</v>
      </c>
      <c r="GX841">
        <f>IF(HB840&gt;0,GX840,0)</f>
        <v>0</v>
      </c>
      <c r="GY841" s="7">
        <f>ROUND(GD841+GJ841+GW841+GX841,2)</f>
        <v>0</v>
      </c>
      <c r="GZ841" s="7">
        <f>IF(AND(GY841&gt;0,GY842=0),GY841,0)</f>
        <v>0</v>
      </c>
      <c r="HA841" s="7">
        <f>IF(HB840&gt;0,HA840,0)</f>
        <v>0</v>
      </c>
      <c r="HB841" s="7">
        <f>IF(ROUND(GY841-HA841,2)&gt;0,ROUND(GY841-HA841,2),0)</f>
        <v>0</v>
      </c>
    </row>
    <row r="842" spans="1:235">
      <c r="BB842">
        <v>840</v>
      </c>
      <c r="BC842" s="7">
        <f>IF(BW841&gt;0,BC841-1000,BC841)</f>
        <v>0</v>
      </c>
      <c r="BD842" s="20">
        <f>IF(BW841&gt;0,ROUND(PMT($F$92/12,$F$96*12,-BC842),5),0)</f>
        <v>0</v>
      </c>
      <c r="BE842" s="15">
        <f>IF(BW841&gt;0,ROUND(BC842*$E$1/1000,2),0)</f>
        <v>0</v>
      </c>
      <c r="BF842" s="15">
        <f>IF(BW841&gt;0,ROUND(MIN(BC842,$F$168)*$BF$1,2),0)</f>
        <v>0</v>
      </c>
      <c r="BG842" s="22">
        <v>0</v>
      </c>
      <c r="BH842" s="22">
        <f>IF(BW841&gt;0,ROUND(MIN(BC842,$F$168)*$BH$1,0),0)</f>
        <v>0</v>
      </c>
      <c r="BI842" s="22">
        <f>IF(BW841&gt;0,ROUND(MIN(BC842,$F$168)*$BI$1,2),0)</f>
        <v>0</v>
      </c>
      <c r="BJ842" s="22">
        <f>IF(BW841&gt;0,ROUND(MIN(BC842,$F$168)*$BJ$1,2),0)</f>
        <v>0</v>
      </c>
      <c r="BK842" s="22">
        <f>IF(BW841&gt;0,ROUND(MIN(BC842,$F$168)*$BK$1,2),0)</f>
        <v>0</v>
      </c>
      <c r="BL842" s="15">
        <f>IF(BW841&gt;0,BF842+SUM(BH842:BK842),0)</f>
        <v>0</v>
      </c>
      <c r="BM842" s="22">
        <f>IF(BW841&gt;0,ROUND(BL842/12,2),0)</f>
        <v>0</v>
      </c>
      <c r="BN842" s="9">
        <f>INT(BM842)</f>
        <v>0</v>
      </c>
      <c r="BO842" s="23">
        <f>INT((BM842-BN842)*10)/10</f>
        <v>0</v>
      </c>
      <c r="BP842" s="17">
        <f>BM842-BN842-BO842</f>
        <v>0</v>
      </c>
      <c r="BQ842" s="23">
        <f>IF(OR(BP842=0.05,BP842=0),BP842,IF(AND(BP842&gt;0.051,BP842&lt;0.1),0.1,IF(AND(BP842&gt;0.001,BP842&lt;0.05),0.05,BP842)))</f>
        <v>0</v>
      </c>
      <c r="BR842" s="23">
        <f>BN842+BO842+BQ842</f>
        <v>0</v>
      </c>
      <c r="BS842">
        <f>IF(BW841&gt;0,BS841,0)</f>
        <v>0</v>
      </c>
      <c r="BT842" s="7">
        <f>SUM(BD842:BE842)+BR842+BS842</f>
        <v>0</v>
      </c>
      <c r="BU842" s="7">
        <f>IF(AND(BT842&gt;0,BT843=0),BT842,0)</f>
        <v>0</v>
      </c>
      <c r="BV842" s="7">
        <f>IF(BW841&gt;0,BV841,0)</f>
        <v>0</v>
      </c>
      <c r="BW842" s="7">
        <f>IF(ROUND(BT842-BV842,2)&gt;0,ROUND(BT842-BV842,2),0)</f>
        <v>0</v>
      </c>
      <c r="CB842">
        <v>840</v>
      </c>
      <c r="CC842" s="7">
        <f>IF(DB841&gt;0,CC841-1000,CC841)</f>
        <v>0</v>
      </c>
      <c r="CD842" s="20">
        <f>IF(DB841&gt;0,ROUND(PMT($F$92/12,$F$96*12,-CC842),5),0)</f>
        <v>0</v>
      </c>
      <c r="CE842" s="15">
        <f>IF(DB841&gt;0,ROUND(CC842*$CE$1/1000,2),0)</f>
        <v>0</v>
      </c>
      <c r="CF842" s="9">
        <f>INT(CE842)</f>
        <v>0</v>
      </c>
      <c r="CG842" s="23">
        <f>INT((CE842-CF842)*10)/10</f>
        <v>0</v>
      </c>
      <c r="CH842" s="17">
        <f>CE842-CF842-CG842</f>
        <v>0</v>
      </c>
      <c r="CI842" s="23">
        <f>IF(OR(CH842=0.05,CH842=0),CH842,IF(AND(CH842&gt;0.051,CH842&lt;0.1),0.1,IF(AND(CH842&gt;0.001,CH842&lt;0.05),0.05,CH842)))</f>
        <v>0</v>
      </c>
      <c r="CJ842" s="23">
        <f>CF842+CG842+CI842</f>
        <v>0</v>
      </c>
      <c r="CK842" s="15">
        <f>IF(DB841&gt;0,ROUND($CD$1*$CK$1,2),0)</f>
        <v>0</v>
      </c>
      <c r="CL842" s="22">
        <v>0</v>
      </c>
      <c r="CM842" s="22">
        <f>IF(DB841&gt;0,ROUND($CD$1*$CM$1,2),0)</f>
        <v>0</v>
      </c>
      <c r="CN842" s="22">
        <f>IF(DB841&gt;0,ROUND($CD$1*$CN$1,2),0)</f>
        <v>0</v>
      </c>
      <c r="CO842" s="22">
        <f>IF(DB841&gt;0,ROUND($CD$1*$CO$1,2),0)</f>
        <v>0</v>
      </c>
      <c r="CP842" s="22">
        <f>IF(DB841&gt;0,ROUND($CD$1*$CP$1,2),0)</f>
        <v>0</v>
      </c>
      <c r="CQ842" s="15">
        <f>IF(DB841&gt;0,CK842+SUM(CM842:CP842),0)</f>
        <v>0</v>
      </c>
      <c r="CR842" s="22">
        <f>IF(DB841&gt;0,ROUND(CQ842/12,2),0)</f>
        <v>0</v>
      </c>
      <c r="CS842" s="9">
        <f>INT(CR842)</f>
        <v>0</v>
      </c>
      <c r="CT842" s="23">
        <f>INT((CR842-CS842)*10)/10</f>
        <v>0</v>
      </c>
      <c r="CU842" s="17">
        <f>CR842-CS842-CT842</f>
        <v>0</v>
      </c>
      <c r="CV842" s="23">
        <f>IF(OR(CU842=0.05,CU842=0),CU842,IF(AND(CU842&gt;0.051,CU842&lt;0.1),0.1,IF(AND(CU842&gt;0.001,CU842&lt;0.05),0.05,CU842)))</f>
        <v>0</v>
      </c>
      <c r="CW842" s="23">
        <f>CS842+CT842+CV842</f>
        <v>0</v>
      </c>
      <c r="CX842">
        <f>IF(DB841&gt;0,CX841,0)</f>
        <v>0</v>
      </c>
      <c r="CY842" s="7">
        <f>ROUND(CD842+CJ842+CW842+CX842,2)</f>
        <v>0</v>
      </c>
      <c r="CZ842" s="7">
        <f>IF(AND(CY842&gt;0,CY843=0),CY842,0)</f>
        <v>0</v>
      </c>
      <c r="DA842" s="7">
        <f>IF(DB841&gt;0,DA841,0)</f>
        <v>0</v>
      </c>
      <c r="DB842" s="7">
        <f>IF(ROUND(CY842-DA842,2)&gt;0,ROUND(CY842-DA842,2),0)</f>
        <v>0</v>
      </c>
      <c r="EB842">
        <v>840</v>
      </c>
      <c r="EC842" s="7">
        <f>IF(FB841&gt;0,EC841-1000,EC841)</f>
        <v>0</v>
      </c>
      <c r="ED842" s="20">
        <f>IF(FB841&gt;0,ROUND(PMT($F$92/12,$F$96*12,-EC842),5),0)</f>
        <v>0</v>
      </c>
      <c r="EE842" s="15">
        <f>IF(FB841&gt;0,ROUND(EC842*$EE$1/1000,2),0)</f>
        <v>0</v>
      </c>
      <c r="EF842" s="9">
        <f>INT(EE842)</f>
        <v>0</v>
      </c>
      <c r="EG842" s="23">
        <f>INT((EE842-EF842)*10)/10</f>
        <v>0</v>
      </c>
      <c r="EH842" s="17">
        <f>EE842-EF842-EG842</f>
        <v>0</v>
      </c>
      <c r="EI842" s="23">
        <f>IF(OR(EH842=0.05,EH842=0),EH842,IF(AND(EH842&gt;0.051,EH842&lt;0.1),0.1,IF(AND(EH842&gt;0.001,EH842&lt;0.05),0.05,EH842)))</f>
        <v>0</v>
      </c>
      <c r="EJ842" s="23">
        <f>EF842+EG842+EI842</f>
        <v>0</v>
      </c>
      <c r="EK842" s="15">
        <f>IF(FB841&gt;0,ROUND($ED$1*$EK$1,2),0)</f>
        <v>0</v>
      </c>
      <c r="EL842" s="22">
        <v>0</v>
      </c>
      <c r="EM842" s="22">
        <f>IF(FB841&gt;0,ROUND($ED$1*$EM$1,0),0)</f>
        <v>0</v>
      </c>
      <c r="EN842" s="22">
        <f>IF(FB841&gt;0,ROUND($ED$1*$EN$1,2),0)</f>
        <v>0</v>
      </c>
      <c r="EO842" s="22">
        <f>IF(FB841&gt;0,ROUND($ED$1*$EO$1,2),0)</f>
        <v>0</v>
      </c>
      <c r="EP842" s="22">
        <f>IF(FB841&gt;0,ROUND($ED$1*$EP$1,2),0)</f>
        <v>0</v>
      </c>
      <c r="EQ842" s="15">
        <f>IF(FB841&gt;0,EK842+SUM(EM842:EP842),0)</f>
        <v>0</v>
      </c>
      <c r="ER842" s="22">
        <f>IF(FB841&gt;0,ROUND(EQ842/12,2),0)</f>
        <v>0</v>
      </c>
      <c r="ES842" s="9">
        <f>INT(ER842)</f>
        <v>0</v>
      </c>
      <c r="ET842" s="23">
        <f>INT((ER842-ES842)*10)/10</f>
        <v>0</v>
      </c>
      <c r="EU842" s="17">
        <f>ER842-ES842-ET842</f>
        <v>0</v>
      </c>
      <c r="EV842" s="23">
        <f>IF(OR(EU842=0.05,EU842=0),EU842,IF(AND(EU842&gt;0.051,EU842&lt;0.1),0.1,IF(AND(EU842&gt;0.001,EU842&lt;0.05),0.05,EU842)))</f>
        <v>0</v>
      </c>
      <c r="EW842" s="23">
        <f>ES842+ET842+EV842</f>
        <v>0</v>
      </c>
      <c r="EX842">
        <f>IF(FB841&gt;0,EX841,0)</f>
        <v>0</v>
      </c>
      <c r="EY842" s="7">
        <f>ROUND(ED842+EJ842+EW842+EX842,2)</f>
        <v>0</v>
      </c>
      <c r="EZ842" s="7">
        <f>IF(AND(EY842&gt;0,EY843=0),EY842,0)</f>
        <v>0</v>
      </c>
      <c r="FA842" s="7">
        <f>IF(FB841&gt;0,FA841,0)</f>
        <v>0</v>
      </c>
      <c r="FB842" s="7">
        <f>IF(ROUND(EY842-FA842,2)&gt;0,ROUND(EY842-FA842,2),0)</f>
        <v>0</v>
      </c>
      <c r="GB842">
        <v>840</v>
      </c>
      <c r="GC842" s="7">
        <f>IF(HB841&gt;0,GC841-1000,GC841)</f>
        <v>0</v>
      </c>
      <c r="GD842" s="20">
        <f>IF(HB841&gt;0,ROUND(PMT($F$92/12,$F$96*12,-GC842),5),0)</f>
        <v>0</v>
      </c>
      <c r="GE842" s="15">
        <f>IF(HB841&gt;0,ROUND(GC842*$GE$1/1000,2),0)</f>
        <v>0</v>
      </c>
      <c r="GF842" s="9">
        <f>INT(GE842)</f>
        <v>0</v>
      </c>
      <c r="GG842" s="23">
        <f>INT((GE842-GF842)*10)/10</f>
        <v>0</v>
      </c>
      <c r="GH842" s="17">
        <f>GE842-GF842-GG842</f>
        <v>0</v>
      </c>
      <c r="GI842" s="23">
        <f>IF(OR(GH842=0.05,GH842=0),GH842,IF(AND(GH842&gt;0.051,GH842&lt;0.1),0.1,IF(AND(GH842&gt;0.001,GH842&lt;0.05),0.05,GH842)))</f>
        <v>0</v>
      </c>
      <c r="GJ842" s="23">
        <f>GF842+GG842+GI842</f>
        <v>0</v>
      </c>
      <c r="GK842" s="15">
        <f>IF(HB841&gt;0,ROUND($GD$1*$GK$1,2),0)</f>
        <v>0</v>
      </c>
      <c r="GL842" s="22">
        <v>0</v>
      </c>
      <c r="GM842" s="22">
        <f>IF(HB841&gt;0,ROUND($GD$1*$GM$1,0),0)</f>
        <v>0</v>
      </c>
      <c r="GN842" s="22">
        <f>IF(HB841&gt;0,ROUND($GD$1*$GN$1,2),0)</f>
        <v>0</v>
      </c>
      <c r="GO842" s="22">
        <f>IF(HB841&gt;0,ROUND($GD$1*$GO$1,2),0)</f>
        <v>0</v>
      </c>
      <c r="GP842" s="22">
        <f>IF(HB841&gt;0,ROUND($GD$1*$GP$1,2),0)</f>
        <v>0</v>
      </c>
      <c r="GQ842" s="15">
        <f>IF(HB841&gt;0,GK842+SUM(GM842:GP842),0)</f>
        <v>0</v>
      </c>
      <c r="GR842" s="22">
        <f>IF(HB841&gt;0,ROUND(GQ842/12,2),0)</f>
        <v>0</v>
      </c>
      <c r="GS842" s="9">
        <f>INT(GR842)</f>
        <v>0</v>
      </c>
      <c r="GT842" s="23">
        <f>INT((GR842-GS842)*10)/10</f>
        <v>0</v>
      </c>
      <c r="GU842" s="17">
        <f>GR842-GS842-GT842</f>
        <v>0</v>
      </c>
      <c r="GV842" s="23">
        <f>IF(OR(GU842=0.05,GU842=0),GU842,IF(AND(GU842&gt;0.051,GU842&lt;0.1),0.1,IF(AND(GU842&gt;0.001,GU842&lt;0.05),0.05,GU842)))</f>
        <v>0</v>
      </c>
      <c r="GW842" s="23">
        <f>GS842+GT842+GV842</f>
        <v>0</v>
      </c>
      <c r="GX842">
        <f>IF(HB841&gt;0,GX841,0)</f>
        <v>0</v>
      </c>
      <c r="GY842" s="7">
        <f>ROUND(GD842+GJ842+GW842+GX842,2)</f>
        <v>0</v>
      </c>
      <c r="GZ842" s="7">
        <f>IF(AND(GY842&gt;0,GY843=0),GY842,0)</f>
        <v>0</v>
      </c>
      <c r="HA842" s="7">
        <f>IF(HB841&gt;0,HA841,0)</f>
        <v>0</v>
      </c>
      <c r="HB842" s="7">
        <f>IF(ROUND(GY842-HA842,2)&gt;0,ROUND(GY842-HA842,2),0)</f>
        <v>0</v>
      </c>
    </row>
    <row r="843" spans="1:235">
      <c r="BB843">
        <v>841</v>
      </c>
      <c r="BC843" s="7">
        <f>IF(BW842&gt;0,BC842-1000,BC842)</f>
        <v>0</v>
      </c>
      <c r="BD843" s="20">
        <f>IF(BW842&gt;0,ROUND(PMT($F$92/12,$F$96*12,-BC843),5),0)</f>
        <v>0</v>
      </c>
      <c r="BE843" s="15">
        <f>IF(BW842&gt;0,ROUND(BC843*$E$1/1000,2),0)</f>
        <v>0</v>
      </c>
      <c r="BF843" s="15">
        <f>IF(BW842&gt;0,ROUND(MIN(BC843,$F$168)*$BF$1,2),0)</f>
        <v>0</v>
      </c>
      <c r="BG843" s="22">
        <v>0</v>
      </c>
      <c r="BH843" s="22">
        <f>IF(BW842&gt;0,ROUND(MIN(BC843,$F$168)*$BH$1,0),0)</f>
        <v>0</v>
      </c>
      <c r="BI843" s="22">
        <f>IF(BW842&gt;0,ROUND(MIN(BC843,$F$168)*$BI$1,2),0)</f>
        <v>0</v>
      </c>
      <c r="BJ843" s="22">
        <f>IF(BW842&gt;0,ROUND(MIN(BC843,$F$168)*$BJ$1,2),0)</f>
        <v>0</v>
      </c>
      <c r="BK843" s="22">
        <f>IF(BW842&gt;0,ROUND(MIN(BC843,$F$168)*$BK$1,2),0)</f>
        <v>0</v>
      </c>
      <c r="BL843" s="15">
        <f>IF(BW842&gt;0,BF843+SUM(BH843:BK843),0)</f>
        <v>0</v>
      </c>
      <c r="BM843" s="22">
        <f>IF(BW842&gt;0,ROUND(BL843/12,2),0)</f>
        <v>0</v>
      </c>
      <c r="BN843" s="9">
        <f>INT(BM843)</f>
        <v>0</v>
      </c>
      <c r="BO843" s="23">
        <f>INT((BM843-BN843)*10)/10</f>
        <v>0</v>
      </c>
      <c r="BP843" s="17">
        <f>BM843-BN843-BO843</f>
        <v>0</v>
      </c>
      <c r="BQ843" s="23">
        <f>IF(OR(BP843=0.05,BP843=0),BP843,IF(AND(BP843&gt;0.051,BP843&lt;0.1),0.1,IF(AND(BP843&gt;0.001,BP843&lt;0.05),0.05,BP843)))</f>
        <v>0</v>
      </c>
      <c r="BR843" s="23">
        <f>BN843+BO843+BQ843</f>
        <v>0</v>
      </c>
      <c r="BS843">
        <f>IF(BW842&gt;0,BS842,0)</f>
        <v>0</v>
      </c>
      <c r="BT843" s="7">
        <f>SUM(BD843:BE843)+BR843+BS843</f>
        <v>0</v>
      </c>
      <c r="BU843" s="7">
        <f>IF(AND(BT843&gt;0,BT844=0),BT843,0)</f>
        <v>0</v>
      </c>
      <c r="BV843" s="7">
        <f>IF(BW842&gt;0,BV842,0)</f>
        <v>0</v>
      </c>
      <c r="BW843" s="7">
        <f>IF(ROUND(BT843-BV843,2)&gt;0,ROUND(BT843-BV843,2),0)</f>
        <v>0</v>
      </c>
      <c r="CB843">
        <v>841</v>
      </c>
      <c r="CC843" s="7">
        <f>IF(DB842&gt;0,CC842-1000,CC842)</f>
        <v>0</v>
      </c>
      <c r="CD843" s="20">
        <f>IF(DB842&gt;0,ROUND(PMT($F$92/12,$F$96*12,-CC843),5),0)</f>
        <v>0</v>
      </c>
      <c r="CE843" s="15">
        <f>IF(DB842&gt;0,ROUND(CC843*$CE$1/1000,2),0)</f>
        <v>0</v>
      </c>
      <c r="CF843" s="9">
        <f>INT(CE843)</f>
        <v>0</v>
      </c>
      <c r="CG843" s="23">
        <f>INT((CE843-CF843)*10)/10</f>
        <v>0</v>
      </c>
      <c r="CH843" s="17">
        <f>CE843-CF843-CG843</f>
        <v>0</v>
      </c>
      <c r="CI843" s="23">
        <f>IF(OR(CH843=0.05,CH843=0),CH843,IF(AND(CH843&gt;0.051,CH843&lt;0.1),0.1,IF(AND(CH843&gt;0.001,CH843&lt;0.05),0.05,CH843)))</f>
        <v>0</v>
      </c>
      <c r="CJ843" s="23">
        <f>CF843+CG843+CI843</f>
        <v>0</v>
      </c>
      <c r="CK843" s="15">
        <f>IF(DB842&gt;0,ROUND($CD$1*$CK$1,2),0)</f>
        <v>0</v>
      </c>
      <c r="CL843" s="22">
        <v>0</v>
      </c>
      <c r="CM843" s="22">
        <f>IF(DB842&gt;0,ROUND($CD$1*$CM$1,2),0)</f>
        <v>0</v>
      </c>
      <c r="CN843" s="22">
        <f>IF(DB842&gt;0,ROUND($CD$1*$CN$1,2),0)</f>
        <v>0</v>
      </c>
      <c r="CO843" s="22">
        <f>IF(DB842&gt;0,ROUND($CD$1*$CO$1,2),0)</f>
        <v>0</v>
      </c>
      <c r="CP843" s="22">
        <f>IF(DB842&gt;0,ROUND($CD$1*$CP$1,2),0)</f>
        <v>0</v>
      </c>
      <c r="CQ843" s="15">
        <f>IF(DB842&gt;0,CK843+SUM(CM843:CP843),0)</f>
        <v>0</v>
      </c>
      <c r="CR843" s="22">
        <f>IF(DB842&gt;0,ROUND(CQ843/12,2),0)</f>
        <v>0</v>
      </c>
      <c r="CS843" s="9">
        <f>INT(CR843)</f>
        <v>0</v>
      </c>
      <c r="CT843" s="23">
        <f>INT((CR843-CS843)*10)/10</f>
        <v>0</v>
      </c>
      <c r="CU843" s="17">
        <f>CR843-CS843-CT843</f>
        <v>0</v>
      </c>
      <c r="CV843" s="23">
        <f>IF(OR(CU843=0.05,CU843=0),CU843,IF(AND(CU843&gt;0.051,CU843&lt;0.1),0.1,IF(AND(CU843&gt;0.001,CU843&lt;0.05),0.05,CU843)))</f>
        <v>0</v>
      </c>
      <c r="CW843" s="23">
        <f>CS843+CT843+CV843</f>
        <v>0</v>
      </c>
      <c r="CX843">
        <f>IF(DB842&gt;0,CX842,0)</f>
        <v>0</v>
      </c>
      <c r="CY843" s="7">
        <f>ROUND(CD843+CJ843+CW843+CX843,2)</f>
        <v>0</v>
      </c>
      <c r="CZ843" s="7">
        <f>IF(AND(CY843&gt;0,CY844=0),CY843,0)</f>
        <v>0</v>
      </c>
      <c r="DA843" s="7">
        <f>IF(DB842&gt;0,DA842,0)</f>
        <v>0</v>
      </c>
      <c r="DB843" s="7">
        <f>IF(ROUND(CY843-DA843,2)&gt;0,ROUND(CY843-DA843,2),0)</f>
        <v>0</v>
      </c>
      <c r="EB843">
        <v>841</v>
      </c>
      <c r="EC843" s="7">
        <f>IF(FB842&gt;0,EC842-1000,EC842)</f>
        <v>0</v>
      </c>
      <c r="ED843" s="20">
        <f>IF(FB842&gt;0,ROUND(PMT($F$92/12,$F$96*12,-EC843),5),0)</f>
        <v>0</v>
      </c>
      <c r="EE843" s="15">
        <f>IF(FB842&gt;0,ROUND(EC843*$EE$1/1000,2),0)</f>
        <v>0</v>
      </c>
      <c r="EF843" s="9">
        <f>INT(EE843)</f>
        <v>0</v>
      </c>
      <c r="EG843" s="23">
        <f>INT((EE843-EF843)*10)/10</f>
        <v>0</v>
      </c>
      <c r="EH843" s="17">
        <f>EE843-EF843-EG843</f>
        <v>0</v>
      </c>
      <c r="EI843" s="23">
        <f>IF(OR(EH843=0.05,EH843=0),EH843,IF(AND(EH843&gt;0.051,EH843&lt;0.1),0.1,IF(AND(EH843&gt;0.001,EH843&lt;0.05),0.05,EH843)))</f>
        <v>0</v>
      </c>
      <c r="EJ843" s="23">
        <f>EF843+EG843+EI843</f>
        <v>0</v>
      </c>
      <c r="EK843" s="15">
        <f>IF(FB842&gt;0,ROUND($ED$1*$EK$1,2),0)</f>
        <v>0</v>
      </c>
      <c r="EL843" s="22">
        <v>0</v>
      </c>
      <c r="EM843" s="22">
        <f>IF(FB842&gt;0,ROUND($ED$1*$EM$1,0),0)</f>
        <v>0</v>
      </c>
      <c r="EN843" s="22">
        <f>IF(FB842&gt;0,ROUND($ED$1*$EN$1,2),0)</f>
        <v>0</v>
      </c>
      <c r="EO843" s="22">
        <f>IF(FB842&gt;0,ROUND($ED$1*$EO$1,2),0)</f>
        <v>0</v>
      </c>
      <c r="EP843" s="22">
        <f>IF(FB842&gt;0,ROUND($ED$1*$EP$1,2),0)</f>
        <v>0</v>
      </c>
      <c r="EQ843" s="15">
        <f>IF(FB842&gt;0,EK843+SUM(EM843:EP843),0)</f>
        <v>0</v>
      </c>
      <c r="ER843" s="22">
        <f>IF(FB842&gt;0,ROUND(EQ843/12,2),0)</f>
        <v>0</v>
      </c>
      <c r="ES843" s="9">
        <f>INT(ER843)</f>
        <v>0</v>
      </c>
      <c r="ET843" s="23">
        <f>INT((ER843-ES843)*10)/10</f>
        <v>0</v>
      </c>
      <c r="EU843" s="17">
        <f>ER843-ES843-ET843</f>
        <v>0</v>
      </c>
      <c r="EV843" s="23">
        <f>IF(OR(EU843=0.05,EU843=0),EU843,IF(AND(EU843&gt;0.051,EU843&lt;0.1),0.1,IF(AND(EU843&gt;0.001,EU843&lt;0.05),0.05,EU843)))</f>
        <v>0</v>
      </c>
      <c r="EW843" s="23">
        <f>ES843+ET843+EV843</f>
        <v>0</v>
      </c>
      <c r="EX843">
        <f>IF(FB842&gt;0,EX842,0)</f>
        <v>0</v>
      </c>
      <c r="EY843" s="7">
        <f>ROUND(ED843+EJ843+EW843+EX843,2)</f>
        <v>0</v>
      </c>
      <c r="EZ843" s="7">
        <f>IF(AND(EY843&gt;0,EY844=0),EY843,0)</f>
        <v>0</v>
      </c>
      <c r="FA843" s="7">
        <f>IF(FB842&gt;0,FA842,0)</f>
        <v>0</v>
      </c>
      <c r="FB843" s="7">
        <f>IF(ROUND(EY843-FA843,2)&gt;0,ROUND(EY843-FA843,2),0)</f>
        <v>0</v>
      </c>
      <c r="GB843">
        <v>841</v>
      </c>
      <c r="GC843" s="7">
        <f>IF(HB842&gt;0,GC842-1000,GC842)</f>
        <v>0</v>
      </c>
      <c r="GD843" s="20">
        <f>IF(HB842&gt;0,ROUND(PMT($F$92/12,$F$96*12,-GC843),5),0)</f>
        <v>0</v>
      </c>
      <c r="GE843" s="15">
        <f>IF(HB842&gt;0,ROUND(GC843*$GE$1/1000,2),0)</f>
        <v>0</v>
      </c>
      <c r="GF843" s="9">
        <f>INT(GE843)</f>
        <v>0</v>
      </c>
      <c r="GG843" s="23">
        <f>INT((GE843-GF843)*10)/10</f>
        <v>0</v>
      </c>
      <c r="GH843" s="17">
        <f>GE843-GF843-GG843</f>
        <v>0</v>
      </c>
      <c r="GI843" s="23">
        <f>IF(OR(GH843=0.05,GH843=0),GH843,IF(AND(GH843&gt;0.051,GH843&lt;0.1),0.1,IF(AND(GH843&gt;0.001,GH843&lt;0.05),0.05,GH843)))</f>
        <v>0</v>
      </c>
      <c r="GJ843" s="23">
        <f>GF843+GG843+GI843</f>
        <v>0</v>
      </c>
      <c r="GK843" s="15">
        <f>IF(HB842&gt;0,ROUND($GD$1*$GK$1,2),0)</f>
        <v>0</v>
      </c>
      <c r="GL843" s="22">
        <v>0</v>
      </c>
      <c r="GM843" s="22">
        <f>IF(HB842&gt;0,ROUND($GD$1*$GM$1,0),0)</f>
        <v>0</v>
      </c>
      <c r="GN843" s="22">
        <f>IF(HB842&gt;0,ROUND($GD$1*$GN$1,2),0)</f>
        <v>0</v>
      </c>
      <c r="GO843" s="22">
        <f>IF(HB842&gt;0,ROUND($GD$1*$GO$1,2),0)</f>
        <v>0</v>
      </c>
      <c r="GP843" s="22">
        <f>IF(HB842&gt;0,ROUND($GD$1*$GP$1,2),0)</f>
        <v>0</v>
      </c>
      <c r="GQ843" s="15">
        <f>IF(HB842&gt;0,GK843+SUM(GM843:GP843),0)</f>
        <v>0</v>
      </c>
      <c r="GR843" s="22">
        <f>IF(HB842&gt;0,ROUND(GQ843/12,2),0)</f>
        <v>0</v>
      </c>
      <c r="GS843" s="9">
        <f>INT(GR843)</f>
        <v>0</v>
      </c>
      <c r="GT843" s="23">
        <f>INT((GR843-GS843)*10)/10</f>
        <v>0</v>
      </c>
      <c r="GU843" s="17">
        <f>GR843-GS843-GT843</f>
        <v>0</v>
      </c>
      <c r="GV843" s="23">
        <f>IF(OR(GU843=0.05,GU843=0),GU843,IF(AND(GU843&gt;0.051,GU843&lt;0.1),0.1,IF(AND(GU843&gt;0.001,GU843&lt;0.05),0.05,GU843)))</f>
        <v>0</v>
      </c>
      <c r="GW843" s="23">
        <f>GS843+GT843+GV843</f>
        <v>0</v>
      </c>
      <c r="GX843">
        <f>IF(HB842&gt;0,GX842,0)</f>
        <v>0</v>
      </c>
      <c r="GY843" s="7">
        <f>ROUND(GD843+GJ843+GW843+GX843,2)</f>
        <v>0</v>
      </c>
      <c r="GZ843" s="7">
        <f>IF(AND(GY843&gt;0,GY844=0),GY843,0)</f>
        <v>0</v>
      </c>
      <c r="HA843" s="7">
        <f>IF(HB842&gt;0,HA842,0)</f>
        <v>0</v>
      </c>
      <c r="HB843" s="7">
        <f>IF(ROUND(GY843-HA843,2)&gt;0,ROUND(GY843-HA843,2),0)</f>
        <v>0</v>
      </c>
    </row>
    <row r="844" spans="1:235">
      <c r="BB844">
        <v>842</v>
      </c>
      <c r="BC844" s="7">
        <f>IF(BW843&gt;0,BC843-1000,BC843)</f>
        <v>0</v>
      </c>
      <c r="BD844" s="20">
        <f>IF(BW843&gt;0,ROUND(PMT($F$92/12,$F$96*12,-BC844),5),0)</f>
        <v>0</v>
      </c>
      <c r="BE844" s="15">
        <f>IF(BW843&gt;0,ROUND(BC844*$E$1/1000,2),0)</f>
        <v>0</v>
      </c>
      <c r="BF844" s="15">
        <f>IF(BW843&gt;0,ROUND(MIN(BC844,$F$168)*$BF$1,2),0)</f>
        <v>0</v>
      </c>
      <c r="BG844" s="22">
        <v>0</v>
      </c>
      <c r="BH844" s="22">
        <f>IF(BW843&gt;0,ROUND(MIN(BC844,$F$168)*$BH$1,0),0)</f>
        <v>0</v>
      </c>
      <c r="BI844" s="22">
        <f>IF(BW843&gt;0,ROUND(MIN(BC844,$F$168)*$BI$1,2),0)</f>
        <v>0</v>
      </c>
      <c r="BJ844" s="22">
        <f>IF(BW843&gt;0,ROUND(MIN(BC844,$F$168)*$BJ$1,2),0)</f>
        <v>0</v>
      </c>
      <c r="BK844" s="22">
        <f>IF(BW843&gt;0,ROUND(MIN(BC844,$F$168)*$BK$1,2),0)</f>
        <v>0</v>
      </c>
      <c r="BL844" s="15">
        <f>IF(BW843&gt;0,BF844+SUM(BH844:BK844),0)</f>
        <v>0</v>
      </c>
      <c r="BM844" s="22">
        <f>IF(BW843&gt;0,ROUND(BL844/12,2),0)</f>
        <v>0</v>
      </c>
      <c r="BN844" s="9">
        <f>INT(BM844)</f>
        <v>0</v>
      </c>
      <c r="BO844" s="23">
        <f>INT((BM844-BN844)*10)/10</f>
        <v>0</v>
      </c>
      <c r="BP844" s="17">
        <f>BM844-BN844-BO844</f>
        <v>0</v>
      </c>
      <c r="BQ844" s="23">
        <f>IF(OR(BP844=0.05,BP844=0),BP844,IF(AND(BP844&gt;0.051,BP844&lt;0.1),0.1,IF(AND(BP844&gt;0.001,BP844&lt;0.05),0.05,BP844)))</f>
        <v>0</v>
      </c>
      <c r="BR844" s="23">
        <f>BN844+BO844+BQ844</f>
        <v>0</v>
      </c>
      <c r="BS844">
        <f>IF(BW843&gt;0,BS843,0)</f>
        <v>0</v>
      </c>
      <c r="BT844" s="7">
        <f>SUM(BD844:BE844)+BR844+BS844</f>
        <v>0</v>
      </c>
      <c r="BU844" s="7">
        <f>IF(AND(BT844&gt;0,BT845=0),BT844,0)</f>
        <v>0</v>
      </c>
      <c r="BV844" s="7">
        <f>IF(BW843&gt;0,BV843,0)</f>
        <v>0</v>
      </c>
      <c r="BW844" s="7">
        <f>IF(ROUND(BT844-BV844,2)&gt;0,ROUND(BT844-BV844,2),0)</f>
        <v>0</v>
      </c>
      <c r="CB844">
        <v>842</v>
      </c>
      <c r="CC844" s="7">
        <f>IF(DB843&gt;0,CC843-1000,CC843)</f>
        <v>0</v>
      </c>
      <c r="CD844" s="20">
        <f>IF(DB843&gt;0,ROUND(PMT($F$92/12,$F$96*12,-CC844),5),0)</f>
        <v>0</v>
      </c>
      <c r="CE844" s="15">
        <f>IF(DB843&gt;0,ROUND(CC844*$CE$1/1000,2),0)</f>
        <v>0</v>
      </c>
      <c r="CF844" s="9">
        <f>INT(CE844)</f>
        <v>0</v>
      </c>
      <c r="CG844" s="23">
        <f>INT((CE844-CF844)*10)/10</f>
        <v>0</v>
      </c>
      <c r="CH844" s="17">
        <f>CE844-CF844-CG844</f>
        <v>0</v>
      </c>
      <c r="CI844" s="23">
        <f>IF(OR(CH844=0.05,CH844=0),CH844,IF(AND(CH844&gt;0.051,CH844&lt;0.1),0.1,IF(AND(CH844&gt;0.001,CH844&lt;0.05),0.05,CH844)))</f>
        <v>0</v>
      </c>
      <c r="CJ844" s="23">
        <f>CF844+CG844+CI844</f>
        <v>0</v>
      </c>
      <c r="CK844" s="15">
        <f>IF(DB843&gt;0,ROUND($CD$1*$CK$1,2),0)</f>
        <v>0</v>
      </c>
      <c r="CL844" s="22">
        <v>0</v>
      </c>
      <c r="CM844" s="22">
        <f>IF(DB843&gt;0,ROUND($CD$1*$CM$1,2),0)</f>
        <v>0</v>
      </c>
      <c r="CN844" s="22">
        <f>IF(DB843&gt;0,ROUND($CD$1*$CN$1,2),0)</f>
        <v>0</v>
      </c>
      <c r="CO844" s="22">
        <f>IF(DB843&gt;0,ROUND($CD$1*$CO$1,2),0)</f>
        <v>0</v>
      </c>
      <c r="CP844" s="22">
        <f>IF(DB843&gt;0,ROUND($CD$1*$CP$1,2),0)</f>
        <v>0</v>
      </c>
      <c r="CQ844" s="15">
        <f>IF(DB843&gt;0,CK844+SUM(CM844:CP844),0)</f>
        <v>0</v>
      </c>
      <c r="CR844" s="22">
        <f>IF(DB843&gt;0,ROUND(CQ844/12,2),0)</f>
        <v>0</v>
      </c>
      <c r="CS844" s="9">
        <f>INT(CR844)</f>
        <v>0</v>
      </c>
      <c r="CT844" s="23">
        <f>INT((CR844-CS844)*10)/10</f>
        <v>0</v>
      </c>
      <c r="CU844" s="17">
        <f>CR844-CS844-CT844</f>
        <v>0</v>
      </c>
      <c r="CV844" s="23">
        <f>IF(OR(CU844=0.05,CU844=0),CU844,IF(AND(CU844&gt;0.051,CU844&lt;0.1),0.1,IF(AND(CU844&gt;0.001,CU844&lt;0.05),0.05,CU844)))</f>
        <v>0</v>
      </c>
      <c r="CW844" s="23">
        <f>CS844+CT844+CV844</f>
        <v>0</v>
      </c>
      <c r="CX844">
        <f>IF(DB843&gt;0,CX843,0)</f>
        <v>0</v>
      </c>
      <c r="CY844" s="7">
        <f>ROUND(CD844+CJ844+CW844+CX844,2)</f>
        <v>0</v>
      </c>
      <c r="CZ844" s="7">
        <f>IF(AND(CY844&gt;0,CY845=0),CY844,0)</f>
        <v>0</v>
      </c>
      <c r="DA844" s="7">
        <f>IF(DB843&gt;0,DA843,0)</f>
        <v>0</v>
      </c>
      <c r="DB844" s="7">
        <f>IF(ROUND(CY844-DA844,2)&gt;0,ROUND(CY844-DA844,2),0)</f>
        <v>0</v>
      </c>
      <c r="EB844">
        <v>842</v>
      </c>
      <c r="EC844" s="7">
        <f>IF(FB843&gt;0,EC843-1000,EC843)</f>
        <v>0</v>
      </c>
      <c r="ED844" s="20">
        <f>IF(FB843&gt;0,ROUND(PMT($F$92/12,$F$96*12,-EC844),5),0)</f>
        <v>0</v>
      </c>
      <c r="EE844" s="15">
        <f>IF(FB843&gt;0,ROUND(EC844*$EE$1/1000,2),0)</f>
        <v>0</v>
      </c>
      <c r="EF844" s="9">
        <f>INT(EE844)</f>
        <v>0</v>
      </c>
      <c r="EG844" s="23">
        <f>INT((EE844-EF844)*10)/10</f>
        <v>0</v>
      </c>
      <c r="EH844" s="17">
        <f>EE844-EF844-EG844</f>
        <v>0</v>
      </c>
      <c r="EI844" s="23">
        <f>IF(OR(EH844=0.05,EH844=0),EH844,IF(AND(EH844&gt;0.051,EH844&lt;0.1),0.1,IF(AND(EH844&gt;0.001,EH844&lt;0.05),0.05,EH844)))</f>
        <v>0</v>
      </c>
      <c r="EJ844" s="23">
        <f>EF844+EG844+EI844</f>
        <v>0</v>
      </c>
      <c r="EK844" s="15">
        <f>IF(FB843&gt;0,ROUND($ED$1*$EK$1,2),0)</f>
        <v>0</v>
      </c>
      <c r="EL844" s="22">
        <v>0</v>
      </c>
      <c r="EM844" s="22">
        <f>IF(FB843&gt;0,ROUND($ED$1*$EM$1,0),0)</f>
        <v>0</v>
      </c>
      <c r="EN844" s="22">
        <f>IF(FB843&gt;0,ROUND($ED$1*$EN$1,2),0)</f>
        <v>0</v>
      </c>
      <c r="EO844" s="22">
        <f>IF(FB843&gt;0,ROUND($ED$1*$EO$1,2),0)</f>
        <v>0</v>
      </c>
      <c r="EP844" s="22">
        <f>IF(FB843&gt;0,ROUND($ED$1*$EP$1,2),0)</f>
        <v>0</v>
      </c>
      <c r="EQ844" s="15">
        <f>IF(FB843&gt;0,EK844+SUM(EM844:EP844),0)</f>
        <v>0</v>
      </c>
      <c r="ER844" s="22">
        <f>IF(FB843&gt;0,ROUND(EQ844/12,2),0)</f>
        <v>0</v>
      </c>
      <c r="ES844" s="9">
        <f>INT(ER844)</f>
        <v>0</v>
      </c>
      <c r="ET844" s="23">
        <f>INT((ER844-ES844)*10)/10</f>
        <v>0</v>
      </c>
      <c r="EU844" s="17">
        <f>ER844-ES844-ET844</f>
        <v>0</v>
      </c>
      <c r="EV844" s="23">
        <f>IF(OR(EU844=0.05,EU844=0),EU844,IF(AND(EU844&gt;0.051,EU844&lt;0.1),0.1,IF(AND(EU844&gt;0.001,EU844&lt;0.05),0.05,EU844)))</f>
        <v>0</v>
      </c>
      <c r="EW844" s="23">
        <f>ES844+ET844+EV844</f>
        <v>0</v>
      </c>
      <c r="EX844">
        <f>IF(FB843&gt;0,EX843,0)</f>
        <v>0</v>
      </c>
      <c r="EY844" s="7">
        <f>ROUND(ED844+EJ844+EW844+EX844,2)</f>
        <v>0</v>
      </c>
      <c r="EZ844" s="7">
        <f>IF(AND(EY844&gt;0,EY845=0),EY844,0)</f>
        <v>0</v>
      </c>
      <c r="FA844" s="7">
        <f>IF(FB843&gt;0,FA843,0)</f>
        <v>0</v>
      </c>
      <c r="FB844" s="7">
        <f>IF(ROUND(EY844-FA844,2)&gt;0,ROUND(EY844-FA844,2),0)</f>
        <v>0</v>
      </c>
      <c r="GB844">
        <v>842</v>
      </c>
      <c r="GC844" s="7">
        <f>IF(HB843&gt;0,GC843-1000,GC843)</f>
        <v>0</v>
      </c>
      <c r="GD844" s="20">
        <f>IF(HB843&gt;0,ROUND(PMT($F$92/12,$F$96*12,-GC844),5),0)</f>
        <v>0</v>
      </c>
      <c r="GE844" s="15">
        <f>IF(HB843&gt;0,ROUND(GC844*$GE$1/1000,2),0)</f>
        <v>0</v>
      </c>
      <c r="GF844" s="9">
        <f>INT(GE844)</f>
        <v>0</v>
      </c>
      <c r="GG844" s="23">
        <f>INT((GE844-GF844)*10)/10</f>
        <v>0</v>
      </c>
      <c r="GH844" s="17">
        <f>GE844-GF844-GG844</f>
        <v>0</v>
      </c>
      <c r="GI844" s="23">
        <f>IF(OR(GH844=0.05,GH844=0),GH844,IF(AND(GH844&gt;0.051,GH844&lt;0.1),0.1,IF(AND(GH844&gt;0.001,GH844&lt;0.05),0.05,GH844)))</f>
        <v>0</v>
      </c>
      <c r="GJ844" s="23">
        <f>GF844+GG844+GI844</f>
        <v>0</v>
      </c>
      <c r="GK844" s="15">
        <f>IF(HB843&gt;0,ROUND($GD$1*$GK$1,2),0)</f>
        <v>0</v>
      </c>
      <c r="GL844" s="22">
        <v>0</v>
      </c>
      <c r="GM844" s="22">
        <f>IF(HB843&gt;0,ROUND($GD$1*$GM$1,0),0)</f>
        <v>0</v>
      </c>
      <c r="GN844" s="22">
        <f>IF(HB843&gt;0,ROUND($GD$1*$GN$1,2),0)</f>
        <v>0</v>
      </c>
      <c r="GO844" s="22">
        <f>IF(HB843&gt;0,ROUND($GD$1*$GO$1,2),0)</f>
        <v>0</v>
      </c>
      <c r="GP844" s="22">
        <f>IF(HB843&gt;0,ROUND($GD$1*$GP$1,2),0)</f>
        <v>0</v>
      </c>
      <c r="GQ844" s="15">
        <f>IF(HB843&gt;0,GK844+SUM(GM844:GP844),0)</f>
        <v>0</v>
      </c>
      <c r="GR844" s="22">
        <f>IF(HB843&gt;0,ROUND(GQ844/12,2),0)</f>
        <v>0</v>
      </c>
      <c r="GS844" s="9">
        <f>INT(GR844)</f>
        <v>0</v>
      </c>
      <c r="GT844" s="23">
        <f>INT((GR844-GS844)*10)/10</f>
        <v>0</v>
      </c>
      <c r="GU844" s="17">
        <f>GR844-GS844-GT844</f>
        <v>0</v>
      </c>
      <c r="GV844" s="23">
        <f>IF(OR(GU844=0.05,GU844=0),GU844,IF(AND(GU844&gt;0.051,GU844&lt;0.1),0.1,IF(AND(GU844&gt;0.001,GU844&lt;0.05),0.05,GU844)))</f>
        <v>0</v>
      </c>
      <c r="GW844" s="23">
        <f>GS844+GT844+GV844</f>
        <v>0</v>
      </c>
      <c r="GX844">
        <f>IF(HB843&gt;0,GX843,0)</f>
        <v>0</v>
      </c>
      <c r="GY844" s="7">
        <f>ROUND(GD844+GJ844+GW844+GX844,2)</f>
        <v>0</v>
      </c>
      <c r="GZ844" s="7">
        <f>IF(AND(GY844&gt;0,GY845=0),GY844,0)</f>
        <v>0</v>
      </c>
      <c r="HA844" s="7">
        <f>IF(HB843&gt;0,HA843,0)</f>
        <v>0</v>
      </c>
      <c r="HB844" s="7">
        <f>IF(ROUND(GY844-HA844,2)&gt;0,ROUND(GY844-HA844,2),0)</f>
        <v>0</v>
      </c>
    </row>
    <row r="845" spans="1:235">
      <c r="BB845">
        <v>843</v>
      </c>
      <c r="BC845" s="7">
        <f>IF(BW844&gt;0,BC844-1000,BC844)</f>
        <v>0</v>
      </c>
      <c r="BD845" s="20">
        <f>IF(BW844&gt;0,ROUND(PMT($F$92/12,$F$96*12,-BC845),5),0)</f>
        <v>0</v>
      </c>
      <c r="BE845" s="15">
        <f>IF(BW844&gt;0,ROUND(BC845*$E$1/1000,2),0)</f>
        <v>0</v>
      </c>
      <c r="BF845" s="15">
        <f>IF(BW844&gt;0,ROUND(MIN(BC845,$F$168)*$BF$1,2),0)</f>
        <v>0</v>
      </c>
      <c r="BG845" s="22">
        <v>0</v>
      </c>
      <c r="BH845" s="22">
        <f>IF(BW844&gt;0,ROUND(MIN(BC845,$F$168)*$BH$1,0),0)</f>
        <v>0</v>
      </c>
      <c r="BI845" s="22">
        <f>IF(BW844&gt;0,ROUND(MIN(BC845,$F$168)*$BI$1,2),0)</f>
        <v>0</v>
      </c>
      <c r="BJ845" s="22">
        <f>IF(BW844&gt;0,ROUND(MIN(BC845,$F$168)*$BJ$1,2),0)</f>
        <v>0</v>
      </c>
      <c r="BK845" s="22">
        <f>IF(BW844&gt;0,ROUND(MIN(BC845,$F$168)*$BK$1,2),0)</f>
        <v>0</v>
      </c>
      <c r="BL845" s="15">
        <f>IF(BW844&gt;0,BF845+SUM(BH845:BK845),0)</f>
        <v>0</v>
      </c>
      <c r="BM845" s="22">
        <f>IF(BW844&gt;0,ROUND(BL845/12,2),0)</f>
        <v>0</v>
      </c>
      <c r="BN845" s="9">
        <f>INT(BM845)</f>
        <v>0</v>
      </c>
      <c r="BO845" s="23">
        <f>INT((BM845-BN845)*10)/10</f>
        <v>0</v>
      </c>
      <c r="BP845" s="17">
        <f>BM845-BN845-BO845</f>
        <v>0</v>
      </c>
      <c r="BQ845" s="23">
        <f>IF(OR(BP845=0.05,BP845=0),BP845,IF(AND(BP845&gt;0.051,BP845&lt;0.1),0.1,IF(AND(BP845&gt;0.001,BP845&lt;0.05),0.05,BP845)))</f>
        <v>0</v>
      </c>
      <c r="BR845" s="23">
        <f>BN845+BO845+BQ845</f>
        <v>0</v>
      </c>
      <c r="BS845">
        <f>IF(BW844&gt;0,BS844,0)</f>
        <v>0</v>
      </c>
      <c r="BT845" s="7">
        <f>SUM(BD845:BE845)+BR845+BS845</f>
        <v>0</v>
      </c>
      <c r="BU845" s="7">
        <f>IF(AND(BT845&gt;0,BT846=0),BT845,0)</f>
        <v>0</v>
      </c>
      <c r="BV845" s="7">
        <f>IF(BW844&gt;0,BV844,0)</f>
        <v>0</v>
      </c>
      <c r="BW845" s="7">
        <f>IF(ROUND(BT845-BV845,2)&gt;0,ROUND(BT845-BV845,2),0)</f>
        <v>0</v>
      </c>
      <c r="CB845">
        <v>843</v>
      </c>
      <c r="CC845" s="7">
        <f>IF(DB844&gt;0,CC844-1000,CC844)</f>
        <v>0</v>
      </c>
      <c r="CD845" s="20">
        <f>IF(DB844&gt;0,ROUND(PMT($F$92/12,$F$96*12,-CC845),5),0)</f>
        <v>0</v>
      </c>
      <c r="CE845" s="15">
        <f>IF(DB844&gt;0,ROUND(CC845*$CE$1/1000,2),0)</f>
        <v>0</v>
      </c>
      <c r="CF845" s="9">
        <f>INT(CE845)</f>
        <v>0</v>
      </c>
      <c r="CG845" s="23">
        <f>INT((CE845-CF845)*10)/10</f>
        <v>0</v>
      </c>
      <c r="CH845" s="17">
        <f>CE845-CF845-CG845</f>
        <v>0</v>
      </c>
      <c r="CI845" s="23">
        <f>IF(OR(CH845=0.05,CH845=0),CH845,IF(AND(CH845&gt;0.051,CH845&lt;0.1),0.1,IF(AND(CH845&gt;0.001,CH845&lt;0.05),0.05,CH845)))</f>
        <v>0</v>
      </c>
      <c r="CJ845" s="23">
        <f>CF845+CG845+CI845</f>
        <v>0</v>
      </c>
      <c r="CK845" s="15">
        <f>IF(DB844&gt;0,ROUND($CD$1*$CK$1,2),0)</f>
        <v>0</v>
      </c>
      <c r="CL845" s="22">
        <v>0</v>
      </c>
      <c r="CM845" s="22">
        <f>IF(DB844&gt;0,ROUND($CD$1*$CM$1,2),0)</f>
        <v>0</v>
      </c>
      <c r="CN845" s="22">
        <f>IF(DB844&gt;0,ROUND($CD$1*$CN$1,2),0)</f>
        <v>0</v>
      </c>
      <c r="CO845" s="22">
        <f>IF(DB844&gt;0,ROUND($CD$1*$CO$1,2),0)</f>
        <v>0</v>
      </c>
      <c r="CP845" s="22">
        <f>IF(DB844&gt;0,ROUND($CD$1*$CP$1,2),0)</f>
        <v>0</v>
      </c>
      <c r="CQ845" s="15">
        <f>IF(DB844&gt;0,CK845+SUM(CM845:CP845),0)</f>
        <v>0</v>
      </c>
      <c r="CR845" s="22">
        <f>IF(DB844&gt;0,ROUND(CQ845/12,2),0)</f>
        <v>0</v>
      </c>
      <c r="CS845" s="9">
        <f>INT(CR845)</f>
        <v>0</v>
      </c>
      <c r="CT845" s="23">
        <f>INT((CR845-CS845)*10)/10</f>
        <v>0</v>
      </c>
      <c r="CU845" s="17">
        <f>CR845-CS845-CT845</f>
        <v>0</v>
      </c>
      <c r="CV845" s="23">
        <f>IF(OR(CU845=0.05,CU845=0),CU845,IF(AND(CU845&gt;0.051,CU845&lt;0.1),0.1,IF(AND(CU845&gt;0.001,CU845&lt;0.05),0.05,CU845)))</f>
        <v>0</v>
      </c>
      <c r="CW845" s="23">
        <f>CS845+CT845+CV845</f>
        <v>0</v>
      </c>
      <c r="CX845">
        <f>IF(DB844&gt;0,CX844,0)</f>
        <v>0</v>
      </c>
      <c r="CY845" s="7">
        <f>ROUND(CD845+CJ845+CW845+CX845,2)</f>
        <v>0</v>
      </c>
      <c r="CZ845" s="7">
        <f>IF(AND(CY845&gt;0,CY846=0),CY845,0)</f>
        <v>0</v>
      </c>
      <c r="DA845" s="7">
        <f>IF(DB844&gt;0,DA844,0)</f>
        <v>0</v>
      </c>
      <c r="DB845" s="7">
        <f>IF(ROUND(CY845-DA845,2)&gt;0,ROUND(CY845-DA845,2),0)</f>
        <v>0</v>
      </c>
      <c r="EB845">
        <v>843</v>
      </c>
      <c r="EC845" s="7">
        <f>IF(FB844&gt;0,EC844-1000,EC844)</f>
        <v>0</v>
      </c>
      <c r="ED845" s="20">
        <f>IF(FB844&gt;0,ROUND(PMT($F$92/12,$F$96*12,-EC845),5),0)</f>
        <v>0</v>
      </c>
      <c r="EE845" s="15">
        <f>IF(FB844&gt;0,ROUND(EC845*$EE$1/1000,2),0)</f>
        <v>0</v>
      </c>
      <c r="EF845" s="9">
        <f>INT(EE845)</f>
        <v>0</v>
      </c>
      <c r="EG845" s="23">
        <f>INT((EE845-EF845)*10)/10</f>
        <v>0</v>
      </c>
      <c r="EH845" s="17">
        <f>EE845-EF845-EG845</f>
        <v>0</v>
      </c>
      <c r="EI845" s="23">
        <f>IF(OR(EH845=0.05,EH845=0),EH845,IF(AND(EH845&gt;0.051,EH845&lt;0.1),0.1,IF(AND(EH845&gt;0.001,EH845&lt;0.05),0.05,EH845)))</f>
        <v>0</v>
      </c>
      <c r="EJ845" s="23">
        <f>EF845+EG845+EI845</f>
        <v>0</v>
      </c>
      <c r="EK845" s="15">
        <f>IF(FB844&gt;0,ROUND($ED$1*$EK$1,2),0)</f>
        <v>0</v>
      </c>
      <c r="EL845" s="22">
        <v>0</v>
      </c>
      <c r="EM845" s="22">
        <f>IF(FB844&gt;0,ROUND($ED$1*$EM$1,0),0)</f>
        <v>0</v>
      </c>
      <c r="EN845" s="22">
        <f>IF(FB844&gt;0,ROUND($ED$1*$EN$1,2),0)</f>
        <v>0</v>
      </c>
      <c r="EO845" s="22">
        <f>IF(FB844&gt;0,ROUND($ED$1*$EO$1,2),0)</f>
        <v>0</v>
      </c>
      <c r="EP845" s="22">
        <f>IF(FB844&gt;0,ROUND($ED$1*$EP$1,2),0)</f>
        <v>0</v>
      </c>
      <c r="EQ845" s="15">
        <f>IF(FB844&gt;0,EK845+SUM(EM845:EP845),0)</f>
        <v>0</v>
      </c>
      <c r="ER845" s="22">
        <f>IF(FB844&gt;0,ROUND(EQ845/12,2),0)</f>
        <v>0</v>
      </c>
      <c r="ES845" s="9">
        <f>INT(ER845)</f>
        <v>0</v>
      </c>
      <c r="ET845" s="23">
        <f>INT((ER845-ES845)*10)/10</f>
        <v>0</v>
      </c>
      <c r="EU845" s="17">
        <f>ER845-ES845-ET845</f>
        <v>0</v>
      </c>
      <c r="EV845" s="23">
        <f>IF(OR(EU845=0.05,EU845=0),EU845,IF(AND(EU845&gt;0.051,EU845&lt;0.1),0.1,IF(AND(EU845&gt;0.001,EU845&lt;0.05),0.05,EU845)))</f>
        <v>0</v>
      </c>
      <c r="EW845" s="23">
        <f>ES845+ET845+EV845</f>
        <v>0</v>
      </c>
      <c r="EX845">
        <f>IF(FB844&gt;0,EX844,0)</f>
        <v>0</v>
      </c>
      <c r="EY845" s="7">
        <f>ROUND(ED845+EJ845+EW845+EX845,2)</f>
        <v>0</v>
      </c>
      <c r="EZ845" s="7">
        <f>IF(AND(EY845&gt;0,EY846=0),EY845,0)</f>
        <v>0</v>
      </c>
      <c r="FA845" s="7">
        <f>IF(FB844&gt;0,FA844,0)</f>
        <v>0</v>
      </c>
      <c r="FB845" s="7">
        <f>IF(ROUND(EY845-FA845,2)&gt;0,ROUND(EY845-FA845,2),0)</f>
        <v>0</v>
      </c>
      <c r="GB845">
        <v>843</v>
      </c>
      <c r="GC845" s="7">
        <f>IF(HB844&gt;0,GC844-1000,GC844)</f>
        <v>0</v>
      </c>
      <c r="GD845" s="20">
        <f>IF(HB844&gt;0,ROUND(PMT($F$92/12,$F$96*12,-GC845),5),0)</f>
        <v>0</v>
      </c>
      <c r="GE845" s="15">
        <f>IF(HB844&gt;0,ROUND(GC845*$GE$1/1000,2),0)</f>
        <v>0</v>
      </c>
      <c r="GF845" s="9">
        <f>INT(GE845)</f>
        <v>0</v>
      </c>
      <c r="GG845" s="23">
        <f>INT((GE845-GF845)*10)/10</f>
        <v>0</v>
      </c>
      <c r="GH845" s="17">
        <f>GE845-GF845-GG845</f>
        <v>0</v>
      </c>
      <c r="GI845" s="23">
        <f>IF(OR(GH845=0.05,GH845=0),GH845,IF(AND(GH845&gt;0.051,GH845&lt;0.1),0.1,IF(AND(GH845&gt;0.001,GH845&lt;0.05),0.05,GH845)))</f>
        <v>0</v>
      </c>
      <c r="GJ845" s="23">
        <f>GF845+GG845+GI845</f>
        <v>0</v>
      </c>
      <c r="GK845" s="15">
        <f>IF(HB844&gt;0,ROUND($GD$1*$GK$1,2),0)</f>
        <v>0</v>
      </c>
      <c r="GL845" s="22">
        <v>0</v>
      </c>
      <c r="GM845" s="22">
        <f>IF(HB844&gt;0,ROUND($GD$1*$GM$1,0),0)</f>
        <v>0</v>
      </c>
      <c r="GN845" s="22">
        <f>IF(HB844&gt;0,ROUND($GD$1*$GN$1,2),0)</f>
        <v>0</v>
      </c>
      <c r="GO845" s="22">
        <f>IF(HB844&gt;0,ROUND($GD$1*$GO$1,2),0)</f>
        <v>0</v>
      </c>
      <c r="GP845" s="22">
        <f>IF(HB844&gt;0,ROUND($GD$1*$GP$1,2),0)</f>
        <v>0</v>
      </c>
      <c r="GQ845" s="15">
        <f>IF(HB844&gt;0,GK845+SUM(GM845:GP845),0)</f>
        <v>0</v>
      </c>
      <c r="GR845" s="22">
        <f>IF(HB844&gt;0,ROUND(GQ845/12,2),0)</f>
        <v>0</v>
      </c>
      <c r="GS845" s="9">
        <f>INT(GR845)</f>
        <v>0</v>
      </c>
      <c r="GT845" s="23">
        <f>INT((GR845-GS845)*10)/10</f>
        <v>0</v>
      </c>
      <c r="GU845" s="17">
        <f>GR845-GS845-GT845</f>
        <v>0</v>
      </c>
      <c r="GV845" s="23">
        <f>IF(OR(GU845=0.05,GU845=0),GU845,IF(AND(GU845&gt;0.051,GU845&lt;0.1),0.1,IF(AND(GU845&gt;0.001,GU845&lt;0.05),0.05,GU845)))</f>
        <v>0</v>
      </c>
      <c r="GW845" s="23">
        <f>GS845+GT845+GV845</f>
        <v>0</v>
      </c>
      <c r="GX845">
        <f>IF(HB844&gt;0,GX844,0)</f>
        <v>0</v>
      </c>
      <c r="GY845" s="7">
        <f>ROUND(GD845+GJ845+GW845+GX845,2)</f>
        <v>0</v>
      </c>
      <c r="GZ845" s="7">
        <f>IF(AND(GY845&gt;0,GY846=0),GY845,0)</f>
        <v>0</v>
      </c>
      <c r="HA845" s="7">
        <f>IF(HB844&gt;0,HA844,0)</f>
        <v>0</v>
      </c>
      <c r="HB845" s="7">
        <f>IF(ROUND(GY845-HA845,2)&gt;0,ROUND(GY845-HA845,2),0)</f>
        <v>0</v>
      </c>
    </row>
    <row r="846" spans="1:235">
      <c r="BB846">
        <v>844</v>
      </c>
      <c r="BC846" s="7">
        <f>IF(BW845&gt;0,BC845-1000,BC845)</f>
        <v>0</v>
      </c>
      <c r="BD846" s="20">
        <f>IF(BW845&gt;0,ROUND(PMT($F$92/12,$F$96*12,-BC846),5),0)</f>
        <v>0</v>
      </c>
      <c r="BE846" s="15">
        <f>IF(BW845&gt;0,ROUND(BC846*$E$1/1000,2),0)</f>
        <v>0</v>
      </c>
      <c r="BF846" s="15">
        <f>IF(BW845&gt;0,ROUND(MIN(BC846,$F$168)*$BF$1,2),0)</f>
        <v>0</v>
      </c>
      <c r="BG846" s="22">
        <v>0</v>
      </c>
      <c r="BH846" s="22">
        <f>IF(BW845&gt;0,ROUND(MIN(BC846,$F$168)*$BH$1,0),0)</f>
        <v>0</v>
      </c>
      <c r="BI846" s="22">
        <f>IF(BW845&gt;0,ROUND(MIN(BC846,$F$168)*$BI$1,2),0)</f>
        <v>0</v>
      </c>
      <c r="BJ846" s="22">
        <f>IF(BW845&gt;0,ROUND(MIN(BC846,$F$168)*$BJ$1,2),0)</f>
        <v>0</v>
      </c>
      <c r="BK846" s="22">
        <f>IF(BW845&gt;0,ROUND(MIN(BC846,$F$168)*$BK$1,2),0)</f>
        <v>0</v>
      </c>
      <c r="BL846" s="15">
        <f>IF(BW845&gt;0,BF846+SUM(BH846:BK846),0)</f>
        <v>0</v>
      </c>
      <c r="BM846" s="22">
        <f>IF(BW845&gt;0,ROUND(BL846/12,2),0)</f>
        <v>0</v>
      </c>
      <c r="BN846" s="9">
        <f>INT(BM846)</f>
        <v>0</v>
      </c>
      <c r="BO846" s="23">
        <f>INT((BM846-BN846)*10)/10</f>
        <v>0</v>
      </c>
      <c r="BP846" s="17">
        <f>BM846-BN846-BO846</f>
        <v>0</v>
      </c>
      <c r="BQ846" s="23">
        <f>IF(OR(BP846=0.05,BP846=0),BP846,IF(AND(BP846&gt;0.051,BP846&lt;0.1),0.1,IF(AND(BP846&gt;0.001,BP846&lt;0.05),0.05,BP846)))</f>
        <v>0</v>
      </c>
      <c r="BR846" s="23">
        <f>BN846+BO846+BQ846</f>
        <v>0</v>
      </c>
      <c r="BS846">
        <f>IF(BW845&gt;0,BS845,0)</f>
        <v>0</v>
      </c>
      <c r="BT846" s="7">
        <f>SUM(BD846:BE846)+BR846+BS846</f>
        <v>0</v>
      </c>
      <c r="BU846" s="7">
        <f>IF(AND(BT846&gt;0,BT847=0),BT846,0)</f>
        <v>0</v>
      </c>
      <c r="BV846" s="7">
        <f>IF(BW845&gt;0,BV845,0)</f>
        <v>0</v>
      </c>
      <c r="BW846" s="7">
        <f>IF(ROUND(BT846-BV846,2)&gt;0,ROUND(BT846-BV846,2),0)</f>
        <v>0</v>
      </c>
      <c r="CB846">
        <v>844</v>
      </c>
      <c r="CC846" s="7">
        <f>IF(DB845&gt;0,CC845-1000,CC845)</f>
        <v>0</v>
      </c>
      <c r="CD846" s="20">
        <f>IF(DB845&gt;0,ROUND(PMT($F$92/12,$F$96*12,-CC846),5),0)</f>
        <v>0</v>
      </c>
      <c r="CE846" s="15">
        <f>IF(DB845&gt;0,ROUND(CC846*$CE$1/1000,2),0)</f>
        <v>0</v>
      </c>
      <c r="CF846" s="9">
        <f>INT(CE846)</f>
        <v>0</v>
      </c>
      <c r="CG846" s="23">
        <f>INT((CE846-CF846)*10)/10</f>
        <v>0</v>
      </c>
      <c r="CH846" s="17">
        <f>CE846-CF846-CG846</f>
        <v>0</v>
      </c>
      <c r="CI846" s="23">
        <f>IF(OR(CH846=0.05,CH846=0),CH846,IF(AND(CH846&gt;0.051,CH846&lt;0.1),0.1,IF(AND(CH846&gt;0.001,CH846&lt;0.05),0.05,CH846)))</f>
        <v>0</v>
      </c>
      <c r="CJ846" s="23">
        <f>CF846+CG846+CI846</f>
        <v>0</v>
      </c>
      <c r="CK846" s="15">
        <f>IF(DB845&gt;0,ROUND($CD$1*$CK$1,2),0)</f>
        <v>0</v>
      </c>
      <c r="CL846" s="22">
        <v>0</v>
      </c>
      <c r="CM846" s="22">
        <f>IF(DB845&gt;0,ROUND($CD$1*$CM$1,2),0)</f>
        <v>0</v>
      </c>
      <c r="CN846" s="22">
        <f>IF(DB845&gt;0,ROUND($CD$1*$CN$1,2),0)</f>
        <v>0</v>
      </c>
      <c r="CO846" s="22">
        <f>IF(DB845&gt;0,ROUND($CD$1*$CO$1,2),0)</f>
        <v>0</v>
      </c>
      <c r="CP846" s="22">
        <f>IF(DB845&gt;0,ROUND($CD$1*$CP$1,2),0)</f>
        <v>0</v>
      </c>
      <c r="CQ846" s="15">
        <f>IF(DB845&gt;0,CK846+SUM(CM846:CP846),0)</f>
        <v>0</v>
      </c>
      <c r="CR846" s="22">
        <f>IF(DB845&gt;0,ROUND(CQ846/12,2),0)</f>
        <v>0</v>
      </c>
      <c r="CS846" s="9">
        <f>INT(CR846)</f>
        <v>0</v>
      </c>
      <c r="CT846" s="23">
        <f>INT((CR846-CS846)*10)/10</f>
        <v>0</v>
      </c>
      <c r="CU846" s="17">
        <f>CR846-CS846-CT846</f>
        <v>0</v>
      </c>
      <c r="CV846" s="23">
        <f>IF(OR(CU846=0.05,CU846=0),CU846,IF(AND(CU846&gt;0.051,CU846&lt;0.1),0.1,IF(AND(CU846&gt;0.001,CU846&lt;0.05),0.05,CU846)))</f>
        <v>0</v>
      </c>
      <c r="CW846" s="23">
        <f>CS846+CT846+CV846</f>
        <v>0</v>
      </c>
      <c r="CX846">
        <f>IF(DB845&gt;0,CX845,0)</f>
        <v>0</v>
      </c>
      <c r="CY846" s="7">
        <f>ROUND(CD846+CJ846+CW846+CX846,2)</f>
        <v>0</v>
      </c>
      <c r="CZ846" s="7">
        <f>IF(AND(CY846&gt;0,CY847=0),CY846,0)</f>
        <v>0</v>
      </c>
      <c r="DA846" s="7">
        <f>IF(DB845&gt;0,DA845,0)</f>
        <v>0</v>
      </c>
      <c r="DB846" s="7">
        <f>IF(ROUND(CY846-DA846,2)&gt;0,ROUND(CY846-DA846,2),0)</f>
        <v>0</v>
      </c>
      <c r="EB846">
        <v>844</v>
      </c>
      <c r="EC846" s="7">
        <f>IF(FB845&gt;0,EC845-1000,EC845)</f>
        <v>0</v>
      </c>
      <c r="ED846" s="20">
        <f>IF(FB845&gt;0,ROUND(PMT($F$92/12,$F$96*12,-EC846),5),0)</f>
        <v>0</v>
      </c>
      <c r="EE846" s="15">
        <f>IF(FB845&gt;0,ROUND(EC846*$EE$1/1000,2),0)</f>
        <v>0</v>
      </c>
      <c r="EF846" s="9">
        <f>INT(EE846)</f>
        <v>0</v>
      </c>
      <c r="EG846" s="23">
        <f>INT((EE846-EF846)*10)/10</f>
        <v>0</v>
      </c>
      <c r="EH846" s="17">
        <f>EE846-EF846-EG846</f>
        <v>0</v>
      </c>
      <c r="EI846" s="23">
        <f>IF(OR(EH846=0.05,EH846=0),EH846,IF(AND(EH846&gt;0.051,EH846&lt;0.1),0.1,IF(AND(EH846&gt;0.001,EH846&lt;0.05),0.05,EH846)))</f>
        <v>0</v>
      </c>
      <c r="EJ846" s="23">
        <f>EF846+EG846+EI846</f>
        <v>0</v>
      </c>
      <c r="EK846" s="15">
        <f>IF(FB845&gt;0,ROUND($ED$1*$EK$1,2),0)</f>
        <v>0</v>
      </c>
      <c r="EL846" s="22">
        <v>0</v>
      </c>
      <c r="EM846" s="22">
        <f>IF(FB845&gt;0,ROUND($ED$1*$EM$1,0),0)</f>
        <v>0</v>
      </c>
      <c r="EN846" s="22">
        <f>IF(FB845&gt;0,ROUND($ED$1*$EN$1,2),0)</f>
        <v>0</v>
      </c>
      <c r="EO846" s="22">
        <f>IF(FB845&gt;0,ROUND($ED$1*$EO$1,2),0)</f>
        <v>0</v>
      </c>
      <c r="EP846" s="22">
        <f>IF(FB845&gt;0,ROUND($ED$1*$EP$1,2),0)</f>
        <v>0</v>
      </c>
      <c r="EQ846" s="15">
        <f>IF(FB845&gt;0,EK846+SUM(EM846:EP846),0)</f>
        <v>0</v>
      </c>
      <c r="ER846" s="22">
        <f>IF(FB845&gt;0,ROUND(EQ846/12,2),0)</f>
        <v>0</v>
      </c>
      <c r="ES846" s="9">
        <f>INT(ER846)</f>
        <v>0</v>
      </c>
      <c r="ET846" s="23">
        <f>INT((ER846-ES846)*10)/10</f>
        <v>0</v>
      </c>
      <c r="EU846" s="17">
        <f>ER846-ES846-ET846</f>
        <v>0</v>
      </c>
      <c r="EV846" s="23">
        <f>IF(OR(EU846=0.05,EU846=0),EU846,IF(AND(EU846&gt;0.051,EU846&lt;0.1),0.1,IF(AND(EU846&gt;0.001,EU846&lt;0.05),0.05,EU846)))</f>
        <v>0</v>
      </c>
      <c r="EW846" s="23">
        <f>ES846+ET846+EV846</f>
        <v>0</v>
      </c>
      <c r="EX846">
        <f>IF(FB845&gt;0,EX845,0)</f>
        <v>0</v>
      </c>
      <c r="EY846" s="7">
        <f>ROUND(ED846+EJ846+EW846+EX846,2)</f>
        <v>0</v>
      </c>
      <c r="EZ846" s="7">
        <f>IF(AND(EY846&gt;0,EY847=0),EY846,0)</f>
        <v>0</v>
      </c>
      <c r="FA846" s="7">
        <f>IF(FB845&gt;0,FA845,0)</f>
        <v>0</v>
      </c>
      <c r="FB846" s="7">
        <f>IF(ROUND(EY846-FA846,2)&gt;0,ROUND(EY846-FA846,2),0)</f>
        <v>0</v>
      </c>
      <c r="GB846">
        <v>844</v>
      </c>
      <c r="GC846" s="7">
        <f>IF(HB845&gt;0,GC845-1000,GC845)</f>
        <v>0</v>
      </c>
      <c r="GD846" s="20">
        <f>IF(HB845&gt;0,ROUND(PMT($F$92/12,$F$96*12,-GC846),5),0)</f>
        <v>0</v>
      </c>
      <c r="GE846" s="15">
        <f>IF(HB845&gt;0,ROUND(GC846*$GE$1/1000,2),0)</f>
        <v>0</v>
      </c>
      <c r="GF846" s="9">
        <f>INT(GE846)</f>
        <v>0</v>
      </c>
      <c r="GG846" s="23">
        <f>INT((GE846-GF846)*10)/10</f>
        <v>0</v>
      </c>
      <c r="GH846" s="17">
        <f>GE846-GF846-GG846</f>
        <v>0</v>
      </c>
      <c r="GI846" s="23">
        <f>IF(OR(GH846=0.05,GH846=0),GH846,IF(AND(GH846&gt;0.051,GH846&lt;0.1),0.1,IF(AND(GH846&gt;0.001,GH846&lt;0.05),0.05,GH846)))</f>
        <v>0</v>
      </c>
      <c r="GJ846" s="23">
        <f>GF846+GG846+GI846</f>
        <v>0</v>
      </c>
      <c r="GK846" s="15">
        <f>IF(HB845&gt;0,ROUND($GD$1*$GK$1,2),0)</f>
        <v>0</v>
      </c>
      <c r="GL846" s="22">
        <v>0</v>
      </c>
      <c r="GM846" s="22">
        <f>IF(HB845&gt;0,ROUND($GD$1*$GM$1,0),0)</f>
        <v>0</v>
      </c>
      <c r="GN846" s="22">
        <f>IF(HB845&gt;0,ROUND($GD$1*$GN$1,2),0)</f>
        <v>0</v>
      </c>
      <c r="GO846" s="22">
        <f>IF(HB845&gt;0,ROUND($GD$1*$GO$1,2),0)</f>
        <v>0</v>
      </c>
      <c r="GP846" s="22">
        <f>IF(HB845&gt;0,ROUND($GD$1*$GP$1,2),0)</f>
        <v>0</v>
      </c>
      <c r="GQ846" s="15">
        <f>IF(HB845&gt;0,GK846+SUM(GM846:GP846),0)</f>
        <v>0</v>
      </c>
      <c r="GR846" s="22">
        <f>IF(HB845&gt;0,ROUND(GQ846/12,2),0)</f>
        <v>0</v>
      </c>
      <c r="GS846" s="9">
        <f>INT(GR846)</f>
        <v>0</v>
      </c>
      <c r="GT846" s="23">
        <f>INT((GR846-GS846)*10)/10</f>
        <v>0</v>
      </c>
      <c r="GU846" s="17">
        <f>GR846-GS846-GT846</f>
        <v>0</v>
      </c>
      <c r="GV846" s="23">
        <f>IF(OR(GU846=0.05,GU846=0),GU846,IF(AND(GU846&gt;0.051,GU846&lt;0.1),0.1,IF(AND(GU846&gt;0.001,GU846&lt;0.05),0.05,GU846)))</f>
        <v>0</v>
      </c>
      <c r="GW846" s="23">
        <f>GS846+GT846+GV846</f>
        <v>0</v>
      </c>
      <c r="GX846">
        <f>IF(HB845&gt;0,GX845,0)</f>
        <v>0</v>
      </c>
      <c r="GY846" s="7">
        <f>ROUND(GD846+GJ846+GW846+GX846,2)</f>
        <v>0</v>
      </c>
      <c r="GZ846" s="7">
        <f>IF(AND(GY846&gt;0,GY847=0),GY846,0)</f>
        <v>0</v>
      </c>
      <c r="HA846" s="7">
        <f>IF(HB845&gt;0,HA845,0)</f>
        <v>0</v>
      </c>
      <c r="HB846" s="7">
        <f>IF(ROUND(GY846-HA846,2)&gt;0,ROUND(GY846-HA846,2),0)</f>
        <v>0</v>
      </c>
    </row>
    <row r="847" spans="1:235">
      <c r="BB847">
        <v>845</v>
      </c>
      <c r="BC847" s="7">
        <f>IF(BW846&gt;0,BC846-1000,BC846)</f>
        <v>0</v>
      </c>
      <c r="BD847" s="20">
        <f>IF(BW846&gt;0,ROUND(PMT($F$92/12,$F$96*12,-BC847),5),0)</f>
        <v>0</v>
      </c>
      <c r="BE847" s="15">
        <f>IF(BW846&gt;0,ROUND(BC847*$E$1/1000,2),0)</f>
        <v>0</v>
      </c>
      <c r="BF847" s="15">
        <f>IF(BW846&gt;0,ROUND(MIN(BC847,$F$168)*$BF$1,2),0)</f>
        <v>0</v>
      </c>
      <c r="BG847" s="22">
        <v>0</v>
      </c>
      <c r="BH847" s="22">
        <f>IF(BW846&gt;0,ROUND(MIN(BC847,$F$168)*$BH$1,0),0)</f>
        <v>0</v>
      </c>
      <c r="BI847" s="22">
        <f>IF(BW846&gt;0,ROUND(MIN(BC847,$F$168)*$BI$1,2),0)</f>
        <v>0</v>
      </c>
      <c r="BJ847" s="22">
        <f>IF(BW846&gt;0,ROUND(MIN(BC847,$F$168)*$BJ$1,2),0)</f>
        <v>0</v>
      </c>
      <c r="BK847" s="22">
        <f>IF(BW846&gt;0,ROUND(MIN(BC847,$F$168)*$BK$1,2),0)</f>
        <v>0</v>
      </c>
      <c r="BL847" s="15">
        <f>IF(BW846&gt;0,BF847+SUM(BH847:BK847),0)</f>
        <v>0</v>
      </c>
      <c r="BM847" s="22">
        <f>IF(BW846&gt;0,ROUND(BL847/12,2),0)</f>
        <v>0</v>
      </c>
      <c r="BN847" s="9">
        <f>INT(BM847)</f>
        <v>0</v>
      </c>
      <c r="BO847" s="23">
        <f>INT((BM847-BN847)*10)/10</f>
        <v>0</v>
      </c>
      <c r="BP847" s="17">
        <f>BM847-BN847-BO847</f>
        <v>0</v>
      </c>
      <c r="BQ847" s="23">
        <f>IF(OR(BP847=0.05,BP847=0),BP847,IF(AND(BP847&gt;0.051,BP847&lt;0.1),0.1,IF(AND(BP847&gt;0.001,BP847&lt;0.05),0.05,BP847)))</f>
        <v>0</v>
      </c>
      <c r="BR847" s="23">
        <f>BN847+BO847+BQ847</f>
        <v>0</v>
      </c>
      <c r="BS847">
        <f>IF(BW846&gt;0,BS846,0)</f>
        <v>0</v>
      </c>
      <c r="BT847" s="7">
        <f>SUM(BD847:BE847)+BR847+BS847</f>
        <v>0</v>
      </c>
      <c r="BU847" s="7">
        <f>IF(AND(BT847&gt;0,BT848=0),BT847,0)</f>
        <v>0</v>
      </c>
      <c r="BV847" s="7">
        <f>IF(BW846&gt;0,BV846,0)</f>
        <v>0</v>
      </c>
      <c r="BW847" s="7">
        <f>IF(ROUND(BT847-BV847,2)&gt;0,ROUND(BT847-BV847,2),0)</f>
        <v>0</v>
      </c>
      <c r="CB847">
        <v>845</v>
      </c>
      <c r="CC847" s="7">
        <f>IF(DB846&gt;0,CC846-1000,CC846)</f>
        <v>0</v>
      </c>
      <c r="CD847" s="20">
        <f>IF(DB846&gt;0,ROUND(PMT($F$92/12,$F$96*12,-CC847),5),0)</f>
        <v>0</v>
      </c>
      <c r="CE847" s="15">
        <f>IF(DB846&gt;0,ROUND(CC847*$CE$1/1000,2),0)</f>
        <v>0</v>
      </c>
      <c r="CF847" s="9">
        <f>INT(CE847)</f>
        <v>0</v>
      </c>
      <c r="CG847" s="23">
        <f>INT((CE847-CF847)*10)/10</f>
        <v>0</v>
      </c>
      <c r="CH847" s="17">
        <f>CE847-CF847-CG847</f>
        <v>0</v>
      </c>
      <c r="CI847" s="23">
        <f>IF(OR(CH847=0.05,CH847=0),CH847,IF(AND(CH847&gt;0.051,CH847&lt;0.1),0.1,IF(AND(CH847&gt;0.001,CH847&lt;0.05),0.05,CH847)))</f>
        <v>0</v>
      </c>
      <c r="CJ847" s="23">
        <f>CF847+CG847+CI847</f>
        <v>0</v>
      </c>
      <c r="CK847" s="15">
        <f>IF(DB846&gt;0,ROUND($CD$1*$CK$1,2),0)</f>
        <v>0</v>
      </c>
      <c r="CL847" s="22">
        <v>0</v>
      </c>
      <c r="CM847" s="22">
        <f>IF(DB846&gt;0,ROUND($CD$1*$CM$1,2),0)</f>
        <v>0</v>
      </c>
      <c r="CN847" s="22">
        <f>IF(DB846&gt;0,ROUND($CD$1*$CN$1,2),0)</f>
        <v>0</v>
      </c>
      <c r="CO847" s="22">
        <f>IF(DB846&gt;0,ROUND($CD$1*$CO$1,2),0)</f>
        <v>0</v>
      </c>
      <c r="CP847" s="22">
        <f>IF(DB846&gt;0,ROUND($CD$1*$CP$1,2),0)</f>
        <v>0</v>
      </c>
      <c r="CQ847" s="15">
        <f>IF(DB846&gt;0,CK847+SUM(CM847:CP847),0)</f>
        <v>0</v>
      </c>
      <c r="CR847" s="22">
        <f>IF(DB846&gt;0,ROUND(CQ847/12,2),0)</f>
        <v>0</v>
      </c>
      <c r="CS847" s="9">
        <f>INT(CR847)</f>
        <v>0</v>
      </c>
      <c r="CT847" s="23">
        <f>INT((CR847-CS847)*10)/10</f>
        <v>0</v>
      </c>
      <c r="CU847" s="17">
        <f>CR847-CS847-CT847</f>
        <v>0</v>
      </c>
      <c r="CV847" s="23">
        <f>IF(OR(CU847=0.05,CU847=0),CU847,IF(AND(CU847&gt;0.051,CU847&lt;0.1),0.1,IF(AND(CU847&gt;0.001,CU847&lt;0.05),0.05,CU847)))</f>
        <v>0</v>
      </c>
      <c r="CW847" s="23">
        <f>CS847+CT847+CV847</f>
        <v>0</v>
      </c>
      <c r="CX847">
        <f>IF(DB846&gt;0,CX846,0)</f>
        <v>0</v>
      </c>
      <c r="CY847" s="7">
        <f>ROUND(CD847+CJ847+CW847+CX847,2)</f>
        <v>0</v>
      </c>
      <c r="CZ847" s="7">
        <f>IF(AND(CY847&gt;0,CY848=0),CY847,0)</f>
        <v>0</v>
      </c>
      <c r="DA847" s="7">
        <f>IF(DB846&gt;0,DA846,0)</f>
        <v>0</v>
      </c>
      <c r="DB847" s="7">
        <f>IF(ROUND(CY847-DA847,2)&gt;0,ROUND(CY847-DA847,2),0)</f>
        <v>0</v>
      </c>
      <c r="EB847">
        <v>845</v>
      </c>
      <c r="EC847" s="7">
        <f>IF(FB846&gt;0,EC846-1000,EC846)</f>
        <v>0</v>
      </c>
      <c r="ED847" s="20">
        <f>IF(FB846&gt;0,ROUND(PMT($F$92/12,$F$96*12,-EC847),5),0)</f>
        <v>0</v>
      </c>
      <c r="EE847" s="15">
        <f>IF(FB846&gt;0,ROUND(EC847*$EE$1/1000,2),0)</f>
        <v>0</v>
      </c>
      <c r="EF847" s="9">
        <f>INT(EE847)</f>
        <v>0</v>
      </c>
      <c r="EG847" s="23">
        <f>INT((EE847-EF847)*10)/10</f>
        <v>0</v>
      </c>
      <c r="EH847" s="17">
        <f>EE847-EF847-EG847</f>
        <v>0</v>
      </c>
      <c r="EI847" s="23">
        <f>IF(OR(EH847=0.05,EH847=0),EH847,IF(AND(EH847&gt;0.051,EH847&lt;0.1),0.1,IF(AND(EH847&gt;0.001,EH847&lt;0.05),0.05,EH847)))</f>
        <v>0</v>
      </c>
      <c r="EJ847" s="23">
        <f>EF847+EG847+EI847</f>
        <v>0</v>
      </c>
      <c r="EK847" s="15">
        <f>IF(FB846&gt;0,ROUND($ED$1*$EK$1,2),0)</f>
        <v>0</v>
      </c>
      <c r="EL847" s="22">
        <v>0</v>
      </c>
      <c r="EM847" s="22">
        <f>IF(FB846&gt;0,ROUND($ED$1*$EM$1,0),0)</f>
        <v>0</v>
      </c>
      <c r="EN847" s="22">
        <f>IF(FB846&gt;0,ROUND($ED$1*$EN$1,2),0)</f>
        <v>0</v>
      </c>
      <c r="EO847" s="22">
        <f>IF(FB846&gt;0,ROUND($ED$1*$EO$1,2),0)</f>
        <v>0</v>
      </c>
      <c r="EP847" s="22">
        <f>IF(FB846&gt;0,ROUND($ED$1*$EP$1,2),0)</f>
        <v>0</v>
      </c>
      <c r="EQ847" s="15">
        <f>IF(FB846&gt;0,EK847+SUM(EM847:EP847),0)</f>
        <v>0</v>
      </c>
      <c r="ER847" s="22">
        <f>IF(FB846&gt;0,ROUND(EQ847/12,2),0)</f>
        <v>0</v>
      </c>
      <c r="ES847" s="9">
        <f>INT(ER847)</f>
        <v>0</v>
      </c>
      <c r="ET847" s="23">
        <f>INT((ER847-ES847)*10)/10</f>
        <v>0</v>
      </c>
      <c r="EU847" s="17">
        <f>ER847-ES847-ET847</f>
        <v>0</v>
      </c>
      <c r="EV847" s="23">
        <f>IF(OR(EU847=0.05,EU847=0),EU847,IF(AND(EU847&gt;0.051,EU847&lt;0.1),0.1,IF(AND(EU847&gt;0.001,EU847&lt;0.05),0.05,EU847)))</f>
        <v>0</v>
      </c>
      <c r="EW847" s="23">
        <f>ES847+ET847+EV847</f>
        <v>0</v>
      </c>
      <c r="EX847">
        <f>IF(FB846&gt;0,EX846,0)</f>
        <v>0</v>
      </c>
      <c r="EY847" s="7">
        <f>ROUND(ED847+EJ847+EW847+EX847,2)</f>
        <v>0</v>
      </c>
      <c r="EZ847" s="7">
        <f>IF(AND(EY847&gt;0,EY848=0),EY847,0)</f>
        <v>0</v>
      </c>
      <c r="FA847" s="7">
        <f>IF(FB846&gt;0,FA846,0)</f>
        <v>0</v>
      </c>
      <c r="FB847" s="7">
        <f>IF(ROUND(EY847-FA847,2)&gt;0,ROUND(EY847-FA847,2),0)</f>
        <v>0</v>
      </c>
      <c r="GB847">
        <v>845</v>
      </c>
      <c r="GC847" s="7">
        <f>IF(HB846&gt;0,GC846-1000,GC846)</f>
        <v>0</v>
      </c>
      <c r="GD847" s="20">
        <f>IF(HB846&gt;0,ROUND(PMT($F$92/12,$F$96*12,-GC847),5),0)</f>
        <v>0</v>
      </c>
      <c r="GE847" s="15">
        <f>IF(HB846&gt;0,ROUND(GC847*$GE$1/1000,2),0)</f>
        <v>0</v>
      </c>
      <c r="GF847" s="9">
        <f>INT(GE847)</f>
        <v>0</v>
      </c>
      <c r="GG847" s="23">
        <f>INT((GE847-GF847)*10)/10</f>
        <v>0</v>
      </c>
      <c r="GH847" s="17">
        <f>GE847-GF847-GG847</f>
        <v>0</v>
      </c>
      <c r="GI847" s="23">
        <f>IF(OR(GH847=0.05,GH847=0),GH847,IF(AND(GH847&gt;0.051,GH847&lt;0.1),0.1,IF(AND(GH847&gt;0.001,GH847&lt;0.05),0.05,GH847)))</f>
        <v>0</v>
      </c>
      <c r="GJ847" s="23">
        <f>GF847+GG847+GI847</f>
        <v>0</v>
      </c>
      <c r="GK847" s="15">
        <f>IF(HB846&gt;0,ROUND($GD$1*$GK$1,2),0)</f>
        <v>0</v>
      </c>
      <c r="GL847" s="22">
        <v>0</v>
      </c>
      <c r="GM847" s="22">
        <f>IF(HB846&gt;0,ROUND($GD$1*$GM$1,0),0)</f>
        <v>0</v>
      </c>
      <c r="GN847" s="22">
        <f>IF(HB846&gt;0,ROUND($GD$1*$GN$1,2),0)</f>
        <v>0</v>
      </c>
      <c r="GO847" s="22">
        <f>IF(HB846&gt;0,ROUND($GD$1*$GO$1,2),0)</f>
        <v>0</v>
      </c>
      <c r="GP847" s="22">
        <f>IF(HB846&gt;0,ROUND($GD$1*$GP$1,2),0)</f>
        <v>0</v>
      </c>
      <c r="GQ847" s="15">
        <f>IF(HB846&gt;0,GK847+SUM(GM847:GP847),0)</f>
        <v>0</v>
      </c>
      <c r="GR847" s="22">
        <f>IF(HB846&gt;0,ROUND(GQ847/12,2),0)</f>
        <v>0</v>
      </c>
      <c r="GS847" s="9">
        <f>INT(GR847)</f>
        <v>0</v>
      </c>
      <c r="GT847" s="23">
        <f>INT((GR847-GS847)*10)/10</f>
        <v>0</v>
      </c>
      <c r="GU847" s="17">
        <f>GR847-GS847-GT847</f>
        <v>0</v>
      </c>
      <c r="GV847" s="23">
        <f>IF(OR(GU847=0.05,GU847=0),GU847,IF(AND(GU847&gt;0.051,GU847&lt;0.1),0.1,IF(AND(GU847&gt;0.001,GU847&lt;0.05),0.05,GU847)))</f>
        <v>0</v>
      </c>
      <c r="GW847" s="23">
        <f>GS847+GT847+GV847</f>
        <v>0</v>
      </c>
      <c r="GX847">
        <f>IF(HB846&gt;0,GX846,0)</f>
        <v>0</v>
      </c>
      <c r="GY847" s="7">
        <f>ROUND(GD847+GJ847+GW847+GX847,2)</f>
        <v>0</v>
      </c>
      <c r="GZ847" s="7">
        <f>IF(AND(GY847&gt;0,GY848=0),GY847,0)</f>
        <v>0</v>
      </c>
      <c r="HA847" s="7">
        <f>IF(HB846&gt;0,HA846,0)</f>
        <v>0</v>
      </c>
      <c r="HB847" s="7">
        <f>IF(ROUND(GY847-HA847,2)&gt;0,ROUND(GY847-HA847,2),0)</f>
        <v>0</v>
      </c>
    </row>
    <row r="848" spans="1:235">
      <c r="BB848">
        <v>846</v>
      </c>
      <c r="BC848" s="7">
        <f>IF(BW847&gt;0,BC847-1000,BC847)</f>
        <v>0</v>
      </c>
      <c r="BD848" s="20">
        <f>IF(BW847&gt;0,ROUND(PMT($F$92/12,$F$96*12,-BC848),5),0)</f>
        <v>0</v>
      </c>
      <c r="BE848" s="15">
        <f>IF(BW847&gt;0,ROUND(BC848*$E$1/1000,2),0)</f>
        <v>0</v>
      </c>
      <c r="BF848" s="15">
        <f>IF(BW847&gt;0,ROUND(MIN(BC848,$F$168)*$BF$1,2),0)</f>
        <v>0</v>
      </c>
      <c r="BG848" s="22">
        <v>0</v>
      </c>
      <c r="BH848" s="22">
        <f>IF(BW847&gt;0,ROUND(MIN(BC848,$F$168)*$BH$1,0),0)</f>
        <v>0</v>
      </c>
      <c r="BI848" s="22">
        <f>IF(BW847&gt;0,ROUND(MIN(BC848,$F$168)*$BI$1,2),0)</f>
        <v>0</v>
      </c>
      <c r="BJ848" s="22">
        <f>IF(BW847&gt;0,ROUND(MIN(BC848,$F$168)*$BJ$1,2),0)</f>
        <v>0</v>
      </c>
      <c r="BK848" s="22">
        <f>IF(BW847&gt;0,ROUND(MIN(BC848,$F$168)*$BK$1,2),0)</f>
        <v>0</v>
      </c>
      <c r="BL848" s="15">
        <f>IF(BW847&gt;0,BF848+SUM(BH848:BK848),0)</f>
        <v>0</v>
      </c>
      <c r="BM848" s="22">
        <f>IF(BW847&gt;0,ROUND(BL848/12,2),0)</f>
        <v>0</v>
      </c>
      <c r="BN848" s="9">
        <f>INT(BM848)</f>
        <v>0</v>
      </c>
      <c r="BO848" s="23">
        <f>INT((BM848-BN848)*10)/10</f>
        <v>0</v>
      </c>
      <c r="BP848" s="17">
        <f>BM848-BN848-BO848</f>
        <v>0</v>
      </c>
      <c r="BQ848" s="23">
        <f>IF(OR(BP848=0.05,BP848=0),BP848,IF(AND(BP848&gt;0.051,BP848&lt;0.1),0.1,IF(AND(BP848&gt;0.001,BP848&lt;0.05),0.05,BP848)))</f>
        <v>0</v>
      </c>
      <c r="BR848" s="23">
        <f>BN848+BO848+BQ848</f>
        <v>0</v>
      </c>
      <c r="BS848">
        <f>IF(BW847&gt;0,BS847,0)</f>
        <v>0</v>
      </c>
      <c r="BT848" s="7">
        <f>SUM(BD848:BE848)+BR848+BS848</f>
        <v>0</v>
      </c>
      <c r="BU848" s="7">
        <f>IF(AND(BT848&gt;0,BT849=0),BT848,0)</f>
        <v>0</v>
      </c>
      <c r="BV848" s="7">
        <f>IF(BW847&gt;0,BV847,0)</f>
        <v>0</v>
      </c>
      <c r="BW848" s="7">
        <f>IF(ROUND(BT848-BV848,2)&gt;0,ROUND(BT848-BV848,2),0)</f>
        <v>0</v>
      </c>
      <c r="CB848">
        <v>846</v>
      </c>
      <c r="CC848" s="7">
        <f>IF(DB847&gt;0,CC847-1000,CC847)</f>
        <v>0</v>
      </c>
      <c r="CD848" s="20">
        <f>IF(DB847&gt;0,ROUND(PMT($F$92/12,$F$96*12,-CC848),5),0)</f>
        <v>0</v>
      </c>
      <c r="CE848" s="15">
        <f>IF(DB847&gt;0,ROUND(CC848*$CE$1/1000,2),0)</f>
        <v>0</v>
      </c>
      <c r="CF848" s="9">
        <f>INT(CE848)</f>
        <v>0</v>
      </c>
      <c r="CG848" s="23">
        <f>INT((CE848-CF848)*10)/10</f>
        <v>0</v>
      </c>
      <c r="CH848" s="17">
        <f>CE848-CF848-CG848</f>
        <v>0</v>
      </c>
      <c r="CI848" s="23">
        <f>IF(OR(CH848=0.05,CH848=0),CH848,IF(AND(CH848&gt;0.051,CH848&lt;0.1),0.1,IF(AND(CH848&gt;0.001,CH848&lt;0.05),0.05,CH848)))</f>
        <v>0</v>
      </c>
      <c r="CJ848" s="23">
        <f>CF848+CG848+CI848</f>
        <v>0</v>
      </c>
      <c r="CK848" s="15">
        <f>IF(DB847&gt;0,ROUND($CD$1*$CK$1,2),0)</f>
        <v>0</v>
      </c>
      <c r="CL848" s="22">
        <v>0</v>
      </c>
      <c r="CM848" s="22">
        <f>IF(DB847&gt;0,ROUND($CD$1*$CM$1,2),0)</f>
        <v>0</v>
      </c>
      <c r="CN848" s="22">
        <f>IF(DB847&gt;0,ROUND($CD$1*$CN$1,2),0)</f>
        <v>0</v>
      </c>
      <c r="CO848" s="22">
        <f>IF(DB847&gt;0,ROUND($CD$1*$CO$1,2),0)</f>
        <v>0</v>
      </c>
      <c r="CP848" s="22">
        <f>IF(DB847&gt;0,ROUND($CD$1*$CP$1,2),0)</f>
        <v>0</v>
      </c>
      <c r="CQ848" s="15">
        <f>IF(DB847&gt;0,CK848+SUM(CM848:CP848),0)</f>
        <v>0</v>
      </c>
      <c r="CR848" s="22">
        <f>IF(DB847&gt;0,ROUND(CQ848/12,2),0)</f>
        <v>0</v>
      </c>
      <c r="CS848" s="9">
        <f>INT(CR848)</f>
        <v>0</v>
      </c>
      <c r="CT848" s="23">
        <f>INT((CR848-CS848)*10)/10</f>
        <v>0</v>
      </c>
      <c r="CU848" s="17">
        <f>CR848-CS848-CT848</f>
        <v>0</v>
      </c>
      <c r="CV848" s="23">
        <f>IF(OR(CU848=0.05,CU848=0),CU848,IF(AND(CU848&gt;0.051,CU848&lt;0.1),0.1,IF(AND(CU848&gt;0.001,CU848&lt;0.05),0.05,CU848)))</f>
        <v>0</v>
      </c>
      <c r="CW848" s="23">
        <f>CS848+CT848+CV848</f>
        <v>0</v>
      </c>
      <c r="CX848">
        <f>IF(DB847&gt;0,CX847,0)</f>
        <v>0</v>
      </c>
      <c r="CY848" s="7">
        <f>ROUND(CD848+CJ848+CW848+CX848,2)</f>
        <v>0</v>
      </c>
      <c r="CZ848" s="7">
        <f>IF(AND(CY848&gt;0,CY849=0),CY848,0)</f>
        <v>0</v>
      </c>
      <c r="DA848" s="7">
        <f>IF(DB847&gt;0,DA847,0)</f>
        <v>0</v>
      </c>
      <c r="DB848" s="7">
        <f>IF(ROUND(CY848-DA848,2)&gt;0,ROUND(CY848-DA848,2),0)</f>
        <v>0</v>
      </c>
      <c r="EB848">
        <v>846</v>
      </c>
      <c r="EC848" s="7">
        <f>IF(FB847&gt;0,EC847-1000,EC847)</f>
        <v>0</v>
      </c>
      <c r="ED848" s="20">
        <f>IF(FB847&gt;0,ROUND(PMT($F$92/12,$F$96*12,-EC848),5),0)</f>
        <v>0</v>
      </c>
      <c r="EE848" s="15">
        <f>IF(FB847&gt;0,ROUND(EC848*$EE$1/1000,2),0)</f>
        <v>0</v>
      </c>
      <c r="EF848" s="9">
        <f>INT(EE848)</f>
        <v>0</v>
      </c>
      <c r="EG848" s="23">
        <f>INT((EE848-EF848)*10)/10</f>
        <v>0</v>
      </c>
      <c r="EH848" s="17">
        <f>EE848-EF848-EG848</f>
        <v>0</v>
      </c>
      <c r="EI848" s="23">
        <f>IF(OR(EH848=0.05,EH848=0),EH848,IF(AND(EH848&gt;0.051,EH848&lt;0.1),0.1,IF(AND(EH848&gt;0.001,EH848&lt;0.05),0.05,EH848)))</f>
        <v>0</v>
      </c>
      <c r="EJ848" s="23">
        <f>EF848+EG848+EI848</f>
        <v>0</v>
      </c>
      <c r="EK848" s="15">
        <f>IF(FB847&gt;0,ROUND($ED$1*$EK$1,2),0)</f>
        <v>0</v>
      </c>
      <c r="EL848" s="22">
        <v>0</v>
      </c>
      <c r="EM848" s="22">
        <f>IF(FB847&gt;0,ROUND($ED$1*$EM$1,0),0)</f>
        <v>0</v>
      </c>
      <c r="EN848" s="22">
        <f>IF(FB847&gt;0,ROUND($ED$1*$EN$1,2),0)</f>
        <v>0</v>
      </c>
      <c r="EO848" s="22">
        <f>IF(FB847&gt;0,ROUND($ED$1*$EO$1,2),0)</f>
        <v>0</v>
      </c>
      <c r="EP848" s="22">
        <f>IF(FB847&gt;0,ROUND($ED$1*$EP$1,2),0)</f>
        <v>0</v>
      </c>
      <c r="EQ848" s="15">
        <f>IF(FB847&gt;0,EK848+SUM(EM848:EP848),0)</f>
        <v>0</v>
      </c>
      <c r="ER848" s="22">
        <f>IF(FB847&gt;0,ROUND(EQ848/12,2),0)</f>
        <v>0</v>
      </c>
      <c r="ES848" s="9">
        <f>INT(ER848)</f>
        <v>0</v>
      </c>
      <c r="ET848" s="23">
        <f>INT((ER848-ES848)*10)/10</f>
        <v>0</v>
      </c>
      <c r="EU848" s="17">
        <f>ER848-ES848-ET848</f>
        <v>0</v>
      </c>
      <c r="EV848" s="23">
        <f>IF(OR(EU848=0.05,EU848=0),EU848,IF(AND(EU848&gt;0.051,EU848&lt;0.1),0.1,IF(AND(EU848&gt;0.001,EU848&lt;0.05),0.05,EU848)))</f>
        <v>0</v>
      </c>
      <c r="EW848" s="23">
        <f>ES848+ET848+EV848</f>
        <v>0</v>
      </c>
      <c r="EX848">
        <f>IF(FB847&gt;0,EX847,0)</f>
        <v>0</v>
      </c>
      <c r="EY848" s="7">
        <f>ROUND(ED848+EJ848+EW848+EX848,2)</f>
        <v>0</v>
      </c>
      <c r="EZ848" s="7">
        <f>IF(AND(EY848&gt;0,EY849=0),EY848,0)</f>
        <v>0</v>
      </c>
      <c r="FA848" s="7">
        <f>IF(FB847&gt;0,FA847,0)</f>
        <v>0</v>
      </c>
      <c r="FB848" s="7">
        <f>IF(ROUND(EY848-FA848,2)&gt;0,ROUND(EY848-FA848,2),0)</f>
        <v>0</v>
      </c>
      <c r="GB848">
        <v>846</v>
      </c>
      <c r="GC848" s="7">
        <f>IF(HB847&gt;0,GC847-1000,GC847)</f>
        <v>0</v>
      </c>
      <c r="GD848" s="20">
        <f>IF(HB847&gt;0,ROUND(PMT($F$92/12,$F$96*12,-GC848),5),0)</f>
        <v>0</v>
      </c>
      <c r="GE848" s="15">
        <f>IF(HB847&gt;0,ROUND(GC848*$GE$1/1000,2),0)</f>
        <v>0</v>
      </c>
      <c r="GF848" s="9">
        <f>INT(GE848)</f>
        <v>0</v>
      </c>
      <c r="GG848" s="23">
        <f>INT((GE848-GF848)*10)/10</f>
        <v>0</v>
      </c>
      <c r="GH848" s="17">
        <f>GE848-GF848-GG848</f>
        <v>0</v>
      </c>
      <c r="GI848" s="23">
        <f>IF(OR(GH848=0.05,GH848=0),GH848,IF(AND(GH848&gt;0.051,GH848&lt;0.1),0.1,IF(AND(GH848&gt;0.001,GH848&lt;0.05),0.05,GH848)))</f>
        <v>0</v>
      </c>
      <c r="GJ848" s="23">
        <f>GF848+GG848+GI848</f>
        <v>0</v>
      </c>
      <c r="GK848" s="15">
        <f>IF(HB847&gt;0,ROUND($GD$1*$GK$1,2),0)</f>
        <v>0</v>
      </c>
      <c r="GL848" s="22">
        <v>0</v>
      </c>
      <c r="GM848" s="22">
        <f>IF(HB847&gt;0,ROUND($GD$1*$GM$1,0),0)</f>
        <v>0</v>
      </c>
      <c r="GN848" s="22">
        <f>IF(HB847&gt;0,ROUND($GD$1*$GN$1,2),0)</f>
        <v>0</v>
      </c>
      <c r="GO848" s="22">
        <f>IF(HB847&gt;0,ROUND($GD$1*$GO$1,2),0)</f>
        <v>0</v>
      </c>
      <c r="GP848" s="22">
        <f>IF(HB847&gt;0,ROUND($GD$1*$GP$1,2),0)</f>
        <v>0</v>
      </c>
      <c r="GQ848" s="15">
        <f>IF(HB847&gt;0,GK848+SUM(GM848:GP848),0)</f>
        <v>0</v>
      </c>
      <c r="GR848" s="22">
        <f>IF(HB847&gt;0,ROUND(GQ848/12,2),0)</f>
        <v>0</v>
      </c>
      <c r="GS848" s="9">
        <f>INT(GR848)</f>
        <v>0</v>
      </c>
      <c r="GT848" s="23">
        <f>INT((GR848-GS848)*10)/10</f>
        <v>0</v>
      </c>
      <c r="GU848" s="17">
        <f>GR848-GS848-GT848</f>
        <v>0</v>
      </c>
      <c r="GV848" s="23">
        <f>IF(OR(GU848=0.05,GU848=0),GU848,IF(AND(GU848&gt;0.051,GU848&lt;0.1),0.1,IF(AND(GU848&gt;0.001,GU848&lt;0.05),0.05,GU848)))</f>
        <v>0</v>
      </c>
      <c r="GW848" s="23">
        <f>GS848+GT848+GV848</f>
        <v>0</v>
      </c>
      <c r="GX848">
        <f>IF(HB847&gt;0,GX847,0)</f>
        <v>0</v>
      </c>
      <c r="GY848" s="7">
        <f>ROUND(GD848+GJ848+GW848+GX848,2)</f>
        <v>0</v>
      </c>
      <c r="GZ848" s="7">
        <f>IF(AND(GY848&gt;0,GY849=0),GY848,0)</f>
        <v>0</v>
      </c>
      <c r="HA848" s="7">
        <f>IF(HB847&gt;0,HA847,0)</f>
        <v>0</v>
      </c>
      <c r="HB848" s="7">
        <f>IF(ROUND(GY848-HA848,2)&gt;0,ROUND(GY848-HA848,2),0)</f>
        <v>0</v>
      </c>
    </row>
    <row r="849" spans="1:235">
      <c r="BB849">
        <v>847</v>
      </c>
      <c r="BC849" s="7">
        <f>IF(BW848&gt;0,BC848-1000,BC848)</f>
        <v>0</v>
      </c>
      <c r="BD849" s="20">
        <f>IF(BW848&gt;0,ROUND(PMT($F$92/12,$F$96*12,-BC849),5),0)</f>
        <v>0</v>
      </c>
      <c r="BE849" s="15">
        <f>IF(BW848&gt;0,ROUND(BC849*$E$1/1000,2),0)</f>
        <v>0</v>
      </c>
      <c r="BF849" s="15">
        <f>IF(BW848&gt;0,ROUND(MIN(BC849,$F$168)*$BF$1,2),0)</f>
        <v>0</v>
      </c>
      <c r="BG849" s="22">
        <v>0</v>
      </c>
      <c r="BH849" s="22">
        <f>IF(BW848&gt;0,ROUND(MIN(BC849,$F$168)*$BH$1,0),0)</f>
        <v>0</v>
      </c>
      <c r="BI849" s="22">
        <f>IF(BW848&gt;0,ROUND(MIN(BC849,$F$168)*$BI$1,2),0)</f>
        <v>0</v>
      </c>
      <c r="BJ849" s="22">
        <f>IF(BW848&gt;0,ROUND(MIN(BC849,$F$168)*$BJ$1,2),0)</f>
        <v>0</v>
      </c>
      <c r="BK849" s="22">
        <f>IF(BW848&gt;0,ROUND(MIN(BC849,$F$168)*$BK$1,2),0)</f>
        <v>0</v>
      </c>
      <c r="BL849" s="15">
        <f>IF(BW848&gt;0,BF849+SUM(BH849:BK849),0)</f>
        <v>0</v>
      </c>
      <c r="BM849" s="22">
        <f>IF(BW848&gt;0,ROUND(BL849/12,2),0)</f>
        <v>0</v>
      </c>
      <c r="BN849" s="9">
        <f>INT(BM849)</f>
        <v>0</v>
      </c>
      <c r="BO849" s="23">
        <f>INT((BM849-BN849)*10)/10</f>
        <v>0</v>
      </c>
      <c r="BP849" s="17">
        <f>BM849-BN849-BO849</f>
        <v>0</v>
      </c>
      <c r="BQ849" s="23">
        <f>IF(OR(BP849=0.05,BP849=0),BP849,IF(AND(BP849&gt;0.051,BP849&lt;0.1),0.1,IF(AND(BP849&gt;0.001,BP849&lt;0.05),0.05,BP849)))</f>
        <v>0</v>
      </c>
      <c r="BR849" s="23">
        <f>BN849+BO849+BQ849</f>
        <v>0</v>
      </c>
      <c r="BS849">
        <f>IF(BW848&gt;0,BS848,0)</f>
        <v>0</v>
      </c>
      <c r="BT849" s="7">
        <f>SUM(BD849:BE849)+BR849+BS849</f>
        <v>0</v>
      </c>
      <c r="BU849" s="7">
        <f>IF(AND(BT849&gt;0,BT850=0),BT849,0)</f>
        <v>0</v>
      </c>
      <c r="BV849" s="7">
        <f>IF(BW848&gt;0,BV848,0)</f>
        <v>0</v>
      </c>
      <c r="BW849" s="7">
        <f>IF(ROUND(BT849-BV849,2)&gt;0,ROUND(BT849-BV849,2),0)</f>
        <v>0</v>
      </c>
      <c r="CB849">
        <v>847</v>
      </c>
      <c r="CC849" s="7">
        <f>IF(DB848&gt;0,CC848-1000,CC848)</f>
        <v>0</v>
      </c>
      <c r="CD849" s="20">
        <f>IF(DB848&gt;0,ROUND(PMT($F$92/12,$F$96*12,-CC849),5),0)</f>
        <v>0</v>
      </c>
      <c r="CE849" s="15">
        <f>IF(DB848&gt;0,ROUND(CC849*$CE$1/1000,2),0)</f>
        <v>0</v>
      </c>
      <c r="CF849" s="9">
        <f>INT(CE849)</f>
        <v>0</v>
      </c>
      <c r="CG849" s="23">
        <f>INT((CE849-CF849)*10)/10</f>
        <v>0</v>
      </c>
      <c r="CH849" s="17">
        <f>CE849-CF849-CG849</f>
        <v>0</v>
      </c>
      <c r="CI849" s="23">
        <f>IF(OR(CH849=0.05,CH849=0),CH849,IF(AND(CH849&gt;0.051,CH849&lt;0.1),0.1,IF(AND(CH849&gt;0.001,CH849&lt;0.05),0.05,CH849)))</f>
        <v>0</v>
      </c>
      <c r="CJ849" s="23">
        <f>CF849+CG849+CI849</f>
        <v>0</v>
      </c>
      <c r="CK849" s="15">
        <f>IF(DB848&gt;0,ROUND($CD$1*$CK$1,2),0)</f>
        <v>0</v>
      </c>
      <c r="CL849" s="22">
        <v>0</v>
      </c>
      <c r="CM849" s="22">
        <f>IF(DB848&gt;0,ROUND($CD$1*$CM$1,2),0)</f>
        <v>0</v>
      </c>
      <c r="CN849" s="22">
        <f>IF(DB848&gt;0,ROUND($CD$1*$CN$1,2),0)</f>
        <v>0</v>
      </c>
      <c r="CO849" s="22">
        <f>IF(DB848&gt;0,ROUND($CD$1*$CO$1,2),0)</f>
        <v>0</v>
      </c>
      <c r="CP849" s="22">
        <f>IF(DB848&gt;0,ROUND($CD$1*$CP$1,2),0)</f>
        <v>0</v>
      </c>
      <c r="CQ849" s="15">
        <f>IF(DB848&gt;0,CK849+SUM(CM849:CP849),0)</f>
        <v>0</v>
      </c>
      <c r="CR849" s="22">
        <f>IF(DB848&gt;0,ROUND(CQ849/12,2),0)</f>
        <v>0</v>
      </c>
      <c r="CS849" s="9">
        <f>INT(CR849)</f>
        <v>0</v>
      </c>
      <c r="CT849" s="23">
        <f>INT((CR849-CS849)*10)/10</f>
        <v>0</v>
      </c>
      <c r="CU849" s="17">
        <f>CR849-CS849-CT849</f>
        <v>0</v>
      </c>
      <c r="CV849" s="23">
        <f>IF(OR(CU849=0.05,CU849=0),CU849,IF(AND(CU849&gt;0.051,CU849&lt;0.1),0.1,IF(AND(CU849&gt;0.001,CU849&lt;0.05),0.05,CU849)))</f>
        <v>0</v>
      </c>
      <c r="CW849" s="23">
        <f>CS849+CT849+CV849</f>
        <v>0</v>
      </c>
      <c r="CX849">
        <f>IF(DB848&gt;0,CX848,0)</f>
        <v>0</v>
      </c>
      <c r="CY849" s="7">
        <f>ROUND(CD849+CJ849+CW849+CX849,2)</f>
        <v>0</v>
      </c>
      <c r="CZ849" s="7">
        <f>IF(AND(CY849&gt;0,CY850=0),CY849,0)</f>
        <v>0</v>
      </c>
      <c r="DA849" s="7">
        <f>IF(DB848&gt;0,DA848,0)</f>
        <v>0</v>
      </c>
      <c r="DB849" s="7">
        <f>IF(ROUND(CY849-DA849,2)&gt;0,ROUND(CY849-DA849,2),0)</f>
        <v>0</v>
      </c>
      <c r="EB849">
        <v>847</v>
      </c>
      <c r="EC849" s="7">
        <f>IF(FB848&gt;0,EC848-1000,EC848)</f>
        <v>0</v>
      </c>
      <c r="ED849" s="20">
        <f>IF(FB848&gt;0,ROUND(PMT($F$92/12,$F$96*12,-EC849),5),0)</f>
        <v>0</v>
      </c>
      <c r="EE849" s="15">
        <f>IF(FB848&gt;0,ROUND(EC849*$EE$1/1000,2),0)</f>
        <v>0</v>
      </c>
      <c r="EF849" s="9">
        <f>INT(EE849)</f>
        <v>0</v>
      </c>
      <c r="EG849" s="23">
        <f>INT((EE849-EF849)*10)/10</f>
        <v>0</v>
      </c>
      <c r="EH849" s="17">
        <f>EE849-EF849-EG849</f>
        <v>0</v>
      </c>
      <c r="EI849" s="23">
        <f>IF(OR(EH849=0.05,EH849=0),EH849,IF(AND(EH849&gt;0.051,EH849&lt;0.1),0.1,IF(AND(EH849&gt;0.001,EH849&lt;0.05),0.05,EH849)))</f>
        <v>0</v>
      </c>
      <c r="EJ849" s="23">
        <f>EF849+EG849+EI849</f>
        <v>0</v>
      </c>
      <c r="EK849" s="15">
        <f>IF(FB848&gt;0,ROUND($ED$1*$EK$1,2),0)</f>
        <v>0</v>
      </c>
      <c r="EL849" s="22">
        <v>0</v>
      </c>
      <c r="EM849" s="22">
        <f>IF(FB848&gt;0,ROUND($ED$1*$EM$1,0),0)</f>
        <v>0</v>
      </c>
      <c r="EN849" s="22">
        <f>IF(FB848&gt;0,ROUND($ED$1*$EN$1,2),0)</f>
        <v>0</v>
      </c>
      <c r="EO849" s="22">
        <f>IF(FB848&gt;0,ROUND($ED$1*$EO$1,2),0)</f>
        <v>0</v>
      </c>
      <c r="EP849" s="22">
        <f>IF(FB848&gt;0,ROUND($ED$1*$EP$1,2),0)</f>
        <v>0</v>
      </c>
      <c r="EQ849" s="15">
        <f>IF(FB848&gt;0,EK849+SUM(EM849:EP849),0)</f>
        <v>0</v>
      </c>
      <c r="ER849" s="22">
        <f>IF(FB848&gt;0,ROUND(EQ849/12,2),0)</f>
        <v>0</v>
      </c>
      <c r="ES849" s="9">
        <f>INT(ER849)</f>
        <v>0</v>
      </c>
      <c r="ET849" s="23">
        <f>INT((ER849-ES849)*10)/10</f>
        <v>0</v>
      </c>
      <c r="EU849" s="17">
        <f>ER849-ES849-ET849</f>
        <v>0</v>
      </c>
      <c r="EV849" s="23">
        <f>IF(OR(EU849=0.05,EU849=0),EU849,IF(AND(EU849&gt;0.051,EU849&lt;0.1),0.1,IF(AND(EU849&gt;0.001,EU849&lt;0.05),0.05,EU849)))</f>
        <v>0</v>
      </c>
      <c r="EW849" s="23">
        <f>ES849+ET849+EV849</f>
        <v>0</v>
      </c>
      <c r="EX849">
        <f>IF(FB848&gt;0,EX848,0)</f>
        <v>0</v>
      </c>
      <c r="EY849" s="7">
        <f>ROUND(ED849+EJ849+EW849+EX849,2)</f>
        <v>0</v>
      </c>
      <c r="EZ849" s="7">
        <f>IF(AND(EY849&gt;0,EY850=0),EY849,0)</f>
        <v>0</v>
      </c>
      <c r="FA849" s="7">
        <f>IF(FB848&gt;0,FA848,0)</f>
        <v>0</v>
      </c>
      <c r="FB849" s="7">
        <f>IF(ROUND(EY849-FA849,2)&gt;0,ROUND(EY849-FA849,2),0)</f>
        <v>0</v>
      </c>
      <c r="GB849">
        <v>847</v>
      </c>
      <c r="GC849" s="7">
        <f>IF(HB848&gt;0,GC848-1000,GC848)</f>
        <v>0</v>
      </c>
      <c r="GD849" s="20">
        <f>IF(HB848&gt;0,ROUND(PMT($F$92/12,$F$96*12,-GC849),5),0)</f>
        <v>0</v>
      </c>
      <c r="GE849" s="15">
        <f>IF(HB848&gt;0,ROUND(GC849*$GE$1/1000,2),0)</f>
        <v>0</v>
      </c>
      <c r="GF849" s="9">
        <f>INT(GE849)</f>
        <v>0</v>
      </c>
      <c r="GG849" s="23">
        <f>INT((GE849-GF849)*10)/10</f>
        <v>0</v>
      </c>
      <c r="GH849" s="17">
        <f>GE849-GF849-GG849</f>
        <v>0</v>
      </c>
      <c r="GI849" s="23">
        <f>IF(OR(GH849=0.05,GH849=0),GH849,IF(AND(GH849&gt;0.051,GH849&lt;0.1),0.1,IF(AND(GH849&gt;0.001,GH849&lt;0.05),0.05,GH849)))</f>
        <v>0</v>
      </c>
      <c r="GJ849" s="23">
        <f>GF849+GG849+GI849</f>
        <v>0</v>
      </c>
      <c r="GK849" s="15">
        <f>IF(HB848&gt;0,ROUND($GD$1*$GK$1,2),0)</f>
        <v>0</v>
      </c>
      <c r="GL849" s="22">
        <v>0</v>
      </c>
      <c r="GM849" s="22">
        <f>IF(HB848&gt;0,ROUND($GD$1*$GM$1,0),0)</f>
        <v>0</v>
      </c>
      <c r="GN849" s="22">
        <f>IF(HB848&gt;0,ROUND($GD$1*$GN$1,2),0)</f>
        <v>0</v>
      </c>
      <c r="GO849" s="22">
        <f>IF(HB848&gt;0,ROUND($GD$1*$GO$1,2),0)</f>
        <v>0</v>
      </c>
      <c r="GP849" s="22">
        <f>IF(HB848&gt;0,ROUND($GD$1*$GP$1,2),0)</f>
        <v>0</v>
      </c>
      <c r="GQ849" s="15">
        <f>IF(HB848&gt;0,GK849+SUM(GM849:GP849),0)</f>
        <v>0</v>
      </c>
      <c r="GR849" s="22">
        <f>IF(HB848&gt;0,ROUND(GQ849/12,2),0)</f>
        <v>0</v>
      </c>
      <c r="GS849" s="9">
        <f>INT(GR849)</f>
        <v>0</v>
      </c>
      <c r="GT849" s="23">
        <f>INT((GR849-GS849)*10)/10</f>
        <v>0</v>
      </c>
      <c r="GU849" s="17">
        <f>GR849-GS849-GT849</f>
        <v>0</v>
      </c>
      <c r="GV849" s="23">
        <f>IF(OR(GU849=0.05,GU849=0),GU849,IF(AND(GU849&gt;0.051,GU849&lt;0.1),0.1,IF(AND(GU849&gt;0.001,GU849&lt;0.05),0.05,GU849)))</f>
        <v>0</v>
      </c>
      <c r="GW849" s="23">
        <f>GS849+GT849+GV849</f>
        <v>0</v>
      </c>
      <c r="GX849">
        <f>IF(HB848&gt;0,GX848,0)</f>
        <v>0</v>
      </c>
      <c r="GY849" s="7">
        <f>ROUND(GD849+GJ849+GW849+GX849,2)</f>
        <v>0</v>
      </c>
      <c r="GZ849" s="7">
        <f>IF(AND(GY849&gt;0,GY850=0),GY849,0)</f>
        <v>0</v>
      </c>
      <c r="HA849" s="7">
        <f>IF(HB848&gt;0,HA848,0)</f>
        <v>0</v>
      </c>
      <c r="HB849" s="7">
        <f>IF(ROUND(GY849-HA849,2)&gt;0,ROUND(GY849-HA849,2),0)</f>
        <v>0</v>
      </c>
    </row>
    <row r="850" spans="1:235">
      <c r="BB850">
        <v>848</v>
      </c>
      <c r="BC850" s="7">
        <f>IF(BW849&gt;0,BC849-1000,BC849)</f>
        <v>0</v>
      </c>
      <c r="BD850" s="20">
        <f>IF(BW849&gt;0,ROUND(PMT($F$92/12,$F$96*12,-BC850),5),0)</f>
        <v>0</v>
      </c>
      <c r="BE850" s="15">
        <f>IF(BW849&gt;0,ROUND(BC850*$E$1/1000,2),0)</f>
        <v>0</v>
      </c>
      <c r="BF850" s="15">
        <f>IF(BW849&gt;0,ROUND(MIN(BC850,$F$168)*$BF$1,2),0)</f>
        <v>0</v>
      </c>
      <c r="BG850" s="22">
        <v>0</v>
      </c>
      <c r="BH850" s="22">
        <f>IF(BW849&gt;0,ROUND(MIN(BC850,$F$168)*$BH$1,0),0)</f>
        <v>0</v>
      </c>
      <c r="BI850" s="22">
        <f>IF(BW849&gt;0,ROUND(MIN(BC850,$F$168)*$BI$1,2),0)</f>
        <v>0</v>
      </c>
      <c r="BJ850" s="22">
        <f>IF(BW849&gt;0,ROUND(MIN(BC850,$F$168)*$BJ$1,2),0)</f>
        <v>0</v>
      </c>
      <c r="BK850" s="22">
        <f>IF(BW849&gt;0,ROUND(MIN(BC850,$F$168)*$BK$1,2),0)</f>
        <v>0</v>
      </c>
      <c r="BL850" s="15">
        <f>IF(BW849&gt;0,BF850+SUM(BH850:BK850),0)</f>
        <v>0</v>
      </c>
      <c r="BM850" s="22">
        <f>IF(BW849&gt;0,ROUND(BL850/12,2),0)</f>
        <v>0</v>
      </c>
      <c r="BN850" s="9">
        <f>INT(BM850)</f>
        <v>0</v>
      </c>
      <c r="BO850" s="23">
        <f>INT((BM850-BN850)*10)/10</f>
        <v>0</v>
      </c>
      <c r="BP850" s="17">
        <f>BM850-BN850-BO850</f>
        <v>0</v>
      </c>
      <c r="BQ850" s="23">
        <f>IF(OR(BP850=0.05,BP850=0),BP850,IF(AND(BP850&gt;0.051,BP850&lt;0.1),0.1,IF(AND(BP850&gt;0.001,BP850&lt;0.05),0.05,BP850)))</f>
        <v>0</v>
      </c>
      <c r="BR850" s="23">
        <f>BN850+BO850+BQ850</f>
        <v>0</v>
      </c>
      <c r="BS850">
        <f>IF(BW849&gt;0,BS849,0)</f>
        <v>0</v>
      </c>
      <c r="BT850" s="7">
        <f>SUM(BD850:BE850)+BR850+BS850</f>
        <v>0</v>
      </c>
      <c r="BU850" s="7">
        <f>IF(AND(BT850&gt;0,BT851=0),BT850,0)</f>
        <v>0</v>
      </c>
      <c r="BV850" s="7">
        <f>IF(BW849&gt;0,BV849,0)</f>
        <v>0</v>
      </c>
      <c r="BW850" s="7">
        <f>IF(ROUND(BT850-BV850,2)&gt;0,ROUND(BT850-BV850,2),0)</f>
        <v>0</v>
      </c>
      <c r="CB850">
        <v>848</v>
      </c>
      <c r="CC850" s="7">
        <f>IF(DB849&gt;0,CC849-1000,CC849)</f>
        <v>0</v>
      </c>
      <c r="CD850" s="20">
        <f>IF(DB849&gt;0,ROUND(PMT($F$92/12,$F$96*12,-CC850),5),0)</f>
        <v>0</v>
      </c>
      <c r="CE850" s="15">
        <f>IF(DB849&gt;0,ROUND(CC850*$CE$1/1000,2),0)</f>
        <v>0</v>
      </c>
      <c r="CF850" s="9">
        <f>INT(CE850)</f>
        <v>0</v>
      </c>
      <c r="CG850" s="23">
        <f>INT((CE850-CF850)*10)/10</f>
        <v>0</v>
      </c>
      <c r="CH850" s="17">
        <f>CE850-CF850-CG850</f>
        <v>0</v>
      </c>
      <c r="CI850" s="23">
        <f>IF(OR(CH850=0.05,CH850=0),CH850,IF(AND(CH850&gt;0.051,CH850&lt;0.1),0.1,IF(AND(CH850&gt;0.001,CH850&lt;0.05),0.05,CH850)))</f>
        <v>0</v>
      </c>
      <c r="CJ850" s="23">
        <f>CF850+CG850+CI850</f>
        <v>0</v>
      </c>
      <c r="CK850" s="15">
        <f>IF(DB849&gt;0,ROUND($CD$1*$CK$1,2),0)</f>
        <v>0</v>
      </c>
      <c r="CL850" s="22">
        <v>0</v>
      </c>
      <c r="CM850" s="22">
        <f>IF(DB849&gt;0,ROUND($CD$1*$CM$1,2),0)</f>
        <v>0</v>
      </c>
      <c r="CN850" s="22">
        <f>IF(DB849&gt;0,ROUND($CD$1*$CN$1,2),0)</f>
        <v>0</v>
      </c>
      <c r="CO850" s="22">
        <f>IF(DB849&gt;0,ROUND($CD$1*$CO$1,2),0)</f>
        <v>0</v>
      </c>
      <c r="CP850" s="22">
        <f>IF(DB849&gt;0,ROUND($CD$1*$CP$1,2),0)</f>
        <v>0</v>
      </c>
      <c r="CQ850" s="15">
        <f>IF(DB849&gt;0,CK850+SUM(CM850:CP850),0)</f>
        <v>0</v>
      </c>
      <c r="CR850" s="22">
        <f>IF(DB849&gt;0,ROUND(CQ850/12,2),0)</f>
        <v>0</v>
      </c>
      <c r="CS850" s="9">
        <f>INT(CR850)</f>
        <v>0</v>
      </c>
      <c r="CT850" s="23">
        <f>INT((CR850-CS850)*10)/10</f>
        <v>0</v>
      </c>
      <c r="CU850" s="17">
        <f>CR850-CS850-CT850</f>
        <v>0</v>
      </c>
      <c r="CV850" s="23">
        <f>IF(OR(CU850=0.05,CU850=0),CU850,IF(AND(CU850&gt;0.051,CU850&lt;0.1),0.1,IF(AND(CU850&gt;0.001,CU850&lt;0.05),0.05,CU850)))</f>
        <v>0</v>
      </c>
      <c r="CW850" s="23">
        <f>CS850+CT850+CV850</f>
        <v>0</v>
      </c>
      <c r="CX850">
        <f>IF(DB849&gt;0,CX849,0)</f>
        <v>0</v>
      </c>
      <c r="CY850" s="7">
        <f>ROUND(CD850+CJ850+CW850+CX850,2)</f>
        <v>0</v>
      </c>
      <c r="CZ850" s="7">
        <f>IF(AND(CY850&gt;0,CY851=0),CY850,0)</f>
        <v>0</v>
      </c>
      <c r="DA850" s="7">
        <f>IF(DB849&gt;0,DA849,0)</f>
        <v>0</v>
      </c>
      <c r="DB850" s="7">
        <f>IF(ROUND(CY850-DA850,2)&gt;0,ROUND(CY850-DA850,2),0)</f>
        <v>0</v>
      </c>
      <c r="EB850">
        <v>848</v>
      </c>
      <c r="EC850" s="7">
        <f>IF(FB849&gt;0,EC849-1000,EC849)</f>
        <v>0</v>
      </c>
      <c r="ED850" s="20">
        <f>IF(FB849&gt;0,ROUND(PMT($F$92/12,$F$96*12,-EC850),5),0)</f>
        <v>0</v>
      </c>
      <c r="EE850" s="15">
        <f>IF(FB849&gt;0,ROUND(EC850*$EE$1/1000,2),0)</f>
        <v>0</v>
      </c>
      <c r="EF850" s="9">
        <f>INT(EE850)</f>
        <v>0</v>
      </c>
      <c r="EG850" s="23">
        <f>INT((EE850-EF850)*10)/10</f>
        <v>0</v>
      </c>
      <c r="EH850" s="17">
        <f>EE850-EF850-EG850</f>
        <v>0</v>
      </c>
      <c r="EI850" s="23">
        <f>IF(OR(EH850=0.05,EH850=0),EH850,IF(AND(EH850&gt;0.051,EH850&lt;0.1),0.1,IF(AND(EH850&gt;0.001,EH850&lt;0.05),0.05,EH850)))</f>
        <v>0</v>
      </c>
      <c r="EJ850" s="23">
        <f>EF850+EG850+EI850</f>
        <v>0</v>
      </c>
      <c r="EK850" s="15">
        <f>IF(FB849&gt;0,ROUND($ED$1*$EK$1,2),0)</f>
        <v>0</v>
      </c>
      <c r="EL850" s="22">
        <v>0</v>
      </c>
      <c r="EM850" s="22">
        <f>IF(FB849&gt;0,ROUND($ED$1*$EM$1,0),0)</f>
        <v>0</v>
      </c>
      <c r="EN850" s="22">
        <f>IF(FB849&gt;0,ROUND($ED$1*$EN$1,2),0)</f>
        <v>0</v>
      </c>
      <c r="EO850" s="22">
        <f>IF(FB849&gt;0,ROUND($ED$1*$EO$1,2),0)</f>
        <v>0</v>
      </c>
      <c r="EP850" s="22">
        <f>IF(FB849&gt;0,ROUND($ED$1*$EP$1,2),0)</f>
        <v>0</v>
      </c>
      <c r="EQ850" s="15">
        <f>IF(FB849&gt;0,EK850+SUM(EM850:EP850),0)</f>
        <v>0</v>
      </c>
      <c r="ER850" s="22">
        <f>IF(FB849&gt;0,ROUND(EQ850/12,2),0)</f>
        <v>0</v>
      </c>
      <c r="ES850" s="9">
        <f>INT(ER850)</f>
        <v>0</v>
      </c>
      <c r="ET850" s="23">
        <f>INT((ER850-ES850)*10)/10</f>
        <v>0</v>
      </c>
      <c r="EU850" s="17">
        <f>ER850-ES850-ET850</f>
        <v>0</v>
      </c>
      <c r="EV850" s="23">
        <f>IF(OR(EU850=0.05,EU850=0),EU850,IF(AND(EU850&gt;0.051,EU850&lt;0.1),0.1,IF(AND(EU850&gt;0.001,EU850&lt;0.05),0.05,EU850)))</f>
        <v>0</v>
      </c>
      <c r="EW850" s="23">
        <f>ES850+ET850+EV850</f>
        <v>0</v>
      </c>
      <c r="EX850">
        <f>IF(FB849&gt;0,EX849,0)</f>
        <v>0</v>
      </c>
      <c r="EY850" s="7">
        <f>ROUND(ED850+EJ850+EW850+EX850,2)</f>
        <v>0</v>
      </c>
      <c r="EZ850" s="7">
        <f>IF(AND(EY850&gt;0,EY851=0),EY850,0)</f>
        <v>0</v>
      </c>
      <c r="FA850" s="7">
        <f>IF(FB849&gt;0,FA849,0)</f>
        <v>0</v>
      </c>
      <c r="FB850" s="7">
        <f>IF(ROUND(EY850-FA850,2)&gt;0,ROUND(EY850-FA850,2),0)</f>
        <v>0</v>
      </c>
      <c r="GB850">
        <v>848</v>
      </c>
      <c r="GC850" s="7">
        <f>IF(HB849&gt;0,GC849-1000,GC849)</f>
        <v>0</v>
      </c>
      <c r="GD850" s="20">
        <f>IF(HB849&gt;0,ROUND(PMT($F$92/12,$F$96*12,-GC850),5),0)</f>
        <v>0</v>
      </c>
      <c r="GE850" s="15">
        <f>IF(HB849&gt;0,ROUND(GC850*$GE$1/1000,2),0)</f>
        <v>0</v>
      </c>
      <c r="GF850" s="9">
        <f>INT(GE850)</f>
        <v>0</v>
      </c>
      <c r="GG850" s="23">
        <f>INT((GE850-GF850)*10)/10</f>
        <v>0</v>
      </c>
      <c r="GH850" s="17">
        <f>GE850-GF850-GG850</f>
        <v>0</v>
      </c>
      <c r="GI850" s="23">
        <f>IF(OR(GH850=0.05,GH850=0),GH850,IF(AND(GH850&gt;0.051,GH850&lt;0.1),0.1,IF(AND(GH850&gt;0.001,GH850&lt;0.05),0.05,GH850)))</f>
        <v>0</v>
      </c>
      <c r="GJ850" s="23">
        <f>GF850+GG850+GI850</f>
        <v>0</v>
      </c>
      <c r="GK850" s="15">
        <f>IF(HB849&gt;0,ROUND($GD$1*$GK$1,2),0)</f>
        <v>0</v>
      </c>
      <c r="GL850" s="22">
        <v>0</v>
      </c>
      <c r="GM850" s="22">
        <f>IF(HB849&gt;0,ROUND($GD$1*$GM$1,0),0)</f>
        <v>0</v>
      </c>
      <c r="GN850" s="22">
        <f>IF(HB849&gt;0,ROUND($GD$1*$GN$1,2),0)</f>
        <v>0</v>
      </c>
      <c r="GO850" s="22">
        <f>IF(HB849&gt;0,ROUND($GD$1*$GO$1,2),0)</f>
        <v>0</v>
      </c>
      <c r="GP850" s="22">
        <f>IF(HB849&gt;0,ROUND($GD$1*$GP$1,2),0)</f>
        <v>0</v>
      </c>
      <c r="GQ850" s="15">
        <f>IF(HB849&gt;0,GK850+SUM(GM850:GP850),0)</f>
        <v>0</v>
      </c>
      <c r="GR850" s="22">
        <f>IF(HB849&gt;0,ROUND(GQ850/12,2),0)</f>
        <v>0</v>
      </c>
      <c r="GS850" s="9">
        <f>INT(GR850)</f>
        <v>0</v>
      </c>
      <c r="GT850" s="23">
        <f>INT((GR850-GS850)*10)/10</f>
        <v>0</v>
      </c>
      <c r="GU850" s="17">
        <f>GR850-GS850-GT850</f>
        <v>0</v>
      </c>
      <c r="GV850" s="23">
        <f>IF(OR(GU850=0.05,GU850=0),GU850,IF(AND(GU850&gt;0.051,GU850&lt;0.1),0.1,IF(AND(GU850&gt;0.001,GU850&lt;0.05),0.05,GU850)))</f>
        <v>0</v>
      </c>
      <c r="GW850" s="23">
        <f>GS850+GT850+GV850</f>
        <v>0</v>
      </c>
      <c r="GX850">
        <f>IF(HB849&gt;0,GX849,0)</f>
        <v>0</v>
      </c>
      <c r="GY850" s="7">
        <f>ROUND(GD850+GJ850+GW850+GX850,2)</f>
        <v>0</v>
      </c>
      <c r="GZ850" s="7">
        <f>IF(AND(GY850&gt;0,GY851=0),GY850,0)</f>
        <v>0</v>
      </c>
      <c r="HA850" s="7">
        <f>IF(HB849&gt;0,HA849,0)</f>
        <v>0</v>
      </c>
      <c r="HB850" s="7">
        <f>IF(ROUND(GY850-HA850,2)&gt;0,ROUND(GY850-HA850,2),0)</f>
        <v>0</v>
      </c>
    </row>
    <row r="851" spans="1:235">
      <c r="BB851">
        <v>849</v>
      </c>
      <c r="BC851" s="7">
        <f>IF(BW850&gt;0,BC850-1000,BC850)</f>
        <v>0</v>
      </c>
      <c r="BD851" s="20">
        <f>IF(BW850&gt;0,ROUND(PMT($F$92/12,$F$96*12,-BC851),5),0)</f>
        <v>0</v>
      </c>
      <c r="BE851" s="15">
        <f>IF(BW850&gt;0,ROUND(BC851*$E$1/1000,2),0)</f>
        <v>0</v>
      </c>
      <c r="BF851" s="15">
        <f>IF(BW850&gt;0,ROUND(MIN(BC851,$F$168)*$BF$1,2),0)</f>
        <v>0</v>
      </c>
      <c r="BG851" s="22">
        <v>0</v>
      </c>
      <c r="BH851" s="22">
        <f>IF(BW850&gt;0,ROUND(MIN(BC851,$F$168)*$BH$1,0),0)</f>
        <v>0</v>
      </c>
      <c r="BI851" s="22">
        <f>IF(BW850&gt;0,ROUND(MIN(BC851,$F$168)*$BI$1,2),0)</f>
        <v>0</v>
      </c>
      <c r="BJ851" s="22">
        <f>IF(BW850&gt;0,ROUND(MIN(BC851,$F$168)*$BJ$1,2),0)</f>
        <v>0</v>
      </c>
      <c r="BK851" s="22">
        <f>IF(BW850&gt;0,ROUND(MIN(BC851,$F$168)*$BK$1,2),0)</f>
        <v>0</v>
      </c>
      <c r="BL851" s="15">
        <f>IF(BW850&gt;0,BF851+SUM(BH851:BK851),0)</f>
        <v>0</v>
      </c>
      <c r="BM851" s="22">
        <f>IF(BW850&gt;0,ROUND(BL851/12,2),0)</f>
        <v>0</v>
      </c>
      <c r="BN851" s="9">
        <f>INT(BM851)</f>
        <v>0</v>
      </c>
      <c r="BO851" s="23">
        <f>INT((BM851-BN851)*10)/10</f>
        <v>0</v>
      </c>
      <c r="BP851" s="17">
        <f>BM851-BN851-BO851</f>
        <v>0</v>
      </c>
      <c r="BQ851" s="23">
        <f>IF(OR(BP851=0.05,BP851=0),BP851,IF(AND(BP851&gt;0.051,BP851&lt;0.1),0.1,IF(AND(BP851&gt;0.001,BP851&lt;0.05),0.05,BP851)))</f>
        <v>0</v>
      </c>
      <c r="BR851" s="23">
        <f>BN851+BO851+BQ851</f>
        <v>0</v>
      </c>
      <c r="BS851">
        <f>IF(BW850&gt;0,BS850,0)</f>
        <v>0</v>
      </c>
      <c r="BT851" s="7">
        <f>SUM(BD851:BE851)+BR851+BS851</f>
        <v>0</v>
      </c>
      <c r="BU851" s="7">
        <f>IF(AND(BT851&gt;0,BT852=0),BT851,0)</f>
        <v>0</v>
      </c>
      <c r="BV851" s="7">
        <f>IF(BW850&gt;0,BV850,0)</f>
        <v>0</v>
      </c>
      <c r="BW851" s="7">
        <f>IF(ROUND(BT851-BV851,2)&gt;0,ROUND(BT851-BV851,2),0)</f>
        <v>0</v>
      </c>
      <c r="CB851">
        <v>849</v>
      </c>
      <c r="CC851" s="7">
        <f>IF(DB850&gt;0,CC850-1000,CC850)</f>
        <v>0</v>
      </c>
      <c r="CD851" s="20">
        <f>IF(DB850&gt;0,ROUND(PMT($F$92/12,$F$96*12,-CC851),5),0)</f>
        <v>0</v>
      </c>
      <c r="CE851" s="15">
        <f>IF(DB850&gt;0,ROUND(CC851*$CE$1/1000,2),0)</f>
        <v>0</v>
      </c>
      <c r="CF851" s="9">
        <f>INT(CE851)</f>
        <v>0</v>
      </c>
      <c r="CG851" s="23">
        <f>INT((CE851-CF851)*10)/10</f>
        <v>0</v>
      </c>
      <c r="CH851" s="17">
        <f>CE851-CF851-CG851</f>
        <v>0</v>
      </c>
      <c r="CI851" s="23">
        <f>IF(OR(CH851=0.05,CH851=0),CH851,IF(AND(CH851&gt;0.051,CH851&lt;0.1),0.1,IF(AND(CH851&gt;0.001,CH851&lt;0.05),0.05,CH851)))</f>
        <v>0</v>
      </c>
      <c r="CJ851" s="23">
        <f>CF851+CG851+CI851</f>
        <v>0</v>
      </c>
      <c r="CK851" s="15">
        <f>IF(DB850&gt;0,ROUND($CD$1*$CK$1,2),0)</f>
        <v>0</v>
      </c>
      <c r="CL851" s="22">
        <v>0</v>
      </c>
      <c r="CM851" s="22">
        <f>IF(DB850&gt;0,ROUND($CD$1*$CM$1,2),0)</f>
        <v>0</v>
      </c>
      <c r="CN851" s="22">
        <f>IF(DB850&gt;0,ROUND($CD$1*$CN$1,2),0)</f>
        <v>0</v>
      </c>
      <c r="CO851" s="22">
        <f>IF(DB850&gt;0,ROUND($CD$1*$CO$1,2),0)</f>
        <v>0</v>
      </c>
      <c r="CP851" s="22">
        <f>IF(DB850&gt;0,ROUND($CD$1*$CP$1,2),0)</f>
        <v>0</v>
      </c>
      <c r="CQ851" s="15">
        <f>IF(DB850&gt;0,CK851+SUM(CM851:CP851),0)</f>
        <v>0</v>
      </c>
      <c r="CR851" s="22">
        <f>IF(DB850&gt;0,ROUND(CQ851/12,2),0)</f>
        <v>0</v>
      </c>
      <c r="CS851" s="9">
        <f>INT(CR851)</f>
        <v>0</v>
      </c>
      <c r="CT851" s="23">
        <f>INT((CR851-CS851)*10)/10</f>
        <v>0</v>
      </c>
      <c r="CU851" s="17">
        <f>CR851-CS851-CT851</f>
        <v>0</v>
      </c>
      <c r="CV851" s="23">
        <f>IF(OR(CU851=0.05,CU851=0),CU851,IF(AND(CU851&gt;0.051,CU851&lt;0.1),0.1,IF(AND(CU851&gt;0.001,CU851&lt;0.05),0.05,CU851)))</f>
        <v>0</v>
      </c>
      <c r="CW851" s="23">
        <f>CS851+CT851+CV851</f>
        <v>0</v>
      </c>
      <c r="CX851">
        <f>IF(DB850&gt;0,CX850,0)</f>
        <v>0</v>
      </c>
      <c r="CY851" s="7">
        <f>ROUND(CD851+CJ851+CW851+CX851,2)</f>
        <v>0</v>
      </c>
      <c r="CZ851" s="7">
        <f>IF(AND(CY851&gt;0,CY852=0),CY851,0)</f>
        <v>0</v>
      </c>
      <c r="DA851" s="7">
        <f>IF(DB850&gt;0,DA850,0)</f>
        <v>0</v>
      </c>
      <c r="DB851" s="7">
        <f>IF(ROUND(CY851-DA851,2)&gt;0,ROUND(CY851-DA851,2),0)</f>
        <v>0</v>
      </c>
      <c r="EB851">
        <v>849</v>
      </c>
      <c r="EC851" s="7">
        <f>IF(FB850&gt;0,EC850-1000,EC850)</f>
        <v>0</v>
      </c>
      <c r="ED851" s="20">
        <f>IF(FB850&gt;0,ROUND(PMT($F$92/12,$F$96*12,-EC851),5),0)</f>
        <v>0</v>
      </c>
      <c r="EE851" s="15">
        <f>IF(FB850&gt;0,ROUND(EC851*$EE$1/1000,2),0)</f>
        <v>0</v>
      </c>
      <c r="EF851" s="9">
        <f>INT(EE851)</f>
        <v>0</v>
      </c>
      <c r="EG851" s="23">
        <f>INT((EE851-EF851)*10)/10</f>
        <v>0</v>
      </c>
      <c r="EH851" s="17">
        <f>EE851-EF851-EG851</f>
        <v>0</v>
      </c>
      <c r="EI851" s="23">
        <f>IF(OR(EH851=0.05,EH851=0),EH851,IF(AND(EH851&gt;0.051,EH851&lt;0.1),0.1,IF(AND(EH851&gt;0.001,EH851&lt;0.05),0.05,EH851)))</f>
        <v>0</v>
      </c>
      <c r="EJ851" s="23">
        <f>EF851+EG851+EI851</f>
        <v>0</v>
      </c>
      <c r="EK851" s="15">
        <f>IF(FB850&gt;0,ROUND($ED$1*$EK$1,2),0)</f>
        <v>0</v>
      </c>
      <c r="EL851" s="22">
        <v>0</v>
      </c>
      <c r="EM851" s="22">
        <f>IF(FB850&gt;0,ROUND($ED$1*$EM$1,0),0)</f>
        <v>0</v>
      </c>
      <c r="EN851" s="22">
        <f>IF(FB850&gt;0,ROUND($ED$1*$EN$1,2),0)</f>
        <v>0</v>
      </c>
      <c r="EO851" s="22">
        <f>IF(FB850&gt;0,ROUND($ED$1*$EO$1,2),0)</f>
        <v>0</v>
      </c>
      <c r="EP851" s="22">
        <f>IF(FB850&gt;0,ROUND($ED$1*$EP$1,2),0)</f>
        <v>0</v>
      </c>
      <c r="EQ851" s="15">
        <f>IF(FB850&gt;0,EK851+SUM(EM851:EP851),0)</f>
        <v>0</v>
      </c>
      <c r="ER851" s="22">
        <f>IF(FB850&gt;0,ROUND(EQ851/12,2),0)</f>
        <v>0</v>
      </c>
      <c r="ES851" s="9">
        <f>INT(ER851)</f>
        <v>0</v>
      </c>
      <c r="ET851" s="23">
        <f>INT((ER851-ES851)*10)/10</f>
        <v>0</v>
      </c>
      <c r="EU851" s="17">
        <f>ER851-ES851-ET851</f>
        <v>0</v>
      </c>
      <c r="EV851" s="23">
        <f>IF(OR(EU851=0.05,EU851=0),EU851,IF(AND(EU851&gt;0.051,EU851&lt;0.1),0.1,IF(AND(EU851&gt;0.001,EU851&lt;0.05),0.05,EU851)))</f>
        <v>0</v>
      </c>
      <c r="EW851" s="23">
        <f>ES851+ET851+EV851</f>
        <v>0</v>
      </c>
      <c r="EX851">
        <f>IF(FB850&gt;0,EX850,0)</f>
        <v>0</v>
      </c>
      <c r="EY851" s="7">
        <f>ROUND(ED851+EJ851+EW851+EX851,2)</f>
        <v>0</v>
      </c>
      <c r="EZ851" s="7">
        <f>IF(AND(EY851&gt;0,EY852=0),EY851,0)</f>
        <v>0</v>
      </c>
      <c r="FA851" s="7">
        <f>IF(FB850&gt;0,FA850,0)</f>
        <v>0</v>
      </c>
      <c r="FB851" s="7">
        <f>IF(ROUND(EY851-FA851,2)&gt;0,ROUND(EY851-FA851,2),0)</f>
        <v>0</v>
      </c>
      <c r="GB851">
        <v>849</v>
      </c>
      <c r="GC851" s="7">
        <f>IF(HB850&gt;0,GC850-1000,GC850)</f>
        <v>0</v>
      </c>
      <c r="GD851" s="20">
        <f>IF(HB850&gt;0,ROUND(PMT($F$92/12,$F$96*12,-GC851),5),0)</f>
        <v>0</v>
      </c>
      <c r="GE851" s="15">
        <f>IF(HB850&gt;0,ROUND(GC851*$GE$1/1000,2),0)</f>
        <v>0</v>
      </c>
      <c r="GF851" s="9">
        <f>INT(GE851)</f>
        <v>0</v>
      </c>
      <c r="GG851" s="23">
        <f>INT((GE851-GF851)*10)/10</f>
        <v>0</v>
      </c>
      <c r="GH851" s="17">
        <f>GE851-GF851-GG851</f>
        <v>0</v>
      </c>
      <c r="GI851" s="23">
        <f>IF(OR(GH851=0.05,GH851=0),GH851,IF(AND(GH851&gt;0.051,GH851&lt;0.1),0.1,IF(AND(GH851&gt;0.001,GH851&lt;0.05),0.05,GH851)))</f>
        <v>0</v>
      </c>
      <c r="GJ851" s="23">
        <f>GF851+GG851+GI851</f>
        <v>0</v>
      </c>
      <c r="GK851" s="15">
        <f>IF(HB850&gt;0,ROUND($GD$1*$GK$1,2),0)</f>
        <v>0</v>
      </c>
      <c r="GL851" s="22">
        <v>0</v>
      </c>
      <c r="GM851" s="22">
        <f>IF(HB850&gt;0,ROUND($GD$1*$GM$1,0),0)</f>
        <v>0</v>
      </c>
      <c r="GN851" s="22">
        <f>IF(HB850&gt;0,ROUND($GD$1*$GN$1,2),0)</f>
        <v>0</v>
      </c>
      <c r="GO851" s="22">
        <f>IF(HB850&gt;0,ROUND($GD$1*$GO$1,2),0)</f>
        <v>0</v>
      </c>
      <c r="GP851" s="22">
        <f>IF(HB850&gt;0,ROUND($GD$1*$GP$1,2),0)</f>
        <v>0</v>
      </c>
      <c r="GQ851" s="15">
        <f>IF(HB850&gt;0,GK851+SUM(GM851:GP851),0)</f>
        <v>0</v>
      </c>
      <c r="GR851" s="22">
        <f>IF(HB850&gt;0,ROUND(GQ851/12,2),0)</f>
        <v>0</v>
      </c>
      <c r="GS851" s="9">
        <f>INT(GR851)</f>
        <v>0</v>
      </c>
      <c r="GT851" s="23">
        <f>INT((GR851-GS851)*10)/10</f>
        <v>0</v>
      </c>
      <c r="GU851" s="17">
        <f>GR851-GS851-GT851</f>
        <v>0</v>
      </c>
      <c r="GV851" s="23">
        <f>IF(OR(GU851=0.05,GU851=0),GU851,IF(AND(GU851&gt;0.051,GU851&lt;0.1),0.1,IF(AND(GU851&gt;0.001,GU851&lt;0.05),0.05,GU851)))</f>
        <v>0</v>
      </c>
      <c r="GW851" s="23">
        <f>GS851+GT851+GV851</f>
        <v>0</v>
      </c>
      <c r="GX851">
        <f>IF(HB850&gt;0,GX850,0)</f>
        <v>0</v>
      </c>
      <c r="GY851" s="7">
        <f>ROUND(GD851+GJ851+GW851+GX851,2)</f>
        <v>0</v>
      </c>
      <c r="GZ851" s="7">
        <f>IF(AND(GY851&gt;0,GY852=0),GY851,0)</f>
        <v>0</v>
      </c>
      <c r="HA851" s="7">
        <f>IF(HB850&gt;0,HA850,0)</f>
        <v>0</v>
      </c>
      <c r="HB851" s="7">
        <f>IF(ROUND(GY851-HA851,2)&gt;0,ROUND(GY851-HA851,2),0)</f>
        <v>0</v>
      </c>
    </row>
    <row r="852" spans="1:235">
      <c r="BB852">
        <v>850</v>
      </c>
      <c r="BC852" s="7">
        <f>IF(BW851&gt;0,BC851-1000,BC851)</f>
        <v>0</v>
      </c>
      <c r="BD852" s="20">
        <f>IF(BW851&gt;0,ROUND(PMT($F$92/12,$F$96*12,-BC852),5),0)</f>
        <v>0</v>
      </c>
      <c r="BE852" s="15">
        <f>IF(BW851&gt;0,ROUND(BC852*$E$1/1000,2),0)</f>
        <v>0</v>
      </c>
      <c r="BF852" s="15">
        <f>IF(BW851&gt;0,ROUND(MIN(BC852,$F$168)*$BF$1,2),0)</f>
        <v>0</v>
      </c>
      <c r="BG852" s="22">
        <v>0</v>
      </c>
      <c r="BH852" s="22">
        <f>IF(BW851&gt;0,ROUND(MIN(BC852,$F$168)*$BH$1,0),0)</f>
        <v>0</v>
      </c>
      <c r="BI852" s="22">
        <f>IF(BW851&gt;0,ROUND(MIN(BC852,$F$168)*$BI$1,2),0)</f>
        <v>0</v>
      </c>
      <c r="BJ852" s="22">
        <f>IF(BW851&gt;0,ROUND(MIN(BC852,$F$168)*$BJ$1,2),0)</f>
        <v>0</v>
      </c>
      <c r="BK852" s="22">
        <f>IF(BW851&gt;0,ROUND(MIN(BC852,$F$168)*$BK$1,2),0)</f>
        <v>0</v>
      </c>
      <c r="BL852" s="15">
        <f>IF(BW851&gt;0,BF852+SUM(BH852:BK852),0)</f>
        <v>0</v>
      </c>
      <c r="BM852" s="22">
        <f>IF(BW851&gt;0,ROUND(BL852/12,2),0)</f>
        <v>0</v>
      </c>
      <c r="BN852" s="9">
        <f>INT(BM852)</f>
        <v>0</v>
      </c>
      <c r="BO852" s="23">
        <f>INT((BM852-BN852)*10)/10</f>
        <v>0</v>
      </c>
      <c r="BP852" s="17">
        <f>BM852-BN852-BO852</f>
        <v>0</v>
      </c>
      <c r="BQ852" s="23">
        <f>IF(OR(BP852=0.05,BP852=0),BP852,IF(AND(BP852&gt;0.051,BP852&lt;0.1),0.1,IF(AND(BP852&gt;0.001,BP852&lt;0.05),0.05,BP852)))</f>
        <v>0</v>
      </c>
      <c r="BR852" s="23">
        <f>BN852+BO852+BQ852</f>
        <v>0</v>
      </c>
      <c r="BS852">
        <f>IF(BW851&gt;0,BS851,0)</f>
        <v>0</v>
      </c>
      <c r="BT852" s="7">
        <f>SUM(BD852:BE852)+BR852+BS852</f>
        <v>0</v>
      </c>
      <c r="BU852" s="7">
        <f>IF(AND(BT852&gt;0,BT853=0),BT852,0)</f>
        <v>0</v>
      </c>
      <c r="BV852" s="7">
        <f>IF(BW851&gt;0,BV851,0)</f>
        <v>0</v>
      </c>
      <c r="BW852" s="7">
        <f>IF(ROUND(BT852-BV852,2)&gt;0,ROUND(BT852-BV852,2),0)</f>
        <v>0</v>
      </c>
      <c r="CB852">
        <v>850</v>
      </c>
      <c r="CC852" s="7">
        <f>IF(DB851&gt;0,CC851-1000,CC851)</f>
        <v>0</v>
      </c>
      <c r="CD852" s="20">
        <f>IF(DB851&gt;0,ROUND(PMT($F$92/12,$F$96*12,-CC852),5),0)</f>
        <v>0</v>
      </c>
      <c r="CE852" s="15">
        <f>IF(DB851&gt;0,ROUND(CC852*$CE$1/1000,2),0)</f>
        <v>0</v>
      </c>
      <c r="CF852" s="9">
        <f>INT(CE852)</f>
        <v>0</v>
      </c>
      <c r="CG852" s="23">
        <f>INT((CE852-CF852)*10)/10</f>
        <v>0</v>
      </c>
      <c r="CH852" s="17">
        <f>CE852-CF852-CG852</f>
        <v>0</v>
      </c>
      <c r="CI852" s="23">
        <f>IF(OR(CH852=0.05,CH852=0),CH852,IF(AND(CH852&gt;0.051,CH852&lt;0.1),0.1,IF(AND(CH852&gt;0.001,CH852&lt;0.05),0.05,CH852)))</f>
        <v>0</v>
      </c>
      <c r="CJ852" s="23">
        <f>CF852+CG852+CI852</f>
        <v>0</v>
      </c>
      <c r="CK852" s="15">
        <f>IF(DB851&gt;0,ROUND($CD$1*$CK$1,2),0)</f>
        <v>0</v>
      </c>
      <c r="CL852" s="22">
        <v>0</v>
      </c>
      <c r="CM852" s="22">
        <f>IF(DB851&gt;0,ROUND($CD$1*$CM$1,2),0)</f>
        <v>0</v>
      </c>
      <c r="CN852" s="22">
        <f>IF(DB851&gt;0,ROUND($CD$1*$CN$1,2),0)</f>
        <v>0</v>
      </c>
      <c r="CO852" s="22">
        <f>IF(DB851&gt;0,ROUND($CD$1*$CO$1,2),0)</f>
        <v>0</v>
      </c>
      <c r="CP852" s="22">
        <f>IF(DB851&gt;0,ROUND($CD$1*$CP$1,2),0)</f>
        <v>0</v>
      </c>
      <c r="CQ852" s="15">
        <f>IF(DB851&gt;0,CK852+SUM(CM852:CP852),0)</f>
        <v>0</v>
      </c>
      <c r="CR852" s="22">
        <f>IF(DB851&gt;0,ROUND(CQ852/12,2),0)</f>
        <v>0</v>
      </c>
      <c r="CS852" s="9">
        <f>INT(CR852)</f>
        <v>0</v>
      </c>
      <c r="CT852" s="23">
        <f>INT((CR852-CS852)*10)/10</f>
        <v>0</v>
      </c>
      <c r="CU852" s="17">
        <f>CR852-CS852-CT852</f>
        <v>0</v>
      </c>
      <c r="CV852" s="23">
        <f>IF(OR(CU852=0.05,CU852=0),CU852,IF(AND(CU852&gt;0.051,CU852&lt;0.1),0.1,IF(AND(CU852&gt;0.001,CU852&lt;0.05),0.05,CU852)))</f>
        <v>0</v>
      </c>
      <c r="CW852" s="23">
        <f>CS852+CT852+CV852</f>
        <v>0</v>
      </c>
      <c r="CX852">
        <f>IF(DB851&gt;0,CX851,0)</f>
        <v>0</v>
      </c>
      <c r="CY852" s="7">
        <f>ROUND(CD852+CJ852+CW852+CX852,2)</f>
        <v>0</v>
      </c>
      <c r="CZ852" s="7">
        <f>IF(AND(CY852&gt;0,CY853=0),CY852,0)</f>
        <v>0</v>
      </c>
      <c r="DA852" s="7">
        <f>IF(DB851&gt;0,DA851,0)</f>
        <v>0</v>
      </c>
      <c r="DB852" s="7">
        <f>IF(ROUND(CY852-DA852,2)&gt;0,ROUND(CY852-DA852,2),0)</f>
        <v>0</v>
      </c>
      <c r="EB852">
        <v>850</v>
      </c>
      <c r="EC852" s="7">
        <f>IF(FB851&gt;0,EC851-1000,EC851)</f>
        <v>0</v>
      </c>
      <c r="ED852" s="20">
        <f>IF(FB851&gt;0,ROUND(PMT($F$92/12,$F$96*12,-EC852),5),0)</f>
        <v>0</v>
      </c>
      <c r="EE852" s="15">
        <f>IF(FB851&gt;0,ROUND(EC852*$EE$1/1000,2),0)</f>
        <v>0</v>
      </c>
      <c r="EF852" s="9">
        <f>INT(EE852)</f>
        <v>0</v>
      </c>
      <c r="EG852" s="23">
        <f>INT((EE852-EF852)*10)/10</f>
        <v>0</v>
      </c>
      <c r="EH852" s="17">
        <f>EE852-EF852-EG852</f>
        <v>0</v>
      </c>
      <c r="EI852" s="23">
        <f>IF(OR(EH852=0.05,EH852=0),EH852,IF(AND(EH852&gt;0.051,EH852&lt;0.1),0.1,IF(AND(EH852&gt;0.001,EH852&lt;0.05),0.05,EH852)))</f>
        <v>0</v>
      </c>
      <c r="EJ852" s="23">
        <f>EF852+EG852+EI852</f>
        <v>0</v>
      </c>
      <c r="EK852" s="15">
        <f>IF(FB851&gt;0,ROUND($ED$1*$EK$1,2),0)</f>
        <v>0</v>
      </c>
      <c r="EL852" s="22">
        <v>0</v>
      </c>
      <c r="EM852" s="22">
        <f>IF(FB851&gt;0,ROUND($ED$1*$EM$1,0),0)</f>
        <v>0</v>
      </c>
      <c r="EN852" s="22">
        <f>IF(FB851&gt;0,ROUND($ED$1*$EN$1,2),0)</f>
        <v>0</v>
      </c>
      <c r="EO852" s="22">
        <f>IF(FB851&gt;0,ROUND($ED$1*$EO$1,2),0)</f>
        <v>0</v>
      </c>
      <c r="EP852" s="22">
        <f>IF(FB851&gt;0,ROUND($ED$1*$EP$1,2),0)</f>
        <v>0</v>
      </c>
      <c r="EQ852" s="15">
        <f>IF(FB851&gt;0,EK852+SUM(EM852:EP852),0)</f>
        <v>0</v>
      </c>
      <c r="ER852" s="22">
        <f>IF(FB851&gt;0,ROUND(EQ852/12,2),0)</f>
        <v>0</v>
      </c>
      <c r="ES852" s="9">
        <f>INT(ER852)</f>
        <v>0</v>
      </c>
      <c r="ET852" s="23">
        <f>INT((ER852-ES852)*10)/10</f>
        <v>0</v>
      </c>
      <c r="EU852" s="17">
        <f>ER852-ES852-ET852</f>
        <v>0</v>
      </c>
      <c r="EV852" s="23">
        <f>IF(OR(EU852=0.05,EU852=0),EU852,IF(AND(EU852&gt;0.051,EU852&lt;0.1),0.1,IF(AND(EU852&gt;0.001,EU852&lt;0.05),0.05,EU852)))</f>
        <v>0</v>
      </c>
      <c r="EW852" s="23">
        <f>ES852+ET852+EV852</f>
        <v>0</v>
      </c>
      <c r="EX852">
        <f>IF(FB851&gt;0,EX851,0)</f>
        <v>0</v>
      </c>
      <c r="EY852" s="7">
        <f>ROUND(ED852+EJ852+EW852+EX852,2)</f>
        <v>0</v>
      </c>
      <c r="EZ852" s="7">
        <f>IF(AND(EY852&gt;0,EY853=0),EY852,0)</f>
        <v>0</v>
      </c>
      <c r="FA852" s="7">
        <f>IF(FB851&gt;0,FA851,0)</f>
        <v>0</v>
      </c>
      <c r="FB852" s="7">
        <f>IF(ROUND(EY852-FA852,2)&gt;0,ROUND(EY852-FA852,2),0)</f>
        <v>0</v>
      </c>
      <c r="GB852">
        <v>850</v>
      </c>
      <c r="GC852" s="7">
        <f>IF(HB851&gt;0,GC851-1000,GC851)</f>
        <v>0</v>
      </c>
      <c r="GD852" s="20">
        <f>IF(HB851&gt;0,ROUND(PMT($F$92/12,$F$96*12,-GC852),5),0)</f>
        <v>0</v>
      </c>
      <c r="GE852" s="15">
        <f>IF(HB851&gt;0,ROUND(GC852*$GE$1/1000,2),0)</f>
        <v>0</v>
      </c>
      <c r="GF852" s="9">
        <f>INT(GE852)</f>
        <v>0</v>
      </c>
      <c r="GG852" s="23">
        <f>INT((GE852-GF852)*10)/10</f>
        <v>0</v>
      </c>
      <c r="GH852" s="17">
        <f>GE852-GF852-GG852</f>
        <v>0</v>
      </c>
      <c r="GI852" s="23">
        <f>IF(OR(GH852=0.05,GH852=0),GH852,IF(AND(GH852&gt;0.051,GH852&lt;0.1),0.1,IF(AND(GH852&gt;0.001,GH852&lt;0.05),0.05,GH852)))</f>
        <v>0</v>
      </c>
      <c r="GJ852" s="23">
        <f>GF852+GG852+GI852</f>
        <v>0</v>
      </c>
      <c r="GK852" s="15">
        <f>IF(HB851&gt;0,ROUND($GD$1*$GK$1,2),0)</f>
        <v>0</v>
      </c>
      <c r="GL852" s="22">
        <v>0</v>
      </c>
      <c r="GM852" s="22">
        <f>IF(HB851&gt;0,ROUND($GD$1*$GM$1,0),0)</f>
        <v>0</v>
      </c>
      <c r="GN852" s="22">
        <f>IF(HB851&gt;0,ROUND($GD$1*$GN$1,2),0)</f>
        <v>0</v>
      </c>
      <c r="GO852" s="22">
        <f>IF(HB851&gt;0,ROUND($GD$1*$GO$1,2),0)</f>
        <v>0</v>
      </c>
      <c r="GP852" s="22">
        <f>IF(HB851&gt;0,ROUND($GD$1*$GP$1,2),0)</f>
        <v>0</v>
      </c>
      <c r="GQ852" s="15">
        <f>IF(HB851&gt;0,GK852+SUM(GM852:GP852),0)</f>
        <v>0</v>
      </c>
      <c r="GR852" s="22">
        <f>IF(HB851&gt;0,ROUND(GQ852/12,2),0)</f>
        <v>0</v>
      </c>
      <c r="GS852" s="9">
        <f>INT(GR852)</f>
        <v>0</v>
      </c>
      <c r="GT852" s="23">
        <f>INT((GR852-GS852)*10)/10</f>
        <v>0</v>
      </c>
      <c r="GU852" s="17">
        <f>GR852-GS852-GT852</f>
        <v>0</v>
      </c>
      <c r="GV852" s="23">
        <f>IF(OR(GU852=0.05,GU852=0),GU852,IF(AND(GU852&gt;0.051,GU852&lt;0.1),0.1,IF(AND(GU852&gt;0.001,GU852&lt;0.05),0.05,GU852)))</f>
        <v>0</v>
      </c>
      <c r="GW852" s="23">
        <f>GS852+GT852+GV852</f>
        <v>0</v>
      </c>
      <c r="GX852">
        <f>IF(HB851&gt;0,GX851,0)</f>
        <v>0</v>
      </c>
      <c r="GY852" s="7">
        <f>ROUND(GD852+GJ852+GW852+GX852,2)</f>
        <v>0</v>
      </c>
      <c r="GZ852" s="7">
        <f>IF(AND(GY852&gt;0,GY853=0),GY852,0)</f>
        <v>0</v>
      </c>
      <c r="HA852" s="7">
        <f>IF(HB851&gt;0,HA851,0)</f>
        <v>0</v>
      </c>
      <c r="HB852" s="7">
        <f>IF(ROUND(GY852-HA852,2)&gt;0,ROUND(GY852-HA852,2),0)</f>
        <v>0</v>
      </c>
    </row>
    <row r="853" spans="1:235">
      <c r="BB853">
        <v>851</v>
      </c>
      <c r="BC853" s="7">
        <f>IF(BW852&gt;0,BC852-1000,BC852)</f>
        <v>0</v>
      </c>
      <c r="BD853" s="20">
        <f>IF(BW852&gt;0,ROUND(PMT($F$92/12,$F$96*12,-BC853),5),0)</f>
        <v>0</v>
      </c>
      <c r="BE853" s="15">
        <f>IF(BW852&gt;0,ROUND(BC853*$E$1/1000,2),0)</f>
        <v>0</v>
      </c>
      <c r="BF853" s="15">
        <f>IF(BW852&gt;0,ROUND(MIN(BC853,$F$168)*$BF$1,2),0)</f>
        <v>0</v>
      </c>
      <c r="BG853" s="22">
        <v>0</v>
      </c>
      <c r="BH853" s="22">
        <f>IF(BW852&gt;0,ROUND(MIN(BC853,$F$168)*$BH$1,0),0)</f>
        <v>0</v>
      </c>
      <c r="BI853" s="22">
        <f>IF(BW852&gt;0,ROUND(MIN(BC853,$F$168)*$BI$1,2),0)</f>
        <v>0</v>
      </c>
      <c r="BJ853" s="22">
        <f>IF(BW852&gt;0,ROUND(MIN(BC853,$F$168)*$BJ$1,2),0)</f>
        <v>0</v>
      </c>
      <c r="BK853" s="22">
        <f>IF(BW852&gt;0,ROUND(MIN(BC853,$F$168)*$BK$1,2),0)</f>
        <v>0</v>
      </c>
      <c r="BL853" s="15">
        <f>IF(BW852&gt;0,BF853+SUM(BH853:BK853),0)</f>
        <v>0</v>
      </c>
      <c r="BM853" s="22">
        <f>IF(BW852&gt;0,ROUND(BL853/12,2),0)</f>
        <v>0</v>
      </c>
      <c r="BN853" s="9">
        <f>INT(BM853)</f>
        <v>0</v>
      </c>
      <c r="BO853" s="23">
        <f>INT((BM853-BN853)*10)/10</f>
        <v>0</v>
      </c>
      <c r="BP853" s="17">
        <f>BM853-BN853-BO853</f>
        <v>0</v>
      </c>
      <c r="BQ853" s="23">
        <f>IF(OR(BP853=0.05,BP853=0),BP853,IF(AND(BP853&gt;0.051,BP853&lt;0.1),0.1,IF(AND(BP853&gt;0.001,BP853&lt;0.05),0.05,BP853)))</f>
        <v>0</v>
      </c>
      <c r="BR853" s="23">
        <f>BN853+BO853+BQ853</f>
        <v>0</v>
      </c>
      <c r="BS853">
        <f>IF(BW852&gt;0,BS852,0)</f>
        <v>0</v>
      </c>
      <c r="BT853" s="7">
        <f>SUM(BD853:BE853)+BR853+BS853</f>
        <v>0</v>
      </c>
      <c r="BU853" s="7">
        <f>IF(AND(BT853&gt;0,BT854=0),BT853,0)</f>
        <v>0</v>
      </c>
      <c r="BV853" s="7">
        <f>IF(BW852&gt;0,BV852,0)</f>
        <v>0</v>
      </c>
      <c r="BW853" s="7">
        <f>IF(ROUND(BT853-BV853,2)&gt;0,ROUND(BT853-BV853,2),0)</f>
        <v>0</v>
      </c>
      <c r="CB853">
        <v>851</v>
      </c>
      <c r="CC853" s="7">
        <f>IF(DB852&gt;0,CC852-1000,CC852)</f>
        <v>0</v>
      </c>
      <c r="CD853" s="20">
        <f>IF(DB852&gt;0,ROUND(PMT($F$92/12,$F$96*12,-CC853),5),0)</f>
        <v>0</v>
      </c>
      <c r="CE853" s="15">
        <f>IF(DB852&gt;0,ROUND(CC853*$CE$1/1000,2),0)</f>
        <v>0</v>
      </c>
      <c r="CF853" s="9">
        <f>INT(CE853)</f>
        <v>0</v>
      </c>
      <c r="CG853" s="23">
        <f>INT((CE853-CF853)*10)/10</f>
        <v>0</v>
      </c>
      <c r="CH853" s="17">
        <f>CE853-CF853-CG853</f>
        <v>0</v>
      </c>
      <c r="CI853" s="23">
        <f>IF(OR(CH853=0.05,CH853=0),CH853,IF(AND(CH853&gt;0.051,CH853&lt;0.1),0.1,IF(AND(CH853&gt;0.001,CH853&lt;0.05),0.05,CH853)))</f>
        <v>0</v>
      </c>
      <c r="CJ853" s="23">
        <f>CF853+CG853+CI853</f>
        <v>0</v>
      </c>
      <c r="CK853" s="15">
        <f>IF(DB852&gt;0,ROUND($CD$1*$CK$1,2),0)</f>
        <v>0</v>
      </c>
      <c r="CL853" s="22">
        <v>0</v>
      </c>
      <c r="CM853" s="22">
        <f>IF(DB852&gt;0,ROUND($CD$1*$CM$1,2),0)</f>
        <v>0</v>
      </c>
      <c r="CN853" s="22">
        <f>IF(DB852&gt;0,ROUND($CD$1*$CN$1,2),0)</f>
        <v>0</v>
      </c>
      <c r="CO853" s="22">
        <f>IF(DB852&gt;0,ROUND($CD$1*$CO$1,2),0)</f>
        <v>0</v>
      </c>
      <c r="CP853" s="22">
        <f>IF(DB852&gt;0,ROUND($CD$1*$CP$1,2),0)</f>
        <v>0</v>
      </c>
      <c r="CQ853" s="15">
        <f>IF(DB852&gt;0,CK853+SUM(CM853:CP853),0)</f>
        <v>0</v>
      </c>
      <c r="CR853" s="22">
        <f>IF(DB852&gt;0,ROUND(CQ853/12,2),0)</f>
        <v>0</v>
      </c>
      <c r="CS853" s="9">
        <f>INT(CR853)</f>
        <v>0</v>
      </c>
      <c r="CT853" s="23">
        <f>INT((CR853-CS853)*10)/10</f>
        <v>0</v>
      </c>
      <c r="CU853" s="17">
        <f>CR853-CS853-CT853</f>
        <v>0</v>
      </c>
      <c r="CV853" s="23">
        <f>IF(OR(CU853=0.05,CU853=0),CU853,IF(AND(CU853&gt;0.051,CU853&lt;0.1),0.1,IF(AND(CU853&gt;0.001,CU853&lt;0.05),0.05,CU853)))</f>
        <v>0</v>
      </c>
      <c r="CW853" s="23">
        <f>CS853+CT853+CV853</f>
        <v>0</v>
      </c>
      <c r="CX853">
        <f>IF(DB852&gt;0,CX852,0)</f>
        <v>0</v>
      </c>
      <c r="CY853" s="7">
        <f>ROUND(CD853+CJ853+CW853+CX853,2)</f>
        <v>0</v>
      </c>
      <c r="CZ853" s="7">
        <f>IF(AND(CY853&gt;0,CY854=0),CY853,0)</f>
        <v>0</v>
      </c>
      <c r="DA853" s="7">
        <f>IF(DB852&gt;0,DA852,0)</f>
        <v>0</v>
      </c>
      <c r="DB853" s="7">
        <f>IF(ROUND(CY853-DA853,2)&gt;0,ROUND(CY853-DA853,2),0)</f>
        <v>0</v>
      </c>
      <c r="EB853">
        <v>851</v>
      </c>
      <c r="EC853" s="7">
        <f>IF(FB852&gt;0,EC852-1000,EC852)</f>
        <v>0</v>
      </c>
      <c r="ED853" s="20">
        <f>IF(FB852&gt;0,ROUND(PMT($F$92/12,$F$96*12,-EC853),5),0)</f>
        <v>0</v>
      </c>
      <c r="EE853" s="15">
        <f>IF(FB852&gt;0,ROUND(EC853*$EE$1/1000,2),0)</f>
        <v>0</v>
      </c>
      <c r="EF853" s="9">
        <f>INT(EE853)</f>
        <v>0</v>
      </c>
      <c r="EG853" s="23">
        <f>INT((EE853-EF853)*10)/10</f>
        <v>0</v>
      </c>
      <c r="EH853" s="17">
        <f>EE853-EF853-EG853</f>
        <v>0</v>
      </c>
      <c r="EI853" s="23">
        <f>IF(OR(EH853=0.05,EH853=0),EH853,IF(AND(EH853&gt;0.051,EH853&lt;0.1),0.1,IF(AND(EH853&gt;0.001,EH853&lt;0.05),0.05,EH853)))</f>
        <v>0</v>
      </c>
      <c r="EJ853" s="23">
        <f>EF853+EG853+EI853</f>
        <v>0</v>
      </c>
      <c r="EK853" s="15">
        <f>IF(FB852&gt;0,ROUND($ED$1*$EK$1,2),0)</f>
        <v>0</v>
      </c>
      <c r="EL853" s="22">
        <v>0</v>
      </c>
      <c r="EM853" s="22">
        <f>IF(FB852&gt;0,ROUND($ED$1*$EM$1,0),0)</f>
        <v>0</v>
      </c>
      <c r="EN853" s="22">
        <f>IF(FB852&gt;0,ROUND($ED$1*$EN$1,2),0)</f>
        <v>0</v>
      </c>
      <c r="EO853" s="22">
        <f>IF(FB852&gt;0,ROUND($ED$1*$EO$1,2),0)</f>
        <v>0</v>
      </c>
      <c r="EP853" s="22">
        <f>IF(FB852&gt;0,ROUND($ED$1*$EP$1,2),0)</f>
        <v>0</v>
      </c>
      <c r="EQ853" s="15">
        <f>IF(FB852&gt;0,EK853+SUM(EM853:EP853),0)</f>
        <v>0</v>
      </c>
      <c r="ER853" s="22">
        <f>IF(FB852&gt;0,ROUND(EQ853/12,2),0)</f>
        <v>0</v>
      </c>
      <c r="ES853" s="9">
        <f>INT(ER853)</f>
        <v>0</v>
      </c>
      <c r="ET853" s="23">
        <f>INT((ER853-ES853)*10)/10</f>
        <v>0</v>
      </c>
      <c r="EU853" s="17">
        <f>ER853-ES853-ET853</f>
        <v>0</v>
      </c>
      <c r="EV853" s="23">
        <f>IF(OR(EU853=0.05,EU853=0),EU853,IF(AND(EU853&gt;0.051,EU853&lt;0.1),0.1,IF(AND(EU853&gt;0.001,EU853&lt;0.05),0.05,EU853)))</f>
        <v>0</v>
      </c>
      <c r="EW853" s="23">
        <f>ES853+ET853+EV853</f>
        <v>0</v>
      </c>
      <c r="EX853">
        <f>IF(FB852&gt;0,EX852,0)</f>
        <v>0</v>
      </c>
      <c r="EY853" s="7">
        <f>ROUND(ED853+EJ853+EW853+EX853,2)</f>
        <v>0</v>
      </c>
      <c r="EZ853" s="7">
        <f>IF(AND(EY853&gt;0,EY854=0),EY853,0)</f>
        <v>0</v>
      </c>
      <c r="FA853" s="7">
        <f>IF(FB852&gt;0,FA852,0)</f>
        <v>0</v>
      </c>
      <c r="FB853" s="7">
        <f>IF(ROUND(EY853-FA853,2)&gt;0,ROUND(EY853-FA853,2),0)</f>
        <v>0</v>
      </c>
      <c r="GB853">
        <v>851</v>
      </c>
      <c r="GC853" s="7">
        <f>IF(HB852&gt;0,GC852-1000,GC852)</f>
        <v>0</v>
      </c>
      <c r="GD853" s="20">
        <f>IF(HB852&gt;0,ROUND(PMT($F$92/12,$F$96*12,-GC853),5),0)</f>
        <v>0</v>
      </c>
      <c r="GE853" s="15">
        <f>IF(HB852&gt;0,ROUND(GC853*$GE$1/1000,2),0)</f>
        <v>0</v>
      </c>
      <c r="GF853" s="9">
        <f>INT(GE853)</f>
        <v>0</v>
      </c>
      <c r="GG853" s="23">
        <f>INT((GE853-GF853)*10)/10</f>
        <v>0</v>
      </c>
      <c r="GH853" s="17">
        <f>GE853-GF853-GG853</f>
        <v>0</v>
      </c>
      <c r="GI853" s="23">
        <f>IF(OR(GH853=0.05,GH853=0),GH853,IF(AND(GH853&gt;0.051,GH853&lt;0.1),0.1,IF(AND(GH853&gt;0.001,GH853&lt;0.05),0.05,GH853)))</f>
        <v>0</v>
      </c>
      <c r="GJ853" s="23">
        <f>GF853+GG853+GI853</f>
        <v>0</v>
      </c>
      <c r="GK853" s="15">
        <f>IF(HB852&gt;0,ROUND($GD$1*$GK$1,2),0)</f>
        <v>0</v>
      </c>
      <c r="GL853" s="22">
        <v>0</v>
      </c>
      <c r="GM853" s="22">
        <f>IF(HB852&gt;0,ROUND($GD$1*$GM$1,0),0)</f>
        <v>0</v>
      </c>
      <c r="GN853" s="22">
        <f>IF(HB852&gt;0,ROUND($GD$1*$GN$1,2),0)</f>
        <v>0</v>
      </c>
      <c r="GO853" s="22">
        <f>IF(HB852&gt;0,ROUND($GD$1*$GO$1,2),0)</f>
        <v>0</v>
      </c>
      <c r="GP853" s="22">
        <f>IF(HB852&gt;0,ROUND($GD$1*$GP$1,2),0)</f>
        <v>0</v>
      </c>
      <c r="GQ853" s="15">
        <f>IF(HB852&gt;0,GK853+SUM(GM853:GP853),0)</f>
        <v>0</v>
      </c>
      <c r="GR853" s="22">
        <f>IF(HB852&gt;0,ROUND(GQ853/12,2),0)</f>
        <v>0</v>
      </c>
      <c r="GS853" s="9">
        <f>INT(GR853)</f>
        <v>0</v>
      </c>
      <c r="GT853" s="23">
        <f>INT((GR853-GS853)*10)/10</f>
        <v>0</v>
      </c>
      <c r="GU853" s="17">
        <f>GR853-GS853-GT853</f>
        <v>0</v>
      </c>
      <c r="GV853" s="23">
        <f>IF(OR(GU853=0.05,GU853=0),GU853,IF(AND(GU853&gt;0.051,GU853&lt;0.1),0.1,IF(AND(GU853&gt;0.001,GU853&lt;0.05),0.05,GU853)))</f>
        <v>0</v>
      </c>
      <c r="GW853" s="23">
        <f>GS853+GT853+GV853</f>
        <v>0</v>
      </c>
      <c r="GX853">
        <f>IF(HB852&gt;0,GX852,0)</f>
        <v>0</v>
      </c>
      <c r="GY853" s="7">
        <f>ROUND(GD853+GJ853+GW853+GX853,2)</f>
        <v>0</v>
      </c>
      <c r="GZ853" s="7">
        <f>IF(AND(GY853&gt;0,GY854=0),GY853,0)</f>
        <v>0</v>
      </c>
      <c r="HA853" s="7">
        <f>IF(HB852&gt;0,HA852,0)</f>
        <v>0</v>
      </c>
      <c r="HB853" s="7">
        <f>IF(ROUND(GY853-HA853,2)&gt;0,ROUND(GY853-HA853,2),0)</f>
        <v>0</v>
      </c>
    </row>
    <row r="854" spans="1:235">
      <c r="BB854">
        <v>852</v>
      </c>
      <c r="BC854" s="7">
        <f>IF(BW853&gt;0,BC853-1000,BC853)</f>
        <v>0</v>
      </c>
      <c r="BD854" s="20">
        <f>IF(BW853&gt;0,ROUND(PMT($F$92/12,$F$96*12,-BC854),5),0)</f>
        <v>0</v>
      </c>
      <c r="BE854" s="15">
        <f>IF(BW853&gt;0,ROUND(BC854*$E$1/1000,2),0)</f>
        <v>0</v>
      </c>
      <c r="BF854" s="15">
        <f>IF(BW853&gt;0,ROUND(MIN(BC854,$F$168)*$BF$1,2),0)</f>
        <v>0</v>
      </c>
      <c r="BG854" s="22">
        <v>0</v>
      </c>
      <c r="BH854" s="22">
        <f>IF(BW853&gt;0,ROUND(MIN(BC854,$F$168)*$BH$1,0),0)</f>
        <v>0</v>
      </c>
      <c r="BI854" s="22">
        <f>IF(BW853&gt;0,ROUND(MIN(BC854,$F$168)*$BI$1,2),0)</f>
        <v>0</v>
      </c>
      <c r="BJ854" s="22">
        <f>IF(BW853&gt;0,ROUND(MIN(BC854,$F$168)*$BJ$1,2),0)</f>
        <v>0</v>
      </c>
      <c r="BK854" s="22">
        <f>IF(BW853&gt;0,ROUND(MIN(BC854,$F$168)*$BK$1,2),0)</f>
        <v>0</v>
      </c>
      <c r="BL854" s="15">
        <f>IF(BW853&gt;0,BF854+SUM(BH854:BK854),0)</f>
        <v>0</v>
      </c>
      <c r="BM854" s="22">
        <f>IF(BW853&gt;0,ROUND(BL854/12,2),0)</f>
        <v>0</v>
      </c>
      <c r="BN854" s="9">
        <f>INT(BM854)</f>
        <v>0</v>
      </c>
      <c r="BO854" s="23">
        <f>INT((BM854-BN854)*10)/10</f>
        <v>0</v>
      </c>
      <c r="BP854" s="17">
        <f>BM854-BN854-BO854</f>
        <v>0</v>
      </c>
      <c r="BQ854" s="23">
        <f>IF(OR(BP854=0.05,BP854=0),BP854,IF(AND(BP854&gt;0.051,BP854&lt;0.1),0.1,IF(AND(BP854&gt;0.001,BP854&lt;0.05),0.05,BP854)))</f>
        <v>0</v>
      </c>
      <c r="BR854" s="23">
        <f>BN854+BO854+BQ854</f>
        <v>0</v>
      </c>
      <c r="BS854">
        <f>IF(BW853&gt;0,BS853,0)</f>
        <v>0</v>
      </c>
      <c r="BT854" s="7">
        <f>SUM(BD854:BE854)+BR854+BS854</f>
        <v>0</v>
      </c>
      <c r="BU854" s="7">
        <f>IF(AND(BT854&gt;0,BT855=0),BT854,0)</f>
        <v>0</v>
      </c>
      <c r="BV854" s="7">
        <f>IF(BW853&gt;0,BV853,0)</f>
        <v>0</v>
      </c>
      <c r="BW854" s="7">
        <f>IF(ROUND(BT854-BV854,2)&gt;0,ROUND(BT854-BV854,2),0)</f>
        <v>0</v>
      </c>
      <c r="CB854">
        <v>852</v>
      </c>
      <c r="CC854" s="7">
        <f>IF(DB853&gt;0,CC853-1000,CC853)</f>
        <v>0</v>
      </c>
      <c r="CD854" s="20">
        <f>IF(DB853&gt;0,ROUND(PMT($F$92/12,$F$96*12,-CC854),5),0)</f>
        <v>0</v>
      </c>
      <c r="CE854" s="15">
        <f>IF(DB853&gt;0,ROUND(CC854*$CE$1/1000,2),0)</f>
        <v>0</v>
      </c>
      <c r="CF854" s="9">
        <f>INT(CE854)</f>
        <v>0</v>
      </c>
      <c r="CG854" s="23">
        <f>INT((CE854-CF854)*10)/10</f>
        <v>0</v>
      </c>
      <c r="CH854" s="17">
        <f>CE854-CF854-CG854</f>
        <v>0</v>
      </c>
      <c r="CI854" s="23">
        <f>IF(OR(CH854=0.05,CH854=0),CH854,IF(AND(CH854&gt;0.051,CH854&lt;0.1),0.1,IF(AND(CH854&gt;0.001,CH854&lt;0.05),0.05,CH854)))</f>
        <v>0</v>
      </c>
      <c r="CJ854" s="23">
        <f>CF854+CG854+CI854</f>
        <v>0</v>
      </c>
      <c r="CK854" s="15">
        <f>IF(DB853&gt;0,ROUND($CD$1*$CK$1,2),0)</f>
        <v>0</v>
      </c>
      <c r="CL854" s="22">
        <v>0</v>
      </c>
      <c r="CM854" s="22">
        <f>IF(DB853&gt;0,ROUND($CD$1*$CM$1,2),0)</f>
        <v>0</v>
      </c>
      <c r="CN854" s="22">
        <f>IF(DB853&gt;0,ROUND($CD$1*$CN$1,2),0)</f>
        <v>0</v>
      </c>
      <c r="CO854" s="22">
        <f>IF(DB853&gt;0,ROUND($CD$1*$CO$1,2),0)</f>
        <v>0</v>
      </c>
      <c r="CP854" s="22">
        <f>IF(DB853&gt;0,ROUND($CD$1*$CP$1,2),0)</f>
        <v>0</v>
      </c>
      <c r="CQ854" s="15">
        <f>IF(DB853&gt;0,CK854+SUM(CM854:CP854),0)</f>
        <v>0</v>
      </c>
      <c r="CR854" s="22">
        <f>IF(DB853&gt;0,ROUND(CQ854/12,2),0)</f>
        <v>0</v>
      </c>
      <c r="CS854" s="9">
        <f>INT(CR854)</f>
        <v>0</v>
      </c>
      <c r="CT854" s="23">
        <f>INT((CR854-CS854)*10)/10</f>
        <v>0</v>
      </c>
      <c r="CU854" s="17">
        <f>CR854-CS854-CT854</f>
        <v>0</v>
      </c>
      <c r="CV854" s="23">
        <f>IF(OR(CU854=0.05,CU854=0),CU854,IF(AND(CU854&gt;0.051,CU854&lt;0.1),0.1,IF(AND(CU854&gt;0.001,CU854&lt;0.05),0.05,CU854)))</f>
        <v>0</v>
      </c>
      <c r="CW854" s="23">
        <f>CS854+CT854+CV854</f>
        <v>0</v>
      </c>
      <c r="CX854">
        <f>IF(DB853&gt;0,CX853,0)</f>
        <v>0</v>
      </c>
      <c r="CY854" s="7">
        <f>ROUND(CD854+CJ854+CW854+CX854,2)</f>
        <v>0</v>
      </c>
      <c r="CZ854" s="7">
        <f>IF(AND(CY854&gt;0,CY855=0),CY854,0)</f>
        <v>0</v>
      </c>
      <c r="DA854" s="7">
        <f>IF(DB853&gt;0,DA853,0)</f>
        <v>0</v>
      </c>
      <c r="DB854" s="7">
        <f>IF(ROUND(CY854-DA854,2)&gt;0,ROUND(CY854-DA854,2),0)</f>
        <v>0</v>
      </c>
      <c r="EB854">
        <v>852</v>
      </c>
      <c r="EC854" s="7">
        <f>IF(FB853&gt;0,EC853-1000,EC853)</f>
        <v>0</v>
      </c>
      <c r="ED854" s="20">
        <f>IF(FB853&gt;0,ROUND(PMT($F$92/12,$F$96*12,-EC854),5),0)</f>
        <v>0</v>
      </c>
      <c r="EE854" s="15">
        <f>IF(FB853&gt;0,ROUND(EC854*$EE$1/1000,2),0)</f>
        <v>0</v>
      </c>
      <c r="EF854" s="9">
        <f>INT(EE854)</f>
        <v>0</v>
      </c>
      <c r="EG854" s="23">
        <f>INT((EE854-EF854)*10)/10</f>
        <v>0</v>
      </c>
      <c r="EH854" s="17">
        <f>EE854-EF854-EG854</f>
        <v>0</v>
      </c>
      <c r="EI854" s="23">
        <f>IF(OR(EH854=0.05,EH854=0),EH854,IF(AND(EH854&gt;0.051,EH854&lt;0.1),0.1,IF(AND(EH854&gt;0.001,EH854&lt;0.05),0.05,EH854)))</f>
        <v>0</v>
      </c>
      <c r="EJ854" s="23">
        <f>EF854+EG854+EI854</f>
        <v>0</v>
      </c>
      <c r="EK854" s="15">
        <f>IF(FB853&gt;0,ROUND($ED$1*$EK$1,2),0)</f>
        <v>0</v>
      </c>
      <c r="EL854" s="22">
        <v>0</v>
      </c>
      <c r="EM854" s="22">
        <f>IF(FB853&gt;0,ROUND($ED$1*$EM$1,0),0)</f>
        <v>0</v>
      </c>
      <c r="EN854" s="22">
        <f>IF(FB853&gt;0,ROUND($ED$1*$EN$1,2),0)</f>
        <v>0</v>
      </c>
      <c r="EO854" s="22">
        <f>IF(FB853&gt;0,ROUND($ED$1*$EO$1,2),0)</f>
        <v>0</v>
      </c>
      <c r="EP854" s="22">
        <f>IF(FB853&gt;0,ROUND($ED$1*$EP$1,2),0)</f>
        <v>0</v>
      </c>
      <c r="EQ854" s="15">
        <f>IF(FB853&gt;0,EK854+SUM(EM854:EP854),0)</f>
        <v>0</v>
      </c>
      <c r="ER854" s="22">
        <f>IF(FB853&gt;0,ROUND(EQ854/12,2),0)</f>
        <v>0</v>
      </c>
      <c r="ES854" s="9">
        <f>INT(ER854)</f>
        <v>0</v>
      </c>
      <c r="ET854" s="23">
        <f>INT((ER854-ES854)*10)/10</f>
        <v>0</v>
      </c>
      <c r="EU854" s="17">
        <f>ER854-ES854-ET854</f>
        <v>0</v>
      </c>
      <c r="EV854" s="23">
        <f>IF(OR(EU854=0.05,EU854=0),EU854,IF(AND(EU854&gt;0.051,EU854&lt;0.1),0.1,IF(AND(EU854&gt;0.001,EU854&lt;0.05),0.05,EU854)))</f>
        <v>0</v>
      </c>
      <c r="EW854" s="23">
        <f>ES854+ET854+EV854</f>
        <v>0</v>
      </c>
      <c r="EX854">
        <f>IF(FB853&gt;0,EX853,0)</f>
        <v>0</v>
      </c>
      <c r="EY854" s="7">
        <f>ROUND(ED854+EJ854+EW854+EX854,2)</f>
        <v>0</v>
      </c>
      <c r="EZ854" s="7">
        <f>IF(AND(EY854&gt;0,EY855=0),EY854,0)</f>
        <v>0</v>
      </c>
      <c r="FA854" s="7">
        <f>IF(FB853&gt;0,FA853,0)</f>
        <v>0</v>
      </c>
      <c r="FB854" s="7">
        <f>IF(ROUND(EY854-FA854,2)&gt;0,ROUND(EY854-FA854,2),0)</f>
        <v>0</v>
      </c>
      <c r="GB854">
        <v>852</v>
      </c>
      <c r="GC854" s="7">
        <f>IF(HB853&gt;0,GC853-1000,GC853)</f>
        <v>0</v>
      </c>
      <c r="GD854" s="20">
        <f>IF(HB853&gt;0,ROUND(PMT($F$92/12,$F$96*12,-GC854),5),0)</f>
        <v>0</v>
      </c>
      <c r="GE854" s="15">
        <f>IF(HB853&gt;0,ROUND(GC854*$GE$1/1000,2),0)</f>
        <v>0</v>
      </c>
      <c r="GF854" s="9">
        <f>INT(GE854)</f>
        <v>0</v>
      </c>
      <c r="GG854" s="23">
        <f>INT((GE854-GF854)*10)/10</f>
        <v>0</v>
      </c>
      <c r="GH854" s="17">
        <f>GE854-GF854-GG854</f>
        <v>0</v>
      </c>
      <c r="GI854" s="23">
        <f>IF(OR(GH854=0.05,GH854=0),GH854,IF(AND(GH854&gt;0.051,GH854&lt;0.1),0.1,IF(AND(GH854&gt;0.001,GH854&lt;0.05),0.05,GH854)))</f>
        <v>0</v>
      </c>
      <c r="GJ854" s="23">
        <f>GF854+GG854+GI854</f>
        <v>0</v>
      </c>
      <c r="GK854" s="15">
        <f>IF(HB853&gt;0,ROUND($GD$1*$GK$1,2),0)</f>
        <v>0</v>
      </c>
      <c r="GL854" s="22">
        <v>0</v>
      </c>
      <c r="GM854" s="22">
        <f>IF(HB853&gt;0,ROUND($GD$1*$GM$1,0),0)</f>
        <v>0</v>
      </c>
      <c r="GN854" s="22">
        <f>IF(HB853&gt;0,ROUND($GD$1*$GN$1,2),0)</f>
        <v>0</v>
      </c>
      <c r="GO854" s="22">
        <f>IF(HB853&gt;0,ROUND($GD$1*$GO$1,2),0)</f>
        <v>0</v>
      </c>
      <c r="GP854" s="22">
        <f>IF(HB853&gt;0,ROUND($GD$1*$GP$1,2),0)</f>
        <v>0</v>
      </c>
      <c r="GQ854" s="15">
        <f>IF(HB853&gt;0,GK854+SUM(GM854:GP854),0)</f>
        <v>0</v>
      </c>
      <c r="GR854" s="22">
        <f>IF(HB853&gt;0,ROUND(GQ854/12,2),0)</f>
        <v>0</v>
      </c>
      <c r="GS854" s="9">
        <f>INT(GR854)</f>
        <v>0</v>
      </c>
      <c r="GT854" s="23">
        <f>INT((GR854-GS854)*10)/10</f>
        <v>0</v>
      </c>
      <c r="GU854" s="17">
        <f>GR854-GS854-GT854</f>
        <v>0</v>
      </c>
      <c r="GV854" s="23">
        <f>IF(OR(GU854=0.05,GU854=0),GU854,IF(AND(GU854&gt;0.051,GU854&lt;0.1),0.1,IF(AND(GU854&gt;0.001,GU854&lt;0.05),0.05,GU854)))</f>
        <v>0</v>
      </c>
      <c r="GW854" s="23">
        <f>GS854+GT854+GV854</f>
        <v>0</v>
      </c>
      <c r="GX854">
        <f>IF(HB853&gt;0,GX853,0)</f>
        <v>0</v>
      </c>
      <c r="GY854" s="7">
        <f>ROUND(GD854+GJ854+GW854+GX854,2)</f>
        <v>0</v>
      </c>
      <c r="GZ854" s="7">
        <f>IF(AND(GY854&gt;0,GY855=0),GY854,0)</f>
        <v>0</v>
      </c>
      <c r="HA854" s="7">
        <f>IF(HB853&gt;0,HA853,0)</f>
        <v>0</v>
      </c>
      <c r="HB854" s="7">
        <f>IF(ROUND(GY854-HA854,2)&gt;0,ROUND(GY854-HA854,2),0)</f>
        <v>0</v>
      </c>
    </row>
    <row r="855" spans="1:235">
      <c r="BB855">
        <v>853</v>
      </c>
      <c r="BC855" s="7">
        <f>IF(BW854&gt;0,BC854-1000,BC854)</f>
        <v>0</v>
      </c>
      <c r="BD855" s="20">
        <f>IF(BW854&gt;0,ROUND(PMT($F$92/12,$F$96*12,-BC855),5),0)</f>
        <v>0</v>
      </c>
      <c r="BE855" s="15">
        <f>IF(BW854&gt;0,ROUND(BC855*$E$1/1000,2),0)</f>
        <v>0</v>
      </c>
      <c r="BF855" s="15">
        <f>IF(BW854&gt;0,ROUND(MIN(BC855,$F$168)*$BF$1,2),0)</f>
        <v>0</v>
      </c>
      <c r="BG855" s="22">
        <v>0</v>
      </c>
      <c r="BH855" s="22">
        <f>IF(BW854&gt;0,ROUND(MIN(BC855,$F$168)*$BH$1,0),0)</f>
        <v>0</v>
      </c>
      <c r="BI855" s="22">
        <f>IF(BW854&gt;0,ROUND(MIN(BC855,$F$168)*$BI$1,2),0)</f>
        <v>0</v>
      </c>
      <c r="BJ855" s="22">
        <f>IF(BW854&gt;0,ROUND(MIN(BC855,$F$168)*$BJ$1,2),0)</f>
        <v>0</v>
      </c>
      <c r="BK855" s="22">
        <f>IF(BW854&gt;0,ROUND(MIN(BC855,$F$168)*$BK$1,2),0)</f>
        <v>0</v>
      </c>
      <c r="BL855" s="15">
        <f>IF(BW854&gt;0,BF855+SUM(BH855:BK855),0)</f>
        <v>0</v>
      </c>
      <c r="BM855" s="22">
        <f>IF(BW854&gt;0,ROUND(BL855/12,2),0)</f>
        <v>0</v>
      </c>
      <c r="BN855" s="9">
        <f>INT(BM855)</f>
        <v>0</v>
      </c>
      <c r="BO855" s="23">
        <f>INT((BM855-BN855)*10)/10</f>
        <v>0</v>
      </c>
      <c r="BP855" s="17">
        <f>BM855-BN855-BO855</f>
        <v>0</v>
      </c>
      <c r="BQ855" s="23">
        <f>IF(OR(BP855=0.05,BP855=0),BP855,IF(AND(BP855&gt;0.051,BP855&lt;0.1),0.1,IF(AND(BP855&gt;0.001,BP855&lt;0.05),0.05,BP855)))</f>
        <v>0</v>
      </c>
      <c r="BR855" s="23">
        <f>BN855+BO855+BQ855</f>
        <v>0</v>
      </c>
      <c r="BS855">
        <f>IF(BW854&gt;0,BS854,0)</f>
        <v>0</v>
      </c>
      <c r="BT855" s="7">
        <f>SUM(BD855:BE855)+BR855+BS855</f>
        <v>0</v>
      </c>
      <c r="BU855" s="7">
        <f>IF(AND(BT855&gt;0,BT856=0),BT855,0)</f>
        <v>0</v>
      </c>
      <c r="BV855" s="7">
        <f>IF(BW854&gt;0,BV854,0)</f>
        <v>0</v>
      </c>
      <c r="BW855" s="7">
        <f>IF(ROUND(BT855-BV855,2)&gt;0,ROUND(BT855-BV855,2),0)</f>
        <v>0</v>
      </c>
      <c r="CB855">
        <v>853</v>
      </c>
      <c r="CC855" s="7">
        <f>IF(DB854&gt;0,CC854-1000,CC854)</f>
        <v>0</v>
      </c>
      <c r="CD855" s="20">
        <f>IF(DB854&gt;0,ROUND(PMT($F$92/12,$F$96*12,-CC855),5),0)</f>
        <v>0</v>
      </c>
      <c r="CE855" s="15">
        <f>IF(DB854&gt;0,ROUND(CC855*$CE$1/1000,2),0)</f>
        <v>0</v>
      </c>
      <c r="CF855" s="9">
        <f>INT(CE855)</f>
        <v>0</v>
      </c>
      <c r="CG855" s="23">
        <f>INT((CE855-CF855)*10)/10</f>
        <v>0</v>
      </c>
      <c r="CH855" s="17">
        <f>CE855-CF855-CG855</f>
        <v>0</v>
      </c>
      <c r="CI855" s="23">
        <f>IF(OR(CH855=0.05,CH855=0),CH855,IF(AND(CH855&gt;0.051,CH855&lt;0.1),0.1,IF(AND(CH855&gt;0.001,CH855&lt;0.05),0.05,CH855)))</f>
        <v>0</v>
      </c>
      <c r="CJ855" s="23">
        <f>CF855+CG855+CI855</f>
        <v>0</v>
      </c>
      <c r="CK855" s="15">
        <f>IF(DB854&gt;0,ROUND($CD$1*$CK$1,2),0)</f>
        <v>0</v>
      </c>
      <c r="CL855" s="22">
        <v>0</v>
      </c>
      <c r="CM855" s="22">
        <f>IF(DB854&gt;0,ROUND($CD$1*$CM$1,2),0)</f>
        <v>0</v>
      </c>
      <c r="CN855" s="22">
        <f>IF(DB854&gt;0,ROUND($CD$1*$CN$1,2),0)</f>
        <v>0</v>
      </c>
      <c r="CO855" s="22">
        <f>IF(DB854&gt;0,ROUND($CD$1*$CO$1,2),0)</f>
        <v>0</v>
      </c>
      <c r="CP855" s="22">
        <f>IF(DB854&gt;0,ROUND($CD$1*$CP$1,2),0)</f>
        <v>0</v>
      </c>
      <c r="CQ855" s="15">
        <f>IF(DB854&gt;0,CK855+SUM(CM855:CP855),0)</f>
        <v>0</v>
      </c>
      <c r="CR855" s="22">
        <f>IF(DB854&gt;0,ROUND(CQ855/12,2),0)</f>
        <v>0</v>
      </c>
      <c r="CS855" s="9">
        <f>INT(CR855)</f>
        <v>0</v>
      </c>
      <c r="CT855" s="23">
        <f>INT((CR855-CS855)*10)/10</f>
        <v>0</v>
      </c>
      <c r="CU855" s="17">
        <f>CR855-CS855-CT855</f>
        <v>0</v>
      </c>
      <c r="CV855" s="23">
        <f>IF(OR(CU855=0.05,CU855=0),CU855,IF(AND(CU855&gt;0.051,CU855&lt;0.1),0.1,IF(AND(CU855&gt;0.001,CU855&lt;0.05),0.05,CU855)))</f>
        <v>0</v>
      </c>
      <c r="CW855" s="23">
        <f>CS855+CT855+CV855</f>
        <v>0</v>
      </c>
      <c r="CX855">
        <f>IF(DB854&gt;0,CX854,0)</f>
        <v>0</v>
      </c>
      <c r="CY855" s="7">
        <f>ROUND(CD855+CJ855+CW855+CX855,2)</f>
        <v>0</v>
      </c>
      <c r="CZ855" s="7">
        <f>IF(AND(CY855&gt;0,CY856=0),CY855,0)</f>
        <v>0</v>
      </c>
      <c r="DA855" s="7">
        <f>IF(DB854&gt;0,DA854,0)</f>
        <v>0</v>
      </c>
      <c r="DB855" s="7">
        <f>IF(ROUND(CY855-DA855,2)&gt;0,ROUND(CY855-DA855,2),0)</f>
        <v>0</v>
      </c>
      <c r="EB855">
        <v>853</v>
      </c>
      <c r="EC855" s="7">
        <f>IF(FB854&gt;0,EC854-1000,EC854)</f>
        <v>0</v>
      </c>
      <c r="ED855" s="20">
        <f>IF(FB854&gt;0,ROUND(PMT($F$92/12,$F$96*12,-EC855),5),0)</f>
        <v>0</v>
      </c>
      <c r="EE855" s="15">
        <f>IF(FB854&gt;0,ROUND(EC855*$EE$1/1000,2),0)</f>
        <v>0</v>
      </c>
      <c r="EF855" s="9">
        <f>INT(EE855)</f>
        <v>0</v>
      </c>
      <c r="EG855" s="23">
        <f>INT((EE855-EF855)*10)/10</f>
        <v>0</v>
      </c>
      <c r="EH855" s="17">
        <f>EE855-EF855-EG855</f>
        <v>0</v>
      </c>
      <c r="EI855" s="23">
        <f>IF(OR(EH855=0.05,EH855=0),EH855,IF(AND(EH855&gt;0.051,EH855&lt;0.1),0.1,IF(AND(EH855&gt;0.001,EH855&lt;0.05),0.05,EH855)))</f>
        <v>0</v>
      </c>
      <c r="EJ855" s="23">
        <f>EF855+EG855+EI855</f>
        <v>0</v>
      </c>
      <c r="EK855" s="15">
        <f>IF(FB854&gt;0,ROUND($ED$1*$EK$1,2),0)</f>
        <v>0</v>
      </c>
      <c r="EL855" s="22">
        <v>0</v>
      </c>
      <c r="EM855" s="22">
        <f>IF(FB854&gt;0,ROUND($ED$1*$EM$1,0),0)</f>
        <v>0</v>
      </c>
      <c r="EN855" s="22">
        <f>IF(FB854&gt;0,ROUND($ED$1*$EN$1,2),0)</f>
        <v>0</v>
      </c>
      <c r="EO855" s="22">
        <f>IF(FB854&gt;0,ROUND($ED$1*$EO$1,2),0)</f>
        <v>0</v>
      </c>
      <c r="EP855" s="22">
        <f>IF(FB854&gt;0,ROUND($ED$1*$EP$1,2),0)</f>
        <v>0</v>
      </c>
      <c r="EQ855" s="15">
        <f>IF(FB854&gt;0,EK855+SUM(EM855:EP855),0)</f>
        <v>0</v>
      </c>
      <c r="ER855" s="22">
        <f>IF(FB854&gt;0,ROUND(EQ855/12,2),0)</f>
        <v>0</v>
      </c>
      <c r="ES855" s="9">
        <f>INT(ER855)</f>
        <v>0</v>
      </c>
      <c r="ET855" s="23">
        <f>INT((ER855-ES855)*10)/10</f>
        <v>0</v>
      </c>
      <c r="EU855" s="17">
        <f>ER855-ES855-ET855</f>
        <v>0</v>
      </c>
      <c r="EV855" s="23">
        <f>IF(OR(EU855=0.05,EU855=0),EU855,IF(AND(EU855&gt;0.051,EU855&lt;0.1),0.1,IF(AND(EU855&gt;0.001,EU855&lt;0.05),0.05,EU855)))</f>
        <v>0</v>
      </c>
      <c r="EW855" s="23">
        <f>ES855+ET855+EV855</f>
        <v>0</v>
      </c>
      <c r="EX855">
        <f>IF(FB854&gt;0,EX854,0)</f>
        <v>0</v>
      </c>
      <c r="EY855" s="7">
        <f>ROUND(ED855+EJ855+EW855+EX855,2)</f>
        <v>0</v>
      </c>
      <c r="EZ855" s="7">
        <f>IF(AND(EY855&gt;0,EY856=0),EY855,0)</f>
        <v>0</v>
      </c>
      <c r="FA855" s="7">
        <f>IF(FB854&gt;0,FA854,0)</f>
        <v>0</v>
      </c>
      <c r="FB855" s="7">
        <f>IF(ROUND(EY855-FA855,2)&gt;0,ROUND(EY855-FA855,2),0)</f>
        <v>0</v>
      </c>
      <c r="GB855">
        <v>853</v>
      </c>
      <c r="GC855" s="7">
        <f>IF(HB854&gt;0,GC854-1000,GC854)</f>
        <v>0</v>
      </c>
      <c r="GD855" s="20">
        <f>IF(HB854&gt;0,ROUND(PMT($F$92/12,$F$96*12,-GC855),5),0)</f>
        <v>0</v>
      </c>
      <c r="GE855" s="15">
        <f>IF(HB854&gt;0,ROUND(GC855*$GE$1/1000,2),0)</f>
        <v>0</v>
      </c>
      <c r="GF855" s="9">
        <f>INT(GE855)</f>
        <v>0</v>
      </c>
      <c r="GG855" s="23">
        <f>INT((GE855-GF855)*10)/10</f>
        <v>0</v>
      </c>
      <c r="GH855" s="17">
        <f>GE855-GF855-GG855</f>
        <v>0</v>
      </c>
      <c r="GI855" s="23">
        <f>IF(OR(GH855=0.05,GH855=0),GH855,IF(AND(GH855&gt;0.051,GH855&lt;0.1),0.1,IF(AND(GH855&gt;0.001,GH855&lt;0.05),0.05,GH855)))</f>
        <v>0</v>
      </c>
      <c r="GJ855" s="23">
        <f>GF855+GG855+GI855</f>
        <v>0</v>
      </c>
      <c r="GK855" s="15">
        <f>IF(HB854&gt;0,ROUND($GD$1*$GK$1,2),0)</f>
        <v>0</v>
      </c>
      <c r="GL855" s="22">
        <v>0</v>
      </c>
      <c r="GM855" s="22">
        <f>IF(HB854&gt;0,ROUND($GD$1*$GM$1,0),0)</f>
        <v>0</v>
      </c>
      <c r="GN855" s="22">
        <f>IF(HB854&gt;0,ROUND($GD$1*$GN$1,2),0)</f>
        <v>0</v>
      </c>
      <c r="GO855" s="22">
        <f>IF(HB854&gt;0,ROUND($GD$1*$GO$1,2),0)</f>
        <v>0</v>
      </c>
      <c r="GP855" s="22">
        <f>IF(HB854&gt;0,ROUND($GD$1*$GP$1,2),0)</f>
        <v>0</v>
      </c>
      <c r="GQ855" s="15">
        <f>IF(HB854&gt;0,GK855+SUM(GM855:GP855),0)</f>
        <v>0</v>
      </c>
      <c r="GR855" s="22">
        <f>IF(HB854&gt;0,ROUND(GQ855/12,2),0)</f>
        <v>0</v>
      </c>
      <c r="GS855" s="9">
        <f>INT(GR855)</f>
        <v>0</v>
      </c>
      <c r="GT855" s="23">
        <f>INT((GR855-GS855)*10)/10</f>
        <v>0</v>
      </c>
      <c r="GU855" s="17">
        <f>GR855-GS855-GT855</f>
        <v>0</v>
      </c>
      <c r="GV855" s="23">
        <f>IF(OR(GU855=0.05,GU855=0),GU855,IF(AND(GU855&gt;0.051,GU855&lt;0.1),0.1,IF(AND(GU855&gt;0.001,GU855&lt;0.05),0.05,GU855)))</f>
        <v>0</v>
      </c>
      <c r="GW855" s="23">
        <f>GS855+GT855+GV855</f>
        <v>0</v>
      </c>
      <c r="GX855">
        <f>IF(HB854&gt;0,GX854,0)</f>
        <v>0</v>
      </c>
      <c r="GY855" s="7">
        <f>ROUND(GD855+GJ855+GW855+GX855,2)</f>
        <v>0</v>
      </c>
      <c r="GZ855" s="7">
        <f>IF(AND(GY855&gt;0,GY856=0),GY855,0)</f>
        <v>0</v>
      </c>
      <c r="HA855" s="7">
        <f>IF(HB854&gt;0,HA854,0)</f>
        <v>0</v>
      </c>
      <c r="HB855" s="7">
        <f>IF(ROUND(GY855-HA855,2)&gt;0,ROUND(GY855-HA855,2),0)</f>
        <v>0</v>
      </c>
    </row>
    <row r="856" spans="1:235">
      <c r="BB856">
        <v>854</v>
      </c>
      <c r="BC856" s="7">
        <f>IF(BW855&gt;0,BC855-1000,BC855)</f>
        <v>0</v>
      </c>
      <c r="BD856" s="20">
        <f>IF(BW855&gt;0,ROUND(PMT($F$92/12,$F$96*12,-BC856),5),0)</f>
        <v>0</v>
      </c>
      <c r="BE856" s="15">
        <f>IF(BW855&gt;0,ROUND(BC856*$E$1/1000,2),0)</f>
        <v>0</v>
      </c>
      <c r="BF856" s="15">
        <f>IF(BW855&gt;0,ROUND(MIN(BC856,$F$168)*$BF$1,2),0)</f>
        <v>0</v>
      </c>
      <c r="BG856" s="22">
        <v>0</v>
      </c>
      <c r="BH856" s="22">
        <f>IF(BW855&gt;0,ROUND(MIN(BC856,$F$168)*$BH$1,0),0)</f>
        <v>0</v>
      </c>
      <c r="BI856" s="22">
        <f>IF(BW855&gt;0,ROUND(MIN(BC856,$F$168)*$BI$1,2),0)</f>
        <v>0</v>
      </c>
      <c r="BJ856" s="22">
        <f>IF(BW855&gt;0,ROUND(MIN(BC856,$F$168)*$BJ$1,2),0)</f>
        <v>0</v>
      </c>
      <c r="BK856" s="22">
        <f>IF(BW855&gt;0,ROUND(MIN(BC856,$F$168)*$BK$1,2),0)</f>
        <v>0</v>
      </c>
      <c r="BL856" s="15">
        <f>IF(BW855&gt;0,BF856+SUM(BH856:BK856),0)</f>
        <v>0</v>
      </c>
      <c r="BM856" s="22">
        <f>IF(BW855&gt;0,ROUND(BL856/12,2),0)</f>
        <v>0</v>
      </c>
      <c r="BN856" s="9">
        <f>INT(BM856)</f>
        <v>0</v>
      </c>
      <c r="BO856" s="23">
        <f>INT((BM856-BN856)*10)/10</f>
        <v>0</v>
      </c>
      <c r="BP856" s="17">
        <f>BM856-BN856-BO856</f>
        <v>0</v>
      </c>
      <c r="BQ856" s="23">
        <f>IF(OR(BP856=0.05,BP856=0),BP856,IF(AND(BP856&gt;0.051,BP856&lt;0.1),0.1,IF(AND(BP856&gt;0.001,BP856&lt;0.05),0.05,BP856)))</f>
        <v>0</v>
      </c>
      <c r="BR856" s="23">
        <f>BN856+BO856+BQ856</f>
        <v>0</v>
      </c>
      <c r="BS856">
        <f>IF(BW855&gt;0,BS855,0)</f>
        <v>0</v>
      </c>
      <c r="BT856" s="7">
        <f>SUM(BD856:BE856)+BR856+BS856</f>
        <v>0</v>
      </c>
      <c r="BU856" s="7">
        <f>IF(AND(BT856&gt;0,BT857=0),BT856,0)</f>
        <v>0</v>
      </c>
      <c r="BV856" s="7">
        <f>IF(BW855&gt;0,BV855,0)</f>
        <v>0</v>
      </c>
      <c r="BW856" s="7">
        <f>IF(ROUND(BT856-BV856,2)&gt;0,ROUND(BT856-BV856,2),0)</f>
        <v>0</v>
      </c>
      <c r="CB856">
        <v>854</v>
      </c>
      <c r="CC856" s="7">
        <f>IF(DB855&gt;0,CC855-1000,CC855)</f>
        <v>0</v>
      </c>
      <c r="CD856" s="20">
        <f>IF(DB855&gt;0,ROUND(PMT($F$92/12,$F$96*12,-CC856),5),0)</f>
        <v>0</v>
      </c>
      <c r="CE856" s="15">
        <f>IF(DB855&gt;0,ROUND(CC856*$CE$1/1000,2),0)</f>
        <v>0</v>
      </c>
      <c r="CF856" s="9">
        <f>INT(CE856)</f>
        <v>0</v>
      </c>
      <c r="CG856" s="23">
        <f>INT((CE856-CF856)*10)/10</f>
        <v>0</v>
      </c>
      <c r="CH856" s="17">
        <f>CE856-CF856-CG856</f>
        <v>0</v>
      </c>
      <c r="CI856" s="23">
        <f>IF(OR(CH856=0.05,CH856=0),CH856,IF(AND(CH856&gt;0.051,CH856&lt;0.1),0.1,IF(AND(CH856&gt;0.001,CH856&lt;0.05),0.05,CH856)))</f>
        <v>0</v>
      </c>
      <c r="CJ856" s="23">
        <f>CF856+CG856+CI856</f>
        <v>0</v>
      </c>
      <c r="CK856" s="15">
        <f>IF(DB855&gt;0,ROUND($CD$1*$CK$1,2),0)</f>
        <v>0</v>
      </c>
      <c r="CL856" s="22">
        <v>0</v>
      </c>
      <c r="CM856" s="22">
        <f>IF(DB855&gt;0,ROUND($CD$1*$CM$1,2),0)</f>
        <v>0</v>
      </c>
      <c r="CN856" s="22">
        <f>IF(DB855&gt;0,ROUND($CD$1*$CN$1,2),0)</f>
        <v>0</v>
      </c>
      <c r="CO856" s="22">
        <f>IF(DB855&gt;0,ROUND($CD$1*$CO$1,2),0)</f>
        <v>0</v>
      </c>
      <c r="CP856" s="22">
        <f>IF(DB855&gt;0,ROUND($CD$1*$CP$1,2),0)</f>
        <v>0</v>
      </c>
      <c r="CQ856" s="15">
        <f>IF(DB855&gt;0,CK856+SUM(CM856:CP856),0)</f>
        <v>0</v>
      </c>
      <c r="CR856" s="22">
        <f>IF(DB855&gt;0,ROUND(CQ856/12,2),0)</f>
        <v>0</v>
      </c>
      <c r="CS856" s="9">
        <f>INT(CR856)</f>
        <v>0</v>
      </c>
      <c r="CT856" s="23">
        <f>INT((CR856-CS856)*10)/10</f>
        <v>0</v>
      </c>
      <c r="CU856" s="17">
        <f>CR856-CS856-CT856</f>
        <v>0</v>
      </c>
      <c r="CV856" s="23">
        <f>IF(OR(CU856=0.05,CU856=0),CU856,IF(AND(CU856&gt;0.051,CU856&lt;0.1),0.1,IF(AND(CU856&gt;0.001,CU856&lt;0.05),0.05,CU856)))</f>
        <v>0</v>
      </c>
      <c r="CW856" s="23">
        <f>CS856+CT856+CV856</f>
        <v>0</v>
      </c>
      <c r="CX856">
        <f>IF(DB855&gt;0,CX855,0)</f>
        <v>0</v>
      </c>
      <c r="CY856" s="7">
        <f>ROUND(CD856+CJ856+CW856+CX856,2)</f>
        <v>0</v>
      </c>
      <c r="CZ856" s="7">
        <f>IF(AND(CY856&gt;0,CY857=0),CY856,0)</f>
        <v>0</v>
      </c>
      <c r="DA856" s="7">
        <f>IF(DB855&gt;0,DA855,0)</f>
        <v>0</v>
      </c>
      <c r="DB856" s="7">
        <f>IF(ROUND(CY856-DA856,2)&gt;0,ROUND(CY856-DA856,2),0)</f>
        <v>0</v>
      </c>
      <c r="EB856">
        <v>854</v>
      </c>
      <c r="EC856" s="7">
        <f>IF(FB855&gt;0,EC855-1000,EC855)</f>
        <v>0</v>
      </c>
      <c r="ED856" s="20">
        <f>IF(FB855&gt;0,ROUND(PMT($F$92/12,$F$96*12,-EC856),5),0)</f>
        <v>0</v>
      </c>
      <c r="EE856" s="15">
        <f>IF(FB855&gt;0,ROUND(EC856*$EE$1/1000,2),0)</f>
        <v>0</v>
      </c>
      <c r="EF856" s="9">
        <f>INT(EE856)</f>
        <v>0</v>
      </c>
      <c r="EG856" s="23">
        <f>INT((EE856-EF856)*10)/10</f>
        <v>0</v>
      </c>
      <c r="EH856" s="17">
        <f>EE856-EF856-EG856</f>
        <v>0</v>
      </c>
      <c r="EI856" s="23">
        <f>IF(OR(EH856=0.05,EH856=0),EH856,IF(AND(EH856&gt;0.051,EH856&lt;0.1),0.1,IF(AND(EH856&gt;0.001,EH856&lt;0.05),0.05,EH856)))</f>
        <v>0</v>
      </c>
      <c r="EJ856" s="23">
        <f>EF856+EG856+EI856</f>
        <v>0</v>
      </c>
      <c r="EK856" s="15">
        <f>IF(FB855&gt;0,ROUND($ED$1*$EK$1,2),0)</f>
        <v>0</v>
      </c>
      <c r="EL856" s="22">
        <v>0</v>
      </c>
      <c r="EM856" s="22">
        <f>IF(FB855&gt;0,ROUND($ED$1*$EM$1,0),0)</f>
        <v>0</v>
      </c>
      <c r="EN856" s="22">
        <f>IF(FB855&gt;0,ROUND($ED$1*$EN$1,2),0)</f>
        <v>0</v>
      </c>
      <c r="EO856" s="22">
        <f>IF(FB855&gt;0,ROUND($ED$1*$EO$1,2),0)</f>
        <v>0</v>
      </c>
      <c r="EP856" s="22">
        <f>IF(FB855&gt;0,ROUND($ED$1*$EP$1,2),0)</f>
        <v>0</v>
      </c>
      <c r="EQ856" s="15">
        <f>IF(FB855&gt;0,EK856+SUM(EM856:EP856),0)</f>
        <v>0</v>
      </c>
      <c r="ER856" s="22">
        <f>IF(FB855&gt;0,ROUND(EQ856/12,2),0)</f>
        <v>0</v>
      </c>
      <c r="ES856" s="9">
        <f>INT(ER856)</f>
        <v>0</v>
      </c>
      <c r="ET856" s="23">
        <f>INT((ER856-ES856)*10)/10</f>
        <v>0</v>
      </c>
      <c r="EU856" s="17">
        <f>ER856-ES856-ET856</f>
        <v>0</v>
      </c>
      <c r="EV856" s="23">
        <f>IF(OR(EU856=0.05,EU856=0),EU856,IF(AND(EU856&gt;0.051,EU856&lt;0.1),0.1,IF(AND(EU856&gt;0.001,EU856&lt;0.05),0.05,EU856)))</f>
        <v>0</v>
      </c>
      <c r="EW856" s="23">
        <f>ES856+ET856+EV856</f>
        <v>0</v>
      </c>
      <c r="EX856">
        <f>IF(FB855&gt;0,EX855,0)</f>
        <v>0</v>
      </c>
      <c r="EY856" s="7">
        <f>ROUND(ED856+EJ856+EW856+EX856,2)</f>
        <v>0</v>
      </c>
      <c r="EZ856" s="7">
        <f>IF(AND(EY856&gt;0,EY857=0),EY856,0)</f>
        <v>0</v>
      </c>
      <c r="FA856" s="7">
        <f>IF(FB855&gt;0,FA855,0)</f>
        <v>0</v>
      </c>
      <c r="FB856" s="7">
        <f>IF(ROUND(EY856-FA856,2)&gt;0,ROUND(EY856-FA856,2),0)</f>
        <v>0</v>
      </c>
      <c r="GB856">
        <v>854</v>
      </c>
      <c r="GC856" s="7">
        <f>IF(HB855&gt;0,GC855-1000,GC855)</f>
        <v>0</v>
      </c>
      <c r="GD856" s="20">
        <f>IF(HB855&gt;0,ROUND(PMT($F$92/12,$F$96*12,-GC856),5),0)</f>
        <v>0</v>
      </c>
      <c r="GE856" s="15">
        <f>IF(HB855&gt;0,ROUND(GC856*$GE$1/1000,2),0)</f>
        <v>0</v>
      </c>
      <c r="GF856" s="9">
        <f>INT(GE856)</f>
        <v>0</v>
      </c>
      <c r="GG856" s="23">
        <f>INT((GE856-GF856)*10)/10</f>
        <v>0</v>
      </c>
      <c r="GH856" s="17">
        <f>GE856-GF856-GG856</f>
        <v>0</v>
      </c>
      <c r="GI856" s="23">
        <f>IF(OR(GH856=0.05,GH856=0),GH856,IF(AND(GH856&gt;0.051,GH856&lt;0.1),0.1,IF(AND(GH856&gt;0.001,GH856&lt;0.05),0.05,GH856)))</f>
        <v>0</v>
      </c>
      <c r="GJ856" s="23">
        <f>GF856+GG856+GI856</f>
        <v>0</v>
      </c>
      <c r="GK856" s="15">
        <f>IF(HB855&gt;0,ROUND($GD$1*$GK$1,2),0)</f>
        <v>0</v>
      </c>
      <c r="GL856" s="22">
        <v>0</v>
      </c>
      <c r="GM856" s="22">
        <f>IF(HB855&gt;0,ROUND($GD$1*$GM$1,0),0)</f>
        <v>0</v>
      </c>
      <c r="GN856" s="22">
        <f>IF(HB855&gt;0,ROUND($GD$1*$GN$1,2),0)</f>
        <v>0</v>
      </c>
      <c r="GO856" s="22">
        <f>IF(HB855&gt;0,ROUND($GD$1*$GO$1,2),0)</f>
        <v>0</v>
      </c>
      <c r="GP856" s="22">
        <f>IF(HB855&gt;0,ROUND($GD$1*$GP$1,2),0)</f>
        <v>0</v>
      </c>
      <c r="GQ856" s="15">
        <f>IF(HB855&gt;0,GK856+SUM(GM856:GP856),0)</f>
        <v>0</v>
      </c>
      <c r="GR856" s="22">
        <f>IF(HB855&gt;0,ROUND(GQ856/12,2),0)</f>
        <v>0</v>
      </c>
      <c r="GS856" s="9">
        <f>INT(GR856)</f>
        <v>0</v>
      </c>
      <c r="GT856" s="23">
        <f>INT((GR856-GS856)*10)/10</f>
        <v>0</v>
      </c>
      <c r="GU856" s="17">
        <f>GR856-GS856-GT856</f>
        <v>0</v>
      </c>
      <c r="GV856" s="23">
        <f>IF(OR(GU856=0.05,GU856=0),GU856,IF(AND(GU856&gt;0.051,GU856&lt;0.1),0.1,IF(AND(GU856&gt;0.001,GU856&lt;0.05),0.05,GU856)))</f>
        <v>0</v>
      </c>
      <c r="GW856" s="23">
        <f>GS856+GT856+GV856</f>
        <v>0</v>
      </c>
      <c r="GX856">
        <f>IF(HB855&gt;0,GX855,0)</f>
        <v>0</v>
      </c>
      <c r="GY856" s="7">
        <f>ROUND(GD856+GJ856+GW856+GX856,2)</f>
        <v>0</v>
      </c>
      <c r="GZ856" s="7">
        <f>IF(AND(GY856&gt;0,GY857=0),GY856,0)</f>
        <v>0</v>
      </c>
      <c r="HA856" s="7">
        <f>IF(HB855&gt;0,HA855,0)</f>
        <v>0</v>
      </c>
      <c r="HB856" s="7">
        <f>IF(ROUND(GY856-HA856,2)&gt;0,ROUND(GY856-HA856,2),0)</f>
        <v>0</v>
      </c>
    </row>
    <row r="857" spans="1:235">
      <c r="BB857">
        <v>855</v>
      </c>
      <c r="BC857" s="7">
        <f>IF(BW856&gt;0,BC856-1000,BC856)</f>
        <v>0</v>
      </c>
      <c r="BD857" s="20">
        <f>IF(BW856&gt;0,ROUND(PMT($F$92/12,$F$96*12,-BC857),5),0)</f>
        <v>0</v>
      </c>
      <c r="BE857" s="15">
        <f>IF(BW856&gt;0,ROUND(BC857*$E$1/1000,2),0)</f>
        <v>0</v>
      </c>
      <c r="BF857" s="15">
        <f>IF(BW856&gt;0,ROUND(MIN(BC857,$F$168)*$BF$1,2),0)</f>
        <v>0</v>
      </c>
      <c r="BG857" s="22">
        <v>0</v>
      </c>
      <c r="BH857" s="22">
        <f>IF(BW856&gt;0,ROUND(MIN(BC857,$F$168)*$BH$1,0),0)</f>
        <v>0</v>
      </c>
      <c r="BI857" s="22">
        <f>IF(BW856&gt;0,ROUND(MIN(BC857,$F$168)*$BI$1,2),0)</f>
        <v>0</v>
      </c>
      <c r="BJ857" s="22">
        <f>IF(BW856&gt;0,ROUND(MIN(BC857,$F$168)*$BJ$1,2),0)</f>
        <v>0</v>
      </c>
      <c r="BK857" s="22">
        <f>IF(BW856&gt;0,ROUND(MIN(BC857,$F$168)*$BK$1,2),0)</f>
        <v>0</v>
      </c>
      <c r="BL857" s="15">
        <f>IF(BW856&gt;0,BF857+SUM(BH857:BK857),0)</f>
        <v>0</v>
      </c>
      <c r="BM857" s="22">
        <f>IF(BW856&gt;0,ROUND(BL857/12,2),0)</f>
        <v>0</v>
      </c>
      <c r="BN857" s="9">
        <f>INT(BM857)</f>
        <v>0</v>
      </c>
      <c r="BO857" s="23">
        <f>INT((BM857-BN857)*10)/10</f>
        <v>0</v>
      </c>
      <c r="BP857" s="17">
        <f>BM857-BN857-BO857</f>
        <v>0</v>
      </c>
      <c r="BQ857" s="23">
        <f>IF(OR(BP857=0.05,BP857=0),BP857,IF(AND(BP857&gt;0.051,BP857&lt;0.1),0.1,IF(AND(BP857&gt;0.001,BP857&lt;0.05),0.05,BP857)))</f>
        <v>0</v>
      </c>
      <c r="BR857" s="23">
        <f>BN857+BO857+BQ857</f>
        <v>0</v>
      </c>
      <c r="BS857">
        <f>IF(BW856&gt;0,BS856,0)</f>
        <v>0</v>
      </c>
      <c r="BT857" s="7">
        <f>SUM(BD857:BE857)+BR857+BS857</f>
        <v>0</v>
      </c>
      <c r="BU857" s="7">
        <f>IF(AND(BT857&gt;0,BT858=0),BT857,0)</f>
        <v>0</v>
      </c>
      <c r="BV857" s="7">
        <f>IF(BW856&gt;0,BV856,0)</f>
        <v>0</v>
      </c>
      <c r="BW857" s="7">
        <f>IF(ROUND(BT857-BV857,2)&gt;0,ROUND(BT857-BV857,2),0)</f>
        <v>0</v>
      </c>
      <c r="CB857">
        <v>855</v>
      </c>
      <c r="CC857" s="7">
        <f>IF(DB856&gt;0,CC856-1000,CC856)</f>
        <v>0</v>
      </c>
      <c r="CD857" s="20">
        <f>IF(DB856&gt;0,ROUND(PMT($F$92/12,$F$96*12,-CC857),5),0)</f>
        <v>0</v>
      </c>
      <c r="CE857" s="15">
        <f>IF(DB856&gt;0,ROUND(CC857*$CE$1/1000,2),0)</f>
        <v>0</v>
      </c>
      <c r="CF857" s="9">
        <f>INT(CE857)</f>
        <v>0</v>
      </c>
      <c r="CG857" s="23">
        <f>INT((CE857-CF857)*10)/10</f>
        <v>0</v>
      </c>
      <c r="CH857" s="17">
        <f>CE857-CF857-CG857</f>
        <v>0</v>
      </c>
      <c r="CI857" s="23">
        <f>IF(OR(CH857=0.05,CH857=0),CH857,IF(AND(CH857&gt;0.051,CH857&lt;0.1),0.1,IF(AND(CH857&gt;0.001,CH857&lt;0.05),0.05,CH857)))</f>
        <v>0</v>
      </c>
      <c r="CJ857" s="23">
        <f>CF857+CG857+CI857</f>
        <v>0</v>
      </c>
      <c r="CK857" s="15">
        <f>IF(DB856&gt;0,ROUND($CD$1*$CK$1,2),0)</f>
        <v>0</v>
      </c>
      <c r="CL857" s="22">
        <v>0</v>
      </c>
      <c r="CM857" s="22">
        <f>IF(DB856&gt;0,ROUND($CD$1*$CM$1,2),0)</f>
        <v>0</v>
      </c>
      <c r="CN857" s="22">
        <f>IF(DB856&gt;0,ROUND($CD$1*$CN$1,2),0)</f>
        <v>0</v>
      </c>
      <c r="CO857" s="22">
        <f>IF(DB856&gt;0,ROUND($CD$1*$CO$1,2),0)</f>
        <v>0</v>
      </c>
      <c r="CP857" s="22">
        <f>IF(DB856&gt;0,ROUND($CD$1*$CP$1,2),0)</f>
        <v>0</v>
      </c>
      <c r="CQ857" s="15">
        <f>IF(DB856&gt;0,CK857+SUM(CM857:CP857),0)</f>
        <v>0</v>
      </c>
      <c r="CR857" s="22">
        <f>IF(DB856&gt;0,ROUND(CQ857/12,2),0)</f>
        <v>0</v>
      </c>
      <c r="CS857" s="9">
        <f>INT(CR857)</f>
        <v>0</v>
      </c>
      <c r="CT857" s="23">
        <f>INT((CR857-CS857)*10)/10</f>
        <v>0</v>
      </c>
      <c r="CU857" s="17">
        <f>CR857-CS857-CT857</f>
        <v>0</v>
      </c>
      <c r="CV857" s="23">
        <f>IF(OR(CU857=0.05,CU857=0),CU857,IF(AND(CU857&gt;0.051,CU857&lt;0.1),0.1,IF(AND(CU857&gt;0.001,CU857&lt;0.05),0.05,CU857)))</f>
        <v>0</v>
      </c>
      <c r="CW857" s="23">
        <f>CS857+CT857+CV857</f>
        <v>0</v>
      </c>
      <c r="CX857">
        <f>IF(DB856&gt;0,CX856,0)</f>
        <v>0</v>
      </c>
      <c r="CY857" s="7">
        <f>ROUND(CD857+CJ857+CW857+CX857,2)</f>
        <v>0</v>
      </c>
      <c r="CZ857" s="7">
        <f>IF(AND(CY857&gt;0,CY858=0),CY857,0)</f>
        <v>0</v>
      </c>
      <c r="DA857" s="7">
        <f>IF(DB856&gt;0,DA856,0)</f>
        <v>0</v>
      </c>
      <c r="DB857" s="7">
        <f>IF(ROUND(CY857-DA857,2)&gt;0,ROUND(CY857-DA857,2),0)</f>
        <v>0</v>
      </c>
      <c r="EB857">
        <v>855</v>
      </c>
      <c r="EC857" s="7">
        <f>IF(FB856&gt;0,EC856-1000,EC856)</f>
        <v>0</v>
      </c>
      <c r="ED857" s="20">
        <f>IF(FB856&gt;0,ROUND(PMT($F$92/12,$F$96*12,-EC857),5),0)</f>
        <v>0</v>
      </c>
      <c r="EE857" s="15">
        <f>IF(FB856&gt;0,ROUND(EC857*$EE$1/1000,2),0)</f>
        <v>0</v>
      </c>
      <c r="EF857" s="9">
        <f>INT(EE857)</f>
        <v>0</v>
      </c>
      <c r="EG857" s="23">
        <f>INT((EE857-EF857)*10)/10</f>
        <v>0</v>
      </c>
      <c r="EH857" s="17">
        <f>EE857-EF857-EG857</f>
        <v>0</v>
      </c>
      <c r="EI857" s="23">
        <f>IF(OR(EH857=0.05,EH857=0),EH857,IF(AND(EH857&gt;0.051,EH857&lt;0.1),0.1,IF(AND(EH857&gt;0.001,EH857&lt;0.05),0.05,EH857)))</f>
        <v>0</v>
      </c>
      <c r="EJ857" s="23">
        <f>EF857+EG857+EI857</f>
        <v>0</v>
      </c>
      <c r="EK857" s="15">
        <f>IF(FB856&gt;0,ROUND($ED$1*$EK$1,2),0)</f>
        <v>0</v>
      </c>
      <c r="EL857" s="22">
        <v>0</v>
      </c>
      <c r="EM857" s="22">
        <f>IF(FB856&gt;0,ROUND($ED$1*$EM$1,0),0)</f>
        <v>0</v>
      </c>
      <c r="EN857" s="22">
        <f>IF(FB856&gt;0,ROUND($ED$1*$EN$1,2),0)</f>
        <v>0</v>
      </c>
      <c r="EO857" s="22">
        <f>IF(FB856&gt;0,ROUND($ED$1*$EO$1,2),0)</f>
        <v>0</v>
      </c>
      <c r="EP857" s="22">
        <f>IF(FB856&gt;0,ROUND($ED$1*$EP$1,2),0)</f>
        <v>0</v>
      </c>
      <c r="EQ857" s="15">
        <f>IF(FB856&gt;0,EK857+SUM(EM857:EP857),0)</f>
        <v>0</v>
      </c>
      <c r="ER857" s="22">
        <f>IF(FB856&gt;0,ROUND(EQ857/12,2),0)</f>
        <v>0</v>
      </c>
      <c r="ES857" s="9">
        <f>INT(ER857)</f>
        <v>0</v>
      </c>
      <c r="ET857" s="23">
        <f>INT((ER857-ES857)*10)/10</f>
        <v>0</v>
      </c>
      <c r="EU857" s="17">
        <f>ER857-ES857-ET857</f>
        <v>0</v>
      </c>
      <c r="EV857" s="23">
        <f>IF(OR(EU857=0.05,EU857=0),EU857,IF(AND(EU857&gt;0.051,EU857&lt;0.1),0.1,IF(AND(EU857&gt;0.001,EU857&lt;0.05),0.05,EU857)))</f>
        <v>0</v>
      </c>
      <c r="EW857" s="23">
        <f>ES857+ET857+EV857</f>
        <v>0</v>
      </c>
      <c r="EX857">
        <f>IF(FB856&gt;0,EX856,0)</f>
        <v>0</v>
      </c>
      <c r="EY857" s="7">
        <f>ROUND(ED857+EJ857+EW857+EX857,2)</f>
        <v>0</v>
      </c>
      <c r="EZ857" s="7">
        <f>IF(AND(EY857&gt;0,EY858=0),EY857,0)</f>
        <v>0</v>
      </c>
      <c r="FA857" s="7">
        <f>IF(FB856&gt;0,FA856,0)</f>
        <v>0</v>
      </c>
      <c r="FB857" s="7">
        <f>IF(ROUND(EY857-FA857,2)&gt;0,ROUND(EY857-FA857,2),0)</f>
        <v>0</v>
      </c>
      <c r="GB857">
        <v>855</v>
      </c>
      <c r="GC857" s="7">
        <f>IF(HB856&gt;0,GC856-1000,GC856)</f>
        <v>0</v>
      </c>
      <c r="GD857" s="20">
        <f>IF(HB856&gt;0,ROUND(PMT($F$92/12,$F$96*12,-GC857),5),0)</f>
        <v>0</v>
      </c>
      <c r="GE857" s="15">
        <f>IF(HB856&gt;0,ROUND(GC857*$GE$1/1000,2),0)</f>
        <v>0</v>
      </c>
      <c r="GF857" s="9">
        <f>INT(GE857)</f>
        <v>0</v>
      </c>
      <c r="GG857" s="23">
        <f>INT((GE857-GF857)*10)/10</f>
        <v>0</v>
      </c>
      <c r="GH857" s="17">
        <f>GE857-GF857-GG857</f>
        <v>0</v>
      </c>
      <c r="GI857" s="23">
        <f>IF(OR(GH857=0.05,GH857=0),GH857,IF(AND(GH857&gt;0.051,GH857&lt;0.1),0.1,IF(AND(GH857&gt;0.001,GH857&lt;0.05),0.05,GH857)))</f>
        <v>0</v>
      </c>
      <c r="GJ857" s="23">
        <f>GF857+GG857+GI857</f>
        <v>0</v>
      </c>
      <c r="GK857" s="15">
        <f>IF(HB856&gt;0,ROUND($GD$1*$GK$1,2),0)</f>
        <v>0</v>
      </c>
      <c r="GL857" s="22">
        <v>0</v>
      </c>
      <c r="GM857" s="22">
        <f>IF(HB856&gt;0,ROUND($GD$1*$GM$1,0),0)</f>
        <v>0</v>
      </c>
      <c r="GN857" s="22">
        <f>IF(HB856&gt;0,ROUND($GD$1*$GN$1,2),0)</f>
        <v>0</v>
      </c>
      <c r="GO857" s="22">
        <f>IF(HB856&gt;0,ROUND($GD$1*$GO$1,2),0)</f>
        <v>0</v>
      </c>
      <c r="GP857" s="22">
        <f>IF(HB856&gt;0,ROUND($GD$1*$GP$1,2),0)</f>
        <v>0</v>
      </c>
      <c r="GQ857" s="15">
        <f>IF(HB856&gt;0,GK857+SUM(GM857:GP857),0)</f>
        <v>0</v>
      </c>
      <c r="GR857" s="22">
        <f>IF(HB856&gt;0,ROUND(GQ857/12,2),0)</f>
        <v>0</v>
      </c>
      <c r="GS857" s="9">
        <f>INT(GR857)</f>
        <v>0</v>
      </c>
      <c r="GT857" s="23">
        <f>INT((GR857-GS857)*10)/10</f>
        <v>0</v>
      </c>
      <c r="GU857" s="17">
        <f>GR857-GS857-GT857</f>
        <v>0</v>
      </c>
      <c r="GV857" s="23">
        <f>IF(OR(GU857=0.05,GU857=0),GU857,IF(AND(GU857&gt;0.051,GU857&lt;0.1),0.1,IF(AND(GU857&gt;0.001,GU857&lt;0.05),0.05,GU857)))</f>
        <v>0</v>
      </c>
      <c r="GW857" s="23">
        <f>GS857+GT857+GV857</f>
        <v>0</v>
      </c>
      <c r="GX857">
        <f>IF(HB856&gt;0,GX856,0)</f>
        <v>0</v>
      </c>
      <c r="GY857" s="7">
        <f>ROUND(GD857+GJ857+GW857+GX857,2)</f>
        <v>0</v>
      </c>
      <c r="GZ857" s="7">
        <f>IF(AND(GY857&gt;0,GY858=0),GY857,0)</f>
        <v>0</v>
      </c>
      <c r="HA857" s="7">
        <f>IF(HB856&gt;0,HA856,0)</f>
        <v>0</v>
      </c>
      <c r="HB857" s="7">
        <f>IF(ROUND(GY857-HA857,2)&gt;0,ROUND(GY857-HA857,2),0)</f>
        <v>0</v>
      </c>
    </row>
    <row r="858" spans="1:235">
      <c r="BB858">
        <v>856</v>
      </c>
      <c r="BC858" s="7">
        <f>IF(BW857&gt;0,BC857-1000,BC857)</f>
        <v>0</v>
      </c>
      <c r="BD858" s="20">
        <f>IF(BW857&gt;0,ROUND(PMT($F$92/12,$F$96*12,-BC858),5),0)</f>
        <v>0</v>
      </c>
      <c r="BE858" s="15">
        <f>IF(BW857&gt;0,ROUND(BC858*$E$1/1000,2),0)</f>
        <v>0</v>
      </c>
      <c r="BF858" s="15">
        <f>IF(BW857&gt;0,ROUND(MIN(BC858,$F$168)*$BF$1,2),0)</f>
        <v>0</v>
      </c>
      <c r="BG858" s="22">
        <v>0</v>
      </c>
      <c r="BH858" s="22">
        <f>IF(BW857&gt;0,ROUND(MIN(BC858,$F$168)*$BH$1,0),0)</f>
        <v>0</v>
      </c>
      <c r="BI858" s="22">
        <f>IF(BW857&gt;0,ROUND(MIN(BC858,$F$168)*$BI$1,2),0)</f>
        <v>0</v>
      </c>
      <c r="BJ858" s="22">
        <f>IF(BW857&gt;0,ROUND(MIN(BC858,$F$168)*$BJ$1,2),0)</f>
        <v>0</v>
      </c>
      <c r="BK858" s="22">
        <f>IF(BW857&gt;0,ROUND(MIN(BC858,$F$168)*$BK$1,2),0)</f>
        <v>0</v>
      </c>
      <c r="BL858" s="15">
        <f>IF(BW857&gt;0,BF858+SUM(BH858:BK858),0)</f>
        <v>0</v>
      </c>
      <c r="BM858" s="22">
        <f>IF(BW857&gt;0,ROUND(BL858/12,2),0)</f>
        <v>0</v>
      </c>
      <c r="BN858" s="9">
        <f>INT(BM858)</f>
        <v>0</v>
      </c>
      <c r="BO858" s="23">
        <f>INT((BM858-BN858)*10)/10</f>
        <v>0</v>
      </c>
      <c r="BP858" s="17">
        <f>BM858-BN858-BO858</f>
        <v>0</v>
      </c>
      <c r="BQ858" s="23">
        <f>IF(OR(BP858=0.05,BP858=0),BP858,IF(AND(BP858&gt;0.051,BP858&lt;0.1),0.1,IF(AND(BP858&gt;0.001,BP858&lt;0.05),0.05,BP858)))</f>
        <v>0</v>
      </c>
      <c r="BR858" s="23">
        <f>BN858+BO858+BQ858</f>
        <v>0</v>
      </c>
      <c r="BS858">
        <f>IF(BW857&gt;0,BS857,0)</f>
        <v>0</v>
      </c>
      <c r="BT858" s="7">
        <f>SUM(BD858:BE858)+BR858+BS858</f>
        <v>0</v>
      </c>
      <c r="BU858" s="7">
        <f>IF(AND(BT858&gt;0,BT859=0),BT858,0)</f>
        <v>0</v>
      </c>
      <c r="BV858" s="7">
        <f>IF(BW857&gt;0,BV857,0)</f>
        <v>0</v>
      </c>
      <c r="BW858" s="7">
        <f>IF(ROUND(BT858-BV858,2)&gt;0,ROUND(BT858-BV858,2),0)</f>
        <v>0</v>
      </c>
      <c r="CB858">
        <v>856</v>
      </c>
      <c r="CC858" s="7">
        <f>IF(DB857&gt;0,CC857-1000,CC857)</f>
        <v>0</v>
      </c>
      <c r="CD858" s="20">
        <f>IF(DB857&gt;0,ROUND(PMT($F$92/12,$F$96*12,-CC858),5),0)</f>
        <v>0</v>
      </c>
      <c r="CE858" s="15">
        <f>IF(DB857&gt;0,ROUND(CC858*$CE$1/1000,2),0)</f>
        <v>0</v>
      </c>
      <c r="CF858" s="9">
        <f>INT(CE858)</f>
        <v>0</v>
      </c>
      <c r="CG858" s="23">
        <f>INT((CE858-CF858)*10)/10</f>
        <v>0</v>
      </c>
      <c r="CH858" s="17">
        <f>CE858-CF858-CG858</f>
        <v>0</v>
      </c>
      <c r="CI858" s="23">
        <f>IF(OR(CH858=0.05,CH858=0),CH858,IF(AND(CH858&gt;0.051,CH858&lt;0.1),0.1,IF(AND(CH858&gt;0.001,CH858&lt;0.05),0.05,CH858)))</f>
        <v>0</v>
      </c>
      <c r="CJ858" s="23">
        <f>CF858+CG858+CI858</f>
        <v>0</v>
      </c>
      <c r="CK858" s="15">
        <f>IF(DB857&gt;0,ROUND($CD$1*$CK$1,2),0)</f>
        <v>0</v>
      </c>
      <c r="CL858" s="22">
        <v>0</v>
      </c>
      <c r="CM858" s="22">
        <f>IF(DB857&gt;0,ROUND($CD$1*$CM$1,2),0)</f>
        <v>0</v>
      </c>
      <c r="CN858" s="22">
        <f>IF(DB857&gt;0,ROUND($CD$1*$CN$1,2),0)</f>
        <v>0</v>
      </c>
      <c r="CO858" s="22">
        <f>IF(DB857&gt;0,ROUND($CD$1*$CO$1,2),0)</f>
        <v>0</v>
      </c>
      <c r="CP858" s="22">
        <f>IF(DB857&gt;0,ROUND($CD$1*$CP$1,2),0)</f>
        <v>0</v>
      </c>
      <c r="CQ858" s="15">
        <f>IF(DB857&gt;0,CK858+SUM(CM858:CP858),0)</f>
        <v>0</v>
      </c>
      <c r="CR858" s="22">
        <f>IF(DB857&gt;0,ROUND(CQ858/12,2),0)</f>
        <v>0</v>
      </c>
      <c r="CS858" s="9">
        <f>INT(CR858)</f>
        <v>0</v>
      </c>
      <c r="CT858" s="23">
        <f>INT((CR858-CS858)*10)/10</f>
        <v>0</v>
      </c>
      <c r="CU858" s="17">
        <f>CR858-CS858-CT858</f>
        <v>0</v>
      </c>
      <c r="CV858" s="23">
        <f>IF(OR(CU858=0.05,CU858=0),CU858,IF(AND(CU858&gt;0.051,CU858&lt;0.1),0.1,IF(AND(CU858&gt;0.001,CU858&lt;0.05),0.05,CU858)))</f>
        <v>0</v>
      </c>
      <c r="CW858" s="23">
        <f>CS858+CT858+CV858</f>
        <v>0</v>
      </c>
      <c r="CX858">
        <f>IF(DB857&gt;0,CX857,0)</f>
        <v>0</v>
      </c>
      <c r="CY858" s="7">
        <f>ROUND(CD858+CJ858+CW858+CX858,2)</f>
        <v>0</v>
      </c>
      <c r="CZ858" s="7">
        <f>IF(AND(CY858&gt;0,CY859=0),CY858,0)</f>
        <v>0</v>
      </c>
      <c r="DA858" s="7">
        <f>IF(DB857&gt;0,DA857,0)</f>
        <v>0</v>
      </c>
      <c r="DB858" s="7">
        <f>IF(ROUND(CY858-DA858,2)&gt;0,ROUND(CY858-DA858,2),0)</f>
        <v>0</v>
      </c>
      <c r="EB858">
        <v>856</v>
      </c>
      <c r="EC858" s="7">
        <f>IF(FB857&gt;0,EC857-1000,EC857)</f>
        <v>0</v>
      </c>
      <c r="ED858" s="20">
        <f>IF(FB857&gt;0,ROUND(PMT($F$92/12,$F$96*12,-EC858),5),0)</f>
        <v>0</v>
      </c>
      <c r="EE858" s="15">
        <f>IF(FB857&gt;0,ROUND(EC858*$EE$1/1000,2),0)</f>
        <v>0</v>
      </c>
      <c r="EF858" s="9">
        <f>INT(EE858)</f>
        <v>0</v>
      </c>
      <c r="EG858" s="23">
        <f>INT((EE858-EF858)*10)/10</f>
        <v>0</v>
      </c>
      <c r="EH858" s="17">
        <f>EE858-EF858-EG858</f>
        <v>0</v>
      </c>
      <c r="EI858" s="23">
        <f>IF(OR(EH858=0.05,EH858=0),EH858,IF(AND(EH858&gt;0.051,EH858&lt;0.1),0.1,IF(AND(EH858&gt;0.001,EH858&lt;0.05),0.05,EH858)))</f>
        <v>0</v>
      </c>
      <c r="EJ858" s="23">
        <f>EF858+EG858+EI858</f>
        <v>0</v>
      </c>
      <c r="EK858" s="15">
        <f>IF(FB857&gt;0,ROUND($ED$1*$EK$1,2),0)</f>
        <v>0</v>
      </c>
      <c r="EL858" s="22">
        <v>0</v>
      </c>
      <c r="EM858" s="22">
        <f>IF(FB857&gt;0,ROUND($ED$1*$EM$1,0),0)</f>
        <v>0</v>
      </c>
      <c r="EN858" s="22">
        <f>IF(FB857&gt;0,ROUND($ED$1*$EN$1,2),0)</f>
        <v>0</v>
      </c>
      <c r="EO858" s="22">
        <f>IF(FB857&gt;0,ROUND($ED$1*$EO$1,2),0)</f>
        <v>0</v>
      </c>
      <c r="EP858" s="22">
        <f>IF(FB857&gt;0,ROUND($ED$1*$EP$1,2),0)</f>
        <v>0</v>
      </c>
      <c r="EQ858" s="15">
        <f>IF(FB857&gt;0,EK858+SUM(EM858:EP858),0)</f>
        <v>0</v>
      </c>
      <c r="ER858" s="22">
        <f>IF(FB857&gt;0,ROUND(EQ858/12,2),0)</f>
        <v>0</v>
      </c>
      <c r="ES858" s="9">
        <f>INT(ER858)</f>
        <v>0</v>
      </c>
      <c r="ET858" s="23">
        <f>INT((ER858-ES858)*10)/10</f>
        <v>0</v>
      </c>
      <c r="EU858" s="17">
        <f>ER858-ES858-ET858</f>
        <v>0</v>
      </c>
      <c r="EV858" s="23">
        <f>IF(OR(EU858=0.05,EU858=0),EU858,IF(AND(EU858&gt;0.051,EU858&lt;0.1),0.1,IF(AND(EU858&gt;0.001,EU858&lt;0.05),0.05,EU858)))</f>
        <v>0</v>
      </c>
      <c r="EW858" s="23">
        <f>ES858+ET858+EV858</f>
        <v>0</v>
      </c>
      <c r="EX858">
        <f>IF(FB857&gt;0,EX857,0)</f>
        <v>0</v>
      </c>
      <c r="EY858" s="7">
        <f>ROUND(ED858+EJ858+EW858+EX858,2)</f>
        <v>0</v>
      </c>
      <c r="EZ858" s="7">
        <f>IF(AND(EY858&gt;0,EY859=0),EY858,0)</f>
        <v>0</v>
      </c>
      <c r="FA858" s="7">
        <f>IF(FB857&gt;0,FA857,0)</f>
        <v>0</v>
      </c>
      <c r="FB858" s="7">
        <f>IF(ROUND(EY858-FA858,2)&gt;0,ROUND(EY858-FA858,2),0)</f>
        <v>0</v>
      </c>
      <c r="GB858">
        <v>856</v>
      </c>
      <c r="GC858" s="7">
        <f>IF(HB857&gt;0,GC857-1000,GC857)</f>
        <v>0</v>
      </c>
      <c r="GD858" s="20">
        <f>IF(HB857&gt;0,ROUND(PMT($F$92/12,$F$96*12,-GC858),5),0)</f>
        <v>0</v>
      </c>
      <c r="GE858" s="15">
        <f>IF(HB857&gt;0,ROUND(GC858*$GE$1/1000,2),0)</f>
        <v>0</v>
      </c>
      <c r="GF858" s="9">
        <f>INT(GE858)</f>
        <v>0</v>
      </c>
      <c r="GG858" s="23">
        <f>INT((GE858-GF858)*10)/10</f>
        <v>0</v>
      </c>
      <c r="GH858" s="17">
        <f>GE858-GF858-GG858</f>
        <v>0</v>
      </c>
      <c r="GI858" s="23">
        <f>IF(OR(GH858=0.05,GH858=0),GH858,IF(AND(GH858&gt;0.051,GH858&lt;0.1),0.1,IF(AND(GH858&gt;0.001,GH858&lt;0.05),0.05,GH858)))</f>
        <v>0</v>
      </c>
      <c r="GJ858" s="23">
        <f>GF858+GG858+GI858</f>
        <v>0</v>
      </c>
      <c r="GK858" s="15">
        <f>IF(HB857&gt;0,ROUND($GD$1*$GK$1,2),0)</f>
        <v>0</v>
      </c>
      <c r="GL858" s="22">
        <v>0</v>
      </c>
      <c r="GM858" s="22">
        <f>IF(HB857&gt;0,ROUND($GD$1*$GM$1,0),0)</f>
        <v>0</v>
      </c>
      <c r="GN858" s="22">
        <f>IF(HB857&gt;0,ROUND($GD$1*$GN$1,2),0)</f>
        <v>0</v>
      </c>
      <c r="GO858" s="22">
        <f>IF(HB857&gt;0,ROUND($GD$1*$GO$1,2),0)</f>
        <v>0</v>
      </c>
      <c r="GP858" s="22">
        <f>IF(HB857&gt;0,ROUND($GD$1*$GP$1,2),0)</f>
        <v>0</v>
      </c>
      <c r="GQ858" s="15">
        <f>IF(HB857&gt;0,GK858+SUM(GM858:GP858),0)</f>
        <v>0</v>
      </c>
      <c r="GR858" s="22">
        <f>IF(HB857&gt;0,ROUND(GQ858/12,2),0)</f>
        <v>0</v>
      </c>
      <c r="GS858" s="9">
        <f>INT(GR858)</f>
        <v>0</v>
      </c>
      <c r="GT858" s="23">
        <f>INT((GR858-GS858)*10)/10</f>
        <v>0</v>
      </c>
      <c r="GU858" s="17">
        <f>GR858-GS858-GT858</f>
        <v>0</v>
      </c>
      <c r="GV858" s="23">
        <f>IF(OR(GU858=0.05,GU858=0),GU858,IF(AND(GU858&gt;0.051,GU858&lt;0.1),0.1,IF(AND(GU858&gt;0.001,GU858&lt;0.05),0.05,GU858)))</f>
        <v>0</v>
      </c>
      <c r="GW858" s="23">
        <f>GS858+GT858+GV858</f>
        <v>0</v>
      </c>
      <c r="GX858">
        <f>IF(HB857&gt;0,GX857,0)</f>
        <v>0</v>
      </c>
      <c r="GY858" s="7">
        <f>ROUND(GD858+GJ858+GW858+GX858,2)</f>
        <v>0</v>
      </c>
      <c r="GZ858" s="7">
        <f>IF(AND(GY858&gt;0,GY859=0),GY858,0)</f>
        <v>0</v>
      </c>
      <c r="HA858" s="7">
        <f>IF(HB857&gt;0,HA857,0)</f>
        <v>0</v>
      </c>
      <c r="HB858" s="7">
        <f>IF(ROUND(GY858-HA858,2)&gt;0,ROUND(GY858-HA858,2),0)</f>
        <v>0</v>
      </c>
    </row>
    <row r="859" spans="1:235">
      <c r="BB859">
        <v>857</v>
      </c>
      <c r="BC859" s="7">
        <f>IF(BW858&gt;0,BC858-1000,BC858)</f>
        <v>0</v>
      </c>
      <c r="BD859" s="20">
        <f>IF(BW858&gt;0,ROUND(PMT($F$92/12,$F$96*12,-BC859),5),0)</f>
        <v>0</v>
      </c>
      <c r="BE859" s="15">
        <f>IF(BW858&gt;0,ROUND(BC859*$E$1/1000,2),0)</f>
        <v>0</v>
      </c>
      <c r="BF859" s="15">
        <f>IF(BW858&gt;0,ROUND(MIN(BC859,$F$168)*$BF$1,2),0)</f>
        <v>0</v>
      </c>
      <c r="BG859" s="22">
        <v>0</v>
      </c>
      <c r="BH859" s="22">
        <f>IF(BW858&gt;0,ROUND(MIN(BC859,$F$168)*$BH$1,0),0)</f>
        <v>0</v>
      </c>
      <c r="BI859" s="22">
        <f>IF(BW858&gt;0,ROUND(MIN(BC859,$F$168)*$BI$1,2),0)</f>
        <v>0</v>
      </c>
      <c r="BJ859" s="22">
        <f>IF(BW858&gt;0,ROUND(MIN(BC859,$F$168)*$BJ$1,2),0)</f>
        <v>0</v>
      </c>
      <c r="BK859" s="22">
        <f>IF(BW858&gt;0,ROUND(MIN(BC859,$F$168)*$BK$1,2),0)</f>
        <v>0</v>
      </c>
      <c r="BL859" s="15">
        <f>IF(BW858&gt;0,BF859+SUM(BH859:BK859),0)</f>
        <v>0</v>
      </c>
      <c r="BM859" s="22">
        <f>IF(BW858&gt;0,ROUND(BL859/12,2),0)</f>
        <v>0</v>
      </c>
      <c r="BN859" s="9">
        <f>INT(BM859)</f>
        <v>0</v>
      </c>
      <c r="BO859" s="23">
        <f>INT((BM859-BN859)*10)/10</f>
        <v>0</v>
      </c>
      <c r="BP859" s="17">
        <f>BM859-BN859-BO859</f>
        <v>0</v>
      </c>
      <c r="BQ859" s="23">
        <f>IF(OR(BP859=0.05,BP859=0),BP859,IF(AND(BP859&gt;0.051,BP859&lt;0.1),0.1,IF(AND(BP859&gt;0.001,BP859&lt;0.05),0.05,BP859)))</f>
        <v>0</v>
      </c>
      <c r="BR859" s="23">
        <f>BN859+BO859+BQ859</f>
        <v>0</v>
      </c>
      <c r="BS859">
        <f>IF(BW858&gt;0,BS858,0)</f>
        <v>0</v>
      </c>
      <c r="BT859" s="7">
        <f>SUM(BD859:BE859)+BR859+BS859</f>
        <v>0</v>
      </c>
      <c r="BU859" s="7">
        <f>IF(AND(BT859&gt;0,BT860=0),BT859,0)</f>
        <v>0</v>
      </c>
      <c r="BV859" s="7">
        <f>IF(BW858&gt;0,BV858,0)</f>
        <v>0</v>
      </c>
      <c r="BW859" s="7">
        <f>IF(ROUND(BT859-BV859,2)&gt;0,ROUND(BT859-BV859,2),0)</f>
        <v>0</v>
      </c>
      <c r="CB859">
        <v>857</v>
      </c>
      <c r="CC859" s="7">
        <f>IF(DB858&gt;0,CC858-1000,CC858)</f>
        <v>0</v>
      </c>
      <c r="CD859" s="20">
        <f>IF(DB858&gt;0,ROUND(PMT($F$92/12,$F$96*12,-CC859),5),0)</f>
        <v>0</v>
      </c>
      <c r="CE859" s="15">
        <f>IF(DB858&gt;0,ROUND(CC859*$CE$1/1000,2),0)</f>
        <v>0</v>
      </c>
      <c r="CF859" s="9">
        <f>INT(CE859)</f>
        <v>0</v>
      </c>
      <c r="CG859" s="23">
        <f>INT((CE859-CF859)*10)/10</f>
        <v>0</v>
      </c>
      <c r="CH859" s="17">
        <f>CE859-CF859-CG859</f>
        <v>0</v>
      </c>
      <c r="CI859" s="23">
        <f>IF(OR(CH859=0.05,CH859=0),CH859,IF(AND(CH859&gt;0.051,CH859&lt;0.1),0.1,IF(AND(CH859&gt;0.001,CH859&lt;0.05),0.05,CH859)))</f>
        <v>0</v>
      </c>
      <c r="CJ859" s="23">
        <f>CF859+CG859+CI859</f>
        <v>0</v>
      </c>
      <c r="CK859" s="15">
        <f>IF(DB858&gt;0,ROUND($CD$1*$CK$1,2),0)</f>
        <v>0</v>
      </c>
      <c r="CL859" s="22">
        <v>0</v>
      </c>
      <c r="CM859" s="22">
        <f>IF(DB858&gt;0,ROUND($CD$1*$CM$1,2),0)</f>
        <v>0</v>
      </c>
      <c r="CN859" s="22">
        <f>IF(DB858&gt;0,ROUND($CD$1*$CN$1,2),0)</f>
        <v>0</v>
      </c>
      <c r="CO859" s="22">
        <f>IF(DB858&gt;0,ROUND($CD$1*$CO$1,2),0)</f>
        <v>0</v>
      </c>
      <c r="CP859" s="22">
        <f>IF(DB858&gt;0,ROUND($CD$1*$CP$1,2),0)</f>
        <v>0</v>
      </c>
      <c r="CQ859" s="15">
        <f>IF(DB858&gt;0,CK859+SUM(CM859:CP859),0)</f>
        <v>0</v>
      </c>
      <c r="CR859" s="22">
        <f>IF(DB858&gt;0,ROUND(CQ859/12,2),0)</f>
        <v>0</v>
      </c>
      <c r="CS859" s="9">
        <f>INT(CR859)</f>
        <v>0</v>
      </c>
      <c r="CT859" s="23">
        <f>INT((CR859-CS859)*10)/10</f>
        <v>0</v>
      </c>
      <c r="CU859" s="17">
        <f>CR859-CS859-CT859</f>
        <v>0</v>
      </c>
      <c r="CV859" s="23">
        <f>IF(OR(CU859=0.05,CU859=0),CU859,IF(AND(CU859&gt;0.051,CU859&lt;0.1),0.1,IF(AND(CU859&gt;0.001,CU859&lt;0.05),0.05,CU859)))</f>
        <v>0</v>
      </c>
      <c r="CW859" s="23">
        <f>CS859+CT859+CV859</f>
        <v>0</v>
      </c>
      <c r="CX859">
        <f>IF(DB858&gt;0,CX858,0)</f>
        <v>0</v>
      </c>
      <c r="CY859" s="7">
        <f>ROUND(CD859+CJ859+CW859+CX859,2)</f>
        <v>0</v>
      </c>
      <c r="CZ859" s="7">
        <f>IF(AND(CY859&gt;0,CY860=0),CY859,0)</f>
        <v>0</v>
      </c>
      <c r="DA859" s="7">
        <f>IF(DB858&gt;0,DA858,0)</f>
        <v>0</v>
      </c>
      <c r="DB859" s="7">
        <f>IF(ROUND(CY859-DA859,2)&gt;0,ROUND(CY859-DA859,2),0)</f>
        <v>0</v>
      </c>
      <c r="EB859">
        <v>857</v>
      </c>
      <c r="EC859" s="7">
        <f>IF(FB858&gt;0,EC858-1000,EC858)</f>
        <v>0</v>
      </c>
      <c r="ED859" s="20">
        <f>IF(FB858&gt;0,ROUND(PMT($F$92/12,$F$96*12,-EC859),5),0)</f>
        <v>0</v>
      </c>
      <c r="EE859" s="15">
        <f>IF(FB858&gt;0,ROUND(EC859*$EE$1/1000,2),0)</f>
        <v>0</v>
      </c>
      <c r="EF859" s="9">
        <f>INT(EE859)</f>
        <v>0</v>
      </c>
      <c r="EG859" s="23">
        <f>INT((EE859-EF859)*10)/10</f>
        <v>0</v>
      </c>
      <c r="EH859" s="17">
        <f>EE859-EF859-EG859</f>
        <v>0</v>
      </c>
      <c r="EI859" s="23">
        <f>IF(OR(EH859=0.05,EH859=0),EH859,IF(AND(EH859&gt;0.051,EH859&lt;0.1),0.1,IF(AND(EH859&gt;0.001,EH859&lt;0.05),0.05,EH859)))</f>
        <v>0</v>
      </c>
      <c r="EJ859" s="23">
        <f>EF859+EG859+EI859</f>
        <v>0</v>
      </c>
      <c r="EK859" s="15">
        <f>IF(FB858&gt;0,ROUND($ED$1*$EK$1,2),0)</f>
        <v>0</v>
      </c>
      <c r="EL859" s="22">
        <v>0</v>
      </c>
      <c r="EM859" s="22">
        <f>IF(FB858&gt;0,ROUND($ED$1*$EM$1,0),0)</f>
        <v>0</v>
      </c>
      <c r="EN859" s="22">
        <f>IF(FB858&gt;0,ROUND($ED$1*$EN$1,2),0)</f>
        <v>0</v>
      </c>
      <c r="EO859" s="22">
        <f>IF(FB858&gt;0,ROUND($ED$1*$EO$1,2),0)</f>
        <v>0</v>
      </c>
      <c r="EP859" s="22">
        <f>IF(FB858&gt;0,ROUND($ED$1*$EP$1,2),0)</f>
        <v>0</v>
      </c>
      <c r="EQ859" s="15">
        <f>IF(FB858&gt;0,EK859+SUM(EM859:EP859),0)</f>
        <v>0</v>
      </c>
      <c r="ER859" s="22">
        <f>IF(FB858&gt;0,ROUND(EQ859/12,2),0)</f>
        <v>0</v>
      </c>
      <c r="ES859" s="9">
        <f>INT(ER859)</f>
        <v>0</v>
      </c>
      <c r="ET859" s="23">
        <f>INT((ER859-ES859)*10)/10</f>
        <v>0</v>
      </c>
      <c r="EU859" s="17">
        <f>ER859-ES859-ET859</f>
        <v>0</v>
      </c>
      <c r="EV859" s="23">
        <f>IF(OR(EU859=0.05,EU859=0),EU859,IF(AND(EU859&gt;0.051,EU859&lt;0.1),0.1,IF(AND(EU859&gt;0.001,EU859&lt;0.05),0.05,EU859)))</f>
        <v>0</v>
      </c>
      <c r="EW859" s="23">
        <f>ES859+ET859+EV859</f>
        <v>0</v>
      </c>
      <c r="EX859">
        <f>IF(FB858&gt;0,EX858,0)</f>
        <v>0</v>
      </c>
      <c r="EY859" s="7">
        <f>ROUND(ED859+EJ859+EW859+EX859,2)</f>
        <v>0</v>
      </c>
      <c r="EZ859" s="7">
        <f>IF(AND(EY859&gt;0,EY860=0),EY859,0)</f>
        <v>0</v>
      </c>
      <c r="FA859" s="7">
        <f>IF(FB858&gt;0,FA858,0)</f>
        <v>0</v>
      </c>
      <c r="FB859" s="7">
        <f>IF(ROUND(EY859-FA859,2)&gt;0,ROUND(EY859-FA859,2),0)</f>
        <v>0</v>
      </c>
      <c r="GB859">
        <v>857</v>
      </c>
      <c r="GC859" s="7">
        <f>IF(HB858&gt;0,GC858-1000,GC858)</f>
        <v>0</v>
      </c>
      <c r="GD859" s="20">
        <f>IF(HB858&gt;0,ROUND(PMT($F$92/12,$F$96*12,-GC859),5),0)</f>
        <v>0</v>
      </c>
      <c r="GE859" s="15">
        <f>IF(HB858&gt;0,ROUND(GC859*$GE$1/1000,2),0)</f>
        <v>0</v>
      </c>
      <c r="GF859" s="9">
        <f>INT(GE859)</f>
        <v>0</v>
      </c>
      <c r="GG859" s="23">
        <f>INT((GE859-GF859)*10)/10</f>
        <v>0</v>
      </c>
      <c r="GH859" s="17">
        <f>GE859-GF859-GG859</f>
        <v>0</v>
      </c>
      <c r="GI859" s="23">
        <f>IF(OR(GH859=0.05,GH859=0),GH859,IF(AND(GH859&gt;0.051,GH859&lt;0.1),0.1,IF(AND(GH859&gt;0.001,GH859&lt;0.05),0.05,GH859)))</f>
        <v>0</v>
      </c>
      <c r="GJ859" s="23">
        <f>GF859+GG859+GI859</f>
        <v>0</v>
      </c>
      <c r="GK859" s="15">
        <f>IF(HB858&gt;0,ROUND($GD$1*$GK$1,2),0)</f>
        <v>0</v>
      </c>
      <c r="GL859" s="22">
        <v>0</v>
      </c>
      <c r="GM859" s="22">
        <f>IF(HB858&gt;0,ROUND($GD$1*$GM$1,0),0)</f>
        <v>0</v>
      </c>
      <c r="GN859" s="22">
        <f>IF(HB858&gt;0,ROUND($GD$1*$GN$1,2),0)</f>
        <v>0</v>
      </c>
      <c r="GO859" s="22">
        <f>IF(HB858&gt;0,ROUND($GD$1*$GO$1,2),0)</f>
        <v>0</v>
      </c>
      <c r="GP859" s="22">
        <f>IF(HB858&gt;0,ROUND($GD$1*$GP$1,2),0)</f>
        <v>0</v>
      </c>
      <c r="GQ859" s="15">
        <f>IF(HB858&gt;0,GK859+SUM(GM859:GP859),0)</f>
        <v>0</v>
      </c>
      <c r="GR859" s="22">
        <f>IF(HB858&gt;0,ROUND(GQ859/12,2),0)</f>
        <v>0</v>
      </c>
      <c r="GS859" s="9">
        <f>INT(GR859)</f>
        <v>0</v>
      </c>
      <c r="GT859" s="23">
        <f>INT((GR859-GS859)*10)/10</f>
        <v>0</v>
      </c>
      <c r="GU859" s="17">
        <f>GR859-GS859-GT859</f>
        <v>0</v>
      </c>
      <c r="GV859" s="23">
        <f>IF(OR(GU859=0.05,GU859=0),GU859,IF(AND(GU859&gt;0.051,GU859&lt;0.1),0.1,IF(AND(GU859&gt;0.001,GU859&lt;0.05),0.05,GU859)))</f>
        <v>0</v>
      </c>
      <c r="GW859" s="23">
        <f>GS859+GT859+GV859</f>
        <v>0</v>
      </c>
      <c r="GX859">
        <f>IF(HB858&gt;0,GX858,0)</f>
        <v>0</v>
      </c>
      <c r="GY859" s="7">
        <f>ROUND(GD859+GJ859+GW859+GX859,2)</f>
        <v>0</v>
      </c>
      <c r="GZ859" s="7">
        <f>IF(AND(GY859&gt;0,GY860=0),GY859,0)</f>
        <v>0</v>
      </c>
      <c r="HA859" s="7">
        <f>IF(HB858&gt;0,HA858,0)</f>
        <v>0</v>
      </c>
      <c r="HB859" s="7">
        <f>IF(ROUND(GY859-HA859,2)&gt;0,ROUND(GY859-HA859,2),0)</f>
        <v>0</v>
      </c>
    </row>
    <row r="860" spans="1:235">
      <c r="BB860">
        <v>858</v>
      </c>
      <c r="BC860" s="7">
        <f>IF(BW859&gt;0,BC859-1000,BC859)</f>
        <v>0</v>
      </c>
      <c r="BD860" s="20">
        <f>IF(BW859&gt;0,ROUND(PMT($F$92/12,$F$96*12,-BC860),5),0)</f>
        <v>0</v>
      </c>
      <c r="BE860" s="15">
        <f>IF(BW859&gt;0,ROUND(BC860*$E$1/1000,2),0)</f>
        <v>0</v>
      </c>
      <c r="BF860" s="15">
        <f>IF(BW859&gt;0,ROUND(MIN(BC860,$F$168)*$BF$1,2),0)</f>
        <v>0</v>
      </c>
      <c r="BG860" s="22">
        <v>0</v>
      </c>
      <c r="BH860" s="22">
        <f>IF(BW859&gt;0,ROUND(MIN(BC860,$F$168)*$BH$1,0),0)</f>
        <v>0</v>
      </c>
      <c r="BI860" s="22">
        <f>IF(BW859&gt;0,ROUND(MIN(BC860,$F$168)*$BI$1,2),0)</f>
        <v>0</v>
      </c>
      <c r="BJ860" s="22">
        <f>IF(BW859&gt;0,ROUND(MIN(BC860,$F$168)*$BJ$1,2),0)</f>
        <v>0</v>
      </c>
      <c r="BK860" s="22">
        <f>IF(BW859&gt;0,ROUND(MIN(BC860,$F$168)*$BK$1,2),0)</f>
        <v>0</v>
      </c>
      <c r="BL860" s="15">
        <f>IF(BW859&gt;0,BF860+SUM(BH860:BK860),0)</f>
        <v>0</v>
      </c>
      <c r="BM860" s="22">
        <f>IF(BW859&gt;0,ROUND(BL860/12,2),0)</f>
        <v>0</v>
      </c>
      <c r="BN860" s="9">
        <f>INT(BM860)</f>
        <v>0</v>
      </c>
      <c r="BO860" s="23">
        <f>INT((BM860-BN860)*10)/10</f>
        <v>0</v>
      </c>
      <c r="BP860" s="17">
        <f>BM860-BN860-BO860</f>
        <v>0</v>
      </c>
      <c r="BQ860" s="23">
        <f>IF(OR(BP860=0.05,BP860=0),BP860,IF(AND(BP860&gt;0.051,BP860&lt;0.1),0.1,IF(AND(BP860&gt;0.001,BP860&lt;0.05),0.05,BP860)))</f>
        <v>0</v>
      </c>
      <c r="BR860" s="23">
        <f>BN860+BO860+BQ860</f>
        <v>0</v>
      </c>
      <c r="BS860">
        <f>IF(BW859&gt;0,BS859,0)</f>
        <v>0</v>
      </c>
      <c r="BT860" s="7">
        <f>SUM(BD860:BE860)+BR860+BS860</f>
        <v>0</v>
      </c>
      <c r="BU860" s="7">
        <f>IF(AND(BT860&gt;0,BT861=0),BT860,0)</f>
        <v>0</v>
      </c>
      <c r="BV860" s="7">
        <f>IF(BW859&gt;0,BV859,0)</f>
        <v>0</v>
      </c>
      <c r="BW860" s="7">
        <f>IF(ROUND(BT860-BV860,2)&gt;0,ROUND(BT860-BV860,2),0)</f>
        <v>0</v>
      </c>
      <c r="CB860">
        <v>858</v>
      </c>
      <c r="CC860" s="7">
        <f>IF(DB859&gt;0,CC859-1000,CC859)</f>
        <v>0</v>
      </c>
      <c r="CD860" s="20">
        <f>IF(DB859&gt;0,ROUND(PMT($F$92/12,$F$96*12,-CC860),5),0)</f>
        <v>0</v>
      </c>
      <c r="CE860" s="15">
        <f>IF(DB859&gt;0,ROUND(CC860*$CE$1/1000,2),0)</f>
        <v>0</v>
      </c>
      <c r="CF860" s="9">
        <f>INT(CE860)</f>
        <v>0</v>
      </c>
      <c r="CG860" s="23">
        <f>INT((CE860-CF860)*10)/10</f>
        <v>0</v>
      </c>
      <c r="CH860" s="17">
        <f>CE860-CF860-CG860</f>
        <v>0</v>
      </c>
      <c r="CI860" s="23">
        <f>IF(OR(CH860=0.05,CH860=0),CH860,IF(AND(CH860&gt;0.051,CH860&lt;0.1),0.1,IF(AND(CH860&gt;0.001,CH860&lt;0.05),0.05,CH860)))</f>
        <v>0</v>
      </c>
      <c r="CJ860" s="23">
        <f>CF860+CG860+CI860</f>
        <v>0</v>
      </c>
      <c r="CK860" s="15">
        <f>IF(DB859&gt;0,ROUND($CD$1*$CK$1,2),0)</f>
        <v>0</v>
      </c>
      <c r="CL860" s="22">
        <v>0</v>
      </c>
      <c r="CM860" s="22">
        <f>IF(DB859&gt;0,ROUND($CD$1*$CM$1,2),0)</f>
        <v>0</v>
      </c>
      <c r="CN860" s="22">
        <f>IF(DB859&gt;0,ROUND($CD$1*$CN$1,2),0)</f>
        <v>0</v>
      </c>
      <c r="CO860" s="22">
        <f>IF(DB859&gt;0,ROUND($CD$1*$CO$1,2),0)</f>
        <v>0</v>
      </c>
      <c r="CP860" s="22">
        <f>IF(DB859&gt;0,ROUND($CD$1*$CP$1,2),0)</f>
        <v>0</v>
      </c>
      <c r="CQ860" s="15">
        <f>IF(DB859&gt;0,CK860+SUM(CM860:CP860),0)</f>
        <v>0</v>
      </c>
      <c r="CR860" s="22">
        <f>IF(DB859&gt;0,ROUND(CQ860/12,2),0)</f>
        <v>0</v>
      </c>
      <c r="CS860" s="9">
        <f>INT(CR860)</f>
        <v>0</v>
      </c>
      <c r="CT860" s="23">
        <f>INT((CR860-CS860)*10)/10</f>
        <v>0</v>
      </c>
      <c r="CU860" s="17">
        <f>CR860-CS860-CT860</f>
        <v>0</v>
      </c>
      <c r="CV860" s="23">
        <f>IF(OR(CU860=0.05,CU860=0),CU860,IF(AND(CU860&gt;0.051,CU860&lt;0.1),0.1,IF(AND(CU860&gt;0.001,CU860&lt;0.05),0.05,CU860)))</f>
        <v>0</v>
      </c>
      <c r="CW860" s="23">
        <f>CS860+CT860+CV860</f>
        <v>0</v>
      </c>
      <c r="CX860">
        <f>IF(DB859&gt;0,CX859,0)</f>
        <v>0</v>
      </c>
      <c r="CY860" s="7">
        <f>ROUND(CD860+CJ860+CW860+CX860,2)</f>
        <v>0</v>
      </c>
      <c r="CZ860" s="7">
        <f>IF(AND(CY860&gt;0,CY861=0),CY860,0)</f>
        <v>0</v>
      </c>
      <c r="DA860" s="7">
        <f>IF(DB859&gt;0,DA859,0)</f>
        <v>0</v>
      </c>
      <c r="DB860" s="7">
        <f>IF(ROUND(CY860-DA860,2)&gt;0,ROUND(CY860-DA860,2),0)</f>
        <v>0</v>
      </c>
      <c r="EB860">
        <v>858</v>
      </c>
      <c r="EC860" s="7">
        <f>IF(FB859&gt;0,EC859-1000,EC859)</f>
        <v>0</v>
      </c>
      <c r="ED860" s="20">
        <f>IF(FB859&gt;0,ROUND(PMT($F$92/12,$F$96*12,-EC860),5),0)</f>
        <v>0</v>
      </c>
      <c r="EE860" s="15">
        <f>IF(FB859&gt;0,ROUND(EC860*$EE$1/1000,2),0)</f>
        <v>0</v>
      </c>
      <c r="EF860" s="9">
        <f>INT(EE860)</f>
        <v>0</v>
      </c>
      <c r="EG860" s="23">
        <f>INT((EE860-EF860)*10)/10</f>
        <v>0</v>
      </c>
      <c r="EH860" s="17">
        <f>EE860-EF860-EG860</f>
        <v>0</v>
      </c>
      <c r="EI860" s="23">
        <f>IF(OR(EH860=0.05,EH860=0),EH860,IF(AND(EH860&gt;0.051,EH860&lt;0.1),0.1,IF(AND(EH860&gt;0.001,EH860&lt;0.05),0.05,EH860)))</f>
        <v>0</v>
      </c>
      <c r="EJ860" s="23">
        <f>EF860+EG860+EI860</f>
        <v>0</v>
      </c>
      <c r="EK860" s="15">
        <f>IF(FB859&gt;0,ROUND($ED$1*$EK$1,2),0)</f>
        <v>0</v>
      </c>
      <c r="EL860" s="22">
        <v>0</v>
      </c>
      <c r="EM860" s="22">
        <f>IF(FB859&gt;0,ROUND($ED$1*$EM$1,0),0)</f>
        <v>0</v>
      </c>
      <c r="EN860" s="22">
        <f>IF(FB859&gt;0,ROUND($ED$1*$EN$1,2),0)</f>
        <v>0</v>
      </c>
      <c r="EO860" s="22">
        <f>IF(FB859&gt;0,ROUND($ED$1*$EO$1,2),0)</f>
        <v>0</v>
      </c>
      <c r="EP860" s="22">
        <f>IF(FB859&gt;0,ROUND($ED$1*$EP$1,2),0)</f>
        <v>0</v>
      </c>
      <c r="EQ860" s="15">
        <f>IF(FB859&gt;0,EK860+SUM(EM860:EP860),0)</f>
        <v>0</v>
      </c>
      <c r="ER860" s="22">
        <f>IF(FB859&gt;0,ROUND(EQ860/12,2),0)</f>
        <v>0</v>
      </c>
      <c r="ES860" s="9">
        <f>INT(ER860)</f>
        <v>0</v>
      </c>
      <c r="ET860" s="23">
        <f>INT((ER860-ES860)*10)/10</f>
        <v>0</v>
      </c>
      <c r="EU860" s="17">
        <f>ER860-ES860-ET860</f>
        <v>0</v>
      </c>
      <c r="EV860" s="23">
        <f>IF(OR(EU860=0.05,EU860=0),EU860,IF(AND(EU860&gt;0.051,EU860&lt;0.1),0.1,IF(AND(EU860&gt;0.001,EU860&lt;0.05),0.05,EU860)))</f>
        <v>0</v>
      </c>
      <c r="EW860" s="23">
        <f>ES860+ET860+EV860</f>
        <v>0</v>
      </c>
      <c r="EX860">
        <f>IF(FB859&gt;0,EX859,0)</f>
        <v>0</v>
      </c>
      <c r="EY860" s="7">
        <f>ROUND(ED860+EJ860+EW860+EX860,2)</f>
        <v>0</v>
      </c>
      <c r="EZ860" s="7">
        <f>IF(AND(EY860&gt;0,EY861=0),EY860,0)</f>
        <v>0</v>
      </c>
      <c r="FA860" s="7">
        <f>IF(FB859&gt;0,FA859,0)</f>
        <v>0</v>
      </c>
      <c r="FB860" s="7">
        <f>IF(ROUND(EY860-FA860,2)&gt;0,ROUND(EY860-FA860,2),0)</f>
        <v>0</v>
      </c>
      <c r="GB860">
        <v>858</v>
      </c>
      <c r="GC860" s="7">
        <f>IF(HB859&gt;0,GC859-1000,GC859)</f>
        <v>0</v>
      </c>
      <c r="GD860" s="20">
        <f>IF(HB859&gt;0,ROUND(PMT($F$92/12,$F$96*12,-GC860),5),0)</f>
        <v>0</v>
      </c>
      <c r="GE860" s="15">
        <f>IF(HB859&gt;0,ROUND(GC860*$GE$1/1000,2),0)</f>
        <v>0</v>
      </c>
      <c r="GF860" s="9">
        <f>INT(GE860)</f>
        <v>0</v>
      </c>
      <c r="GG860" s="23">
        <f>INT((GE860-GF860)*10)/10</f>
        <v>0</v>
      </c>
      <c r="GH860" s="17">
        <f>GE860-GF860-GG860</f>
        <v>0</v>
      </c>
      <c r="GI860" s="23">
        <f>IF(OR(GH860=0.05,GH860=0),GH860,IF(AND(GH860&gt;0.051,GH860&lt;0.1),0.1,IF(AND(GH860&gt;0.001,GH860&lt;0.05),0.05,GH860)))</f>
        <v>0</v>
      </c>
      <c r="GJ860" s="23">
        <f>GF860+GG860+GI860</f>
        <v>0</v>
      </c>
      <c r="GK860" s="15">
        <f>IF(HB859&gt;0,ROUND($GD$1*$GK$1,2),0)</f>
        <v>0</v>
      </c>
      <c r="GL860" s="22">
        <v>0</v>
      </c>
      <c r="GM860" s="22">
        <f>IF(HB859&gt;0,ROUND($GD$1*$GM$1,0),0)</f>
        <v>0</v>
      </c>
      <c r="GN860" s="22">
        <f>IF(HB859&gt;0,ROUND($GD$1*$GN$1,2),0)</f>
        <v>0</v>
      </c>
      <c r="GO860" s="22">
        <f>IF(HB859&gt;0,ROUND($GD$1*$GO$1,2),0)</f>
        <v>0</v>
      </c>
      <c r="GP860" s="22">
        <f>IF(HB859&gt;0,ROUND($GD$1*$GP$1,2),0)</f>
        <v>0</v>
      </c>
      <c r="GQ860" s="15">
        <f>IF(HB859&gt;0,GK860+SUM(GM860:GP860),0)</f>
        <v>0</v>
      </c>
      <c r="GR860" s="22">
        <f>IF(HB859&gt;0,ROUND(GQ860/12,2),0)</f>
        <v>0</v>
      </c>
      <c r="GS860" s="9">
        <f>INT(GR860)</f>
        <v>0</v>
      </c>
      <c r="GT860" s="23">
        <f>INT((GR860-GS860)*10)/10</f>
        <v>0</v>
      </c>
      <c r="GU860" s="17">
        <f>GR860-GS860-GT860</f>
        <v>0</v>
      </c>
      <c r="GV860" s="23">
        <f>IF(OR(GU860=0.05,GU860=0),GU860,IF(AND(GU860&gt;0.051,GU860&lt;0.1),0.1,IF(AND(GU860&gt;0.001,GU860&lt;0.05),0.05,GU860)))</f>
        <v>0</v>
      </c>
      <c r="GW860" s="23">
        <f>GS860+GT860+GV860</f>
        <v>0</v>
      </c>
      <c r="GX860">
        <f>IF(HB859&gt;0,GX859,0)</f>
        <v>0</v>
      </c>
      <c r="GY860" s="7">
        <f>ROUND(GD860+GJ860+GW860+GX860,2)</f>
        <v>0</v>
      </c>
      <c r="GZ860" s="7">
        <f>IF(AND(GY860&gt;0,GY861=0),GY860,0)</f>
        <v>0</v>
      </c>
      <c r="HA860" s="7">
        <f>IF(HB859&gt;0,HA859,0)</f>
        <v>0</v>
      </c>
      <c r="HB860" s="7">
        <f>IF(ROUND(GY860-HA860,2)&gt;0,ROUND(GY860-HA860,2),0)</f>
        <v>0</v>
      </c>
    </row>
    <row r="861" spans="1:235">
      <c r="BB861">
        <v>859</v>
      </c>
      <c r="BC861" s="7">
        <f>IF(BW860&gt;0,BC860-1000,BC860)</f>
        <v>0</v>
      </c>
      <c r="BD861" s="20">
        <f>IF(BW860&gt;0,ROUND(PMT($F$92/12,$F$96*12,-BC861),5),0)</f>
        <v>0</v>
      </c>
      <c r="BE861" s="15">
        <f>IF(BW860&gt;0,ROUND(BC861*$E$1/1000,2),0)</f>
        <v>0</v>
      </c>
      <c r="BF861" s="15">
        <f>IF(BW860&gt;0,ROUND(MIN(BC861,$F$168)*$BF$1,2),0)</f>
        <v>0</v>
      </c>
      <c r="BG861" s="22">
        <v>0</v>
      </c>
      <c r="BH861" s="22">
        <f>IF(BW860&gt;0,ROUND(MIN(BC861,$F$168)*$BH$1,0),0)</f>
        <v>0</v>
      </c>
      <c r="BI861" s="22">
        <f>IF(BW860&gt;0,ROUND(MIN(BC861,$F$168)*$BI$1,2),0)</f>
        <v>0</v>
      </c>
      <c r="BJ861" s="22">
        <f>IF(BW860&gt;0,ROUND(MIN(BC861,$F$168)*$BJ$1,2),0)</f>
        <v>0</v>
      </c>
      <c r="BK861" s="22">
        <f>IF(BW860&gt;0,ROUND(MIN(BC861,$F$168)*$BK$1,2),0)</f>
        <v>0</v>
      </c>
      <c r="BL861" s="15">
        <f>IF(BW860&gt;0,BF861+SUM(BH861:BK861),0)</f>
        <v>0</v>
      </c>
      <c r="BM861" s="22">
        <f>IF(BW860&gt;0,ROUND(BL861/12,2),0)</f>
        <v>0</v>
      </c>
      <c r="BN861" s="9">
        <f>INT(BM861)</f>
        <v>0</v>
      </c>
      <c r="BO861" s="23">
        <f>INT((BM861-BN861)*10)/10</f>
        <v>0</v>
      </c>
      <c r="BP861" s="17">
        <f>BM861-BN861-BO861</f>
        <v>0</v>
      </c>
      <c r="BQ861" s="23">
        <f>IF(OR(BP861=0.05,BP861=0),BP861,IF(AND(BP861&gt;0.051,BP861&lt;0.1),0.1,IF(AND(BP861&gt;0.001,BP861&lt;0.05),0.05,BP861)))</f>
        <v>0</v>
      </c>
      <c r="BR861" s="23">
        <f>BN861+BO861+BQ861</f>
        <v>0</v>
      </c>
      <c r="BS861">
        <f>IF(BW860&gt;0,BS860,0)</f>
        <v>0</v>
      </c>
      <c r="BT861" s="7">
        <f>SUM(BD861:BE861)+BR861+BS861</f>
        <v>0</v>
      </c>
      <c r="BU861" s="7">
        <f>IF(AND(BT861&gt;0,BT862=0),BT861,0)</f>
        <v>0</v>
      </c>
      <c r="BV861" s="7">
        <f>IF(BW860&gt;0,BV860,0)</f>
        <v>0</v>
      </c>
      <c r="BW861" s="7">
        <f>IF(ROUND(BT861-BV861,2)&gt;0,ROUND(BT861-BV861,2),0)</f>
        <v>0</v>
      </c>
      <c r="CB861">
        <v>859</v>
      </c>
      <c r="CC861" s="7">
        <f>IF(DB860&gt;0,CC860-1000,CC860)</f>
        <v>0</v>
      </c>
      <c r="CD861" s="20">
        <f>IF(DB860&gt;0,ROUND(PMT($F$92/12,$F$96*12,-CC861),5),0)</f>
        <v>0</v>
      </c>
      <c r="CE861" s="15">
        <f>IF(DB860&gt;0,ROUND(CC861*$CE$1/1000,2),0)</f>
        <v>0</v>
      </c>
      <c r="CF861" s="9">
        <f>INT(CE861)</f>
        <v>0</v>
      </c>
      <c r="CG861" s="23">
        <f>INT((CE861-CF861)*10)/10</f>
        <v>0</v>
      </c>
      <c r="CH861" s="17">
        <f>CE861-CF861-CG861</f>
        <v>0</v>
      </c>
      <c r="CI861" s="23">
        <f>IF(OR(CH861=0.05,CH861=0),CH861,IF(AND(CH861&gt;0.051,CH861&lt;0.1),0.1,IF(AND(CH861&gt;0.001,CH861&lt;0.05),0.05,CH861)))</f>
        <v>0</v>
      </c>
      <c r="CJ861" s="23">
        <f>CF861+CG861+CI861</f>
        <v>0</v>
      </c>
      <c r="CK861" s="15">
        <f>IF(DB860&gt;0,ROUND($CD$1*$CK$1,2),0)</f>
        <v>0</v>
      </c>
      <c r="CL861" s="22">
        <v>0</v>
      </c>
      <c r="CM861" s="22">
        <f>IF(DB860&gt;0,ROUND($CD$1*$CM$1,2),0)</f>
        <v>0</v>
      </c>
      <c r="CN861" s="22">
        <f>IF(DB860&gt;0,ROUND($CD$1*$CN$1,2),0)</f>
        <v>0</v>
      </c>
      <c r="CO861" s="22">
        <f>IF(DB860&gt;0,ROUND($CD$1*$CO$1,2),0)</f>
        <v>0</v>
      </c>
      <c r="CP861" s="22">
        <f>IF(DB860&gt;0,ROUND($CD$1*$CP$1,2),0)</f>
        <v>0</v>
      </c>
      <c r="CQ861" s="15">
        <f>IF(DB860&gt;0,CK861+SUM(CM861:CP861),0)</f>
        <v>0</v>
      </c>
      <c r="CR861" s="22">
        <f>IF(DB860&gt;0,ROUND(CQ861/12,2),0)</f>
        <v>0</v>
      </c>
      <c r="CS861" s="9">
        <f>INT(CR861)</f>
        <v>0</v>
      </c>
      <c r="CT861" s="23">
        <f>INT((CR861-CS861)*10)/10</f>
        <v>0</v>
      </c>
      <c r="CU861" s="17">
        <f>CR861-CS861-CT861</f>
        <v>0</v>
      </c>
      <c r="CV861" s="23">
        <f>IF(OR(CU861=0.05,CU861=0),CU861,IF(AND(CU861&gt;0.051,CU861&lt;0.1),0.1,IF(AND(CU861&gt;0.001,CU861&lt;0.05),0.05,CU861)))</f>
        <v>0</v>
      </c>
      <c r="CW861" s="23">
        <f>CS861+CT861+CV861</f>
        <v>0</v>
      </c>
      <c r="CX861">
        <f>IF(DB860&gt;0,CX860,0)</f>
        <v>0</v>
      </c>
      <c r="CY861" s="7">
        <f>ROUND(CD861+CJ861+CW861+CX861,2)</f>
        <v>0</v>
      </c>
      <c r="CZ861" s="7">
        <f>IF(AND(CY861&gt;0,CY862=0),CY861,0)</f>
        <v>0</v>
      </c>
      <c r="DA861" s="7">
        <f>IF(DB860&gt;0,DA860,0)</f>
        <v>0</v>
      </c>
      <c r="DB861" s="7">
        <f>IF(ROUND(CY861-DA861,2)&gt;0,ROUND(CY861-DA861,2),0)</f>
        <v>0</v>
      </c>
      <c r="EB861">
        <v>859</v>
      </c>
      <c r="EC861" s="7">
        <f>IF(FB860&gt;0,EC860-1000,EC860)</f>
        <v>0</v>
      </c>
      <c r="ED861" s="20">
        <f>IF(FB860&gt;0,ROUND(PMT($F$92/12,$F$96*12,-EC861),5),0)</f>
        <v>0</v>
      </c>
      <c r="EE861" s="15">
        <f>IF(FB860&gt;0,ROUND(EC861*$EE$1/1000,2),0)</f>
        <v>0</v>
      </c>
      <c r="EF861" s="9">
        <f>INT(EE861)</f>
        <v>0</v>
      </c>
      <c r="EG861" s="23">
        <f>INT((EE861-EF861)*10)/10</f>
        <v>0</v>
      </c>
      <c r="EH861" s="17">
        <f>EE861-EF861-EG861</f>
        <v>0</v>
      </c>
      <c r="EI861" s="23">
        <f>IF(OR(EH861=0.05,EH861=0),EH861,IF(AND(EH861&gt;0.051,EH861&lt;0.1),0.1,IF(AND(EH861&gt;0.001,EH861&lt;0.05),0.05,EH861)))</f>
        <v>0</v>
      </c>
      <c r="EJ861" s="23">
        <f>EF861+EG861+EI861</f>
        <v>0</v>
      </c>
      <c r="EK861" s="15">
        <f>IF(FB860&gt;0,ROUND($ED$1*$EK$1,2),0)</f>
        <v>0</v>
      </c>
      <c r="EL861" s="22">
        <v>0</v>
      </c>
      <c r="EM861" s="22">
        <f>IF(FB860&gt;0,ROUND($ED$1*$EM$1,0),0)</f>
        <v>0</v>
      </c>
      <c r="EN861" s="22">
        <f>IF(FB860&gt;0,ROUND($ED$1*$EN$1,2),0)</f>
        <v>0</v>
      </c>
      <c r="EO861" s="22">
        <f>IF(FB860&gt;0,ROUND($ED$1*$EO$1,2),0)</f>
        <v>0</v>
      </c>
      <c r="EP861" s="22">
        <f>IF(FB860&gt;0,ROUND($ED$1*$EP$1,2),0)</f>
        <v>0</v>
      </c>
      <c r="EQ861" s="15">
        <f>IF(FB860&gt;0,EK861+SUM(EM861:EP861),0)</f>
        <v>0</v>
      </c>
      <c r="ER861" s="22">
        <f>IF(FB860&gt;0,ROUND(EQ861/12,2),0)</f>
        <v>0</v>
      </c>
      <c r="ES861" s="9">
        <f>INT(ER861)</f>
        <v>0</v>
      </c>
      <c r="ET861" s="23">
        <f>INT((ER861-ES861)*10)/10</f>
        <v>0</v>
      </c>
      <c r="EU861" s="17">
        <f>ER861-ES861-ET861</f>
        <v>0</v>
      </c>
      <c r="EV861" s="23">
        <f>IF(OR(EU861=0.05,EU861=0),EU861,IF(AND(EU861&gt;0.051,EU861&lt;0.1),0.1,IF(AND(EU861&gt;0.001,EU861&lt;0.05),0.05,EU861)))</f>
        <v>0</v>
      </c>
      <c r="EW861" s="23">
        <f>ES861+ET861+EV861</f>
        <v>0</v>
      </c>
      <c r="EX861">
        <f>IF(FB860&gt;0,EX860,0)</f>
        <v>0</v>
      </c>
      <c r="EY861" s="7">
        <f>ROUND(ED861+EJ861+EW861+EX861,2)</f>
        <v>0</v>
      </c>
      <c r="EZ861" s="7">
        <f>IF(AND(EY861&gt;0,EY862=0),EY861,0)</f>
        <v>0</v>
      </c>
      <c r="FA861" s="7">
        <f>IF(FB860&gt;0,FA860,0)</f>
        <v>0</v>
      </c>
      <c r="FB861" s="7">
        <f>IF(ROUND(EY861-FA861,2)&gt;0,ROUND(EY861-FA861,2),0)</f>
        <v>0</v>
      </c>
      <c r="GB861">
        <v>859</v>
      </c>
      <c r="GC861" s="7">
        <f>IF(HB860&gt;0,GC860-1000,GC860)</f>
        <v>0</v>
      </c>
      <c r="GD861" s="20">
        <f>IF(HB860&gt;0,ROUND(PMT($F$92/12,$F$96*12,-GC861),5),0)</f>
        <v>0</v>
      </c>
      <c r="GE861" s="15">
        <f>IF(HB860&gt;0,ROUND(GC861*$GE$1/1000,2),0)</f>
        <v>0</v>
      </c>
      <c r="GF861" s="9">
        <f>INT(GE861)</f>
        <v>0</v>
      </c>
      <c r="GG861" s="23">
        <f>INT((GE861-GF861)*10)/10</f>
        <v>0</v>
      </c>
      <c r="GH861" s="17">
        <f>GE861-GF861-GG861</f>
        <v>0</v>
      </c>
      <c r="GI861" s="23">
        <f>IF(OR(GH861=0.05,GH861=0),GH861,IF(AND(GH861&gt;0.051,GH861&lt;0.1),0.1,IF(AND(GH861&gt;0.001,GH861&lt;0.05),0.05,GH861)))</f>
        <v>0</v>
      </c>
      <c r="GJ861" s="23">
        <f>GF861+GG861+GI861</f>
        <v>0</v>
      </c>
      <c r="GK861" s="15">
        <f>IF(HB860&gt;0,ROUND($GD$1*$GK$1,2),0)</f>
        <v>0</v>
      </c>
      <c r="GL861" s="22">
        <v>0</v>
      </c>
      <c r="GM861" s="22">
        <f>IF(HB860&gt;0,ROUND($GD$1*$GM$1,0),0)</f>
        <v>0</v>
      </c>
      <c r="GN861" s="22">
        <f>IF(HB860&gt;0,ROUND($GD$1*$GN$1,2),0)</f>
        <v>0</v>
      </c>
      <c r="GO861" s="22">
        <f>IF(HB860&gt;0,ROUND($GD$1*$GO$1,2),0)</f>
        <v>0</v>
      </c>
      <c r="GP861" s="22">
        <f>IF(HB860&gt;0,ROUND($GD$1*$GP$1,2),0)</f>
        <v>0</v>
      </c>
      <c r="GQ861" s="15">
        <f>IF(HB860&gt;0,GK861+SUM(GM861:GP861),0)</f>
        <v>0</v>
      </c>
      <c r="GR861" s="22">
        <f>IF(HB860&gt;0,ROUND(GQ861/12,2),0)</f>
        <v>0</v>
      </c>
      <c r="GS861" s="9">
        <f>INT(GR861)</f>
        <v>0</v>
      </c>
      <c r="GT861" s="23">
        <f>INT((GR861-GS861)*10)/10</f>
        <v>0</v>
      </c>
      <c r="GU861" s="17">
        <f>GR861-GS861-GT861</f>
        <v>0</v>
      </c>
      <c r="GV861" s="23">
        <f>IF(OR(GU861=0.05,GU861=0),GU861,IF(AND(GU861&gt;0.051,GU861&lt;0.1),0.1,IF(AND(GU861&gt;0.001,GU861&lt;0.05),0.05,GU861)))</f>
        <v>0</v>
      </c>
      <c r="GW861" s="23">
        <f>GS861+GT861+GV861</f>
        <v>0</v>
      </c>
      <c r="GX861">
        <f>IF(HB860&gt;0,GX860,0)</f>
        <v>0</v>
      </c>
      <c r="GY861" s="7">
        <f>ROUND(GD861+GJ861+GW861+GX861,2)</f>
        <v>0</v>
      </c>
      <c r="GZ861" s="7">
        <f>IF(AND(GY861&gt;0,GY862=0),GY861,0)</f>
        <v>0</v>
      </c>
      <c r="HA861" s="7">
        <f>IF(HB860&gt;0,HA860,0)</f>
        <v>0</v>
      </c>
      <c r="HB861" s="7">
        <f>IF(ROUND(GY861-HA861,2)&gt;0,ROUND(GY861-HA861,2),0)</f>
        <v>0</v>
      </c>
    </row>
    <row r="862" spans="1:235">
      <c r="BB862">
        <v>860</v>
      </c>
      <c r="BC862" s="7">
        <f>IF(BW861&gt;0,BC861-1000,BC861)</f>
        <v>0</v>
      </c>
      <c r="BD862" s="20">
        <f>IF(BW861&gt;0,ROUND(PMT($F$92/12,$F$96*12,-BC862),5),0)</f>
        <v>0</v>
      </c>
      <c r="BE862" s="15">
        <f>IF(BW861&gt;0,ROUND(BC862*$E$1/1000,2),0)</f>
        <v>0</v>
      </c>
      <c r="BF862" s="15">
        <f>IF(BW861&gt;0,ROUND(MIN(BC862,$F$168)*$BF$1,2),0)</f>
        <v>0</v>
      </c>
      <c r="BG862" s="22">
        <v>0</v>
      </c>
      <c r="BH862" s="22">
        <f>IF(BW861&gt;0,ROUND(MIN(BC862,$F$168)*$BH$1,0),0)</f>
        <v>0</v>
      </c>
      <c r="BI862" s="22">
        <f>IF(BW861&gt;0,ROUND(MIN(BC862,$F$168)*$BI$1,2),0)</f>
        <v>0</v>
      </c>
      <c r="BJ862" s="22">
        <f>IF(BW861&gt;0,ROUND(MIN(BC862,$F$168)*$BJ$1,2),0)</f>
        <v>0</v>
      </c>
      <c r="BK862" s="22">
        <f>IF(BW861&gt;0,ROUND(MIN(BC862,$F$168)*$BK$1,2),0)</f>
        <v>0</v>
      </c>
      <c r="BL862" s="15">
        <f>IF(BW861&gt;0,BF862+SUM(BH862:BK862),0)</f>
        <v>0</v>
      </c>
      <c r="BM862" s="22">
        <f>IF(BW861&gt;0,ROUND(BL862/12,2),0)</f>
        <v>0</v>
      </c>
      <c r="BN862" s="9">
        <f>INT(BM862)</f>
        <v>0</v>
      </c>
      <c r="BO862" s="23">
        <f>INT((BM862-BN862)*10)/10</f>
        <v>0</v>
      </c>
      <c r="BP862" s="17">
        <f>BM862-BN862-BO862</f>
        <v>0</v>
      </c>
      <c r="BQ862" s="23">
        <f>IF(OR(BP862=0.05,BP862=0),BP862,IF(AND(BP862&gt;0.051,BP862&lt;0.1),0.1,IF(AND(BP862&gt;0.001,BP862&lt;0.05),0.05,BP862)))</f>
        <v>0</v>
      </c>
      <c r="BR862" s="23">
        <f>BN862+BO862+BQ862</f>
        <v>0</v>
      </c>
      <c r="BS862">
        <f>IF(BW861&gt;0,BS861,0)</f>
        <v>0</v>
      </c>
      <c r="BT862" s="7">
        <f>SUM(BD862:BE862)+BR862+BS862</f>
        <v>0</v>
      </c>
      <c r="BU862" s="7">
        <f>IF(AND(BT862&gt;0,BT863=0),BT862,0)</f>
        <v>0</v>
      </c>
      <c r="BV862" s="7">
        <f>IF(BW861&gt;0,BV861,0)</f>
        <v>0</v>
      </c>
      <c r="BW862" s="7">
        <f>IF(ROUND(BT862-BV862,2)&gt;0,ROUND(BT862-BV862,2),0)</f>
        <v>0</v>
      </c>
      <c r="CB862">
        <v>860</v>
      </c>
      <c r="CC862" s="7">
        <f>IF(DB861&gt;0,CC861-1000,CC861)</f>
        <v>0</v>
      </c>
      <c r="CD862" s="20">
        <f>IF(DB861&gt;0,ROUND(PMT($F$92/12,$F$96*12,-CC862),5),0)</f>
        <v>0</v>
      </c>
      <c r="CE862" s="15">
        <f>IF(DB861&gt;0,ROUND(CC862*$CE$1/1000,2),0)</f>
        <v>0</v>
      </c>
      <c r="CF862" s="9">
        <f>INT(CE862)</f>
        <v>0</v>
      </c>
      <c r="CG862" s="23">
        <f>INT((CE862-CF862)*10)/10</f>
        <v>0</v>
      </c>
      <c r="CH862" s="17">
        <f>CE862-CF862-CG862</f>
        <v>0</v>
      </c>
      <c r="CI862" s="23">
        <f>IF(OR(CH862=0.05,CH862=0),CH862,IF(AND(CH862&gt;0.051,CH862&lt;0.1),0.1,IF(AND(CH862&gt;0.001,CH862&lt;0.05),0.05,CH862)))</f>
        <v>0</v>
      </c>
      <c r="CJ862" s="23">
        <f>CF862+CG862+CI862</f>
        <v>0</v>
      </c>
      <c r="CK862" s="15">
        <f>IF(DB861&gt;0,ROUND($CD$1*$CK$1,2),0)</f>
        <v>0</v>
      </c>
      <c r="CL862" s="22">
        <v>0</v>
      </c>
      <c r="CM862" s="22">
        <f>IF(DB861&gt;0,ROUND($CD$1*$CM$1,2),0)</f>
        <v>0</v>
      </c>
      <c r="CN862" s="22">
        <f>IF(DB861&gt;0,ROUND($CD$1*$CN$1,2),0)</f>
        <v>0</v>
      </c>
      <c r="CO862" s="22">
        <f>IF(DB861&gt;0,ROUND($CD$1*$CO$1,2),0)</f>
        <v>0</v>
      </c>
      <c r="CP862" s="22">
        <f>IF(DB861&gt;0,ROUND($CD$1*$CP$1,2),0)</f>
        <v>0</v>
      </c>
      <c r="CQ862" s="15">
        <f>IF(DB861&gt;0,CK862+SUM(CM862:CP862),0)</f>
        <v>0</v>
      </c>
      <c r="CR862" s="22">
        <f>IF(DB861&gt;0,ROUND(CQ862/12,2),0)</f>
        <v>0</v>
      </c>
      <c r="CS862" s="9">
        <f>INT(CR862)</f>
        <v>0</v>
      </c>
      <c r="CT862" s="23">
        <f>INT((CR862-CS862)*10)/10</f>
        <v>0</v>
      </c>
      <c r="CU862" s="17">
        <f>CR862-CS862-CT862</f>
        <v>0</v>
      </c>
      <c r="CV862" s="23">
        <f>IF(OR(CU862=0.05,CU862=0),CU862,IF(AND(CU862&gt;0.051,CU862&lt;0.1),0.1,IF(AND(CU862&gt;0.001,CU862&lt;0.05),0.05,CU862)))</f>
        <v>0</v>
      </c>
      <c r="CW862" s="23">
        <f>CS862+CT862+CV862</f>
        <v>0</v>
      </c>
      <c r="CX862">
        <f>IF(DB861&gt;0,CX861,0)</f>
        <v>0</v>
      </c>
      <c r="CY862" s="7">
        <f>ROUND(CD862+CJ862+CW862+CX862,2)</f>
        <v>0</v>
      </c>
      <c r="CZ862" s="7">
        <f>IF(AND(CY862&gt;0,CY863=0),CY862,0)</f>
        <v>0</v>
      </c>
      <c r="DA862" s="7">
        <f>IF(DB861&gt;0,DA861,0)</f>
        <v>0</v>
      </c>
      <c r="DB862" s="7">
        <f>IF(ROUND(CY862-DA862,2)&gt;0,ROUND(CY862-DA862,2),0)</f>
        <v>0</v>
      </c>
      <c r="EB862">
        <v>860</v>
      </c>
      <c r="EC862" s="7">
        <f>IF(FB861&gt;0,EC861-1000,EC861)</f>
        <v>0</v>
      </c>
      <c r="ED862" s="20">
        <f>IF(FB861&gt;0,ROUND(PMT($F$92/12,$F$96*12,-EC862),5),0)</f>
        <v>0</v>
      </c>
      <c r="EE862" s="15">
        <f>IF(FB861&gt;0,ROUND(EC862*$EE$1/1000,2),0)</f>
        <v>0</v>
      </c>
      <c r="EF862" s="9">
        <f>INT(EE862)</f>
        <v>0</v>
      </c>
      <c r="EG862" s="23">
        <f>INT((EE862-EF862)*10)/10</f>
        <v>0</v>
      </c>
      <c r="EH862" s="17">
        <f>EE862-EF862-EG862</f>
        <v>0</v>
      </c>
      <c r="EI862" s="23">
        <f>IF(OR(EH862=0.05,EH862=0),EH862,IF(AND(EH862&gt;0.051,EH862&lt;0.1),0.1,IF(AND(EH862&gt;0.001,EH862&lt;0.05),0.05,EH862)))</f>
        <v>0</v>
      </c>
      <c r="EJ862" s="23">
        <f>EF862+EG862+EI862</f>
        <v>0</v>
      </c>
      <c r="EK862" s="15">
        <f>IF(FB861&gt;0,ROUND($ED$1*$EK$1,2),0)</f>
        <v>0</v>
      </c>
      <c r="EL862" s="22">
        <v>0</v>
      </c>
      <c r="EM862" s="22">
        <f>IF(FB861&gt;0,ROUND($ED$1*$EM$1,0),0)</f>
        <v>0</v>
      </c>
      <c r="EN862" s="22">
        <f>IF(FB861&gt;0,ROUND($ED$1*$EN$1,2),0)</f>
        <v>0</v>
      </c>
      <c r="EO862" s="22">
        <f>IF(FB861&gt;0,ROUND($ED$1*$EO$1,2),0)</f>
        <v>0</v>
      </c>
      <c r="EP862" s="22">
        <f>IF(FB861&gt;0,ROUND($ED$1*$EP$1,2),0)</f>
        <v>0</v>
      </c>
      <c r="EQ862" s="15">
        <f>IF(FB861&gt;0,EK862+SUM(EM862:EP862),0)</f>
        <v>0</v>
      </c>
      <c r="ER862" s="22">
        <f>IF(FB861&gt;0,ROUND(EQ862/12,2),0)</f>
        <v>0</v>
      </c>
      <c r="ES862" s="9">
        <f>INT(ER862)</f>
        <v>0</v>
      </c>
      <c r="ET862" s="23">
        <f>INT((ER862-ES862)*10)/10</f>
        <v>0</v>
      </c>
      <c r="EU862" s="17">
        <f>ER862-ES862-ET862</f>
        <v>0</v>
      </c>
      <c r="EV862" s="23">
        <f>IF(OR(EU862=0.05,EU862=0),EU862,IF(AND(EU862&gt;0.051,EU862&lt;0.1),0.1,IF(AND(EU862&gt;0.001,EU862&lt;0.05),0.05,EU862)))</f>
        <v>0</v>
      </c>
      <c r="EW862" s="23">
        <f>ES862+ET862+EV862</f>
        <v>0</v>
      </c>
      <c r="EX862">
        <f>IF(FB861&gt;0,EX861,0)</f>
        <v>0</v>
      </c>
      <c r="EY862" s="7">
        <f>ROUND(ED862+EJ862+EW862+EX862,2)</f>
        <v>0</v>
      </c>
      <c r="EZ862" s="7">
        <f>IF(AND(EY862&gt;0,EY863=0),EY862,0)</f>
        <v>0</v>
      </c>
      <c r="FA862" s="7">
        <f>IF(FB861&gt;0,FA861,0)</f>
        <v>0</v>
      </c>
      <c r="FB862" s="7">
        <f>IF(ROUND(EY862-FA862,2)&gt;0,ROUND(EY862-FA862,2),0)</f>
        <v>0</v>
      </c>
      <c r="GB862">
        <v>860</v>
      </c>
      <c r="GC862" s="7">
        <f>IF(HB861&gt;0,GC861-1000,GC861)</f>
        <v>0</v>
      </c>
      <c r="GD862" s="20">
        <f>IF(HB861&gt;0,ROUND(PMT($F$92/12,$F$96*12,-GC862),5),0)</f>
        <v>0</v>
      </c>
      <c r="GE862" s="15">
        <f>IF(HB861&gt;0,ROUND(GC862*$GE$1/1000,2),0)</f>
        <v>0</v>
      </c>
      <c r="GF862" s="9">
        <f>INT(GE862)</f>
        <v>0</v>
      </c>
      <c r="GG862" s="23">
        <f>INT((GE862-GF862)*10)/10</f>
        <v>0</v>
      </c>
      <c r="GH862" s="17">
        <f>GE862-GF862-GG862</f>
        <v>0</v>
      </c>
      <c r="GI862" s="23">
        <f>IF(OR(GH862=0.05,GH862=0),GH862,IF(AND(GH862&gt;0.051,GH862&lt;0.1),0.1,IF(AND(GH862&gt;0.001,GH862&lt;0.05),0.05,GH862)))</f>
        <v>0</v>
      </c>
      <c r="GJ862" s="23">
        <f>GF862+GG862+GI862</f>
        <v>0</v>
      </c>
      <c r="GK862" s="15">
        <f>IF(HB861&gt;0,ROUND($GD$1*$GK$1,2),0)</f>
        <v>0</v>
      </c>
      <c r="GL862" s="22">
        <v>0</v>
      </c>
      <c r="GM862" s="22">
        <f>IF(HB861&gt;0,ROUND($GD$1*$GM$1,0),0)</f>
        <v>0</v>
      </c>
      <c r="GN862" s="22">
        <f>IF(HB861&gt;0,ROUND($GD$1*$GN$1,2),0)</f>
        <v>0</v>
      </c>
      <c r="GO862" s="22">
        <f>IF(HB861&gt;0,ROUND($GD$1*$GO$1,2),0)</f>
        <v>0</v>
      </c>
      <c r="GP862" s="22">
        <f>IF(HB861&gt;0,ROUND($GD$1*$GP$1,2),0)</f>
        <v>0</v>
      </c>
      <c r="GQ862" s="15">
        <f>IF(HB861&gt;0,GK862+SUM(GM862:GP862),0)</f>
        <v>0</v>
      </c>
      <c r="GR862" s="22">
        <f>IF(HB861&gt;0,ROUND(GQ862/12,2),0)</f>
        <v>0</v>
      </c>
      <c r="GS862" s="9">
        <f>INT(GR862)</f>
        <v>0</v>
      </c>
      <c r="GT862" s="23">
        <f>INT((GR862-GS862)*10)/10</f>
        <v>0</v>
      </c>
      <c r="GU862" s="17">
        <f>GR862-GS862-GT862</f>
        <v>0</v>
      </c>
      <c r="GV862" s="23">
        <f>IF(OR(GU862=0.05,GU862=0),GU862,IF(AND(GU862&gt;0.051,GU862&lt;0.1),0.1,IF(AND(GU862&gt;0.001,GU862&lt;0.05),0.05,GU862)))</f>
        <v>0</v>
      </c>
      <c r="GW862" s="23">
        <f>GS862+GT862+GV862</f>
        <v>0</v>
      </c>
      <c r="GX862">
        <f>IF(HB861&gt;0,GX861,0)</f>
        <v>0</v>
      </c>
      <c r="GY862" s="7">
        <f>ROUND(GD862+GJ862+GW862+GX862,2)</f>
        <v>0</v>
      </c>
      <c r="GZ862" s="7">
        <f>IF(AND(GY862&gt;0,GY863=0),GY862,0)</f>
        <v>0</v>
      </c>
      <c r="HA862" s="7">
        <f>IF(HB861&gt;0,HA861,0)</f>
        <v>0</v>
      </c>
      <c r="HB862" s="7">
        <f>IF(ROUND(GY862-HA862,2)&gt;0,ROUND(GY862-HA862,2),0)</f>
        <v>0</v>
      </c>
    </row>
    <row r="863" spans="1:235">
      <c r="BB863">
        <v>861</v>
      </c>
      <c r="BC863" s="7">
        <f>IF(BW862&gt;0,BC862-1000,BC862)</f>
        <v>0</v>
      </c>
      <c r="BD863" s="20">
        <f>IF(BW862&gt;0,ROUND(PMT($F$92/12,$F$96*12,-BC863),5),0)</f>
        <v>0</v>
      </c>
      <c r="BE863" s="15">
        <f>IF(BW862&gt;0,ROUND(BC863*$E$1/1000,2),0)</f>
        <v>0</v>
      </c>
      <c r="BF863" s="15">
        <f>IF(BW862&gt;0,ROUND(MIN(BC863,$F$168)*$BF$1,2),0)</f>
        <v>0</v>
      </c>
      <c r="BG863" s="22">
        <v>0</v>
      </c>
      <c r="BH863" s="22">
        <f>IF(BW862&gt;0,ROUND(MIN(BC863,$F$168)*$BH$1,0),0)</f>
        <v>0</v>
      </c>
      <c r="BI863" s="22">
        <f>IF(BW862&gt;0,ROUND(MIN(BC863,$F$168)*$BI$1,2),0)</f>
        <v>0</v>
      </c>
      <c r="BJ863" s="22">
        <f>IF(BW862&gt;0,ROUND(MIN(BC863,$F$168)*$BJ$1,2),0)</f>
        <v>0</v>
      </c>
      <c r="BK863" s="22">
        <f>IF(BW862&gt;0,ROUND(MIN(BC863,$F$168)*$BK$1,2),0)</f>
        <v>0</v>
      </c>
      <c r="BL863" s="15">
        <f>IF(BW862&gt;0,BF863+SUM(BH863:BK863),0)</f>
        <v>0</v>
      </c>
      <c r="BM863" s="22">
        <f>IF(BW862&gt;0,ROUND(BL863/12,2),0)</f>
        <v>0</v>
      </c>
      <c r="BN863" s="9">
        <f>INT(BM863)</f>
        <v>0</v>
      </c>
      <c r="BO863" s="23">
        <f>INT((BM863-BN863)*10)/10</f>
        <v>0</v>
      </c>
      <c r="BP863" s="17">
        <f>BM863-BN863-BO863</f>
        <v>0</v>
      </c>
      <c r="BQ863" s="23">
        <f>IF(OR(BP863=0.05,BP863=0),BP863,IF(AND(BP863&gt;0.051,BP863&lt;0.1),0.1,IF(AND(BP863&gt;0.001,BP863&lt;0.05),0.05,BP863)))</f>
        <v>0</v>
      </c>
      <c r="BR863" s="23">
        <f>BN863+BO863+BQ863</f>
        <v>0</v>
      </c>
      <c r="BS863">
        <f>IF(BW862&gt;0,BS862,0)</f>
        <v>0</v>
      </c>
      <c r="BT863" s="7">
        <f>SUM(BD863:BE863)+BR863+BS863</f>
        <v>0</v>
      </c>
      <c r="BU863" s="7">
        <f>IF(AND(BT863&gt;0,BT864=0),BT863,0)</f>
        <v>0</v>
      </c>
      <c r="BV863" s="7">
        <f>IF(BW862&gt;0,BV862,0)</f>
        <v>0</v>
      </c>
      <c r="BW863" s="7">
        <f>IF(ROUND(BT863-BV863,2)&gt;0,ROUND(BT863-BV863,2),0)</f>
        <v>0</v>
      </c>
      <c r="CB863">
        <v>861</v>
      </c>
      <c r="CC863" s="7">
        <f>IF(DB862&gt;0,CC862-1000,CC862)</f>
        <v>0</v>
      </c>
      <c r="CD863" s="20">
        <f>IF(DB862&gt;0,ROUND(PMT($F$92/12,$F$96*12,-CC863),5),0)</f>
        <v>0</v>
      </c>
      <c r="CE863" s="15">
        <f>IF(DB862&gt;0,ROUND(CC863*$CE$1/1000,2),0)</f>
        <v>0</v>
      </c>
      <c r="CF863" s="9">
        <f>INT(CE863)</f>
        <v>0</v>
      </c>
      <c r="CG863" s="23">
        <f>INT((CE863-CF863)*10)/10</f>
        <v>0</v>
      </c>
      <c r="CH863" s="17">
        <f>CE863-CF863-CG863</f>
        <v>0</v>
      </c>
      <c r="CI863" s="23">
        <f>IF(OR(CH863=0.05,CH863=0),CH863,IF(AND(CH863&gt;0.051,CH863&lt;0.1),0.1,IF(AND(CH863&gt;0.001,CH863&lt;0.05),0.05,CH863)))</f>
        <v>0</v>
      </c>
      <c r="CJ863" s="23">
        <f>CF863+CG863+CI863</f>
        <v>0</v>
      </c>
      <c r="CK863" s="15">
        <f>IF(DB862&gt;0,ROUND($CD$1*$CK$1,2),0)</f>
        <v>0</v>
      </c>
      <c r="CL863" s="22">
        <v>0</v>
      </c>
      <c r="CM863" s="22">
        <f>IF(DB862&gt;0,ROUND($CD$1*$CM$1,2),0)</f>
        <v>0</v>
      </c>
      <c r="CN863" s="22">
        <f>IF(DB862&gt;0,ROUND($CD$1*$CN$1,2),0)</f>
        <v>0</v>
      </c>
      <c r="CO863" s="22">
        <f>IF(DB862&gt;0,ROUND($CD$1*$CO$1,2),0)</f>
        <v>0</v>
      </c>
      <c r="CP863" s="22">
        <f>IF(DB862&gt;0,ROUND($CD$1*$CP$1,2),0)</f>
        <v>0</v>
      </c>
      <c r="CQ863" s="15">
        <f>IF(DB862&gt;0,CK863+SUM(CM863:CP863),0)</f>
        <v>0</v>
      </c>
      <c r="CR863" s="22">
        <f>IF(DB862&gt;0,ROUND(CQ863/12,2),0)</f>
        <v>0</v>
      </c>
      <c r="CS863" s="9">
        <f>INT(CR863)</f>
        <v>0</v>
      </c>
      <c r="CT863" s="23">
        <f>INT((CR863-CS863)*10)/10</f>
        <v>0</v>
      </c>
      <c r="CU863" s="17">
        <f>CR863-CS863-CT863</f>
        <v>0</v>
      </c>
      <c r="CV863" s="23">
        <f>IF(OR(CU863=0.05,CU863=0),CU863,IF(AND(CU863&gt;0.051,CU863&lt;0.1),0.1,IF(AND(CU863&gt;0.001,CU863&lt;0.05),0.05,CU863)))</f>
        <v>0</v>
      </c>
      <c r="CW863" s="23">
        <f>CS863+CT863+CV863</f>
        <v>0</v>
      </c>
      <c r="CX863">
        <f>IF(DB862&gt;0,CX862,0)</f>
        <v>0</v>
      </c>
      <c r="CY863" s="7">
        <f>ROUND(CD863+CJ863+CW863+CX863,2)</f>
        <v>0</v>
      </c>
      <c r="CZ863" s="7">
        <f>IF(AND(CY863&gt;0,CY864=0),CY863,0)</f>
        <v>0</v>
      </c>
      <c r="DA863" s="7">
        <f>IF(DB862&gt;0,DA862,0)</f>
        <v>0</v>
      </c>
      <c r="DB863" s="7">
        <f>IF(ROUND(CY863-DA863,2)&gt;0,ROUND(CY863-DA863,2),0)</f>
        <v>0</v>
      </c>
      <c r="EB863">
        <v>861</v>
      </c>
      <c r="EC863" s="7">
        <f>IF(FB862&gt;0,EC862-1000,EC862)</f>
        <v>0</v>
      </c>
      <c r="ED863" s="20">
        <f>IF(FB862&gt;0,ROUND(PMT($F$92/12,$F$96*12,-EC863),5),0)</f>
        <v>0</v>
      </c>
      <c r="EE863" s="15">
        <f>IF(FB862&gt;0,ROUND(EC863*$EE$1/1000,2),0)</f>
        <v>0</v>
      </c>
      <c r="EF863" s="9">
        <f>INT(EE863)</f>
        <v>0</v>
      </c>
      <c r="EG863" s="23">
        <f>INT((EE863-EF863)*10)/10</f>
        <v>0</v>
      </c>
      <c r="EH863" s="17">
        <f>EE863-EF863-EG863</f>
        <v>0</v>
      </c>
      <c r="EI863" s="23">
        <f>IF(OR(EH863=0.05,EH863=0),EH863,IF(AND(EH863&gt;0.051,EH863&lt;0.1),0.1,IF(AND(EH863&gt;0.001,EH863&lt;0.05),0.05,EH863)))</f>
        <v>0</v>
      </c>
      <c r="EJ863" s="23">
        <f>EF863+EG863+EI863</f>
        <v>0</v>
      </c>
      <c r="EK863" s="15">
        <f>IF(FB862&gt;0,ROUND($ED$1*$EK$1,2),0)</f>
        <v>0</v>
      </c>
      <c r="EL863" s="22">
        <v>0</v>
      </c>
      <c r="EM863" s="22">
        <f>IF(FB862&gt;0,ROUND($ED$1*$EM$1,0),0)</f>
        <v>0</v>
      </c>
      <c r="EN863" s="22">
        <f>IF(FB862&gt;0,ROUND($ED$1*$EN$1,2),0)</f>
        <v>0</v>
      </c>
      <c r="EO863" s="22">
        <f>IF(FB862&gt;0,ROUND($ED$1*$EO$1,2),0)</f>
        <v>0</v>
      </c>
      <c r="EP863" s="22">
        <f>IF(FB862&gt;0,ROUND($ED$1*$EP$1,2),0)</f>
        <v>0</v>
      </c>
      <c r="EQ863" s="15">
        <f>IF(FB862&gt;0,EK863+SUM(EM863:EP863),0)</f>
        <v>0</v>
      </c>
      <c r="ER863" s="22">
        <f>IF(FB862&gt;0,ROUND(EQ863/12,2),0)</f>
        <v>0</v>
      </c>
      <c r="ES863" s="9">
        <f>INT(ER863)</f>
        <v>0</v>
      </c>
      <c r="ET863" s="23">
        <f>INT((ER863-ES863)*10)/10</f>
        <v>0</v>
      </c>
      <c r="EU863" s="17">
        <f>ER863-ES863-ET863</f>
        <v>0</v>
      </c>
      <c r="EV863" s="23">
        <f>IF(OR(EU863=0.05,EU863=0),EU863,IF(AND(EU863&gt;0.051,EU863&lt;0.1),0.1,IF(AND(EU863&gt;0.001,EU863&lt;0.05),0.05,EU863)))</f>
        <v>0</v>
      </c>
      <c r="EW863" s="23">
        <f>ES863+ET863+EV863</f>
        <v>0</v>
      </c>
      <c r="EX863">
        <f>IF(FB862&gt;0,EX862,0)</f>
        <v>0</v>
      </c>
      <c r="EY863" s="7">
        <f>ROUND(ED863+EJ863+EW863+EX863,2)</f>
        <v>0</v>
      </c>
      <c r="EZ863" s="7">
        <f>IF(AND(EY863&gt;0,EY864=0),EY863,0)</f>
        <v>0</v>
      </c>
      <c r="FA863" s="7">
        <f>IF(FB862&gt;0,FA862,0)</f>
        <v>0</v>
      </c>
      <c r="FB863" s="7">
        <f>IF(ROUND(EY863-FA863,2)&gt;0,ROUND(EY863-FA863,2),0)</f>
        <v>0</v>
      </c>
      <c r="GB863">
        <v>861</v>
      </c>
      <c r="GC863" s="7">
        <f>IF(HB862&gt;0,GC862-1000,GC862)</f>
        <v>0</v>
      </c>
      <c r="GD863" s="20">
        <f>IF(HB862&gt;0,ROUND(PMT($F$92/12,$F$96*12,-GC863),5),0)</f>
        <v>0</v>
      </c>
      <c r="GE863" s="15">
        <f>IF(HB862&gt;0,ROUND(GC863*$GE$1/1000,2),0)</f>
        <v>0</v>
      </c>
      <c r="GF863" s="9">
        <f>INT(GE863)</f>
        <v>0</v>
      </c>
      <c r="GG863" s="23">
        <f>INT((GE863-GF863)*10)/10</f>
        <v>0</v>
      </c>
      <c r="GH863" s="17">
        <f>GE863-GF863-GG863</f>
        <v>0</v>
      </c>
      <c r="GI863" s="23">
        <f>IF(OR(GH863=0.05,GH863=0),GH863,IF(AND(GH863&gt;0.051,GH863&lt;0.1),0.1,IF(AND(GH863&gt;0.001,GH863&lt;0.05),0.05,GH863)))</f>
        <v>0</v>
      </c>
      <c r="GJ863" s="23">
        <f>GF863+GG863+GI863</f>
        <v>0</v>
      </c>
      <c r="GK863" s="15">
        <f>IF(HB862&gt;0,ROUND($GD$1*$GK$1,2),0)</f>
        <v>0</v>
      </c>
      <c r="GL863" s="22">
        <v>0</v>
      </c>
      <c r="GM863" s="22">
        <f>IF(HB862&gt;0,ROUND($GD$1*$GM$1,0),0)</f>
        <v>0</v>
      </c>
      <c r="GN863" s="22">
        <f>IF(HB862&gt;0,ROUND($GD$1*$GN$1,2),0)</f>
        <v>0</v>
      </c>
      <c r="GO863" s="22">
        <f>IF(HB862&gt;0,ROUND($GD$1*$GO$1,2),0)</f>
        <v>0</v>
      </c>
      <c r="GP863" s="22">
        <f>IF(HB862&gt;0,ROUND($GD$1*$GP$1,2),0)</f>
        <v>0</v>
      </c>
      <c r="GQ863" s="15">
        <f>IF(HB862&gt;0,GK863+SUM(GM863:GP863),0)</f>
        <v>0</v>
      </c>
      <c r="GR863" s="22">
        <f>IF(HB862&gt;0,ROUND(GQ863/12,2),0)</f>
        <v>0</v>
      </c>
      <c r="GS863" s="9">
        <f>INT(GR863)</f>
        <v>0</v>
      </c>
      <c r="GT863" s="23">
        <f>INT((GR863-GS863)*10)/10</f>
        <v>0</v>
      </c>
      <c r="GU863" s="17">
        <f>GR863-GS863-GT863</f>
        <v>0</v>
      </c>
      <c r="GV863" s="23">
        <f>IF(OR(GU863=0.05,GU863=0),GU863,IF(AND(GU863&gt;0.051,GU863&lt;0.1),0.1,IF(AND(GU863&gt;0.001,GU863&lt;0.05),0.05,GU863)))</f>
        <v>0</v>
      </c>
      <c r="GW863" s="23">
        <f>GS863+GT863+GV863</f>
        <v>0</v>
      </c>
      <c r="GX863">
        <f>IF(HB862&gt;0,GX862,0)</f>
        <v>0</v>
      </c>
      <c r="GY863" s="7">
        <f>ROUND(GD863+GJ863+GW863+GX863,2)</f>
        <v>0</v>
      </c>
      <c r="GZ863" s="7">
        <f>IF(AND(GY863&gt;0,GY864=0),GY863,0)</f>
        <v>0</v>
      </c>
      <c r="HA863" s="7">
        <f>IF(HB862&gt;0,HA862,0)</f>
        <v>0</v>
      </c>
      <c r="HB863" s="7">
        <f>IF(ROUND(GY863-HA863,2)&gt;0,ROUND(GY863-HA863,2),0)</f>
        <v>0</v>
      </c>
    </row>
    <row r="864" spans="1:235">
      <c r="BB864">
        <v>862</v>
      </c>
      <c r="BC864" s="7">
        <f>IF(BW863&gt;0,BC863-1000,BC863)</f>
        <v>0</v>
      </c>
      <c r="BD864" s="20">
        <f>IF(BW863&gt;0,ROUND(PMT($F$92/12,$F$96*12,-BC864),5),0)</f>
        <v>0</v>
      </c>
      <c r="BE864" s="15">
        <f>IF(BW863&gt;0,ROUND(BC864*$E$1/1000,2),0)</f>
        <v>0</v>
      </c>
      <c r="BF864" s="15">
        <f>IF(BW863&gt;0,ROUND(MIN(BC864,$F$168)*$BF$1,2),0)</f>
        <v>0</v>
      </c>
      <c r="BG864" s="22">
        <v>0</v>
      </c>
      <c r="BH864" s="22">
        <f>IF(BW863&gt;0,ROUND(MIN(BC864,$F$168)*$BH$1,0),0)</f>
        <v>0</v>
      </c>
      <c r="BI864" s="22">
        <f>IF(BW863&gt;0,ROUND(MIN(BC864,$F$168)*$BI$1,2),0)</f>
        <v>0</v>
      </c>
      <c r="BJ864" s="22">
        <f>IF(BW863&gt;0,ROUND(MIN(BC864,$F$168)*$BJ$1,2),0)</f>
        <v>0</v>
      </c>
      <c r="BK864" s="22">
        <f>IF(BW863&gt;0,ROUND(MIN(BC864,$F$168)*$BK$1,2),0)</f>
        <v>0</v>
      </c>
      <c r="BL864" s="15">
        <f>IF(BW863&gt;0,BF864+SUM(BH864:BK864),0)</f>
        <v>0</v>
      </c>
      <c r="BM864" s="22">
        <f>IF(BW863&gt;0,ROUND(BL864/12,2),0)</f>
        <v>0</v>
      </c>
      <c r="BN864" s="9">
        <f>INT(BM864)</f>
        <v>0</v>
      </c>
      <c r="BO864" s="23">
        <f>INT((BM864-BN864)*10)/10</f>
        <v>0</v>
      </c>
      <c r="BP864" s="17">
        <f>BM864-BN864-BO864</f>
        <v>0</v>
      </c>
      <c r="BQ864" s="23">
        <f>IF(OR(BP864=0.05,BP864=0),BP864,IF(AND(BP864&gt;0.051,BP864&lt;0.1),0.1,IF(AND(BP864&gt;0.001,BP864&lt;0.05),0.05,BP864)))</f>
        <v>0</v>
      </c>
      <c r="BR864" s="23">
        <f>BN864+BO864+BQ864</f>
        <v>0</v>
      </c>
      <c r="BS864">
        <f>IF(BW863&gt;0,BS863,0)</f>
        <v>0</v>
      </c>
      <c r="BT864" s="7">
        <f>SUM(BD864:BE864)+BR864+BS864</f>
        <v>0</v>
      </c>
      <c r="BU864" s="7">
        <f>IF(AND(BT864&gt;0,BT865=0),BT864,0)</f>
        <v>0</v>
      </c>
      <c r="BV864" s="7">
        <f>IF(BW863&gt;0,BV863,0)</f>
        <v>0</v>
      </c>
      <c r="BW864" s="7">
        <f>IF(ROUND(BT864-BV864,2)&gt;0,ROUND(BT864-BV864,2),0)</f>
        <v>0</v>
      </c>
      <c r="CB864">
        <v>862</v>
      </c>
      <c r="CC864" s="7">
        <f>IF(DB863&gt;0,CC863-1000,CC863)</f>
        <v>0</v>
      </c>
      <c r="CD864" s="20">
        <f>IF(DB863&gt;0,ROUND(PMT($F$92/12,$F$96*12,-CC864),5),0)</f>
        <v>0</v>
      </c>
      <c r="CE864" s="15">
        <f>IF(DB863&gt;0,ROUND(CC864*$CE$1/1000,2),0)</f>
        <v>0</v>
      </c>
      <c r="CF864" s="9">
        <f>INT(CE864)</f>
        <v>0</v>
      </c>
      <c r="CG864" s="23">
        <f>INT((CE864-CF864)*10)/10</f>
        <v>0</v>
      </c>
      <c r="CH864" s="17">
        <f>CE864-CF864-CG864</f>
        <v>0</v>
      </c>
      <c r="CI864" s="23">
        <f>IF(OR(CH864=0.05,CH864=0),CH864,IF(AND(CH864&gt;0.051,CH864&lt;0.1),0.1,IF(AND(CH864&gt;0.001,CH864&lt;0.05),0.05,CH864)))</f>
        <v>0</v>
      </c>
      <c r="CJ864" s="23">
        <f>CF864+CG864+CI864</f>
        <v>0</v>
      </c>
      <c r="CK864" s="15">
        <f>IF(DB863&gt;0,ROUND($CD$1*$CK$1,2),0)</f>
        <v>0</v>
      </c>
      <c r="CL864" s="22">
        <v>0</v>
      </c>
      <c r="CM864" s="22">
        <f>IF(DB863&gt;0,ROUND($CD$1*$CM$1,2),0)</f>
        <v>0</v>
      </c>
      <c r="CN864" s="22">
        <f>IF(DB863&gt;0,ROUND($CD$1*$CN$1,2),0)</f>
        <v>0</v>
      </c>
      <c r="CO864" s="22">
        <f>IF(DB863&gt;0,ROUND($CD$1*$CO$1,2),0)</f>
        <v>0</v>
      </c>
      <c r="CP864" s="22">
        <f>IF(DB863&gt;0,ROUND($CD$1*$CP$1,2),0)</f>
        <v>0</v>
      </c>
      <c r="CQ864" s="15">
        <f>IF(DB863&gt;0,CK864+SUM(CM864:CP864),0)</f>
        <v>0</v>
      </c>
      <c r="CR864" s="22">
        <f>IF(DB863&gt;0,ROUND(CQ864/12,2),0)</f>
        <v>0</v>
      </c>
      <c r="CS864" s="9">
        <f>INT(CR864)</f>
        <v>0</v>
      </c>
      <c r="CT864" s="23">
        <f>INT((CR864-CS864)*10)/10</f>
        <v>0</v>
      </c>
      <c r="CU864" s="17">
        <f>CR864-CS864-CT864</f>
        <v>0</v>
      </c>
      <c r="CV864" s="23">
        <f>IF(OR(CU864=0.05,CU864=0),CU864,IF(AND(CU864&gt;0.051,CU864&lt;0.1),0.1,IF(AND(CU864&gt;0.001,CU864&lt;0.05),0.05,CU864)))</f>
        <v>0</v>
      </c>
      <c r="CW864" s="23">
        <f>CS864+CT864+CV864</f>
        <v>0</v>
      </c>
      <c r="CX864">
        <f>IF(DB863&gt;0,CX863,0)</f>
        <v>0</v>
      </c>
      <c r="CY864" s="7">
        <f>ROUND(CD864+CJ864+CW864+CX864,2)</f>
        <v>0</v>
      </c>
      <c r="CZ864" s="7">
        <f>IF(AND(CY864&gt;0,CY865=0),CY864,0)</f>
        <v>0</v>
      </c>
      <c r="DA864" s="7">
        <f>IF(DB863&gt;0,DA863,0)</f>
        <v>0</v>
      </c>
      <c r="DB864" s="7">
        <f>IF(ROUND(CY864-DA864,2)&gt;0,ROUND(CY864-DA864,2),0)</f>
        <v>0</v>
      </c>
      <c r="EB864">
        <v>862</v>
      </c>
      <c r="EC864" s="7">
        <f>IF(FB863&gt;0,EC863-1000,EC863)</f>
        <v>0</v>
      </c>
      <c r="ED864" s="20">
        <f>IF(FB863&gt;0,ROUND(PMT($F$92/12,$F$96*12,-EC864),5),0)</f>
        <v>0</v>
      </c>
      <c r="EE864" s="15">
        <f>IF(FB863&gt;0,ROUND(EC864*$EE$1/1000,2),0)</f>
        <v>0</v>
      </c>
      <c r="EF864" s="9">
        <f>INT(EE864)</f>
        <v>0</v>
      </c>
      <c r="EG864" s="23">
        <f>INT((EE864-EF864)*10)/10</f>
        <v>0</v>
      </c>
      <c r="EH864" s="17">
        <f>EE864-EF864-EG864</f>
        <v>0</v>
      </c>
      <c r="EI864" s="23">
        <f>IF(OR(EH864=0.05,EH864=0),EH864,IF(AND(EH864&gt;0.051,EH864&lt;0.1),0.1,IF(AND(EH864&gt;0.001,EH864&lt;0.05),0.05,EH864)))</f>
        <v>0</v>
      </c>
      <c r="EJ864" s="23">
        <f>EF864+EG864+EI864</f>
        <v>0</v>
      </c>
      <c r="EK864" s="15">
        <f>IF(FB863&gt;0,ROUND($ED$1*$EK$1,2),0)</f>
        <v>0</v>
      </c>
      <c r="EL864" s="22">
        <v>0</v>
      </c>
      <c r="EM864" s="22">
        <f>IF(FB863&gt;0,ROUND($ED$1*$EM$1,0),0)</f>
        <v>0</v>
      </c>
      <c r="EN864" s="22">
        <f>IF(FB863&gt;0,ROUND($ED$1*$EN$1,2),0)</f>
        <v>0</v>
      </c>
      <c r="EO864" s="22">
        <f>IF(FB863&gt;0,ROUND($ED$1*$EO$1,2),0)</f>
        <v>0</v>
      </c>
      <c r="EP864" s="22">
        <f>IF(FB863&gt;0,ROUND($ED$1*$EP$1,2),0)</f>
        <v>0</v>
      </c>
      <c r="EQ864" s="15">
        <f>IF(FB863&gt;0,EK864+SUM(EM864:EP864),0)</f>
        <v>0</v>
      </c>
      <c r="ER864" s="22">
        <f>IF(FB863&gt;0,ROUND(EQ864/12,2),0)</f>
        <v>0</v>
      </c>
      <c r="ES864" s="9">
        <f>INT(ER864)</f>
        <v>0</v>
      </c>
      <c r="ET864" s="23">
        <f>INT((ER864-ES864)*10)/10</f>
        <v>0</v>
      </c>
      <c r="EU864" s="17">
        <f>ER864-ES864-ET864</f>
        <v>0</v>
      </c>
      <c r="EV864" s="23">
        <f>IF(OR(EU864=0.05,EU864=0),EU864,IF(AND(EU864&gt;0.051,EU864&lt;0.1),0.1,IF(AND(EU864&gt;0.001,EU864&lt;0.05),0.05,EU864)))</f>
        <v>0</v>
      </c>
      <c r="EW864" s="23">
        <f>ES864+ET864+EV864</f>
        <v>0</v>
      </c>
      <c r="EX864">
        <f>IF(FB863&gt;0,EX863,0)</f>
        <v>0</v>
      </c>
      <c r="EY864" s="7">
        <f>ROUND(ED864+EJ864+EW864+EX864,2)</f>
        <v>0</v>
      </c>
      <c r="EZ864" s="7">
        <f>IF(AND(EY864&gt;0,EY865=0),EY864,0)</f>
        <v>0</v>
      </c>
      <c r="FA864" s="7">
        <f>IF(FB863&gt;0,FA863,0)</f>
        <v>0</v>
      </c>
      <c r="FB864" s="7">
        <f>IF(ROUND(EY864-FA864,2)&gt;0,ROUND(EY864-FA864,2),0)</f>
        <v>0</v>
      </c>
      <c r="GB864">
        <v>862</v>
      </c>
      <c r="GC864" s="7">
        <f>IF(HB863&gt;0,GC863-1000,GC863)</f>
        <v>0</v>
      </c>
      <c r="GD864" s="20">
        <f>IF(HB863&gt;0,ROUND(PMT($F$92/12,$F$96*12,-GC864),5),0)</f>
        <v>0</v>
      </c>
      <c r="GE864" s="15">
        <f>IF(HB863&gt;0,ROUND(GC864*$GE$1/1000,2),0)</f>
        <v>0</v>
      </c>
      <c r="GF864" s="9">
        <f>INT(GE864)</f>
        <v>0</v>
      </c>
      <c r="GG864" s="23">
        <f>INT((GE864-GF864)*10)/10</f>
        <v>0</v>
      </c>
      <c r="GH864" s="17">
        <f>GE864-GF864-GG864</f>
        <v>0</v>
      </c>
      <c r="GI864" s="23">
        <f>IF(OR(GH864=0.05,GH864=0),GH864,IF(AND(GH864&gt;0.051,GH864&lt;0.1),0.1,IF(AND(GH864&gt;0.001,GH864&lt;0.05),0.05,GH864)))</f>
        <v>0</v>
      </c>
      <c r="GJ864" s="23">
        <f>GF864+GG864+GI864</f>
        <v>0</v>
      </c>
      <c r="GK864" s="15">
        <f>IF(HB863&gt;0,ROUND($GD$1*$GK$1,2),0)</f>
        <v>0</v>
      </c>
      <c r="GL864" s="22">
        <v>0</v>
      </c>
      <c r="GM864" s="22">
        <f>IF(HB863&gt;0,ROUND($GD$1*$GM$1,0),0)</f>
        <v>0</v>
      </c>
      <c r="GN864" s="22">
        <f>IF(HB863&gt;0,ROUND($GD$1*$GN$1,2),0)</f>
        <v>0</v>
      </c>
      <c r="GO864" s="22">
        <f>IF(HB863&gt;0,ROUND($GD$1*$GO$1,2),0)</f>
        <v>0</v>
      </c>
      <c r="GP864" s="22">
        <f>IF(HB863&gt;0,ROUND($GD$1*$GP$1,2),0)</f>
        <v>0</v>
      </c>
      <c r="GQ864" s="15">
        <f>IF(HB863&gt;0,GK864+SUM(GM864:GP864),0)</f>
        <v>0</v>
      </c>
      <c r="GR864" s="22">
        <f>IF(HB863&gt;0,ROUND(GQ864/12,2),0)</f>
        <v>0</v>
      </c>
      <c r="GS864" s="9">
        <f>INT(GR864)</f>
        <v>0</v>
      </c>
      <c r="GT864" s="23">
        <f>INT((GR864-GS864)*10)/10</f>
        <v>0</v>
      </c>
      <c r="GU864" s="17">
        <f>GR864-GS864-GT864</f>
        <v>0</v>
      </c>
      <c r="GV864" s="23">
        <f>IF(OR(GU864=0.05,GU864=0),GU864,IF(AND(GU864&gt;0.051,GU864&lt;0.1),0.1,IF(AND(GU864&gt;0.001,GU864&lt;0.05),0.05,GU864)))</f>
        <v>0</v>
      </c>
      <c r="GW864" s="23">
        <f>GS864+GT864+GV864</f>
        <v>0</v>
      </c>
      <c r="GX864">
        <f>IF(HB863&gt;0,GX863,0)</f>
        <v>0</v>
      </c>
      <c r="GY864" s="7">
        <f>ROUND(GD864+GJ864+GW864+GX864,2)</f>
        <v>0</v>
      </c>
      <c r="GZ864" s="7">
        <f>IF(AND(GY864&gt;0,GY865=0),GY864,0)</f>
        <v>0</v>
      </c>
      <c r="HA864" s="7">
        <f>IF(HB863&gt;0,HA863,0)</f>
        <v>0</v>
      </c>
      <c r="HB864" s="7">
        <f>IF(ROUND(GY864-HA864,2)&gt;0,ROUND(GY864-HA864,2),0)</f>
        <v>0</v>
      </c>
    </row>
    <row r="865" spans="1:235">
      <c r="BB865">
        <v>863</v>
      </c>
      <c r="BC865" s="7">
        <f>IF(BW864&gt;0,BC864-1000,BC864)</f>
        <v>0</v>
      </c>
      <c r="BD865" s="20">
        <f>IF(BW864&gt;0,ROUND(PMT($F$92/12,$F$96*12,-BC865),5),0)</f>
        <v>0</v>
      </c>
      <c r="BE865" s="15">
        <f>IF(BW864&gt;0,ROUND(BC865*$E$1/1000,2),0)</f>
        <v>0</v>
      </c>
      <c r="BF865" s="15">
        <f>IF(BW864&gt;0,ROUND(MIN(BC865,$F$168)*$BF$1,2),0)</f>
        <v>0</v>
      </c>
      <c r="BG865" s="22">
        <v>0</v>
      </c>
      <c r="BH865" s="22">
        <f>IF(BW864&gt;0,ROUND(MIN(BC865,$F$168)*$BH$1,0),0)</f>
        <v>0</v>
      </c>
      <c r="BI865" s="22">
        <f>IF(BW864&gt;0,ROUND(MIN(BC865,$F$168)*$BI$1,2),0)</f>
        <v>0</v>
      </c>
      <c r="BJ865" s="22">
        <f>IF(BW864&gt;0,ROUND(MIN(BC865,$F$168)*$BJ$1,2),0)</f>
        <v>0</v>
      </c>
      <c r="BK865" s="22">
        <f>IF(BW864&gt;0,ROUND(MIN(BC865,$F$168)*$BK$1,2),0)</f>
        <v>0</v>
      </c>
      <c r="BL865" s="15">
        <f>IF(BW864&gt;0,BF865+SUM(BH865:BK865),0)</f>
        <v>0</v>
      </c>
      <c r="BM865" s="22">
        <f>IF(BW864&gt;0,ROUND(BL865/12,2),0)</f>
        <v>0</v>
      </c>
      <c r="BN865" s="9">
        <f>INT(BM865)</f>
        <v>0</v>
      </c>
      <c r="BO865" s="23">
        <f>INT((BM865-BN865)*10)/10</f>
        <v>0</v>
      </c>
      <c r="BP865" s="17">
        <f>BM865-BN865-BO865</f>
        <v>0</v>
      </c>
      <c r="BQ865" s="23">
        <f>IF(OR(BP865=0.05,BP865=0),BP865,IF(AND(BP865&gt;0.051,BP865&lt;0.1),0.1,IF(AND(BP865&gt;0.001,BP865&lt;0.05),0.05,BP865)))</f>
        <v>0</v>
      </c>
      <c r="BR865" s="23">
        <f>BN865+BO865+BQ865</f>
        <v>0</v>
      </c>
      <c r="BS865">
        <f>IF(BW864&gt;0,BS864,0)</f>
        <v>0</v>
      </c>
      <c r="BT865" s="7">
        <f>SUM(BD865:BE865)+BR865+BS865</f>
        <v>0</v>
      </c>
      <c r="BU865" s="7">
        <f>IF(AND(BT865&gt;0,BT866=0),BT865,0)</f>
        <v>0</v>
      </c>
      <c r="BV865" s="7">
        <f>IF(BW864&gt;0,BV864,0)</f>
        <v>0</v>
      </c>
      <c r="BW865" s="7">
        <f>IF(ROUND(BT865-BV865,2)&gt;0,ROUND(BT865-BV865,2),0)</f>
        <v>0</v>
      </c>
      <c r="CB865">
        <v>863</v>
      </c>
      <c r="CC865" s="7">
        <f>IF(DB864&gt;0,CC864-1000,CC864)</f>
        <v>0</v>
      </c>
      <c r="CD865" s="20">
        <f>IF(DB864&gt;0,ROUND(PMT($F$92/12,$F$96*12,-CC865),5),0)</f>
        <v>0</v>
      </c>
      <c r="CE865" s="15">
        <f>IF(DB864&gt;0,ROUND(CC865*$CE$1/1000,2),0)</f>
        <v>0</v>
      </c>
      <c r="CF865" s="9">
        <f>INT(CE865)</f>
        <v>0</v>
      </c>
      <c r="CG865" s="23">
        <f>INT((CE865-CF865)*10)/10</f>
        <v>0</v>
      </c>
      <c r="CH865" s="17">
        <f>CE865-CF865-CG865</f>
        <v>0</v>
      </c>
      <c r="CI865" s="23">
        <f>IF(OR(CH865=0.05,CH865=0),CH865,IF(AND(CH865&gt;0.051,CH865&lt;0.1),0.1,IF(AND(CH865&gt;0.001,CH865&lt;0.05),0.05,CH865)))</f>
        <v>0</v>
      </c>
      <c r="CJ865" s="23">
        <f>CF865+CG865+CI865</f>
        <v>0</v>
      </c>
      <c r="CK865" s="15">
        <f>IF(DB864&gt;0,ROUND($CD$1*$CK$1,2),0)</f>
        <v>0</v>
      </c>
      <c r="CL865" s="22">
        <v>0</v>
      </c>
      <c r="CM865" s="22">
        <f>IF(DB864&gt;0,ROUND($CD$1*$CM$1,2),0)</f>
        <v>0</v>
      </c>
      <c r="CN865" s="22">
        <f>IF(DB864&gt;0,ROUND($CD$1*$CN$1,2),0)</f>
        <v>0</v>
      </c>
      <c r="CO865" s="22">
        <f>IF(DB864&gt;0,ROUND($CD$1*$CO$1,2),0)</f>
        <v>0</v>
      </c>
      <c r="CP865" s="22">
        <f>IF(DB864&gt;0,ROUND($CD$1*$CP$1,2),0)</f>
        <v>0</v>
      </c>
      <c r="CQ865" s="15">
        <f>IF(DB864&gt;0,CK865+SUM(CM865:CP865),0)</f>
        <v>0</v>
      </c>
      <c r="CR865" s="22">
        <f>IF(DB864&gt;0,ROUND(CQ865/12,2),0)</f>
        <v>0</v>
      </c>
      <c r="CS865" s="9">
        <f>INT(CR865)</f>
        <v>0</v>
      </c>
      <c r="CT865" s="23">
        <f>INT((CR865-CS865)*10)/10</f>
        <v>0</v>
      </c>
      <c r="CU865" s="17">
        <f>CR865-CS865-CT865</f>
        <v>0</v>
      </c>
      <c r="CV865" s="23">
        <f>IF(OR(CU865=0.05,CU865=0),CU865,IF(AND(CU865&gt;0.051,CU865&lt;0.1),0.1,IF(AND(CU865&gt;0.001,CU865&lt;0.05),0.05,CU865)))</f>
        <v>0</v>
      </c>
      <c r="CW865" s="23">
        <f>CS865+CT865+CV865</f>
        <v>0</v>
      </c>
      <c r="CX865">
        <f>IF(DB864&gt;0,CX864,0)</f>
        <v>0</v>
      </c>
      <c r="CY865" s="7">
        <f>ROUND(CD865+CJ865+CW865+CX865,2)</f>
        <v>0</v>
      </c>
      <c r="CZ865" s="7">
        <f>IF(AND(CY865&gt;0,CY866=0),CY865,0)</f>
        <v>0</v>
      </c>
      <c r="DA865" s="7">
        <f>IF(DB864&gt;0,DA864,0)</f>
        <v>0</v>
      </c>
      <c r="DB865" s="7">
        <f>IF(ROUND(CY865-DA865,2)&gt;0,ROUND(CY865-DA865,2),0)</f>
        <v>0</v>
      </c>
      <c r="EB865">
        <v>863</v>
      </c>
      <c r="EC865" s="7">
        <f>IF(FB864&gt;0,EC864-1000,EC864)</f>
        <v>0</v>
      </c>
      <c r="ED865" s="20">
        <f>IF(FB864&gt;0,ROUND(PMT($F$92/12,$F$96*12,-EC865),5),0)</f>
        <v>0</v>
      </c>
      <c r="EE865" s="15">
        <f>IF(FB864&gt;0,ROUND(EC865*$EE$1/1000,2),0)</f>
        <v>0</v>
      </c>
      <c r="EF865" s="9">
        <f>INT(EE865)</f>
        <v>0</v>
      </c>
      <c r="EG865" s="23">
        <f>INT((EE865-EF865)*10)/10</f>
        <v>0</v>
      </c>
      <c r="EH865" s="17">
        <f>EE865-EF865-EG865</f>
        <v>0</v>
      </c>
      <c r="EI865" s="23">
        <f>IF(OR(EH865=0.05,EH865=0),EH865,IF(AND(EH865&gt;0.051,EH865&lt;0.1),0.1,IF(AND(EH865&gt;0.001,EH865&lt;0.05),0.05,EH865)))</f>
        <v>0</v>
      </c>
      <c r="EJ865" s="23">
        <f>EF865+EG865+EI865</f>
        <v>0</v>
      </c>
      <c r="EK865" s="15">
        <f>IF(FB864&gt;0,ROUND($ED$1*$EK$1,2),0)</f>
        <v>0</v>
      </c>
      <c r="EL865" s="22">
        <v>0</v>
      </c>
      <c r="EM865" s="22">
        <f>IF(FB864&gt;0,ROUND($ED$1*$EM$1,0),0)</f>
        <v>0</v>
      </c>
      <c r="EN865" s="22">
        <f>IF(FB864&gt;0,ROUND($ED$1*$EN$1,2),0)</f>
        <v>0</v>
      </c>
      <c r="EO865" s="22">
        <f>IF(FB864&gt;0,ROUND($ED$1*$EO$1,2),0)</f>
        <v>0</v>
      </c>
      <c r="EP865" s="22">
        <f>IF(FB864&gt;0,ROUND($ED$1*$EP$1,2),0)</f>
        <v>0</v>
      </c>
      <c r="EQ865" s="15">
        <f>IF(FB864&gt;0,EK865+SUM(EM865:EP865),0)</f>
        <v>0</v>
      </c>
      <c r="ER865" s="22">
        <f>IF(FB864&gt;0,ROUND(EQ865/12,2),0)</f>
        <v>0</v>
      </c>
      <c r="ES865" s="9">
        <f>INT(ER865)</f>
        <v>0</v>
      </c>
      <c r="ET865" s="23">
        <f>INT((ER865-ES865)*10)/10</f>
        <v>0</v>
      </c>
      <c r="EU865" s="17">
        <f>ER865-ES865-ET865</f>
        <v>0</v>
      </c>
      <c r="EV865" s="23">
        <f>IF(OR(EU865=0.05,EU865=0),EU865,IF(AND(EU865&gt;0.051,EU865&lt;0.1),0.1,IF(AND(EU865&gt;0.001,EU865&lt;0.05),0.05,EU865)))</f>
        <v>0</v>
      </c>
      <c r="EW865" s="23">
        <f>ES865+ET865+EV865</f>
        <v>0</v>
      </c>
      <c r="EX865">
        <f>IF(FB864&gt;0,EX864,0)</f>
        <v>0</v>
      </c>
      <c r="EY865" s="7">
        <f>ROUND(ED865+EJ865+EW865+EX865,2)</f>
        <v>0</v>
      </c>
      <c r="EZ865" s="7">
        <f>IF(AND(EY865&gt;0,EY866=0),EY865,0)</f>
        <v>0</v>
      </c>
      <c r="FA865" s="7">
        <f>IF(FB864&gt;0,FA864,0)</f>
        <v>0</v>
      </c>
      <c r="FB865" s="7">
        <f>IF(ROUND(EY865-FA865,2)&gt;0,ROUND(EY865-FA865,2),0)</f>
        <v>0</v>
      </c>
      <c r="GB865">
        <v>863</v>
      </c>
      <c r="GC865" s="7">
        <f>IF(HB864&gt;0,GC864-1000,GC864)</f>
        <v>0</v>
      </c>
      <c r="GD865" s="20">
        <f>IF(HB864&gt;0,ROUND(PMT($F$92/12,$F$96*12,-GC865),5),0)</f>
        <v>0</v>
      </c>
      <c r="GE865" s="15">
        <f>IF(HB864&gt;0,ROUND(GC865*$GE$1/1000,2),0)</f>
        <v>0</v>
      </c>
      <c r="GF865" s="9">
        <f>INT(GE865)</f>
        <v>0</v>
      </c>
      <c r="GG865" s="23">
        <f>INT((GE865-GF865)*10)/10</f>
        <v>0</v>
      </c>
      <c r="GH865" s="17">
        <f>GE865-GF865-GG865</f>
        <v>0</v>
      </c>
      <c r="GI865" s="23">
        <f>IF(OR(GH865=0.05,GH865=0),GH865,IF(AND(GH865&gt;0.051,GH865&lt;0.1),0.1,IF(AND(GH865&gt;0.001,GH865&lt;0.05),0.05,GH865)))</f>
        <v>0</v>
      </c>
      <c r="GJ865" s="23">
        <f>GF865+GG865+GI865</f>
        <v>0</v>
      </c>
      <c r="GK865" s="15">
        <f>IF(HB864&gt;0,ROUND($GD$1*$GK$1,2),0)</f>
        <v>0</v>
      </c>
      <c r="GL865" s="22">
        <v>0</v>
      </c>
      <c r="GM865" s="22">
        <f>IF(HB864&gt;0,ROUND($GD$1*$GM$1,0),0)</f>
        <v>0</v>
      </c>
      <c r="GN865" s="22">
        <f>IF(HB864&gt;0,ROUND($GD$1*$GN$1,2),0)</f>
        <v>0</v>
      </c>
      <c r="GO865" s="22">
        <f>IF(HB864&gt;0,ROUND($GD$1*$GO$1,2),0)</f>
        <v>0</v>
      </c>
      <c r="GP865" s="22">
        <f>IF(HB864&gt;0,ROUND($GD$1*$GP$1,2),0)</f>
        <v>0</v>
      </c>
      <c r="GQ865" s="15">
        <f>IF(HB864&gt;0,GK865+SUM(GM865:GP865),0)</f>
        <v>0</v>
      </c>
      <c r="GR865" s="22">
        <f>IF(HB864&gt;0,ROUND(GQ865/12,2),0)</f>
        <v>0</v>
      </c>
      <c r="GS865" s="9">
        <f>INT(GR865)</f>
        <v>0</v>
      </c>
      <c r="GT865" s="23">
        <f>INT((GR865-GS865)*10)/10</f>
        <v>0</v>
      </c>
      <c r="GU865" s="17">
        <f>GR865-GS865-GT865</f>
        <v>0</v>
      </c>
      <c r="GV865" s="23">
        <f>IF(OR(GU865=0.05,GU865=0),GU865,IF(AND(GU865&gt;0.051,GU865&lt;0.1),0.1,IF(AND(GU865&gt;0.001,GU865&lt;0.05),0.05,GU865)))</f>
        <v>0</v>
      </c>
      <c r="GW865" s="23">
        <f>GS865+GT865+GV865</f>
        <v>0</v>
      </c>
      <c r="GX865">
        <f>IF(HB864&gt;0,GX864,0)</f>
        <v>0</v>
      </c>
      <c r="GY865" s="7">
        <f>ROUND(GD865+GJ865+GW865+GX865,2)</f>
        <v>0</v>
      </c>
      <c r="GZ865" s="7">
        <f>IF(AND(GY865&gt;0,GY866=0),GY865,0)</f>
        <v>0</v>
      </c>
      <c r="HA865" s="7">
        <f>IF(HB864&gt;0,HA864,0)</f>
        <v>0</v>
      </c>
      <c r="HB865" s="7">
        <f>IF(ROUND(GY865-HA865,2)&gt;0,ROUND(GY865-HA865,2),0)</f>
        <v>0</v>
      </c>
    </row>
    <row r="866" spans="1:235">
      <c r="BB866">
        <v>864</v>
      </c>
      <c r="BC866" s="7">
        <f>IF(BW865&gt;0,BC865-1000,BC865)</f>
        <v>0</v>
      </c>
      <c r="BD866" s="20">
        <f>IF(BW865&gt;0,ROUND(PMT($F$92/12,$F$96*12,-BC866),5),0)</f>
        <v>0</v>
      </c>
      <c r="BE866" s="15">
        <f>IF(BW865&gt;0,ROUND(BC866*$E$1/1000,2),0)</f>
        <v>0</v>
      </c>
      <c r="BF866" s="15">
        <f>IF(BW865&gt;0,ROUND(MIN(BC866,$F$168)*$BF$1,2),0)</f>
        <v>0</v>
      </c>
      <c r="BG866" s="22">
        <v>0</v>
      </c>
      <c r="BH866" s="22">
        <f>IF(BW865&gt;0,ROUND(MIN(BC866,$F$168)*$BH$1,0),0)</f>
        <v>0</v>
      </c>
      <c r="BI866" s="22">
        <f>IF(BW865&gt;0,ROUND(MIN(BC866,$F$168)*$BI$1,2),0)</f>
        <v>0</v>
      </c>
      <c r="BJ866" s="22">
        <f>IF(BW865&gt;0,ROUND(MIN(BC866,$F$168)*$BJ$1,2),0)</f>
        <v>0</v>
      </c>
      <c r="BK866" s="22">
        <f>IF(BW865&gt;0,ROUND(MIN(BC866,$F$168)*$BK$1,2),0)</f>
        <v>0</v>
      </c>
      <c r="BL866" s="15">
        <f>IF(BW865&gt;0,BF866+SUM(BH866:BK866),0)</f>
        <v>0</v>
      </c>
      <c r="BM866" s="22">
        <f>IF(BW865&gt;0,ROUND(BL866/12,2),0)</f>
        <v>0</v>
      </c>
      <c r="BN866" s="9">
        <f>INT(BM866)</f>
        <v>0</v>
      </c>
      <c r="BO866" s="23">
        <f>INT((BM866-BN866)*10)/10</f>
        <v>0</v>
      </c>
      <c r="BP866" s="17">
        <f>BM866-BN866-BO866</f>
        <v>0</v>
      </c>
      <c r="BQ866" s="23">
        <f>IF(OR(BP866=0.05,BP866=0),BP866,IF(AND(BP866&gt;0.051,BP866&lt;0.1),0.1,IF(AND(BP866&gt;0.001,BP866&lt;0.05),0.05,BP866)))</f>
        <v>0</v>
      </c>
      <c r="BR866" s="23">
        <f>BN866+BO866+BQ866</f>
        <v>0</v>
      </c>
      <c r="BS866">
        <f>IF(BW865&gt;0,BS865,0)</f>
        <v>0</v>
      </c>
      <c r="BT866" s="7">
        <f>SUM(BD866:BE866)+BR866+BS866</f>
        <v>0</v>
      </c>
      <c r="BU866" s="7">
        <f>IF(AND(BT866&gt;0,BT867=0),BT866,0)</f>
        <v>0</v>
      </c>
      <c r="BV866" s="7">
        <f>IF(BW865&gt;0,BV865,0)</f>
        <v>0</v>
      </c>
      <c r="BW866" s="7">
        <f>IF(ROUND(BT866-BV866,2)&gt;0,ROUND(BT866-BV866,2),0)</f>
        <v>0</v>
      </c>
      <c r="CB866">
        <v>864</v>
      </c>
      <c r="CC866" s="7">
        <f>IF(DB865&gt;0,CC865-1000,CC865)</f>
        <v>0</v>
      </c>
      <c r="CD866" s="20">
        <f>IF(DB865&gt;0,ROUND(PMT($F$92/12,$F$96*12,-CC866),5),0)</f>
        <v>0</v>
      </c>
      <c r="CE866" s="15">
        <f>IF(DB865&gt;0,ROUND(CC866*$CE$1/1000,2),0)</f>
        <v>0</v>
      </c>
      <c r="CF866" s="9">
        <f>INT(CE866)</f>
        <v>0</v>
      </c>
      <c r="CG866" s="23">
        <f>INT((CE866-CF866)*10)/10</f>
        <v>0</v>
      </c>
      <c r="CH866" s="17">
        <f>CE866-CF866-CG866</f>
        <v>0</v>
      </c>
      <c r="CI866" s="23">
        <f>IF(OR(CH866=0.05,CH866=0),CH866,IF(AND(CH866&gt;0.051,CH866&lt;0.1),0.1,IF(AND(CH866&gt;0.001,CH866&lt;0.05),0.05,CH866)))</f>
        <v>0</v>
      </c>
      <c r="CJ866" s="23">
        <f>CF866+CG866+CI866</f>
        <v>0</v>
      </c>
      <c r="CK866" s="15">
        <f>IF(DB865&gt;0,ROUND($CD$1*$CK$1,2),0)</f>
        <v>0</v>
      </c>
      <c r="CL866" s="22">
        <v>0</v>
      </c>
      <c r="CM866" s="22">
        <f>IF(DB865&gt;0,ROUND($CD$1*$CM$1,2),0)</f>
        <v>0</v>
      </c>
      <c r="CN866" s="22">
        <f>IF(DB865&gt;0,ROUND($CD$1*$CN$1,2),0)</f>
        <v>0</v>
      </c>
      <c r="CO866" s="22">
        <f>IF(DB865&gt;0,ROUND($CD$1*$CO$1,2),0)</f>
        <v>0</v>
      </c>
      <c r="CP866" s="22">
        <f>IF(DB865&gt;0,ROUND($CD$1*$CP$1,2),0)</f>
        <v>0</v>
      </c>
      <c r="CQ866" s="15">
        <f>IF(DB865&gt;0,CK866+SUM(CM866:CP866),0)</f>
        <v>0</v>
      </c>
      <c r="CR866" s="22">
        <f>IF(DB865&gt;0,ROUND(CQ866/12,2),0)</f>
        <v>0</v>
      </c>
      <c r="CS866" s="9">
        <f>INT(CR866)</f>
        <v>0</v>
      </c>
      <c r="CT866" s="23">
        <f>INT((CR866-CS866)*10)/10</f>
        <v>0</v>
      </c>
      <c r="CU866" s="17">
        <f>CR866-CS866-CT866</f>
        <v>0</v>
      </c>
      <c r="CV866" s="23">
        <f>IF(OR(CU866=0.05,CU866=0),CU866,IF(AND(CU866&gt;0.051,CU866&lt;0.1),0.1,IF(AND(CU866&gt;0.001,CU866&lt;0.05),0.05,CU866)))</f>
        <v>0</v>
      </c>
      <c r="CW866" s="23">
        <f>CS866+CT866+CV866</f>
        <v>0</v>
      </c>
      <c r="CX866">
        <f>IF(DB865&gt;0,CX865,0)</f>
        <v>0</v>
      </c>
      <c r="CY866" s="7">
        <f>ROUND(CD866+CJ866+CW866+CX866,2)</f>
        <v>0</v>
      </c>
      <c r="CZ866" s="7">
        <f>IF(AND(CY866&gt;0,CY867=0),CY866,0)</f>
        <v>0</v>
      </c>
      <c r="DA866" s="7">
        <f>IF(DB865&gt;0,DA865,0)</f>
        <v>0</v>
      </c>
      <c r="DB866" s="7">
        <f>IF(ROUND(CY866-DA866,2)&gt;0,ROUND(CY866-DA866,2),0)</f>
        <v>0</v>
      </c>
      <c r="EB866">
        <v>864</v>
      </c>
      <c r="EC866" s="7">
        <f>IF(FB865&gt;0,EC865-1000,EC865)</f>
        <v>0</v>
      </c>
      <c r="ED866" s="20">
        <f>IF(FB865&gt;0,ROUND(PMT($F$92/12,$F$96*12,-EC866),5),0)</f>
        <v>0</v>
      </c>
      <c r="EE866" s="15">
        <f>IF(FB865&gt;0,ROUND(EC866*$EE$1/1000,2),0)</f>
        <v>0</v>
      </c>
      <c r="EF866" s="9">
        <f>INT(EE866)</f>
        <v>0</v>
      </c>
      <c r="EG866" s="23">
        <f>INT((EE866-EF866)*10)/10</f>
        <v>0</v>
      </c>
      <c r="EH866" s="17">
        <f>EE866-EF866-EG866</f>
        <v>0</v>
      </c>
      <c r="EI866" s="23">
        <f>IF(OR(EH866=0.05,EH866=0),EH866,IF(AND(EH866&gt;0.051,EH866&lt;0.1),0.1,IF(AND(EH866&gt;0.001,EH866&lt;0.05),0.05,EH866)))</f>
        <v>0</v>
      </c>
      <c r="EJ866" s="23">
        <f>EF866+EG866+EI866</f>
        <v>0</v>
      </c>
      <c r="EK866" s="15">
        <f>IF(FB865&gt;0,ROUND($ED$1*$EK$1,2),0)</f>
        <v>0</v>
      </c>
      <c r="EL866" s="22">
        <v>0</v>
      </c>
      <c r="EM866" s="22">
        <f>IF(FB865&gt;0,ROUND($ED$1*$EM$1,0),0)</f>
        <v>0</v>
      </c>
      <c r="EN866" s="22">
        <f>IF(FB865&gt;0,ROUND($ED$1*$EN$1,2),0)</f>
        <v>0</v>
      </c>
      <c r="EO866" s="22">
        <f>IF(FB865&gt;0,ROUND($ED$1*$EO$1,2),0)</f>
        <v>0</v>
      </c>
      <c r="EP866" s="22">
        <f>IF(FB865&gt;0,ROUND($ED$1*$EP$1,2),0)</f>
        <v>0</v>
      </c>
      <c r="EQ866" s="15">
        <f>IF(FB865&gt;0,EK866+SUM(EM866:EP866),0)</f>
        <v>0</v>
      </c>
      <c r="ER866" s="22">
        <f>IF(FB865&gt;0,ROUND(EQ866/12,2),0)</f>
        <v>0</v>
      </c>
      <c r="ES866" s="9">
        <f>INT(ER866)</f>
        <v>0</v>
      </c>
      <c r="ET866" s="23">
        <f>INT((ER866-ES866)*10)/10</f>
        <v>0</v>
      </c>
      <c r="EU866" s="17">
        <f>ER866-ES866-ET866</f>
        <v>0</v>
      </c>
      <c r="EV866" s="23">
        <f>IF(OR(EU866=0.05,EU866=0),EU866,IF(AND(EU866&gt;0.051,EU866&lt;0.1),0.1,IF(AND(EU866&gt;0.001,EU866&lt;0.05),0.05,EU866)))</f>
        <v>0</v>
      </c>
      <c r="EW866" s="23">
        <f>ES866+ET866+EV866</f>
        <v>0</v>
      </c>
      <c r="EX866">
        <f>IF(FB865&gt;0,EX865,0)</f>
        <v>0</v>
      </c>
      <c r="EY866" s="7">
        <f>ROUND(ED866+EJ866+EW866+EX866,2)</f>
        <v>0</v>
      </c>
      <c r="EZ866" s="7">
        <f>IF(AND(EY866&gt;0,EY867=0),EY866,0)</f>
        <v>0</v>
      </c>
      <c r="FA866" s="7">
        <f>IF(FB865&gt;0,FA865,0)</f>
        <v>0</v>
      </c>
      <c r="FB866" s="7">
        <f>IF(ROUND(EY866-FA866,2)&gt;0,ROUND(EY866-FA866,2),0)</f>
        <v>0</v>
      </c>
      <c r="GB866">
        <v>864</v>
      </c>
      <c r="GC866" s="7">
        <f>IF(HB865&gt;0,GC865-1000,GC865)</f>
        <v>0</v>
      </c>
      <c r="GD866" s="20">
        <f>IF(HB865&gt;0,ROUND(PMT($F$92/12,$F$96*12,-GC866),5),0)</f>
        <v>0</v>
      </c>
      <c r="GE866" s="15">
        <f>IF(HB865&gt;0,ROUND(GC866*$GE$1/1000,2),0)</f>
        <v>0</v>
      </c>
      <c r="GF866" s="9">
        <f>INT(GE866)</f>
        <v>0</v>
      </c>
      <c r="GG866" s="23">
        <f>INT((GE866-GF866)*10)/10</f>
        <v>0</v>
      </c>
      <c r="GH866" s="17">
        <f>GE866-GF866-GG866</f>
        <v>0</v>
      </c>
      <c r="GI866" s="23">
        <f>IF(OR(GH866=0.05,GH866=0),GH866,IF(AND(GH866&gt;0.051,GH866&lt;0.1),0.1,IF(AND(GH866&gt;0.001,GH866&lt;0.05),0.05,GH866)))</f>
        <v>0</v>
      </c>
      <c r="GJ866" s="23">
        <f>GF866+GG866+GI866</f>
        <v>0</v>
      </c>
      <c r="GK866" s="15">
        <f>IF(HB865&gt;0,ROUND($GD$1*$GK$1,2),0)</f>
        <v>0</v>
      </c>
      <c r="GL866" s="22">
        <v>0</v>
      </c>
      <c r="GM866" s="22">
        <f>IF(HB865&gt;0,ROUND($GD$1*$GM$1,0),0)</f>
        <v>0</v>
      </c>
      <c r="GN866" s="22">
        <f>IF(HB865&gt;0,ROUND($GD$1*$GN$1,2),0)</f>
        <v>0</v>
      </c>
      <c r="GO866" s="22">
        <f>IF(HB865&gt;0,ROUND($GD$1*$GO$1,2),0)</f>
        <v>0</v>
      </c>
      <c r="GP866" s="22">
        <f>IF(HB865&gt;0,ROUND($GD$1*$GP$1,2),0)</f>
        <v>0</v>
      </c>
      <c r="GQ866" s="15">
        <f>IF(HB865&gt;0,GK866+SUM(GM866:GP866),0)</f>
        <v>0</v>
      </c>
      <c r="GR866" s="22">
        <f>IF(HB865&gt;0,ROUND(GQ866/12,2),0)</f>
        <v>0</v>
      </c>
      <c r="GS866" s="9">
        <f>INT(GR866)</f>
        <v>0</v>
      </c>
      <c r="GT866" s="23">
        <f>INT((GR866-GS866)*10)/10</f>
        <v>0</v>
      </c>
      <c r="GU866" s="17">
        <f>GR866-GS866-GT866</f>
        <v>0</v>
      </c>
      <c r="GV866" s="23">
        <f>IF(OR(GU866=0.05,GU866=0),GU866,IF(AND(GU866&gt;0.051,GU866&lt;0.1),0.1,IF(AND(GU866&gt;0.001,GU866&lt;0.05),0.05,GU866)))</f>
        <v>0</v>
      </c>
      <c r="GW866" s="23">
        <f>GS866+GT866+GV866</f>
        <v>0</v>
      </c>
      <c r="GX866">
        <f>IF(HB865&gt;0,GX865,0)</f>
        <v>0</v>
      </c>
      <c r="GY866" s="7">
        <f>ROUND(GD866+GJ866+GW866+GX866,2)</f>
        <v>0</v>
      </c>
      <c r="GZ866" s="7">
        <f>IF(AND(GY866&gt;0,GY867=0),GY866,0)</f>
        <v>0</v>
      </c>
      <c r="HA866" s="7">
        <f>IF(HB865&gt;0,HA865,0)</f>
        <v>0</v>
      </c>
      <c r="HB866" s="7">
        <f>IF(ROUND(GY866-HA866,2)&gt;0,ROUND(GY866-HA866,2),0)</f>
        <v>0</v>
      </c>
    </row>
    <row r="867" spans="1:235">
      <c r="BB867">
        <v>865</v>
      </c>
      <c r="BC867" s="7">
        <f>IF(BW866&gt;0,BC866-1000,BC866)</f>
        <v>0</v>
      </c>
      <c r="BD867" s="20">
        <f>IF(BW866&gt;0,ROUND(PMT($F$92/12,$F$96*12,-BC867),5),0)</f>
        <v>0</v>
      </c>
      <c r="BE867" s="15">
        <f>IF(BW866&gt;0,ROUND(BC867*$E$1/1000,2),0)</f>
        <v>0</v>
      </c>
      <c r="BF867" s="15">
        <f>IF(BW866&gt;0,ROUND(MIN(BC867,$F$168)*$BF$1,2),0)</f>
        <v>0</v>
      </c>
      <c r="BG867" s="22">
        <v>0</v>
      </c>
      <c r="BH867" s="22">
        <f>IF(BW866&gt;0,ROUND(MIN(BC867,$F$168)*$BH$1,0),0)</f>
        <v>0</v>
      </c>
      <c r="BI867" s="22">
        <f>IF(BW866&gt;0,ROUND(MIN(BC867,$F$168)*$BI$1,2),0)</f>
        <v>0</v>
      </c>
      <c r="BJ867" s="22">
        <f>IF(BW866&gt;0,ROUND(MIN(BC867,$F$168)*$BJ$1,2),0)</f>
        <v>0</v>
      </c>
      <c r="BK867" s="22">
        <f>IF(BW866&gt;0,ROUND(MIN(BC867,$F$168)*$BK$1,2),0)</f>
        <v>0</v>
      </c>
      <c r="BL867" s="15">
        <f>IF(BW866&gt;0,BF867+SUM(BH867:BK867),0)</f>
        <v>0</v>
      </c>
      <c r="BM867" s="22">
        <f>IF(BW866&gt;0,ROUND(BL867/12,2),0)</f>
        <v>0</v>
      </c>
      <c r="BN867" s="9">
        <f>INT(BM867)</f>
        <v>0</v>
      </c>
      <c r="BO867" s="23">
        <f>INT((BM867-BN867)*10)/10</f>
        <v>0</v>
      </c>
      <c r="BP867" s="17">
        <f>BM867-BN867-BO867</f>
        <v>0</v>
      </c>
      <c r="BQ867" s="23">
        <f>IF(OR(BP867=0.05,BP867=0),BP867,IF(AND(BP867&gt;0.051,BP867&lt;0.1),0.1,IF(AND(BP867&gt;0.001,BP867&lt;0.05),0.05,BP867)))</f>
        <v>0</v>
      </c>
      <c r="BR867" s="23">
        <f>BN867+BO867+BQ867</f>
        <v>0</v>
      </c>
      <c r="BS867">
        <f>IF(BW866&gt;0,BS866,0)</f>
        <v>0</v>
      </c>
      <c r="BT867" s="7">
        <f>SUM(BD867:BE867)+BR867+BS867</f>
        <v>0</v>
      </c>
      <c r="BU867" s="7">
        <f>IF(AND(BT867&gt;0,BT868=0),BT867,0)</f>
        <v>0</v>
      </c>
      <c r="BV867" s="7">
        <f>IF(BW866&gt;0,BV866,0)</f>
        <v>0</v>
      </c>
      <c r="BW867" s="7">
        <f>IF(ROUND(BT867-BV867,2)&gt;0,ROUND(BT867-BV867,2),0)</f>
        <v>0</v>
      </c>
      <c r="CB867">
        <v>865</v>
      </c>
      <c r="CC867" s="7">
        <f>IF(DB866&gt;0,CC866-1000,CC866)</f>
        <v>0</v>
      </c>
      <c r="CD867" s="20">
        <f>IF(DB866&gt;0,ROUND(PMT($F$92/12,$F$96*12,-CC867),5),0)</f>
        <v>0</v>
      </c>
      <c r="CE867" s="15">
        <f>IF(DB866&gt;0,ROUND(CC867*$CE$1/1000,2),0)</f>
        <v>0</v>
      </c>
      <c r="CF867" s="9">
        <f>INT(CE867)</f>
        <v>0</v>
      </c>
      <c r="CG867" s="23">
        <f>INT((CE867-CF867)*10)/10</f>
        <v>0</v>
      </c>
      <c r="CH867" s="17">
        <f>CE867-CF867-CG867</f>
        <v>0</v>
      </c>
      <c r="CI867" s="23">
        <f>IF(OR(CH867=0.05,CH867=0),CH867,IF(AND(CH867&gt;0.051,CH867&lt;0.1),0.1,IF(AND(CH867&gt;0.001,CH867&lt;0.05),0.05,CH867)))</f>
        <v>0</v>
      </c>
      <c r="CJ867" s="23">
        <f>CF867+CG867+CI867</f>
        <v>0</v>
      </c>
      <c r="CK867" s="15">
        <f>IF(DB866&gt;0,ROUND($CD$1*$CK$1,2),0)</f>
        <v>0</v>
      </c>
      <c r="CL867" s="22">
        <v>0</v>
      </c>
      <c r="CM867" s="22">
        <f>IF(DB866&gt;0,ROUND($CD$1*$CM$1,2),0)</f>
        <v>0</v>
      </c>
      <c r="CN867" s="22">
        <f>IF(DB866&gt;0,ROUND($CD$1*$CN$1,2),0)</f>
        <v>0</v>
      </c>
      <c r="CO867" s="22">
        <f>IF(DB866&gt;0,ROUND($CD$1*$CO$1,2),0)</f>
        <v>0</v>
      </c>
      <c r="CP867" s="22">
        <f>IF(DB866&gt;0,ROUND($CD$1*$CP$1,2),0)</f>
        <v>0</v>
      </c>
      <c r="CQ867" s="15">
        <f>IF(DB866&gt;0,CK867+SUM(CM867:CP867),0)</f>
        <v>0</v>
      </c>
      <c r="CR867" s="22">
        <f>IF(DB866&gt;0,ROUND(CQ867/12,2),0)</f>
        <v>0</v>
      </c>
      <c r="CS867" s="9">
        <f>INT(CR867)</f>
        <v>0</v>
      </c>
      <c r="CT867" s="23">
        <f>INT((CR867-CS867)*10)/10</f>
        <v>0</v>
      </c>
      <c r="CU867" s="17">
        <f>CR867-CS867-CT867</f>
        <v>0</v>
      </c>
      <c r="CV867" s="23">
        <f>IF(OR(CU867=0.05,CU867=0),CU867,IF(AND(CU867&gt;0.051,CU867&lt;0.1),0.1,IF(AND(CU867&gt;0.001,CU867&lt;0.05),0.05,CU867)))</f>
        <v>0</v>
      </c>
      <c r="CW867" s="23">
        <f>CS867+CT867+CV867</f>
        <v>0</v>
      </c>
      <c r="CX867">
        <f>IF(DB866&gt;0,CX866,0)</f>
        <v>0</v>
      </c>
      <c r="CY867" s="7">
        <f>ROUND(CD867+CJ867+CW867+CX867,2)</f>
        <v>0</v>
      </c>
      <c r="CZ867" s="7">
        <f>IF(AND(CY867&gt;0,CY868=0),CY867,0)</f>
        <v>0</v>
      </c>
      <c r="DA867" s="7">
        <f>IF(DB866&gt;0,DA866,0)</f>
        <v>0</v>
      </c>
      <c r="DB867" s="7">
        <f>IF(ROUND(CY867-DA867,2)&gt;0,ROUND(CY867-DA867,2),0)</f>
        <v>0</v>
      </c>
      <c r="EB867">
        <v>865</v>
      </c>
      <c r="EC867" s="7">
        <f>IF(FB866&gt;0,EC866-1000,EC866)</f>
        <v>0</v>
      </c>
      <c r="ED867" s="20">
        <f>IF(FB866&gt;0,ROUND(PMT($F$92/12,$F$96*12,-EC867),5),0)</f>
        <v>0</v>
      </c>
      <c r="EE867" s="15">
        <f>IF(FB866&gt;0,ROUND(EC867*$EE$1/1000,2),0)</f>
        <v>0</v>
      </c>
      <c r="EF867" s="9">
        <f>INT(EE867)</f>
        <v>0</v>
      </c>
      <c r="EG867" s="23">
        <f>INT((EE867-EF867)*10)/10</f>
        <v>0</v>
      </c>
      <c r="EH867" s="17">
        <f>EE867-EF867-EG867</f>
        <v>0</v>
      </c>
      <c r="EI867" s="23">
        <f>IF(OR(EH867=0.05,EH867=0),EH867,IF(AND(EH867&gt;0.051,EH867&lt;0.1),0.1,IF(AND(EH867&gt;0.001,EH867&lt;0.05),0.05,EH867)))</f>
        <v>0</v>
      </c>
      <c r="EJ867" s="23">
        <f>EF867+EG867+EI867</f>
        <v>0</v>
      </c>
      <c r="EK867" s="15">
        <f>IF(FB866&gt;0,ROUND($ED$1*$EK$1,2),0)</f>
        <v>0</v>
      </c>
      <c r="EL867" s="22">
        <v>0</v>
      </c>
      <c r="EM867" s="22">
        <f>IF(FB866&gt;0,ROUND($ED$1*$EM$1,0),0)</f>
        <v>0</v>
      </c>
      <c r="EN867" s="22">
        <f>IF(FB866&gt;0,ROUND($ED$1*$EN$1,2),0)</f>
        <v>0</v>
      </c>
      <c r="EO867" s="22">
        <f>IF(FB866&gt;0,ROUND($ED$1*$EO$1,2),0)</f>
        <v>0</v>
      </c>
      <c r="EP867" s="22">
        <f>IF(FB866&gt;0,ROUND($ED$1*$EP$1,2),0)</f>
        <v>0</v>
      </c>
      <c r="EQ867" s="15">
        <f>IF(FB866&gt;0,EK867+SUM(EM867:EP867),0)</f>
        <v>0</v>
      </c>
      <c r="ER867" s="22">
        <f>IF(FB866&gt;0,ROUND(EQ867/12,2),0)</f>
        <v>0</v>
      </c>
      <c r="ES867" s="9">
        <f>INT(ER867)</f>
        <v>0</v>
      </c>
      <c r="ET867" s="23">
        <f>INT((ER867-ES867)*10)/10</f>
        <v>0</v>
      </c>
      <c r="EU867" s="17">
        <f>ER867-ES867-ET867</f>
        <v>0</v>
      </c>
      <c r="EV867" s="23">
        <f>IF(OR(EU867=0.05,EU867=0),EU867,IF(AND(EU867&gt;0.051,EU867&lt;0.1),0.1,IF(AND(EU867&gt;0.001,EU867&lt;0.05),0.05,EU867)))</f>
        <v>0</v>
      </c>
      <c r="EW867" s="23">
        <f>ES867+ET867+EV867</f>
        <v>0</v>
      </c>
      <c r="EX867">
        <f>IF(FB866&gt;0,EX866,0)</f>
        <v>0</v>
      </c>
      <c r="EY867" s="7">
        <f>ROUND(ED867+EJ867+EW867+EX867,2)</f>
        <v>0</v>
      </c>
      <c r="EZ867" s="7">
        <f>IF(AND(EY867&gt;0,EY868=0),EY867,0)</f>
        <v>0</v>
      </c>
      <c r="FA867" s="7">
        <f>IF(FB866&gt;0,FA866,0)</f>
        <v>0</v>
      </c>
      <c r="FB867" s="7">
        <f>IF(ROUND(EY867-FA867,2)&gt;0,ROUND(EY867-FA867,2),0)</f>
        <v>0</v>
      </c>
      <c r="GB867">
        <v>865</v>
      </c>
      <c r="GC867" s="7">
        <f>IF(HB866&gt;0,GC866-1000,GC866)</f>
        <v>0</v>
      </c>
      <c r="GD867" s="20">
        <f>IF(HB866&gt;0,ROUND(PMT($F$92/12,$F$96*12,-GC867),5),0)</f>
        <v>0</v>
      </c>
      <c r="GE867" s="15">
        <f>IF(HB866&gt;0,ROUND(GC867*$GE$1/1000,2),0)</f>
        <v>0</v>
      </c>
      <c r="GF867" s="9">
        <f>INT(GE867)</f>
        <v>0</v>
      </c>
      <c r="GG867" s="23">
        <f>INT((GE867-GF867)*10)/10</f>
        <v>0</v>
      </c>
      <c r="GH867" s="17">
        <f>GE867-GF867-GG867</f>
        <v>0</v>
      </c>
      <c r="GI867" s="23">
        <f>IF(OR(GH867=0.05,GH867=0),GH867,IF(AND(GH867&gt;0.051,GH867&lt;0.1),0.1,IF(AND(GH867&gt;0.001,GH867&lt;0.05),0.05,GH867)))</f>
        <v>0</v>
      </c>
      <c r="GJ867" s="23">
        <f>GF867+GG867+GI867</f>
        <v>0</v>
      </c>
      <c r="GK867" s="15">
        <f>IF(HB866&gt;0,ROUND($GD$1*$GK$1,2),0)</f>
        <v>0</v>
      </c>
      <c r="GL867" s="22">
        <v>0</v>
      </c>
      <c r="GM867" s="22">
        <f>IF(HB866&gt;0,ROUND($GD$1*$GM$1,0),0)</f>
        <v>0</v>
      </c>
      <c r="GN867" s="22">
        <f>IF(HB866&gt;0,ROUND($GD$1*$GN$1,2),0)</f>
        <v>0</v>
      </c>
      <c r="GO867" s="22">
        <f>IF(HB866&gt;0,ROUND($GD$1*$GO$1,2),0)</f>
        <v>0</v>
      </c>
      <c r="GP867" s="22">
        <f>IF(HB866&gt;0,ROUND($GD$1*$GP$1,2),0)</f>
        <v>0</v>
      </c>
      <c r="GQ867" s="15">
        <f>IF(HB866&gt;0,GK867+SUM(GM867:GP867),0)</f>
        <v>0</v>
      </c>
      <c r="GR867" s="22">
        <f>IF(HB866&gt;0,ROUND(GQ867/12,2),0)</f>
        <v>0</v>
      </c>
      <c r="GS867" s="9">
        <f>INT(GR867)</f>
        <v>0</v>
      </c>
      <c r="GT867" s="23">
        <f>INT((GR867-GS867)*10)/10</f>
        <v>0</v>
      </c>
      <c r="GU867" s="17">
        <f>GR867-GS867-GT867</f>
        <v>0</v>
      </c>
      <c r="GV867" s="23">
        <f>IF(OR(GU867=0.05,GU867=0),GU867,IF(AND(GU867&gt;0.051,GU867&lt;0.1),0.1,IF(AND(GU867&gt;0.001,GU867&lt;0.05),0.05,GU867)))</f>
        <v>0</v>
      </c>
      <c r="GW867" s="23">
        <f>GS867+GT867+GV867</f>
        <v>0</v>
      </c>
      <c r="GX867">
        <f>IF(HB866&gt;0,GX866,0)</f>
        <v>0</v>
      </c>
      <c r="GY867" s="7">
        <f>ROUND(GD867+GJ867+GW867+GX867,2)</f>
        <v>0</v>
      </c>
      <c r="GZ867" s="7">
        <f>IF(AND(GY867&gt;0,GY868=0),GY867,0)</f>
        <v>0</v>
      </c>
      <c r="HA867" s="7">
        <f>IF(HB866&gt;0,HA866,0)</f>
        <v>0</v>
      </c>
      <c r="HB867" s="7">
        <f>IF(ROUND(GY867-HA867,2)&gt;0,ROUND(GY867-HA867,2),0)</f>
        <v>0</v>
      </c>
    </row>
    <row r="868" spans="1:235">
      <c r="BB868">
        <v>866</v>
      </c>
      <c r="BC868" s="7">
        <f>IF(BW867&gt;0,BC867-1000,BC867)</f>
        <v>0</v>
      </c>
      <c r="BD868" s="20">
        <f>IF(BW867&gt;0,ROUND(PMT($F$92/12,$F$96*12,-BC868),5),0)</f>
        <v>0</v>
      </c>
      <c r="BE868" s="15">
        <f>IF(BW867&gt;0,ROUND(BC868*$E$1/1000,2),0)</f>
        <v>0</v>
      </c>
      <c r="BF868" s="15">
        <f>IF(BW867&gt;0,ROUND(MIN(BC868,$F$168)*$BF$1,2),0)</f>
        <v>0</v>
      </c>
      <c r="BG868" s="22">
        <v>0</v>
      </c>
      <c r="BH868" s="22">
        <f>IF(BW867&gt;0,ROUND(MIN(BC868,$F$168)*$BH$1,0),0)</f>
        <v>0</v>
      </c>
      <c r="BI868" s="22">
        <f>IF(BW867&gt;0,ROUND(MIN(BC868,$F$168)*$BI$1,2),0)</f>
        <v>0</v>
      </c>
      <c r="BJ868" s="22">
        <f>IF(BW867&gt;0,ROUND(MIN(BC868,$F$168)*$BJ$1,2),0)</f>
        <v>0</v>
      </c>
      <c r="BK868" s="22">
        <f>IF(BW867&gt;0,ROUND(MIN(BC868,$F$168)*$BK$1,2),0)</f>
        <v>0</v>
      </c>
      <c r="BL868" s="15">
        <f>IF(BW867&gt;0,BF868+SUM(BH868:BK868),0)</f>
        <v>0</v>
      </c>
      <c r="BM868" s="22">
        <f>IF(BW867&gt;0,ROUND(BL868/12,2),0)</f>
        <v>0</v>
      </c>
      <c r="BN868" s="9">
        <f>INT(BM868)</f>
        <v>0</v>
      </c>
      <c r="BO868" s="23">
        <f>INT((BM868-BN868)*10)/10</f>
        <v>0</v>
      </c>
      <c r="BP868" s="17">
        <f>BM868-BN868-BO868</f>
        <v>0</v>
      </c>
      <c r="BQ868" s="23">
        <f>IF(OR(BP868=0.05,BP868=0),BP868,IF(AND(BP868&gt;0.051,BP868&lt;0.1),0.1,IF(AND(BP868&gt;0.001,BP868&lt;0.05),0.05,BP868)))</f>
        <v>0</v>
      </c>
      <c r="BR868" s="23">
        <f>BN868+BO868+BQ868</f>
        <v>0</v>
      </c>
      <c r="BS868">
        <f>IF(BW867&gt;0,BS867,0)</f>
        <v>0</v>
      </c>
      <c r="BT868" s="7">
        <f>SUM(BD868:BE868)+BR868+BS868</f>
        <v>0</v>
      </c>
      <c r="BU868" s="7">
        <f>IF(AND(BT868&gt;0,BT869=0),BT868,0)</f>
        <v>0</v>
      </c>
      <c r="BV868" s="7">
        <f>IF(BW867&gt;0,BV867,0)</f>
        <v>0</v>
      </c>
      <c r="BW868" s="7">
        <f>IF(ROUND(BT868-BV868,2)&gt;0,ROUND(BT868-BV868,2),0)</f>
        <v>0</v>
      </c>
      <c r="CB868">
        <v>866</v>
      </c>
      <c r="CC868" s="7">
        <f>IF(DB867&gt;0,CC867-1000,CC867)</f>
        <v>0</v>
      </c>
      <c r="CD868" s="20">
        <f>IF(DB867&gt;0,ROUND(PMT($F$92/12,$F$96*12,-CC868),5),0)</f>
        <v>0</v>
      </c>
      <c r="CE868" s="15">
        <f>IF(DB867&gt;0,ROUND(CC868*$CE$1/1000,2),0)</f>
        <v>0</v>
      </c>
      <c r="CF868" s="9">
        <f>INT(CE868)</f>
        <v>0</v>
      </c>
      <c r="CG868" s="23">
        <f>INT((CE868-CF868)*10)/10</f>
        <v>0</v>
      </c>
      <c r="CH868" s="17">
        <f>CE868-CF868-CG868</f>
        <v>0</v>
      </c>
      <c r="CI868" s="23">
        <f>IF(OR(CH868=0.05,CH868=0),CH868,IF(AND(CH868&gt;0.051,CH868&lt;0.1),0.1,IF(AND(CH868&gt;0.001,CH868&lt;0.05),0.05,CH868)))</f>
        <v>0</v>
      </c>
      <c r="CJ868" s="23">
        <f>CF868+CG868+CI868</f>
        <v>0</v>
      </c>
      <c r="CK868" s="15">
        <f>IF(DB867&gt;0,ROUND($CD$1*$CK$1,2),0)</f>
        <v>0</v>
      </c>
      <c r="CL868" s="22">
        <v>0</v>
      </c>
      <c r="CM868" s="22">
        <f>IF(DB867&gt;0,ROUND($CD$1*$CM$1,2),0)</f>
        <v>0</v>
      </c>
      <c r="CN868" s="22">
        <f>IF(DB867&gt;0,ROUND($CD$1*$CN$1,2),0)</f>
        <v>0</v>
      </c>
      <c r="CO868" s="22">
        <f>IF(DB867&gt;0,ROUND($CD$1*$CO$1,2),0)</f>
        <v>0</v>
      </c>
      <c r="CP868" s="22">
        <f>IF(DB867&gt;0,ROUND($CD$1*$CP$1,2),0)</f>
        <v>0</v>
      </c>
      <c r="CQ868" s="15">
        <f>IF(DB867&gt;0,CK868+SUM(CM868:CP868),0)</f>
        <v>0</v>
      </c>
      <c r="CR868" s="22">
        <f>IF(DB867&gt;0,ROUND(CQ868/12,2),0)</f>
        <v>0</v>
      </c>
      <c r="CS868" s="9">
        <f>INT(CR868)</f>
        <v>0</v>
      </c>
      <c r="CT868" s="23">
        <f>INT((CR868-CS868)*10)/10</f>
        <v>0</v>
      </c>
      <c r="CU868" s="17">
        <f>CR868-CS868-CT868</f>
        <v>0</v>
      </c>
      <c r="CV868" s="23">
        <f>IF(OR(CU868=0.05,CU868=0),CU868,IF(AND(CU868&gt;0.051,CU868&lt;0.1),0.1,IF(AND(CU868&gt;0.001,CU868&lt;0.05),0.05,CU868)))</f>
        <v>0</v>
      </c>
      <c r="CW868" s="23">
        <f>CS868+CT868+CV868</f>
        <v>0</v>
      </c>
      <c r="CX868">
        <f>IF(DB867&gt;0,CX867,0)</f>
        <v>0</v>
      </c>
      <c r="CY868" s="7">
        <f>ROUND(CD868+CJ868+CW868+CX868,2)</f>
        <v>0</v>
      </c>
      <c r="CZ868" s="7">
        <f>IF(AND(CY868&gt;0,CY869=0),CY868,0)</f>
        <v>0</v>
      </c>
      <c r="DA868" s="7">
        <f>IF(DB867&gt;0,DA867,0)</f>
        <v>0</v>
      </c>
      <c r="DB868" s="7">
        <f>IF(ROUND(CY868-DA868,2)&gt;0,ROUND(CY868-DA868,2),0)</f>
        <v>0</v>
      </c>
      <c r="EB868">
        <v>866</v>
      </c>
      <c r="EC868" s="7">
        <f>IF(FB867&gt;0,EC867-1000,EC867)</f>
        <v>0</v>
      </c>
      <c r="ED868" s="20">
        <f>IF(FB867&gt;0,ROUND(PMT($F$92/12,$F$96*12,-EC868),5),0)</f>
        <v>0</v>
      </c>
      <c r="EE868" s="15">
        <f>IF(FB867&gt;0,ROUND(EC868*$EE$1/1000,2),0)</f>
        <v>0</v>
      </c>
      <c r="EF868" s="9">
        <f>INT(EE868)</f>
        <v>0</v>
      </c>
      <c r="EG868" s="23">
        <f>INT((EE868-EF868)*10)/10</f>
        <v>0</v>
      </c>
      <c r="EH868" s="17">
        <f>EE868-EF868-EG868</f>
        <v>0</v>
      </c>
      <c r="EI868" s="23">
        <f>IF(OR(EH868=0.05,EH868=0),EH868,IF(AND(EH868&gt;0.051,EH868&lt;0.1),0.1,IF(AND(EH868&gt;0.001,EH868&lt;0.05),0.05,EH868)))</f>
        <v>0</v>
      </c>
      <c r="EJ868" s="23">
        <f>EF868+EG868+EI868</f>
        <v>0</v>
      </c>
      <c r="EK868" s="15">
        <f>IF(FB867&gt;0,ROUND($ED$1*$EK$1,2),0)</f>
        <v>0</v>
      </c>
      <c r="EL868" s="22">
        <v>0</v>
      </c>
      <c r="EM868" s="22">
        <f>IF(FB867&gt;0,ROUND($ED$1*$EM$1,0),0)</f>
        <v>0</v>
      </c>
      <c r="EN868" s="22">
        <f>IF(FB867&gt;0,ROUND($ED$1*$EN$1,2),0)</f>
        <v>0</v>
      </c>
      <c r="EO868" s="22">
        <f>IF(FB867&gt;0,ROUND($ED$1*$EO$1,2),0)</f>
        <v>0</v>
      </c>
      <c r="EP868" s="22">
        <f>IF(FB867&gt;0,ROUND($ED$1*$EP$1,2),0)</f>
        <v>0</v>
      </c>
      <c r="EQ868" s="15">
        <f>IF(FB867&gt;0,EK868+SUM(EM868:EP868),0)</f>
        <v>0</v>
      </c>
      <c r="ER868" s="22">
        <f>IF(FB867&gt;0,ROUND(EQ868/12,2),0)</f>
        <v>0</v>
      </c>
      <c r="ES868" s="9">
        <f>INT(ER868)</f>
        <v>0</v>
      </c>
      <c r="ET868" s="23">
        <f>INT((ER868-ES868)*10)/10</f>
        <v>0</v>
      </c>
      <c r="EU868" s="17">
        <f>ER868-ES868-ET868</f>
        <v>0</v>
      </c>
      <c r="EV868" s="23">
        <f>IF(OR(EU868=0.05,EU868=0),EU868,IF(AND(EU868&gt;0.051,EU868&lt;0.1),0.1,IF(AND(EU868&gt;0.001,EU868&lt;0.05),0.05,EU868)))</f>
        <v>0</v>
      </c>
      <c r="EW868" s="23">
        <f>ES868+ET868+EV868</f>
        <v>0</v>
      </c>
      <c r="EX868">
        <f>IF(FB867&gt;0,EX867,0)</f>
        <v>0</v>
      </c>
      <c r="EY868" s="7">
        <f>ROUND(ED868+EJ868+EW868+EX868,2)</f>
        <v>0</v>
      </c>
      <c r="EZ868" s="7">
        <f>IF(AND(EY868&gt;0,EY869=0),EY868,0)</f>
        <v>0</v>
      </c>
      <c r="FA868" s="7">
        <f>IF(FB867&gt;0,FA867,0)</f>
        <v>0</v>
      </c>
      <c r="FB868" s="7">
        <f>IF(ROUND(EY868-FA868,2)&gt;0,ROUND(EY868-FA868,2),0)</f>
        <v>0</v>
      </c>
      <c r="GB868">
        <v>866</v>
      </c>
      <c r="GC868" s="7">
        <f>IF(HB867&gt;0,GC867-1000,GC867)</f>
        <v>0</v>
      </c>
      <c r="GD868" s="20">
        <f>IF(HB867&gt;0,ROUND(PMT($F$92/12,$F$96*12,-GC868),5),0)</f>
        <v>0</v>
      </c>
      <c r="GE868" s="15">
        <f>IF(HB867&gt;0,ROUND(GC868*$GE$1/1000,2),0)</f>
        <v>0</v>
      </c>
      <c r="GF868" s="9">
        <f>INT(GE868)</f>
        <v>0</v>
      </c>
      <c r="GG868" s="23">
        <f>INT((GE868-GF868)*10)/10</f>
        <v>0</v>
      </c>
      <c r="GH868" s="17">
        <f>GE868-GF868-GG868</f>
        <v>0</v>
      </c>
      <c r="GI868" s="23">
        <f>IF(OR(GH868=0.05,GH868=0),GH868,IF(AND(GH868&gt;0.051,GH868&lt;0.1),0.1,IF(AND(GH868&gt;0.001,GH868&lt;0.05),0.05,GH868)))</f>
        <v>0</v>
      </c>
      <c r="GJ868" s="23">
        <f>GF868+GG868+GI868</f>
        <v>0</v>
      </c>
      <c r="GK868" s="15">
        <f>IF(HB867&gt;0,ROUND($GD$1*$GK$1,2),0)</f>
        <v>0</v>
      </c>
      <c r="GL868" s="22">
        <v>0</v>
      </c>
      <c r="GM868" s="22">
        <f>IF(HB867&gt;0,ROUND($GD$1*$GM$1,0),0)</f>
        <v>0</v>
      </c>
      <c r="GN868" s="22">
        <f>IF(HB867&gt;0,ROUND($GD$1*$GN$1,2),0)</f>
        <v>0</v>
      </c>
      <c r="GO868" s="22">
        <f>IF(HB867&gt;0,ROUND($GD$1*$GO$1,2),0)</f>
        <v>0</v>
      </c>
      <c r="GP868" s="22">
        <f>IF(HB867&gt;0,ROUND($GD$1*$GP$1,2),0)</f>
        <v>0</v>
      </c>
      <c r="GQ868" s="15">
        <f>IF(HB867&gt;0,GK868+SUM(GM868:GP868),0)</f>
        <v>0</v>
      </c>
      <c r="GR868" s="22">
        <f>IF(HB867&gt;0,ROUND(GQ868/12,2),0)</f>
        <v>0</v>
      </c>
      <c r="GS868" s="9">
        <f>INT(GR868)</f>
        <v>0</v>
      </c>
      <c r="GT868" s="23">
        <f>INT((GR868-GS868)*10)/10</f>
        <v>0</v>
      </c>
      <c r="GU868" s="17">
        <f>GR868-GS868-GT868</f>
        <v>0</v>
      </c>
      <c r="GV868" s="23">
        <f>IF(OR(GU868=0.05,GU868=0),GU868,IF(AND(GU868&gt;0.051,GU868&lt;0.1),0.1,IF(AND(GU868&gt;0.001,GU868&lt;0.05),0.05,GU868)))</f>
        <v>0</v>
      </c>
      <c r="GW868" s="23">
        <f>GS868+GT868+GV868</f>
        <v>0</v>
      </c>
      <c r="GX868">
        <f>IF(HB867&gt;0,GX867,0)</f>
        <v>0</v>
      </c>
      <c r="GY868" s="7">
        <f>ROUND(GD868+GJ868+GW868+GX868,2)</f>
        <v>0</v>
      </c>
      <c r="GZ868" s="7">
        <f>IF(AND(GY868&gt;0,GY869=0),GY868,0)</f>
        <v>0</v>
      </c>
      <c r="HA868" s="7">
        <f>IF(HB867&gt;0,HA867,0)</f>
        <v>0</v>
      </c>
      <c r="HB868" s="7">
        <f>IF(ROUND(GY868-HA868,2)&gt;0,ROUND(GY868-HA868,2),0)</f>
        <v>0</v>
      </c>
    </row>
    <row r="869" spans="1:235">
      <c r="BB869">
        <v>867</v>
      </c>
      <c r="BC869" s="7">
        <f>IF(BW868&gt;0,BC868-1000,BC868)</f>
        <v>0</v>
      </c>
      <c r="BD869" s="20">
        <f>IF(BW868&gt;0,ROUND(PMT($F$92/12,$F$96*12,-BC869),5),0)</f>
        <v>0</v>
      </c>
      <c r="BE869" s="15">
        <f>IF(BW868&gt;0,ROUND(BC869*$E$1/1000,2),0)</f>
        <v>0</v>
      </c>
      <c r="BF869" s="15">
        <f>IF(BW868&gt;0,ROUND(MIN(BC869,$F$168)*$BF$1,2),0)</f>
        <v>0</v>
      </c>
      <c r="BG869" s="22">
        <v>0</v>
      </c>
      <c r="BH869" s="22">
        <f>IF(BW868&gt;0,ROUND(MIN(BC869,$F$168)*$BH$1,0),0)</f>
        <v>0</v>
      </c>
      <c r="BI869" s="22">
        <f>IF(BW868&gt;0,ROUND(MIN(BC869,$F$168)*$BI$1,2),0)</f>
        <v>0</v>
      </c>
      <c r="BJ869" s="22">
        <f>IF(BW868&gt;0,ROUND(MIN(BC869,$F$168)*$BJ$1,2),0)</f>
        <v>0</v>
      </c>
      <c r="BK869" s="22">
        <f>IF(BW868&gt;0,ROUND(MIN(BC869,$F$168)*$BK$1,2),0)</f>
        <v>0</v>
      </c>
      <c r="BL869" s="15">
        <f>IF(BW868&gt;0,BF869+SUM(BH869:BK869),0)</f>
        <v>0</v>
      </c>
      <c r="BM869" s="22">
        <f>IF(BW868&gt;0,ROUND(BL869/12,2),0)</f>
        <v>0</v>
      </c>
      <c r="BN869" s="9">
        <f>INT(BM869)</f>
        <v>0</v>
      </c>
      <c r="BO869" s="23">
        <f>INT((BM869-BN869)*10)/10</f>
        <v>0</v>
      </c>
      <c r="BP869" s="17">
        <f>BM869-BN869-BO869</f>
        <v>0</v>
      </c>
      <c r="BQ869" s="23">
        <f>IF(OR(BP869=0.05,BP869=0),BP869,IF(AND(BP869&gt;0.051,BP869&lt;0.1),0.1,IF(AND(BP869&gt;0.001,BP869&lt;0.05),0.05,BP869)))</f>
        <v>0</v>
      </c>
      <c r="BR869" s="23">
        <f>BN869+BO869+BQ869</f>
        <v>0</v>
      </c>
      <c r="BS869">
        <f>IF(BW868&gt;0,BS868,0)</f>
        <v>0</v>
      </c>
      <c r="BT869" s="7">
        <f>SUM(BD869:BE869)+BR869+BS869</f>
        <v>0</v>
      </c>
      <c r="BU869" s="7">
        <f>IF(AND(BT869&gt;0,BT870=0),BT869,0)</f>
        <v>0</v>
      </c>
      <c r="BV869" s="7">
        <f>IF(BW868&gt;0,BV868,0)</f>
        <v>0</v>
      </c>
      <c r="BW869" s="7">
        <f>IF(ROUND(BT869-BV869,2)&gt;0,ROUND(BT869-BV869,2),0)</f>
        <v>0</v>
      </c>
      <c r="CB869">
        <v>867</v>
      </c>
      <c r="CC869" s="7">
        <f>IF(DB868&gt;0,CC868-1000,CC868)</f>
        <v>0</v>
      </c>
      <c r="CD869" s="20">
        <f>IF(DB868&gt;0,ROUND(PMT($F$92/12,$F$96*12,-CC869),5),0)</f>
        <v>0</v>
      </c>
      <c r="CE869" s="15">
        <f>IF(DB868&gt;0,ROUND(CC869*$CE$1/1000,2),0)</f>
        <v>0</v>
      </c>
      <c r="CF869" s="9">
        <f>INT(CE869)</f>
        <v>0</v>
      </c>
      <c r="CG869" s="23">
        <f>INT((CE869-CF869)*10)/10</f>
        <v>0</v>
      </c>
      <c r="CH869" s="17">
        <f>CE869-CF869-CG869</f>
        <v>0</v>
      </c>
      <c r="CI869" s="23">
        <f>IF(OR(CH869=0.05,CH869=0),CH869,IF(AND(CH869&gt;0.051,CH869&lt;0.1),0.1,IF(AND(CH869&gt;0.001,CH869&lt;0.05),0.05,CH869)))</f>
        <v>0</v>
      </c>
      <c r="CJ869" s="23">
        <f>CF869+CG869+CI869</f>
        <v>0</v>
      </c>
      <c r="CK869" s="15">
        <f>IF(DB868&gt;0,ROUND($CD$1*$CK$1,2),0)</f>
        <v>0</v>
      </c>
      <c r="CL869" s="22">
        <v>0</v>
      </c>
      <c r="CM869" s="22">
        <f>IF(DB868&gt;0,ROUND($CD$1*$CM$1,2),0)</f>
        <v>0</v>
      </c>
      <c r="CN869" s="22">
        <f>IF(DB868&gt;0,ROUND($CD$1*$CN$1,2),0)</f>
        <v>0</v>
      </c>
      <c r="CO869" s="22">
        <f>IF(DB868&gt;0,ROUND($CD$1*$CO$1,2),0)</f>
        <v>0</v>
      </c>
      <c r="CP869" s="22">
        <f>IF(DB868&gt;0,ROUND($CD$1*$CP$1,2),0)</f>
        <v>0</v>
      </c>
      <c r="CQ869" s="15">
        <f>IF(DB868&gt;0,CK869+SUM(CM869:CP869),0)</f>
        <v>0</v>
      </c>
      <c r="CR869" s="22">
        <f>IF(DB868&gt;0,ROUND(CQ869/12,2),0)</f>
        <v>0</v>
      </c>
      <c r="CS869" s="9">
        <f>INT(CR869)</f>
        <v>0</v>
      </c>
      <c r="CT869" s="23">
        <f>INT((CR869-CS869)*10)/10</f>
        <v>0</v>
      </c>
      <c r="CU869" s="17">
        <f>CR869-CS869-CT869</f>
        <v>0</v>
      </c>
      <c r="CV869" s="23">
        <f>IF(OR(CU869=0.05,CU869=0),CU869,IF(AND(CU869&gt;0.051,CU869&lt;0.1),0.1,IF(AND(CU869&gt;0.001,CU869&lt;0.05),0.05,CU869)))</f>
        <v>0</v>
      </c>
      <c r="CW869" s="23">
        <f>CS869+CT869+CV869</f>
        <v>0</v>
      </c>
      <c r="CX869">
        <f>IF(DB868&gt;0,CX868,0)</f>
        <v>0</v>
      </c>
      <c r="CY869" s="7">
        <f>ROUND(CD869+CJ869+CW869+CX869,2)</f>
        <v>0</v>
      </c>
      <c r="CZ869" s="7">
        <f>IF(AND(CY869&gt;0,CY870=0),CY869,0)</f>
        <v>0</v>
      </c>
      <c r="DA869" s="7">
        <f>IF(DB868&gt;0,DA868,0)</f>
        <v>0</v>
      </c>
      <c r="DB869" s="7">
        <f>IF(ROUND(CY869-DA869,2)&gt;0,ROUND(CY869-DA869,2),0)</f>
        <v>0</v>
      </c>
      <c r="EB869">
        <v>867</v>
      </c>
      <c r="EC869" s="7">
        <f>IF(FB868&gt;0,EC868-1000,EC868)</f>
        <v>0</v>
      </c>
      <c r="ED869" s="20">
        <f>IF(FB868&gt;0,ROUND(PMT($F$92/12,$F$96*12,-EC869),5),0)</f>
        <v>0</v>
      </c>
      <c r="EE869" s="15">
        <f>IF(FB868&gt;0,ROUND(EC869*$EE$1/1000,2),0)</f>
        <v>0</v>
      </c>
      <c r="EF869" s="9">
        <f>INT(EE869)</f>
        <v>0</v>
      </c>
      <c r="EG869" s="23">
        <f>INT((EE869-EF869)*10)/10</f>
        <v>0</v>
      </c>
      <c r="EH869" s="17">
        <f>EE869-EF869-EG869</f>
        <v>0</v>
      </c>
      <c r="EI869" s="23">
        <f>IF(OR(EH869=0.05,EH869=0),EH869,IF(AND(EH869&gt;0.051,EH869&lt;0.1),0.1,IF(AND(EH869&gt;0.001,EH869&lt;0.05),0.05,EH869)))</f>
        <v>0</v>
      </c>
      <c r="EJ869" s="23">
        <f>EF869+EG869+EI869</f>
        <v>0</v>
      </c>
      <c r="EK869" s="15">
        <f>IF(FB868&gt;0,ROUND($ED$1*$EK$1,2),0)</f>
        <v>0</v>
      </c>
      <c r="EL869" s="22">
        <v>0</v>
      </c>
      <c r="EM869" s="22">
        <f>IF(FB868&gt;0,ROUND($ED$1*$EM$1,0),0)</f>
        <v>0</v>
      </c>
      <c r="EN869" s="22">
        <f>IF(FB868&gt;0,ROUND($ED$1*$EN$1,2),0)</f>
        <v>0</v>
      </c>
      <c r="EO869" s="22">
        <f>IF(FB868&gt;0,ROUND($ED$1*$EO$1,2),0)</f>
        <v>0</v>
      </c>
      <c r="EP869" s="22">
        <f>IF(FB868&gt;0,ROUND($ED$1*$EP$1,2),0)</f>
        <v>0</v>
      </c>
      <c r="EQ869" s="15">
        <f>IF(FB868&gt;0,EK869+SUM(EM869:EP869),0)</f>
        <v>0</v>
      </c>
      <c r="ER869" s="22">
        <f>IF(FB868&gt;0,ROUND(EQ869/12,2),0)</f>
        <v>0</v>
      </c>
      <c r="ES869" s="9">
        <f>INT(ER869)</f>
        <v>0</v>
      </c>
      <c r="ET869" s="23">
        <f>INT((ER869-ES869)*10)/10</f>
        <v>0</v>
      </c>
      <c r="EU869" s="17">
        <f>ER869-ES869-ET869</f>
        <v>0</v>
      </c>
      <c r="EV869" s="23">
        <f>IF(OR(EU869=0.05,EU869=0),EU869,IF(AND(EU869&gt;0.051,EU869&lt;0.1),0.1,IF(AND(EU869&gt;0.001,EU869&lt;0.05),0.05,EU869)))</f>
        <v>0</v>
      </c>
      <c r="EW869" s="23">
        <f>ES869+ET869+EV869</f>
        <v>0</v>
      </c>
      <c r="EX869">
        <f>IF(FB868&gt;0,EX868,0)</f>
        <v>0</v>
      </c>
      <c r="EY869" s="7">
        <f>ROUND(ED869+EJ869+EW869+EX869,2)</f>
        <v>0</v>
      </c>
      <c r="EZ869" s="7">
        <f>IF(AND(EY869&gt;0,EY870=0),EY869,0)</f>
        <v>0</v>
      </c>
      <c r="FA869" s="7">
        <f>IF(FB868&gt;0,FA868,0)</f>
        <v>0</v>
      </c>
      <c r="FB869" s="7">
        <f>IF(ROUND(EY869-FA869,2)&gt;0,ROUND(EY869-FA869,2),0)</f>
        <v>0</v>
      </c>
      <c r="GB869">
        <v>867</v>
      </c>
      <c r="GC869" s="7">
        <f>IF(HB868&gt;0,GC868-1000,GC868)</f>
        <v>0</v>
      </c>
      <c r="GD869" s="20">
        <f>IF(HB868&gt;0,ROUND(PMT($F$92/12,$F$96*12,-GC869),5),0)</f>
        <v>0</v>
      </c>
      <c r="GE869" s="15">
        <f>IF(HB868&gt;0,ROUND(GC869*$GE$1/1000,2),0)</f>
        <v>0</v>
      </c>
      <c r="GF869" s="9">
        <f>INT(GE869)</f>
        <v>0</v>
      </c>
      <c r="GG869" s="23">
        <f>INT((GE869-GF869)*10)/10</f>
        <v>0</v>
      </c>
      <c r="GH869" s="17">
        <f>GE869-GF869-GG869</f>
        <v>0</v>
      </c>
      <c r="GI869" s="23">
        <f>IF(OR(GH869=0.05,GH869=0),GH869,IF(AND(GH869&gt;0.051,GH869&lt;0.1),0.1,IF(AND(GH869&gt;0.001,GH869&lt;0.05),0.05,GH869)))</f>
        <v>0</v>
      </c>
      <c r="GJ869" s="23">
        <f>GF869+GG869+GI869</f>
        <v>0</v>
      </c>
      <c r="GK869" s="15">
        <f>IF(HB868&gt;0,ROUND($GD$1*$GK$1,2),0)</f>
        <v>0</v>
      </c>
      <c r="GL869" s="22">
        <v>0</v>
      </c>
      <c r="GM869" s="22">
        <f>IF(HB868&gt;0,ROUND($GD$1*$GM$1,0),0)</f>
        <v>0</v>
      </c>
      <c r="GN869" s="22">
        <f>IF(HB868&gt;0,ROUND($GD$1*$GN$1,2),0)</f>
        <v>0</v>
      </c>
      <c r="GO869" s="22">
        <f>IF(HB868&gt;0,ROUND($GD$1*$GO$1,2),0)</f>
        <v>0</v>
      </c>
      <c r="GP869" s="22">
        <f>IF(HB868&gt;0,ROUND($GD$1*$GP$1,2),0)</f>
        <v>0</v>
      </c>
      <c r="GQ869" s="15">
        <f>IF(HB868&gt;0,GK869+SUM(GM869:GP869),0)</f>
        <v>0</v>
      </c>
      <c r="GR869" s="22">
        <f>IF(HB868&gt;0,ROUND(GQ869/12,2),0)</f>
        <v>0</v>
      </c>
      <c r="GS869" s="9">
        <f>INT(GR869)</f>
        <v>0</v>
      </c>
      <c r="GT869" s="23">
        <f>INT((GR869-GS869)*10)/10</f>
        <v>0</v>
      </c>
      <c r="GU869" s="17">
        <f>GR869-GS869-GT869</f>
        <v>0</v>
      </c>
      <c r="GV869" s="23">
        <f>IF(OR(GU869=0.05,GU869=0),GU869,IF(AND(GU869&gt;0.051,GU869&lt;0.1),0.1,IF(AND(GU869&gt;0.001,GU869&lt;0.05),0.05,GU869)))</f>
        <v>0</v>
      </c>
      <c r="GW869" s="23">
        <f>GS869+GT869+GV869</f>
        <v>0</v>
      </c>
      <c r="GX869">
        <f>IF(HB868&gt;0,GX868,0)</f>
        <v>0</v>
      </c>
      <c r="GY869" s="7">
        <f>ROUND(GD869+GJ869+GW869+GX869,2)</f>
        <v>0</v>
      </c>
      <c r="GZ869" s="7">
        <f>IF(AND(GY869&gt;0,GY870=0),GY869,0)</f>
        <v>0</v>
      </c>
      <c r="HA869" s="7">
        <f>IF(HB868&gt;0,HA868,0)</f>
        <v>0</v>
      </c>
      <c r="HB869" s="7">
        <f>IF(ROUND(GY869-HA869,2)&gt;0,ROUND(GY869-HA869,2),0)</f>
        <v>0</v>
      </c>
    </row>
    <row r="870" spans="1:235">
      <c r="BB870">
        <v>868</v>
      </c>
      <c r="BC870" s="7">
        <f>IF(BW869&gt;0,BC869-1000,BC869)</f>
        <v>0</v>
      </c>
      <c r="BD870" s="20">
        <f>IF(BW869&gt;0,ROUND(PMT($F$92/12,$F$96*12,-BC870),5),0)</f>
        <v>0</v>
      </c>
      <c r="BE870" s="15">
        <f>IF(BW869&gt;0,ROUND(BC870*$E$1/1000,2),0)</f>
        <v>0</v>
      </c>
      <c r="BF870" s="15">
        <f>IF(BW869&gt;0,ROUND(MIN(BC870,$F$168)*$BF$1,2),0)</f>
        <v>0</v>
      </c>
      <c r="BG870" s="22">
        <v>0</v>
      </c>
      <c r="BH870" s="22">
        <f>IF(BW869&gt;0,ROUND(MIN(BC870,$F$168)*$BH$1,0),0)</f>
        <v>0</v>
      </c>
      <c r="BI870" s="22">
        <f>IF(BW869&gt;0,ROUND(MIN(BC870,$F$168)*$BI$1,2),0)</f>
        <v>0</v>
      </c>
      <c r="BJ870" s="22">
        <f>IF(BW869&gt;0,ROUND(MIN(BC870,$F$168)*$BJ$1,2),0)</f>
        <v>0</v>
      </c>
      <c r="BK870" s="22">
        <f>IF(BW869&gt;0,ROUND(MIN(BC870,$F$168)*$BK$1,2),0)</f>
        <v>0</v>
      </c>
      <c r="BL870" s="15">
        <f>IF(BW869&gt;0,BF870+SUM(BH870:BK870),0)</f>
        <v>0</v>
      </c>
      <c r="BM870" s="22">
        <f>IF(BW869&gt;0,ROUND(BL870/12,2),0)</f>
        <v>0</v>
      </c>
      <c r="BN870" s="9">
        <f>INT(BM870)</f>
        <v>0</v>
      </c>
      <c r="BO870" s="23">
        <f>INT((BM870-BN870)*10)/10</f>
        <v>0</v>
      </c>
      <c r="BP870" s="17">
        <f>BM870-BN870-BO870</f>
        <v>0</v>
      </c>
      <c r="BQ870" s="23">
        <f>IF(OR(BP870=0.05,BP870=0),BP870,IF(AND(BP870&gt;0.051,BP870&lt;0.1),0.1,IF(AND(BP870&gt;0.001,BP870&lt;0.05),0.05,BP870)))</f>
        <v>0</v>
      </c>
      <c r="BR870" s="23">
        <f>BN870+BO870+BQ870</f>
        <v>0</v>
      </c>
      <c r="BS870">
        <f>IF(BW869&gt;0,BS869,0)</f>
        <v>0</v>
      </c>
      <c r="BT870" s="7">
        <f>SUM(BD870:BE870)+BR870+BS870</f>
        <v>0</v>
      </c>
      <c r="BU870" s="7">
        <f>IF(AND(BT870&gt;0,BT871=0),BT870,0)</f>
        <v>0</v>
      </c>
      <c r="BV870" s="7">
        <f>IF(BW869&gt;0,BV869,0)</f>
        <v>0</v>
      </c>
      <c r="BW870" s="7">
        <f>IF(ROUND(BT870-BV870,2)&gt;0,ROUND(BT870-BV870,2),0)</f>
        <v>0</v>
      </c>
      <c r="CB870">
        <v>868</v>
      </c>
      <c r="CC870" s="7">
        <f>IF(DB869&gt;0,CC869-1000,CC869)</f>
        <v>0</v>
      </c>
      <c r="CD870" s="20">
        <f>IF(DB869&gt;0,ROUND(PMT($F$92/12,$F$96*12,-CC870),5),0)</f>
        <v>0</v>
      </c>
      <c r="CE870" s="15">
        <f>IF(DB869&gt;0,ROUND(CC870*$CE$1/1000,2),0)</f>
        <v>0</v>
      </c>
      <c r="CF870" s="9">
        <f>INT(CE870)</f>
        <v>0</v>
      </c>
      <c r="CG870" s="23">
        <f>INT((CE870-CF870)*10)/10</f>
        <v>0</v>
      </c>
      <c r="CH870" s="17">
        <f>CE870-CF870-CG870</f>
        <v>0</v>
      </c>
      <c r="CI870" s="23">
        <f>IF(OR(CH870=0.05,CH870=0),CH870,IF(AND(CH870&gt;0.051,CH870&lt;0.1),0.1,IF(AND(CH870&gt;0.001,CH870&lt;0.05),0.05,CH870)))</f>
        <v>0</v>
      </c>
      <c r="CJ870" s="23">
        <f>CF870+CG870+CI870</f>
        <v>0</v>
      </c>
      <c r="CK870" s="15">
        <f>IF(DB869&gt;0,ROUND($CD$1*$CK$1,2),0)</f>
        <v>0</v>
      </c>
      <c r="CL870" s="22">
        <v>0</v>
      </c>
      <c r="CM870" s="22">
        <f>IF(DB869&gt;0,ROUND($CD$1*$CM$1,2),0)</f>
        <v>0</v>
      </c>
      <c r="CN870" s="22">
        <f>IF(DB869&gt;0,ROUND($CD$1*$CN$1,2),0)</f>
        <v>0</v>
      </c>
      <c r="CO870" s="22">
        <f>IF(DB869&gt;0,ROUND($CD$1*$CO$1,2),0)</f>
        <v>0</v>
      </c>
      <c r="CP870" s="22">
        <f>IF(DB869&gt;0,ROUND($CD$1*$CP$1,2),0)</f>
        <v>0</v>
      </c>
      <c r="CQ870" s="15">
        <f>IF(DB869&gt;0,CK870+SUM(CM870:CP870),0)</f>
        <v>0</v>
      </c>
      <c r="CR870" s="22">
        <f>IF(DB869&gt;0,ROUND(CQ870/12,2),0)</f>
        <v>0</v>
      </c>
      <c r="CS870" s="9">
        <f>INT(CR870)</f>
        <v>0</v>
      </c>
      <c r="CT870" s="23">
        <f>INT((CR870-CS870)*10)/10</f>
        <v>0</v>
      </c>
      <c r="CU870" s="17">
        <f>CR870-CS870-CT870</f>
        <v>0</v>
      </c>
      <c r="CV870" s="23">
        <f>IF(OR(CU870=0.05,CU870=0),CU870,IF(AND(CU870&gt;0.051,CU870&lt;0.1),0.1,IF(AND(CU870&gt;0.001,CU870&lt;0.05),0.05,CU870)))</f>
        <v>0</v>
      </c>
      <c r="CW870" s="23">
        <f>CS870+CT870+CV870</f>
        <v>0</v>
      </c>
      <c r="CX870">
        <f>IF(DB869&gt;0,CX869,0)</f>
        <v>0</v>
      </c>
      <c r="CY870" s="7">
        <f>ROUND(CD870+CJ870+CW870+CX870,2)</f>
        <v>0</v>
      </c>
      <c r="CZ870" s="7">
        <f>IF(AND(CY870&gt;0,CY871=0),CY870,0)</f>
        <v>0</v>
      </c>
      <c r="DA870" s="7">
        <f>IF(DB869&gt;0,DA869,0)</f>
        <v>0</v>
      </c>
      <c r="DB870" s="7">
        <f>IF(ROUND(CY870-DA870,2)&gt;0,ROUND(CY870-DA870,2),0)</f>
        <v>0</v>
      </c>
      <c r="EB870">
        <v>868</v>
      </c>
      <c r="EC870" s="7">
        <f>IF(FB869&gt;0,EC869-1000,EC869)</f>
        <v>0</v>
      </c>
      <c r="ED870" s="20">
        <f>IF(FB869&gt;0,ROUND(PMT($F$92/12,$F$96*12,-EC870),5),0)</f>
        <v>0</v>
      </c>
      <c r="EE870" s="15">
        <f>IF(FB869&gt;0,ROUND(EC870*$EE$1/1000,2),0)</f>
        <v>0</v>
      </c>
      <c r="EF870" s="9">
        <f>INT(EE870)</f>
        <v>0</v>
      </c>
      <c r="EG870" s="23">
        <f>INT((EE870-EF870)*10)/10</f>
        <v>0</v>
      </c>
      <c r="EH870" s="17">
        <f>EE870-EF870-EG870</f>
        <v>0</v>
      </c>
      <c r="EI870" s="23">
        <f>IF(OR(EH870=0.05,EH870=0),EH870,IF(AND(EH870&gt;0.051,EH870&lt;0.1),0.1,IF(AND(EH870&gt;0.001,EH870&lt;0.05),0.05,EH870)))</f>
        <v>0</v>
      </c>
      <c r="EJ870" s="23">
        <f>EF870+EG870+EI870</f>
        <v>0</v>
      </c>
      <c r="EK870" s="15">
        <f>IF(FB869&gt;0,ROUND($ED$1*$EK$1,2),0)</f>
        <v>0</v>
      </c>
      <c r="EL870" s="22">
        <v>0</v>
      </c>
      <c r="EM870" s="22">
        <f>IF(FB869&gt;0,ROUND($ED$1*$EM$1,0),0)</f>
        <v>0</v>
      </c>
      <c r="EN870" s="22">
        <f>IF(FB869&gt;0,ROUND($ED$1*$EN$1,2),0)</f>
        <v>0</v>
      </c>
      <c r="EO870" s="22">
        <f>IF(FB869&gt;0,ROUND($ED$1*$EO$1,2),0)</f>
        <v>0</v>
      </c>
      <c r="EP870" s="22">
        <f>IF(FB869&gt;0,ROUND($ED$1*$EP$1,2),0)</f>
        <v>0</v>
      </c>
      <c r="EQ870" s="15">
        <f>IF(FB869&gt;0,EK870+SUM(EM870:EP870),0)</f>
        <v>0</v>
      </c>
      <c r="ER870" s="22">
        <f>IF(FB869&gt;0,ROUND(EQ870/12,2),0)</f>
        <v>0</v>
      </c>
      <c r="ES870" s="9">
        <f>INT(ER870)</f>
        <v>0</v>
      </c>
      <c r="ET870" s="23">
        <f>INT((ER870-ES870)*10)/10</f>
        <v>0</v>
      </c>
      <c r="EU870" s="17">
        <f>ER870-ES870-ET870</f>
        <v>0</v>
      </c>
      <c r="EV870" s="23">
        <f>IF(OR(EU870=0.05,EU870=0),EU870,IF(AND(EU870&gt;0.051,EU870&lt;0.1),0.1,IF(AND(EU870&gt;0.001,EU870&lt;0.05),0.05,EU870)))</f>
        <v>0</v>
      </c>
      <c r="EW870" s="23">
        <f>ES870+ET870+EV870</f>
        <v>0</v>
      </c>
      <c r="EX870">
        <f>IF(FB869&gt;0,EX869,0)</f>
        <v>0</v>
      </c>
      <c r="EY870" s="7">
        <f>ROUND(ED870+EJ870+EW870+EX870,2)</f>
        <v>0</v>
      </c>
      <c r="EZ870" s="7">
        <f>IF(AND(EY870&gt;0,EY871=0),EY870,0)</f>
        <v>0</v>
      </c>
      <c r="FA870" s="7">
        <f>IF(FB869&gt;0,FA869,0)</f>
        <v>0</v>
      </c>
      <c r="FB870" s="7">
        <f>IF(ROUND(EY870-FA870,2)&gt;0,ROUND(EY870-FA870,2),0)</f>
        <v>0</v>
      </c>
      <c r="GB870">
        <v>868</v>
      </c>
      <c r="GC870" s="7">
        <f>IF(HB869&gt;0,GC869-1000,GC869)</f>
        <v>0</v>
      </c>
      <c r="GD870" s="20">
        <f>IF(HB869&gt;0,ROUND(PMT($F$92/12,$F$96*12,-GC870),5),0)</f>
        <v>0</v>
      </c>
      <c r="GE870" s="15">
        <f>IF(HB869&gt;0,ROUND(GC870*$GE$1/1000,2),0)</f>
        <v>0</v>
      </c>
      <c r="GF870" s="9">
        <f>INT(GE870)</f>
        <v>0</v>
      </c>
      <c r="GG870" s="23">
        <f>INT((GE870-GF870)*10)/10</f>
        <v>0</v>
      </c>
      <c r="GH870" s="17">
        <f>GE870-GF870-GG870</f>
        <v>0</v>
      </c>
      <c r="GI870" s="23">
        <f>IF(OR(GH870=0.05,GH870=0),GH870,IF(AND(GH870&gt;0.051,GH870&lt;0.1),0.1,IF(AND(GH870&gt;0.001,GH870&lt;0.05),0.05,GH870)))</f>
        <v>0</v>
      </c>
      <c r="GJ870" s="23">
        <f>GF870+GG870+GI870</f>
        <v>0</v>
      </c>
      <c r="GK870" s="15">
        <f>IF(HB869&gt;0,ROUND($GD$1*$GK$1,2),0)</f>
        <v>0</v>
      </c>
      <c r="GL870" s="22">
        <v>0</v>
      </c>
      <c r="GM870" s="22">
        <f>IF(HB869&gt;0,ROUND($GD$1*$GM$1,0),0)</f>
        <v>0</v>
      </c>
      <c r="GN870" s="22">
        <f>IF(HB869&gt;0,ROUND($GD$1*$GN$1,2),0)</f>
        <v>0</v>
      </c>
      <c r="GO870" s="22">
        <f>IF(HB869&gt;0,ROUND($GD$1*$GO$1,2),0)</f>
        <v>0</v>
      </c>
      <c r="GP870" s="22">
        <f>IF(HB869&gt;0,ROUND($GD$1*$GP$1,2),0)</f>
        <v>0</v>
      </c>
      <c r="GQ870" s="15">
        <f>IF(HB869&gt;0,GK870+SUM(GM870:GP870),0)</f>
        <v>0</v>
      </c>
      <c r="GR870" s="22">
        <f>IF(HB869&gt;0,ROUND(GQ870/12,2),0)</f>
        <v>0</v>
      </c>
      <c r="GS870" s="9">
        <f>INT(GR870)</f>
        <v>0</v>
      </c>
      <c r="GT870" s="23">
        <f>INT((GR870-GS870)*10)/10</f>
        <v>0</v>
      </c>
      <c r="GU870" s="17">
        <f>GR870-GS870-GT870</f>
        <v>0</v>
      </c>
      <c r="GV870" s="23">
        <f>IF(OR(GU870=0.05,GU870=0),GU870,IF(AND(GU870&gt;0.051,GU870&lt;0.1),0.1,IF(AND(GU870&gt;0.001,GU870&lt;0.05),0.05,GU870)))</f>
        <v>0</v>
      </c>
      <c r="GW870" s="23">
        <f>GS870+GT870+GV870</f>
        <v>0</v>
      </c>
      <c r="GX870">
        <f>IF(HB869&gt;0,GX869,0)</f>
        <v>0</v>
      </c>
      <c r="GY870" s="7">
        <f>ROUND(GD870+GJ870+GW870+GX870,2)</f>
        <v>0</v>
      </c>
      <c r="GZ870" s="7">
        <f>IF(AND(GY870&gt;0,GY871=0),GY870,0)</f>
        <v>0</v>
      </c>
      <c r="HA870" s="7">
        <f>IF(HB869&gt;0,HA869,0)</f>
        <v>0</v>
      </c>
      <c r="HB870" s="7">
        <f>IF(ROUND(GY870-HA870,2)&gt;0,ROUND(GY870-HA870,2),0)</f>
        <v>0</v>
      </c>
    </row>
    <row r="871" spans="1:235">
      <c r="BB871">
        <v>869</v>
      </c>
      <c r="BC871" s="7">
        <f>IF(BW870&gt;0,BC870-1000,BC870)</f>
        <v>0</v>
      </c>
      <c r="BD871" s="20">
        <f>IF(BW870&gt;0,ROUND(PMT($F$92/12,$F$96*12,-BC871),5),0)</f>
        <v>0</v>
      </c>
      <c r="BE871" s="15">
        <f>IF(BW870&gt;0,ROUND(BC871*$E$1/1000,2),0)</f>
        <v>0</v>
      </c>
      <c r="BF871" s="15">
        <f>IF(BW870&gt;0,ROUND(MIN(BC871,$F$168)*$BF$1,2),0)</f>
        <v>0</v>
      </c>
      <c r="BG871" s="22">
        <v>0</v>
      </c>
      <c r="BH871" s="22">
        <f>IF(BW870&gt;0,ROUND(MIN(BC871,$F$168)*$BH$1,0),0)</f>
        <v>0</v>
      </c>
      <c r="BI871" s="22">
        <f>IF(BW870&gt;0,ROUND(MIN(BC871,$F$168)*$BI$1,2),0)</f>
        <v>0</v>
      </c>
      <c r="BJ871" s="22">
        <f>IF(BW870&gt;0,ROUND(MIN(BC871,$F$168)*$BJ$1,2),0)</f>
        <v>0</v>
      </c>
      <c r="BK871" s="22">
        <f>IF(BW870&gt;0,ROUND(MIN(BC871,$F$168)*$BK$1,2),0)</f>
        <v>0</v>
      </c>
      <c r="BL871" s="15">
        <f>IF(BW870&gt;0,BF871+SUM(BH871:BK871),0)</f>
        <v>0</v>
      </c>
      <c r="BM871" s="22">
        <f>IF(BW870&gt;0,ROUND(BL871/12,2),0)</f>
        <v>0</v>
      </c>
      <c r="BN871" s="9">
        <f>INT(BM871)</f>
        <v>0</v>
      </c>
      <c r="BO871" s="23">
        <f>INT((BM871-BN871)*10)/10</f>
        <v>0</v>
      </c>
      <c r="BP871" s="17">
        <f>BM871-BN871-BO871</f>
        <v>0</v>
      </c>
      <c r="BQ871" s="23">
        <f>IF(OR(BP871=0.05,BP871=0),BP871,IF(AND(BP871&gt;0.051,BP871&lt;0.1),0.1,IF(AND(BP871&gt;0.001,BP871&lt;0.05),0.05,BP871)))</f>
        <v>0</v>
      </c>
      <c r="BR871" s="23">
        <f>BN871+BO871+BQ871</f>
        <v>0</v>
      </c>
      <c r="BS871">
        <f>IF(BW870&gt;0,BS870,0)</f>
        <v>0</v>
      </c>
      <c r="BT871" s="7">
        <f>SUM(BD871:BE871)+BR871+BS871</f>
        <v>0</v>
      </c>
      <c r="BU871" s="7">
        <f>IF(AND(BT871&gt;0,BT872=0),BT871,0)</f>
        <v>0</v>
      </c>
      <c r="BV871" s="7">
        <f>IF(BW870&gt;0,BV870,0)</f>
        <v>0</v>
      </c>
      <c r="BW871" s="7">
        <f>IF(ROUND(BT871-BV871,2)&gt;0,ROUND(BT871-BV871,2),0)</f>
        <v>0</v>
      </c>
      <c r="CB871">
        <v>869</v>
      </c>
      <c r="CC871" s="7">
        <f>IF(DB870&gt;0,CC870-1000,CC870)</f>
        <v>0</v>
      </c>
      <c r="CD871" s="20">
        <f>IF(DB870&gt;0,ROUND(PMT($F$92/12,$F$96*12,-CC871),5),0)</f>
        <v>0</v>
      </c>
      <c r="CE871" s="15">
        <f>IF(DB870&gt;0,ROUND(CC871*$CE$1/1000,2),0)</f>
        <v>0</v>
      </c>
      <c r="CF871" s="9">
        <f>INT(CE871)</f>
        <v>0</v>
      </c>
      <c r="CG871" s="23">
        <f>INT((CE871-CF871)*10)/10</f>
        <v>0</v>
      </c>
      <c r="CH871" s="17">
        <f>CE871-CF871-CG871</f>
        <v>0</v>
      </c>
      <c r="CI871" s="23">
        <f>IF(OR(CH871=0.05,CH871=0),CH871,IF(AND(CH871&gt;0.051,CH871&lt;0.1),0.1,IF(AND(CH871&gt;0.001,CH871&lt;0.05),0.05,CH871)))</f>
        <v>0</v>
      </c>
      <c r="CJ871" s="23">
        <f>CF871+CG871+CI871</f>
        <v>0</v>
      </c>
      <c r="CK871" s="15">
        <f>IF(DB870&gt;0,ROUND($CD$1*$CK$1,2),0)</f>
        <v>0</v>
      </c>
      <c r="CL871" s="22">
        <v>0</v>
      </c>
      <c r="CM871" s="22">
        <f>IF(DB870&gt;0,ROUND($CD$1*$CM$1,2),0)</f>
        <v>0</v>
      </c>
      <c r="CN871" s="22">
        <f>IF(DB870&gt;0,ROUND($CD$1*$CN$1,2),0)</f>
        <v>0</v>
      </c>
      <c r="CO871" s="22">
        <f>IF(DB870&gt;0,ROUND($CD$1*$CO$1,2),0)</f>
        <v>0</v>
      </c>
      <c r="CP871" s="22">
        <f>IF(DB870&gt;0,ROUND($CD$1*$CP$1,2),0)</f>
        <v>0</v>
      </c>
      <c r="CQ871" s="15">
        <f>IF(DB870&gt;0,CK871+SUM(CM871:CP871),0)</f>
        <v>0</v>
      </c>
      <c r="CR871" s="22">
        <f>IF(DB870&gt;0,ROUND(CQ871/12,2),0)</f>
        <v>0</v>
      </c>
      <c r="CS871" s="9">
        <f>INT(CR871)</f>
        <v>0</v>
      </c>
      <c r="CT871" s="23">
        <f>INT((CR871-CS871)*10)/10</f>
        <v>0</v>
      </c>
      <c r="CU871" s="17">
        <f>CR871-CS871-CT871</f>
        <v>0</v>
      </c>
      <c r="CV871" s="23">
        <f>IF(OR(CU871=0.05,CU871=0),CU871,IF(AND(CU871&gt;0.051,CU871&lt;0.1),0.1,IF(AND(CU871&gt;0.001,CU871&lt;0.05),0.05,CU871)))</f>
        <v>0</v>
      </c>
      <c r="CW871" s="23">
        <f>CS871+CT871+CV871</f>
        <v>0</v>
      </c>
      <c r="CX871">
        <f>IF(DB870&gt;0,CX870,0)</f>
        <v>0</v>
      </c>
      <c r="CY871" s="7">
        <f>ROUND(CD871+CJ871+CW871+CX871,2)</f>
        <v>0</v>
      </c>
      <c r="CZ871" s="7">
        <f>IF(AND(CY871&gt;0,CY872=0),CY871,0)</f>
        <v>0</v>
      </c>
      <c r="DA871" s="7">
        <f>IF(DB870&gt;0,DA870,0)</f>
        <v>0</v>
      </c>
      <c r="DB871" s="7">
        <f>IF(ROUND(CY871-DA871,2)&gt;0,ROUND(CY871-DA871,2),0)</f>
        <v>0</v>
      </c>
      <c r="EB871">
        <v>869</v>
      </c>
      <c r="EC871" s="7">
        <f>IF(FB870&gt;0,EC870-1000,EC870)</f>
        <v>0</v>
      </c>
      <c r="ED871" s="20">
        <f>IF(FB870&gt;0,ROUND(PMT($F$92/12,$F$96*12,-EC871),5),0)</f>
        <v>0</v>
      </c>
      <c r="EE871" s="15">
        <f>IF(FB870&gt;0,ROUND(EC871*$EE$1/1000,2),0)</f>
        <v>0</v>
      </c>
      <c r="EF871" s="9">
        <f>INT(EE871)</f>
        <v>0</v>
      </c>
      <c r="EG871" s="23">
        <f>INT((EE871-EF871)*10)/10</f>
        <v>0</v>
      </c>
      <c r="EH871" s="17">
        <f>EE871-EF871-EG871</f>
        <v>0</v>
      </c>
      <c r="EI871" s="23">
        <f>IF(OR(EH871=0.05,EH871=0),EH871,IF(AND(EH871&gt;0.051,EH871&lt;0.1),0.1,IF(AND(EH871&gt;0.001,EH871&lt;0.05),0.05,EH871)))</f>
        <v>0</v>
      </c>
      <c r="EJ871" s="23">
        <f>EF871+EG871+EI871</f>
        <v>0</v>
      </c>
      <c r="EK871" s="15">
        <f>IF(FB870&gt;0,ROUND($ED$1*$EK$1,2),0)</f>
        <v>0</v>
      </c>
      <c r="EL871" s="22">
        <v>0</v>
      </c>
      <c r="EM871" s="22">
        <f>IF(FB870&gt;0,ROUND($ED$1*$EM$1,0),0)</f>
        <v>0</v>
      </c>
      <c r="EN871" s="22">
        <f>IF(FB870&gt;0,ROUND($ED$1*$EN$1,2),0)</f>
        <v>0</v>
      </c>
      <c r="EO871" s="22">
        <f>IF(FB870&gt;0,ROUND($ED$1*$EO$1,2),0)</f>
        <v>0</v>
      </c>
      <c r="EP871" s="22">
        <f>IF(FB870&gt;0,ROUND($ED$1*$EP$1,2),0)</f>
        <v>0</v>
      </c>
      <c r="EQ871" s="15">
        <f>IF(FB870&gt;0,EK871+SUM(EM871:EP871),0)</f>
        <v>0</v>
      </c>
      <c r="ER871" s="22">
        <f>IF(FB870&gt;0,ROUND(EQ871/12,2),0)</f>
        <v>0</v>
      </c>
      <c r="ES871" s="9">
        <f>INT(ER871)</f>
        <v>0</v>
      </c>
      <c r="ET871" s="23">
        <f>INT((ER871-ES871)*10)/10</f>
        <v>0</v>
      </c>
      <c r="EU871" s="17">
        <f>ER871-ES871-ET871</f>
        <v>0</v>
      </c>
      <c r="EV871" s="23">
        <f>IF(OR(EU871=0.05,EU871=0),EU871,IF(AND(EU871&gt;0.051,EU871&lt;0.1),0.1,IF(AND(EU871&gt;0.001,EU871&lt;0.05),0.05,EU871)))</f>
        <v>0</v>
      </c>
      <c r="EW871" s="23">
        <f>ES871+ET871+EV871</f>
        <v>0</v>
      </c>
      <c r="EX871">
        <f>IF(FB870&gt;0,EX870,0)</f>
        <v>0</v>
      </c>
      <c r="EY871" s="7">
        <f>ROUND(ED871+EJ871+EW871+EX871,2)</f>
        <v>0</v>
      </c>
      <c r="EZ871" s="7">
        <f>IF(AND(EY871&gt;0,EY872=0),EY871,0)</f>
        <v>0</v>
      </c>
      <c r="FA871" s="7">
        <f>IF(FB870&gt;0,FA870,0)</f>
        <v>0</v>
      </c>
      <c r="FB871" s="7">
        <f>IF(ROUND(EY871-FA871,2)&gt;0,ROUND(EY871-FA871,2),0)</f>
        <v>0</v>
      </c>
      <c r="GB871">
        <v>869</v>
      </c>
      <c r="GC871" s="7">
        <f>IF(HB870&gt;0,GC870-1000,GC870)</f>
        <v>0</v>
      </c>
      <c r="GD871" s="20">
        <f>IF(HB870&gt;0,ROUND(PMT($F$92/12,$F$96*12,-GC871),5),0)</f>
        <v>0</v>
      </c>
      <c r="GE871" s="15">
        <f>IF(HB870&gt;0,ROUND(GC871*$GE$1/1000,2),0)</f>
        <v>0</v>
      </c>
      <c r="GF871" s="9">
        <f>INT(GE871)</f>
        <v>0</v>
      </c>
      <c r="GG871" s="23">
        <f>INT((GE871-GF871)*10)/10</f>
        <v>0</v>
      </c>
      <c r="GH871" s="17">
        <f>GE871-GF871-GG871</f>
        <v>0</v>
      </c>
      <c r="GI871" s="23">
        <f>IF(OR(GH871=0.05,GH871=0),GH871,IF(AND(GH871&gt;0.051,GH871&lt;0.1),0.1,IF(AND(GH871&gt;0.001,GH871&lt;0.05),0.05,GH871)))</f>
        <v>0</v>
      </c>
      <c r="GJ871" s="23">
        <f>GF871+GG871+GI871</f>
        <v>0</v>
      </c>
      <c r="GK871" s="15">
        <f>IF(HB870&gt;0,ROUND($GD$1*$GK$1,2),0)</f>
        <v>0</v>
      </c>
      <c r="GL871" s="22">
        <v>0</v>
      </c>
      <c r="GM871" s="22">
        <f>IF(HB870&gt;0,ROUND($GD$1*$GM$1,0),0)</f>
        <v>0</v>
      </c>
      <c r="GN871" s="22">
        <f>IF(HB870&gt;0,ROUND($GD$1*$GN$1,2),0)</f>
        <v>0</v>
      </c>
      <c r="GO871" s="22">
        <f>IF(HB870&gt;0,ROUND($GD$1*$GO$1,2),0)</f>
        <v>0</v>
      </c>
      <c r="GP871" s="22">
        <f>IF(HB870&gt;0,ROUND($GD$1*$GP$1,2),0)</f>
        <v>0</v>
      </c>
      <c r="GQ871" s="15">
        <f>IF(HB870&gt;0,GK871+SUM(GM871:GP871),0)</f>
        <v>0</v>
      </c>
      <c r="GR871" s="22">
        <f>IF(HB870&gt;0,ROUND(GQ871/12,2),0)</f>
        <v>0</v>
      </c>
      <c r="GS871" s="9">
        <f>INT(GR871)</f>
        <v>0</v>
      </c>
      <c r="GT871" s="23">
        <f>INT((GR871-GS871)*10)/10</f>
        <v>0</v>
      </c>
      <c r="GU871" s="17">
        <f>GR871-GS871-GT871</f>
        <v>0</v>
      </c>
      <c r="GV871" s="23">
        <f>IF(OR(GU871=0.05,GU871=0),GU871,IF(AND(GU871&gt;0.051,GU871&lt;0.1),0.1,IF(AND(GU871&gt;0.001,GU871&lt;0.05),0.05,GU871)))</f>
        <v>0</v>
      </c>
      <c r="GW871" s="23">
        <f>GS871+GT871+GV871</f>
        <v>0</v>
      </c>
      <c r="GX871">
        <f>IF(HB870&gt;0,GX870,0)</f>
        <v>0</v>
      </c>
      <c r="GY871" s="7">
        <f>ROUND(GD871+GJ871+GW871+GX871,2)</f>
        <v>0</v>
      </c>
      <c r="GZ871" s="7">
        <f>IF(AND(GY871&gt;0,GY872=0),GY871,0)</f>
        <v>0</v>
      </c>
      <c r="HA871" s="7">
        <f>IF(HB870&gt;0,HA870,0)</f>
        <v>0</v>
      </c>
      <c r="HB871" s="7">
        <f>IF(ROUND(GY871-HA871,2)&gt;0,ROUND(GY871-HA871,2),0)</f>
        <v>0</v>
      </c>
    </row>
    <row r="872" spans="1:235">
      <c r="BB872">
        <v>870</v>
      </c>
      <c r="BC872" s="7">
        <f>IF(BW871&gt;0,BC871-1000,BC871)</f>
        <v>0</v>
      </c>
      <c r="BD872" s="20">
        <f>IF(BW871&gt;0,ROUND(PMT($F$92/12,$F$96*12,-BC872),5),0)</f>
        <v>0</v>
      </c>
      <c r="BE872" s="15">
        <f>IF(BW871&gt;0,ROUND(BC872*$E$1/1000,2),0)</f>
        <v>0</v>
      </c>
      <c r="BF872" s="15">
        <f>IF(BW871&gt;0,ROUND(MIN(BC872,$F$168)*$BF$1,2),0)</f>
        <v>0</v>
      </c>
      <c r="BG872" s="22">
        <v>0</v>
      </c>
      <c r="BH872" s="22">
        <f>IF(BW871&gt;0,ROUND(MIN(BC872,$F$168)*$BH$1,0),0)</f>
        <v>0</v>
      </c>
      <c r="BI872" s="22">
        <f>IF(BW871&gt;0,ROUND(MIN(BC872,$F$168)*$BI$1,2),0)</f>
        <v>0</v>
      </c>
      <c r="BJ872" s="22">
        <f>IF(BW871&gt;0,ROUND(MIN(BC872,$F$168)*$BJ$1,2),0)</f>
        <v>0</v>
      </c>
      <c r="BK872" s="22">
        <f>IF(BW871&gt;0,ROUND(MIN(BC872,$F$168)*$BK$1,2),0)</f>
        <v>0</v>
      </c>
      <c r="BL872" s="15">
        <f>IF(BW871&gt;0,BF872+SUM(BH872:BK872),0)</f>
        <v>0</v>
      </c>
      <c r="BM872" s="22">
        <f>IF(BW871&gt;0,ROUND(BL872/12,2),0)</f>
        <v>0</v>
      </c>
      <c r="BN872" s="9">
        <f>INT(BM872)</f>
        <v>0</v>
      </c>
      <c r="BO872" s="23">
        <f>INT((BM872-BN872)*10)/10</f>
        <v>0</v>
      </c>
      <c r="BP872" s="17">
        <f>BM872-BN872-BO872</f>
        <v>0</v>
      </c>
      <c r="BQ872" s="23">
        <f>IF(OR(BP872=0.05,BP872=0),BP872,IF(AND(BP872&gt;0.051,BP872&lt;0.1),0.1,IF(AND(BP872&gt;0.001,BP872&lt;0.05),0.05,BP872)))</f>
        <v>0</v>
      </c>
      <c r="BR872" s="23">
        <f>BN872+BO872+BQ872</f>
        <v>0</v>
      </c>
      <c r="BS872">
        <f>IF(BW871&gt;0,BS871,0)</f>
        <v>0</v>
      </c>
      <c r="BT872" s="7">
        <f>SUM(BD872:BE872)+BR872+BS872</f>
        <v>0</v>
      </c>
      <c r="BU872" s="7">
        <f>IF(AND(BT872&gt;0,BT873=0),BT872,0)</f>
        <v>0</v>
      </c>
      <c r="BV872" s="7">
        <f>IF(BW871&gt;0,BV871,0)</f>
        <v>0</v>
      </c>
      <c r="BW872" s="7">
        <f>IF(ROUND(BT872-BV872,2)&gt;0,ROUND(BT872-BV872,2),0)</f>
        <v>0</v>
      </c>
      <c r="CB872">
        <v>870</v>
      </c>
      <c r="CC872" s="7">
        <f>IF(DB871&gt;0,CC871-1000,CC871)</f>
        <v>0</v>
      </c>
      <c r="CD872" s="20">
        <f>IF(DB871&gt;0,ROUND(PMT($F$92/12,$F$96*12,-CC872),5),0)</f>
        <v>0</v>
      </c>
      <c r="CE872" s="15">
        <f>IF(DB871&gt;0,ROUND(CC872*$CE$1/1000,2),0)</f>
        <v>0</v>
      </c>
      <c r="CF872" s="9">
        <f>INT(CE872)</f>
        <v>0</v>
      </c>
      <c r="CG872" s="23">
        <f>INT((CE872-CF872)*10)/10</f>
        <v>0</v>
      </c>
      <c r="CH872" s="17">
        <f>CE872-CF872-CG872</f>
        <v>0</v>
      </c>
      <c r="CI872" s="23">
        <f>IF(OR(CH872=0.05,CH872=0),CH872,IF(AND(CH872&gt;0.051,CH872&lt;0.1),0.1,IF(AND(CH872&gt;0.001,CH872&lt;0.05),0.05,CH872)))</f>
        <v>0</v>
      </c>
      <c r="CJ872" s="23">
        <f>CF872+CG872+CI872</f>
        <v>0</v>
      </c>
      <c r="CK872" s="15">
        <f>IF(DB871&gt;0,ROUND($CD$1*$CK$1,2),0)</f>
        <v>0</v>
      </c>
      <c r="CL872" s="22">
        <v>0</v>
      </c>
      <c r="CM872" s="22">
        <f>IF(DB871&gt;0,ROUND($CD$1*$CM$1,2),0)</f>
        <v>0</v>
      </c>
      <c r="CN872" s="22">
        <f>IF(DB871&gt;0,ROUND($CD$1*$CN$1,2),0)</f>
        <v>0</v>
      </c>
      <c r="CO872" s="22">
        <f>IF(DB871&gt;0,ROUND($CD$1*$CO$1,2),0)</f>
        <v>0</v>
      </c>
      <c r="CP872" s="22">
        <f>IF(DB871&gt;0,ROUND($CD$1*$CP$1,2),0)</f>
        <v>0</v>
      </c>
      <c r="CQ872" s="15">
        <f>IF(DB871&gt;0,CK872+SUM(CM872:CP872),0)</f>
        <v>0</v>
      </c>
      <c r="CR872" s="22">
        <f>IF(DB871&gt;0,ROUND(CQ872/12,2),0)</f>
        <v>0</v>
      </c>
      <c r="CS872" s="9">
        <f>INT(CR872)</f>
        <v>0</v>
      </c>
      <c r="CT872" s="23">
        <f>INT((CR872-CS872)*10)/10</f>
        <v>0</v>
      </c>
      <c r="CU872" s="17">
        <f>CR872-CS872-CT872</f>
        <v>0</v>
      </c>
      <c r="CV872" s="23">
        <f>IF(OR(CU872=0.05,CU872=0),CU872,IF(AND(CU872&gt;0.051,CU872&lt;0.1),0.1,IF(AND(CU872&gt;0.001,CU872&lt;0.05),0.05,CU872)))</f>
        <v>0</v>
      </c>
      <c r="CW872" s="23">
        <f>CS872+CT872+CV872</f>
        <v>0</v>
      </c>
      <c r="CX872">
        <f>IF(DB871&gt;0,CX871,0)</f>
        <v>0</v>
      </c>
      <c r="CY872" s="7">
        <f>ROUND(CD872+CJ872+CW872+CX872,2)</f>
        <v>0</v>
      </c>
      <c r="CZ872" s="7">
        <f>IF(AND(CY872&gt;0,CY873=0),CY872,0)</f>
        <v>0</v>
      </c>
      <c r="DA872" s="7">
        <f>IF(DB871&gt;0,DA871,0)</f>
        <v>0</v>
      </c>
      <c r="DB872" s="7">
        <f>IF(ROUND(CY872-DA872,2)&gt;0,ROUND(CY872-DA872,2),0)</f>
        <v>0</v>
      </c>
      <c r="EB872">
        <v>870</v>
      </c>
      <c r="EC872" s="7">
        <f>IF(FB871&gt;0,EC871-1000,EC871)</f>
        <v>0</v>
      </c>
      <c r="ED872" s="20">
        <f>IF(FB871&gt;0,ROUND(PMT($F$92/12,$F$96*12,-EC872),5),0)</f>
        <v>0</v>
      </c>
      <c r="EE872" s="15">
        <f>IF(FB871&gt;0,ROUND(EC872*$EE$1/1000,2),0)</f>
        <v>0</v>
      </c>
      <c r="EF872" s="9">
        <f>INT(EE872)</f>
        <v>0</v>
      </c>
      <c r="EG872" s="23">
        <f>INT((EE872-EF872)*10)/10</f>
        <v>0</v>
      </c>
      <c r="EH872" s="17">
        <f>EE872-EF872-EG872</f>
        <v>0</v>
      </c>
      <c r="EI872" s="23">
        <f>IF(OR(EH872=0.05,EH872=0),EH872,IF(AND(EH872&gt;0.051,EH872&lt;0.1),0.1,IF(AND(EH872&gt;0.001,EH872&lt;0.05),0.05,EH872)))</f>
        <v>0</v>
      </c>
      <c r="EJ872" s="23">
        <f>EF872+EG872+EI872</f>
        <v>0</v>
      </c>
      <c r="EK872" s="15">
        <f>IF(FB871&gt;0,ROUND($ED$1*$EK$1,2),0)</f>
        <v>0</v>
      </c>
      <c r="EL872" s="22">
        <v>0</v>
      </c>
      <c r="EM872" s="22">
        <f>IF(FB871&gt;0,ROUND($ED$1*$EM$1,0),0)</f>
        <v>0</v>
      </c>
      <c r="EN872" s="22">
        <f>IF(FB871&gt;0,ROUND($ED$1*$EN$1,2),0)</f>
        <v>0</v>
      </c>
      <c r="EO872" s="22">
        <f>IF(FB871&gt;0,ROUND($ED$1*$EO$1,2),0)</f>
        <v>0</v>
      </c>
      <c r="EP872" s="22">
        <f>IF(FB871&gt;0,ROUND($ED$1*$EP$1,2),0)</f>
        <v>0</v>
      </c>
      <c r="EQ872" s="15">
        <f>IF(FB871&gt;0,EK872+SUM(EM872:EP872),0)</f>
        <v>0</v>
      </c>
      <c r="ER872" s="22">
        <f>IF(FB871&gt;0,ROUND(EQ872/12,2),0)</f>
        <v>0</v>
      </c>
      <c r="ES872" s="9">
        <f>INT(ER872)</f>
        <v>0</v>
      </c>
      <c r="ET872" s="23">
        <f>INT((ER872-ES872)*10)/10</f>
        <v>0</v>
      </c>
      <c r="EU872" s="17">
        <f>ER872-ES872-ET872</f>
        <v>0</v>
      </c>
      <c r="EV872" s="23">
        <f>IF(OR(EU872=0.05,EU872=0),EU872,IF(AND(EU872&gt;0.051,EU872&lt;0.1),0.1,IF(AND(EU872&gt;0.001,EU872&lt;0.05),0.05,EU872)))</f>
        <v>0</v>
      </c>
      <c r="EW872" s="23">
        <f>ES872+ET872+EV872</f>
        <v>0</v>
      </c>
      <c r="EX872">
        <f>IF(FB871&gt;0,EX871,0)</f>
        <v>0</v>
      </c>
      <c r="EY872" s="7">
        <f>ROUND(ED872+EJ872+EW872+EX872,2)</f>
        <v>0</v>
      </c>
      <c r="EZ872" s="7">
        <f>IF(AND(EY872&gt;0,EY873=0),EY872,0)</f>
        <v>0</v>
      </c>
      <c r="FA872" s="7">
        <f>IF(FB871&gt;0,FA871,0)</f>
        <v>0</v>
      </c>
      <c r="FB872" s="7">
        <f>IF(ROUND(EY872-FA872,2)&gt;0,ROUND(EY872-FA872,2),0)</f>
        <v>0</v>
      </c>
      <c r="GB872">
        <v>870</v>
      </c>
      <c r="GC872" s="7">
        <f>IF(HB871&gt;0,GC871-1000,GC871)</f>
        <v>0</v>
      </c>
      <c r="GD872" s="20">
        <f>IF(HB871&gt;0,ROUND(PMT($F$92/12,$F$96*12,-GC872),5),0)</f>
        <v>0</v>
      </c>
      <c r="GE872" s="15">
        <f>IF(HB871&gt;0,ROUND(GC872*$GE$1/1000,2),0)</f>
        <v>0</v>
      </c>
      <c r="GF872" s="9">
        <f>INT(GE872)</f>
        <v>0</v>
      </c>
      <c r="GG872" s="23">
        <f>INT((GE872-GF872)*10)/10</f>
        <v>0</v>
      </c>
      <c r="GH872" s="17">
        <f>GE872-GF872-GG872</f>
        <v>0</v>
      </c>
      <c r="GI872" s="23">
        <f>IF(OR(GH872=0.05,GH872=0),GH872,IF(AND(GH872&gt;0.051,GH872&lt;0.1),0.1,IF(AND(GH872&gt;0.001,GH872&lt;0.05),0.05,GH872)))</f>
        <v>0</v>
      </c>
      <c r="GJ872" s="23">
        <f>GF872+GG872+GI872</f>
        <v>0</v>
      </c>
      <c r="GK872" s="15">
        <f>IF(HB871&gt;0,ROUND($GD$1*$GK$1,2),0)</f>
        <v>0</v>
      </c>
      <c r="GL872" s="22">
        <v>0</v>
      </c>
      <c r="GM872" s="22">
        <f>IF(HB871&gt;0,ROUND($GD$1*$GM$1,0),0)</f>
        <v>0</v>
      </c>
      <c r="GN872" s="22">
        <f>IF(HB871&gt;0,ROUND($GD$1*$GN$1,2),0)</f>
        <v>0</v>
      </c>
      <c r="GO872" s="22">
        <f>IF(HB871&gt;0,ROUND($GD$1*$GO$1,2),0)</f>
        <v>0</v>
      </c>
      <c r="GP872" s="22">
        <f>IF(HB871&gt;0,ROUND($GD$1*$GP$1,2),0)</f>
        <v>0</v>
      </c>
      <c r="GQ872" s="15">
        <f>IF(HB871&gt;0,GK872+SUM(GM872:GP872),0)</f>
        <v>0</v>
      </c>
      <c r="GR872" s="22">
        <f>IF(HB871&gt;0,ROUND(GQ872/12,2),0)</f>
        <v>0</v>
      </c>
      <c r="GS872" s="9">
        <f>INT(GR872)</f>
        <v>0</v>
      </c>
      <c r="GT872" s="23">
        <f>INT((GR872-GS872)*10)/10</f>
        <v>0</v>
      </c>
      <c r="GU872" s="17">
        <f>GR872-GS872-GT872</f>
        <v>0</v>
      </c>
      <c r="GV872" s="23">
        <f>IF(OR(GU872=0.05,GU872=0),GU872,IF(AND(GU872&gt;0.051,GU872&lt;0.1),0.1,IF(AND(GU872&gt;0.001,GU872&lt;0.05),0.05,GU872)))</f>
        <v>0</v>
      </c>
      <c r="GW872" s="23">
        <f>GS872+GT872+GV872</f>
        <v>0</v>
      </c>
      <c r="GX872">
        <f>IF(HB871&gt;0,GX871,0)</f>
        <v>0</v>
      </c>
      <c r="GY872" s="7">
        <f>ROUND(GD872+GJ872+GW872+GX872,2)</f>
        <v>0</v>
      </c>
      <c r="GZ872" s="7">
        <f>IF(AND(GY872&gt;0,GY873=0),GY872,0)</f>
        <v>0</v>
      </c>
      <c r="HA872" s="7">
        <f>IF(HB871&gt;0,HA871,0)</f>
        <v>0</v>
      </c>
      <c r="HB872" s="7">
        <f>IF(ROUND(GY872-HA872,2)&gt;0,ROUND(GY872-HA872,2),0)</f>
        <v>0</v>
      </c>
    </row>
    <row r="873" spans="1:235">
      <c r="BB873">
        <v>871</v>
      </c>
      <c r="BC873" s="7">
        <f>IF(BW872&gt;0,BC872-1000,BC872)</f>
        <v>0</v>
      </c>
      <c r="BD873" s="20">
        <f>IF(BW872&gt;0,ROUND(PMT($F$92/12,$F$96*12,-BC873),5),0)</f>
        <v>0</v>
      </c>
      <c r="BE873" s="15">
        <f>IF(BW872&gt;0,ROUND(BC873*$E$1/1000,2),0)</f>
        <v>0</v>
      </c>
      <c r="BF873" s="15">
        <f>IF(BW872&gt;0,ROUND(MIN(BC873,$F$168)*$BF$1,2),0)</f>
        <v>0</v>
      </c>
      <c r="BG873" s="22">
        <v>0</v>
      </c>
      <c r="BH873" s="22">
        <f>IF(BW872&gt;0,ROUND(MIN(BC873,$F$168)*$BH$1,0),0)</f>
        <v>0</v>
      </c>
      <c r="BI873" s="22">
        <f>IF(BW872&gt;0,ROUND(MIN(BC873,$F$168)*$BI$1,2),0)</f>
        <v>0</v>
      </c>
      <c r="BJ873" s="22">
        <f>IF(BW872&gt;0,ROUND(MIN(BC873,$F$168)*$BJ$1,2),0)</f>
        <v>0</v>
      </c>
      <c r="BK873" s="22">
        <f>IF(BW872&gt;0,ROUND(MIN(BC873,$F$168)*$BK$1,2),0)</f>
        <v>0</v>
      </c>
      <c r="BL873" s="15">
        <f>IF(BW872&gt;0,BF873+SUM(BH873:BK873),0)</f>
        <v>0</v>
      </c>
      <c r="BM873" s="22">
        <f>IF(BW872&gt;0,ROUND(BL873/12,2),0)</f>
        <v>0</v>
      </c>
      <c r="BN873" s="9">
        <f>INT(BM873)</f>
        <v>0</v>
      </c>
      <c r="BO873" s="23">
        <f>INT((BM873-BN873)*10)/10</f>
        <v>0</v>
      </c>
      <c r="BP873" s="17">
        <f>BM873-BN873-BO873</f>
        <v>0</v>
      </c>
      <c r="BQ873" s="23">
        <f>IF(OR(BP873=0.05,BP873=0),BP873,IF(AND(BP873&gt;0.051,BP873&lt;0.1),0.1,IF(AND(BP873&gt;0.001,BP873&lt;0.05),0.05,BP873)))</f>
        <v>0</v>
      </c>
      <c r="BR873" s="23">
        <f>BN873+BO873+BQ873</f>
        <v>0</v>
      </c>
      <c r="BS873">
        <f>IF(BW872&gt;0,BS872,0)</f>
        <v>0</v>
      </c>
      <c r="BT873" s="7">
        <f>SUM(BD873:BE873)+BR873+BS873</f>
        <v>0</v>
      </c>
      <c r="BU873" s="7">
        <f>IF(AND(BT873&gt;0,BT874=0),BT873,0)</f>
        <v>0</v>
      </c>
      <c r="BV873" s="7">
        <f>IF(BW872&gt;0,BV872,0)</f>
        <v>0</v>
      </c>
      <c r="BW873" s="7">
        <f>IF(ROUND(BT873-BV873,2)&gt;0,ROUND(BT873-BV873,2),0)</f>
        <v>0</v>
      </c>
      <c r="CB873">
        <v>871</v>
      </c>
      <c r="CC873" s="7">
        <f>IF(DB872&gt;0,CC872-1000,CC872)</f>
        <v>0</v>
      </c>
      <c r="CD873" s="20">
        <f>IF(DB872&gt;0,ROUND(PMT($F$92/12,$F$96*12,-CC873),5),0)</f>
        <v>0</v>
      </c>
      <c r="CE873" s="15">
        <f>IF(DB872&gt;0,ROUND(CC873*$CE$1/1000,2),0)</f>
        <v>0</v>
      </c>
      <c r="CF873" s="9">
        <f>INT(CE873)</f>
        <v>0</v>
      </c>
      <c r="CG873" s="23">
        <f>INT((CE873-CF873)*10)/10</f>
        <v>0</v>
      </c>
      <c r="CH873" s="17">
        <f>CE873-CF873-CG873</f>
        <v>0</v>
      </c>
      <c r="CI873" s="23">
        <f>IF(OR(CH873=0.05,CH873=0),CH873,IF(AND(CH873&gt;0.051,CH873&lt;0.1),0.1,IF(AND(CH873&gt;0.001,CH873&lt;0.05),0.05,CH873)))</f>
        <v>0</v>
      </c>
      <c r="CJ873" s="23">
        <f>CF873+CG873+CI873</f>
        <v>0</v>
      </c>
      <c r="CK873" s="15">
        <f>IF(DB872&gt;0,ROUND($CD$1*$CK$1,2),0)</f>
        <v>0</v>
      </c>
      <c r="CL873" s="22">
        <v>0</v>
      </c>
      <c r="CM873" s="22">
        <f>IF(DB872&gt;0,ROUND($CD$1*$CM$1,2),0)</f>
        <v>0</v>
      </c>
      <c r="CN873" s="22">
        <f>IF(DB872&gt;0,ROUND($CD$1*$CN$1,2),0)</f>
        <v>0</v>
      </c>
      <c r="CO873" s="22">
        <f>IF(DB872&gt;0,ROUND($CD$1*$CO$1,2),0)</f>
        <v>0</v>
      </c>
      <c r="CP873" s="22">
        <f>IF(DB872&gt;0,ROUND($CD$1*$CP$1,2),0)</f>
        <v>0</v>
      </c>
      <c r="CQ873" s="15">
        <f>IF(DB872&gt;0,CK873+SUM(CM873:CP873),0)</f>
        <v>0</v>
      </c>
      <c r="CR873" s="22">
        <f>IF(DB872&gt;0,ROUND(CQ873/12,2),0)</f>
        <v>0</v>
      </c>
      <c r="CS873" s="9">
        <f>INT(CR873)</f>
        <v>0</v>
      </c>
      <c r="CT873" s="23">
        <f>INT((CR873-CS873)*10)/10</f>
        <v>0</v>
      </c>
      <c r="CU873" s="17">
        <f>CR873-CS873-CT873</f>
        <v>0</v>
      </c>
      <c r="CV873" s="23">
        <f>IF(OR(CU873=0.05,CU873=0),CU873,IF(AND(CU873&gt;0.051,CU873&lt;0.1),0.1,IF(AND(CU873&gt;0.001,CU873&lt;0.05),0.05,CU873)))</f>
        <v>0</v>
      </c>
      <c r="CW873" s="23">
        <f>CS873+CT873+CV873</f>
        <v>0</v>
      </c>
      <c r="CX873">
        <f>IF(DB872&gt;0,CX872,0)</f>
        <v>0</v>
      </c>
      <c r="CY873" s="7">
        <f>ROUND(CD873+CJ873+CW873+CX873,2)</f>
        <v>0</v>
      </c>
      <c r="CZ873" s="7">
        <f>IF(AND(CY873&gt;0,CY874=0),CY873,0)</f>
        <v>0</v>
      </c>
      <c r="DA873" s="7">
        <f>IF(DB872&gt;0,DA872,0)</f>
        <v>0</v>
      </c>
      <c r="DB873" s="7">
        <f>IF(ROUND(CY873-DA873,2)&gt;0,ROUND(CY873-DA873,2),0)</f>
        <v>0</v>
      </c>
      <c r="EB873">
        <v>871</v>
      </c>
      <c r="EC873" s="7">
        <f>IF(FB872&gt;0,EC872-1000,EC872)</f>
        <v>0</v>
      </c>
      <c r="ED873" s="20">
        <f>IF(FB872&gt;0,ROUND(PMT($F$92/12,$F$96*12,-EC873),5),0)</f>
        <v>0</v>
      </c>
      <c r="EE873" s="15">
        <f>IF(FB872&gt;0,ROUND(EC873*$EE$1/1000,2),0)</f>
        <v>0</v>
      </c>
      <c r="EF873" s="9">
        <f>INT(EE873)</f>
        <v>0</v>
      </c>
      <c r="EG873" s="23">
        <f>INT((EE873-EF873)*10)/10</f>
        <v>0</v>
      </c>
      <c r="EH873" s="17">
        <f>EE873-EF873-EG873</f>
        <v>0</v>
      </c>
      <c r="EI873" s="23">
        <f>IF(OR(EH873=0.05,EH873=0),EH873,IF(AND(EH873&gt;0.051,EH873&lt;0.1),0.1,IF(AND(EH873&gt;0.001,EH873&lt;0.05),0.05,EH873)))</f>
        <v>0</v>
      </c>
      <c r="EJ873" s="23">
        <f>EF873+EG873+EI873</f>
        <v>0</v>
      </c>
      <c r="EK873" s="15">
        <f>IF(FB872&gt;0,ROUND($ED$1*$EK$1,2),0)</f>
        <v>0</v>
      </c>
      <c r="EL873" s="22">
        <v>0</v>
      </c>
      <c r="EM873" s="22">
        <f>IF(FB872&gt;0,ROUND($ED$1*$EM$1,0),0)</f>
        <v>0</v>
      </c>
      <c r="EN873" s="22">
        <f>IF(FB872&gt;0,ROUND($ED$1*$EN$1,2),0)</f>
        <v>0</v>
      </c>
      <c r="EO873" s="22">
        <f>IF(FB872&gt;0,ROUND($ED$1*$EO$1,2),0)</f>
        <v>0</v>
      </c>
      <c r="EP873" s="22">
        <f>IF(FB872&gt;0,ROUND($ED$1*$EP$1,2),0)</f>
        <v>0</v>
      </c>
      <c r="EQ873" s="15">
        <f>IF(FB872&gt;0,EK873+SUM(EM873:EP873),0)</f>
        <v>0</v>
      </c>
      <c r="ER873" s="22">
        <f>IF(FB872&gt;0,ROUND(EQ873/12,2),0)</f>
        <v>0</v>
      </c>
      <c r="ES873" s="9">
        <f>INT(ER873)</f>
        <v>0</v>
      </c>
      <c r="ET873" s="23">
        <f>INT((ER873-ES873)*10)/10</f>
        <v>0</v>
      </c>
      <c r="EU873" s="17">
        <f>ER873-ES873-ET873</f>
        <v>0</v>
      </c>
      <c r="EV873" s="23">
        <f>IF(OR(EU873=0.05,EU873=0),EU873,IF(AND(EU873&gt;0.051,EU873&lt;0.1),0.1,IF(AND(EU873&gt;0.001,EU873&lt;0.05),0.05,EU873)))</f>
        <v>0</v>
      </c>
      <c r="EW873" s="23">
        <f>ES873+ET873+EV873</f>
        <v>0</v>
      </c>
      <c r="EX873">
        <f>IF(FB872&gt;0,EX872,0)</f>
        <v>0</v>
      </c>
      <c r="EY873" s="7">
        <f>ROUND(ED873+EJ873+EW873+EX873,2)</f>
        <v>0</v>
      </c>
      <c r="EZ873" s="7">
        <f>IF(AND(EY873&gt;0,EY874=0),EY873,0)</f>
        <v>0</v>
      </c>
      <c r="FA873" s="7">
        <f>IF(FB872&gt;0,FA872,0)</f>
        <v>0</v>
      </c>
      <c r="FB873" s="7">
        <f>IF(ROUND(EY873-FA873,2)&gt;0,ROUND(EY873-FA873,2),0)</f>
        <v>0</v>
      </c>
      <c r="GB873">
        <v>871</v>
      </c>
      <c r="GC873" s="7">
        <f>IF(HB872&gt;0,GC872-1000,GC872)</f>
        <v>0</v>
      </c>
      <c r="GD873" s="20">
        <f>IF(HB872&gt;0,ROUND(PMT($F$92/12,$F$96*12,-GC873),5),0)</f>
        <v>0</v>
      </c>
      <c r="GE873" s="15">
        <f>IF(HB872&gt;0,ROUND(GC873*$GE$1/1000,2),0)</f>
        <v>0</v>
      </c>
      <c r="GF873" s="9">
        <f>INT(GE873)</f>
        <v>0</v>
      </c>
      <c r="GG873" s="23">
        <f>INT((GE873-GF873)*10)/10</f>
        <v>0</v>
      </c>
      <c r="GH873" s="17">
        <f>GE873-GF873-GG873</f>
        <v>0</v>
      </c>
      <c r="GI873" s="23">
        <f>IF(OR(GH873=0.05,GH873=0),GH873,IF(AND(GH873&gt;0.051,GH873&lt;0.1),0.1,IF(AND(GH873&gt;0.001,GH873&lt;0.05),0.05,GH873)))</f>
        <v>0</v>
      </c>
      <c r="GJ873" s="23">
        <f>GF873+GG873+GI873</f>
        <v>0</v>
      </c>
      <c r="GK873" s="15">
        <f>IF(HB872&gt;0,ROUND($GD$1*$GK$1,2),0)</f>
        <v>0</v>
      </c>
      <c r="GL873" s="22">
        <v>0</v>
      </c>
      <c r="GM873" s="22">
        <f>IF(HB872&gt;0,ROUND($GD$1*$GM$1,0),0)</f>
        <v>0</v>
      </c>
      <c r="GN873" s="22">
        <f>IF(HB872&gt;0,ROUND($GD$1*$GN$1,2),0)</f>
        <v>0</v>
      </c>
      <c r="GO873" s="22">
        <f>IF(HB872&gt;0,ROUND($GD$1*$GO$1,2),0)</f>
        <v>0</v>
      </c>
      <c r="GP873" s="22">
        <f>IF(HB872&gt;0,ROUND($GD$1*$GP$1,2),0)</f>
        <v>0</v>
      </c>
      <c r="GQ873" s="15">
        <f>IF(HB872&gt;0,GK873+SUM(GM873:GP873),0)</f>
        <v>0</v>
      </c>
      <c r="GR873" s="22">
        <f>IF(HB872&gt;0,ROUND(GQ873/12,2),0)</f>
        <v>0</v>
      </c>
      <c r="GS873" s="9">
        <f>INT(GR873)</f>
        <v>0</v>
      </c>
      <c r="GT873" s="23">
        <f>INT((GR873-GS873)*10)/10</f>
        <v>0</v>
      </c>
      <c r="GU873" s="17">
        <f>GR873-GS873-GT873</f>
        <v>0</v>
      </c>
      <c r="GV873" s="23">
        <f>IF(OR(GU873=0.05,GU873=0),GU873,IF(AND(GU873&gt;0.051,GU873&lt;0.1),0.1,IF(AND(GU873&gt;0.001,GU873&lt;0.05),0.05,GU873)))</f>
        <v>0</v>
      </c>
      <c r="GW873" s="23">
        <f>GS873+GT873+GV873</f>
        <v>0</v>
      </c>
      <c r="GX873">
        <f>IF(HB872&gt;0,GX872,0)</f>
        <v>0</v>
      </c>
      <c r="GY873" s="7">
        <f>ROUND(GD873+GJ873+GW873+GX873,2)</f>
        <v>0</v>
      </c>
      <c r="GZ873" s="7">
        <f>IF(AND(GY873&gt;0,GY874=0),GY873,0)</f>
        <v>0</v>
      </c>
      <c r="HA873" s="7">
        <f>IF(HB872&gt;0,HA872,0)</f>
        <v>0</v>
      </c>
      <c r="HB873" s="7">
        <f>IF(ROUND(GY873-HA873,2)&gt;0,ROUND(GY873-HA873,2),0)</f>
        <v>0</v>
      </c>
    </row>
    <row r="874" spans="1:235">
      <c r="BB874">
        <v>872</v>
      </c>
      <c r="BC874" s="7">
        <f>IF(BW873&gt;0,BC873-1000,BC873)</f>
        <v>0</v>
      </c>
      <c r="BD874" s="20">
        <f>IF(BW873&gt;0,ROUND(PMT($F$92/12,$F$96*12,-BC874),5),0)</f>
        <v>0</v>
      </c>
      <c r="BE874" s="15">
        <f>IF(BW873&gt;0,ROUND(BC874*$E$1/1000,2),0)</f>
        <v>0</v>
      </c>
      <c r="BF874" s="15">
        <f>IF(BW873&gt;0,ROUND(MIN(BC874,$F$168)*$BF$1,2),0)</f>
        <v>0</v>
      </c>
      <c r="BG874" s="22">
        <v>0</v>
      </c>
      <c r="BH874" s="22">
        <f>IF(BW873&gt;0,ROUND(MIN(BC874,$F$168)*$BH$1,0),0)</f>
        <v>0</v>
      </c>
      <c r="BI874" s="22">
        <f>IF(BW873&gt;0,ROUND(MIN(BC874,$F$168)*$BI$1,2),0)</f>
        <v>0</v>
      </c>
      <c r="BJ874" s="22">
        <f>IF(BW873&gt;0,ROUND(MIN(BC874,$F$168)*$BJ$1,2),0)</f>
        <v>0</v>
      </c>
      <c r="BK874" s="22">
        <f>IF(BW873&gt;0,ROUND(MIN(BC874,$F$168)*$BK$1,2),0)</f>
        <v>0</v>
      </c>
      <c r="BL874" s="15">
        <f>IF(BW873&gt;0,BF874+SUM(BH874:BK874),0)</f>
        <v>0</v>
      </c>
      <c r="BM874" s="22">
        <f>IF(BW873&gt;0,ROUND(BL874/12,2),0)</f>
        <v>0</v>
      </c>
      <c r="BN874" s="9">
        <f>INT(BM874)</f>
        <v>0</v>
      </c>
      <c r="BO874" s="23">
        <f>INT((BM874-BN874)*10)/10</f>
        <v>0</v>
      </c>
      <c r="BP874" s="17">
        <f>BM874-BN874-BO874</f>
        <v>0</v>
      </c>
      <c r="BQ874" s="23">
        <f>IF(OR(BP874=0.05,BP874=0),BP874,IF(AND(BP874&gt;0.051,BP874&lt;0.1),0.1,IF(AND(BP874&gt;0.001,BP874&lt;0.05),0.05,BP874)))</f>
        <v>0</v>
      </c>
      <c r="BR874" s="23">
        <f>BN874+BO874+BQ874</f>
        <v>0</v>
      </c>
      <c r="BS874">
        <f>IF(BW873&gt;0,BS873,0)</f>
        <v>0</v>
      </c>
      <c r="BT874" s="7">
        <f>SUM(BD874:BE874)+BR874+BS874</f>
        <v>0</v>
      </c>
      <c r="BU874" s="7">
        <f>IF(AND(BT874&gt;0,BT875=0),BT874,0)</f>
        <v>0</v>
      </c>
      <c r="BV874" s="7">
        <f>IF(BW873&gt;0,BV873,0)</f>
        <v>0</v>
      </c>
      <c r="BW874" s="7">
        <f>IF(ROUND(BT874-BV874,2)&gt;0,ROUND(BT874-BV874,2),0)</f>
        <v>0</v>
      </c>
      <c r="CB874">
        <v>872</v>
      </c>
      <c r="CC874" s="7">
        <f>IF(DB873&gt;0,CC873-1000,CC873)</f>
        <v>0</v>
      </c>
      <c r="CD874" s="20">
        <f>IF(DB873&gt;0,ROUND(PMT($F$92/12,$F$96*12,-CC874),5),0)</f>
        <v>0</v>
      </c>
      <c r="CE874" s="15">
        <f>IF(DB873&gt;0,ROUND(CC874*$CE$1/1000,2),0)</f>
        <v>0</v>
      </c>
      <c r="CF874" s="9">
        <f>INT(CE874)</f>
        <v>0</v>
      </c>
      <c r="CG874" s="23">
        <f>INT((CE874-CF874)*10)/10</f>
        <v>0</v>
      </c>
      <c r="CH874" s="17">
        <f>CE874-CF874-CG874</f>
        <v>0</v>
      </c>
      <c r="CI874" s="23">
        <f>IF(OR(CH874=0.05,CH874=0),CH874,IF(AND(CH874&gt;0.051,CH874&lt;0.1),0.1,IF(AND(CH874&gt;0.001,CH874&lt;0.05),0.05,CH874)))</f>
        <v>0</v>
      </c>
      <c r="CJ874" s="23">
        <f>CF874+CG874+CI874</f>
        <v>0</v>
      </c>
      <c r="CK874" s="15">
        <f>IF(DB873&gt;0,ROUND($CD$1*$CK$1,2),0)</f>
        <v>0</v>
      </c>
      <c r="CL874" s="22">
        <v>0</v>
      </c>
      <c r="CM874" s="22">
        <f>IF(DB873&gt;0,ROUND($CD$1*$CM$1,2),0)</f>
        <v>0</v>
      </c>
      <c r="CN874" s="22">
        <f>IF(DB873&gt;0,ROUND($CD$1*$CN$1,2),0)</f>
        <v>0</v>
      </c>
      <c r="CO874" s="22">
        <f>IF(DB873&gt;0,ROUND($CD$1*$CO$1,2),0)</f>
        <v>0</v>
      </c>
      <c r="CP874" s="22">
        <f>IF(DB873&gt;0,ROUND($CD$1*$CP$1,2),0)</f>
        <v>0</v>
      </c>
      <c r="CQ874" s="15">
        <f>IF(DB873&gt;0,CK874+SUM(CM874:CP874),0)</f>
        <v>0</v>
      </c>
      <c r="CR874" s="22">
        <f>IF(DB873&gt;0,ROUND(CQ874/12,2),0)</f>
        <v>0</v>
      </c>
      <c r="CS874" s="9">
        <f>INT(CR874)</f>
        <v>0</v>
      </c>
      <c r="CT874" s="23">
        <f>INT((CR874-CS874)*10)/10</f>
        <v>0</v>
      </c>
      <c r="CU874" s="17">
        <f>CR874-CS874-CT874</f>
        <v>0</v>
      </c>
      <c r="CV874" s="23">
        <f>IF(OR(CU874=0.05,CU874=0),CU874,IF(AND(CU874&gt;0.051,CU874&lt;0.1),0.1,IF(AND(CU874&gt;0.001,CU874&lt;0.05),0.05,CU874)))</f>
        <v>0</v>
      </c>
      <c r="CW874" s="23">
        <f>CS874+CT874+CV874</f>
        <v>0</v>
      </c>
      <c r="CX874">
        <f>IF(DB873&gt;0,CX873,0)</f>
        <v>0</v>
      </c>
      <c r="CY874" s="7">
        <f>ROUND(CD874+CJ874+CW874+CX874,2)</f>
        <v>0</v>
      </c>
      <c r="CZ874" s="7">
        <f>IF(AND(CY874&gt;0,CY875=0),CY874,0)</f>
        <v>0</v>
      </c>
      <c r="DA874" s="7">
        <f>IF(DB873&gt;0,DA873,0)</f>
        <v>0</v>
      </c>
      <c r="DB874" s="7">
        <f>IF(ROUND(CY874-DA874,2)&gt;0,ROUND(CY874-DA874,2),0)</f>
        <v>0</v>
      </c>
      <c r="EB874">
        <v>872</v>
      </c>
      <c r="EC874" s="7">
        <f>IF(FB873&gt;0,EC873-1000,EC873)</f>
        <v>0</v>
      </c>
      <c r="ED874" s="20">
        <f>IF(FB873&gt;0,ROUND(PMT($F$92/12,$F$96*12,-EC874),5),0)</f>
        <v>0</v>
      </c>
      <c r="EE874" s="15">
        <f>IF(FB873&gt;0,ROUND(EC874*$EE$1/1000,2),0)</f>
        <v>0</v>
      </c>
      <c r="EF874" s="9">
        <f>INT(EE874)</f>
        <v>0</v>
      </c>
      <c r="EG874" s="23">
        <f>INT((EE874-EF874)*10)/10</f>
        <v>0</v>
      </c>
      <c r="EH874" s="17">
        <f>EE874-EF874-EG874</f>
        <v>0</v>
      </c>
      <c r="EI874" s="23">
        <f>IF(OR(EH874=0.05,EH874=0),EH874,IF(AND(EH874&gt;0.051,EH874&lt;0.1),0.1,IF(AND(EH874&gt;0.001,EH874&lt;0.05),0.05,EH874)))</f>
        <v>0</v>
      </c>
      <c r="EJ874" s="23">
        <f>EF874+EG874+EI874</f>
        <v>0</v>
      </c>
      <c r="EK874" s="15">
        <f>IF(FB873&gt;0,ROUND($ED$1*$EK$1,2),0)</f>
        <v>0</v>
      </c>
      <c r="EL874" s="22">
        <v>0</v>
      </c>
      <c r="EM874" s="22">
        <f>IF(FB873&gt;0,ROUND($ED$1*$EM$1,0),0)</f>
        <v>0</v>
      </c>
      <c r="EN874" s="22">
        <f>IF(FB873&gt;0,ROUND($ED$1*$EN$1,2),0)</f>
        <v>0</v>
      </c>
      <c r="EO874" s="22">
        <f>IF(FB873&gt;0,ROUND($ED$1*$EO$1,2),0)</f>
        <v>0</v>
      </c>
      <c r="EP874" s="22">
        <f>IF(FB873&gt;0,ROUND($ED$1*$EP$1,2),0)</f>
        <v>0</v>
      </c>
      <c r="EQ874" s="15">
        <f>IF(FB873&gt;0,EK874+SUM(EM874:EP874),0)</f>
        <v>0</v>
      </c>
      <c r="ER874" s="22">
        <f>IF(FB873&gt;0,ROUND(EQ874/12,2),0)</f>
        <v>0</v>
      </c>
      <c r="ES874" s="9">
        <f>INT(ER874)</f>
        <v>0</v>
      </c>
      <c r="ET874" s="23">
        <f>INT((ER874-ES874)*10)/10</f>
        <v>0</v>
      </c>
      <c r="EU874" s="17">
        <f>ER874-ES874-ET874</f>
        <v>0</v>
      </c>
      <c r="EV874" s="23">
        <f>IF(OR(EU874=0.05,EU874=0),EU874,IF(AND(EU874&gt;0.051,EU874&lt;0.1),0.1,IF(AND(EU874&gt;0.001,EU874&lt;0.05),0.05,EU874)))</f>
        <v>0</v>
      </c>
      <c r="EW874" s="23">
        <f>ES874+ET874+EV874</f>
        <v>0</v>
      </c>
      <c r="EX874">
        <f>IF(FB873&gt;0,EX873,0)</f>
        <v>0</v>
      </c>
      <c r="EY874" s="7">
        <f>ROUND(ED874+EJ874+EW874+EX874,2)</f>
        <v>0</v>
      </c>
      <c r="EZ874" s="7">
        <f>IF(AND(EY874&gt;0,EY875=0),EY874,0)</f>
        <v>0</v>
      </c>
      <c r="FA874" s="7">
        <f>IF(FB873&gt;0,FA873,0)</f>
        <v>0</v>
      </c>
      <c r="FB874" s="7">
        <f>IF(ROUND(EY874-FA874,2)&gt;0,ROUND(EY874-FA874,2),0)</f>
        <v>0</v>
      </c>
      <c r="GB874">
        <v>872</v>
      </c>
      <c r="GC874" s="7">
        <f>IF(HB873&gt;0,GC873-1000,GC873)</f>
        <v>0</v>
      </c>
      <c r="GD874" s="20">
        <f>IF(HB873&gt;0,ROUND(PMT($F$92/12,$F$96*12,-GC874),5),0)</f>
        <v>0</v>
      </c>
      <c r="GE874" s="15">
        <f>IF(HB873&gt;0,ROUND(GC874*$GE$1/1000,2),0)</f>
        <v>0</v>
      </c>
      <c r="GF874" s="9">
        <f>INT(GE874)</f>
        <v>0</v>
      </c>
      <c r="GG874" s="23">
        <f>INT((GE874-GF874)*10)/10</f>
        <v>0</v>
      </c>
      <c r="GH874" s="17">
        <f>GE874-GF874-GG874</f>
        <v>0</v>
      </c>
      <c r="GI874" s="23">
        <f>IF(OR(GH874=0.05,GH874=0),GH874,IF(AND(GH874&gt;0.051,GH874&lt;0.1),0.1,IF(AND(GH874&gt;0.001,GH874&lt;0.05),0.05,GH874)))</f>
        <v>0</v>
      </c>
      <c r="GJ874" s="23">
        <f>GF874+GG874+GI874</f>
        <v>0</v>
      </c>
      <c r="GK874" s="15">
        <f>IF(HB873&gt;0,ROUND($GD$1*$GK$1,2),0)</f>
        <v>0</v>
      </c>
      <c r="GL874" s="22">
        <v>0</v>
      </c>
      <c r="GM874" s="22">
        <f>IF(HB873&gt;0,ROUND($GD$1*$GM$1,0),0)</f>
        <v>0</v>
      </c>
      <c r="GN874" s="22">
        <f>IF(HB873&gt;0,ROUND($GD$1*$GN$1,2),0)</f>
        <v>0</v>
      </c>
      <c r="GO874" s="22">
        <f>IF(HB873&gt;0,ROUND($GD$1*$GO$1,2),0)</f>
        <v>0</v>
      </c>
      <c r="GP874" s="22">
        <f>IF(HB873&gt;0,ROUND($GD$1*$GP$1,2),0)</f>
        <v>0</v>
      </c>
      <c r="GQ874" s="15">
        <f>IF(HB873&gt;0,GK874+SUM(GM874:GP874),0)</f>
        <v>0</v>
      </c>
      <c r="GR874" s="22">
        <f>IF(HB873&gt;0,ROUND(GQ874/12,2),0)</f>
        <v>0</v>
      </c>
      <c r="GS874" s="9">
        <f>INT(GR874)</f>
        <v>0</v>
      </c>
      <c r="GT874" s="23">
        <f>INT((GR874-GS874)*10)/10</f>
        <v>0</v>
      </c>
      <c r="GU874" s="17">
        <f>GR874-GS874-GT874</f>
        <v>0</v>
      </c>
      <c r="GV874" s="23">
        <f>IF(OR(GU874=0.05,GU874=0),GU874,IF(AND(GU874&gt;0.051,GU874&lt;0.1),0.1,IF(AND(GU874&gt;0.001,GU874&lt;0.05),0.05,GU874)))</f>
        <v>0</v>
      </c>
      <c r="GW874" s="23">
        <f>GS874+GT874+GV874</f>
        <v>0</v>
      </c>
      <c r="GX874">
        <f>IF(HB873&gt;0,GX873,0)</f>
        <v>0</v>
      </c>
      <c r="GY874" s="7">
        <f>ROUND(GD874+GJ874+GW874+GX874,2)</f>
        <v>0</v>
      </c>
      <c r="GZ874" s="7">
        <f>IF(AND(GY874&gt;0,GY875=0),GY874,0)</f>
        <v>0</v>
      </c>
      <c r="HA874" s="7">
        <f>IF(HB873&gt;0,HA873,0)</f>
        <v>0</v>
      </c>
      <c r="HB874" s="7">
        <f>IF(ROUND(GY874-HA874,2)&gt;0,ROUND(GY874-HA874,2),0)</f>
        <v>0</v>
      </c>
    </row>
    <row r="875" spans="1:235">
      <c r="BB875">
        <v>873</v>
      </c>
      <c r="BC875" s="7">
        <f>IF(BW874&gt;0,BC874-1000,BC874)</f>
        <v>0</v>
      </c>
      <c r="BD875" s="20">
        <f>IF(BW874&gt;0,ROUND(PMT($F$92/12,$F$96*12,-BC875),5),0)</f>
        <v>0</v>
      </c>
      <c r="BE875" s="15">
        <f>IF(BW874&gt;0,ROUND(BC875*$E$1/1000,2),0)</f>
        <v>0</v>
      </c>
      <c r="BF875" s="15">
        <f>IF(BW874&gt;0,ROUND(MIN(BC875,$F$168)*$BF$1,2),0)</f>
        <v>0</v>
      </c>
      <c r="BG875" s="22">
        <v>0</v>
      </c>
      <c r="BH875" s="22">
        <f>IF(BW874&gt;0,ROUND(MIN(BC875,$F$168)*$BH$1,0),0)</f>
        <v>0</v>
      </c>
      <c r="BI875" s="22">
        <f>IF(BW874&gt;0,ROUND(MIN(BC875,$F$168)*$BI$1,2),0)</f>
        <v>0</v>
      </c>
      <c r="BJ875" s="22">
        <f>IF(BW874&gt;0,ROUND(MIN(BC875,$F$168)*$BJ$1,2),0)</f>
        <v>0</v>
      </c>
      <c r="BK875" s="22">
        <f>IF(BW874&gt;0,ROUND(MIN(BC875,$F$168)*$BK$1,2),0)</f>
        <v>0</v>
      </c>
      <c r="BL875" s="15">
        <f>IF(BW874&gt;0,BF875+SUM(BH875:BK875),0)</f>
        <v>0</v>
      </c>
      <c r="BM875" s="22">
        <f>IF(BW874&gt;0,ROUND(BL875/12,2),0)</f>
        <v>0</v>
      </c>
      <c r="BN875" s="9">
        <f>INT(BM875)</f>
        <v>0</v>
      </c>
      <c r="BO875" s="23">
        <f>INT((BM875-BN875)*10)/10</f>
        <v>0</v>
      </c>
      <c r="BP875" s="17">
        <f>BM875-BN875-BO875</f>
        <v>0</v>
      </c>
      <c r="BQ875" s="23">
        <f>IF(OR(BP875=0.05,BP875=0),BP875,IF(AND(BP875&gt;0.051,BP875&lt;0.1),0.1,IF(AND(BP875&gt;0.001,BP875&lt;0.05),0.05,BP875)))</f>
        <v>0</v>
      </c>
      <c r="BR875" s="23">
        <f>BN875+BO875+BQ875</f>
        <v>0</v>
      </c>
      <c r="BS875">
        <f>IF(BW874&gt;0,BS874,0)</f>
        <v>0</v>
      </c>
      <c r="BT875" s="7">
        <f>SUM(BD875:BE875)+BR875+BS875</f>
        <v>0</v>
      </c>
      <c r="BU875" s="7">
        <f>IF(AND(BT875&gt;0,BT876=0),BT875,0)</f>
        <v>0</v>
      </c>
      <c r="BV875" s="7">
        <f>IF(BW874&gt;0,BV874,0)</f>
        <v>0</v>
      </c>
      <c r="BW875" s="7">
        <f>IF(ROUND(BT875-BV875,2)&gt;0,ROUND(BT875-BV875,2),0)</f>
        <v>0</v>
      </c>
      <c r="CB875">
        <v>873</v>
      </c>
      <c r="CC875" s="7">
        <f>IF(DB874&gt;0,CC874-1000,CC874)</f>
        <v>0</v>
      </c>
      <c r="CD875" s="20">
        <f>IF(DB874&gt;0,ROUND(PMT($F$92/12,$F$96*12,-CC875),5),0)</f>
        <v>0</v>
      </c>
      <c r="CE875" s="15">
        <f>IF(DB874&gt;0,ROUND(CC875*$CE$1/1000,2),0)</f>
        <v>0</v>
      </c>
      <c r="CF875" s="9">
        <f>INT(CE875)</f>
        <v>0</v>
      </c>
      <c r="CG875" s="23">
        <f>INT((CE875-CF875)*10)/10</f>
        <v>0</v>
      </c>
      <c r="CH875" s="17">
        <f>CE875-CF875-CG875</f>
        <v>0</v>
      </c>
      <c r="CI875" s="23">
        <f>IF(OR(CH875=0.05,CH875=0),CH875,IF(AND(CH875&gt;0.051,CH875&lt;0.1),0.1,IF(AND(CH875&gt;0.001,CH875&lt;0.05),0.05,CH875)))</f>
        <v>0</v>
      </c>
      <c r="CJ875" s="23">
        <f>CF875+CG875+CI875</f>
        <v>0</v>
      </c>
      <c r="CK875" s="15">
        <f>IF(DB874&gt;0,ROUND($CD$1*$CK$1,2),0)</f>
        <v>0</v>
      </c>
      <c r="CL875" s="22">
        <v>0</v>
      </c>
      <c r="CM875" s="22">
        <f>IF(DB874&gt;0,ROUND($CD$1*$CM$1,2),0)</f>
        <v>0</v>
      </c>
      <c r="CN875" s="22">
        <f>IF(DB874&gt;0,ROUND($CD$1*$CN$1,2),0)</f>
        <v>0</v>
      </c>
      <c r="CO875" s="22">
        <f>IF(DB874&gt;0,ROUND($CD$1*$CO$1,2),0)</f>
        <v>0</v>
      </c>
      <c r="CP875" s="22">
        <f>IF(DB874&gt;0,ROUND($CD$1*$CP$1,2),0)</f>
        <v>0</v>
      </c>
      <c r="CQ875" s="15">
        <f>IF(DB874&gt;0,CK875+SUM(CM875:CP875),0)</f>
        <v>0</v>
      </c>
      <c r="CR875" s="22">
        <f>IF(DB874&gt;0,ROUND(CQ875/12,2),0)</f>
        <v>0</v>
      </c>
      <c r="CS875" s="9">
        <f>INT(CR875)</f>
        <v>0</v>
      </c>
      <c r="CT875" s="23">
        <f>INT((CR875-CS875)*10)/10</f>
        <v>0</v>
      </c>
      <c r="CU875" s="17">
        <f>CR875-CS875-CT875</f>
        <v>0</v>
      </c>
      <c r="CV875" s="23">
        <f>IF(OR(CU875=0.05,CU875=0),CU875,IF(AND(CU875&gt;0.051,CU875&lt;0.1),0.1,IF(AND(CU875&gt;0.001,CU875&lt;0.05),0.05,CU875)))</f>
        <v>0</v>
      </c>
      <c r="CW875" s="23">
        <f>CS875+CT875+CV875</f>
        <v>0</v>
      </c>
      <c r="CX875">
        <f>IF(DB874&gt;0,CX874,0)</f>
        <v>0</v>
      </c>
      <c r="CY875" s="7">
        <f>ROUND(CD875+CJ875+CW875+CX875,2)</f>
        <v>0</v>
      </c>
      <c r="CZ875" s="7">
        <f>IF(AND(CY875&gt;0,CY876=0),CY875,0)</f>
        <v>0</v>
      </c>
      <c r="DA875" s="7">
        <f>IF(DB874&gt;0,DA874,0)</f>
        <v>0</v>
      </c>
      <c r="DB875" s="7">
        <f>IF(ROUND(CY875-DA875,2)&gt;0,ROUND(CY875-DA875,2),0)</f>
        <v>0</v>
      </c>
      <c r="EB875">
        <v>873</v>
      </c>
      <c r="EC875" s="7">
        <f>IF(FB874&gt;0,EC874-1000,EC874)</f>
        <v>0</v>
      </c>
      <c r="ED875" s="20">
        <f>IF(FB874&gt;0,ROUND(PMT($F$92/12,$F$96*12,-EC875),5),0)</f>
        <v>0</v>
      </c>
      <c r="EE875" s="15">
        <f>IF(FB874&gt;0,ROUND(EC875*$EE$1/1000,2),0)</f>
        <v>0</v>
      </c>
      <c r="EF875" s="9">
        <f>INT(EE875)</f>
        <v>0</v>
      </c>
      <c r="EG875" s="23">
        <f>INT((EE875-EF875)*10)/10</f>
        <v>0</v>
      </c>
      <c r="EH875" s="17">
        <f>EE875-EF875-EG875</f>
        <v>0</v>
      </c>
      <c r="EI875" s="23">
        <f>IF(OR(EH875=0.05,EH875=0),EH875,IF(AND(EH875&gt;0.051,EH875&lt;0.1),0.1,IF(AND(EH875&gt;0.001,EH875&lt;0.05),0.05,EH875)))</f>
        <v>0</v>
      </c>
      <c r="EJ875" s="23">
        <f>EF875+EG875+EI875</f>
        <v>0</v>
      </c>
      <c r="EK875" s="15">
        <f>IF(FB874&gt;0,ROUND($ED$1*$EK$1,2),0)</f>
        <v>0</v>
      </c>
      <c r="EL875" s="22">
        <v>0</v>
      </c>
      <c r="EM875" s="22">
        <f>IF(FB874&gt;0,ROUND($ED$1*$EM$1,0),0)</f>
        <v>0</v>
      </c>
      <c r="EN875" s="22">
        <f>IF(FB874&gt;0,ROUND($ED$1*$EN$1,2),0)</f>
        <v>0</v>
      </c>
      <c r="EO875" s="22">
        <f>IF(FB874&gt;0,ROUND($ED$1*$EO$1,2),0)</f>
        <v>0</v>
      </c>
      <c r="EP875" s="22">
        <f>IF(FB874&gt;0,ROUND($ED$1*$EP$1,2),0)</f>
        <v>0</v>
      </c>
      <c r="EQ875" s="15">
        <f>IF(FB874&gt;0,EK875+SUM(EM875:EP875),0)</f>
        <v>0</v>
      </c>
      <c r="ER875" s="22">
        <f>IF(FB874&gt;0,ROUND(EQ875/12,2),0)</f>
        <v>0</v>
      </c>
      <c r="ES875" s="9">
        <f>INT(ER875)</f>
        <v>0</v>
      </c>
      <c r="ET875" s="23">
        <f>INT((ER875-ES875)*10)/10</f>
        <v>0</v>
      </c>
      <c r="EU875" s="17">
        <f>ER875-ES875-ET875</f>
        <v>0</v>
      </c>
      <c r="EV875" s="23">
        <f>IF(OR(EU875=0.05,EU875=0),EU875,IF(AND(EU875&gt;0.051,EU875&lt;0.1),0.1,IF(AND(EU875&gt;0.001,EU875&lt;0.05),0.05,EU875)))</f>
        <v>0</v>
      </c>
      <c r="EW875" s="23">
        <f>ES875+ET875+EV875</f>
        <v>0</v>
      </c>
      <c r="EX875">
        <f>IF(FB874&gt;0,EX874,0)</f>
        <v>0</v>
      </c>
      <c r="EY875" s="7">
        <f>ROUND(ED875+EJ875+EW875+EX875,2)</f>
        <v>0</v>
      </c>
      <c r="EZ875" s="7">
        <f>IF(AND(EY875&gt;0,EY876=0),EY875,0)</f>
        <v>0</v>
      </c>
      <c r="FA875" s="7">
        <f>IF(FB874&gt;0,FA874,0)</f>
        <v>0</v>
      </c>
      <c r="FB875" s="7">
        <f>IF(ROUND(EY875-FA875,2)&gt;0,ROUND(EY875-FA875,2),0)</f>
        <v>0</v>
      </c>
      <c r="GB875">
        <v>873</v>
      </c>
      <c r="GC875" s="7">
        <f>IF(HB874&gt;0,GC874-1000,GC874)</f>
        <v>0</v>
      </c>
      <c r="GD875" s="20">
        <f>IF(HB874&gt;0,ROUND(PMT($F$92/12,$F$96*12,-GC875),5),0)</f>
        <v>0</v>
      </c>
      <c r="GE875" s="15">
        <f>IF(HB874&gt;0,ROUND(GC875*$GE$1/1000,2),0)</f>
        <v>0</v>
      </c>
      <c r="GF875" s="9">
        <f>INT(GE875)</f>
        <v>0</v>
      </c>
      <c r="GG875" s="23">
        <f>INT((GE875-GF875)*10)/10</f>
        <v>0</v>
      </c>
      <c r="GH875" s="17">
        <f>GE875-GF875-GG875</f>
        <v>0</v>
      </c>
      <c r="GI875" s="23">
        <f>IF(OR(GH875=0.05,GH875=0),GH875,IF(AND(GH875&gt;0.051,GH875&lt;0.1),0.1,IF(AND(GH875&gt;0.001,GH875&lt;0.05),0.05,GH875)))</f>
        <v>0</v>
      </c>
      <c r="GJ875" s="23">
        <f>GF875+GG875+GI875</f>
        <v>0</v>
      </c>
      <c r="GK875" s="15">
        <f>IF(HB874&gt;0,ROUND($GD$1*$GK$1,2),0)</f>
        <v>0</v>
      </c>
      <c r="GL875" s="22">
        <v>0</v>
      </c>
      <c r="GM875" s="22">
        <f>IF(HB874&gt;0,ROUND($GD$1*$GM$1,0),0)</f>
        <v>0</v>
      </c>
      <c r="GN875" s="22">
        <f>IF(HB874&gt;0,ROUND($GD$1*$GN$1,2),0)</f>
        <v>0</v>
      </c>
      <c r="GO875" s="22">
        <f>IF(HB874&gt;0,ROUND($GD$1*$GO$1,2),0)</f>
        <v>0</v>
      </c>
      <c r="GP875" s="22">
        <f>IF(HB874&gt;0,ROUND($GD$1*$GP$1,2),0)</f>
        <v>0</v>
      </c>
      <c r="GQ875" s="15">
        <f>IF(HB874&gt;0,GK875+SUM(GM875:GP875),0)</f>
        <v>0</v>
      </c>
      <c r="GR875" s="22">
        <f>IF(HB874&gt;0,ROUND(GQ875/12,2),0)</f>
        <v>0</v>
      </c>
      <c r="GS875" s="9">
        <f>INT(GR875)</f>
        <v>0</v>
      </c>
      <c r="GT875" s="23">
        <f>INT((GR875-GS875)*10)/10</f>
        <v>0</v>
      </c>
      <c r="GU875" s="17">
        <f>GR875-GS875-GT875</f>
        <v>0</v>
      </c>
      <c r="GV875" s="23">
        <f>IF(OR(GU875=0.05,GU875=0),GU875,IF(AND(GU875&gt;0.051,GU875&lt;0.1),0.1,IF(AND(GU875&gt;0.001,GU875&lt;0.05),0.05,GU875)))</f>
        <v>0</v>
      </c>
      <c r="GW875" s="23">
        <f>GS875+GT875+GV875</f>
        <v>0</v>
      </c>
      <c r="GX875">
        <f>IF(HB874&gt;0,GX874,0)</f>
        <v>0</v>
      </c>
      <c r="GY875" s="7">
        <f>ROUND(GD875+GJ875+GW875+GX875,2)</f>
        <v>0</v>
      </c>
      <c r="GZ875" s="7">
        <f>IF(AND(GY875&gt;0,GY876=0),GY875,0)</f>
        <v>0</v>
      </c>
      <c r="HA875" s="7">
        <f>IF(HB874&gt;0,HA874,0)</f>
        <v>0</v>
      </c>
      <c r="HB875" s="7">
        <f>IF(ROUND(GY875-HA875,2)&gt;0,ROUND(GY875-HA875,2),0)</f>
        <v>0</v>
      </c>
    </row>
    <row r="876" spans="1:235">
      <c r="BB876">
        <v>874</v>
      </c>
      <c r="BC876" s="7">
        <f>IF(BW875&gt;0,BC875-1000,BC875)</f>
        <v>0</v>
      </c>
      <c r="BD876" s="20">
        <f>IF(BW875&gt;0,ROUND(PMT($F$92/12,$F$96*12,-BC876),5),0)</f>
        <v>0</v>
      </c>
      <c r="BE876" s="15">
        <f>IF(BW875&gt;0,ROUND(BC876*$E$1/1000,2),0)</f>
        <v>0</v>
      </c>
      <c r="BF876" s="15">
        <f>IF(BW875&gt;0,ROUND(MIN(BC876,$F$168)*$BF$1,2),0)</f>
        <v>0</v>
      </c>
      <c r="BG876" s="22">
        <v>0</v>
      </c>
      <c r="BH876" s="22">
        <f>IF(BW875&gt;0,ROUND(MIN(BC876,$F$168)*$BH$1,0),0)</f>
        <v>0</v>
      </c>
      <c r="BI876" s="22">
        <f>IF(BW875&gt;0,ROUND(MIN(BC876,$F$168)*$BI$1,2),0)</f>
        <v>0</v>
      </c>
      <c r="BJ876" s="22">
        <f>IF(BW875&gt;0,ROUND(MIN(BC876,$F$168)*$BJ$1,2),0)</f>
        <v>0</v>
      </c>
      <c r="BK876" s="22">
        <f>IF(BW875&gt;0,ROUND(MIN(BC876,$F$168)*$BK$1,2),0)</f>
        <v>0</v>
      </c>
      <c r="BL876" s="15">
        <f>IF(BW875&gt;0,BF876+SUM(BH876:BK876),0)</f>
        <v>0</v>
      </c>
      <c r="BM876" s="22">
        <f>IF(BW875&gt;0,ROUND(BL876/12,2),0)</f>
        <v>0</v>
      </c>
      <c r="BN876" s="9">
        <f>INT(BM876)</f>
        <v>0</v>
      </c>
      <c r="BO876" s="23">
        <f>INT((BM876-BN876)*10)/10</f>
        <v>0</v>
      </c>
      <c r="BP876" s="17">
        <f>BM876-BN876-BO876</f>
        <v>0</v>
      </c>
      <c r="BQ876" s="23">
        <f>IF(OR(BP876=0.05,BP876=0),BP876,IF(AND(BP876&gt;0.051,BP876&lt;0.1),0.1,IF(AND(BP876&gt;0.001,BP876&lt;0.05),0.05,BP876)))</f>
        <v>0</v>
      </c>
      <c r="BR876" s="23">
        <f>BN876+BO876+BQ876</f>
        <v>0</v>
      </c>
      <c r="BS876">
        <f>IF(BW875&gt;0,BS875,0)</f>
        <v>0</v>
      </c>
      <c r="BT876" s="7">
        <f>SUM(BD876:BE876)+BR876+BS876</f>
        <v>0</v>
      </c>
      <c r="BU876" s="7">
        <f>IF(AND(BT876&gt;0,BT877=0),BT876,0)</f>
        <v>0</v>
      </c>
      <c r="BV876" s="7">
        <f>IF(BW875&gt;0,BV875,0)</f>
        <v>0</v>
      </c>
      <c r="BW876" s="7">
        <f>IF(ROUND(BT876-BV876,2)&gt;0,ROUND(BT876-BV876,2),0)</f>
        <v>0</v>
      </c>
      <c r="CB876">
        <v>874</v>
      </c>
      <c r="CC876" s="7">
        <f>IF(DB875&gt;0,CC875-1000,CC875)</f>
        <v>0</v>
      </c>
      <c r="CD876" s="20">
        <f>IF(DB875&gt;0,ROUND(PMT($F$92/12,$F$96*12,-CC876),5),0)</f>
        <v>0</v>
      </c>
      <c r="CE876" s="15">
        <f>IF(DB875&gt;0,ROUND(CC876*$CE$1/1000,2),0)</f>
        <v>0</v>
      </c>
      <c r="CF876" s="9">
        <f>INT(CE876)</f>
        <v>0</v>
      </c>
      <c r="CG876" s="23">
        <f>INT((CE876-CF876)*10)/10</f>
        <v>0</v>
      </c>
      <c r="CH876" s="17">
        <f>CE876-CF876-CG876</f>
        <v>0</v>
      </c>
      <c r="CI876" s="23">
        <f>IF(OR(CH876=0.05,CH876=0),CH876,IF(AND(CH876&gt;0.051,CH876&lt;0.1),0.1,IF(AND(CH876&gt;0.001,CH876&lt;0.05),0.05,CH876)))</f>
        <v>0</v>
      </c>
      <c r="CJ876" s="23">
        <f>CF876+CG876+CI876</f>
        <v>0</v>
      </c>
      <c r="CK876" s="15">
        <f>IF(DB875&gt;0,ROUND($CD$1*$CK$1,2),0)</f>
        <v>0</v>
      </c>
      <c r="CL876" s="22">
        <v>0</v>
      </c>
      <c r="CM876" s="22">
        <f>IF(DB875&gt;0,ROUND($CD$1*$CM$1,2),0)</f>
        <v>0</v>
      </c>
      <c r="CN876" s="22">
        <f>IF(DB875&gt;0,ROUND($CD$1*$CN$1,2),0)</f>
        <v>0</v>
      </c>
      <c r="CO876" s="22">
        <f>IF(DB875&gt;0,ROUND($CD$1*$CO$1,2),0)</f>
        <v>0</v>
      </c>
      <c r="CP876" s="22">
        <f>IF(DB875&gt;0,ROUND($CD$1*$CP$1,2),0)</f>
        <v>0</v>
      </c>
      <c r="CQ876" s="15">
        <f>IF(DB875&gt;0,CK876+SUM(CM876:CP876),0)</f>
        <v>0</v>
      </c>
      <c r="CR876" s="22">
        <f>IF(DB875&gt;0,ROUND(CQ876/12,2),0)</f>
        <v>0</v>
      </c>
      <c r="CS876" s="9">
        <f>INT(CR876)</f>
        <v>0</v>
      </c>
      <c r="CT876" s="23">
        <f>INT((CR876-CS876)*10)/10</f>
        <v>0</v>
      </c>
      <c r="CU876" s="17">
        <f>CR876-CS876-CT876</f>
        <v>0</v>
      </c>
      <c r="CV876" s="23">
        <f>IF(OR(CU876=0.05,CU876=0),CU876,IF(AND(CU876&gt;0.051,CU876&lt;0.1),0.1,IF(AND(CU876&gt;0.001,CU876&lt;0.05),0.05,CU876)))</f>
        <v>0</v>
      </c>
      <c r="CW876" s="23">
        <f>CS876+CT876+CV876</f>
        <v>0</v>
      </c>
      <c r="CX876">
        <f>IF(DB875&gt;0,CX875,0)</f>
        <v>0</v>
      </c>
      <c r="CY876" s="7">
        <f>ROUND(CD876+CJ876+CW876+CX876,2)</f>
        <v>0</v>
      </c>
      <c r="CZ876" s="7">
        <f>IF(AND(CY876&gt;0,CY877=0),CY876,0)</f>
        <v>0</v>
      </c>
      <c r="DA876" s="7">
        <f>IF(DB875&gt;0,DA875,0)</f>
        <v>0</v>
      </c>
      <c r="DB876" s="7">
        <f>IF(ROUND(CY876-DA876,2)&gt;0,ROUND(CY876-DA876,2),0)</f>
        <v>0</v>
      </c>
      <c r="EB876">
        <v>874</v>
      </c>
      <c r="EC876" s="7">
        <f>IF(FB875&gt;0,EC875-1000,EC875)</f>
        <v>0</v>
      </c>
      <c r="ED876" s="20">
        <f>IF(FB875&gt;0,ROUND(PMT($F$92/12,$F$96*12,-EC876),5),0)</f>
        <v>0</v>
      </c>
      <c r="EE876" s="15">
        <f>IF(FB875&gt;0,ROUND(EC876*$EE$1/1000,2),0)</f>
        <v>0</v>
      </c>
      <c r="EF876" s="9">
        <f>INT(EE876)</f>
        <v>0</v>
      </c>
      <c r="EG876" s="23">
        <f>INT((EE876-EF876)*10)/10</f>
        <v>0</v>
      </c>
      <c r="EH876" s="17">
        <f>EE876-EF876-EG876</f>
        <v>0</v>
      </c>
      <c r="EI876" s="23">
        <f>IF(OR(EH876=0.05,EH876=0),EH876,IF(AND(EH876&gt;0.051,EH876&lt;0.1),0.1,IF(AND(EH876&gt;0.001,EH876&lt;0.05),0.05,EH876)))</f>
        <v>0</v>
      </c>
      <c r="EJ876" s="23">
        <f>EF876+EG876+EI876</f>
        <v>0</v>
      </c>
      <c r="EK876" s="15">
        <f>IF(FB875&gt;0,ROUND($ED$1*$EK$1,2),0)</f>
        <v>0</v>
      </c>
      <c r="EL876" s="22">
        <v>0</v>
      </c>
      <c r="EM876" s="22">
        <f>IF(FB875&gt;0,ROUND($ED$1*$EM$1,0),0)</f>
        <v>0</v>
      </c>
      <c r="EN876" s="22">
        <f>IF(FB875&gt;0,ROUND($ED$1*$EN$1,2),0)</f>
        <v>0</v>
      </c>
      <c r="EO876" s="22">
        <f>IF(FB875&gt;0,ROUND($ED$1*$EO$1,2),0)</f>
        <v>0</v>
      </c>
      <c r="EP876" s="22">
        <f>IF(FB875&gt;0,ROUND($ED$1*$EP$1,2),0)</f>
        <v>0</v>
      </c>
      <c r="EQ876" s="15">
        <f>IF(FB875&gt;0,EK876+SUM(EM876:EP876),0)</f>
        <v>0</v>
      </c>
      <c r="ER876" s="22">
        <f>IF(FB875&gt;0,ROUND(EQ876/12,2),0)</f>
        <v>0</v>
      </c>
      <c r="ES876" s="9">
        <f>INT(ER876)</f>
        <v>0</v>
      </c>
      <c r="ET876" s="23">
        <f>INT((ER876-ES876)*10)/10</f>
        <v>0</v>
      </c>
      <c r="EU876" s="17">
        <f>ER876-ES876-ET876</f>
        <v>0</v>
      </c>
      <c r="EV876" s="23">
        <f>IF(OR(EU876=0.05,EU876=0),EU876,IF(AND(EU876&gt;0.051,EU876&lt;0.1),0.1,IF(AND(EU876&gt;0.001,EU876&lt;0.05),0.05,EU876)))</f>
        <v>0</v>
      </c>
      <c r="EW876" s="23">
        <f>ES876+ET876+EV876</f>
        <v>0</v>
      </c>
      <c r="EX876">
        <f>IF(FB875&gt;0,EX875,0)</f>
        <v>0</v>
      </c>
      <c r="EY876" s="7">
        <f>ROUND(ED876+EJ876+EW876+EX876,2)</f>
        <v>0</v>
      </c>
      <c r="EZ876" s="7">
        <f>IF(AND(EY876&gt;0,EY877=0),EY876,0)</f>
        <v>0</v>
      </c>
      <c r="FA876" s="7">
        <f>IF(FB875&gt;0,FA875,0)</f>
        <v>0</v>
      </c>
      <c r="FB876" s="7">
        <f>IF(ROUND(EY876-FA876,2)&gt;0,ROUND(EY876-FA876,2),0)</f>
        <v>0</v>
      </c>
      <c r="GB876">
        <v>874</v>
      </c>
      <c r="GC876" s="7">
        <f>IF(HB875&gt;0,GC875-1000,GC875)</f>
        <v>0</v>
      </c>
      <c r="GD876" s="20">
        <f>IF(HB875&gt;0,ROUND(PMT($F$92/12,$F$96*12,-GC876),5),0)</f>
        <v>0</v>
      </c>
      <c r="GE876" s="15">
        <f>IF(HB875&gt;0,ROUND(GC876*$GE$1/1000,2),0)</f>
        <v>0</v>
      </c>
      <c r="GF876" s="9">
        <f>INT(GE876)</f>
        <v>0</v>
      </c>
      <c r="GG876" s="23">
        <f>INT((GE876-GF876)*10)/10</f>
        <v>0</v>
      </c>
      <c r="GH876" s="17">
        <f>GE876-GF876-GG876</f>
        <v>0</v>
      </c>
      <c r="GI876" s="23">
        <f>IF(OR(GH876=0.05,GH876=0),GH876,IF(AND(GH876&gt;0.051,GH876&lt;0.1),0.1,IF(AND(GH876&gt;0.001,GH876&lt;0.05),0.05,GH876)))</f>
        <v>0</v>
      </c>
      <c r="GJ876" s="23">
        <f>GF876+GG876+GI876</f>
        <v>0</v>
      </c>
      <c r="GK876" s="15">
        <f>IF(HB875&gt;0,ROUND($GD$1*$GK$1,2),0)</f>
        <v>0</v>
      </c>
      <c r="GL876" s="22">
        <v>0</v>
      </c>
      <c r="GM876" s="22">
        <f>IF(HB875&gt;0,ROUND($GD$1*$GM$1,0),0)</f>
        <v>0</v>
      </c>
      <c r="GN876" s="22">
        <f>IF(HB875&gt;0,ROUND($GD$1*$GN$1,2),0)</f>
        <v>0</v>
      </c>
      <c r="GO876" s="22">
        <f>IF(HB875&gt;0,ROUND($GD$1*$GO$1,2),0)</f>
        <v>0</v>
      </c>
      <c r="GP876" s="22">
        <f>IF(HB875&gt;0,ROUND($GD$1*$GP$1,2),0)</f>
        <v>0</v>
      </c>
      <c r="GQ876" s="15">
        <f>IF(HB875&gt;0,GK876+SUM(GM876:GP876),0)</f>
        <v>0</v>
      </c>
      <c r="GR876" s="22">
        <f>IF(HB875&gt;0,ROUND(GQ876/12,2),0)</f>
        <v>0</v>
      </c>
      <c r="GS876" s="9">
        <f>INT(GR876)</f>
        <v>0</v>
      </c>
      <c r="GT876" s="23">
        <f>INT((GR876-GS876)*10)/10</f>
        <v>0</v>
      </c>
      <c r="GU876" s="17">
        <f>GR876-GS876-GT876</f>
        <v>0</v>
      </c>
      <c r="GV876" s="23">
        <f>IF(OR(GU876=0.05,GU876=0),GU876,IF(AND(GU876&gt;0.051,GU876&lt;0.1),0.1,IF(AND(GU876&gt;0.001,GU876&lt;0.05),0.05,GU876)))</f>
        <v>0</v>
      </c>
      <c r="GW876" s="23">
        <f>GS876+GT876+GV876</f>
        <v>0</v>
      </c>
      <c r="GX876">
        <f>IF(HB875&gt;0,GX875,0)</f>
        <v>0</v>
      </c>
      <c r="GY876" s="7">
        <f>ROUND(GD876+GJ876+GW876+GX876,2)</f>
        <v>0</v>
      </c>
      <c r="GZ876" s="7">
        <f>IF(AND(GY876&gt;0,GY877=0),GY876,0)</f>
        <v>0</v>
      </c>
      <c r="HA876" s="7">
        <f>IF(HB875&gt;0,HA875,0)</f>
        <v>0</v>
      </c>
      <c r="HB876" s="7">
        <f>IF(ROUND(GY876-HA876,2)&gt;0,ROUND(GY876-HA876,2),0)</f>
        <v>0</v>
      </c>
    </row>
    <row r="877" spans="1:235">
      <c r="BB877">
        <v>875</v>
      </c>
      <c r="BC877" s="7">
        <f>IF(BW876&gt;0,BC876-1000,BC876)</f>
        <v>0</v>
      </c>
      <c r="BD877" s="20">
        <f>IF(BW876&gt;0,ROUND(PMT($F$92/12,$F$96*12,-BC877),5),0)</f>
        <v>0</v>
      </c>
      <c r="BE877" s="15">
        <f>IF(BW876&gt;0,ROUND(BC877*$E$1/1000,2),0)</f>
        <v>0</v>
      </c>
      <c r="BF877" s="15">
        <f>IF(BW876&gt;0,ROUND(MIN(BC877,$F$168)*$BF$1,2),0)</f>
        <v>0</v>
      </c>
      <c r="BG877" s="22">
        <v>0</v>
      </c>
      <c r="BH877" s="22">
        <f>IF(BW876&gt;0,ROUND(MIN(BC877,$F$168)*$BH$1,0),0)</f>
        <v>0</v>
      </c>
      <c r="BI877" s="22">
        <f>IF(BW876&gt;0,ROUND(MIN(BC877,$F$168)*$BI$1,2),0)</f>
        <v>0</v>
      </c>
      <c r="BJ877" s="22">
        <f>IF(BW876&gt;0,ROUND(MIN(BC877,$F$168)*$BJ$1,2),0)</f>
        <v>0</v>
      </c>
      <c r="BK877" s="22">
        <f>IF(BW876&gt;0,ROUND(MIN(BC877,$F$168)*$BK$1,2),0)</f>
        <v>0</v>
      </c>
      <c r="BL877" s="15">
        <f>IF(BW876&gt;0,BF877+SUM(BH877:BK877),0)</f>
        <v>0</v>
      </c>
      <c r="BM877" s="22">
        <f>IF(BW876&gt;0,ROUND(BL877/12,2),0)</f>
        <v>0</v>
      </c>
      <c r="BN877" s="9">
        <f>INT(BM877)</f>
        <v>0</v>
      </c>
      <c r="BO877" s="23">
        <f>INT((BM877-BN877)*10)/10</f>
        <v>0</v>
      </c>
      <c r="BP877" s="17">
        <f>BM877-BN877-BO877</f>
        <v>0</v>
      </c>
      <c r="BQ877" s="23">
        <f>IF(OR(BP877=0.05,BP877=0),BP877,IF(AND(BP877&gt;0.051,BP877&lt;0.1),0.1,IF(AND(BP877&gt;0.001,BP877&lt;0.05),0.05,BP877)))</f>
        <v>0</v>
      </c>
      <c r="BR877" s="23">
        <f>BN877+BO877+BQ877</f>
        <v>0</v>
      </c>
      <c r="BS877">
        <f>IF(BW876&gt;0,BS876,0)</f>
        <v>0</v>
      </c>
      <c r="BT877" s="7">
        <f>SUM(BD877:BE877)+BR877+BS877</f>
        <v>0</v>
      </c>
      <c r="BU877" s="7">
        <f>IF(AND(BT877&gt;0,BT878=0),BT877,0)</f>
        <v>0</v>
      </c>
      <c r="BV877" s="7">
        <f>IF(BW876&gt;0,BV876,0)</f>
        <v>0</v>
      </c>
      <c r="BW877" s="7">
        <f>IF(ROUND(BT877-BV877,2)&gt;0,ROUND(BT877-BV877,2),0)</f>
        <v>0</v>
      </c>
      <c r="CB877">
        <v>875</v>
      </c>
      <c r="CC877" s="7">
        <f>IF(DB876&gt;0,CC876-1000,CC876)</f>
        <v>0</v>
      </c>
      <c r="CD877" s="20">
        <f>IF(DB876&gt;0,ROUND(PMT($F$92/12,$F$96*12,-CC877),5),0)</f>
        <v>0</v>
      </c>
      <c r="CE877" s="15">
        <f>IF(DB876&gt;0,ROUND(CC877*$CE$1/1000,2),0)</f>
        <v>0</v>
      </c>
      <c r="CF877" s="9">
        <f>INT(CE877)</f>
        <v>0</v>
      </c>
      <c r="CG877" s="23">
        <f>INT((CE877-CF877)*10)/10</f>
        <v>0</v>
      </c>
      <c r="CH877" s="17">
        <f>CE877-CF877-CG877</f>
        <v>0</v>
      </c>
      <c r="CI877" s="23">
        <f>IF(OR(CH877=0.05,CH877=0),CH877,IF(AND(CH877&gt;0.051,CH877&lt;0.1),0.1,IF(AND(CH877&gt;0.001,CH877&lt;0.05),0.05,CH877)))</f>
        <v>0</v>
      </c>
      <c r="CJ877" s="23">
        <f>CF877+CG877+CI877</f>
        <v>0</v>
      </c>
      <c r="CK877" s="15">
        <f>IF(DB876&gt;0,ROUND($CD$1*$CK$1,2),0)</f>
        <v>0</v>
      </c>
      <c r="CL877" s="22">
        <v>0</v>
      </c>
      <c r="CM877" s="22">
        <f>IF(DB876&gt;0,ROUND($CD$1*$CM$1,2),0)</f>
        <v>0</v>
      </c>
      <c r="CN877" s="22">
        <f>IF(DB876&gt;0,ROUND($CD$1*$CN$1,2),0)</f>
        <v>0</v>
      </c>
      <c r="CO877" s="22">
        <f>IF(DB876&gt;0,ROUND($CD$1*$CO$1,2),0)</f>
        <v>0</v>
      </c>
      <c r="CP877" s="22">
        <f>IF(DB876&gt;0,ROUND($CD$1*$CP$1,2),0)</f>
        <v>0</v>
      </c>
      <c r="CQ877" s="15">
        <f>IF(DB876&gt;0,CK877+SUM(CM877:CP877),0)</f>
        <v>0</v>
      </c>
      <c r="CR877" s="22">
        <f>IF(DB876&gt;0,ROUND(CQ877/12,2),0)</f>
        <v>0</v>
      </c>
      <c r="CS877" s="9">
        <f>INT(CR877)</f>
        <v>0</v>
      </c>
      <c r="CT877" s="23">
        <f>INT((CR877-CS877)*10)/10</f>
        <v>0</v>
      </c>
      <c r="CU877" s="17">
        <f>CR877-CS877-CT877</f>
        <v>0</v>
      </c>
      <c r="CV877" s="23">
        <f>IF(OR(CU877=0.05,CU877=0),CU877,IF(AND(CU877&gt;0.051,CU877&lt;0.1),0.1,IF(AND(CU877&gt;0.001,CU877&lt;0.05),0.05,CU877)))</f>
        <v>0</v>
      </c>
      <c r="CW877" s="23">
        <f>CS877+CT877+CV877</f>
        <v>0</v>
      </c>
      <c r="CX877">
        <f>IF(DB876&gt;0,CX876,0)</f>
        <v>0</v>
      </c>
      <c r="CY877" s="7">
        <f>ROUND(CD877+CJ877+CW877+CX877,2)</f>
        <v>0</v>
      </c>
      <c r="CZ877" s="7">
        <f>IF(AND(CY877&gt;0,CY878=0),CY877,0)</f>
        <v>0</v>
      </c>
      <c r="DA877" s="7">
        <f>IF(DB876&gt;0,DA876,0)</f>
        <v>0</v>
      </c>
      <c r="DB877" s="7">
        <f>IF(ROUND(CY877-DA877,2)&gt;0,ROUND(CY877-DA877,2),0)</f>
        <v>0</v>
      </c>
      <c r="EB877">
        <v>875</v>
      </c>
      <c r="EC877" s="7">
        <f>IF(FB876&gt;0,EC876-1000,EC876)</f>
        <v>0</v>
      </c>
      <c r="ED877" s="20">
        <f>IF(FB876&gt;0,ROUND(PMT($F$92/12,$F$96*12,-EC877),5),0)</f>
        <v>0</v>
      </c>
      <c r="EE877" s="15">
        <f>IF(FB876&gt;0,ROUND(EC877*$EE$1/1000,2),0)</f>
        <v>0</v>
      </c>
      <c r="EF877" s="9">
        <f>INT(EE877)</f>
        <v>0</v>
      </c>
      <c r="EG877" s="23">
        <f>INT((EE877-EF877)*10)/10</f>
        <v>0</v>
      </c>
      <c r="EH877" s="17">
        <f>EE877-EF877-EG877</f>
        <v>0</v>
      </c>
      <c r="EI877" s="23">
        <f>IF(OR(EH877=0.05,EH877=0),EH877,IF(AND(EH877&gt;0.051,EH877&lt;0.1),0.1,IF(AND(EH877&gt;0.001,EH877&lt;0.05),0.05,EH877)))</f>
        <v>0</v>
      </c>
      <c r="EJ877" s="23">
        <f>EF877+EG877+EI877</f>
        <v>0</v>
      </c>
      <c r="EK877" s="15">
        <f>IF(FB876&gt;0,ROUND($ED$1*$EK$1,2),0)</f>
        <v>0</v>
      </c>
      <c r="EL877" s="22">
        <v>0</v>
      </c>
      <c r="EM877" s="22">
        <f>IF(FB876&gt;0,ROUND($ED$1*$EM$1,0),0)</f>
        <v>0</v>
      </c>
      <c r="EN877" s="22">
        <f>IF(FB876&gt;0,ROUND($ED$1*$EN$1,2),0)</f>
        <v>0</v>
      </c>
      <c r="EO877" s="22">
        <f>IF(FB876&gt;0,ROUND($ED$1*$EO$1,2),0)</f>
        <v>0</v>
      </c>
      <c r="EP877" s="22">
        <f>IF(FB876&gt;0,ROUND($ED$1*$EP$1,2),0)</f>
        <v>0</v>
      </c>
      <c r="EQ877" s="15">
        <f>IF(FB876&gt;0,EK877+SUM(EM877:EP877),0)</f>
        <v>0</v>
      </c>
      <c r="ER877" s="22">
        <f>IF(FB876&gt;0,ROUND(EQ877/12,2),0)</f>
        <v>0</v>
      </c>
      <c r="ES877" s="9">
        <f>INT(ER877)</f>
        <v>0</v>
      </c>
      <c r="ET877" s="23">
        <f>INT((ER877-ES877)*10)/10</f>
        <v>0</v>
      </c>
      <c r="EU877" s="17">
        <f>ER877-ES877-ET877</f>
        <v>0</v>
      </c>
      <c r="EV877" s="23">
        <f>IF(OR(EU877=0.05,EU877=0),EU877,IF(AND(EU877&gt;0.051,EU877&lt;0.1),0.1,IF(AND(EU877&gt;0.001,EU877&lt;0.05),0.05,EU877)))</f>
        <v>0</v>
      </c>
      <c r="EW877" s="23">
        <f>ES877+ET877+EV877</f>
        <v>0</v>
      </c>
      <c r="EX877">
        <f>IF(FB876&gt;0,EX876,0)</f>
        <v>0</v>
      </c>
      <c r="EY877" s="7">
        <f>ROUND(ED877+EJ877+EW877+EX877,2)</f>
        <v>0</v>
      </c>
      <c r="EZ877" s="7">
        <f>IF(AND(EY877&gt;0,EY878=0),EY877,0)</f>
        <v>0</v>
      </c>
      <c r="FA877" s="7">
        <f>IF(FB876&gt;0,FA876,0)</f>
        <v>0</v>
      </c>
      <c r="FB877" s="7">
        <f>IF(ROUND(EY877-FA877,2)&gt;0,ROUND(EY877-FA877,2),0)</f>
        <v>0</v>
      </c>
      <c r="GB877">
        <v>875</v>
      </c>
      <c r="GC877" s="7">
        <f>IF(HB876&gt;0,GC876-1000,GC876)</f>
        <v>0</v>
      </c>
      <c r="GD877" s="20">
        <f>IF(HB876&gt;0,ROUND(PMT($F$92/12,$F$96*12,-GC877),5),0)</f>
        <v>0</v>
      </c>
      <c r="GE877" s="15">
        <f>IF(HB876&gt;0,ROUND(GC877*$GE$1/1000,2),0)</f>
        <v>0</v>
      </c>
      <c r="GF877" s="9">
        <f>INT(GE877)</f>
        <v>0</v>
      </c>
      <c r="GG877" s="23">
        <f>INT((GE877-GF877)*10)/10</f>
        <v>0</v>
      </c>
      <c r="GH877" s="17">
        <f>GE877-GF877-GG877</f>
        <v>0</v>
      </c>
      <c r="GI877" s="23">
        <f>IF(OR(GH877=0.05,GH877=0),GH877,IF(AND(GH877&gt;0.051,GH877&lt;0.1),0.1,IF(AND(GH877&gt;0.001,GH877&lt;0.05),0.05,GH877)))</f>
        <v>0</v>
      </c>
      <c r="GJ877" s="23">
        <f>GF877+GG877+GI877</f>
        <v>0</v>
      </c>
      <c r="GK877" s="15">
        <f>IF(HB876&gt;0,ROUND($GD$1*$GK$1,2),0)</f>
        <v>0</v>
      </c>
      <c r="GL877" s="22">
        <v>0</v>
      </c>
      <c r="GM877" s="22">
        <f>IF(HB876&gt;0,ROUND($GD$1*$GM$1,0),0)</f>
        <v>0</v>
      </c>
      <c r="GN877" s="22">
        <f>IF(HB876&gt;0,ROUND($GD$1*$GN$1,2),0)</f>
        <v>0</v>
      </c>
      <c r="GO877" s="22">
        <f>IF(HB876&gt;0,ROUND($GD$1*$GO$1,2),0)</f>
        <v>0</v>
      </c>
      <c r="GP877" s="22">
        <f>IF(HB876&gt;0,ROUND($GD$1*$GP$1,2),0)</f>
        <v>0</v>
      </c>
      <c r="GQ877" s="15">
        <f>IF(HB876&gt;0,GK877+SUM(GM877:GP877),0)</f>
        <v>0</v>
      </c>
      <c r="GR877" s="22">
        <f>IF(HB876&gt;0,ROUND(GQ877/12,2),0)</f>
        <v>0</v>
      </c>
      <c r="GS877" s="9">
        <f>INT(GR877)</f>
        <v>0</v>
      </c>
      <c r="GT877" s="23">
        <f>INT((GR877-GS877)*10)/10</f>
        <v>0</v>
      </c>
      <c r="GU877" s="17">
        <f>GR877-GS877-GT877</f>
        <v>0</v>
      </c>
      <c r="GV877" s="23">
        <f>IF(OR(GU877=0.05,GU877=0),GU877,IF(AND(GU877&gt;0.051,GU877&lt;0.1),0.1,IF(AND(GU877&gt;0.001,GU877&lt;0.05),0.05,GU877)))</f>
        <v>0</v>
      </c>
      <c r="GW877" s="23">
        <f>GS877+GT877+GV877</f>
        <v>0</v>
      </c>
      <c r="GX877">
        <f>IF(HB876&gt;0,GX876,0)</f>
        <v>0</v>
      </c>
      <c r="GY877" s="7">
        <f>ROUND(GD877+GJ877+GW877+GX877,2)</f>
        <v>0</v>
      </c>
      <c r="GZ877" s="7">
        <f>IF(AND(GY877&gt;0,GY878=0),GY877,0)</f>
        <v>0</v>
      </c>
      <c r="HA877" s="7">
        <f>IF(HB876&gt;0,HA876,0)</f>
        <v>0</v>
      </c>
      <c r="HB877" s="7">
        <f>IF(ROUND(GY877-HA877,2)&gt;0,ROUND(GY877-HA877,2),0)</f>
        <v>0</v>
      </c>
    </row>
    <row r="878" spans="1:235">
      <c r="BB878">
        <v>876</v>
      </c>
      <c r="BC878" s="7">
        <f>IF(BW877&gt;0,BC877-1000,BC877)</f>
        <v>0</v>
      </c>
      <c r="BD878" s="20">
        <f>IF(BW877&gt;0,ROUND(PMT($F$92/12,$F$96*12,-BC878),5),0)</f>
        <v>0</v>
      </c>
      <c r="BE878" s="15">
        <f>IF(BW877&gt;0,ROUND(BC878*$E$1/1000,2),0)</f>
        <v>0</v>
      </c>
      <c r="BF878" s="15">
        <f>IF(BW877&gt;0,ROUND(MIN(BC878,$F$168)*$BF$1,2),0)</f>
        <v>0</v>
      </c>
      <c r="BG878" s="22">
        <v>0</v>
      </c>
      <c r="BH878" s="22">
        <f>IF(BW877&gt;0,ROUND(MIN(BC878,$F$168)*$BH$1,0),0)</f>
        <v>0</v>
      </c>
      <c r="BI878" s="22">
        <f>IF(BW877&gt;0,ROUND(MIN(BC878,$F$168)*$BI$1,2),0)</f>
        <v>0</v>
      </c>
      <c r="BJ878" s="22">
        <f>IF(BW877&gt;0,ROUND(MIN(BC878,$F$168)*$BJ$1,2),0)</f>
        <v>0</v>
      </c>
      <c r="BK878" s="22">
        <f>IF(BW877&gt;0,ROUND(MIN(BC878,$F$168)*$BK$1,2),0)</f>
        <v>0</v>
      </c>
      <c r="BL878" s="15">
        <f>IF(BW877&gt;0,BF878+SUM(BH878:BK878),0)</f>
        <v>0</v>
      </c>
      <c r="BM878" s="22">
        <f>IF(BW877&gt;0,ROUND(BL878/12,2),0)</f>
        <v>0</v>
      </c>
      <c r="BN878" s="9">
        <f>INT(BM878)</f>
        <v>0</v>
      </c>
      <c r="BO878" s="23">
        <f>INT((BM878-BN878)*10)/10</f>
        <v>0</v>
      </c>
      <c r="BP878" s="17">
        <f>BM878-BN878-BO878</f>
        <v>0</v>
      </c>
      <c r="BQ878" s="23">
        <f>IF(OR(BP878=0.05,BP878=0),BP878,IF(AND(BP878&gt;0.051,BP878&lt;0.1),0.1,IF(AND(BP878&gt;0.001,BP878&lt;0.05),0.05,BP878)))</f>
        <v>0</v>
      </c>
      <c r="BR878" s="23">
        <f>BN878+BO878+BQ878</f>
        <v>0</v>
      </c>
      <c r="BS878">
        <f>IF(BW877&gt;0,BS877,0)</f>
        <v>0</v>
      </c>
      <c r="BT878" s="7">
        <f>SUM(BD878:BE878)+BR878+BS878</f>
        <v>0</v>
      </c>
      <c r="BU878" s="7">
        <f>IF(AND(BT878&gt;0,BT879=0),BT878,0)</f>
        <v>0</v>
      </c>
      <c r="BV878" s="7">
        <f>IF(BW877&gt;0,BV877,0)</f>
        <v>0</v>
      </c>
      <c r="BW878" s="7">
        <f>IF(ROUND(BT878-BV878,2)&gt;0,ROUND(BT878-BV878,2),0)</f>
        <v>0</v>
      </c>
      <c r="CB878">
        <v>876</v>
      </c>
      <c r="CC878" s="7">
        <f>IF(DB877&gt;0,CC877-1000,CC877)</f>
        <v>0</v>
      </c>
      <c r="CD878" s="20">
        <f>IF(DB877&gt;0,ROUND(PMT($F$92/12,$F$96*12,-CC878),5),0)</f>
        <v>0</v>
      </c>
      <c r="CE878" s="15">
        <f>IF(DB877&gt;0,ROUND(CC878*$CE$1/1000,2),0)</f>
        <v>0</v>
      </c>
      <c r="CF878" s="9">
        <f>INT(CE878)</f>
        <v>0</v>
      </c>
      <c r="CG878" s="23">
        <f>INT((CE878-CF878)*10)/10</f>
        <v>0</v>
      </c>
      <c r="CH878" s="17">
        <f>CE878-CF878-CG878</f>
        <v>0</v>
      </c>
      <c r="CI878" s="23">
        <f>IF(OR(CH878=0.05,CH878=0),CH878,IF(AND(CH878&gt;0.051,CH878&lt;0.1),0.1,IF(AND(CH878&gt;0.001,CH878&lt;0.05),0.05,CH878)))</f>
        <v>0</v>
      </c>
      <c r="CJ878" s="23">
        <f>CF878+CG878+CI878</f>
        <v>0</v>
      </c>
      <c r="CK878" s="15">
        <f>IF(DB877&gt;0,ROUND($CD$1*$CK$1,2),0)</f>
        <v>0</v>
      </c>
      <c r="CL878" s="22">
        <v>0</v>
      </c>
      <c r="CM878" s="22">
        <f>IF(DB877&gt;0,ROUND($CD$1*$CM$1,2),0)</f>
        <v>0</v>
      </c>
      <c r="CN878" s="22">
        <f>IF(DB877&gt;0,ROUND($CD$1*$CN$1,2),0)</f>
        <v>0</v>
      </c>
      <c r="CO878" s="22">
        <f>IF(DB877&gt;0,ROUND($CD$1*$CO$1,2),0)</f>
        <v>0</v>
      </c>
      <c r="CP878" s="22">
        <f>IF(DB877&gt;0,ROUND($CD$1*$CP$1,2),0)</f>
        <v>0</v>
      </c>
      <c r="CQ878" s="15">
        <f>IF(DB877&gt;0,CK878+SUM(CM878:CP878),0)</f>
        <v>0</v>
      </c>
      <c r="CR878" s="22">
        <f>IF(DB877&gt;0,ROUND(CQ878/12,2),0)</f>
        <v>0</v>
      </c>
      <c r="CS878" s="9">
        <f>INT(CR878)</f>
        <v>0</v>
      </c>
      <c r="CT878" s="23">
        <f>INT((CR878-CS878)*10)/10</f>
        <v>0</v>
      </c>
      <c r="CU878" s="17">
        <f>CR878-CS878-CT878</f>
        <v>0</v>
      </c>
      <c r="CV878" s="23">
        <f>IF(OR(CU878=0.05,CU878=0),CU878,IF(AND(CU878&gt;0.051,CU878&lt;0.1),0.1,IF(AND(CU878&gt;0.001,CU878&lt;0.05),0.05,CU878)))</f>
        <v>0</v>
      </c>
      <c r="CW878" s="23">
        <f>CS878+CT878+CV878</f>
        <v>0</v>
      </c>
      <c r="CX878">
        <f>IF(DB877&gt;0,CX877,0)</f>
        <v>0</v>
      </c>
      <c r="CY878" s="7">
        <f>ROUND(CD878+CJ878+CW878+CX878,2)</f>
        <v>0</v>
      </c>
      <c r="CZ878" s="7">
        <f>IF(AND(CY878&gt;0,CY879=0),CY878,0)</f>
        <v>0</v>
      </c>
      <c r="DA878" s="7">
        <f>IF(DB877&gt;0,DA877,0)</f>
        <v>0</v>
      </c>
      <c r="DB878" s="7">
        <f>IF(ROUND(CY878-DA878,2)&gt;0,ROUND(CY878-DA878,2),0)</f>
        <v>0</v>
      </c>
      <c r="EB878">
        <v>876</v>
      </c>
      <c r="EC878" s="7">
        <f>IF(FB877&gt;0,EC877-1000,EC877)</f>
        <v>0</v>
      </c>
      <c r="ED878" s="20">
        <f>IF(FB877&gt;0,ROUND(PMT($F$92/12,$F$96*12,-EC878),5),0)</f>
        <v>0</v>
      </c>
      <c r="EE878" s="15">
        <f>IF(FB877&gt;0,ROUND(EC878*$EE$1/1000,2),0)</f>
        <v>0</v>
      </c>
      <c r="EF878" s="9">
        <f>INT(EE878)</f>
        <v>0</v>
      </c>
      <c r="EG878" s="23">
        <f>INT((EE878-EF878)*10)/10</f>
        <v>0</v>
      </c>
      <c r="EH878" s="17">
        <f>EE878-EF878-EG878</f>
        <v>0</v>
      </c>
      <c r="EI878" s="23">
        <f>IF(OR(EH878=0.05,EH878=0),EH878,IF(AND(EH878&gt;0.051,EH878&lt;0.1),0.1,IF(AND(EH878&gt;0.001,EH878&lt;0.05),0.05,EH878)))</f>
        <v>0</v>
      </c>
      <c r="EJ878" s="23">
        <f>EF878+EG878+EI878</f>
        <v>0</v>
      </c>
      <c r="EK878" s="15">
        <f>IF(FB877&gt;0,ROUND($ED$1*$EK$1,2),0)</f>
        <v>0</v>
      </c>
      <c r="EL878" s="22">
        <v>0</v>
      </c>
      <c r="EM878" s="22">
        <f>IF(FB877&gt;0,ROUND($ED$1*$EM$1,0),0)</f>
        <v>0</v>
      </c>
      <c r="EN878" s="22">
        <f>IF(FB877&gt;0,ROUND($ED$1*$EN$1,2),0)</f>
        <v>0</v>
      </c>
      <c r="EO878" s="22">
        <f>IF(FB877&gt;0,ROUND($ED$1*$EO$1,2),0)</f>
        <v>0</v>
      </c>
      <c r="EP878" s="22">
        <f>IF(FB877&gt;0,ROUND($ED$1*$EP$1,2),0)</f>
        <v>0</v>
      </c>
      <c r="EQ878" s="15">
        <f>IF(FB877&gt;0,EK878+SUM(EM878:EP878),0)</f>
        <v>0</v>
      </c>
      <c r="ER878" s="22">
        <f>IF(FB877&gt;0,ROUND(EQ878/12,2),0)</f>
        <v>0</v>
      </c>
      <c r="ES878" s="9">
        <f>INT(ER878)</f>
        <v>0</v>
      </c>
      <c r="ET878" s="23">
        <f>INT((ER878-ES878)*10)/10</f>
        <v>0</v>
      </c>
      <c r="EU878" s="17">
        <f>ER878-ES878-ET878</f>
        <v>0</v>
      </c>
      <c r="EV878" s="23">
        <f>IF(OR(EU878=0.05,EU878=0),EU878,IF(AND(EU878&gt;0.051,EU878&lt;0.1),0.1,IF(AND(EU878&gt;0.001,EU878&lt;0.05),0.05,EU878)))</f>
        <v>0</v>
      </c>
      <c r="EW878" s="23">
        <f>ES878+ET878+EV878</f>
        <v>0</v>
      </c>
      <c r="EX878">
        <f>IF(FB877&gt;0,EX877,0)</f>
        <v>0</v>
      </c>
      <c r="EY878" s="7">
        <f>ROUND(ED878+EJ878+EW878+EX878,2)</f>
        <v>0</v>
      </c>
      <c r="EZ878" s="7">
        <f>IF(AND(EY878&gt;0,EY879=0),EY878,0)</f>
        <v>0</v>
      </c>
      <c r="FA878" s="7">
        <f>IF(FB877&gt;0,FA877,0)</f>
        <v>0</v>
      </c>
      <c r="FB878" s="7">
        <f>IF(ROUND(EY878-FA878,2)&gt;0,ROUND(EY878-FA878,2),0)</f>
        <v>0</v>
      </c>
      <c r="GB878">
        <v>876</v>
      </c>
      <c r="GC878" s="7">
        <f>IF(HB877&gt;0,GC877-1000,GC877)</f>
        <v>0</v>
      </c>
      <c r="GD878" s="20">
        <f>IF(HB877&gt;0,ROUND(PMT($F$92/12,$F$96*12,-GC878),5),0)</f>
        <v>0</v>
      </c>
      <c r="GE878" s="15">
        <f>IF(HB877&gt;0,ROUND(GC878*$GE$1/1000,2),0)</f>
        <v>0</v>
      </c>
      <c r="GF878" s="9">
        <f>INT(GE878)</f>
        <v>0</v>
      </c>
      <c r="GG878" s="23">
        <f>INT((GE878-GF878)*10)/10</f>
        <v>0</v>
      </c>
      <c r="GH878" s="17">
        <f>GE878-GF878-GG878</f>
        <v>0</v>
      </c>
      <c r="GI878" s="23">
        <f>IF(OR(GH878=0.05,GH878=0),GH878,IF(AND(GH878&gt;0.051,GH878&lt;0.1),0.1,IF(AND(GH878&gt;0.001,GH878&lt;0.05),0.05,GH878)))</f>
        <v>0</v>
      </c>
      <c r="GJ878" s="23">
        <f>GF878+GG878+GI878</f>
        <v>0</v>
      </c>
      <c r="GK878" s="15">
        <f>IF(HB877&gt;0,ROUND($GD$1*$GK$1,2),0)</f>
        <v>0</v>
      </c>
      <c r="GL878" s="22">
        <v>0</v>
      </c>
      <c r="GM878" s="22">
        <f>IF(HB877&gt;0,ROUND($GD$1*$GM$1,0),0)</f>
        <v>0</v>
      </c>
      <c r="GN878" s="22">
        <f>IF(HB877&gt;0,ROUND($GD$1*$GN$1,2),0)</f>
        <v>0</v>
      </c>
      <c r="GO878" s="22">
        <f>IF(HB877&gt;0,ROUND($GD$1*$GO$1,2),0)</f>
        <v>0</v>
      </c>
      <c r="GP878" s="22">
        <f>IF(HB877&gt;0,ROUND($GD$1*$GP$1,2),0)</f>
        <v>0</v>
      </c>
      <c r="GQ878" s="15">
        <f>IF(HB877&gt;0,GK878+SUM(GM878:GP878),0)</f>
        <v>0</v>
      </c>
      <c r="GR878" s="22">
        <f>IF(HB877&gt;0,ROUND(GQ878/12,2),0)</f>
        <v>0</v>
      </c>
      <c r="GS878" s="9">
        <f>INT(GR878)</f>
        <v>0</v>
      </c>
      <c r="GT878" s="23">
        <f>INT((GR878-GS878)*10)/10</f>
        <v>0</v>
      </c>
      <c r="GU878" s="17">
        <f>GR878-GS878-GT878</f>
        <v>0</v>
      </c>
      <c r="GV878" s="23">
        <f>IF(OR(GU878=0.05,GU878=0),GU878,IF(AND(GU878&gt;0.051,GU878&lt;0.1),0.1,IF(AND(GU878&gt;0.001,GU878&lt;0.05),0.05,GU878)))</f>
        <v>0</v>
      </c>
      <c r="GW878" s="23">
        <f>GS878+GT878+GV878</f>
        <v>0</v>
      </c>
      <c r="GX878">
        <f>IF(HB877&gt;0,GX877,0)</f>
        <v>0</v>
      </c>
      <c r="GY878" s="7">
        <f>ROUND(GD878+GJ878+GW878+GX878,2)</f>
        <v>0</v>
      </c>
      <c r="GZ878" s="7">
        <f>IF(AND(GY878&gt;0,GY879=0),GY878,0)</f>
        <v>0</v>
      </c>
      <c r="HA878" s="7">
        <f>IF(HB877&gt;0,HA877,0)</f>
        <v>0</v>
      </c>
      <c r="HB878" s="7">
        <f>IF(ROUND(GY878-HA878,2)&gt;0,ROUND(GY878-HA878,2),0)</f>
        <v>0</v>
      </c>
    </row>
    <row r="879" spans="1:235">
      <c r="BB879">
        <v>877</v>
      </c>
      <c r="BC879" s="7">
        <f>IF(BW878&gt;0,BC878-1000,BC878)</f>
        <v>0</v>
      </c>
      <c r="BD879" s="20">
        <f>IF(BW878&gt;0,ROUND(PMT($F$92/12,$F$96*12,-BC879),5),0)</f>
        <v>0</v>
      </c>
      <c r="BE879" s="15">
        <f>IF(BW878&gt;0,ROUND(BC879*$E$1/1000,2),0)</f>
        <v>0</v>
      </c>
      <c r="BF879" s="15">
        <f>IF(BW878&gt;0,ROUND(MIN(BC879,$F$168)*$BF$1,2),0)</f>
        <v>0</v>
      </c>
      <c r="BG879" s="22">
        <v>0</v>
      </c>
      <c r="BH879" s="22">
        <f>IF(BW878&gt;0,ROUND(MIN(BC879,$F$168)*$BH$1,0),0)</f>
        <v>0</v>
      </c>
      <c r="BI879" s="22">
        <f>IF(BW878&gt;0,ROUND(MIN(BC879,$F$168)*$BI$1,2),0)</f>
        <v>0</v>
      </c>
      <c r="BJ879" s="22">
        <f>IF(BW878&gt;0,ROUND(MIN(BC879,$F$168)*$BJ$1,2),0)</f>
        <v>0</v>
      </c>
      <c r="BK879" s="22">
        <f>IF(BW878&gt;0,ROUND(MIN(BC879,$F$168)*$BK$1,2),0)</f>
        <v>0</v>
      </c>
      <c r="BL879" s="15">
        <f>IF(BW878&gt;0,BF879+SUM(BH879:BK879),0)</f>
        <v>0</v>
      </c>
      <c r="BM879" s="22">
        <f>IF(BW878&gt;0,ROUND(BL879/12,2),0)</f>
        <v>0</v>
      </c>
      <c r="BN879" s="9">
        <f>INT(BM879)</f>
        <v>0</v>
      </c>
      <c r="BO879" s="23">
        <f>INT((BM879-BN879)*10)/10</f>
        <v>0</v>
      </c>
      <c r="BP879" s="17">
        <f>BM879-BN879-BO879</f>
        <v>0</v>
      </c>
      <c r="BQ879" s="23">
        <f>IF(OR(BP879=0.05,BP879=0),BP879,IF(AND(BP879&gt;0.051,BP879&lt;0.1),0.1,IF(AND(BP879&gt;0.001,BP879&lt;0.05),0.05,BP879)))</f>
        <v>0</v>
      </c>
      <c r="BR879" s="23">
        <f>BN879+BO879+BQ879</f>
        <v>0</v>
      </c>
      <c r="BS879">
        <f>IF(BW878&gt;0,BS878,0)</f>
        <v>0</v>
      </c>
      <c r="BT879" s="7">
        <f>SUM(BD879:BE879)+BR879+BS879</f>
        <v>0</v>
      </c>
      <c r="BU879" s="7">
        <f>IF(AND(BT879&gt;0,BT880=0),BT879,0)</f>
        <v>0</v>
      </c>
      <c r="BV879" s="7">
        <f>IF(BW878&gt;0,BV878,0)</f>
        <v>0</v>
      </c>
      <c r="BW879" s="7">
        <f>IF(ROUND(BT879-BV879,2)&gt;0,ROUND(BT879-BV879,2),0)</f>
        <v>0</v>
      </c>
      <c r="CB879">
        <v>877</v>
      </c>
      <c r="CC879" s="7">
        <f>IF(DB878&gt;0,CC878-1000,CC878)</f>
        <v>0</v>
      </c>
      <c r="CD879" s="20">
        <f>IF(DB878&gt;0,ROUND(PMT($F$92/12,$F$96*12,-CC879),5),0)</f>
        <v>0</v>
      </c>
      <c r="CE879" s="15">
        <f>IF(DB878&gt;0,ROUND(CC879*$CE$1/1000,2),0)</f>
        <v>0</v>
      </c>
      <c r="CF879" s="9">
        <f>INT(CE879)</f>
        <v>0</v>
      </c>
      <c r="CG879" s="23">
        <f>INT((CE879-CF879)*10)/10</f>
        <v>0</v>
      </c>
      <c r="CH879" s="17">
        <f>CE879-CF879-CG879</f>
        <v>0</v>
      </c>
      <c r="CI879" s="23">
        <f>IF(OR(CH879=0.05,CH879=0),CH879,IF(AND(CH879&gt;0.051,CH879&lt;0.1),0.1,IF(AND(CH879&gt;0.001,CH879&lt;0.05),0.05,CH879)))</f>
        <v>0</v>
      </c>
      <c r="CJ879" s="23">
        <f>CF879+CG879+CI879</f>
        <v>0</v>
      </c>
      <c r="CK879" s="15">
        <f>IF(DB878&gt;0,ROUND($CD$1*$CK$1,2),0)</f>
        <v>0</v>
      </c>
      <c r="CL879" s="22">
        <v>0</v>
      </c>
      <c r="CM879" s="22">
        <f>IF(DB878&gt;0,ROUND($CD$1*$CM$1,2),0)</f>
        <v>0</v>
      </c>
      <c r="CN879" s="22">
        <f>IF(DB878&gt;0,ROUND($CD$1*$CN$1,2),0)</f>
        <v>0</v>
      </c>
      <c r="CO879" s="22">
        <f>IF(DB878&gt;0,ROUND($CD$1*$CO$1,2),0)</f>
        <v>0</v>
      </c>
      <c r="CP879" s="22">
        <f>IF(DB878&gt;0,ROUND($CD$1*$CP$1,2),0)</f>
        <v>0</v>
      </c>
      <c r="CQ879" s="15">
        <f>IF(DB878&gt;0,CK879+SUM(CM879:CP879),0)</f>
        <v>0</v>
      </c>
      <c r="CR879" s="22">
        <f>IF(DB878&gt;0,ROUND(CQ879/12,2),0)</f>
        <v>0</v>
      </c>
      <c r="CS879" s="9">
        <f>INT(CR879)</f>
        <v>0</v>
      </c>
      <c r="CT879" s="23">
        <f>INT((CR879-CS879)*10)/10</f>
        <v>0</v>
      </c>
      <c r="CU879" s="17">
        <f>CR879-CS879-CT879</f>
        <v>0</v>
      </c>
      <c r="CV879" s="23">
        <f>IF(OR(CU879=0.05,CU879=0),CU879,IF(AND(CU879&gt;0.051,CU879&lt;0.1),0.1,IF(AND(CU879&gt;0.001,CU879&lt;0.05),0.05,CU879)))</f>
        <v>0</v>
      </c>
      <c r="CW879" s="23">
        <f>CS879+CT879+CV879</f>
        <v>0</v>
      </c>
      <c r="CX879">
        <f>IF(DB878&gt;0,CX878,0)</f>
        <v>0</v>
      </c>
      <c r="CY879" s="7">
        <f>ROUND(CD879+CJ879+CW879+CX879,2)</f>
        <v>0</v>
      </c>
      <c r="CZ879" s="7">
        <f>IF(AND(CY879&gt;0,CY880=0),CY879,0)</f>
        <v>0</v>
      </c>
      <c r="DA879" s="7">
        <f>IF(DB878&gt;0,DA878,0)</f>
        <v>0</v>
      </c>
      <c r="DB879" s="7">
        <f>IF(ROUND(CY879-DA879,2)&gt;0,ROUND(CY879-DA879,2),0)</f>
        <v>0</v>
      </c>
      <c r="EB879">
        <v>877</v>
      </c>
      <c r="EC879" s="7">
        <f>IF(FB878&gt;0,EC878-1000,EC878)</f>
        <v>0</v>
      </c>
      <c r="ED879" s="20">
        <f>IF(FB878&gt;0,ROUND(PMT($F$92/12,$F$96*12,-EC879),5),0)</f>
        <v>0</v>
      </c>
      <c r="EE879" s="15">
        <f>IF(FB878&gt;0,ROUND(EC879*$EE$1/1000,2),0)</f>
        <v>0</v>
      </c>
      <c r="EF879" s="9">
        <f>INT(EE879)</f>
        <v>0</v>
      </c>
      <c r="EG879" s="23">
        <f>INT((EE879-EF879)*10)/10</f>
        <v>0</v>
      </c>
      <c r="EH879" s="17">
        <f>EE879-EF879-EG879</f>
        <v>0</v>
      </c>
      <c r="EI879" s="23">
        <f>IF(OR(EH879=0.05,EH879=0),EH879,IF(AND(EH879&gt;0.051,EH879&lt;0.1),0.1,IF(AND(EH879&gt;0.001,EH879&lt;0.05),0.05,EH879)))</f>
        <v>0</v>
      </c>
      <c r="EJ879" s="23">
        <f>EF879+EG879+EI879</f>
        <v>0</v>
      </c>
      <c r="EK879" s="15">
        <f>IF(FB878&gt;0,ROUND($ED$1*$EK$1,2),0)</f>
        <v>0</v>
      </c>
      <c r="EL879" s="22">
        <v>0</v>
      </c>
      <c r="EM879" s="22">
        <f>IF(FB878&gt;0,ROUND($ED$1*$EM$1,0),0)</f>
        <v>0</v>
      </c>
      <c r="EN879" s="22">
        <f>IF(FB878&gt;0,ROUND($ED$1*$EN$1,2),0)</f>
        <v>0</v>
      </c>
      <c r="EO879" s="22">
        <f>IF(FB878&gt;0,ROUND($ED$1*$EO$1,2),0)</f>
        <v>0</v>
      </c>
      <c r="EP879" s="22">
        <f>IF(FB878&gt;0,ROUND($ED$1*$EP$1,2),0)</f>
        <v>0</v>
      </c>
      <c r="EQ879" s="15">
        <f>IF(FB878&gt;0,EK879+SUM(EM879:EP879),0)</f>
        <v>0</v>
      </c>
      <c r="ER879" s="22">
        <f>IF(FB878&gt;0,ROUND(EQ879/12,2),0)</f>
        <v>0</v>
      </c>
      <c r="ES879" s="9">
        <f>INT(ER879)</f>
        <v>0</v>
      </c>
      <c r="ET879" s="23">
        <f>INT((ER879-ES879)*10)/10</f>
        <v>0</v>
      </c>
      <c r="EU879" s="17">
        <f>ER879-ES879-ET879</f>
        <v>0</v>
      </c>
      <c r="EV879" s="23">
        <f>IF(OR(EU879=0.05,EU879=0),EU879,IF(AND(EU879&gt;0.051,EU879&lt;0.1),0.1,IF(AND(EU879&gt;0.001,EU879&lt;0.05),0.05,EU879)))</f>
        <v>0</v>
      </c>
      <c r="EW879" s="23">
        <f>ES879+ET879+EV879</f>
        <v>0</v>
      </c>
      <c r="EX879">
        <f>IF(FB878&gt;0,EX878,0)</f>
        <v>0</v>
      </c>
      <c r="EY879" s="7">
        <f>ROUND(ED879+EJ879+EW879+EX879,2)</f>
        <v>0</v>
      </c>
      <c r="EZ879" s="7">
        <f>IF(AND(EY879&gt;0,EY880=0),EY879,0)</f>
        <v>0</v>
      </c>
      <c r="FA879" s="7">
        <f>IF(FB878&gt;0,FA878,0)</f>
        <v>0</v>
      </c>
      <c r="FB879" s="7">
        <f>IF(ROUND(EY879-FA879,2)&gt;0,ROUND(EY879-FA879,2),0)</f>
        <v>0</v>
      </c>
      <c r="GB879">
        <v>877</v>
      </c>
      <c r="GC879" s="7">
        <f>IF(HB878&gt;0,GC878-1000,GC878)</f>
        <v>0</v>
      </c>
      <c r="GD879" s="20">
        <f>IF(HB878&gt;0,ROUND(PMT($F$92/12,$F$96*12,-GC879),5),0)</f>
        <v>0</v>
      </c>
      <c r="GE879" s="15">
        <f>IF(HB878&gt;0,ROUND(GC879*$GE$1/1000,2),0)</f>
        <v>0</v>
      </c>
      <c r="GF879" s="9">
        <f>INT(GE879)</f>
        <v>0</v>
      </c>
      <c r="GG879" s="23">
        <f>INT((GE879-GF879)*10)/10</f>
        <v>0</v>
      </c>
      <c r="GH879" s="17">
        <f>GE879-GF879-GG879</f>
        <v>0</v>
      </c>
      <c r="GI879" s="23">
        <f>IF(OR(GH879=0.05,GH879=0),GH879,IF(AND(GH879&gt;0.051,GH879&lt;0.1),0.1,IF(AND(GH879&gt;0.001,GH879&lt;0.05),0.05,GH879)))</f>
        <v>0</v>
      </c>
      <c r="GJ879" s="23">
        <f>GF879+GG879+GI879</f>
        <v>0</v>
      </c>
      <c r="GK879" s="15">
        <f>IF(HB878&gt;0,ROUND($GD$1*$GK$1,2),0)</f>
        <v>0</v>
      </c>
      <c r="GL879" s="22">
        <v>0</v>
      </c>
      <c r="GM879" s="22">
        <f>IF(HB878&gt;0,ROUND($GD$1*$GM$1,0),0)</f>
        <v>0</v>
      </c>
      <c r="GN879" s="22">
        <f>IF(HB878&gt;0,ROUND($GD$1*$GN$1,2),0)</f>
        <v>0</v>
      </c>
      <c r="GO879" s="22">
        <f>IF(HB878&gt;0,ROUND($GD$1*$GO$1,2),0)</f>
        <v>0</v>
      </c>
      <c r="GP879" s="22">
        <f>IF(HB878&gt;0,ROUND($GD$1*$GP$1,2),0)</f>
        <v>0</v>
      </c>
      <c r="GQ879" s="15">
        <f>IF(HB878&gt;0,GK879+SUM(GM879:GP879),0)</f>
        <v>0</v>
      </c>
      <c r="GR879" s="22">
        <f>IF(HB878&gt;0,ROUND(GQ879/12,2),0)</f>
        <v>0</v>
      </c>
      <c r="GS879" s="9">
        <f>INT(GR879)</f>
        <v>0</v>
      </c>
      <c r="GT879" s="23">
        <f>INT((GR879-GS879)*10)/10</f>
        <v>0</v>
      </c>
      <c r="GU879" s="17">
        <f>GR879-GS879-GT879</f>
        <v>0</v>
      </c>
      <c r="GV879" s="23">
        <f>IF(OR(GU879=0.05,GU879=0),GU879,IF(AND(GU879&gt;0.051,GU879&lt;0.1),0.1,IF(AND(GU879&gt;0.001,GU879&lt;0.05),0.05,GU879)))</f>
        <v>0</v>
      </c>
      <c r="GW879" s="23">
        <f>GS879+GT879+GV879</f>
        <v>0</v>
      </c>
      <c r="GX879">
        <f>IF(HB878&gt;0,GX878,0)</f>
        <v>0</v>
      </c>
      <c r="GY879" s="7">
        <f>ROUND(GD879+GJ879+GW879+GX879,2)</f>
        <v>0</v>
      </c>
      <c r="GZ879" s="7">
        <f>IF(AND(GY879&gt;0,GY880=0),GY879,0)</f>
        <v>0</v>
      </c>
      <c r="HA879" s="7">
        <f>IF(HB878&gt;0,HA878,0)</f>
        <v>0</v>
      </c>
      <c r="HB879" s="7">
        <f>IF(ROUND(GY879-HA879,2)&gt;0,ROUND(GY879-HA879,2),0)</f>
        <v>0</v>
      </c>
    </row>
    <row r="880" spans="1:235">
      <c r="BB880">
        <v>878</v>
      </c>
      <c r="BC880" s="7">
        <f>IF(BW879&gt;0,BC879-1000,BC879)</f>
        <v>0</v>
      </c>
      <c r="BD880" s="20">
        <f>IF(BW879&gt;0,ROUND(PMT($F$92/12,$F$96*12,-BC880),5),0)</f>
        <v>0</v>
      </c>
      <c r="BE880" s="15">
        <f>IF(BW879&gt;0,ROUND(BC880*$E$1/1000,2),0)</f>
        <v>0</v>
      </c>
      <c r="BF880" s="15">
        <f>IF(BW879&gt;0,ROUND(MIN(BC880,$F$168)*$BF$1,2),0)</f>
        <v>0</v>
      </c>
      <c r="BG880" s="22">
        <v>0</v>
      </c>
      <c r="BH880" s="22">
        <f>IF(BW879&gt;0,ROUND(MIN(BC880,$F$168)*$BH$1,0),0)</f>
        <v>0</v>
      </c>
      <c r="BI880" s="22">
        <f>IF(BW879&gt;0,ROUND(MIN(BC880,$F$168)*$BI$1,2),0)</f>
        <v>0</v>
      </c>
      <c r="BJ880" s="22">
        <f>IF(BW879&gt;0,ROUND(MIN(BC880,$F$168)*$BJ$1,2),0)</f>
        <v>0</v>
      </c>
      <c r="BK880" s="22">
        <f>IF(BW879&gt;0,ROUND(MIN(BC880,$F$168)*$BK$1,2),0)</f>
        <v>0</v>
      </c>
      <c r="BL880" s="15">
        <f>IF(BW879&gt;0,BF880+SUM(BH880:BK880),0)</f>
        <v>0</v>
      </c>
      <c r="BM880" s="22">
        <f>IF(BW879&gt;0,ROUND(BL880/12,2),0)</f>
        <v>0</v>
      </c>
      <c r="BN880" s="9">
        <f>INT(BM880)</f>
        <v>0</v>
      </c>
      <c r="BO880" s="23">
        <f>INT((BM880-BN880)*10)/10</f>
        <v>0</v>
      </c>
      <c r="BP880" s="17">
        <f>BM880-BN880-BO880</f>
        <v>0</v>
      </c>
      <c r="BQ880" s="23">
        <f>IF(OR(BP880=0.05,BP880=0),BP880,IF(AND(BP880&gt;0.051,BP880&lt;0.1),0.1,IF(AND(BP880&gt;0.001,BP880&lt;0.05),0.05,BP880)))</f>
        <v>0</v>
      </c>
      <c r="BR880" s="23">
        <f>BN880+BO880+BQ880</f>
        <v>0</v>
      </c>
      <c r="BS880">
        <f>IF(BW879&gt;0,BS879,0)</f>
        <v>0</v>
      </c>
      <c r="BT880" s="7">
        <f>SUM(BD880:BE880)+BR880+BS880</f>
        <v>0</v>
      </c>
      <c r="BU880" s="7">
        <f>IF(AND(BT880&gt;0,BT881=0),BT880,0)</f>
        <v>0</v>
      </c>
      <c r="BV880" s="7">
        <f>IF(BW879&gt;0,BV879,0)</f>
        <v>0</v>
      </c>
      <c r="BW880" s="7">
        <f>IF(ROUND(BT880-BV880,2)&gt;0,ROUND(BT880-BV880,2),0)</f>
        <v>0</v>
      </c>
      <c r="CB880">
        <v>878</v>
      </c>
      <c r="CC880" s="7">
        <f>IF(DB879&gt;0,CC879-1000,CC879)</f>
        <v>0</v>
      </c>
      <c r="CD880" s="20">
        <f>IF(DB879&gt;0,ROUND(PMT($F$92/12,$F$96*12,-CC880),5),0)</f>
        <v>0</v>
      </c>
      <c r="CE880" s="15">
        <f>IF(DB879&gt;0,ROUND(CC880*$CE$1/1000,2),0)</f>
        <v>0</v>
      </c>
      <c r="CF880" s="9">
        <f>INT(CE880)</f>
        <v>0</v>
      </c>
      <c r="CG880" s="23">
        <f>INT((CE880-CF880)*10)/10</f>
        <v>0</v>
      </c>
      <c r="CH880" s="17">
        <f>CE880-CF880-CG880</f>
        <v>0</v>
      </c>
      <c r="CI880" s="23">
        <f>IF(OR(CH880=0.05,CH880=0),CH880,IF(AND(CH880&gt;0.051,CH880&lt;0.1),0.1,IF(AND(CH880&gt;0.001,CH880&lt;0.05),0.05,CH880)))</f>
        <v>0</v>
      </c>
      <c r="CJ880" s="23">
        <f>CF880+CG880+CI880</f>
        <v>0</v>
      </c>
      <c r="CK880" s="15">
        <f>IF(DB879&gt;0,ROUND($CD$1*$CK$1,2),0)</f>
        <v>0</v>
      </c>
      <c r="CL880" s="22">
        <v>0</v>
      </c>
      <c r="CM880" s="22">
        <f>IF(DB879&gt;0,ROUND($CD$1*$CM$1,2),0)</f>
        <v>0</v>
      </c>
      <c r="CN880" s="22">
        <f>IF(DB879&gt;0,ROUND($CD$1*$CN$1,2),0)</f>
        <v>0</v>
      </c>
      <c r="CO880" s="22">
        <f>IF(DB879&gt;0,ROUND($CD$1*$CO$1,2),0)</f>
        <v>0</v>
      </c>
      <c r="CP880" s="22">
        <f>IF(DB879&gt;0,ROUND($CD$1*$CP$1,2),0)</f>
        <v>0</v>
      </c>
      <c r="CQ880" s="15">
        <f>IF(DB879&gt;0,CK880+SUM(CM880:CP880),0)</f>
        <v>0</v>
      </c>
      <c r="CR880" s="22">
        <f>IF(DB879&gt;0,ROUND(CQ880/12,2),0)</f>
        <v>0</v>
      </c>
      <c r="CS880" s="9">
        <f>INT(CR880)</f>
        <v>0</v>
      </c>
      <c r="CT880" s="23">
        <f>INT((CR880-CS880)*10)/10</f>
        <v>0</v>
      </c>
      <c r="CU880" s="17">
        <f>CR880-CS880-CT880</f>
        <v>0</v>
      </c>
      <c r="CV880" s="23">
        <f>IF(OR(CU880=0.05,CU880=0),CU880,IF(AND(CU880&gt;0.051,CU880&lt;0.1),0.1,IF(AND(CU880&gt;0.001,CU880&lt;0.05),0.05,CU880)))</f>
        <v>0</v>
      </c>
      <c r="CW880" s="23">
        <f>CS880+CT880+CV880</f>
        <v>0</v>
      </c>
      <c r="CX880">
        <f>IF(DB879&gt;0,CX879,0)</f>
        <v>0</v>
      </c>
      <c r="CY880" s="7">
        <f>ROUND(CD880+CJ880+CW880+CX880,2)</f>
        <v>0</v>
      </c>
      <c r="CZ880" s="7">
        <f>IF(AND(CY880&gt;0,CY881=0),CY880,0)</f>
        <v>0</v>
      </c>
      <c r="DA880" s="7">
        <f>IF(DB879&gt;0,DA879,0)</f>
        <v>0</v>
      </c>
      <c r="DB880" s="7">
        <f>IF(ROUND(CY880-DA880,2)&gt;0,ROUND(CY880-DA880,2),0)</f>
        <v>0</v>
      </c>
      <c r="EB880">
        <v>878</v>
      </c>
      <c r="EC880" s="7">
        <f>IF(FB879&gt;0,EC879-1000,EC879)</f>
        <v>0</v>
      </c>
      <c r="ED880" s="20">
        <f>IF(FB879&gt;0,ROUND(PMT($F$92/12,$F$96*12,-EC880),5),0)</f>
        <v>0</v>
      </c>
      <c r="EE880" s="15">
        <f>IF(FB879&gt;0,ROUND(EC880*$EE$1/1000,2),0)</f>
        <v>0</v>
      </c>
      <c r="EF880" s="9">
        <f>INT(EE880)</f>
        <v>0</v>
      </c>
      <c r="EG880" s="23">
        <f>INT((EE880-EF880)*10)/10</f>
        <v>0</v>
      </c>
      <c r="EH880" s="17">
        <f>EE880-EF880-EG880</f>
        <v>0</v>
      </c>
      <c r="EI880" s="23">
        <f>IF(OR(EH880=0.05,EH880=0),EH880,IF(AND(EH880&gt;0.051,EH880&lt;0.1),0.1,IF(AND(EH880&gt;0.001,EH880&lt;0.05),0.05,EH880)))</f>
        <v>0</v>
      </c>
      <c r="EJ880" s="23">
        <f>EF880+EG880+EI880</f>
        <v>0</v>
      </c>
      <c r="EK880" s="15">
        <f>IF(FB879&gt;0,ROUND($ED$1*$EK$1,2),0)</f>
        <v>0</v>
      </c>
      <c r="EL880" s="22">
        <v>0</v>
      </c>
      <c r="EM880" s="22">
        <f>IF(FB879&gt;0,ROUND($ED$1*$EM$1,0),0)</f>
        <v>0</v>
      </c>
      <c r="EN880" s="22">
        <f>IF(FB879&gt;0,ROUND($ED$1*$EN$1,2),0)</f>
        <v>0</v>
      </c>
      <c r="EO880" s="22">
        <f>IF(FB879&gt;0,ROUND($ED$1*$EO$1,2),0)</f>
        <v>0</v>
      </c>
      <c r="EP880" s="22">
        <f>IF(FB879&gt;0,ROUND($ED$1*$EP$1,2),0)</f>
        <v>0</v>
      </c>
      <c r="EQ880" s="15">
        <f>IF(FB879&gt;0,EK880+SUM(EM880:EP880),0)</f>
        <v>0</v>
      </c>
      <c r="ER880" s="22">
        <f>IF(FB879&gt;0,ROUND(EQ880/12,2),0)</f>
        <v>0</v>
      </c>
      <c r="ES880" s="9">
        <f>INT(ER880)</f>
        <v>0</v>
      </c>
      <c r="ET880" s="23">
        <f>INT((ER880-ES880)*10)/10</f>
        <v>0</v>
      </c>
      <c r="EU880" s="17">
        <f>ER880-ES880-ET880</f>
        <v>0</v>
      </c>
      <c r="EV880" s="23">
        <f>IF(OR(EU880=0.05,EU880=0),EU880,IF(AND(EU880&gt;0.051,EU880&lt;0.1),0.1,IF(AND(EU880&gt;0.001,EU880&lt;0.05),0.05,EU880)))</f>
        <v>0</v>
      </c>
      <c r="EW880" s="23">
        <f>ES880+ET880+EV880</f>
        <v>0</v>
      </c>
      <c r="EX880">
        <f>IF(FB879&gt;0,EX879,0)</f>
        <v>0</v>
      </c>
      <c r="EY880" s="7">
        <f>ROUND(ED880+EJ880+EW880+EX880,2)</f>
        <v>0</v>
      </c>
      <c r="EZ880" s="7">
        <f>IF(AND(EY880&gt;0,EY881=0),EY880,0)</f>
        <v>0</v>
      </c>
      <c r="FA880" s="7">
        <f>IF(FB879&gt;0,FA879,0)</f>
        <v>0</v>
      </c>
      <c r="FB880" s="7">
        <f>IF(ROUND(EY880-FA880,2)&gt;0,ROUND(EY880-FA880,2),0)</f>
        <v>0</v>
      </c>
      <c r="GB880">
        <v>878</v>
      </c>
      <c r="GC880" s="7">
        <f>IF(HB879&gt;0,GC879-1000,GC879)</f>
        <v>0</v>
      </c>
      <c r="GD880" s="20">
        <f>IF(HB879&gt;0,ROUND(PMT($F$92/12,$F$96*12,-GC880),5),0)</f>
        <v>0</v>
      </c>
      <c r="GE880" s="15">
        <f>IF(HB879&gt;0,ROUND(GC880*$GE$1/1000,2),0)</f>
        <v>0</v>
      </c>
      <c r="GF880" s="9">
        <f>INT(GE880)</f>
        <v>0</v>
      </c>
      <c r="GG880" s="23">
        <f>INT((GE880-GF880)*10)/10</f>
        <v>0</v>
      </c>
      <c r="GH880" s="17">
        <f>GE880-GF880-GG880</f>
        <v>0</v>
      </c>
      <c r="GI880" s="23">
        <f>IF(OR(GH880=0.05,GH880=0),GH880,IF(AND(GH880&gt;0.051,GH880&lt;0.1),0.1,IF(AND(GH880&gt;0.001,GH880&lt;0.05),0.05,GH880)))</f>
        <v>0</v>
      </c>
      <c r="GJ880" s="23">
        <f>GF880+GG880+GI880</f>
        <v>0</v>
      </c>
      <c r="GK880" s="15">
        <f>IF(HB879&gt;0,ROUND($GD$1*$GK$1,2),0)</f>
        <v>0</v>
      </c>
      <c r="GL880" s="22">
        <v>0</v>
      </c>
      <c r="GM880" s="22">
        <f>IF(HB879&gt;0,ROUND($GD$1*$GM$1,0),0)</f>
        <v>0</v>
      </c>
      <c r="GN880" s="22">
        <f>IF(HB879&gt;0,ROUND($GD$1*$GN$1,2),0)</f>
        <v>0</v>
      </c>
      <c r="GO880" s="22">
        <f>IF(HB879&gt;0,ROUND($GD$1*$GO$1,2),0)</f>
        <v>0</v>
      </c>
      <c r="GP880" s="22">
        <f>IF(HB879&gt;0,ROUND($GD$1*$GP$1,2),0)</f>
        <v>0</v>
      </c>
      <c r="GQ880" s="15">
        <f>IF(HB879&gt;0,GK880+SUM(GM880:GP880),0)</f>
        <v>0</v>
      </c>
      <c r="GR880" s="22">
        <f>IF(HB879&gt;0,ROUND(GQ880/12,2),0)</f>
        <v>0</v>
      </c>
      <c r="GS880" s="9">
        <f>INT(GR880)</f>
        <v>0</v>
      </c>
      <c r="GT880" s="23">
        <f>INT((GR880-GS880)*10)/10</f>
        <v>0</v>
      </c>
      <c r="GU880" s="17">
        <f>GR880-GS880-GT880</f>
        <v>0</v>
      </c>
      <c r="GV880" s="23">
        <f>IF(OR(GU880=0.05,GU880=0),GU880,IF(AND(GU880&gt;0.051,GU880&lt;0.1),0.1,IF(AND(GU880&gt;0.001,GU880&lt;0.05),0.05,GU880)))</f>
        <v>0</v>
      </c>
      <c r="GW880" s="23">
        <f>GS880+GT880+GV880</f>
        <v>0</v>
      </c>
      <c r="GX880">
        <f>IF(HB879&gt;0,GX879,0)</f>
        <v>0</v>
      </c>
      <c r="GY880" s="7">
        <f>ROUND(GD880+GJ880+GW880+GX880,2)</f>
        <v>0</v>
      </c>
      <c r="GZ880" s="7">
        <f>IF(AND(GY880&gt;0,GY881=0),GY880,0)</f>
        <v>0</v>
      </c>
      <c r="HA880" s="7">
        <f>IF(HB879&gt;0,HA879,0)</f>
        <v>0</v>
      </c>
      <c r="HB880" s="7">
        <f>IF(ROUND(GY880-HA880,2)&gt;0,ROUND(GY880-HA880,2),0)</f>
        <v>0</v>
      </c>
    </row>
    <row r="881" spans="1:235">
      <c r="BB881">
        <v>879</v>
      </c>
      <c r="BC881" s="7">
        <f>IF(BW880&gt;0,BC880-1000,BC880)</f>
        <v>0</v>
      </c>
      <c r="BD881" s="20">
        <f>IF(BW880&gt;0,ROUND(PMT($F$92/12,$F$96*12,-BC881),5),0)</f>
        <v>0</v>
      </c>
      <c r="BE881" s="15">
        <f>IF(BW880&gt;0,ROUND(BC881*$E$1/1000,2),0)</f>
        <v>0</v>
      </c>
      <c r="BF881" s="15">
        <f>IF(BW880&gt;0,ROUND(MIN(BC881,$F$168)*$BF$1,2),0)</f>
        <v>0</v>
      </c>
      <c r="BG881" s="22">
        <v>0</v>
      </c>
      <c r="BH881" s="22">
        <f>IF(BW880&gt;0,ROUND(MIN(BC881,$F$168)*$BH$1,0),0)</f>
        <v>0</v>
      </c>
      <c r="BI881" s="22">
        <f>IF(BW880&gt;0,ROUND(MIN(BC881,$F$168)*$BI$1,2),0)</f>
        <v>0</v>
      </c>
      <c r="BJ881" s="22">
        <f>IF(BW880&gt;0,ROUND(MIN(BC881,$F$168)*$BJ$1,2),0)</f>
        <v>0</v>
      </c>
      <c r="BK881" s="22">
        <f>IF(BW880&gt;0,ROUND(MIN(BC881,$F$168)*$BK$1,2),0)</f>
        <v>0</v>
      </c>
      <c r="BL881" s="15">
        <f>IF(BW880&gt;0,BF881+SUM(BH881:BK881),0)</f>
        <v>0</v>
      </c>
      <c r="BM881" s="22">
        <f>IF(BW880&gt;0,ROUND(BL881/12,2),0)</f>
        <v>0</v>
      </c>
      <c r="BN881" s="9">
        <f>INT(BM881)</f>
        <v>0</v>
      </c>
      <c r="BO881" s="23">
        <f>INT((BM881-BN881)*10)/10</f>
        <v>0</v>
      </c>
      <c r="BP881" s="17">
        <f>BM881-BN881-BO881</f>
        <v>0</v>
      </c>
      <c r="BQ881" s="23">
        <f>IF(OR(BP881=0.05,BP881=0),BP881,IF(AND(BP881&gt;0.051,BP881&lt;0.1),0.1,IF(AND(BP881&gt;0.001,BP881&lt;0.05),0.05,BP881)))</f>
        <v>0</v>
      </c>
      <c r="BR881" s="23">
        <f>BN881+BO881+BQ881</f>
        <v>0</v>
      </c>
      <c r="BS881">
        <f>IF(BW880&gt;0,BS880,0)</f>
        <v>0</v>
      </c>
      <c r="BT881" s="7">
        <f>SUM(BD881:BE881)+BR881+BS881</f>
        <v>0</v>
      </c>
      <c r="BU881" s="7">
        <f>IF(AND(BT881&gt;0,BT882=0),BT881,0)</f>
        <v>0</v>
      </c>
      <c r="BV881" s="7">
        <f>IF(BW880&gt;0,BV880,0)</f>
        <v>0</v>
      </c>
      <c r="BW881" s="7">
        <f>IF(ROUND(BT881-BV881,2)&gt;0,ROUND(BT881-BV881,2),0)</f>
        <v>0</v>
      </c>
      <c r="CB881">
        <v>879</v>
      </c>
      <c r="CC881" s="7">
        <f>IF(DB880&gt;0,CC880-1000,CC880)</f>
        <v>0</v>
      </c>
      <c r="CD881" s="20">
        <f>IF(DB880&gt;0,ROUND(PMT($F$92/12,$F$96*12,-CC881),5),0)</f>
        <v>0</v>
      </c>
      <c r="CE881" s="15">
        <f>IF(DB880&gt;0,ROUND(CC881*$CE$1/1000,2),0)</f>
        <v>0</v>
      </c>
      <c r="CF881" s="9">
        <f>INT(CE881)</f>
        <v>0</v>
      </c>
      <c r="CG881" s="23">
        <f>INT((CE881-CF881)*10)/10</f>
        <v>0</v>
      </c>
      <c r="CH881" s="17">
        <f>CE881-CF881-CG881</f>
        <v>0</v>
      </c>
      <c r="CI881" s="23">
        <f>IF(OR(CH881=0.05,CH881=0),CH881,IF(AND(CH881&gt;0.051,CH881&lt;0.1),0.1,IF(AND(CH881&gt;0.001,CH881&lt;0.05),0.05,CH881)))</f>
        <v>0</v>
      </c>
      <c r="CJ881" s="23">
        <f>CF881+CG881+CI881</f>
        <v>0</v>
      </c>
      <c r="CK881" s="15">
        <f>IF(DB880&gt;0,ROUND($CD$1*$CK$1,2),0)</f>
        <v>0</v>
      </c>
      <c r="CL881" s="22">
        <v>0</v>
      </c>
      <c r="CM881" s="22">
        <f>IF(DB880&gt;0,ROUND($CD$1*$CM$1,2),0)</f>
        <v>0</v>
      </c>
      <c r="CN881" s="22">
        <f>IF(DB880&gt;0,ROUND($CD$1*$CN$1,2),0)</f>
        <v>0</v>
      </c>
      <c r="CO881" s="22">
        <f>IF(DB880&gt;0,ROUND($CD$1*$CO$1,2),0)</f>
        <v>0</v>
      </c>
      <c r="CP881" s="22">
        <f>IF(DB880&gt;0,ROUND($CD$1*$CP$1,2),0)</f>
        <v>0</v>
      </c>
      <c r="CQ881" s="15">
        <f>IF(DB880&gt;0,CK881+SUM(CM881:CP881),0)</f>
        <v>0</v>
      </c>
      <c r="CR881" s="22">
        <f>IF(DB880&gt;0,ROUND(CQ881/12,2),0)</f>
        <v>0</v>
      </c>
      <c r="CS881" s="9">
        <f>INT(CR881)</f>
        <v>0</v>
      </c>
      <c r="CT881" s="23">
        <f>INT((CR881-CS881)*10)/10</f>
        <v>0</v>
      </c>
      <c r="CU881" s="17">
        <f>CR881-CS881-CT881</f>
        <v>0</v>
      </c>
      <c r="CV881" s="23">
        <f>IF(OR(CU881=0.05,CU881=0),CU881,IF(AND(CU881&gt;0.051,CU881&lt;0.1),0.1,IF(AND(CU881&gt;0.001,CU881&lt;0.05),0.05,CU881)))</f>
        <v>0</v>
      </c>
      <c r="CW881" s="23">
        <f>CS881+CT881+CV881</f>
        <v>0</v>
      </c>
      <c r="CX881">
        <f>IF(DB880&gt;0,CX880,0)</f>
        <v>0</v>
      </c>
      <c r="CY881" s="7">
        <f>ROUND(CD881+CJ881+CW881+CX881,2)</f>
        <v>0</v>
      </c>
      <c r="CZ881" s="7">
        <f>IF(AND(CY881&gt;0,CY882=0),CY881,0)</f>
        <v>0</v>
      </c>
      <c r="DA881" s="7">
        <f>IF(DB880&gt;0,DA880,0)</f>
        <v>0</v>
      </c>
      <c r="DB881" s="7">
        <f>IF(ROUND(CY881-DA881,2)&gt;0,ROUND(CY881-DA881,2),0)</f>
        <v>0</v>
      </c>
      <c r="EB881">
        <v>879</v>
      </c>
      <c r="EC881" s="7">
        <f>IF(FB880&gt;0,EC880-1000,EC880)</f>
        <v>0</v>
      </c>
      <c r="ED881" s="20">
        <f>IF(FB880&gt;0,ROUND(PMT($F$92/12,$F$96*12,-EC881),5),0)</f>
        <v>0</v>
      </c>
      <c r="EE881" s="15">
        <f>IF(FB880&gt;0,ROUND(EC881*$EE$1/1000,2),0)</f>
        <v>0</v>
      </c>
      <c r="EF881" s="9">
        <f>INT(EE881)</f>
        <v>0</v>
      </c>
      <c r="EG881" s="23">
        <f>INT((EE881-EF881)*10)/10</f>
        <v>0</v>
      </c>
      <c r="EH881" s="17">
        <f>EE881-EF881-EG881</f>
        <v>0</v>
      </c>
      <c r="EI881" s="23">
        <f>IF(OR(EH881=0.05,EH881=0),EH881,IF(AND(EH881&gt;0.051,EH881&lt;0.1),0.1,IF(AND(EH881&gt;0.001,EH881&lt;0.05),0.05,EH881)))</f>
        <v>0</v>
      </c>
      <c r="EJ881" s="23">
        <f>EF881+EG881+EI881</f>
        <v>0</v>
      </c>
      <c r="EK881" s="15">
        <f>IF(FB880&gt;0,ROUND($ED$1*$EK$1,2),0)</f>
        <v>0</v>
      </c>
      <c r="EL881" s="22">
        <v>0</v>
      </c>
      <c r="EM881" s="22">
        <f>IF(FB880&gt;0,ROUND($ED$1*$EM$1,0),0)</f>
        <v>0</v>
      </c>
      <c r="EN881" s="22">
        <f>IF(FB880&gt;0,ROUND($ED$1*$EN$1,2),0)</f>
        <v>0</v>
      </c>
      <c r="EO881" s="22">
        <f>IF(FB880&gt;0,ROUND($ED$1*$EO$1,2),0)</f>
        <v>0</v>
      </c>
      <c r="EP881" s="22">
        <f>IF(FB880&gt;0,ROUND($ED$1*$EP$1,2),0)</f>
        <v>0</v>
      </c>
      <c r="EQ881" s="15">
        <f>IF(FB880&gt;0,EK881+SUM(EM881:EP881),0)</f>
        <v>0</v>
      </c>
      <c r="ER881" s="22">
        <f>IF(FB880&gt;0,ROUND(EQ881/12,2),0)</f>
        <v>0</v>
      </c>
      <c r="ES881" s="9">
        <f>INT(ER881)</f>
        <v>0</v>
      </c>
      <c r="ET881" s="23">
        <f>INT((ER881-ES881)*10)/10</f>
        <v>0</v>
      </c>
      <c r="EU881" s="17">
        <f>ER881-ES881-ET881</f>
        <v>0</v>
      </c>
      <c r="EV881" s="23">
        <f>IF(OR(EU881=0.05,EU881=0),EU881,IF(AND(EU881&gt;0.051,EU881&lt;0.1),0.1,IF(AND(EU881&gt;0.001,EU881&lt;0.05),0.05,EU881)))</f>
        <v>0</v>
      </c>
      <c r="EW881" s="23">
        <f>ES881+ET881+EV881</f>
        <v>0</v>
      </c>
      <c r="EX881">
        <f>IF(FB880&gt;0,EX880,0)</f>
        <v>0</v>
      </c>
      <c r="EY881" s="7">
        <f>ROUND(ED881+EJ881+EW881+EX881,2)</f>
        <v>0</v>
      </c>
      <c r="EZ881" s="7">
        <f>IF(AND(EY881&gt;0,EY882=0),EY881,0)</f>
        <v>0</v>
      </c>
      <c r="FA881" s="7">
        <f>IF(FB880&gt;0,FA880,0)</f>
        <v>0</v>
      </c>
      <c r="FB881" s="7">
        <f>IF(ROUND(EY881-FA881,2)&gt;0,ROUND(EY881-FA881,2),0)</f>
        <v>0</v>
      </c>
      <c r="GB881">
        <v>879</v>
      </c>
      <c r="GC881" s="7">
        <f>IF(HB880&gt;0,GC880-1000,GC880)</f>
        <v>0</v>
      </c>
      <c r="GD881" s="20">
        <f>IF(HB880&gt;0,ROUND(PMT($F$92/12,$F$96*12,-GC881),5),0)</f>
        <v>0</v>
      </c>
      <c r="GE881" s="15">
        <f>IF(HB880&gt;0,ROUND(GC881*$GE$1/1000,2),0)</f>
        <v>0</v>
      </c>
      <c r="GF881" s="9">
        <f>INT(GE881)</f>
        <v>0</v>
      </c>
      <c r="GG881" s="23">
        <f>INT((GE881-GF881)*10)/10</f>
        <v>0</v>
      </c>
      <c r="GH881" s="17">
        <f>GE881-GF881-GG881</f>
        <v>0</v>
      </c>
      <c r="GI881" s="23">
        <f>IF(OR(GH881=0.05,GH881=0),GH881,IF(AND(GH881&gt;0.051,GH881&lt;0.1),0.1,IF(AND(GH881&gt;0.001,GH881&lt;0.05),0.05,GH881)))</f>
        <v>0</v>
      </c>
      <c r="GJ881" s="23">
        <f>GF881+GG881+GI881</f>
        <v>0</v>
      </c>
      <c r="GK881" s="15">
        <f>IF(HB880&gt;0,ROUND($GD$1*$GK$1,2),0)</f>
        <v>0</v>
      </c>
      <c r="GL881" s="22">
        <v>0</v>
      </c>
      <c r="GM881" s="22">
        <f>IF(HB880&gt;0,ROUND($GD$1*$GM$1,0),0)</f>
        <v>0</v>
      </c>
      <c r="GN881" s="22">
        <f>IF(HB880&gt;0,ROUND($GD$1*$GN$1,2),0)</f>
        <v>0</v>
      </c>
      <c r="GO881" s="22">
        <f>IF(HB880&gt;0,ROUND($GD$1*$GO$1,2),0)</f>
        <v>0</v>
      </c>
      <c r="GP881" s="22">
        <f>IF(HB880&gt;0,ROUND($GD$1*$GP$1,2),0)</f>
        <v>0</v>
      </c>
      <c r="GQ881" s="15">
        <f>IF(HB880&gt;0,GK881+SUM(GM881:GP881),0)</f>
        <v>0</v>
      </c>
      <c r="GR881" s="22">
        <f>IF(HB880&gt;0,ROUND(GQ881/12,2),0)</f>
        <v>0</v>
      </c>
      <c r="GS881" s="9">
        <f>INT(GR881)</f>
        <v>0</v>
      </c>
      <c r="GT881" s="23">
        <f>INT((GR881-GS881)*10)/10</f>
        <v>0</v>
      </c>
      <c r="GU881" s="17">
        <f>GR881-GS881-GT881</f>
        <v>0</v>
      </c>
      <c r="GV881" s="23">
        <f>IF(OR(GU881=0.05,GU881=0),GU881,IF(AND(GU881&gt;0.051,GU881&lt;0.1),0.1,IF(AND(GU881&gt;0.001,GU881&lt;0.05),0.05,GU881)))</f>
        <v>0</v>
      </c>
      <c r="GW881" s="23">
        <f>GS881+GT881+GV881</f>
        <v>0</v>
      </c>
      <c r="GX881">
        <f>IF(HB880&gt;0,GX880,0)</f>
        <v>0</v>
      </c>
      <c r="GY881" s="7">
        <f>ROUND(GD881+GJ881+GW881+GX881,2)</f>
        <v>0</v>
      </c>
      <c r="GZ881" s="7">
        <f>IF(AND(GY881&gt;0,GY882=0),GY881,0)</f>
        <v>0</v>
      </c>
      <c r="HA881" s="7">
        <f>IF(HB880&gt;0,HA880,0)</f>
        <v>0</v>
      </c>
      <c r="HB881" s="7">
        <f>IF(ROUND(GY881-HA881,2)&gt;0,ROUND(GY881-HA881,2),0)</f>
        <v>0</v>
      </c>
    </row>
    <row r="882" spans="1:235">
      <c r="BB882">
        <v>880</v>
      </c>
      <c r="BC882" s="7">
        <f>IF(BW881&gt;0,BC881-1000,BC881)</f>
        <v>0</v>
      </c>
      <c r="BD882" s="20">
        <f>IF(BW881&gt;0,ROUND(PMT($F$92/12,$F$96*12,-BC882),5),0)</f>
        <v>0</v>
      </c>
      <c r="BE882" s="15">
        <f>IF(BW881&gt;0,ROUND(BC882*$E$1/1000,2),0)</f>
        <v>0</v>
      </c>
      <c r="BF882" s="15">
        <f>IF(BW881&gt;0,ROUND(MIN(BC882,$F$168)*$BF$1,2),0)</f>
        <v>0</v>
      </c>
      <c r="BG882" s="22">
        <v>0</v>
      </c>
      <c r="BH882" s="22">
        <f>IF(BW881&gt;0,ROUND(MIN(BC882,$F$168)*$BH$1,0),0)</f>
        <v>0</v>
      </c>
      <c r="BI882" s="22">
        <f>IF(BW881&gt;0,ROUND(MIN(BC882,$F$168)*$BI$1,2),0)</f>
        <v>0</v>
      </c>
      <c r="BJ882" s="22">
        <f>IF(BW881&gt;0,ROUND(MIN(BC882,$F$168)*$BJ$1,2),0)</f>
        <v>0</v>
      </c>
      <c r="BK882" s="22">
        <f>IF(BW881&gt;0,ROUND(MIN(BC882,$F$168)*$BK$1,2),0)</f>
        <v>0</v>
      </c>
      <c r="BL882" s="15">
        <f>IF(BW881&gt;0,BF882+SUM(BH882:BK882),0)</f>
        <v>0</v>
      </c>
      <c r="BM882" s="22">
        <f>IF(BW881&gt;0,ROUND(BL882/12,2),0)</f>
        <v>0</v>
      </c>
      <c r="BN882" s="9">
        <f>INT(BM882)</f>
        <v>0</v>
      </c>
      <c r="BO882" s="23">
        <f>INT((BM882-BN882)*10)/10</f>
        <v>0</v>
      </c>
      <c r="BP882" s="17">
        <f>BM882-BN882-BO882</f>
        <v>0</v>
      </c>
      <c r="BQ882" s="23">
        <f>IF(OR(BP882=0.05,BP882=0),BP882,IF(AND(BP882&gt;0.051,BP882&lt;0.1),0.1,IF(AND(BP882&gt;0.001,BP882&lt;0.05),0.05,BP882)))</f>
        <v>0</v>
      </c>
      <c r="BR882" s="23">
        <f>BN882+BO882+BQ882</f>
        <v>0</v>
      </c>
      <c r="BS882">
        <f>IF(BW881&gt;0,BS881,0)</f>
        <v>0</v>
      </c>
      <c r="BT882" s="7">
        <f>SUM(BD882:BE882)+BR882+BS882</f>
        <v>0</v>
      </c>
      <c r="BU882" s="7">
        <f>IF(AND(BT882&gt;0,BT883=0),BT882,0)</f>
        <v>0</v>
      </c>
      <c r="BV882" s="7">
        <f>IF(BW881&gt;0,BV881,0)</f>
        <v>0</v>
      </c>
      <c r="BW882" s="7">
        <f>IF(ROUND(BT882-BV882,2)&gt;0,ROUND(BT882-BV882,2),0)</f>
        <v>0</v>
      </c>
      <c r="CB882">
        <v>880</v>
      </c>
      <c r="CC882" s="7">
        <f>IF(DB881&gt;0,CC881-1000,CC881)</f>
        <v>0</v>
      </c>
      <c r="CD882" s="20">
        <f>IF(DB881&gt;0,ROUND(PMT($F$92/12,$F$96*12,-CC882),5),0)</f>
        <v>0</v>
      </c>
      <c r="CE882" s="15">
        <f>IF(DB881&gt;0,ROUND(CC882*$CE$1/1000,2),0)</f>
        <v>0</v>
      </c>
      <c r="CF882" s="9">
        <f>INT(CE882)</f>
        <v>0</v>
      </c>
      <c r="CG882" s="23">
        <f>INT((CE882-CF882)*10)/10</f>
        <v>0</v>
      </c>
      <c r="CH882" s="17">
        <f>CE882-CF882-CG882</f>
        <v>0</v>
      </c>
      <c r="CI882" s="23">
        <f>IF(OR(CH882=0.05,CH882=0),CH882,IF(AND(CH882&gt;0.051,CH882&lt;0.1),0.1,IF(AND(CH882&gt;0.001,CH882&lt;0.05),0.05,CH882)))</f>
        <v>0</v>
      </c>
      <c r="CJ882" s="23">
        <f>CF882+CG882+CI882</f>
        <v>0</v>
      </c>
      <c r="CK882" s="15">
        <f>IF(DB881&gt;0,ROUND($CD$1*$CK$1,2),0)</f>
        <v>0</v>
      </c>
      <c r="CL882" s="22">
        <v>0</v>
      </c>
      <c r="CM882" s="22">
        <f>IF(DB881&gt;0,ROUND($CD$1*$CM$1,2),0)</f>
        <v>0</v>
      </c>
      <c r="CN882" s="22">
        <f>IF(DB881&gt;0,ROUND($CD$1*$CN$1,2),0)</f>
        <v>0</v>
      </c>
      <c r="CO882" s="22">
        <f>IF(DB881&gt;0,ROUND($CD$1*$CO$1,2),0)</f>
        <v>0</v>
      </c>
      <c r="CP882" s="22">
        <f>IF(DB881&gt;0,ROUND($CD$1*$CP$1,2),0)</f>
        <v>0</v>
      </c>
      <c r="CQ882" s="15">
        <f>IF(DB881&gt;0,CK882+SUM(CM882:CP882),0)</f>
        <v>0</v>
      </c>
      <c r="CR882" s="22">
        <f>IF(DB881&gt;0,ROUND(CQ882/12,2),0)</f>
        <v>0</v>
      </c>
      <c r="CS882" s="9">
        <f>INT(CR882)</f>
        <v>0</v>
      </c>
      <c r="CT882" s="23">
        <f>INT((CR882-CS882)*10)/10</f>
        <v>0</v>
      </c>
      <c r="CU882" s="17">
        <f>CR882-CS882-CT882</f>
        <v>0</v>
      </c>
      <c r="CV882" s="23">
        <f>IF(OR(CU882=0.05,CU882=0),CU882,IF(AND(CU882&gt;0.051,CU882&lt;0.1),0.1,IF(AND(CU882&gt;0.001,CU882&lt;0.05),0.05,CU882)))</f>
        <v>0</v>
      </c>
      <c r="CW882" s="23">
        <f>CS882+CT882+CV882</f>
        <v>0</v>
      </c>
      <c r="CX882">
        <f>IF(DB881&gt;0,CX881,0)</f>
        <v>0</v>
      </c>
      <c r="CY882" s="7">
        <f>ROUND(CD882+CJ882+CW882+CX882,2)</f>
        <v>0</v>
      </c>
      <c r="CZ882" s="7">
        <f>IF(AND(CY882&gt;0,CY883=0),CY882,0)</f>
        <v>0</v>
      </c>
      <c r="DA882" s="7">
        <f>IF(DB881&gt;0,DA881,0)</f>
        <v>0</v>
      </c>
      <c r="DB882" s="7">
        <f>IF(ROUND(CY882-DA882,2)&gt;0,ROUND(CY882-DA882,2),0)</f>
        <v>0</v>
      </c>
      <c r="EB882">
        <v>880</v>
      </c>
      <c r="EC882" s="7">
        <f>IF(FB881&gt;0,EC881-1000,EC881)</f>
        <v>0</v>
      </c>
      <c r="ED882" s="20">
        <f>IF(FB881&gt;0,ROUND(PMT($F$92/12,$F$96*12,-EC882),5),0)</f>
        <v>0</v>
      </c>
      <c r="EE882" s="15">
        <f>IF(FB881&gt;0,ROUND(EC882*$EE$1/1000,2),0)</f>
        <v>0</v>
      </c>
      <c r="EF882" s="9">
        <f>INT(EE882)</f>
        <v>0</v>
      </c>
      <c r="EG882" s="23">
        <f>INT((EE882-EF882)*10)/10</f>
        <v>0</v>
      </c>
      <c r="EH882" s="17">
        <f>EE882-EF882-EG882</f>
        <v>0</v>
      </c>
      <c r="EI882" s="23">
        <f>IF(OR(EH882=0.05,EH882=0),EH882,IF(AND(EH882&gt;0.051,EH882&lt;0.1),0.1,IF(AND(EH882&gt;0.001,EH882&lt;0.05),0.05,EH882)))</f>
        <v>0</v>
      </c>
      <c r="EJ882" s="23">
        <f>EF882+EG882+EI882</f>
        <v>0</v>
      </c>
      <c r="EK882" s="15">
        <f>IF(FB881&gt;0,ROUND($ED$1*$EK$1,2),0)</f>
        <v>0</v>
      </c>
      <c r="EL882" s="22">
        <v>0</v>
      </c>
      <c r="EM882" s="22">
        <f>IF(FB881&gt;0,ROUND($ED$1*$EM$1,0),0)</f>
        <v>0</v>
      </c>
      <c r="EN882" s="22">
        <f>IF(FB881&gt;0,ROUND($ED$1*$EN$1,2),0)</f>
        <v>0</v>
      </c>
      <c r="EO882" s="22">
        <f>IF(FB881&gt;0,ROUND($ED$1*$EO$1,2),0)</f>
        <v>0</v>
      </c>
      <c r="EP882" s="22">
        <f>IF(FB881&gt;0,ROUND($ED$1*$EP$1,2),0)</f>
        <v>0</v>
      </c>
      <c r="EQ882" s="15">
        <f>IF(FB881&gt;0,EK882+SUM(EM882:EP882),0)</f>
        <v>0</v>
      </c>
      <c r="ER882" s="22">
        <f>IF(FB881&gt;0,ROUND(EQ882/12,2),0)</f>
        <v>0</v>
      </c>
      <c r="ES882" s="9">
        <f>INT(ER882)</f>
        <v>0</v>
      </c>
      <c r="ET882" s="23">
        <f>INT((ER882-ES882)*10)/10</f>
        <v>0</v>
      </c>
      <c r="EU882" s="17">
        <f>ER882-ES882-ET882</f>
        <v>0</v>
      </c>
      <c r="EV882" s="23">
        <f>IF(OR(EU882=0.05,EU882=0),EU882,IF(AND(EU882&gt;0.051,EU882&lt;0.1),0.1,IF(AND(EU882&gt;0.001,EU882&lt;0.05),0.05,EU882)))</f>
        <v>0</v>
      </c>
      <c r="EW882" s="23">
        <f>ES882+ET882+EV882</f>
        <v>0</v>
      </c>
      <c r="EX882">
        <f>IF(FB881&gt;0,EX881,0)</f>
        <v>0</v>
      </c>
      <c r="EY882" s="7">
        <f>ROUND(ED882+EJ882+EW882+EX882,2)</f>
        <v>0</v>
      </c>
      <c r="EZ882" s="7">
        <f>IF(AND(EY882&gt;0,EY883=0),EY882,0)</f>
        <v>0</v>
      </c>
      <c r="FA882" s="7">
        <f>IF(FB881&gt;0,FA881,0)</f>
        <v>0</v>
      </c>
      <c r="FB882" s="7">
        <f>IF(ROUND(EY882-FA882,2)&gt;0,ROUND(EY882-FA882,2),0)</f>
        <v>0</v>
      </c>
      <c r="GB882">
        <v>880</v>
      </c>
      <c r="GC882" s="7">
        <f>IF(HB881&gt;0,GC881-1000,GC881)</f>
        <v>0</v>
      </c>
      <c r="GD882" s="20">
        <f>IF(HB881&gt;0,ROUND(PMT($F$92/12,$F$96*12,-GC882),5),0)</f>
        <v>0</v>
      </c>
      <c r="GE882" s="15">
        <f>IF(HB881&gt;0,ROUND(GC882*$GE$1/1000,2),0)</f>
        <v>0</v>
      </c>
      <c r="GF882" s="9">
        <f>INT(GE882)</f>
        <v>0</v>
      </c>
      <c r="GG882" s="23">
        <f>INT((GE882-GF882)*10)/10</f>
        <v>0</v>
      </c>
      <c r="GH882" s="17">
        <f>GE882-GF882-GG882</f>
        <v>0</v>
      </c>
      <c r="GI882" s="23">
        <f>IF(OR(GH882=0.05,GH882=0),GH882,IF(AND(GH882&gt;0.051,GH882&lt;0.1),0.1,IF(AND(GH882&gt;0.001,GH882&lt;0.05),0.05,GH882)))</f>
        <v>0</v>
      </c>
      <c r="GJ882" s="23">
        <f>GF882+GG882+GI882</f>
        <v>0</v>
      </c>
      <c r="GK882" s="15">
        <f>IF(HB881&gt;0,ROUND($GD$1*$GK$1,2),0)</f>
        <v>0</v>
      </c>
      <c r="GL882" s="22">
        <v>0</v>
      </c>
      <c r="GM882" s="22">
        <f>IF(HB881&gt;0,ROUND($GD$1*$GM$1,0),0)</f>
        <v>0</v>
      </c>
      <c r="GN882" s="22">
        <f>IF(HB881&gt;0,ROUND($GD$1*$GN$1,2),0)</f>
        <v>0</v>
      </c>
      <c r="GO882" s="22">
        <f>IF(HB881&gt;0,ROUND($GD$1*$GO$1,2),0)</f>
        <v>0</v>
      </c>
      <c r="GP882" s="22">
        <f>IF(HB881&gt;0,ROUND($GD$1*$GP$1,2),0)</f>
        <v>0</v>
      </c>
      <c r="GQ882" s="15">
        <f>IF(HB881&gt;0,GK882+SUM(GM882:GP882),0)</f>
        <v>0</v>
      </c>
      <c r="GR882" s="22">
        <f>IF(HB881&gt;0,ROUND(GQ882/12,2),0)</f>
        <v>0</v>
      </c>
      <c r="GS882" s="9">
        <f>INT(GR882)</f>
        <v>0</v>
      </c>
      <c r="GT882" s="23">
        <f>INT((GR882-GS882)*10)/10</f>
        <v>0</v>
      </c>
      <c r="GU882" s="17">
        <f>GR882-GS882-GT882</f>
        <v>0</v>
      </c>
      <c r="GV882" s="23">
        <f>IF(OR(GU882=0.05,GU882=0),GU882,IF(AND(GU882&gt;0.051,GU882&lt;0.1),0.1,IF(AND(GU882&gt;0.001,GU882&lt;0.05),0.05,GU882)))</f>
        <v>0</v>
      </c>
      <c r="GW882" s="23">
        <f>GS882+GT882+GV882</f>
        <v>0</v>
      </c>
      <c r="GX882">
        <f>IF(HB881&gt;0,GX881,0)</f>
        <v>0</v>
      </c>
      <c r="GY882" s="7">
        <f>ROUND(GD882+GJ882+GW882+GX882,2)</f>
        <v>0</v>
      </c>
      <c r="GZ882" s="7">
        <f>IF(AND(GY882&gt;0,GY883=0),GY882,0)</f>
        <v>0</v>
      </c>
      <c r="HA882" s="7">
        <f>IF(HB881&gt;0,HA881,0)</f>
        <v>0</v>
      </c>
      <c r="HB882" s="7">
        <f>IF(ROUND(GY882-HA882,2)&gt;0,ROUND(GY882-HA882,2),0)</f>
        <v>0</v>
      </c>
    </row>
    <row r="883" spans="1:235">
      <c r="BB883">
        <v>881</v>
      </c>
      <c r="BC883" s="7">
        <f>IF(BW882&gt;0,BC882-1000,BC882)</f>
        <v>0</v>
      </c>
      <c r="BD883" s="20">
        <f>IF(BW882&gt;0,ROUND(PMT($F$92/12,$F$96*12,-BC883),5),0)</f>
        <v>0</v>
      </c>
      <c r="BE883" s="15">
        <f>IF(BW882&gt;0,ROUND(BC883*$E$1/1000,2),0)</f>
        <v>0</v>
      </c>
      <c r="BF883" s="15">
        <f>IF(BW882&gt;0,ROUND(MIN(BC883,$F$168)*$BF$1,2),0)</f>
        <v>0</v>
      </c>
      <c r="BG883" s="22">
        <v>0</v>
      </c>
      <c r="BH883" s="22">
        <f>IF(BW882&gt;0,ROUND(MIN(BC883,$F$168)*$BH$1,0),0)</f>
        <v>0</v>
      </c>
      <c r="BI883" s="22">
        <f>IF(BW882&gt;0,ROUND(MIN(BC883,$F$168)*$BI$1,2),0)</f>
        <v>0</v>
      </c>
      <c r="BJ883" s="22">
        <f>IF(BW882&gt;0,ROUND(MIN(BC883,$F$168)*$BJ$1,2),0)</f>
        <v>0</v>
      </c>
      <c r="BK883" s="22">
        <f>IF(BW882&gt;0,ROUND(MIN(BC883,$F$168)*$BK$1,2),0)</f>
        <v>0</v>
      </c>
      <c r="BL883" s="15">
        <f>IF(BW882&gt;0,BF883+SUM(BH883:BK883),0)</f>
        <v>0</v>
      </c>
      <c r="BM883" s="22">
        <f>IF(BW882&gt;0,ROUND(BL883/12,2),0)</f>
        <v>0</v>
      </c>
      <c r="BN883" s="9">
        <f>INT(BM883)</f>
        <v>0</v>
      </c>
      <c r="BO883" s="23">
        <f>INT((BM883-BN883)*10)/10</f>
        <v>0</v>
      </c>
      <c r="BP883" s="17">
        <f>BM883-BN883-BO883</f>
        <v>0</v>
      </c>
      <c r="BQ883" s="23">
        <f>IF(OR(BP883=0.05,BP883=0),BP883,IF(AND(BP883&gt;0.051,BP883&lt;0.1),0.1,IF(AND(BP883&gt;0.001,BP883&lt;0.05),0.05,BP883)))</f>
        <v>0</v>
      </c>
      <c r="BR883" s="23">
        <f>BN883+BO883+BQ883</f>
        <v>0</v>
      </c>
      <c r="BS883">
        <f>IF(BW882&gt;0,BS882,0)</f>
        <v>0</v>
      </c>
      <c r="BT883" s="7">
        <f>SUM(BD883:BE883)+BR883+BS883</f>
        <v>0</v>
      </c>
      <c r="BU883" s="7">
        <f>IF(AND(BT883&gt;0,BT884=0),BT883,0)</f>
        <v>0</v>
      </c>
      <c r="BV883" s="7">
        <f>IF(BW882&gt;0,BV882,0)</f>
        <v>0</v>
      </c>
      <c r="BW883" s="7">
        <f>IF(ROUND(BT883-BV883,2)&gt;0,ROUND(BT883-BV883,2),0)</f>
        <v>0</v>
      </c>
      <c r="CB883">
        <v>881</v>
      </c>
      <c r="CC883" s="7">
        <f>IF(DB882&gt;0,CC882-1000,CC882)</f>
        <v>0</v>
      </c>
      <c r="CD883" s="20">
        <f>IF(DB882&gt;0,ROUND(PMT($F$92/12,$F$96*12,-CC883),5),0)</f>
        <v>0</v>
      </c>
      <c r="CE883" s="15">
        <f>IF(DB882&gt;0,ROUND(CC883*$CE$1/1000,2),0)</f>
        <v>0</v>
      </c>
      <c r="CF883" s="9">
        <f>INT(CE883)</f>
        <v>0</v>
      </c>
      <c r="CG883" s="23">
        <f>INT((CE883-CF883)*10)/10</f>
        <v>0</v>
      </c>
      <c r="CH883" s="17">
        <f>CE883-CF883-CG883</f>
        <v>0</v>
      </c>
      <c r="CI883" s="23">
        <f>IF(OR(CH883=0.05,CH883=0),CH883,IF(AND(CH883&gt;0.051,CH883&lt;0.1),0.1,IF(AND(CH883&gt;0.001,CH883&lt;0.05),0.05,CH883)))</f>
        <v>0</v>
      </c>
      <c r="CJ883" s="23">
        <f>CF883+CG883+CI883</f>
        <v>0</v>
      </c>
      <c r="CK883" s="15">
        <f>IF(DB882&gt;0,ROUND($CD$1*$CK$1,2),0)</f>
        <v>0</v>
      </c>
      <c r="CL883" s="22">
        <v>0</v>
      </c>
      <c r="CM883" s="22">
        <f>IF(DB882&gt;0,ROUND($CD$1*$CM$1,2),0)</f>
        <v>0</v>
      </c>
      <c r="CN883" s="22">
        <f>IF(DB882&gt;0,ROUND($CD$1*$CN$1,2),0)</f>
        <v>0</v>
      </c>
      <c r="CO883" s="22">
        <f>IF(DB882&gt;0,ROUND($CD$1*$CO$1,2),0)</f>
        <v>0</v>
      </c>
      <c r="CP883" s="22">
        <f>IF(DB882&gt;0,ROUND($CD$1*$CP$1,2),0)</f>
        <v>0</v>
      </c>
      <c r="CQ883" s="15">
        <f>IF(DB882&gt;0,CK883+SUM(CM883:CP883),0)</f>
        <v>0</v>
      </c>
      <c r="CR883" s="22">
        <f>IF(DB882&gt;0,ROUND(CQ883/12,2),0)</f>
        <v>0</v>
      </c>
      <c r="CS883" s="9">
        <f>INT(CR883)</f>
        <v>0</v>
      </c>
      <c r="CT883" s="23">
        <f>INT((CR883-CS883)*10)/10</f>
        <v>0</v>
      </c>
      <c r="CU883" s="17">
        <f>CR883-CS883-CT883</f>
        <v>0</v>
      </c>
      <c r="CV883" s="23">
        <f>IF(OR(CU883=0.05,CU883=0),CU883,IF(AND(CU883&gt;0.051,CU883&lt;0.1),0.1,IF(AND(CU883&gt;0.001,CU883&lt;0.05),0.05,CU883)))</f>
        <v>0</v>
      </c>
      <c r="CW883" s="23">
        <f>CS883+CT883+CV883</f>
        <v>0</v>
      </c>
      <c r="CX883">
        <f>IF(DB882&gt;0,CX882,0)</f>
        <v>0</v>
      </c>
      <c r="CY883" s="7">
        <f>ROUND(CD883+CJ883+CW883+CX883,2)</f>
        <v>0</v>
      </c>
      <c r="CZ883" s="7">
        <f>IF(AND(CY883&gt;0,CY884=0),CY883,0)</f>
        <v>0</v>
      </c>
      <c r="DA883" s="7">
        <f>IF(DB882&gt;0,DA882,0)</f>
        <v>0</v>
      </c>
      <c r="DB883" s="7">
        <f>IF(ROUND(CY883-DA883,2)&gt;0,ROUND(CY883-DA883,2),0)</f>
        <v>0</v>
      </c>
      <c r="EB883">
        <v>881</v>
      </c>
      <c r="EC883" s="7">
        <f>IF(FB882&gt;0,EC882-1000,EC882)</f>
        <v>0</v>
      </c>
      <c r="ED883" s="20">
        <f>IF(FB882&gt;0,ROUND(PMT($F$92/12,$F$96*12,-EC883),5),0)</f>
        <v>0</v>
      </c>
      <c r="EE883" s="15">
        <f>IF(FB882&gt;0,ROUND(EC883*$EE$1/1000,2),0)</f>
        <v>0</v>
      </c>
      <c r="EF883" s="9">
        <f>INT(EE883)</f>
        <v>0</v>
      </c>
      <c r="EG883" s="23">
        <f>INT((EE883-EF883)*10)/10</f>
        <v>0</v>
      </c>
      <c r="EH883" s="17">
        <f>EE883-EF883-EG883</f>
        <v>0</v>
      </c>
      <c r="EI883" s="23">
        <f>IF(OR(EH883=0.05,EH883=0),EH883,IF(AND(EH883&gt;0.051,EH883&lt;0.1),0.1,IF(AND(EH883&gt;0.001,EH883&lt;0.05),0.05,EH883)))</f>
        <v>0</v>
      </c>
      <c r="EJ883" s="23">
        <f>EF883+EG883+EI883</f>
        <v>0</v>
      </c>
      <c r="EK883" s="15">
        <f>IF(FB882&gt;0,ROUND($ED$1*$EK$1,2),0)</f>
        <v>0</v>
      </c>
      <c r="EL883" s="22">
        <v>0</v>
      </c>
      <c r="EM883" s="22">
        <f>IF(FB882&gt;0,ROUND($ED$1*$EM$1,0),0)</f>
        <v>0</v>
      </c>
      <c r="EN883" s="22">
        <f>IF(FB882&gt;0,ROUND($ED$1*$EN$1,2),0)</f>
        <v>0</v>
      </c>
      <c r="EO883" s="22">
        <f>IF(FB882&gt;0,ROUND($ED$1*$EO$1,2),0)</f>
        <v>0</v>
      </c>
      <c r="EP883" s="22">
        <f>IF(FB882&gt;0,ROUND($ED$1*$EP$1,2),0)</f>
        <v>0</v>
      </c>
      <c r="EQ883" s="15">
        <f>IF(FB882&gt;0,EK883+SUM(EM883:EP883),0)</f>
        <v>0</v>
      </c>
      <c r="ER883" s="22">
        <f>IF(FB882&gt;0,ROUND(EQ883/12,2),0)</f>
        <v>0</v>
      </c>
      <c r="ES883" s="9">
        <f>INT(ER883)</f>
        <v>0</v>
      </c>
      <c r="ET883" s="23">
        <f>INT((ER883-ES883)*10)/10</f>
        <v>0</v>
      </c>
      <c r="EU883" s="17">
        <f>ER883-ES883-ET883</f>
        <v>0</v>
      </c>
      <c r="EV883" s="23">
        <f>IF(OR(EU883=0.05,EU883=0),EU883,IF(AND(EU883&gt;0.051,EU883&lt;0.1),0.1,IF(AND(EU883&gt;0.001,EU883&lt;0.05),0.05,EU883)))</f>
        <v>0</v>
      </c>
      <c r="EW883" s="23">
        <f>ES883+ET883+EV883</f>
        <v>0</v>
      </c>
      <c r="EX883">
        <f>IF(FB882&gt;0,EX882,0)</f>
        <v>0</v>
      </c>
      <c r="EY883" s="7">
        <f>ROUND(ED883+EJ883+EW883+EX883,2)</f>
        <v>0</v>
      </c>
      <c r="EZ883" s="7">
        <f>IF(AND(EY883&gt;0,EY884=0),EY883,0)</f>
        <v>0</v>
      </c>
      <c r="FA883" s="7">
        <f>IF(FB882&gt;0,FA882,0)</f>
        <v>0</v>
      </c>
      <c r="FB883" s="7">
        <f>IF(ROUND(EY883-FA883,2)&gt;0,ROUND(EY883-FA883,2),0)</f>
        <v>0</v>
      </c>
      <c r="GB883">
        <v>881</v>
      </c>
      <c r="GC883" s="7">
        <f>IF(HB882&gt;0,GC882-1000,GC882)</f>
        <v>0</v>
      </c>
      <c r="GD883" s="20">
        <f>IF(HB882&gt;0,ROUND(PMT($F$92/12,$F$96*12,-GC883),5),0)</f>
        <v>0</v>
      </c>
      <c r="GE883" s="15">
        <f>IF(HB882&gt;0,ROUND(GC883*$GE$1/1000,2),0)</f>
        <v>0</v>
      </c>
      <c r="GF883" s="9">
        <f>INT(GE883)</f>
        <v>0</v>
      </c>
      <c r="GG883" s="23">
        <f>INT((GE883-GF883)*10)/10</f>
        <v>0</v>
      </c>
      <c r="GH883" s="17">
        <f>GE883-GF883-GG883</f>
        <v>0</v>
      </c>
      <c r="GI883" s="23">
        <f>IF(OR(GH883=0.05,GH883=0),GH883,IF(AND(GH883&gt;0.051,GH883&lt;0.1),0.1,IF(AND(GH883&gt;0.001,GH883&lt;0.05),0.05,GH883)))</f>
        <v>0</v>
      </c>
      <c r="GJ883" s="23">
        <f>GF883+GG883+GI883</f>
        <v>0</v>
      </c>
      <c r="GK883" s="15">
        <f>IF(HB882&gt;0,ROUND($GD$1*$GK$1,2),0)</f>
        <v>0</v>
      </c>
      <c r="GL883" s="22">
        <v>0</v>
      </c>
      <c r="GM883" s="22">
        <f>IF(HB882&gt;0,ROUND($GD$1*$GM$1,0),0)</f>
        <v>0</v>
      </c>
      <c r="GN883" s="22">
        <f>IF(HB882&gt;0,ROUND($GD$1*$GN$1,2),0)</f>
        <v>0</v>
      </c>
      <c r="GO883" s="22">
        <f>IF(HB882&gt;0,ROUND($GD$1*$GO$1,2),0)</f>
        <v>0</v>
      </c>
      <c r="GP883" s="22">
        <f>IF(HB882&gt;0,ROUND($GD$1*$GP$1,2),0)</f>
        <v>0</v>
      </c>
      <c r="GQ883" s="15">
        <f>IF(HB882&gt;0,GK883+SUM(GM883:GP883),0)</f>
        <v>0</v>
      </c>
      <c r="GR883" s="22">
        <f>IF(HB882&gt;0,ROUND(GQ883/12,2),0)</f>
        <v>0</v>
      </c>
      <c r="GS883" s="9">
        <f>INT(GR883)</f>
        <v>0</v>
      </c>
      <c r="GT883" s="23">
        <f>INT((GR883-GS883)*10)/10</f>
        <v>0</v>
      </c>
      <c r="GU883" s="17">
        <f>GR883-GS883-GT883</f>
        <v>0</v>
      </c>
      <c r="GV883" s="23">
        <f>IF(OR(GU883=0.05,GU883=0),GU883,IF(AND(GU883&gt;0.051,GU883&lt;0.1),0.1,IF(AND(GU883&gt;0.001,GU883&lt;0.05),0.05,GU883)))</f>
        <v>0</v>
      </c>
      <c r="GW883" s="23">
        <f>GS883+GT883+GV883</f>
        <v>0</v>
      </c>
      <c r="GX883">
        <f>IF(HB882&gt;0,GX882,0)</f>
        <v>0</v>
      </c>
      <c r="GY883" s="7">
        <f>ROUND(GD883+GJ883+GW883+GX883,2)</f>
        <v>0</v>
      </c>
      <c r="GZ883" s="7">
        <f>IF(AND(GY883&gt;0,GY884=0),GY883,0)</f>
        <v>0</v>
      </c>
      <c r="HA883" s="7">
        <f>IF(HB882&gt;0,HA882,0)</f>
        <v>0</v>
      </c>
      <c r="HB883" s="7">
        <f>IF(ROUND(GY883-HA883,2)&gt;0,ROUND(GY883-HA883,2),0)</f>
        <v>0</v>
      </c>
    </row>
    <row r="884" spans="1:235">
      <c r="BB884">
        <v>882</v>
      </c>
      <c r="BC884" s="7">
        <f>IF(BW883&gt;0,BC883-1000,BC883)</f>
        <v>0</v>
      </c>
      <c r="BD884" s="20">
        <f>IF(BW883&gt;0,ROUND(PMT($F$92/12,$F$96*12,-BC884),5),0)</f>
        <v>0</v>
      </c>
      <c r="BE884" s="15">
        <f>IF(BW883&gt;0,ROUND(BC884*$E$1/1000,2),0)</f>
        <v>0</v>
      </c>
      <c r="BF884" s="15">
        <f>IF(BW883&gt;0,ROUND(MIN(BC884,$F$168)*$BF$1,2),0)</f>
        <v>0</v>
      </c>
      <c r="BG884" s="22">
        <v>0</v>
      </c>
      <c r="BH884" s="22">
        <f>IF(BW883&gt;0,ROUND(MIN(BC884,$F$168)*$BH$1,0),0)</f>
        <v>0</v>
      </c>
      <c r="BI884" s="22">
        <f>IF(BW883&gt;0,ROUND(MIN(BC884,$F$168)*$BI$1,2),0)</f>
        <v>0</v>
      </c>
      <c r="BJ884" s="22">
        <f>IF(BW883&gt;0,ROUND(MIN(BC884,$F$168)*$BJ$1,2),0)</f>
        <v>0</v>
      </c>
      <c r="BK884" s="22">
        <f>IF(BW883&gt;0,ROUND(MIN(BC884,$F$168)*$BK$1,2),0)</f>
        <v>0</v>
      </c>
      <c r="BL884" s="15">
        <f>IF(BW883&gt;0,BF884+SUM(BH884:BK884),0)</f>
        <v>0</v>
      </c>
      <c r="BM884" s="22">
        <f>IF(BW883&gt;0,ROUND(BL884/12,2),0)</f>
        <v>0</v>
      </c>
      <c r="BN884" s="9">
        <f>INT(BM884)</f>
        <v>0</v>
      </c>
      <c r="BO884" s="23">
        <f>INT((BM884-BN884)*10)/10</f>
        <v>0</v>
      </c>
      <c r="BP884" s="17">
        <f>BM884-BN884-BO884</f>
        <v>0</v>
      </c>
      <c r="BQ884" s="23">
        <f>IF(OR(BP884=0.05,BP884=0),BP884,IF(AND(BP884&gt;0.051,BP884&lt;0.1),0.1,IF(AND(BP884&gt;0.001,BP884&lt;0.05),0.05,BP884)))</f>
        <v>0</v>
      </c>
      <c r="BR884" s="23">
        <f>BN884+BO884+BQ884</f>
        <v>0</v>
      </c>
      <c r="BS884">
        <f>IF(BW883&gt;0,BS883,0)</f>
        <v>0</v>
      </c>
      <c r="BT884" s="7">
        <f>SUM(BD884:BE884)+BR884+BS884</f>
        <v>0</v>
      </c>
      <c r="BU884" s="7">
        <f>IF(AND(BT884&gt;0,BT885=0),BT884,0)</f>
        <v>0</v>
      </c>
      <c r="BV884" s="7">
        <f>IF(BW883&gt;0,BV883,0)</f>
        <v>0</v>
      </c>
      <c r="BW884" s="7">
        <f>IF(ROUND(BT884-BV884,2)&gt;0,ROUND(BT884-BV884,2),0)</f>
        <v>0</v>
      </c>
      <c r="CB884">
        <v>882</v>
      </c>
      <c r="CC884" s="7">
        <f>IF(DB883&gt;0,CC883-1000,CC883)</f>
        <v>0</v>
      </c>
      <c r="CD884" s="20">
        <f>IF(DB883&gt;0,ROUND(PMT($F$92/12,$F$96*12,-CC884),5),0)</f>
        <v>0</v>
      </c>
      <c r="CE884" s="15">
        <f>IF(DB883&gt;0,ROUND(CC884*$CE$1/1000,2),0)</f>
        <v>0</v>
      </c>
      <c r="CF884" s="9">
        <f>INT(CE884)</f>
        <v>0</v>
      </c>
      <c r="CG884" s="23">
        <f>INT((CE884-CF884)*10)/10</f>
        <v>0</v>
      </c>
      <c r="CH884" s="17">
        <f>CE884-CF884-CG884</f>
        <v>0</v>
      </c>
      <c r="CI884" s="23">
        <f>IF(OR(CH884=0.05,CH884=0),CH884,IF(AND(CH884&gt;0.051,CH884&lt;0.1),0.1,IF(AND(CH884&gt;0.001,CH884&lt;0.05),0.05,CH884)))</f>
        <v>0</v>
      </c>
      <c r="CJ884" s="23">
        <f>CF884+CG884+CI884</f>
        <v>0</v>
      </c>
      <c r="CK884" s="15">
        <f>IF(DB883&gt;0,ROUND($CD$1*$CK$1,2),0)</f>
        <v>0</v>
      </c>
      <c r="CL884" s="22">
        <v>0</v>
      </c>
      <c r="CM884" s="22">
        <f>IF(DB883&gt;0,ROUND($CD$1*$CM$1,2),0)</f>
        <v>0</v>
      </c>
      <c r="CN884" s="22">
        <f>IF(DB883&gt;0,ROUND($CD$1*$CN$1,2),0)</f>
        <v>0</v>
      </c>
      <c r="CO884" s="22">
        <f>IF(DB883&gt;0,ROUND($CD$1*$CO$1,2),0)</f>
        <v>0</v>
      </c>
      <c r="CP884" s="22">
        <f>IF(DB883&gt;0,ROUND($CD$1*$CP$1,2),0)</f>
        <v>0</v>
      </c>
      <c r="CQ884" s="15">
        <f>IF(DB883&gt;0,CK884+SUM(CM884:CP884),0)</f>
        <v>0</v>
      </c>
      <c r="CR884" s="22">
        <f>IF(DB883&gt;0,ROUND(CQ884/12,2),0)</f>
        <v>0</v>
      </c>
      <c r="CS884" s="9">
        <f>INT(CR884)</f>
        <v>0</v>
      </c>
      <c r="CT884" s="23">
        <f>INT((CR884-CS884)*10)/10</f>
        <v>0</v>
      </c>
      <c r="CU884" s="17">
        <f>CR884-CS884-CT884</f>
        <v>0</v>
      </c>
      <c r="CV884" s="23">
        <f>IF(OR(CU884=0.05,CU884=0),CU884,IF(AND(CU884&gt;0.051,CU884&lt;0.1),0.1,IF(AND(CU884&gt;0.001,CU884&lt;0.05),0.05,CU884)))</f>
        <v>0</v>
      </c>
      <c r="CW884" s="23">
        <f>CS884+CT884+CV884</f>
        <v>0</v>
      </c>
      <c r="CX884">
        <f>IF(DB883&gt;0,CX883,0)</f>
        <v>0</v>
      </c>
      <c r="CY884" s="7">
        <f>ROUND(CD884+CJ884+CW884+CX884,2)</f>
        <v>0</v>
      </c>
      <c r="CZ884" s="7">
        <f>IF(AND(CY884&gt;0,CY885=0),CY884,0)</f>
        <v>0</v>
      </c>
      <c r="DA884" s="7">
        <f>IF(DB883&gt;0,DA883,0)</f>
        <v>0</v>
      </c>
      <c r="DB884" s="7">
        <f>IF(ROUND(CY884-DA884,2)&gt;0,ROUND(CY884-DA884,2),0)</f>
        <v>0</v>
      </c>
      <c r="EB884">
        <v>882</v>
      </c>
      <c r="EC884" s="7">
        <f>IF(FB883&gt;0,EC883-1000,EC883)</f>
        <v>0</v>
      </c>
      <c r="ED884" s="20">
        <f>IF(FB883&gt;0,ROUND(PMT($F$92/12,$F$96*12,-EC884),5),0)</f>
        <v>0</v>
      </c>
      <c r="EE884" s="15">
        <f>IF(FB883&gt;0,ROUND(EC884*$EE$1/1000,2),0)</f>
        <v>0</v>
      </c>
      <c r="EF884" s="9">
        <f>INT(EE884)</f>
        <v>0</v>
      </c>
      <c r="EG884" s="23">
        <f>INT((EE884-EF884)*10)/10</f>
        <v>0</v>
      </c>
      <c r="EH884" s="17">
        <f>EE884-EF884-EG884</f>
        <v>0</v>
      </c>
      <c r="EI884" s="23">
        <f>IF(OR(EH884=0.05,EH884=0),EH884,IF(AND(EH884&gt;0.051,EH884&lt;0.1),0.1,IF(AND(EH884&gt;0.001,EH884&lt;0.05),0.05,EH884)))</f>
        <v>0</v>
      </c>
      <c r="EJ884" s="23">
        <f>EF884+EG884+EI884</f>
        <v>0</v>
      </c>
      <c r="EK884" s="15">
        <f>IF(FB883&gt;0,ROUND($ED$1*$EK$1,2),0)</f>
        <v>0</v>
      </c>
      <c r="EL884" s="22">
        <v>0</v>
      </c>
      <c r="EM884" s="22">
        <f>IF(FB883&gt;0,ROUND($ED$1*$EM$1,0),0)</f>
        <v>0</v>
      </c>
      <c r="EN884" s="22">
        <f>IF(FB883&gt;0,ROUND($ED$1*$EN$1,2),0)</f>
        <v>0</v>
      </c>
      <c r="EO884" s="22">
        <f>IF(FB883&gt;0,ROUND($ED$1*$EO$1,2),0)</f>
        <v>0</v>
      </c>
      <c r="EP884" s="22">
        <f>IF(FB883&gt;0,ROUND($ED$1*$EP$1,2),0)</f>
        <v>0</v>
      </c>
      <c r="EQ884" s="15">
        <f>IF(FB883&gt;0,EK884+SUM(EM884:EP884),0)</f>
        <v>0</v>
      </c>
      <c r="ER884" s="22">
        <f>IF(FB883&gt;0,ROUND(EQ884/12,2),0)</f>
        <v>0</v>
      </c>
      <c r="ES884" s="9">
        <f>INT(ER884)</f>
        <v>0</v>
      </c>
      <c r="ET884" s="23">
        <f>INT((ER884-ES884)*10)/10</f>
        <v>0</v>
      </c>
      <c r="EU884" s="17">
        <f>ER884-ES884-ET884</f>
        <v>0</v>
      </c>
      <c r="EV884" s="23">
        <f>IF(OR(EU884=0.05,EU884=0),EU884,IF(AND(EU884&gt;0.051,EU884&lt;0.1),0.1,IF(AND(EU884&gt;0.001,EU884&lt;0.05),0.05,EU884)))</f>
        <v>0</v>
      </c>
      <c r="EW884" s="23">
        <f>ES884+ET884+EV884</f>
        <v>0</v>
      </c>
      <c r="EX884">
        <f>IF(FB883&gt;0,EX883,0)</f>
        <v>0</v>
      </c>
      <c r="EY884" s="7">
        <f>ROUND(ED884+EJ884+EW884+EX884,2)</f>
        <v>0</v>
      </c>
      <c r="EZ884" s="7">
        <f>IF(AND(EY884&gt;0,EY885=0),EY884,0)</f>
        <v>0</v>
      </c>
      <c r="FA884" s="7">
        <f>IF(FB883&gt;0,FA883,0)</f>
        <v>0</v>
      </c>
      <c r="FB884" s="7">
        <f>IF(ROUND(EY884-FA884,2)&gt;0,ROUND(EY884-FA884,2),0)</f>
        <v>0</v>
      </c>
      <c r="GB884">
        <v>882</v>
      </c>
      <c r="GC884" s="7">
        <f>IF(HB883&gt;0,GC883-1000,GC883)</f>
        <v>0</v>
      </c>
      <c r="GD884" s="20">
        <f>IF(HB883&gt;0,ROUND(PMT($F$92/12,$F$96*12,-GC884),5),0)</f>
        <v>0</v>
      </c>
      <c r="GE884" s="15">
        <f>IF(HB883&gt;0,ROUND(GC884*$GE$1/1000,2),0)</f>
        <v>0</v>
      </c>
      <c r="GF884" s="9">
        <f>INT(GE884)</f>
        <v>0</v>
      </c>
      <c r="GG884" s="23">
        <f>INT((GE884-GF884)*10)/10</f>
        <v>0</v>
      </c>
      <c r="GH884" s="17">
        <f>GE884-GF884-GG884</f>
        <v>0</v>
      </c>
      <c r="GI884" s="23">
        <f>IF(OR(GH884=0.05,GH884=0),GH884,IF(AND(GH884&gt;0.051,GH884&lt;0.1),0.1,IF(AND(GH884&gt;0.001,GH884&lt;0.05),0.05,GH884)))</f>
        <v>0</v>
      </c>
      <c r="GJ884" s="23">
        <f>GF884+GG884+GI884</f>
        <v>0</v>
      </c>
      <c r="GK884" s="15">
        <f>IF(HB883&gt;0,ROUND($GD$1*$GK$1,2),0)</f>
        <v>0</v>
      </c>
      <c r="GL884" s="22">
        <v>0</v>
      </c>
      <c r="GM884" s="22">
        <f>IF(HB883&gt;0,ROUND($GD$1*$GM$1,0),0)</f>
        <v>0</v>
      </c>
      <c r="GN884" s="22">
        <f>IF(HB883&gt;0,ROUND($GD$1*$GN$1,2),0)</f>
        <v>0</v>
      </c>
      <c r="GO884" s="22">
        <f>IF(HB883&gt;0,ROUND($GD$1*$GO$1,2),0)</f>
        <v>0</v>
      </c>
      <c r="GP884" s="22">
        <f>IF(HB883&gt;0,ROUND($GD$1*$GP$1,2),0)</f>
        <v>0</v>
      </c>
      <c r="GQ884" s="15">
        <f>IF(HB883&gt;0,GK884+SUM(GM884:GP884),0)</f>
        <v>0</v>
      </c>
      <c r="GR884" s="22">
        <f>IF(HB883&gt;0,ROUND(GQ884/12,2),0)</f>
        <v>0</v>
      </c>
      <c r="GS884" s="9">
        <f>INT(GR884)</f>
        <v>0</v>
      </c>
      <c r="GT884" s="23">
        <f>INT((GR884-GS884)*10)/10</f>
        <v>0</v>
      </c>
      <c r="GU884" s="17">
        <f>GR884-GS884-GT884</f>
        <v>0</v>
      </c>
      <c r="GV884" s="23">
        <f>IF(OR(GU884=0.05,GU884=0),GU884,IF(AND(GU884&gt;0.051,GU884&lt;0.1),0.1,IF(AND(GU884&gt;0.001,GU884&lt;0.05),0.05,GU884)))</f>
        <v>0</v>
      </c>
      <c r="GW884" s="23">
        <f>GS884+GT884+GV884</f>
        <v>0</v>
      </c>
      <c r="GX884">
        <f>IF(HB883&gt;0,GX883,0)</f>
        <v>0</v>
      </c>
      <c r="GY884" s="7">
        <f>ROUND(GD884+GJ884+GW884+GX884,2)</f>
        <v>0</v>
      </c>
      <c r="GZ884" s="7">
        <f>IF(AND(GY884&gt;0,GY885=0),GY884,0)</f>
        <v>0</v>
      </c>
      <c r="HA884" s="7">
        <f>IF(HB883&gt;0,HA883,0)</f>
        <v>0</v>
      </c>
      <c r="HB884" s="7">
        <f>IF(ROUND(GY884-HA884,2)&gt;0,ROUND(GY884-HA884,2),0)</f>
        <v>0</v>
      </c>
    </row>
    <row r="885" spans="1:235">
      <c r="BB885">
        <v>883</v>
      </c>
      <c r="BC885" s="7">
        <f>IF(BW884&gt;0,BC884-1000,BC884)</f>
        <v>0</v>
      </c>
      <c r="BD885" s="20">
        <f>IF(BW884&gt;0,ROUND(PMT($F$92/12,$F$96*12,-BC885),5),0)</f>
        <v>0</v>
      </c>
      <c r="BE885" s="15">
        <f>IF(BW884&gt;0,ROUND(BC885*$E$1/1000,2),0)</f>
        <v>0</v>
      </c>
      <c r="BF885" s="15">
        <f>IF(BW884&gt;0,ROUND(MIN(BC885,$F$168)*$BF$1,2),0)</f>
        <v>0</v>
      </c>
      <c r="BG885" s="22">
        <v>0</v>
      </c>
      <c r="BH885" s="22">
        <f>IF(BW884&gt;0,ROUND(MIN(BC885,$F$168)*$BH$1,0),0)</f>
        <v>0</v>
      </c>
      <c r="BI885" s="22">
        <f>IF(BW884&gt;0,ROUND(MIN(BC885,$F$168)*$BI$1,2),0)</f>
        <v>0</v>
      </c>
      <c r="BJ885" s="22">
        <f>IF(BW884&gt;0,ROUND(MIN(BC885,$F$168)*$BJ$1,2),0)</f>
        <v>0</v>
      </c>
      <c r="BK885" s="22">
        <f>IF(BW884&gt;0,ROUND(MIN(BC885,$F$168)*$BK$1,2),0)</f>
        <v>0</v>
      </c>
      <c r="BL885" s="15">
        <f>IF(BW884&gt;0,BF885+SUM(BH885:BK885),0)</f>
        <v>0</v>
      </c>
      <c r="BM885" s="22">
        <f>IF(BW884&gt;0,ROUND(BL885/12,2),0)</f>
        <v>0</v>
      </c>
      <c r="BN885" s="9">
        <f>INT(BM885)</f>
        <v>0</v>
      </c>
      <c r="BO885" s="23">
        <f>INT((BM885-BN885)*10)/10</f>
        <v>0</v>
      </c>
      <c r="BP885" s="17">
        <f>BM885-BN885-BO885</f>
        <v>0</v>
      </c>
      <c r="BQ885" s="23">
        <f>IF(OR(BP885=0.05,BP885=0),BP885,IF(AND(BP885&gt;0.051,BP885&lt;0.1),0.1,IF(AND(BP885&gt;0.001,BP885&lt;0.05),0.05,BP885)))</f>
        <v>0</v>
      </c>
      <c r="BR885" s="23">
        <f>BN885+BO885+BQ885</f>
        <v>0</v>
      </c>
      <c r="BS885">
        <f>IF(BW884&gt;0,BS884,0)</f>
        <v>0</v>
      </c>
      <c r="BT885" s="7">
        <f>SUM(BD885:BE885)+BR885+BS885</f>
        <v>0</v>
      </c>
      <c r="BU885" s="7">
        <f>IF(AND(BT885&gt;0,BT886=0),BT885,0)</f>
        <v>0</v>
      </c>
      <c r="BV885" s="7">
        <f>IF(BW884&gt;0,BV884,0)</f>
        <v>0</v>
      </c>
      <c r="BW885" s="7">
        <f>IF(ROUND(BT885-BV885,2)&gt;0,ROUND(BT885-BV885,2),0)</f>
        <v>0</v>
      </c>
      <c r="CB885">
        <v>883</v>
      </c>
      <c r="CC885" s="7">
        <f>IF(DB884&gt;0,CC884-1000,CC884)</f>
        <v>0</v>
      </c>
      <c r="CD885" s="20">
        <f>IF(DB884&gt;0,ROUND(PMT($F$92/12,$F$96*12,-CC885),5),0)</f>
        <v>0</v>
      </c>
      <c r="CE885" s="15">
        <f>IF(DB884&gt;0,ROUND(CC885*$CE$1/1000,2),0)</f>
        <v>0</v>
      </c>
      <c r="CF885" s="9">
        <f>INT(CE885)</f>
        <v>0</v>
      </c>
      <c r="CG885" s="23">
        <f>INT((CE885-CF885)*10)/10</f>
        <v>0</v>
      </c>
      <c r="CH885" s="17">
        <f>CE885-CF885-CG885</f>
        <v>0</v>
      </c>
      <c r="CI885" s="23">
        <f>IF(OR(CH885=0.05,CH885=0),CH885,IF(AND(CH885&gt;0.051,CH885&lt;0.1),0.1,IF(AND(CH885&gt;0.001,CH885&lt;0.05),0.05,CH885)))</f>
        <v>0</v>
      </c>
      <c r="CJ885" s="23">
        <f>CF885+CG885+CI885</f>
        <v>0</v>
      </c>
      <c r="CK885" s="15">
        <f>IF(DB884&gt;0,ROUND($CD$1*$CK$1,2),0)</f>
        <v>0</v>
      </c>
      <c r="CL885" s="22">
        <v>0</v>
      </c>
      <c r="CM885" s="22">
        <f>IF(DB884&gt;0,ROUND($CD$1*$CM$1,2),0)</f>
        <v>0</v>
      </c>
      <c r="CN885" s="22">
        <f>IF(DB884&gt;0,ROUND($CD$1*$CN$1,2),0)</f>
        <v>0</v>
      </c>
      <c r="CO885" s="22">
        <f>IF(DB884&gt;0,ROUND($CD$1*$CO$1,2),0)</f>
        <v>0</v>
      </c>
      <c r="CP885" s="22">
        <f>IF(DB884&gt;0,ROUND($CD$1*$CP$1,2),0)</f>
        <v>0</v>
      </c>
      <c r="CQ885" s="15">
        <f>IF(DB884&gt;0,CK885+SUM(CM885:CP885),0)</f>
        <v>0</v>
      </c>
      <c r="CR885" s="22">
        <f>IF(DB884&gt;0,ROUND(CQ885/12,2),0)</f>
        <v>0</v>
      </c>
      <c r="CS885" s="9">
        <f>INT(CR885)</f>
        <v>0</v>
      </c>
      <c r="CT885" s="23">
        <f>INT((CR885-CS885)*10)/10</f>
        <v>0</v>
      </c>
      <c r="CU885" s="17">
        <f>CR885-CS885-CT885</f>
        <v>0</v>
      </c>
      <c r="CV885" s="23">
        <f>IF(OR(CU885=0.05,CU885=0),CU885,IF(AND(CU885&gt;0.051,CU885&lt;0.1),0.1,IF(AND(CU885&gt;0.001,CU885&lt;0.05),0.05,CU885)))</f>
        <v>0</v>
      </c>
      <c r="CW885" s="23">
        <f>CS885+CT885+CV885</f>
        <v>0</v>
      </c>
      <c r="CX885">
        <f>IF(DB884&gt;0,CX884,0)</f>
        <v>0</v>
      </c>
      <c r="CY885" s="7">
        <f>ROUND(CD885+CJ885+CW885+CX885,2)</f>
        <v>0</v>
      </c>
      <c r="CZ885" s="7">
        <f>IF(AND(CY885&gt;0,CY886=0),CY885,0)</f>
        <v>0</v>
      </c>
      <c r="DA885" s="7">
        <f>IF(DB884&gt;0,DA884,0)</f>
        <v>0</v>
      </c>
      <c r="DB885" s="7">
        <f>IF(ROUND(CY885-DA885,2)&gt;0,ROUND(CY885-DA885,2),0)</f>
        <v>0</v>
      </c>
      <c r="EB885">
        <v>883</v>
      </c>
      <c r="EC885" s="7">
        <f>IF(FB884&gt;0,EC884-1000,EC884)</f>
        <v>0</v>
      </c>
      <c r="ED885" s="20">
        <f>IF(FB884&gt;0,ROUND(PMT($F$92/12,$F$96*12,-EC885),5),0)</f>
        <v>0</v>
      </c>
      <c r="EE885" s="15">
        <f>IF(FB884&gt;0,ROUND(EC885*$EE$1/1000,2),0)</f>
        <v>0</v>
      </c>
      <c r="EF885" s="9">
        <f>INT(EE885)</f>
        <v>0</v>
      </c>
      <c r="EG885" s="23">
        <f>INT((EE885-EF885)*10)/10</f>
        <v>0</v>
      </c>
      <c r="EH885" s="17">
        <f>EE885-EF885-EG885</f>
        <v>0</v>
      </c>
      <c r="EI885" s="23">
        <f>IF(OR(EH885=0.05,EH885=0),EH885,IF(AND(EH885&gt;0.051,EH885&lt;0.1),0.1,IF(AND(EH885&gt;0.001,EH885&lt;0.05),0.05,EH885)))</f>
        <v>0</v>
      </c>
      <c r="EJ885" s="23">
        <f>EF885+EG885+EI885</f>
        <v>0</v>
      </c>
      <c r="EK885" s="15">
        <f>IF(FB884&gt;0,ROUND($ED$1*$EK$1,2),0)</f>
        <v>0</v>
      </c>
      <c r="EL885" s="22">
        <v>0</v>
      </c>
      <c r="EM885" s="22">
        <f>IF(FB884&gt;0,ROUND($ED$1*$EM$1,0),0)</f>
        <v>0</v>
      </c>
      <c r="EN885" s="22">
        <f>IF(FB884&gt;0,ROUND($ED$1*$EN$1,2),0)</f>
        <v>0</v>
      </c>
      <c r="EO885" s="22">
        <f>IF(FB884&gt;0,ROUND($ED$1*$EO$1,2),0)</f>
        <v>0</v>
      </c>
      <c r="EP885" s="22">
        <f>IF(FB884&gt;0,ROUND($ED$1*$EP$1,2),0)</f>
        <v>0</v>
      </c>
      <c r="EQ885" s="15">
        <f>IF(FB884&gt;0,EK885+SUM(EM885:EP885),0)</f>
        <v>0</v>
      </c>
      <c r="ER885" s="22">
        <f>IF(FB884&gt;0,ROUND(EQ885/12,2),0)</f>
        <v>0</v>
      </c>
      <c r="ES885" s="9">
        <f>INT(ER885)</f>
        <v>0</v>
      </c>
      <c r="ET885" s="23">
        <f>INT((ER885-ES885)*10)/10</f>
        <v>0</v>
      </c>
      <c r="EU885" s="17">
        <f>ER885-ES885-ET885</f>
        <v>0</v>
      </c>
      <c r="EV885" s="23">
        <f>IF(OR(EU885=0.05,EU885=0),EU885,IF(AND(EU885&gt;0.051,EU885&lt;0.1),0.1,IF(AND(EU885&gt;0.001,EU885&lt;0.05),0.05,EU885)))</f>
        <v>0</v>
      </c>
      <c r="EW885" s="23">
        <f>ES885+ET885+EV885</f>
        <v>0</v>
      </c>
      <c r="EX885">
        <f>IF(FB884&gt;0,EX884,0)</f>
        <v>0</v>
      </c>
      <c r="EY885" s="7">
        <f>ROUND(ED885+EJ885+EW885+EX885,2)</f>
        <v>0</v>
      </c>
      <c r="EZ885" s="7">
        <f>IF(AND(EY885&gt;0,EY886=0),EY885,0)</f>
        <v>0</v>
      </c>
      <c r="FA885" s="7">
        <f>IF(FB884&gt;0,FA884,0)</f>
        <v>0</v>
      </c>
      <c r="FB885" s="7">
        <f>IF(ROUND(EY885-FA885,2)&gt;0,ROUND(EY885-FA885,2),0)</f>
        <v>0</v>
      </c>
      <c r="GB885">
        <v>883</v>
      </c>
      <c r="GC885" s="7">
        <f>IF(HB884&gt;0,GC884-1000,GC884)</f>
        <v>0</v>
      </c>
      <c r="GD885" s="20">
        <f>IF(HB884&gt;0,ROUND(PMT($F$92/12,$F$96*12,-GC885),5),0)</f>
        <v>0</v>
      </c>
      <c r="GE885" s="15">
        <f>IF(HB884&gt;0,ROUND(GC885*$GE$1/1000,2),0)</f>
        <v>0</v>
      </c>
      <c r="GF885" s="9">
        <f>INT(GE885)</f>
        <v>0</v>
      </c>
      <c r="GG885" s="23">
        <f>INT((GE885-GF885)*10)/10</f>
        <v>0</v>
      </c>
      <c r="GH885" s="17">
        <f>GE885-GF885-GG885</f>
        <v>0</v>
      </c>
      <c r="GI885" s="23">
        <f>IF(OR(GH885=0.05,GH885=0),GH885,IF(AND(GH885&gt;0.051,GH885&lt;0.1),0.1,IF(AND(GH885&gt;0.001,GH885&lt;0.05),0.05,GH885)))</f>
        <v>0</v>
      </c>
      <c r="GJ885" s="23">
        <f>GF885+GG885+GI885</f>
        <v>0</v>
      </c>
      <c r="GK885" s="15">
        <f>IF(HB884&gt;0,ROUND($GD$1*$GK$1,2),0)</f>
        <v>0</v>
      </c>
      <c r="GL885" s="22">
        <v>0</v>
      </c>
      <c r="GM885" s="22">
        <f>IF(HB884&gt;0,ROUND($GD$1*$GM$1,0),0)</f>
        <v>0</v>
      </c>
      <c r="GN885" s="22">
        <f>IF(HB884&gt;0,ROUND($GD$1*$GN$1,2),0)</f>
        <v>0</v>
      </c>
      <c r="GO885" s="22">
        <f>IF(HB884&gt;0,ROUND($GD$1*$GO$1,2),0)</f>
        <v>0</v>
      </c>
      <c r="GP885" s="22">
        <f>IF(HB884&gt;0,ROUND($GD$1*$GP$1,2),0)</f>
        <v>0</v>
      </c>
      <c r="GQ885" s="15">
        <f>IF(HB884&gt;0,GK885+SUM(GM885:GP885),0)</f>
        <v>0</v>
      </c>
      <c r="GR885" s="22">
        <f>IF(HB884&gt;0,ROUND(GQ885/12,2),0)</f>
        <v>0</v>
      </c>
      <c r="GS885" s="9">
        <f>INT(GR885)</f>
        <v>0</v>
      </c>
      <c r="GT885" s="23">
        <f>INT((GR885-GS885)*10)/10</f>
        <v>0</v>
      </c>
      <c r="GU885" s="17">
        <f>GR885-GS885-GT885</f>
        <v>0</v>
      </c>
      <c r="GV885" s="23">
        <f>IF(OR(GU885=0.05,GU885=0),GU885,IF(AND(GU885&gt;0.051,GU885&lt;0.1),0.1,IF(AND(GU885&gt;0.001,GU885&lt;0.05),0.05,GU885)))</f>
        <v>0</v>
      </c>
      <c r="GW885" s="23">
        <f>GS885+GT885+GV885</f>
        <v>0</v>
      </c>
      <c r="GX885">
        <f>IF(HB884&gt;0,GX884,0)</f>
        <v>0</v>
      </c>
      <c r="GY885" s="7">
        <f>ROUND(GD885+GJ885+GW885+GX885,2)</f>
        <v>0</v>
      </c>
      <c r="GZ885" s="7">
        <f>IF(AND(GY885&gt;0,GY886=0),GY885,0)</f>
        <v>0</v>
      </c>
      <c r="HA885" s="7">
        <f>IF(HB884&gt;0,HA884,0)</f>
        <v>0</v>
      </c>
      <c r="HB885" s="7">
        <f>IF(ROUND(GY885-HA885,2)&gt;0,ROUND(GY885-HA885,2),0)</f>
        <v>0</v>
      </c>
    </row>
    <row r="886" spans="1:235">
      <c r="BB886">
        <v>884</v>
      </c>
      <c r="BC886" s="7">
        <f>IF(BW885&gt;0,BC885-1000,BC885)</f>
        <v>0</v>
      </c>
      <c r="BD886" s="20">
        <f>IF(BW885&gt;0,ROUND(PMT($F$92/12,$F$96*12,-BC886),5),0)</f>
        <v>0</v>
      </c>
      <c r="BE886" s="15">
        <f>IF(BW885&gt;0,ROUND(BC886*$E$1/1000,2),0)</f>
        <v>0</v>
      </c>
      <c r="BF886" s="15">
        <f>IF(BW885&gt;0,ROUND(MIN(BC886,$F$168)*$BF$1,2),0)</f>
        <v>0</v>
      </c>
      <c r="BG886" s="22">
        <v>0</v>
      </c>
      <c r="BH886" s="22">
        <f>IF(BW885&gt;0,ROUND(MIN(BC886,$F$168)*$BH$1,0),0)</f>
        <v>0</v>
      </c>
      <c r="BI886" s="22">
        <f>IF(BW885&gt;0,ROUND(MIN(BC886,$F$168)*$BI$1,2),0)</f>
        <v>0</v>
      </c>
      <c r="BJ886" s="22">
        <f>IF(BW885&gt;0,ROUND(MIN(BC886,$F$168)*$BJ$1,2),0)</f>
        <v>0</v>
      </c>
      <c r="BK886" s="22">
        <f>IF(BW885&gt;0,ROUND(MIN(BC886,$F$168)*$BK$1,2),0)</f>
        <v>0</v>
      </c>
      <c r="BL886" s="15">
        <f>IF(BW885&gt;0,BF886+SUM(BH886:BK886),0)</f>
        <v>0</v>
      </c>
      <c r="BM886" s="22">
        <f>IF(BW885&gt;0,ROUND(BL886/12,2),0)</f>
        <v>0</v>
      </c>
      <c r="BN886" s="9">
        <f>INT(BM886)</f>
        <v>0</v>
      </c>
      <c r="BO886" s="23">
        <f>INT((BM886-BN886)*10)/10</f>
        <v>0</v>
      </c>
      <c r="BP886" s="17">
        <f>BM886-BN886-BO886</f>
        <v>0</v>
      </c>
      <c r="BQ886" s="23">
        <f>IF(OR(BP886=0.05,BP886=0),BP886,IF(AND(BP886&gt;0.051,BP886&lt;0.1),0.1,IF(AND(BP886&gt;0.001,BP886&lt;0.05),0.05,BP886)))</f>
        <v>0</v>
      </c>
      <c r="BR886" s="23">
        <f>BN886+BO886+BQ886</f>
        <v>0</v>
      </c>
      <c r="BS886">
        <f>IF(BW885&gt;0,BS885,0)</f>
        <v>0</v>
      </c>
      <c r="BT886" s="7">
        <f>SUM(BD886:BE886)+BR886+BS886</f>
        <v>0</v>
      </c>
      <c r="BU886" s="7">
        <f>IF(AND(BT886&gt;0,BT887=0),BT886,0)</f>
        <v>0</v>
      </c>
      <c r="BV886" s="7">
        <f>IF(BW885&gt;0,BV885,0)</f>
        <v>0</v>
      </c>
      <c r="BW886" s="7">
        <f>IF(ROUND(BT886-BV886,2)&gt;0,ROUND(BT886-BV886,2),0)</f>
        <v>0</v>
      </c>
      <c r="CB886">
        <v>884</v>
      </c>
      <c r="CC886" s="7">
        <f>IF(DB885&gt;0,CC885-1000,CC885)</f>
        <v>0</v>
      </c>
      <c r="CD886" s="20">
        <f>IF(DB885&gt;0,ROUND(PMT($F$92/12,$F$96*12,-CC886),5),0)</f>
        <v>0</v>
      </c>
      <c r="CE886" s="15">
        <f>IF(DB885&gt;0,ROUND(CC886*$CE$1/1000,2),0)</f>
        <v>0</v>
      </c>
      <c r="CF886" s="9">
        <f>INT(CE886)</f>
        <v>0</v>
      </c>
      <c r="CG886" s="23">
        <f>INT((CE886-CF886)*10)/10</f>
        <v>0</v>
      </c>
      <c r="CH886" s="17">
        <f>CE886-CF886-CG886</f>
        <v>0</v>
      </c>
      <c r="CI886" s="23">
        <f>IF(OR(CH886=0.05,CH886=0),CH886,IF(AND(CH886&gt;0.051,CH886&lt;0.1),0.1,IF(AND(CH886&gt;0.001,CH886&lt;0.05),0.05,CH886)))</f>
        <v>0</v>
      </c>
      <c r="CJ886" s="23">
        <f>CF886+CG886+CI886</f>
        <v>0</v>
      </c>
      <c r="CK886" s="15">
        <f>IF(DB885&gt;0,ROUND($CD$1*$CK$1,2),0)</f>
        <v>0</v>
      </c>
      <c r="CL886" s="22">
        <v>0</v>
      </c>
      <c r="CM886" s="22">
        <f>IF(DB885&gt;0,ROUND($CD$1*$CM$1,2),0)</f>
        <v>0</v>
      </c>
      <c r="CN886" s="22">
        <f>IF(DB885&gt;0,ROUND($CD$1*$CN$1,2),0)</f>
        <v>0</v>
      </c>
      <c r="CO886" s="22">
        <f>IF(DB885&gt;0,ROUND($CD$1*$CO$1,2),0)</f>
        <v>0</v>
      </c>
      <c r="CP886" s="22">
        <f>IF(DB885&gt;0,ROUND($CD$1*$CP$1,2),0)</f>
        <v>0</v>
      </c>
      <c r="CQ886" s="15">
        <f>IF(DB885&gt;0,CK886+SUM(CM886:CP886),0)</f>
        <v>0</v>
      </c>
      <c r="CR886" s="22">
        <f>IF(DB885&gt;0,ROUND(CQ886/12,2),0)</f>
        <v>0</v>
      </c>
      <c r="CS886" s="9">
        <f>INT(CR886)</f>
        <v>0</v>
      </c>
      <c r="CT886" s="23">
        <f>INT((CR886-CS886)*10)/10</f>
        <v>0</v>
      </c>
      <c r="CU886" s="17">
        <f>CR886-CS886-CT886</f>
        <v>0</v>
      </c>
      <c r="CV886" s="23">
        <f>IF(OR(CU886=0.05,CU886=0),CU886,IF(AND(CU886&gt;0.051,CU886&lt;0.1),0.1,IF(AND(CU886&gt;0.001,CU886&lt;0.05),0.05,CU886)))</f>
        <v>0</v>
      </c>
      <c r="CW886" s="23">
        <f>CS886+CT886+CV886</f>
        <v>0</v>
      </c>
      <c r="CX886">
        <f>IF(DB885&gt;0,CX885,0)</f>
        <v>0</v>
      </c>
      <c r="CY886" s="7">
        <f>ROUND(CD886+CJ886+CW886+CX886,2)</f>
        <v>0</v>
      </c>
      <c r="CZ886" s="7">
        <f>IF(AND(CY886&gt;0,CY887=0),CY886,0)</f>
        <v>0</v>
      </c>
      <c r="DA886" s="7">
        <f>IF(DB885&gt;0,DA885,0)</f>
        <v>0</v>
      </c>
      <c r="DB886" s="7">
        <f>IF(ROUND(CY886-DA886,2)&gt;0,ROUND(CY886-DA886,2),0)</f>
        <v>0</v>
      </c>
      <c r="EB886">
        <v>884</v>
      </c>
      <c r="EC886" s="7">
        <f>IF(FB885&gt;0,EC885-1000,EC885)</f>
        <v>0</v>
      </c>
      <c r="ED886" s="20">
        <f>IF(FB885&gt;0,ROUND(PMT($F$92/12,$F$96*12,-EC886),5),0)</f>
        <v>0</v>
      </c>
      <c r="EE886" s="15">
        <f>IF(FB885&gt;0,ROUND(EC886*$EE$1/1000,2),0)</f>
        <v>0</v>
      </c>
      <c r="EF886" s="9">
        <f>INT(EE886)</f>
        <v>0</v>
      </c>
      <c r="EG886" s="23">
        <f>INT((EE886-EF886)*10)/10</f>
        <v>0</v>
      </c>
      <c r="EH886" s="17">
        <f>EE886-EF886-EG886</f>
        <v>0</v>
      </c>
      <c r="EI886" s="23">
        <f>IF(OR(EH886=0.05,EH886=0),EH886,IF(AND(EH886&gt;0.051,EH886&lt;0.1),0.1,IF(AND(EH886&gt;0.001,EH886&lt;0.05),0.05,EH886)))</f>
        <v>0</v>
      </c>
      <c r="EJ886" s="23">
        <f>EF886+EG886+EI886</f>
        <v>0</v>
      </c>
      <c r="EK886" s="15">
        <f>IF(FB885&gt;0,ROUND($ED$1*$EK$1,2),0)</f>
        <v>0</v>
      </c>
      <c r="EL886" s="22">
        <v>0</v>
      </c>
      <c r="EM886" s="22">
        <f>IF(FB885&gt;0,ROUND($ED$1*$EM$1,0),0)</f>
        <v>0</v>
      </c>
      <c r="EN886" s="22">
        <f>IF(FB885&gt;0,ROUND($ED$1*$EN$1,2),0)</f>
        <v>0</v>
      </c>
      <c r="EO886" s="22">
        <f>IF(FB885&gt;0,ROUND($ED$1*$EO$1,2),0)</f>
        <v>0</v>
      </c>
      <c r="EP886" s="22">
        <f>IF(FB885&gt;0,ROUND($ED$1*$EP$1,2),0)</f>
        <v>0</v>
      </c>
      <c r="EQ886" s="15">
        <f>IF(FB885&gt;0,EK886+SUM(EM886:EP886),0)</f>
        <v>0</v>
      </c>
      <c r="ER886" s="22">
        <f>IF(FB885&gt;0,ROUND(EQ886/12,2),0)</f>
        <v>0</v>
      </c>
      <c r="ES886" s="9">
        <f>INT(ER886)</f>
        <v>0</v>
      </c>
      <c r="ET886" s="23">
        <f>INT((ER886-ES886)*10)/10</f>
        <v>0</v>
      </c>
      <c r="EU886" s="17">
        <f>ER886-ES886-ET886</f>
        <v>0</v>
      </c>
      <c r="EV886" s="23">
        <f>IF(OR(EU886=0.05,EU886=0),EU886,IF(AND(EU886&gt;0.051,EU886&lt;0.1),0.1,IF(AND(EU886&gt;0.001,EU886&lt;0.05),0.05,EU886)))</f>
        <v>0</v>
      </c>
      <c r="EW886" s="23">
        <f>ES886+ET886+EV886</f>
        <v>0</v>
      </c>
      <c r="EX886">
        <f>IF(FB885&gt;0,EX885,0)</f>
        <v>0</v>
      </c>
      <c r="EY886" s="7">
        <f>ROUND(ED886+EJ886+EW886+EX886,2)</f>
        <v>0</v>
      </c>
      <c r="EZ886" s="7">
        <f>IF(AND(EY886&gt;0,EY887=0),EY886,0)</f>
        <v>0</v>
      </c>
      <c r="FA886" s="7">
        <f>IF(FB885&gt;0,FA885,0)</f>
        <v>0</v>
      </c>
      <c r="FB886" s="7">
        <f>IF(ROUND(EY886-FA886,2)&gt;0,ROUND(EY886-FA886,2),0)</f>
        <v>0</v>
      </c>
      <c r="GB886">
        <v>884</v>
      </c>
      <c r="GC886" s="7">
        <f>IF(HB885&gt;0,GC885-1000,GC885)</f>
        <v>0</v>
      </c>
      <c r="GD886" s="20">
        <f>IF(HB885&gt;0,ROUND(PMT($F$92/12,$F$96*12,-GC886),5),0)</f>
        <v>0</v>
      </c>
      <c r="GE886" s="15">
        <f>IF(HB885&gt;0,ROUND(GC886*$GE$1/1000,2),0)</f>
        <v>0</v>
      </c>
      <c r="GF886" s="9">
        <f>INT(GE886)</f>
        <v>0</v>
      </c>
      <c r="GG886" s="23">
        <f>INT((GE886-GF886)*10)/10</f>
        <v>0</v>
      </c>
      <c r="GH886" s="17">
        <f>GE886-GF886-GG886</f>
        <v>0</v>
      </c>
      <c r="GI886" s="23">
        <f>IF(OR(GH886=0.05,GH886=0),GH886,IF(AND(GH886&gt;0.051,GH886&lt;0.1),0.1,IF(AND(GH886&gt;0.001,GH886&lt;0.05),0.05,GH886)))</f>
        <v>0</v>
      </c>
      <c r="GJ886" s="23">
        <f>GF886+GG886+GI886</f>
        <v>0</v>
      </c>
      <c r="GK886" s="15">
        <f>IF(HB885&gt;0,ROUND($GD$1*$GK$1,2),0)</f>
        <v>0</v>
      </c>
      <c r="GL886" s="22">
        <v>0</v>
      </c>
      <c r="GM886" s="22">
        <f>IF(HB885&gt;0,ROUND($GD$1*$GM$1,0),0)</f>
        <v>0</v>
      </c>
      <c r="GN886" s="22">
        <f>IF(HB885&gt;0,ROUND($GD$1*$GN$1,2),0)</f>
        <v>0</v>
      </c>
      <c r="GO886" s="22">
        <f>IF(HB885&gt;0,ROUND($GD$1*$GO$1,2),0)</f>
        <v>0</v>
      </c>
      <c r="GP886" s="22">
        <f>IF(HB885&gt;0,ROUND($GD$1*$GP$1,2),0)</f>
        <v>0</v>
      </c>
      <c r="GQ886" s="15">
        <f>IF(HB885&gt;0,GK886+SUM(GM886:GP886),0)</f>
        <v>0</v>
      </c>
      <c r="GR886" s="22">
        <f>IF(HB885&gt;0,ROUND(GQ886/12,2),0)</f>
        <v>0</v>
      </c>
      <c r="GS886" s="9">
        <f>INT(GR886)</f>
        <v>0</v>
      </c>
      <c r="GT886" s="23">
        <f>INT((GR886-GS886)*10)/10</f>
        <v>0</v>
      </c>
      <c r="GU886" s="17">
        <f>GR886-GS886-GT886</f>
        <v>0</v>
      </c>
      <c r="GV886" s="23">
        <f>IF(OR(GU886=0.05,GU886=0),GU886,IF(AND(GU886&gt;0.051,GU886&lt;0.1),0.1,IF(AND(GU886&gt;0.001,GU886&lt;0.05),0.05,GU886)))</f>
        <v>0</v>
      </c>
      <c r="GW886" s="23">
        <f>GS886+GT886+GV886</f>
        <v>0</v>
      </c>
      <c r="GX886">
        <f>IF(HB885&gt;0,GX885,0)</f>
        <v>0</v>
      </c>
      <c r="GY886" s="7">
        <f>ROUND(GD886+GJ886+GW886+GX886,2)</f>
        <v>0</v>
      </c>
      <c r="GZ886" s="7">
        <f>IF(AND(GY886&gt;0,GY887=0),GY886,0)</f>
        <v>0</v>
      </c>
      <c r="HA886" s="7">
        <f>IF(HB885&gt;0,HA885,0)</f>
        <v>0</v>
      </c>
      <c r="HB886" s="7">
        <f>IF(ROUND(GY886-HA886,2)&gt;0,ROUND(GY886-HA886,2),0)</f>
        <v>0</v>
      </c>
    </row>
    <row r="887" spans="1:235">
      <c r="BB887">
        <v>885</v>
      </c>
      <c r="BC887" s="7">
        <f>IF(BW886&gt;0,BC886-1000,BC886)</f>
        <v>0</v>
      </c>
      <c r="BD887" s="20">
        <f>IF(BW886&gt;0,ROUND(PMT($F$92/12,$F$96*12,-BC887),5),0)</f>
        <v>0</v>
      </c>
      <c r="BE887" s="15">
        <f>IF(BW886&gt;0,ROUND(BC887*$E$1/1000,2),0)</f>
        <v>0</v>
      </c>
      <c r="BF887" s="15">
        <f>IF(BW886&gt;0,ROUND(MIN(BC887,$F$168)*$BF$1,2),0)</f>
        <v>0</v>
      </c>
      <c r="BG887" s="22">
        <v>0</v>
      </c>
      <c r="BH887" s="22">
        <f>IF(BW886&gt;0,ROUND(MIN(BC887,$F$168)*$BH$1,0),0)</f>
        <v>0</v>
      </c>
      <c r="BI887" s="22">
        <f>IF(BW886&gt;0,ROUND(MIN(BC887,$F$168)*$BI$1,2),0)</f>
        <v>0</v>
      </c>
      <c r="BJ887" s="22">
        <f>IF(BW886&gt;0,ROUND(MIN(BC887,$F$168)*$BJ$1,2),0)</f>
        <v>0</v>
      </c>
      <c r="BK887" s="22">
        <f>IF(BW886&gt;0,ROUND(MIN(BC887,$F$168)*$BK$1,2),0)</f>
        <v>0</v>
      </c>
      <c r="BL887" s="15">
        <f>IF(BW886&gt;0,BF887+SUM(BH887:BK887),0)</f>
        <v>0</v>
      </c>
      <c r="BM887" s="22">
        <f>IF(BW886&gt;0,ROUND(BL887/12,2),0)</f>
        <v>0</v>
      </c>
      <c r="BN887" s="9">
        <f>INT(BM887)</f>
        <v>0</v>
      </c>
      <c r="BO887" s="23">
        <f>INT((BM887-BN887)*10)/10</f>
        <v>0</v>
      </c>
      <c r="BP887" s="17">
        <f>BM887-BN887-BO887</f>
        <v>0</v>
      </c>
      <c r="BQ887" s="23">
        <f>IF(OR(BP887=0.05,BP887=0),BP887,IF(AND(BP887&gt;0.051,BP887&lt;0.1),0.1,IF(AND(BP887&gt;0.001,BP887&lt;0.05),0.05,BP887)))</f>
        <v>0</v>
      </c>
      <c r="BR887" s="23">
        <f>BN887+BO887+BQ887</f>
        <v>0</v>
      </c>
      <c r="BS887">
        <f>IF(BW886&gt;0,BS886,0)</f>
        <v>0</v>
      </c>
      <c r="BT887" s="7">
        <f>SUM(BD887:BE887)+BR887+BS887</f>
        <v>0</v>
      </c>
      <c r="BU887" s="7">
        <f>IF(AND(BT887&gt;0,BT888=0),BT887,0)</f>
        <v>0</v>
      </c>
      <c r="BV887" s="7">
        <f>IF(BW886&gt;0,BV886,0)</f>
        <v>0</v>
      </c>
      <c r="BW887" s="7">
        <f>IF(ROUND(BT887-BV887,2)&gt;0,ROUND(BT887-BV887,2),0)</f>
        <v>0</v>
      </c>
      <c r="CB887">
        <v>885</v>
      </c>
      <c r="CC887" s="7">
        <f>IF(DB886&gt;0,CC886-1000,CC886)</f>
        <v>0</v>
      </c>
      <c r="CD887" s="20">
        <f>IF(DB886&gt;0,ROUND(PMT($F$92/12,$F$96*12,-CC887),5),0)</f>
        <v>0</v>
      </c>
      <c r="CE887" s="15">
        <f>IF(DB886&gt;0,ROUND(CC887*$CE$1/1000,2),0)</f>
        <v>0</v>
      </c>
      <c r="CF887" s="9">
        <f>INT(CE887)</f>
        <v>0</v>
      </c>
      <c r="CG887" s="23">
        <f>INT((CE887-CF887)*10)/10</f>
        <v>0</v>
      </c>
      <c r="CH887" s="17">
        <f>CE887-CF887-CG887</f>
        <v>0</v>
      </c>
      <c r="CI887" s="23">
        <f>IF(OR(CH887=0.05,CH887=0),CH887,IF(AND(CH887&gt;0.051,CH887&lt;0.1),0.1,IF(AND(CH887&gt;0.001,CH887&lt;0.05),0.05,CH887)))</f>
        <v>0</v>
      </c>
      <c r="CJ887" s="23">
        <f>CF887+CG887+CI887</f>
        <v>0</v>
      </c>
      <c r="CK887" s="15">
        <f>IF(DB886&gt;0,ROUND($CD$1*$CK$1,2),0)</f>
        <v>0</v>
      </c>
      <c r="CL887" s="22">
        <v>0</v>
      </c>
      <c r="CM887" s="22">
        <f>IF(DB886&gt;0,ROUND($CD$1*$CM$1,2),0)</f>
        <v>0</v>
      </c>
      <c r="CN887" s="22">
        <f>IF(DB886&gt;0,ROUND($CD$1*$CN$1,2),0)</f>
        <v>0</v>
      </c>
      <c r="CO887" s="22">
        <f>IF(DB886&gt;0,ROUND($CD$1*$CO$1,2),0)</f>
        <v>0</v>
      </c>
      <c r="CP887" s="22">
        <f>IF(DB886&gt;0,ROUND($CD$1*$CP$1,2),0)</f>
        <v>0</v>
      </c>
      <c r="CQ887" s="15">
        <f>IF(DB886&gt;0,CK887+SUM(CM887:CP887),0)</f>
        <v>0</v>
      </c>
      <c r="CR887" s="22">
        <f>IF(DB886&gt;0,ROUND(CQ887/12,2),0)</f>
        <v>0</v>
      </c>
      <c r="CS887" s="9">
        <f>INT(CR887)</f>
        <v>0</v>
      </c>
      <c r="CT887" s="23">
        <f>INT((CR887-CS887)*10)/10</f>
        <v>0</v>
      </c>
      <c r="CU887" s="17">
        <f>CR887-CS887-CT887</f>
        <v>0</v>
      </c>
      <c r="CV887" s="23">
        <f>IF(OR(CU887=0.05,CU887=0),CU887,IF(AND(CU887&gt;0.051,CU887&lt;0.1),0.1,IF(AND(CU887&gt;0.001,CU887&lt;0.05),0.05,CU887)))</f>
        <v>0</v>
      </c>
      <c r="CW887" s="23">
        <f>CS887+CT887+CV887</f>
        <v>0</v>
      </c>
      <c r="CX887">
        <f>IF(DB886&gt;0,CX886,0)</f>
        <v>0</v>
      </c>
      <c r="CY887" s="7">
        <f>ROUND(CD887+CJ887+CW887+CX887,2)</f>
        <v>0</v>
      </c>
      <c r="CZ887" s="7">
        <f>IF(AND(CY887&gt;0,CY888=0),CY887,0)</f>
        <v>0</v>
      </c>
      <c r="DA887" s="7">
        <f>IF(DB886&gt;0,DA886,0)</f>
        <v>0</v>
      </c>
      <c r="DB887" s="7">
        <f>IF(ROUND(CY887-DA887,2)&gt;0,ROUND(CY887-DA887,2),0)</f>
        <v>0</v>
      </c>
      <c r="EB887">
        <v>885</v>
      </c>
      <c r="EC887" s="7">
        <f>IF(FB886&gt;0,EC886-1000,EC886)</f>
        <v>0</v>
      </c>
      <c r="ED887" s="20">
        <f>IF(FB886&gt;0,ROUND(PMT($F$92/12,$F$96*12,-EC887),5),0)</f>
        <v>0</v>
      </c>
      <c r="EE887" s="15">
        <f>IF(FB886&gt;0,ROUND(EC887*$EE$1/1000,2),0)</f>
        <v>0</v>
      </c>
      <c r="EF887" s="9">
        <f>INT(EE887)</f>
        <v>0</v>
      </c>
      <c r="EG887" s="23">
        <f>INT((EE887-EF887)*10)/10</f>
        <v>0</v>
      </c>
      <c r="EH887" s="17">
        <f>EE887-EF887-EG887</f>
        <v>0</v>
      </c>
      <c r="EI887" s="23">
        <f>IF(OR(EH887=0.05,EH887=0),EH887,IF(AND(EH887&gt;0.051,EH887&lt;0.1),0.1,IF(AND(EH887&gt;0.001,EH887&lt;0.05),0.05,EH887)))</f>
        <v>0</v>
      </c>
      <c r="EJ887" s="23">
        <f>EF887+EG887+EI887</f>
        <v>0</v>
      </c>
      <c r="EK887" s="15">
        <f>IF(FB886&gt;0,ROUND($ED$1*$EK$1,2),0)</f>
        <v>0</v>
      </c>
      <c r="EL887" s="22">
        <v>0</v>
      </c>
      <c r="EM887" s="22">
        <f>IF(FB886&gt;0,ROUND($ED$1*$EM$1,0),0)</f>
        <v>0</v>
      </c>
      <c r="EN887" s="22">
        <f>IF(FB886&gt;0,ROUND($ED$1*$EN$1,2),0)</f>
        <v>0</v>
      </c>
      <c r="EO887" s="22">
        <f>IF(FB886&gt;0,ROUND($ED$1*$EO$1,2),0)</f>
        <v>0</v>
      </c>
      <c r="EP887" s="22">
        <f>IF(FB886&gt;0,ROUND($ED$1*$EP$1,2),0)</f>
        <v>0</v>
      </c>
      <c r="EQ887" s="15">
        <f>IF(FB886&gt;0,EK887+SUM(EM887:EP887),0)</f>
        <v>0</v>
      </c>
      <c r="ER887" s="22">
        <f>IF(FB886&gt;0,ROUND(EQ887/12,2),0)</f>
        <v>0</v>
      </c>
      <c r="ES887" s="9">
        <f>INT(ER887)</f>
        <v>0</v>
      </c>
      <c r="ET887" s="23">
        <f>INT((ER887-ES887)*10)/10</f>
        <v>0</v>
      </c>
      <c r="EU887" s="17">
        <f>ER887-ES887-ET887</f>
        <v>0</v>
      </c>
      <c r="EV887" s="23">
        <f>IF(OR(EU887=0.05,EU887=0),EU887,IF(AND(EU887&gt;0.051,EU887&lt;0.1),0.1,IF(AND(EU887&gt;0.001,EU887&lt;0.05),0.05,EU887)))</f>
        <v>0</v>
      </c>
      <c r="EW887" s="23">
        <f>ES887+ET887+EV887</f>
        <v>0</v>
      </c>
      <c r="EX887">
        <f>IF(FB886&gt;0,EX886,0)</f>
        <v>0</v>
      </c>
      <c r="EY887" s="7">
        <f>ROUND(ED887+EJ887+EW887+EX887,2)</f>
        <v>0</v>
      </c>
      <c r="EZ887" s="7">
        <f>IF(AND(EY887&gt;0,EY888=0),EY887,0)</f>
        <v>0</v>
      </c>
      <c r="FA887" s="7">
        <f>IF(FB886&gt;0,FA886,0)</f>
        <v>0</v>
      </c>
      <c r="FB887" s="7">
        <f>IF(ROUND(EY887-FA887,2)&gt;0,ROUND(EY887-FA887,2),0)</f>
        <v>0</v>
      </c>
      <c r="GB887">
        <v>885</v>
      </c>
      <c r="GC887" s="7">
        <f>IF(HB886&gt;0,GC886-1000,GC886)</f>
        <v>0</v>
      </c>
      <c r="GD887" s="20">
        <f>IF(HB886&gt;0,ROUND(PMT($F$92/12,$F$96*12,-GC887),5),0)</f>
        <v>0</v>
      </c>
      <c r="GE887" s="15">
        <f>IF(HB886&gt;0,ROUND(GC887*$GE$1/1000,2),0)</f>
        <v>0</v>
      </c>
      <c r="GF887" s="9">
        <f>INT(GE887)</f>
        <v>0</v>
      </c>
      <c r="GG887" s="23">
        <f>INT((GE887-GF887)*10)/10</f>
        <v>0</v>
      </c>
      <c r="GH887" s="17">
        <f>GE887-GF887-GG887</f>
        <v>0</v>
      </c>
      <c r="GI887" s="23">
        <f>IF(OR(GH887=0.05,GH887=0),GH887,IF(AND(GH887&gt;0.051,GH887&lt;0.1),0.1,IF(AND(GH887&gt;0.001,GH887&lt;0.05),0.05,GH887)))</f>
        <v>0</v>
      </c>
      <c r="GJ887" s="23">
        <f>GF887+GG887+GI887</f>
        <v>0</v>
      </c>
      <c r="GK887" s="15">
        <f>IF(HB886&gt;0,ROUND($GD$1*$GK$1,2),0)</f>
        <v>0</v>
      </c>
      <c r="GL887" s="22">
        <v>0</v>
      </c>
      <c r="GM887" s="22">
        <f>IF(HB886&gt;0,ROUND($GD$1*$GM$1,0),0)</f>
        <v>0</v>
      </c>
      <c r="GN887" s="22">
        <f>IF(HB886&gt;0,ROUND($GD$1*$GN$1,2),0)</f>
        <v>0</v>
      </c>
      <c r="GO887" s="22">
        <f>IF(HB886&gt;0,ROUND($GD$1*$GO$1,2),0)</f>
        <v>0</v>
      </c>
      <c r="GP887" s="22">
        <f>IF(HB886&gt;0,ROUND($GD$1*$GP$1,2),0)</f>
        <v>0</v>
      </c>
      <c r="GQ887" s="15">
        <f>IF(HB886&gt;0,GK887+SUM(GM887:GP887),0)</f>
        <v>0</v>
      </c>
      <c r="GR887" s="22">
        <f>IF(HB886&gt;0,ROUND(GQ887/12,2),0)</f>
        <v>0</v>
      </c>
      <c r="GS887" s="9">
        <f>INT(GR887)</f>
        <v>0</v>
      </c>
      <c r="GT887" s="23">
        <f>INT((GR887-GS887)*10)/10</f>
        <v>0</v>
      </c>
      <c r="GU887" s="17">
        <f>GR887-GS887-GT887</f>
        <v>0</v>
      </c>
      <c r="GV887" s="23">
        <f>IF(OR(GU887=0.05,GU887=0),GU887,IF(AND(GU887&gt;0.051,GU887&lt;0.1),0.1,IF(AND(GU887&gt;0.001,GU887&lt;0.05),0.05,GU887)))</f>
        <v>0</v>
      </c>
      <c r="GW887" s="23">
        <f>GS887+GT887+GV887</f>
        <v>0</v>
      </c>
      <c r="GX887">
        <f>IF(HB886&gt;0,GX886,0)</f>
        <v>0</v>
      </c>
      <c r="GY887" s="7">
        <f>ROUND(GD887+GJ887+GW887+GX887,2)</f>
        <v>0</v>
      </c>
      <c r="GZ887" s="7">
        <f>IF(AND(GY887&gt;0,GY888=0),GY887,0)</f>
        <v>0</v>
      </c>
      <c r="HA887" s="7">
        <f>IF(HB886&gt;0,HA886,0)</f>
        <v>0</v>
      </c>
      <c r="HB887" s="7">
        <f>IF(ROUND(GY887-HA887,2)&gt;0,ROUND(GY887-HA887,2),0)</f>
        <v>0</v>
      </c>
    </row>
    <row r="888" spans="1:235">
      <c r="BB888">
        <v>886</v>
      </c>
      <c r="BC888" s="7">
        <f>IF(BW887&gt;0,BC887-1000,BC887)</f>
        <v>0</v>
      </c>
      <c r="BD888" s="20">
        <f>IF(BW887&gt;0,ROUND(PMT($F$92/12,$F$96*12,-BC888),5),0)</f>
        <v>0</v>
      </c>
      <c r="BE888" s="15">
        <f>IF(BW887&gt;0,ROUND(BC888*$E$1/1000,2),0)</f>
        <v>0</v>
      </c>
      <c r="BF888" s="15">
        <f>IF(BW887&gt;0,ROUND(MIN(BC888,$F$168)*$BF$1,2),0)</f>
        <v>0</v>
      </c>
      <c r="BG888" s="22">
        <v>0</v>
      </c>
      <c r="BH888" s="22">
        <f>IF(BW887&gt;0,ROUND(MIN(BC888,$F$168)*$BH$1,0),0)</f>
        <v>0</v>
      </c>
      <c r="BI888" s="22">
        <f>IF(BW887&gt;0,ROUND(MIN(BC888,$F$168)*$BI$1,2),0)</f>
        <v>0</v>
      </c>
      <c r="BJ888" s="22">
        <f>IF(BW887&gt;0,ROUND(MIN(BC888,$F$168)*$BJ$1,2),0)</f>
        <v>0</v>
      </c>
      <c r="BK888" s="22">
        <f>IF(BW887&gt;0,ROUND(MIN(BC888,$F$168)*$BK$1,2),0)</f>
        <v>0</v>
      </c>
      <c r="BL888" s="15">
        <f>IF(BW887&gt;0,BF888+SUM(BH888:BK888),0)</f>
        <v>0</v>
      </c>
      <c r="BM888" s="22">
        <f>IF(BW887&gt;0,ROUND(BL888/12,2),0)</f>
        <v>0</v>
      </c>
      <c r="BN888" s="9">
        <f>INT(BM888)</f>
        <v>0</v>
      </c>
      <c r="BO888" s="23">
        <f>INT((BM888-BN888)*10)/10</f>
        <v>0</v>
      </c>
      <c r="BP888" s="17">
        <f>BM888-BN888-BO888</f>
        <v>0</v>
      </c>
      <c r="BQ888" s="23">
        <f>IF(OR(BP888=0.05,BP888=0),BP888,IF(AND(BP888&gt;0.051,BP888&lt;0.1),0.1,IF(AND(BP888&gt;0.001,BP888&lt;0.05),0.05,BP888)))</f>
        <v>0</v>
      </c>
      <c r="BR888" s="23">
        <f>BN888+BO888+BQ888</f>
        <v>0</v>
      </c>
      <c r="BS888">
        <f>IF(BW887&gt;0,BS887,0)</f>
        <v>0</v>
      </c>
      <c r="BT888" s="7">
        <f>SUM(BD888:BE888)+BR888+BS888</f>
        <v>0</v>
      </c>
      <c r="BU888" s="7">
        <f>IF(AND(BT888&gt;0,BT889=0),BT888,0)</f>
        <v>0</v>
      </c>
      <c r="BV888" s="7">
        <f>IF(BW887&gt;0,BV887,0)</f>
        <v>0</v>
      </c>
      <c r="BW888" s="7">
        <f>IF(ROUND(BT888-BV888,2)&gt;0,ROUND(BT888-BV888,2),0)</f>
        <v>0</v>
      </c>
      <c r="CB888">
        <v>886</v>
      </c>
      <c r="CC888" s="7">
        <f>IF(DB887&gt;0,CC887-1000,CC887)</f>
        <v>0</v>
      </c>
      <c r="CD888" s="20">
        <f>IF(DB887&gt;0,ROUND(PMT($F$92/12,$F$96*12,-CC888),5),0)</f>
        <v>0</v>
      </c>
      <c r="CE888" s="15">
        <f>IF(DB887&gt;0,ROUND(CC888*$CE$1/1000,2),0)</f>
        <v>0</v>
      </c>
      <c r="CF888" s="9">
        <f>INT(CE888)</f>
        <v>0</v>
      </c>
      <c r="CG888" s="23">
        <f>INT((CE888-CF888)*10)/10</f>
        <v>0</v>
      </c>
      <c r="CH888" s="17">
        <f>CE888-CF888-CG888</f>
        <v>0</v>
      </c>
      <c r="CI888" s="23">
        <f>IF(OR(CH888=0.05,CH888=0),CH888,IF(AND(CH888&gt;0.051,CH888&lt;0.1),0.1,IF(AND(CH888&gt;0.001,CH888&lt;0.05),0.05,CH888)))</f>
        <v>0</v>
      </c>
      <c r="CJ888" s="23">
        <f>CF888+CG888+CI888</f>
        <v>0</v>
      </c>
      <c r="CK888" s="15">
        <f>IF(DB887&gt;0,ROUND($CD$1*$CK$1,2),0)</f>
        <v>0</v>
      </c>
      <c r="CL888" s="22">
        <v>0</v>
      </c>
      <c r="CM888" s="22">
        <f>IF(DB887&gt;0,ROUND($CD$1*$CM$1,2),0)</f>
        <v>0</v>
      </c>
      <c r="CN888" s="22">
        <f>IF(DB887&gt;0,ROUND($CD$1*$CN$1,2),0)</f>
        <v>0</v>
      </c>
      <c r="CO888" s="22">
        <f>IF(DB887&gt;0,ROUND($CD$1*$CO$1,2),0)</f>
        <v>0</v>
      </c>
      <c r="CP888" s="22">
        <f>IF(DB887&gt;0,ROUND($CD$1*$CP$1,2),0)</f>
        <v>0</v>
      </c>
      <c r="CQ888" s="15">
        <f>IF(DB887&gt;0,CK888+SUM(CM888:CP888),0)</f>
        <v>0</v>
      </c>
      <c r="CR888" s="22">
        <f>IF(DB887&gt;0,ROUND(CQ888/12,2),0)</f>
        <v>0</v>
      </c>
      <c r="CS888" s="9">
        <f>INT(CR888)</f>
        <v>0</v>
      </c>
      <c r="CT888" s="23">
        <f>INT((CR888-CS888)*10)/10</f>
        <v>0</v>
      </c>
      <c r="CU888" s="17">
        <f>CR888-CS888-CT888</f>
        <v>0</v>
      </c>
      <c r="CV888" s="23">
        <f>IF(OR(CU888=0.05,CU888=0),CU888,IF(AND(CU888&gt;0.051,CU888&lt;0.1),0.1,IF(AND(CU888&gt;0.001,CU888&lt;0.05),0.05,CU888)))</f>
        <v>0</v>
      </c>
      <c r="CW888" s="23">
        <f>CS888+CT888+CV888</f>
        <v>0</v>
      </c>
      <c r="CX888">
        <f>IF(DB887&gt;0,CX887,0)</f>
        <v>0</v>
      </c>
      <c r="CY888" s="7">
        <f>ROUND(CD888+CJ888+CW888+CX888,2)</f>
        <v>0</v>
      </c>
      <c r="CZ888" s="7">
        <f>IF(AND(CY888&gt;0,CY889=0),CY888,0)</f>
        <v>0</v>
      </c>
      <c r="DA888" s="7">
        <f>IF(DB887&gt;0,DA887,0)</f>
        <v>0</v>
      </c>
      <c r="DB888" s="7">
        <f>IF(ROUND(CY888-DA888,2)&gt;0,ROUND(CY888-DA888,2),0)</f>
        <v>0</v>
      </c>
      <c r="EB888">
        <v>886</v>
      </c>
      <c r="EC888" s="7">
        <f>IF(FB887&gt;0,EC887-1000,EC887)</f>
        <v>0</v>
      </c>
      <c r="ED888" s="20">
        <f>IF(FB887&gt;0,ROUND(PMT($F$92/12,$F$96*12,-EC888),5),0)</f>
        <v>0</v>
      </c>
      <c r="EE888" s="15">
        <f>IF(FB887&gt;0,ROUND(EC888*$EE$1/1000,2),0)</f>
        <v>0</v>
      </c>
      <c r="EF888" s="9">
        <f>INT(EE888)</f>
        <v>0</v>
      </c>
      <c r="EG888" s="23">
        <f>INT((EE888-EF888)*10)/10</f>
        <v>0</v>
      </c>
      <c r="EH888" s="17">
        <f>EE888-EF888-EG888</f>
        <v>0</v>
      </c>
      <c r="EI888" s="23">
        <f>IF(OR(EH888=0.05,EH888=0),EH888,IF(AND(EH888&gt;0.051,EH888&lt;0.1),0.1,IF(AND(EH888&gt;0.001,EH888&lt;0.05),0.05,EH888)))</f>
        <v>0</v>
      </c>
      <c r="EJ888" s="23">
        <f>EF888+EG888+EI888</f>
        <v>0</v>
      </c>
      <c r="EK888" s="15">
        <f>IF(FB887&gt;0,ROUND($ED$1*$EK$1,2),0)</f>
        <v>0</v>
      </c>
      <c r="EL888" s="22">
        <v>0</v>
      </c>
      <c r="EM888" s="22">
        <f>IF(FB887&gt;0,ROUND($ED$1*$EM$1,0),0)</f>
        <v>0</v>
      </c>
      <c r="EN888" s="22">
        <f>IF(FB887&gt;0,ROUND($ED$1*$EN$1,2),0)</f>
        <v>0</v>
      </c>
      <c r="EO888" s="22">
        <f>IF(FB887&gt;0,ROUND($ED$1*$EO$1,2),0)</f>
        <v>0</v>
      </c>
      <c r="EP888" s="22">
        <f>IF(FB887&gt;0,ROUND($ED$1*$EP$1,2),0)</f>
        <v>0</v>
      </c>
      <c r="EQ888" s="15">
        <f>IF(FB887&gt;0,EK888+SUM(EM888:EP888),0)</f>
        <v>0</v>
      </c>
      <c r="ER888" s="22">
        <f>IF(FB887&gt;0,ROUND(EQ888/12,2),0)</f>
        <v>0</v>
      </c>
      <c r="ES888" s="9">
        <f>INT(ER888)</f>
        <v>0</v>
      </c>
      <c r="ET888" s="23">
        <f>INT((ER888-ES888)*10)/10</f>
        <v>0</v>
      </c>
      <c r="EU888" s="17">
        <f>ER888-ES888-ET888</f>
        <v>0</v>
      </c>
      <c r="EV888" s="23">
        <f>IF(OR(EU888=0.05,EU888=0),EU888,IF(AND(EU888&gt;0.051,EU888&lt;0.1),0.1,IF(AND(EU888&gt;0.001,EU888&lt;0.05),0.05,EU888)))</f>
        <v>0</v>
      </c>
      <c r="EW888" s="23">
        <f>ES888+ET888+EV888</f>
        <v>0</v>
      </c>
      <c r="EX888">
        <f>IF(FB887&gt;0,EX887,0)</f>
        <v>0</v>
      </c>
      <c r="EY888" s="7">
        <f>ROUND(ED888+EJ888+EW888+EX888,2)</f>
        <v>0</v>
      </c>
      <c r="EZ888" s="7">
        <f>IF(AND(EY888&gt;0,EY889=0),EY888,0)</f>
        <v>0</v>
      </c>
      <c r="FA888" s="7">
        <f>IF(FB887&gt;0,FA887,0)</f>
        <v>0</v>
      </c>
      <c r="FB888" s="7">
        <f>IF(ROUND(EY888-FA888,2)&gt;0,ROUND(EY888-FA888,2),0)</f>
        <v>0</v>
      </c>
      <c r="GB888">
        <v>886</v>
      </c>
      <c r="GC888" s="7">
        <f>IF(HB887&gt;0,GC887-1000,GC887)</f>
        <v>0</v>
      </c>
      <c r="GD888" s="20">
        <f>IF(HB887&gt;0,ROUND(PMT($F$92/12,$F$96*12,-GC888),5),0)</f>
        <v>0</v>
      </c>
      <c r="GE888" s="15">
        <f>IF(HB887&gt;0,ROUND(GC888*$GE$1/1000,2),0)</f>
        <v>0</v>
      </c>
      <c r="GF888" s="9">
        <f>INT(GE888)</f>
        <v>0</v>
      </c>
      <c r="GG888" s="23">
        <f>INT((GE888-GF888)*10)/10</f>
        <v>0</v>
      </c>
      <c r="GH888" s="17">
        <f>GE888-GF888-GG888</f>
        <v>0</v>
      </c>
      <c r="GI888" s="23">
        <f>IF(OR(GH888=0.05,GH888=0),GH888,IF(AND(GH888&gt;0.051,GH888&lt;0.1),0.1,IF(AND(GH888&gt;0.001,GH888&lt;0.05),0.05,GH888)))</f>
        <v>0</v>
      </c>
      <c r="GJ888" s="23">
        <f>GF888+GG888+GI888</f>
        <v>0</v>
      </c>
      <c r="GK888" s="15">
        <f>IF(HB887&gt;0,ROUND($GD$1*$GK$1,2),0)</f>
        <v>0</v>
      </c>
      <c r="GL888" s="22">
        <v>0</v>
      </c>
      <c r="GM888" s="22">
        <f>IF(HB887&gt;0,ROUND($GD$1*$GM$1,0),0)</f>
        <v>0</v>
      </c>
      <c r="GN888" s="22">
        <f>IF(HB887&gt;0,ROUND($GD$1*$GN$1,2),0)</f>
        <v>0</v>
      </c>
      <c r="GO888" s="22">
        <f>IF(HB887&gt;0,ROUND($GD$1*$GO$1,2),0)</f>
        <v>0</v>
      </c>
      <c r="GP888" s="22">
        <f>IF(HB887&gt;0,ROUND($GD$1*$GP$1,2),0)</f>
        <v>0</v>
      </c>
      <c r="GQ888" s="15">
        <f>IF(HB887&gt;0,GK888+SUM(GM888:GP888),0)</f>
        <v>0</v>
      </c>
      <c r="GR888" s="22">
        <f>IF(HB887&gt;0,ROUND(GQ888/12,2),0)</f>
        <v>0</v>
      </c>
      <c r="GS888" s="9">
        <f>INT(GR888)</f>
        <v>0</v>
      </c>
      <c r="GT888" s="23">
        <f>INT((GR888-GS888)*10)/10</f>
        <v>0</v>
      </c>
      <c r="GU888" s="17">
        <f>GR888-GS888-GT888</f>
        <v>0</v>
      </c>
      <c r="GV888" s="23">
        <f>IF(OR(GU888=0.05,GU888=0),GU888,IF(AND(GU888&gt;0.051,GU888&lt;0.1),0.1,IF(AND(GU888&gt;0.001,GU888&lt;0.05),0.05,GU888)))</f>
        <v>0</v>
      </c>
      <c r="GW888" s="23">
        <f>GS888+GT888+GV888</f>
        <v>0</v>
      </c>
      <c r="GX888">
        <f>IF(HB887&gt;0,GX887,0)</f>
        <v>0</v>
      </c>
      <c r="GY888" s="7">
        <f>ROUND(GD888+GJ888+GW888+GX888,2)</f>
        <v>0</v>
      </c>
      <c r="GZ888" s="7">
        <f>IF(AND(GY888&gt;0,GY889=0),GY888,0)</f>
        <v>0</v>
      </c>
      <c r="HA888" s="7">
        <f>IF(HB887&gt;0,HA887,0)</f>
        <v>0</v>
      </c>
      <c r="HB888" s="7">
        <f>IF(ROUND(GY888-HA888,2)&gt;0,ROUND(GY888-HA888,2),0)</f>
        <v>0</v>
      </c>
    </row>
    <row r="889" spans="1:235">
      <c r="BB889">
        <v>887</v>
      </c>
      <c r="BC889" s="7">
        <f>IF(BW888&gt;0,BC888-1000,BC888)</f>
        <v>0</v>
      </c>
      <c r="BD889" s="20">
        <f>IF(BW888&gt;0,ROUND(PMT($F$92/12,$F$96*12,-BC889),5),0)</f>
        <v>0</v>
      </c>
      <c r="BE889" s="15">
        <f>IF(BW888&gt;0,ROUND(BC889*$E$1/1000,2),0)</f>
        <v>0</v>
      </c>
      <c r="BF889" s="15">
        <f>IF(BW888&gt;0,ROUND(MIN(BC889,$F$168)*$BF$1,2),0)</f>
        <v>0</v>
      </c>
      <c r="BG889" s="22">
        <v>0</v>
      </c>
      <c r="BH889" s="22">
        <f>IF(BW888&gt;0,ROUND(MIN(BC889,$F$168)*$BH$1,0),0)</f>
        <v>0</v>
      </c>
      <c r="BI889" s="22">
        <f>IF(BW888&gt;0,ROUND(MIN(BC889,$F$168)*$BI$1,2),0)</f>
        <v>0</v>
      </c>
      <c r="BJ889" s="22">
        <f>IF(BW888&gt;0,ROUND(MIN(BC889,$F$168)*$BJ$1,2),0)</f>
        <v>0</v>
      </c>
      <c r="BK889" s="22">
        <f>IF(BW888&gt;0,ROUND(MIN(BC889,$F$168)*$BK$1,2),0)</f>
        <v>0</v>
      </c>
      <c r="BL889" s="15">
        <f>IF(BW888&gt;0,BF889+SUM(BH889:BK889),0)</f>
        <v>0</v>
      </c>
      <c r="BM889" s="22">
        <f>IF(BW888&gt;0,ROUND(BL889/12,2),0)</f>
        <v>0</v>
      </c>
      <c r="BN889" s="9">
        <f>INT(BM889)</f>
        <v>0</v>
      </c>
      <c r="BO889" s="23">
        <f>INT((BM889-BN889)*10)/10</f>
        <v>0</v>
      </c>
      <c r="BP889" s="17">
        <f>BM889-BN889-BO889</f>
        <v>0</v>
      </c>
      <c r="BQ889" s="23">
        <f>IF(OR(BP889=0.05,BP889=0),BP889,IF(AND(BP889&gt;0.051,BP889&lt;0.1),0.1,IF(AND(BP889&gt;0.001,BP889&lt;0.05),0.05,BP889)))</f>
        <v>0</v>
      </c>
      <c r="BR889" s="23">
        <f>BN889+BO889+BQ889</f>
        <v>0</v>
      </c>
      <c r="BS889">
        <f>IF(BW888&gt;0,BS888,0)</f>
        <v>0</v>
      </c>
      <c r="BT889" s="7">
        <f>SUM(BD889:BE889)+BR889+BS889</f>
        <v>0</v>
      </c>
      <c r="BU889" s="7">
        <f>IF(AND(BT889&gt;0,BT890=0),BT889,0)</f>
        <v>0</v>
      </c>
      <c r="BV889" s="7">
        <f>IF(BW888&gt;0,BV888,0)</f>
        <v>0</v>
      </c>
      <c r="BW889" s="7">
        <f>IF(ROUND(BT889-BV889,2)&gt;0,ROUND(BT889-BV889,2),0)</f>
        <v>0</v>
      </c>
      <c r="CB889">
        <v>887</v>
      </c>
      <c r="CC889" s="7">
        <f>IF(DB888&gt;0,CC888-1000,CC888)</f>
        <v>0</v>
      </c>
      <c r="CD889" s="20">
        <f>IF(DB888&gt;0,ROUND(PMT($F$92/12,$F$96*12,-CC889),5),0)</f>
        <v>0</v>
      </c>
      <c r="CE889" s="15">
        <f>IF(DB888&gt;0,ROUND(CC889*$CE$1/1000,2),0)</f>
        <v>0</v>
      </c>
      <c r="CF889" s="9">
        <f>INT(CE889)</f>
        <v>0</v>
      </c>
      <c r="CG889" s="23">
        <f>INT((CE889-CF889)*10)/10</f>
        <v>0</v>
      </c>
      <c r="CH889" s="17">
        <f>CE889-CF889-CG889</f>
        <v>0</v>
      </c>
      <c r="CI889" s="23">
        <f>IF(OR(CH889=0.05,CH889=0),CH889,IF(AND(CH889&gt;0.051,CH889&lt;0.1),0.1,IF(AND(CH889&gt;0.001,CH889&lt;0.05),0.05,CH889)))</f>
        <v>0</v>
      </c>
      <c r="CJ889" s="23">
        <f>CF889+CG889+CI889</f>
        <v>0</v>
      </c>
      <c r="CK889" s="15">
        <f>IF(DB888&gt;0,ROUND($CD$1*$CK$1,2),0)</f>
        <v>0</v>
      </c>
      <c r="CL889" s="22">
        <v>0</v>
      </c>
      <c r="CM889" s="22">
        <f>IF(DB888&gt;0,ROUND($CD$1*$CM$1,2),0)</f>
        <v>0</v>
      </c>
      <c r="CN889" s="22">
        <f>IF(DB888&gt;0,ROUND($CD$1*$CN$1,2),0)</f>
        <v>0</v>
      </c>
      <c r="CO889" s="22">
        <f>IF(DB888&gt;0,ROUND($CD$1*$CO$1,2),0)</f>
        <v>0</v>
      </c>
      <c r="CP889" s="22">
        <f>IF(DB888&gt;0,ROUND($CD$1*$CP$1,2),0)</f>
        <v>0</v>
      </c>
      <c r="CQ889" s="15">
        <f>IF(DB888&gt;0,CK889+SUM(CM889:CP889),0)</f>
        <v>0</v>
      </c>
      <c r="CR889" s="22">
        <f>IF(DB888&gt;0,ROUND(CQ889/12,2),0)</f>
        <v>0</v>
      </c>
      <c r="CS889" s="9">
        <f>INT(CR889)</f>
        <v>0</v>
      </c>
      <c r="CT889" s="23">
        <f>INT((CR889-CS889)*10)/10</f>
        <v>0</v>
      </c>
      <c r="CU889" s="17">
        <f>CR889-CS889-CT889</f>
        <v>0</v>
      </c>
      <c r="CV889" s="23">
        <f>IF(OR(CU889=0.05,CU889=0),CU889,IF(AND(CU889&gt;0.051,CU889&lt;0.1),0.1,IF(AND(CU889&gt;0.001,CU889&lt;0.05),0.05,CU889)))</f>
        <v>0</v>
      </c>
      <c r="CW889" s="23">
        <f>CS889+CT889+CV889</f>
        <v>0</v>
      </c>
      <c r="CX889">
        <f>IF(DB888&gt;0,CX888,0)</f>
        <v>0</v>
      </c>
      <c r="CY889" s="7">
        <f>ROUND(CD889+CJ889+CW889+CX889,2)</f>
        <v>0</v>
      </c>
      <c r="CZ889" s="7">
        <f>IF(AND(CY889&gt;0,CY890=0),CY889,0)</f>
        <v>0</v>
      </c>
      <c r="DA889" s="7">
        <f>IF(DB888&gt;0,DA888,0)</f>
        <v>0</v>
      </c>
      <c r="DB889" s="7">
        <f>IF(ROUND(CY889-DA889,2)&gt;0,ROUND(CY889-DA889,2),0)</f>
        <v>0</v>
      </c>
      <c r="EB889">
        <v>887</v>
      </c>
      <c r="EC889" s="7">
        <f>IF(FB888&gt;0,EC888-1000,EC888)</f>
        <v>0</v>
      </c>
      <c r="ED889" s="20">
        <f>IF(FB888&gt;0,ROUND(PMT($F$92/12,$F$96*12,-EC889),5),0)</f>
        <v>0</v>
      </c>
      <c r="EE889" s="15">
        <f>IF(FB888&gt;0,ROUND(EC889*$EE$1/1000,2),0)</f>
        <v>0</v>
      </c>
      <c r="EF889" s="9">
        <f>INT(EE889)</f>
        <v>0</v>
      </c>
      <c r="EG889" s="23">
        <f>INT((EE889-EF889)*10)/10</f>
        <v>0</v>
      </c>
      <c r="EH889" s="17">
        <f>EE889-EF889-EG889</f>
        <v>0</v>
      </c>
      <c r="EI889" s="23">
        <f>IF(OR(EH889=0.05,EH889=0),EH889,IF(AND(EH889&gt;0.051,EH889&lt;0.1),0.1,IF(AND(EH889&gt;0.001,EH889&lt;0.05),0.05,EH889)))</f>
        <v>0</v>
      </c>
      <c r="EJ889" s="23">
        <f>EF889+EG889+EI889</f>
        <v>0</v>
      </c>
      <c r="EK889" s="15">
        <f>IF(FB888&gt;0,ROUND($ED$1*$EK$1,2),0)</f>
        <v>0</v>
      </c>
      <c r="EL889" s="22">
        <v>0</v>
      </c>
      <c r="EM889" s="22">
        <f>IF(FB888&gt;0,ROUND($ED$1*$EM$1,0),0)</f>
        <v>0</v>
      </c>
      <c r="EN889" s="22">
        <f>IF(FB888&gt;0,ROUND($ED$1*$EN$1,2),0)</f>
        <v>0</v>
      </c>
      <c r="EO889" s="22">
        <f>IF(FB888&gt;0,ROUND($ED$1*$EO$1,2),0)</f>
        <v>0</v>
      </c>
      <c r="EP889" s="22">
        <f>IF(FB888&gt;0,ROUND($ED$1*$EP$1,2),0)</f>
        <v>0</v>
      </c>
      <c r="EQ889" s="15">
        <f>IF(FB888&gt;0,EK889+SUM(EM889:EP889),0)</f>
        <v>0</v>
      </c>
      <c r="ER889" s="22">
        <f>IF(FB888&gt;0,ROUND(EQ889/12,2),0)</f>
        <v>0</v>
      </c>
      <c r="ES889" s="9">
        <f>INT(ER889)</f>
        <v>0</v>
      </c>
      <c r="ET889" s="23">
        <f>INT((ER889-ES889)*10)/10</f>
        <v>0</v>
      </c>
      <c r="EU889" s="17">
        <f>ER889-ES889-ET889</f>
        <v>0</v>
      </c>
      <c r="EV889" s="23">
        <f>IF(OR(EU889=0.05,EU889=0),EU889,IF(AND(EU889&gt;0.051,EU889&lt;0.1),0.1,IF(AND(EU889&gt;0.001,EU889&lt;0.05),0.05,EU889)))</f>
        <v>0</v>
      </c>
      <c r="EW889" s="23">
        <f>ES889+ET889+EV889</f>
        <v>0</v>
      </c>
      <c r="EX889">
        <f>IF(FB888&gt;0,EX888,0)</f>
        <v>0</v>
      </c>
      <c r="EY889" s="7">
        <f>ROUND(ED889+EJ889+EW889+EX889,2)</f>
        <v>0</v>
      </c>
      <c r="EZ889" s="7">
        <f>IF(AND(EY889&gt;0,EY890=0),EY889,0)</f>
        <v>0</v>
      </c>
      <c r="FA889" s="7">
        <f>IF(FB888&gt;0,FA888,0)</f>
        <v>0</v>
      </c>
      <c r="FB889" s="7">
        <f>IF(ROUND(EY889-FA889,2)&gt;0,ROUND(EY889-FA889,2),0)</f>
        <v>0</v>
      </c>
      <c r="GB889">
        <v>887</v>
      </c>
      <c r="GC889" s="7">
        <f>IF(HB888&gt;0,GC888-1000,GC888)</f>
        <v>0</v>
      </c>
      <c r="GD889" s="20">
        <f>IF(HB888&gt;0,ROUND(PMT($F$92/12,$F$96*12,-GC889),5),0)</f>
        <v>0</v>
      </c>
      <c r="GE889" s="15">
        <f>IF(HB888&gt;0,ROUND(GC889*$GE$1/1000,2),0)</f>
        <v>0</v>
      </c>
      <c r="GF889" s="9">
        <f>INT(GE889)</f>
        <v>0</v>
      </c>
      <c r="GG889" s="23">
        <f>INT((GE889-GF889)*10)/10</f>
        <v>0</v>
      </c>
      <c r="GH889" s="17">
        <f>GE889-GF889-GG889</f>
        <v>0</v>
      </c>
      <c r="GI889" s="23">
        <f>IF(OR(GH889=0.05,GH889=0),GH889,IF(AND(GH889&gt;0.051,GH889&lt;0.1),0.1,IF(AND(GH889&gt;0.001,GH889&lt;0.05),0.05,GH889)))</f>
        <v>0</v>
      </c>
      <c r="GJ889" s="23">
        <f>GF889+GG889+GI889</f>
        <v>0</v>
      </c>
      <c r="GK889" s="15">
        <f>IF(HB888&gt;0,ROUND($GD$1*$GK$1,2),0)</f>
        <v>0</v>
      </c>
      <c r="GL889" s="22">
        <v>0</v>
      </c>
      <c r="GM889" s="22">
        <f>IF(HB888&gt;0,ROUND($GD$1*$GM$1,0),0)</f>
        <v>0</v>
      </c>
      <c r="GN889" s="22">
        <f>IF(HB888&gt;0,ROUND($GD$1*$GN$1,2),0)</f>
        <v>0</v>
      </c>
      <c r="GO889" s="22">
        <f>IF(HB888&gt;0,ROUND($GD$1*$GO$1,2),0)</f>
        <v>0</v>
      </c>
      <c r="GP889" s="22">
        <f>IF(HB888&gt;0,ROUND($GD$1*$GP$1,2),0)</f>
        <v>0</v>
      </c>
      <c r="GQ889" s="15">
        <f>IF(HB888&gt;0,GK889+SUM(GM889:GP889),0)</f>
        <v>0</v>
      </c>
      <c r="GR889" s="22">
        <f>IF(HB888&gt;0,ROUND(GQ889/12,2),0)</f>
        <v>0</v>
      </c>
      <c r="GS889" s="9">
        <f>INT(GR889)</f>
        <v>0</v>
      </c>
      <c r="GT889" s="23">
        <f>INT((GR889-GS889)*10)/10</f>
        <v>0</v>
      </c>
      <c r="GU889" s="17">
        <f>GR889-GS889-GT889</f>
        <v>0</v>
      </c>
      <c r="GV889" s="23">
        <f>IF(OR(GU889=0.05,GU889=0),GU889,IF(AND(GU889&gt;0.051,GU889&lt;0.1),0.1,IF(AND(GU889&gt;0.001,GU889&lt;0.05),0.05,GU889)))</f>
        <v>0</v>
      </c>
      <c r="GW889" s="23">
        <f>GS889+GT889+GV889</f>
        <v>0</v>
      </c>
      <c r="GX889">
        <f>IF(HB888&gt;0,GX888,0)</f>
        <v>0</v>
      </c>
      <c r="GY889" s="7">
        <f>ROUND(GD889+GJ889+GW889+GX889,2)</f>
        <v>0</v>
      </c>
      <c r="GZ889" s="7">
        <f>IF(AND(GY889&gt;0,GY890=0),GY889,0)</f>
        <v>0</v>
      </c>
      <c r="HA889" s="7">
        <f>IF(HB888&gt;0,HA888,0)</f>
        <v>0</v>
      </c>
      <c r="HB889" s="7">
        <f>IF(ROUND(GY889-HA889,2)&gt;0,ROUND(GY889-HA889,2),0)</f>
        <v>0</v>
      </c>
    </row>
    <row r="890" spans="1:235">
      <c r="BB890">
        <v>888</v>
      </c>
      <c r="BC890" s="7">
        <f>IF(BW889&gt;0,BC889-1000,BC889)</f>
        <v>0</v>
      </c>
      <c r="BD890" s="20">
        <f>IF(BW889&gt;0,ROUND(PMT($F$92/12,$F$96*12,-BC890),5),0)</f>
        <v>0</v>
      </c>
      <c r="BE890" s="15">
        <f>IF(BW889&gt;0,ROUND(BC890*$E$1/1000,2),0)</f>
        <v>0</v>
      </c>
      <c r="BF890" s="15">
        <f>IF(BW889&gt;0,ROUND(MIN(BC890,$F$168)*$BF$1,2),0)</f>
        <v>0</v>
      </c>
      <c r="BG890" s="22">
        <v>0</v>
      </c>
      <c r="BH890" s="22">
        <f>IF(BW889&gt;0,ROUND(MIN(BC890,$F$168)*$BH$1,0),0)</f>
        <v>0</v>
      </c>
      <c r="BI890" s="22">
        <f>IF(BW889&gt;0,ROUND(MIN(BC890,$F$168)*$BI$1,2),0)</f>
        <v>0</v>
      </c>
      <c r="BJ890" s="22">
        <f>IF(BW889&gt;0,ROUND(MIN(BC890,$F$168)*$BJ$1,2),0)</f>
        <v>0</v>
      </c>
      <c r="BK890" s="22">
        <f>IF(BW889&gt;0,ROUND(MIN(BC890,$F$168)*$BK$1,2),0)</f>
        <v>0</v>
      </c>
      <c r="BL890" s="15">
        <f>IF(BW889&gt;0,BF890+SUM(BH890:BK890),0)</f>
        <v>0</v>
      </c>
      <c r="BM890" s="22">
        <f>IF(BW889&gt;0,ROUND(BL890/12,2),0)</f>
        <v>0</v>
      </c>
      <c r="BN890" s="9">
        <f>INT(BM890)</f>
        <v>0</v>
      </c>
      <c r="BO890" s="23">
        <f>INT((BM890-BN890)*10)/10</f>
        <v>0</v>
      </c>
      <c r="BP890" s="17">
        <f>BM890-BN890-BO890</f>
        <v>0</v>
      </c>
      <c r="BQ890" s="23">
        <f>IF(OR(BP890=0.05,BP890=0),BP890,IF(AND(BP890&gt;0.051,BP890&lt;0.1),0.1,IF(AND(BP890&gt;0.001,BP890&lt;0.05),0.05,BP890)))</f>
        <v>0</v>
      </c>
      <c r="BR890" s="23">
        <f>BN890+BO890+BQ890</f>
        <v>0</v>
      </c>
      <c r="BS890">
        <f>IF(BW889&gt;0,BS889,0)</f>
        <v>0</v>
      </c>
      <c r="BT890" s="7">
        <f>SUM(BD890:BE890)+BR890+BS890</f>
        <v>0</v>
      </c>
      <c r="BU890" s="7">
        <f>IF(AND(BT890&gt;0,BT891=0),BT890,0)</f>
        <v>0</v>
      </c>
      <c r="BV890" s="7">
        <f>IF(BW889&gt;0,BV889,0)</f>
        <v>0</v>
      </c>
      <c r="BW890" s="7">
        <f>IF(ROUND(BT890-BV890,2)&gt;0,ROUND(BT890-BV890,2),0)</f>
        <v>0</v>
      </c>
      <c r="CB890">
        <v>888</v>
      </c>
      <c r="CC890" s="7">
        <f>IF(DB889&gt;0,CC889-1000,CC889)</f>
        <v>0</v>
      </c>
      <c r="CD890" s="20">
        <f>IF(DB889&gt;0,ROUND(PMT($F$92/12,$F$96*12,-CC890),5),0)</f>
        <v>0</v>
      </c>
      <c r="CE890" s="15">
        <f>IF(DB889&gt;0,ROUND(CC890*$CE$1/1000,2),0)</f>
        <v>0</v>
      </c>
      <c r="CF890" s="9">
        <f>INT(CE890)</f>
        <v>0</v>
      </c>
      <c r="CG890" s="23">
        <f>INT((CE890-CF890)*10)/10</f>
        <v>0</v>
      </c>
      <c r="CH890" s="17">
        <f>CE890-CF890-CG890</f>
        <v>0</v>
      </c>
      <c r="CI890" s="23">
        <f>IF(OR(CH890=0.05,CH890=0),CH890,IF(AND(CH890&gt;0.051,CH890&lt;0.1),0.1,IF(AND(CH890&gt;0.001,CH890&lt;0.05),0.05,CH890)))</f>
        <v>0</v>
      </c>
      <c r="CJ890" s="23">
        <f>CF890+CG890+CI890</f>
        <v>0</v>
      </c>
      <c r="CK890" s="15">
        <f>IF(DB889&gt;0,ROUND($CD$1*$CK$1,2),0)</f>
        <v>0</v>
      </c>
      <c r="CL890" s="22">
        <v>0</v>
      </c>
      <c r="CM890" s="22">
        <f>IF(DB889&gt;0,ROUND($CD$1*$CM$1,2),0)</f>
        <v>0</v>
      </c>
      <c r="CN890" s="22">
        <f>IF(DB889&gt;0,ROUND($CD$1*$CN$1,2),0)</f>
        <v>0</v>
      </c>
      <c r="CO890" s="22">
        <f>IF(DB889&gt;0,ROUND($CD$1*$CO$1,2),0)</f>
        <v>0</v>
      </c>
      <c r="CP890" s="22">
        <f>IF(DB889&gt;0,ROUND($CD$1*$CP$1,2),0)</f>
        <v>0</v>
      </c>
      <c r="CQ890" s="15">
        <f>IF(DB889&gt;0,CK890+SUM(CM890:CP890),0)</f>
        <v>0</v>
      </c>
      <c r="CR890" s="22">
        <f>IF(DB889&gt;0,ROUND(CQ890/12,2),0)</f>
        <v>0</v>
      </c>
      <c r="CS890" s="9">
        <f>INT(CR890)</f>
        <v>0</v>
      </c>
      <c r="CT890" s="23">
        <f>INT((CR890-CS890)*10)/10</f>
        <v>0</v>
      </c>
      <c r="CU890" s="17">
        <f>CR890-CS890-CT890</f>
        <v>0</v>
      </c>
      <c r="CV890" s="23">
        <f>IF(OR(CU890=0.05,CU890=0),CU890,IF(AND(CU890&gt;0.051,CU890&lt;0.1),0.1,IF(AND(CU890&gt;0.001,CU890&lt;0.05),0.05,CU890)))</f>
        <v>0</v>
      </c>
      <c r="CW890" s="23">
        <f>CS890+CT890+CV890</f>
        <v>0</v>
      </c>
      <c r="CX890">
        <f>IF(DB889&gt;0,CX889,0)</f>
        <v>0</v>
      </c>
      <c r="CY890" s="7">
        <f>ROUND(CD890+CJ890+CW890+CX890,2)</f>
        <v>0</v>
      </c>
      <c r="CZ890" s="7">
        <f>IF(AND(CY890&gt;0,CY891=0),CY890,0)</f>
        <v>0</v>
      </c>
      <c r="DA890" s="7">
        <f>IF(DB889&gt;0,DA889,0)</f>
        <v>0</v>
      </c>
      <c r="DB890" s="7">
        <f>IF(ROUND(CY890-DA890,2)&gt;0,ROUND(CY890-DA890,2),0)</f>
        <v>0</v>
      </c>
      <c r="EB890">
        <v>888</v>
      </c>
      <c r="EC890" s="7">
        <f>IF(FB889&gt;0,EC889-1000,EC889)</f>
        <v>0</v>
      </c>
      <c r="ED890" s="20">
        <f>IF(FB889&gt;0,ROUND(PMT($F$92/12,$F$96*12,-EC890),5),0)</f>
        <v>0</v>
      </c>
      <c r="EE890" s="15">
        <f>IF(FB889&gt;0,ROUND(EC890*$EE$1/1000,2),0)</f>
        <v>0</v>
      </c>
      <c r="EF890" s="9">
        <f>INT(EE890)</f>
        <v>0</v>
      </c>
      <c r="EG890" s="23">
        <f>INT((EE890-EF890)*10)/10</f>
        <v>0</v>
      </c>
      <c r="EH890" s="17">
        <f>EE890-EF890-EG890</f>
        <v>0</v>
      </c>
      <c r="EI890" s="23">
        <f>IF(OR(EH890=0.05,EH890=0),EH890,IF(AND(EH890&gt;0.051,EH890&lt;0.1),0.1,IF(AND(EH890&gt;0.001,EH890&lt;0.05),0.05,EH890)))</f>
        <v>0</v>
      </c>
      <c r="EJ890" s="23">
        <f>EF890+EG890+EI890</f>
        <v>0</v>
      </c>
      <c r="EK890" s="15">
        <f>IF(FB889&gt;0,ROUND($ED$1*$EK$1,2),0)</f>
        <v>0</v>
      </c>
      <c r="EL890" s="22">
        <v>0</v>
      </c>
      <c r="EM890" s="22">
        <f>IF(FB889&gt;0,ROUND($ED$1*$EM$1,0),0)</f>
        <v>0</v>
      </c>
      <c r="EN890" s="22">
        <f>IF(FB889&gt;0,ROUND($ED$1*$EN$1,2),0)</f>
        <v>0</v>
      </c>
      <c r="EO890" s="22">
        <f>IF(FB889&gt;0,ROUND($ED$1*$EO$1,2),0)</f>
        <v>0</v>
      </c>
      <c r="EP890" s="22">
        <f>IF(FB889&gt;0,ROUND($ED$1*$EP$1,2),0)</f>
        <v>0</v>
      </c>
      <c r="EQ890" s="15">
        <f>IF(FB889&gt;0,EK890+SUM(EM890:EP890),0)</f>
        <v>0</v>
      </c>
      <c r="ER890" s="22">
        <f>IF(FB889&gt;0,ROUND(EQ890/12,2),0)</f>
        <v>0</v>
      </c>
      <c r="ES890" s="9">
        <f>INT(ER890)</f>
        <v>0</v>
      </c>
      <c r="ET890" s="23">
        <f>INT((ER890-ES890)*10)/10</f>
        <v>0</v>
      </c>
      <c r="EU890" s="17">
        <f>ER890-ES890-ET890</f>
        <v>0</v>
      </c>
      <c r="EV890" s="23">
        <f>IF(OR(EU890=0.05,EU890=0),EU890,IF(AND(EU890&gt;0.051,EU890&lt;0.1),0.1,IF(AND(EU890&gt;0.001,EU890&lt;0.05),0.05,EU890)))</f>
        <v>0</v>
      </c>
      <c r="EW890" s="23">
        <f>ES890+ET890+EV890</f>
        <v>0</v>
      </c>
      <c r="EX890">
        <f>IF(FB889&gt;0,EX889,0)</f>
        <v>0</v>
      </c>
      <c r="EY890" s="7">
        <f>ROUND(ED890+EJ890+EW890+EX890,2)</f>
        <v>0</v>
      </c>
      <c r="EZ890" s="7">
        <f>IF(AND(EY890&gt;0,EY891=0),EY890,0)</f>
        <v>0</v>
      </c>
      <c r="FA890" s="7">
        <f>IF(FB889&gt;0,FA889,0)</f>
        <v>0</v>
      </c>
      <c r="FB890" s="7">
        <f>IF(ROUND(EY890-FA890,2)&gt;0,ROUND(EY890-FA890,2),0)</f>
        <v>0</v>
      </c>
      <c r="GB890">
        <v>888</v>
      </c>
      <c r="GC890" s="7">
        <f>IF(HB889&gt;0,GC889-1000,GC889)</f>
        <v>0</v>
      </c>
      <c r="GD890" s="20">
        <f>IF(HB889&gt;0,ROUND(PMT($F$92/12,$F$96*12,-GC890),5),0)</f>
        <v>0</v>
      </c>
      <c r="GE890" s="15">
        <f>IF(HB889&gt;0,ROUND(GC890*$GE$1/1000,2),0)</f>
        <v>0</v>
      </c>
      <c r="GF890" s="9">
        <f>INT(GE890)</f>
        <v>0</v>
      </c>
      <c r="GG890" s="23">
        <f>INT((GE890-GF890)*10)/10</f>
        <v>0</v>
      </c>
      <c r="GH890" s="17">
        <f>GE890-GF890-GG890</f>
        <v>0</v>
      </c>
      <c r="GI890" s="23">
        <f>IF(OR(GH890=0.05,GH890=0),GH890,IF(AND(GH890&gt;0.051,GH890&lt;0.1),0.1,IF(AND(GH890&gt;0.001,GH890&lt;0.05),0.05,GH890)))</f>
        <v>0</v>
      </c>
      <c r="GJ890" s="23">
        <f>GF890+GG890+GI890</f>
        <v>0</v>
      </c>
      <c r="GK890" s="15">
        <f>IF(HB889&gt;0,ROUND($GD$1*$GK$1,2),0)</f>
        <v>0</v>
      </c>
      <c r="GL890" s="22">
        <v>0</v>
      </c>
      <c r="GM890" s="22">
        <f>IF(HB889&gt;0,ROUND($GD$1*$GM$1,0),0)</f>
        <v>0</v>
      </c>
      <c r="GN890" s="22">
        <f>IF(HB889&gt;0,ROUND($GD$1*$GN$1,2),0)</f>
        <v>0</v>
      </c>
      <c r="GO890" s="22">
        <f>IF(HB889&gt;0,ROUND($GD$1*$GO$1,2),0)</f>
        <v>0</v>
      </c>
      <c r="GP890" s="22">
        <f>IF(HB889&gt;0,ROUND($GD$1*$GP$1,2),0)</f>
        <v>0</v>
      </c>
      <c r="GQ890" s="15">
        <f>IF(HB889&gt;0,GK890+SUM(GM890:GP890),0)</f>
        <v>0</v>
      </c>
      <c r="GR890" s="22">
        <f>IF(HB889&gt;0,ROUND(GQ890/12,2),0)</f>
        <v>0</v>
      </c>
      <c r="GS890" s="9">
        <f>INT(GR890)</f>
        <v>0</v>
      </c>
      <c r="GT890" s="23">
        <f>INT((GR890-GS890)*10)/10</f>
        <v>0</v>
      </c>
      <c r="GU890" s="17">
        <f>GR890-GS890-GT890</f>
        <v>0</v>
      </c>
      <c r="GV890" s="23">
        <f>IF(OR(GU890=0.05,GU890=0),GU890,IF(AND(GU890&gt;0.051,GU890&lt;0.1),0.1,IF(AND(GU890&gt;0.001,GU890&lt;0.05),0.05,GU890)))</f>
        <v>0</v>
      </c>
      <c r="GW890" s="23">
        <f>GS890+GT890+GV890</f>
        <v>0</v>
      </c>
      <c r="GX890">
        <f>IF(HB889&gt;0,GX889,0)</f>
        <v>0</v>
      </c>
      <c r="GY890" s="7">
        <f>ROUND(GD890+GJ890+GW890+GX890,2)</f>
        <v>0</v>
      </c>
      <c r="GZ890" s="7">
        <f>IF(AND(GY890&gt;0,GY891=0),GY890,0)</f>
        <v>0</v>
      </c>
      <c r="HA890" s="7">
        <f>IF(HB889&gt;0,HA889,0)</f>
        <v>0</v>
      </c>
      <c r="HB890" s="7">
        <f>IF(ROUND(GY890-HA890,2)&gt;0,ROUND(GY890-HA890,2),0)</f>
        <v>0</v>
      </c>
    </row>
    <row r="891" spans="1:235">
      <c r="BB891">
        <v>889</v>
      </c>
      <c r="BC891" s="7">
        <f>IF(BW890&gt;0,BC890-1000,BC890)</f>
        <v>0</v>
      </c>
      <c r="BD891" s="20">
        <f>IF(BW890&gt;0,ROUND(PMT($F$92/12,$F$96*12,-BC891),5),0)</f>
        <v>0</v>
      </c>
      <c r="BE891" s="15">
        <f>IF(BW890&gt;0,ROUND(BC891*$E$1/1000,2),0)</f>
        <v>0</v>
      </c>
      <c r="BF891" s="15">
        <f>IF(BW890&gt;0,ROUND(MIN(BC891,$F$168)*$BF$1,2),0)</f>
        <v>0</v>
      </c>
      <c r="BG891" s="22">
        <v>0</v>
      </c>
      <c r="BH891" s="22">
        <f>IF(BW890&gt;0,ROUND(MIN(BC891,$F$168)*$BH$1,0),0)</f>
        <v>0</v>
      </c>
      <c r="BI891" s="22">
        <f>IF(BW890&gt;0,ROUND(MIN(BC891,$F$168)*$BI$1,2),0)</f>
        <v>0</v>
      </c>
      <c r="BJ891" s="22">
        <f>IF(BW890&gt;0,ROUND(MIN(BC891,$F$168)*$BJ$1,2),0)</f>
        <v>0</v>
      </c>
      <c r="BK891" s="22">
        <f>IF(BW890&gt;0,ROUND(MIN(BC891,$F$168)*$BK$1,2),0)</f>
        <v>0</v>
      </c>
      <c r="BL891" s="15">
        <f>IF(BW890&gt;0,BF891+SUM(BH891:BK891),0)</f>
        <v>0</v>
      </c>
      <c r="BM891" s="22">
        <f>IF(BW890&gt;0,ROUND(BL891/12,2),0)</f>
        <v>0</v>
      </c>
      <c r="BN891" s="9">
        <f>INT(BM891)</f>
        <v>0</v>
      </c>
      <c r="BO891" s="23">
        <f>INT((BM891-BN891)*10)/10</f>
        <v>0</v>
      </c>
      <c r="BP891" s="17">
        <f>BM891-BN891-BO891</f>
        <v>0</v>
      </c>
      <c r="BQ891" s="23">
        <f>IF(OR(BP891=0.05,BP891=0),BP891,IF(AND(BP891&gt;0.051,BP891&lt;0.1),0.1,IF(AND(BP891&gt;0.001,BP891&lt;0.05),0.05,BP891)))</f>
        <v>0</v>
      </c>
      <c r="BR891" s="23">
        <f>BN891+BO891+BQ891</f>
        <v>0</v>
      </c>
      <c r="BS891">
        <f>IF(BW890&gt;0,BS890,0)</f>
        <v>0</v>
      </c>
      <c r="BT891" s="7">
        <f>SUM(BD891:BE891)+BR891+BS891</f>
        <v>0</v>
      </c>
      <c r="BU891" s="7">
        <f>IF(AND(BT891&gt;0,BT892=0),BT891,0)</f>
        <v>0</v>
      </c>
      <c r="BV891" s="7">
        <f>IF(BW890&gt;0,BV890,0)</f>
        <v>0</v>
      </c>
      <c r="BW891" s="7">
        <f>IF(ROUND(BT891-BV891,2)&gt;0,ROUND(BT891-BV891,2),0)</f>
        <v>0</v>
      </c>
      <c r="CB891">
        <v>889</v>
      </c>
      <c r="CC891" s="7">
        <f>IF(DB890&gt;0,CC890-1000,CC890)</f>
        <v>0</v>
      </c>
      <c r="CD891" s="20">
        <f>IF(DB890&gt;0,ROUND(PMT($F$92/12,$F$96*12,-CC891),5),0)</f>
        <v>0</v>
      </c>
      <c r="CE891" s="15">
        <f>IF(DB890&gt;0,ROUND(CC891*$CE$1/1000,2),0)</f>
        <v>0</v>
      </c>
      <c r="CF891" s="9">
        <f>INT(CE891)</f>
        <v>0</v>
      </c>
      <c r="CG891" s="23">
        <f>INT((CE891-CF891)*10)/10</f>
        <v>0</v>
      </c>
      <c r="CH891" s="17">
        <f>CE891-CF891-CG891</f>
        <v>0</v>
      </c>
      <c r="CI891" s="23">
        <f>IF(OR(CH891=0.05,CH891=0),CH891,IF(AND(CH891&gt;0.051,CH891&lt;0.1),0.1,IF(AND(CH891&gt;0.001,CH891&lt;0.05),0.05,CH891)))</f>
        <v>0</v>
      </c>
      <c r="CJ891" s="23">
        <f>CF891+CG891+CI891</f>
        <v>0</v>
      </c>
      <c r="CK891" s="15">
        <f>IF(DB890&gt;0,ROUND($CD$1*$CK$1,2),0)</f>
        <v>0</v>
      </c>
      <c r="CL891" s="22">
        <v>0</v>
      </c>
      <c r="CM891" s="22">
        <f>IF(DB890&gt;0,ROUND($CD$1*$CM$1,2),0)</f>
        <v>0</v>
      </c>
      <c r="CN891" s="22">
        <f>IF(DB890&gt;0,ROUND($CD$1*$CN$1,2),0)</f>
        <v>0</v>
      </c>
      <c r="CO891" s="22">
        <f>IF(DB890&gt;0,ROUND($CD$1*$CO$1,2),0)</f>
        <v>0</v>
      </c>
      <c r="CP891" s="22">
        <f>IF(DB890&gt;0,ROUND($CD$1*$CP$1,2),0)</f>
        <v>0</v>
      </c>
      <c r="CQ891" s="15">
        <f>IF(DB890&gt;0,CK891+SUM(CM891:CP891),0)</f>
        <v>0</v>
      </c>
      <c r="CR891" s="22">
        <f>IF(DB890&gt;0,ROUND(CQ891/12,2),0)</f>
        <v>0</v>
      </c>
      <c r="CS891" s="9">
        <f>INT(CR891)</f>
        <v>0</v>
      </c>
      <c r="CT891" s="23">
        <f>INT((CR891-CS891)*10)/10</f>
        <v>0</v>
      </c>
      <c r="CU891" s="17">
        <f>CR891-CS891-CT891</f>
        <v>0</v>
      </c>
      <c r="CV891" s="23">
        <f>IF(OR(CU891=0.05,CU891=0),CU891,IF(AND(CU891&gt;0.051,CU891&lt;0.1),0.1,IF(AND(CU891&gt;0.001,CU891&lt;0.05),0.05,CU891)))</f>
        <v>0</v>
      </c>
      <c r="CW891" s="23">
        <f>CS891+CT891+CV891</f>
        <v>0</v>
      </c>
      <c r="CX891">
        <f>IF(DB890&gt;0,CX890,0)</f>
        <v>0</v>
      </c>
      <c r="CY891" s="7">
        <f>ROUND(CD891+CJ891+CW891+CX891,2)</f>
        <v>0</v>
      </c>
      <c r="CZ891" s="7">
        <f>IF(AND(CY891&gt;0,CY892=0),CY891,0)</f>
        <v>0</v>
      </c>
      <c r="DA891" s="7">
        <f>IF(DB890&gt;0,DA890,0)</f>
        <v>0</v>
      </c>
      <c r="DB891" s="7">
        <f>IF(ROUND(CY891-DA891,2)&gt;0,ROUND(CY891-DA891,2),0)</f>
        <v>0</v>
      </c>
      <c r="EB891">
        <v>889</v>
      </c>
      <c r="EC891" s="7">
        <f>IF(FB890&gt;0,EC890-1000,EC890)</f>
        <v>0</v>
      </c>
      <c r="ED891" s="20">
        <f>IF(FB890&gt;0,ROUND(PMT($F$92/12,$F$96*12,-EC891),5),0)</f>
        <v>0</v>
      </c>
      <c r="EE891" s="15">
        <f>IF(FB890&gt;0,ROUND(EC891*$EE$1/1000,2),0)</f>
        <v>0</v>
      </c>
      <c r="EF891" s="9">
        <f>INT(EE891)</f>
        <v>0</v>
      </c>
      <c r="EG891" s="23">
        <f>INT((EE891-EF891)*10)/10</f>
        <v>0</v>
      </c>
      <c r="EH891" s="17">
        <f>EE891-EF891-EG891</f>
        <v>0</v>
      </c>
      <c r="EI891" s="23">
        <f>IF(OR(EH891=0.05,EH891=0),EH891,IF(AND(EH891&gt;0.051,EH891&lt;0.1),0.1,IF(AND(EH891&gt;0.001,EH891&lt;0.05),0.05,EH891)))</f>
        <v>0</v>
      </c>
      <c r="EJ891" s="23">
        <f>EF891+EG891+EI891</f>
        <v>0</v>
      </c>
      <c r="EK891" s="15">
        <f>IF(FB890&gt;0,ROUND($ED$1*$EK$1,2),0)</f>
        <v>0</v>
      </c>
      <c r="EL891" s="22">
        <v>0</v>
      </c>
      <c r="EM891" s="22">
        <f>IF(FB890&gt;0,ROUND($ED$1*$EM$1,0),0)</f>
        <v>0</v>
      </c>
      <c r="EN891" s="22">
        <f>IF(FB890&gt;0,ROUND($ED$1*$EN$1,2),0)</f>
        <v>0</v>
      </c>
      <c r="EO891" s="22">
        <f>IF(FB890&gt;0,ROUND($ED$1*$EO$1,2),0)</f>
        <v>0</v>
      </c>
      <c r="EP891" s="22">
        <f>IF(FB890&gt;0,ROUND($ED$1*$EP$1,2),0)</f>
        <v>0</v>
      </c>
      <c r="EQ891" s="15">
        <f>IF(FB890&gt;0,EK891+SUM(EM891:EP891),0)</f>
        <v>0</v>
      </c>
      <c r="ER891" s="22">
        <f>IF(FB890&gt;0,ROUND(EQ891/12,2),0)</f>
        <v>0</v>
      </c>
      <c r="ES891" s="9">
        <f>INT(ER891)</f>
        <v>0</v>
      </c>
      <c r="ET891" s="23">
        <f>INT((ER891-ES891)*10)/10</f>
        <v>0</v>
      </c>
      <c r="EU891" s="17">
        <f>ER891-ES891-ET891</f>
        <v>0</v>
      </c>
      <c r="EV891" s="23">
        <f>IF(OR(EU891=0.05,EU891=0),EU891,IF(AND(EU891&gt;0.051,EU891&lt;0.1),0.1,IF(AND(EU891&gt;0.001,EU891&lt;0.05),0.05,EU891)))</f>
        <v>0</v>
      </c>
      <c r="EW891" s="23">
        <f>ES891+ET891+EV891</f>
        <v>0</v>
      </c>
      <c r="EX891">
        <f>IF(FB890&gt;0,EX890,0)</f>
        <v>0</v>
      </c>
      <c r="EY891" s="7">
        <f>ROUND(ED891+EJ891+EW891+EX891,2)</f>
        <v>0</v>
      </c>
      <c r="EZ891" s="7">
        <f>IF(AND(EY891&gt;0,EY892=0),EY891,0)</f>
        <v>0</v>
      </c>
      <c r="FA891" s="7">
        <f>IF(FB890&gt;0,FA890,0)</f>
        <v>0</v>
      </c>
      <c r="FB891" s="7">
        <f>IF(ROUND(EY891-FA891,2)&gt;0,ROUND(EY891-FA891,2),0)</f>
        <v>0</v>
      </c>
      <c r="GB891">
        <v>889</v>
      </c>
      <c r="GC891" s="7">
        <f>IF(HB890&gt;0,GC890-1000,GC890)</f>
        <v>0</v>
      </c>
      <c r="GD891" s="20">
        <f>IF(HB890&gt;0,ROUND(PMT($F$92/12,$F$96*12,-GC891),5),0)</f>
        <v>0</v>
      </c>
      <c r="GE891" s="15">
        <f>IF(HB890&gt;0,ROUND(GC891*$GE$1/1000,2),0)</f>
        <v>0</v>
      </c>
      <c r="GF891" s="9">
        <f>INT(GE891)</f>
        <v>0</v>
      </c>
      <c r="GG891" s="23">
        <f>INT((GE891-GF891)*10)/10</f>
        <v>0</v>
      </c>
      <c r="GH891" s="17">
        <f>GE891-GF891-GG891</f>
        <v>0</v>
      </c>
      <c r="GI891" s="23">
        <f>IF(OR(GH891=0.05,GH891=0),GH891,IF(AND(GH891&gt;0.051,GH891&lt;0.1),0.1,IF(AND(GH891&gt;0.001,GH891&lt;0.05),0.05,GH891)))</f>
        <v>0</v>
      </c>
      <c r="GJ891" s="23">
        <f>GF891+GG891+GI891</f>
        <v>0</v>
      </c>
      <c r="GK891" s="15">
        <f>IF(HB890&gt;0,ROUND($GD$1*$GK$1,2),0)</f>
        <v>0</v>
      </c>
      <c r="GL891" s="22">
        <v>0</v>
      </c>
      <c r="GM891" s="22">
        <f>IF(HB890&gt;0,ROUND($GD$1*$GM$1,0),0)</f>
        <v>0</v>
      </c>
      <c r="GN891" s="22">
        <f>IF(HB890&gt;0,ROUND($GD$1*$GN$1,2),0)</f>
        <v>0</v>
      </c>
      <c r="GO891" s="22">
        <f>IF(HB890&gt;0,ROUND($GD$1*$GO$1,2),0)</f>
        <v>0</v>
      </c>
      <c r="GP891" s="22">
        <f>IF(HB890&gt;0,ROUND($GD$1*$GP$1,2),0)</f>
        <v>0</v>
      </c>
      <c r="GQ891" s="15">
        <f>IF(HB890&gt;0,GK891+SUM(GM891:GP891),0)</f>
        <v>0</v>
      </c>
      <c r="GR891" s="22">
        <f>IF(HB890&gt;0,ROUND(GQ891/12,2),0)</f>
        <v>0</v>
      </c>
      <c r="GS891" s="9">
        <f>INT(GR891)</f>
        <v>0</v>
      </c>
      <c r="GT891" s="23">
        <f>INT((GR891-GS891)*10)/10</f>
        <v>0</v>
      </c>
      <c r="GU891" s="17">
        <f>GR891-GS891-GT891</f>
        <v>0</v>
      </c>
      <c r="GV891" s="23">
        <f>IF(OR(GU891=0.05,GU891=0),GU891,IF(AND(GU891&gt;0.051,GU891&lt;0.1),0.1,IF(AND(GU891&gt;0.001,GU891&lt;0.05),0.05,GU891)))</f>
        <v>0</v>
      </c>
      <c r="GW891" s="23">
        <f>GS891+GT891+GV891</f>
        <v>0</v>
      </c>
      <c r="GX891">
        <f>IF(HB890&gt;0,GX890,0)</f>
        <v>0</v>
      </c>
      <c r="GY891" s="7">
        <f>ROUND(GD891+GJ891+GW891+GX891,2)</f>
        <v>0</v>
      </c>
      <c r="GZ891" s="7">
        <f>IF(AND(GY891&gt;0,GY892=0),GY891,0)</f>
        <v>0</v>
      </c>
      <c r="HA891" s="7">
        <f>IF(HB890&gt;0,HA890,0)</f>
        <v>0</v>
      </c>
      <c r="HB891" s="7">
        <f>IF(ROUND(GY891-HA891,2)&gt;0,ROUND(GY891-HA891,2),0)</f>
        <v>0</v>
      </c>
    </row>
    <row r="892" spans="1:235">
      <c r="BB892">
        <v>890</v>
      </c>
      <c r="BC892" s="7">
        <f>IF(BW891&gt;0,BC891-1000,BC891)</f>
        <v>0</v>
      </c>
      <c r="BD892" s="20">
        <f>IF(BW891&gt;0,ROUND(PMT($F$92/12,$F$96*12,-BC892),5),0)</f>
        <v>0</v>
      </c>
      <c r="BE892" s="15">
        <f>IF(BW891&gt;0,ROUND(BC892*$E$1/1000,2),0)</f>
        <v>0</v>
      </c>
      <c r="BF892" s="15">
        <f>IF(BW891&gt;0,ROUND(MIN(BC892,$F$168)*$BF$1,2),0)</f>
        <v>0</v>
      </c>
      <c r="BG892" s="22">
        <v>0</v>
      </c>
      <c r="BH892" s="22">
        <f>IF(BW891&gt;0,ROUND(MIN(BC892,$F$168)*$BH$1,0),0)</f>
        <v>0</v>
      </c>
      <c r="BI892" s="22">
        <f>IF(BW891&gt;0,ROUND(MIN(BC892,$F$168)*$BI$1,2),0)</f>
        <v>0</v>
      </c>
      <c r="BJ892" s="22">
        <f>IF(BW891&gt;0,ROUND(MIN(BC892,$F$168)*$BJ$1,2),0)</f>
        <v>0</v>
      </c>
      <c r="BK892" s="22">
        <f>IF(BW891&gt;0,ROUND(MIN(BC892,$F$168)*$BK$1,2),0)</f>
        <v>0</v>
      </c>
      <c r="BL892" s="15">
        <f>IF(BW891&gt;0,BF892+SUM(BH892:BK892),0)</f>
        <v>0</v>
      </c>
      <c r="BM892" s="22">
        <f>IF(BW891&gt;0,ROUND(BL892/12,2),0)</f>
        <v>0</v>
      </c>
      <c r="BN892" s="9">
        <f>INT(BM892)</f>
        <v>0</v>
      </c>
      <c r="BO892" s="23">
        <f>INT((BM892-BN892)*10)/10</f>
        <v>0</v>
      </c>
      <c r="BP892" s="17">
        <f>BM892-BN892-BO892</f>
        <v>0</v>
      </c>
      <c r="BQ892" s="23">
        <f>IF(OR(BP892=0.05,BP892=0),BP892,IF(AND(BP892&gt;0.051,BP892&lt;0.1),0.1,IF(AND(BP892&gt;0.001,BP892&lt;0.05),0.05,BP892)))</f>
        <v>0</v>
      </c>
      <c r="BR892" s="23">
        <f>BN892+BO892+BQ892</f>
        <v>0</v>
      </c>
      <c r="BS892">
        <f>IF(BW891&gt;0,BS891,0)</f>
        <v>0</v>
      </c>
      <c r="BT892" s="7">
        <f>SUM(BD892:BE892)+BR892+BS892</f>
        <v>0</v>
      </c>
      <c r="BU892" s="7">
        <f>IF(AND(BT892&gt;0,BT893=0),BT892,0)</f>
        <v>0</v>
      </c>
      <c r="BV892" s="7">
        <f>IF(BW891&gt;0,BV891,0)</f>
        <v>0</v>
      </c>
      <c r="BW892" s="7">
        <f>IF(ROUND(BT892-BV892,2)&gt;0,ROUND(BT892-BV892,2),0)</f>
        <v>0</v>
      </c>
      <c r="CB892">
        <v>890</v>
      </c>
      <c r="CC892" s="7">
        <f>IF(DB891&gt;0,CC891-1000,CC891)</f>
        <v>0</v>
      </c>
      <c r="CD892" s="20">
        <f>IF(DB891&gt;0,ROUND(PMT($F$92/12,$F$96*12,-CC892),5),0)</f>
        <v>0</v>
      </c>
      <c r="CE892" s="15">
        <f>IF(DB891&gt;0,ROUND(CC892*$CE$1/1000,2),0)</f>
        <v>0</v>
      </c>
      <c r="CF892" s="9">
        <f>INT(CE892)</f>
        <v>0</v>
      </c>
      <c r="CG892" s="23">
        <f>INT((CE892-CF892)*10)/10</f>
        <v>0</v>
      </c>
      <c r="CH892" s="17">
        <f>CE892-CF892-CG892</f>
        <v>0</v>
      </c>
      <c r="CI892" s="23">
        <f>IF(OR(CH892=0.05,CH892=0),CH892,IF(AND(CH892&gt;0.051,CH892&lt;0.1),0.1,IF(AND(CH892&gt;0.001,CH892&lt;0.05),0.05,CH892)))</f>
        <v>0</v>
      </c>
      <c r="CJ892" s="23">
        <f>CF892+CG892+CI892</f>
        <v>0</v>
      </c>
      <c r="CK892" s="15">
        <f>IF(DB891&gt;0,ROUND($CD$1*$CK$1,2),0)</f>
        <v>0</v>
      </c>
      <c r="CL892" s="22">
        <v>0</v>
      </c>
      <c r="CM892" s="22">
        <f>IF(DB891&gt;0,ROUND($CD$1*$CM$1,2),0)</f>
        <v>0</v>
      </c>
      <c r="CN892" s="22">
        <f>IF(DB891&gt;0,ROUND($CD$1*$CN$1,2),0)</f>
        <v>0</v>
      </c>
      <c r="CO892" s="22">
        <f>IF(DB891&gt;0,ROUND($CD$1*$CO$1,2),0)</f>
        <v>0</v>
      </c>
      <c r="CP892" s="22">
        <f>IF(DB891&gt;0,ROUND($CD$1*$CP$1,2),0)</f>
        <v>0</v>
      </c>
      <c r="CQ892" s="15">
        <f>IF(DB891&gt;0,CK892+SUM(CM892:CP892),0)</f>
        <v>0</v>
      </c>
      <c r="CR892" s="22">
        <f>IF(DB891&gt;0,ROUND(CQ892/12,2),0)</f>
        <v>0</v>
      </c>
      <c r="CS892" s="9">
        <f>INT(CR892)</f>
        <v>0</v>
      </c>
      <c r="CT892" s="23">
        <f>INT((CR892-CS892)*10)/10</f>
        <v>0</v>
      </c>
      <c r="CU892" s="17">
        <f>CR892-CS892-CT892</f>
        <v>0</v>
      </c>
      <c r="CV892" s="23">
        <f>IF(OR(CU892=0.05,CU892=0),CU892,IF(AND(CU892&gt;0.051,CU892&lt;0.1),0.1,IF(AND(CU892&gt;0.001,CU892&lt;0.05),0.05,CU892)))</f>
        <v>0</v>
      </c>
      <c r="CW892" s="23">
        <f>CS892+CT892+CV892</f>
        <v>0</v>
      </c>
      <c r="CX892">
        <f>IF(DB891&gt;0,CX891,0)</f>
        <v>0</v>
      </c>
      <c r="CY892" s="7">
        <f>ROUND(CD892+CJ892+CW892+CX892,2)</f>
        <v>0</v>
      </c>
      <c r="CZ892" s="7">
        <f>IF(AND(CY892&gt;0,CY893=0),CY892,0)</f>
        <v>0</v>
      </c>
      <c r="DA892" s="7">
        <f>IF(DB891&gt;0,DA891,0)</f>
        <v>0</v>
      </c>
      <c r="DB892" s="7">
        <f>IF(ROUND(CY892-DA892,2)&gt;0,ROUND(CY892-DA892,2),0)</f>
        <v>0</v>
      </c>
      <c r="EB892">
        <v>890</v>
      </c>
      <c r="EC892" s="7">
        <f>IF(FB891&gt;0,EC891-1000,EC891)</f>
        <v>0</v>
      </c>
      <c r="ED892" s="20">
        <f>IF(FB891&gt;0,ROUND(PMT($F$92/12,$F$96*12,-EC892),5),0)</f>
        <v>0</v>
      </c>
      <c r="EE892" s="15">
        <f>IF(FB891&gt;0,ROUND(EC892*$EE$1/1000,2),0)</f>
        <v>0</v>
      </c>
      <c r="EF892" s="9">
        <f>INT(EE892)</f>
        <v>0</v>
      </c>
      <c r="EG892" s="23">
        <f>INT((EE892-EF892)*10)/10</f>
        <v>0</v>
      </c>
      <c r="EH892" s="17">
        <f>EE892-EF892-EG892</f>
        <v>0</v>
      </c>
      <c r="EI892" s="23">
        <f>IF(OR(EH892=0.05,EH892=0),EH892,IF(AND(EH892&gt;0.051,EH892&lt;0.1),0.1,IF(AND(EH892&gt;0.001,EH892&lt;0.05),0.05,EH892)))</f>
        <v>0</v>
      </c>
      <c r="EJ892" s="23">
        <f>EF892+EG892+EI892</f>
        <v>0</v>
      </c>
      <c r="EK892" s="15">
        <f>IF(FB891&gt;0,ROUND($ED$1*$EK$1,2),0)</f>
        <v>0</v>
      </c>
      <c r="EL892" s="22">
        <v>0</v>
      </c>
      <c r="EM892" s="22">
        <f>IF(FB891&gt;0,ROUND($ED$1*$EM$1,0),0)</f>
        <v>0</v>
      </c>
      <c r="EN892" s="22">
        <f>IF(FB891&gt;0,ROUND($ED$1*$EN$1,2),0)</f>
        <v>0</v>
      </c>
      <c r="EO892" s="22">
        <f>IF(FB891&gt;0,ROUND($ED$1*$EO$1,2),0)</f>
        <v>0</v>
      </c>
      <c r="EP892" s="22">
        <f>IF(FB891&gt;0,ROUND($ED$1*$EP$1,2),0)</f>
        <v>0</v>
      </c>
      <c r="EQ892" s="15">
        <f>IF(FB891&gt;0,EK892+SUM(EM892:EP892),0)</f>
        <v>0</v>
      </c>
      <c r="ER892" s="22">
        <f>IF(FB891&gt;0,ROUND(EQ892/12,2),0)</f>
        <v>0</v>
      </c>
      <c r="ES892" s="9">
        <f>INT(ER892)</f>
        <v>0</v>
      </c>
      <c r="ET892" s="23">
        <f>INT((ER892-ES892)*10)/10</f>
        <v>0</v>
      </c>
      <c r="EU892" s="17">
        <f>ER892-ES892-ET892</f>
        <v>0</v>
      </c>
      <c r="EV892" s="23">
        <f>IF(OR(EU892=0.05,EU892=0),EU892,IF(AND(EU892&gt;0.051,EU892&lt;0.1),0.1,IF(AND(EU892&gt;0.001,EU892&lt;0.05),0.05,EU892)))</f>
        <v>0</v>
      </c>
      <c r="EW892" s="23">
        <f>ES892+ET892+EV892</f>
        <v>0</v>
      </c>
      <c r="EX892">
        <f>IF(FB891&gt;0,EX891,0)</f>
        <v>0</v>
      </c>
      <c r="EY892" s="7">
        <f>ROUND(ED892+EJ892+EW892+EX892,2)</f>
        <v>0</v>
      </c>
      <c r="EZ892" s="7">
        <f>IF(AND(EY892&gt;0,EY893=0),EY892,0)</f>
        <v>0</v>
      </c>
      <c r="FA892" s="7">
        <f>IF(FB891&gt;0,FA891,0)</f>
        <v>0</v>
      </c>
      <c r="FB892" s="7">
        <f>IF(ROUND(EY892-FA892,2)&gt;0,ROUND(EY892-FA892,2),0)</f>
        <v>0</v>
      </c>
      <c r="GB892">
        <v>890</v>
      </c>
      <c r="GC892" s="7">
        <f>IF(HB891&gt;0,GC891-1000,GC891)</f>
        <v>0</v>
      </c>
      <c r="GD892" s="20">
        <f>IF(HB891&gt;0,ROUND(PMT($F$92/12,$F$96*12,-GC892),5),0)</f>
        <v>0</v>
      </c>
      <c r="GE892" s="15">
        <f>IF(HB891&gt;0,ROUND(GC892*$GE$1/1000,2),0)</f>
        <v>0</v>
      </c>
      <c r="GF892" s="9">
        <f>INT(GE892)</f>
        <v>0</v>
      </c>
      <c r="GG892" s="23">
        <f>INT((GE892-GF892)*10)/10</f>
        <v>0</v>
      </c>
      <c r="GH892" s="17">
        <f>GE892-GF892-GG892</f>
        <v>0</v>
      </c>
      <c r="GI892" s="23">
        <f>IF(OR(GH892=0.05,GH892=0),GH892,IF(AND(GH892&gt;0.051,GH892&lt;0.1),0.1,IF(AND(GH892&gt;0.001,GH892&lt;0.05),0.05,GH892)))</f>
        <v>0</v>
      </c>
      <c r="GJ892" s="23">
        <f>GF892+GG892+GI892</f>
        <v>0</v>
      </c>
      <c r="GK892" s="15">
        <f>IF(HB891&gt;0,ROUND($GD$1*$GK$1,2),0)</f>
        <v>0</v>
      </c>
      <c r="GL892" s="22">
        <v>0</v>
      </c>
      <c r="GM892" s="22">
        <f>IF(HB891&gt;0,ROUND($GD$1*$GM$1,0),0)</f>
        <v>0</v>
      </c>
      <c r="GN892" s="22">
        <f>IF(HB891&gt;0,ROUND($GD$1*$GN$1,2),0)</f>
        <v>0</v>
      </c>
      <c r="GO892" s="22">
        <f>IF(HB891&gt;0,ROUND($GD$1*$GO$1,2),0)</f>
        <v>0</v>
      </c>
      <c r="GP892" s="22">
        <f>IF(HB891&gt;0,ROUND($GD$1*$GP$1,2),0)</f>
        <v>0</v>
      </c>
      <c r="GQ892" s="15">
        <f>IF(HB891&gt;0,GK892+SUM(GM892:GP892),0)</f>
        <v>0</v>
      </c>
      <c r="GR892" s="22">
        <f>IF(HB891&gt;0,ROUND(GQ892/12,2),0)</f>
        <v>0</v>
      </c>
      <c r="GS892" s="9">
        <f>INT(GR892)</f>
        <v>0</v>
      </c>
      <c r="GT892" s="23">
        <f>INT((GR892-GS892)*10)/10</f>
        <v>0</v>
      </c>
      <c r="GU892" s="17">
        <f>GR892-GS892-GT892</f>
        <v>0</v>
      </c>
      <c r="GV892" s="23">
        <f>IF(OR(GU892=0.05,GU892=0),GU892,IF(AND(GU892&gt;0.051,GU892&lt;0.1),0.1,IF(AND(GU892&gt;0.001,GU892&lt;0.05),0.05,GU892)))</f>
        <v>0</v>
      </c>
      <c r="GW892" s="23">
        <f>GS892+GT892+GV892</f>
        <v>0</v>
      </c>
      <c r="GX892">
        <f>IF(HB891&gt;0,GX891,0)</f>
        <v>0</v>
      </c>
      <c r="GY892" s="7">
        <f>ROUND(GD892+GJ892+GW892+GX892,2)</f>
        <v>0</v>
      </c>
      <c r="GZ892" s="7">
        <f>IF(AND(GY892&gt;0,GY893=0),GY892,0)</f>
        <v>0</v>
      </c>
      <c r="HA892" s="7">
        <f>IF(HB891&gt;0,HA891,0)</f>
        <v>0</v>
      </c>
      <c r="HB892" s="7">
        <f>IF(ROUND(GY892-HA892,2)&gt;0,ROUND(GY892-HA892,2),0)</f>
        <v>0</v>
      </c>
    </row>
    <row r="893" spans="1:235">
      <c r="BB893">
        <v>891</v>
      </c>
      <c r="BC893" s="7">
        <f>IF(BW892&gt;0,BC892-1000,BC892)</f>
        <v>0</v>
      </c>
      <c r="BD893" s="20">
        <f>IF(BW892&gt;0,ROUND(PMT($F$92/12,$F$96*12,-BC893),5),0)</f>
        <v>0</v>
      </c>
      <c r="BE893" s="15">
        <f>IF(BW892&gt;0,ROUND(BC893*$E$1/1000,2),0)</f>
        <v>0</v>
      </c>
      <c r="BF893" s="15">
        <f>IF(BW892&gt;0,ROUND(MIN(BC893,$F$168)*$BF$1,2),0)</f>
        <v>0</v>
      </c>
      <c r="BG893" s="22">
        <v>0</v>
      </c>
      <c r="BH893" s="22">
        <f>IF(BW892&gt;0,ROUND(MIN(BC893,$F$168)*$BH$1,0),0)</f>
        <v>0</v>
      </c>
      <c r="BI893" s="22">
        <f>IF(BW892&gt;0,ROUND(MIN(BC893,$F$168)*$BI$1,2),0)</f>
        <v>0</v>
      </c>
      <c r="BJ893" s="22">
        <f>IF(BW892&gt;0,ROUND(MIN(BC893,$F$168)*$BJ$1,2),0)</f>
        <v>0</v>
      </c>
      <c r="BK893" s="22">
        <f>IF(BW892&gt;0,ROUND(MIN(BC893,$F$168)*$BK$1,2),0)</f>
        <v>0</v>
      </c>
      <c r="BL893" s="15">
        <f>IF(BW892&gt;0,BF893+SUM(BH893:BK893),0)</f>
        <v>0</v>
      </c>
      <c r="BM893" s="22">
        <f>IF(BW892&gt;0,ROUND(BL893/12,2),0)</f>
        <v>0</v>
      </c>
      <c r="BN893" s="9">
        <f>INT(BM893)</f>
        <v>0</v>
      </c>
      <c r="BO893" s="23">
        <f>INT((BM893-BN893)*10)/10</f>
        <v>0</v>
      </c>
      <c r="BP893" s="17">
        <f>BM893-BN893-BO893</f>
        <v>0</v>
      </c>
      <c r="BQ893" s="23">
        <f>IF(OR(BP893=0.05,BP893=0),BP893,IF(AND(BP893&gt;0.051,BP893&lt;0.1),0.1,IF(AND(BP893&gt;0.001,BP893&lt;0.05),0.05,BP893)))</f>
        <v>0</v>
      </c>
      <c r="BR893" s="23">
        <f>BN893+BO893+BQ893</f>
        <v>0</v>
      </c>
      <c r="BS893">
        <f>IF(BW892&gt;0,BS892,0)</f>
        <v>0</v>
      </c>
      <c r="BT893" s="7">
        <f>SUM(BD893:BE893)+BR893+BS893</f>
        <v>0</v>
      </c>
      <c r="BU893" s="7">
        <f>IF(AND(BT893&gt;0,BT894=0),BT893,0)</f>
        <v>0</v>
      </c>
      <c r="BV893" s="7">
        <f>IF(BW892&gt;0,BV892,0)</f>
        <v>0</v>
      </c>
      <c r="BW893" s="7">
        <f>IF(ROUND(BT893-BV893,2)&gt;0,ROUND(BT893-BV893,2),0)</f>
        <v>0</v>
      </c>
      <c r="CB893">
        <v>891</v>
      </c>
      <c r="CC893" s="7">
        <f>IF(DB892&gt;0,CC892-1000,CC892)</f>
        <v>0</v>
      </c>
      <c r="CD893" s="20">
        <f>IF(DB892&gt;0,ROUND(PMT($F$92/12,$F$96*12,-CC893),5),0)</f>
        <v>0</v>
      </c>
      <c r="CE893" s="15">
        <f>IF(DB892&gt;0,ROUND(CC893*$CE$1/1000,2),0)</f>
        <v>0</v>
      </c>
      <c r="CF893" s="9">
        <f>INT(CE893)</f>
        <v>0</v>
      </c>
      <c r="CG893" s="23">
        <f>INT((CE893-CF893)*10)/10</f>
        <v>0</v>
      </c>
      <c r="CH893" s="17">
        <f>CE893-CF893-CG893</f>
        <v>0</v>
      </c>
      <c r="CI893" s="23">
        <f>IF(OR(CH893=0.05,CH893=0),CH893,IF(AND(CH893&gt;0.051,CH893&lt;0.1),0.1,IF(AND(CH893&gt;0.001,CH893&lt;0.05),0.05,CH893)))</f>
        <v>0</v>
      </c>
      <c r="CJ893" s="23">
        <f>CF893+CG893+CI893</f>
        <v>0</v>
      </c>
      <c r="CK893" s="15">
        <f>IF(DB892&gt;0,ROUND($CD$1*$CK$1,2),0)</f>
        <v>0</v>
      </c>
      <c r="CL893" s="22">
        <v>0</v>
      </c>
      <c r="CM893" s="22">
        <f>IF(DB892&gt;0,ROUND($CD$1*$CM$1,2),0)</f>
        <v>0</v>
      </c>
      <c r="CN893" s="22">
        <f>IF(DB892&gt;0,ROUND($CD$1*$CN$1,2),0)</f>
        <v>0</v>
      </c>
      <c r="CO893" s="22">
        <f>IF(DB892&gt;0,ROUND($CD$1*$CO$1,2),0)</f>
        <v>0</v>
      </c>
      <c r="CP893" s="22">
        <f>IF(DB892&gt;0,ROUND($CD$1*$CP$1,2),0)</f>
        <v>0</v>
      </c>
      <c r="CQ893" s="15">
        <f>IF(DB892&gt;0,CK893+SUM(CM893:CP893),0)</f>
        <v>0</v>
      </c>
      <c r="CR893" s="22">
        <f>IF(DB892&gt;0,ROUND(CQ893/12,2),0)</f>
        <v>0</v>
      </c>
      <c r="CS893" s="9">
        <f>INT(CR893)</f>
        <v>0</v>
      </c>
      <c r="CT893" s="23">
        <f>INT((CR893-CS893)*10)/10</f>
        <v>0</v>
      </c>
      <c r="CU893" s="17">
        <f>CR893-CS893-CT893</f>
        <v>0</v>
      </c>
      <c r="CV893" s="23">
        <f>IF(OR(CU893=0.05,CU893=0),CU893,IF(AND(CU893&gt;0.051,CU893&lt;0.1),0.1,IF(AND(CU893&gt;0.001,CU893&lt;0.05),0.05,CU893)))</f>
        <v>0</v>
      </c>
      <c r="CW893" s="23">
        <f>CS893+CT893+CV893</f>
        <v>0</v>
      </c>
      <c r="CX893">
        <f>IF(DB892&gt;0,CX892,0)</f>
        <v>0</v>
      </c>
      <c r="CY893" s="7">
        <f>ROUND(CD893+CJ893+CW893+CX893,2)</f>
        <v>0</v>
      </c>
      <c r="CZ893" s="7">
        <f>IF(AND(CY893&gt;0,CY894=0),CY893,0)</f>
        <v>0</v>
      </c>
      <c r="DA893" s="7">
        <f>IF(DB892&gt;0,DA892,0)</f>
        <v>0</v>
      </c>
      <c r="DB893" s="7">
        <f>IF(ROUND(CY893-DA893,2)&gt;0,ROUND(CY893-DA893,2),0)</f>
        <v>0</v>
      </c>
      <c r="EB893">
        <v>891</v>
      </c>
      <c r="EC893" s="7">
        <f>IF(FB892&gt;0,EC892-1000,EC892)</f>
        <v>0</v>
      </c>
      <c r="ED893" s="20">
        <f>IF(FB892&gt;0,ROUND(PMT($F$92/12,$F$96*12,-EC893),5),0)</f>
        <v>0</v>
      </c>
      <c r="EE893" s="15">
        <f>IF(FB892&gt;0,ROUND(EC893*$EE$1/1000,2),0)</f>
        <v>0</v>
      </c>
      <c r="EF893" s="9">
        <f>INT(EE893)</f>
        <v>0</v>
      </c>
      <c r="EG893" s="23">
        <f>INT((EE893-EF893)*10)/10</f>
        <v>0</v>
      </c>
      <c r="EH893" s="17">
        <f>EE893-EF893-EG893</f>
        <v>0</v>
      </c>
      <c r="EI893" s="23">
        <f>IF(OR(EH893=0.05,EH893=0),EH893,IF(AND(EH893&gt;0.051,EH893&lt;0.1),0.1,IF(AND(EH893&gt;0.001,EH893&lt;0.05),0.05,EH893)))</f>
        <v>0</v>
      </c>
      <c r="EJ893" s="23">
        <f>EF893+EG893+EI893</f>
        <v>0</v>
      </c>
      <c r="EK893" s="15">
        <f>IF(FB892&gt;0,ROUND($ED$1*$EK$1,2),0)</f>
        <v>0</v>
      </c>
      <c r="EL893" s="22">
        <v>0</v>
      </c>
      <c r="EM893" s="22">
        <f>IF(FB892&gt;0,ROUND($ED$1*$EM$1,0),0)</f>
        <v>0</v>
      </c>
      <c r="EN893" s="22">
        <f>IF(FB892&gt;0,ROUND($ED$1*$EN$1,2),0)</f>
        <v>0</v>
      </c>
      <c r="EO893" s="22">
        <f>IF(FB892&gt;0,ROUND($ED$1*$EO$1,2),0)</f>
        <v>0</v>
      </c>
      <c r="EP893" s="22">
        <f>IF(FB892&gt;0,ROUND($ED$1*$EP$1,2),0)</f>
        <v>0</v>
      </c>
      <c r="EQ893" s="15">
        <f>IF(FB892&gt;0,EK893+SUM(EM893:EP893),0)</f>
        <v>0</v>
      </c>
      <c r="ER893" s="22">
        <f>IF(FB892&gt;0,ROUND(EQ893/12,2),0)</f>
        <v>0</v>
      </c>
      <c r="ES893" s="9">
        <f>INT(ER893)</f>
        <v>0</v>
      </c>
      <c r="ET893" s="23">
        <f>INT((ER893-ES893)*10)/10</f>
        <v>0</v>
      </c>
      <c r="EU893" s="17">
        <f>ER893-ES893-ET893</f>
        <v>0</v>
      </c>
      <c r="EV893" s="23">
        <f>IF(OR(EU893=0.05,EU893=0),EU893,IF(AND(EU893&gt;0.051,EU893&lt;0.1),0.1,IF(AND(EU893&gt;0.001,EU893&lt;0.05),0.05,EU893)))</f>
        <v>0</v>
      </c>
      <c r="EW893" s="23">
        <f>ES893+ET893+EV893</f>
        <v>0</v>
      </c>
      <c r="EX893">
        <f>IF(FB892&gt;0,EX892,0)</f>
        <v>0</v>
      </c>
      <c r="EY893" s="7">
        <f>ROUND(ED893+EJ893+EW893+EX893,2)</f>
        <v>0</v>
      </c>
      <c r="EZ893" s="7">
        <f>IF(AND(EY893&gt;0,EY894=0),EY893,0)</f>
        <v>0</v>
      </c>
      <c r="FA893" s="7">
        <f>IF(FB892&gt;0,FA892,0)</f>
        <v>0</v>
      </c>
      <c r="FB893" s="7">
        <f>IF(ROUND(EY893-FA893,2)&gt;0,ROUND(EY893-FA893,2),0)</f>
        <v>0</v>
      </c>
      <c r="GB893">
        <v>891</v>
      </c>
      <c r="GC893" s="7">
        <f>IF(HB892&gt;0,GC892-1000,GC892)</f>
        <v>0</v>
      </c>
      <c r="GD893" s="20">
        <f>IF(HB892&gt;0,ROUND(PMT($F$92/12,$F$96*12,-GC893),5),0)</f>
        <v>0</v>
      </c>
      <c r="GE893" s="15">
        <f>IF(HB892&gt;0,ROUND(GC893*$GE$1/1000,2),0)</f>
        <v>0</v>
      </c>
      <c r="GF893" s="9">
        <f>INT(GE893)</f>
        <v>0</v>
      </c>
      <c r="GG893" s="23">
        <f>INT((GE893-GF893)*10)/10</f>
        <v>0</v>
      </c>
      <c r="GH893" s="17">
        <f>GE893-GF893-GG893</f>
        <v>0</v>
      </c>
      <c r="GI893" s="23">
        <f>IF(OR(GH893=0.05,GH893=0),GH893,IF(AND(GH893&gt;0.051,GH893&lt;0.1),0.1,IF(AND(GH893&gt;0.001,GH893&lt;0.05),0.05,GH893)))</f>
        <v>0</v>
      </c>
      <c r="GJ893" s="23">
        <f>GF893+GG893+GI893</f>
        <v>0</v>
      </c>
      <c r="GK893" s="15">
        <f>IF(HB892&gt;0,ROUND($GD$1*$GK$1,2),0)</f>
        <v>0</v>
      </c>
      <c r="GL893" s="22">
        <v>0</v>
      </c>
      <c r="GM893" s="22">
        <f>IF(HB892&gt;0,ROUND($GD$1*$GM$1,0),0)</f>
        <v>0</v>
      </c>
      <c r="GN893" s="22">
        <f>IF(HB892&gt;0,ROUND($GD$1*$GN$1,2),0)</f>
        <v>0</v>
      </c>
      <c r="GO893" s="22">
        <f>IF(HB892&gt;0,ROUND($GD$1*$GO$1,2),0)</f>
        <v>0</v>
      </c>
      <c r="GP893" s="22">
        <f>IF(HB892&gt;0,ROUND($GD$1*$GP$1,2),0)</f>
        <v>0</v>
      </c>
      <c r="GQ893" s="15">
        <f>IF(HB892&gt;0,GK893+SUM(GM893:GP893),0)</f>
        <v>0</v>
      </c>
      <c r="GR893" s="22">
        <f>IF(HB892&gt;0,ROUND(GQ893/12,2),0)</f>
        <v>0</v>
      </c>
      <c r="GS893" s="9">
        <f>INT(GR893)</f>
        <v>0</v>
      </c>
      <c r="GT893" s="23">
        <f>INT((GR893-GS893)*10)/10</f>
        <v>0</v>
      </c>
      <c r="GU893" s="17">
        <f>GR893-GS893-GT893</f>
        <v>0</v>
      </c>
      <c r="GV893" s="23">
        <f>IF(OR(GU893=0.05,GU893=0),GU893,IF(AND(GU893&gt;0.051,GU893&lt;0.1),0.1,IF(AND(GU893&gt;0.001,GU893&lt;0.05),0.05,GU893)))</f>
        <v>0</v>
      </c>
      <c r="GW893" s="23">
        <f>GS893+GT893+GV893</f>
        <v>0</v>
      </c>
      <c r="GX893">
        <f>IF(HB892&gt;0,GX892,0)</f>
        <v>0</v>
      </c>
      <c r="GY893" s="7">
        <f>ROUND(GD893+GJ893+GW893+GX893,2)</f>
        <v>0</v>
      </c>
      <c r="GZ893" s="7">
        <f>IF(AND(GY893&gt;0,GY894=0),GY893,0)</f>
        <v>0</v>
      </c>
      <c r="HA893" s="7">
        <f>IF(HB892&gt;0,HA892,0)</f>
        <v>0</v>
      </c>
      <c r="HB893" s="7">
        <f>IF(ROUND(GY893-HA893,2)&gt;0,ROUND(GY893-HA893,2),0)</f>
        <v>0</v>
      </c>
    </row>
    <row r="894" spans="1:235">
      <c r="BB894">
        <v>892</v>
      </c>
      <c r="BC894" s="7">
        <f>IF(BW893&gt;0,BC893-1000,BC893)</f>
        <v>0</v>
      </c>
      <c r="BD894" s="20">
        <f>IF(BW893&gt;0,ROUND(PMT($F$92/12,$F$96*12,-BC894),5),0)</f>
        <v>0</v>
      </c>
      <c r="BE894" s="15">
        <f>IF(BW893&gt;0,ROUND(BC894*$E$1/1000,2),0)</f>
        <v>0</v>
      </c>
      <c r="BF894" s="15">
        <f>IF(BW893&gt;0,ROUND(MIN(BC894,$F$168)*$BF$1,2),0)</f>
        <v>0</v>
      </c>
      <c r="BG894" s="22">
        <v>0</v>
      </c>
      <c r="BH894" s="22">
        <f>IF(BW893&gt;0,ROUND(MIN(BC894,$F$168)*$BH$1,0),0)</f>
        <v>0</v>
      </c>
      <c r="BI894" s="22">
        <f>IF(BW893&gt;0,ROUND(MIN(BC894,$F$168)*$BI$1,2),0)</f>
        <v>0</v>
      </c>
      <c r="BJ894" s="22">
        <f>IF(BW893&gt;0,ROUND(MIN(BC894,$F$168)*$BJ$1,2),0)</f>
        <v>0</v>
      </c>
      <c r="BK894" s="22">
        <f>IF(BW893&gt;0,ROUND(MIN(BC894,$F$168)*$BK$1,2),0)</f>
        <v>0</v>
      </c>
      <c r="BL894" s="15">
        <f>IF(BW893&gt;0,BF894+SUM(BH894:BK894),0)</f>
        <v>0</v>
      </c>
      <c r="BM894" s="22">
        <f>IF(BW893&gt;0,ROUND(BL894/12,2),0)</f>
        <v>0</v>
      </c>
      <c r="BN894" s="9">
        <f>INT(BM894)</f>
        <v>0</v>
      </c>
      <c r="BO894" s="23">
        <f>INT((BM894-BN894)*10)/10</f>
        <v>0</v>
      </c>
      <c r="BP894" s="17">
        <f>BM894-BN894-BO894</f>
        <v>0</v>
      </c>
      <c r="BQ894" s="23">
        <f>IF(OR(BP894=0.05,BP894=0),BP894,IF(AND(BP894&gt;0.051,BP894&lt;0.1),0.1,IF(AND(BP894&gt;0.001,BP894&lt;0.05),0.05,BP894)))</f>
        <v>0</v>
      </c>
      <c r="BR894" s="23">
        <f>BN894+BO894+BQ894</f>
        <v>0</v>
      </c>
      <c r="BS894">
        <f>IF(BW893&gt;0,BS893,0)</f>
        <v>0</v>
      </c>
      <c r="BT894" s="7">
        <f>SUM(BD894:BE894)+BR894+BS894</f>
        <v>0</v>
      </c>
      <c r="BU894" s="7">
        <f>IF(AND(BT894&gt;0,BT895=0),BT894,0)</f>
        <v>0</v>
      </c>
      <c r="BV894" s="7">
        <f>IF(BW893&gt;0,BV893,0)</f>
        <v>0</v>
      </c>
      <c r="BW894" s="7">
        <f>IF(ROUND(BT894-BV894,2)&gt;0,ROUND(BT894-BV894,2),0)</f>
        <v>0</v>
      </c>
      <c r="CB894">
        <v>892</v>
      </c>
      <c r="CC894" s="7">
        <f>IF(DB893&gt;0,CC893-1000,CC893)</f>
        <v>0</v>
      </c>
      <c r="CD894" s="20">
        <f>IF(DB893&gt;0,ROUND(PMT($F$92/12,$F$96*12,-CC894),5),0)</f>
        <v>0</v>
      </c>
      <c r="CE894" s="15">
        <f>IF(DB893&gt;0,ROUND(CC894*$CE$1/1000,2),0)</f>
        <v>0</v>
      </c>
      <c r="CF894" s="9">
        <f>INT(CE894)</f>
        <v>0</v>
      </c>
      <c r="CG894" s="23">
        <f>INT((CE894-CF894)*10)/10</f>
        <v>0</v>
      </c>
      <c r="CH894" s="17">
        <f>CE894-CF894-CG894</f>
        <v>0</v>
      </c>
      <c r="CI894" s="23">
        <f>IF(OR(CH894=0.05,CH894=0),CH894,IF(AND(CH894&gt;0.051,CH894&lt;0.1),0.1,IF(AND(CH894&gt;0.001,CH894&lt;0.05),0.05,CH894)))</f>
        <v>0</v>
      </c>
      <c r="CJ894" s="23">
        <f>CF894+CG894+CI894</f>
        <v>0</v>
      </c>
      <c r="CK894" s="15">
        <f>IF(DB893&gt;0,ROUND($CD$1*$CK$1,2),0)</f>
        <v>0</v>
      </c>
      <c r="CL894" s="22">
        <v>0</v>
      </c>
      <c r="CM894" s="22">
        <f>IF(DB893&gt;0,ROUND($CD$1*$CM$1,2),0)</f>
        <v>0</v>
      </c>
      <c r="CN894" s="22">
        <f>IF(DB893&gt;0,ROUND($CD$1*$CN$1,2),0)</f>
        <v>0</v>
      </c>
      <c r="CO894" s="22">
        <f>IF(DB893&gt;0,ROUND($CD$1*$CO$1,2),0)</f>
        <v>0</v>
      </c>
      <c r="CP894" s="22">
        <f>IF(DB893&gt;0,ROUND($CD$1*$CP$1,2),0)</f>
        <v>0</v>
      </c>
      <c r="CQ894" s="15">
        <f>IF(DB893&gt;0,CK894+SUM(CM894:CP894),0)</f>
        <v>0</v>
      </c>
      <c r="CR894" s="22">
        <f>IF(DB893&gt;0,ROUND(CQ894/12,2),0)</f>
        <v>0</v>
      </c>
      <c r="CS894" s="9">
        <f>INT(CR894)</f>
        <v>0</v>
      </c>
      <c r="CT894" s="23">
        <f>INT((CR894-CS894)*10)/10</f>
        <v>0</v>
      </c>
      <c r="CU894" s="17">
        <f>CR894-CS894-CT894</f>
        <v>0</v>
      </c>
      <c r="CV894" s="23">
        <f>IF(OR(CU894=0.05,CU894=0),CU894,IF(AND(CU894&gt;0.051,CU894&lt;0.1),0.1,IF(AND(CU894&gt;0.001,CU894&lt;0.05),0.05,CU894)))</f>
        <v>0</v>
      </c>
      <c r="CW894" s="23">
        <f>CS894+CT894+CV894</f>
        <v>0</v>
      </c>
      <c r="CX894">
        <f>IF(DB893&gt;0,CX893,0)</f>
        <v>0</v>
      </c>
      <c r="CY894" s="7">
        <f>ROUND(CD894+CJ894+CW894+CX894,2)</f>
        <v>0</v>
      </c>
      <c r="CZ894" s="7">
        <f>IF(AND(CY894&gt;0,CY895=0),CY894,0)</f>
        <v>0</v>
      </c>
      <c r="DA894" s="7">
        <f>IF(DB893&gt;0,DA893,0)</f>
        <v>0</v>
      </c>
      <c r="DB894" s="7">
        <f>IF(ROUND(CY894-DA894,2)&gt;0,ROUND(CY894-DA894,2),0)</f>
        <v>0</v>
      </c>
      <c r="EB894">
        <v>892</v>
      </c>
      <c r="EC894" s="7">
        <f>IF(FB893&gt;0,EC893-1000,EC893)</f>
        <v>0</v>
      </c>
      <c r="ED894" s="20">
        <f>IF(FB893&gt;0,ROUND(PMT($F$92/12,$F$96*12,-EC894),5),0)</f>
        <v>0</v>
      </c>
      <c r="EE894" s="15">
        <f>IF(FB893&gt;0,ROUND(EC894*$EE$1/1000,2),0)</f>
        <v>0</v>
      </c>
      <c r="EF894" s="9">
        <f>INT(EE894)</f>
        <v>0</v>
      </c>
      <c r="EG894" s="23">
        <f>INT((EE894-EF894)*10)/10</f>
        <v>0</v>
      </c>
      <c r="EH894" s="17">
        <f>EE894-EF894-EG894</f>
        <v>0</v>
      </c>
      <c r="EI894" s="23">
        <f>IF(OR(EH894=0.05,EH894=0),EH894,IF(AND(EH894&gt;0.051,EH894&lt;0.1),0.1,IF(AND(EH894&gt;0.001,EH894&lt;0.05),0.05,EH894)))</f>
        <v>0</v>
      </c>
      <c r="EJ894" s="23">
        <f>EF894+EG894+EI894</f>
        <v>0</v>
      </c>
      <c r="EK894" s="15">
        <f>IF(FB893&gt;0,ROUND($ED$1*$EK$1,2),0)</f>
        <v>0</v>
      </c>
      <c r="EL894" s="22">
        <v>0</v>
      </c>
      <c r="EM894" s="22">
        <f>IF(FB893&gt;0,ROUND($ED$1*$EM$1,0),0)</f>
        <v>0</v>
      </c>
      <c r="EN894" s="22">
        <f>IF(FB893&gt;0,ROUND($ED$1*$EN$1,2),0)</f>
        <v>0</v>
      </c>
      <c r="EO894" s="22">
        <f>IF(FB893&gt;0,ROUND($ED$1*$EO$1,2),0)</f>
        <v>0</v>
      </c>
      <c r="EP894" s="22">
        <f>IF(FB893&gt;0,ROUND($ED$1*$EP$1,2),0)</f>
        <v>0</v>
      </c>
      <c r="EQ894" s="15">
        <f>IF(FB893&gt;0,EK894+SUM(EM894:EP894),0)</f>
        <v>0</v>
      </c>
      <c r="ER894" s="22">
        <f>IF(FB893&gt;0,ROUND(EQ894/12,2),0)</f>
        <v>0</v>
      </c>
      <c r="ES894" s="9">
        <f>INT(ER894)</f>
        <v>0</v>
      </c>
      <c r="ET894" s="23">
        <f>INT((ER894-ES894)*10)/10</f>
        <v>0</v>
      </c>
      <c r="EU894" s="17">
        <f>ER894-ES894-ET894</f>
        <v>0</v>
      </c>
      <c r="EV894" s="23">
        <f>IF(OR(EU894=0.05,EU894=0),EU894,IF(AND(EU894&gt;0.051,EU894&lt;0.1),0.1,IF(AND(EU894&gt;0.001,EU894&lt;0.05),0.05,EU894)))</f>
        <v>0</v>
      </c>
      <c r="EW894" s="23">
        <f>ES894+ET894+EV894</f>
        <v>0</v>
      </c>
      <c r="EX894">
        <f>IF(FB893&gt;0,EX893,0)</f>
        <v>0</v>
      </c>
      <c r="EY894" s="7">
        <f>ROUND(ED894+EJ894+EW894+EX894,2)</f>
        <v>0</v>
      </c>
      <c r="EZ894" s="7">
        <f>IF(AND(EY894&gt;0,EY895=0),EY894,0)</f>
        <v>0</v>
      </c>
      <c r="FA894" s="7">
        <f>IF(FB893&gt;0,FA893,0)</f>
        <v>0</v>
      </c>
      <c r="FB894" s="7">
        <f>IF(ROUND(EY894-FA894,2)&gt;0,ROUND(EY894-FA894,2),0)</f>
        <v>0</v>
      </c>
      <c r="GB894">
        <v>892</v>
      </c>
      <c r="GC894" s="7">
        <f>IF(HB893&gt;0,GC893-1000,GC893)</f>
        <v>0</v>
      </c>
      <c r="GD894" s="20">
        <f>IF(HB893&gt;0,ROUND(PMT($F$92/12,$F$96*12,-GC894),5),0)</f>
        <v>0</v>
      </c>
      <c r="GE894" s="15">
        <f>IF(HB893&gt;0,ROUND(GC894*$GE$1/1000,2),0)</f>
        <v>0</v>
      </c>
      <c r="GF894" s="9">
        <f>INT(GE894)</f>
        <v>0</v>
      </c>
      <c r="GG894" s="23">
        <f>INT((GE894-GF894)*10)/10</f>
        <v>0</v>
      </c>
      <c r="GH894" s="17">
        <f>GE894-GF894-GG894</f>
        <v>0</v>
      </c>
      <c r="GI894" s="23">
        <f>IF(OR(GH894=0.05,GH894=0),GH894,IF(AND(GH894&gt;0.051,GH894&lt;0.1),0.1,IF(AND(GH894&gt;0.001,GH894&lt;0.05),0.05,GH894)))</f>
        <v>0</v>
      </c>
      <c r="GJ894" s="23">
        <f>GF894+GG894+GI894</f>
        <v>0</v>
      </c>
      <c r="GK894" s="15">
        <f>IF(HB893&gt;0,ROUND($GD$1*$GK$1,2),0)</f>
        <v>0</v>
      </c>
      <c r="GL894" s="22">
        <v>0</v>
      </c>
      <c r="GM894" s="22">
        <f>IF(HB893&gt;0,ROUND($GD$1*$GM$1,0),0)</f>
        <v>0</v>
      </c>
      <c r="GN894" s="22">
        <f>IF(HB893&gt;0,ROUND($GD$1*$GN$1,2),0)</f>
        <v>0</v>
      </c>
      <c r="GO894" s="22">
        <f>IF(HB893&gt;0,ROUND($GD$1*$GO$1,2),0)</f>
        <v>0</v>
      </c>
      <c r="GP894" s="22">
        <f>IF(HB893&gt;0,ROUND($GD$1*$GP$1,2),0)</f>
        <v>0</v>
      </c>
      <c r="GQ894" s="15">
        <f>IF(HB893&gt;0,GK894+SUM(GM894:GP894),0)</f>
        <v>0</v>
      </c>
      <c r="GR894" s="22">
        <f>IF(HB893&gt;0,ROUND(GQ894/12,2),0)</f>
        <v>0</v>
      </c>
      <c r="GS894" s="9">
        <f>INT(GR894)</f>
        <v>0</v>
      </c>
      <c r="GT894" s="23">
        <f>INT((GR894-GS894)*10)/10</f>
        <v>0</v>
      </c>
      <c r="GU894" s="17">
        <f>GR894-GS894-GT894</f>
        <v>0</v>
      </c>
      <c r="GV894" s="23">
        <f>IF(OR(GU894=0.05,GU894=0),GU894,IF(AND(GU894&gt;0.051,GU894&lt;0.1),0.1,IF(AND(GU894&gt;0.001,GU894&lt;0.05),0.05,GU894)))</f>
        <v>0</v>
      </c>
      <c r="GW894" s="23">
        <f>GS894+GT894+GV894</f>
        <v>0</v>
      </c>
      <c r="GX894">
        <f>IF(HB893&gt;0,GX893,0)</f>
        <v>0</v>
      </c>
      <c r="GY894" s="7">
        <f>ROUND(GD894+GJ894+GW894+GX894,2)</f>
        <v>0</v>
      </c>
      <c r="GZ894" s="7">
        <f>IF(AND(GY894&gt;0,GY895=0),GY894,0)</f>
        <v>0</v>
      </c>
      <c r="HA894" s="7">
        <f>IF(HB893&gt;0,HA893,0)</f>
        <v>0</v>
      </c>
      <c r="HB894" s="7">
        <f>IF(ROUND(GY894-HA894,2)&gt;0,ROUND(GY894-HA894,2),0)</f>
        <v>0</v>
      </c>
    </row>
    <row r="895" spans="1:235">
      <c r="BB895">
        <v>893</v>
      </c>
      <c r="BC895" s="7">
        <f>IF(BW894&gt;0,BC894-1000,BC894)</f>
        <v>0</v>
      </c>
      <c r="BD895" s="20">
        <f>IF(BW894&gt;0,ROUND(PMT($F$92/12,$F$96*12,-BC895),5),0)</f>
        <v>0</v>
      </c>
      <c r="BE895" s="15">
        <f>IF(BW894&gt;0,ROUND(BC895*$E$1/1000,2),0)</f>
        <v>0</v>
      </c>
      <c r="BF895" s="15">
        <f>IF(BW894&gt;0,ROUND(MIN(BC895,$F$168)*$BF$1,2),0)</f>
        <v>0</v>
      </c>
      <c r="BG895" s="22">
        <v>0</v>
      </c>
      <c r="BH895" s="22">
        <f>IF(BW894&gt;0,ROUND(MIN(BC895,$F$168)*$BH$1,0),0)</f>
        <v>0</v>
      </c>
      <c r="BI895" s="22">
        <f>IF(BW894&gt;0,ROUND(MIN(BC895,$F$168)*$BI$1,2),0)</f>
        <v>0</v>
      </c>
      <c r="BJ895" s="22">
        <f>IF(BW894&gt;0,ROUND(MIN(BC895,$F$168)*$BJ$1,2),0)</f>
        <v>0</v>
      </c>
      <c r="BK895" s="22">
        <f>IF(BW894&gt;0,ROUND(MIN(BC895,$F$168)*$BK$1,2),0)</f>
        <v>0</v>
      </c>
      <c r="BL895" s="15">
        <f>IF(BW894&gt;0,BF895+SUM(BH895:BK895),0)</f>
        <v>0</v>
      </c>
      <c r="BM895" s="22">
        <f>IF(BW894&gt;0,ROUND(BL895/12,2),0)</f>
        <v>0</v>
      </c>
      <c r="BN895" s="9">
        <f>INT(BM895)</f>
        <v>0</v>
      </c>
      <c r="BO895" s="23">
        <f>INT((BM895-BN895)*10)/10</f>
        <v>0</v>
      </c>
      <c r="BP895" s="17">
        <f>BM895-BN895-BO895</f>
        <v>0</v>
      </c>
      <c r="BQ895" s="23">
        <f>IF(OR(BP895=0.05,BP895=0),BP895,IF(AND(BP895&gt;0.051,BP895&lt;0.1),0.1,IF(AND(BP895&gt;0.001,BP895&lt;0.05),0.05,BP895)))</f>
        <v>0</v>
      </c>
      <c r="BR895" s="23">
        <f>BN895+BO895+BQ895</f>
        <v>0</v>
      </c>
      <c r="BS895">
        <f>IF(BW894&gt;0,BS894,0)</f>
        <v>0</v>
      </c>
      <c r="BT895" s="7">
        <f>SUM(BD895:BE895)+BR895+BS895</f>
        <v>0</v>
      </c>
      <c r="BU895" s="7">
        <f>IF(AND(BT895&gt;0,BT896=0),BT895,0)</f>
        <v>0</v>
      </c>
      <c r="BV895" s="7">
        <f>IF(BW894&gt;0,BV894,0)</f>
        <v>0</v>
      </c>
      <c r="BW895" s="7">
        <f>IF(ROUND(BT895-BV895,2)&gt;0,ROUND(BT895-BV895,2),0)</f>
        <v>0</v>
      </c>
      <c r="CB895">
        <v>893</v>
      </c>
      <c r="CC895" s="7">
        <f>IF(DB894&gt;0,CC894-1000,CC894)</f>
        <v>0</v>
      </c>
      <c r="CD895" s="20">
        <f>IF(DB894&gt;0,ROUND(PMT($F$92/12,$F$96*12,-CC895),5),0)</f>
        <v>0</v>
      </c>
      <c r="CE895" s="15">
        <f>IF(DB894&gt;0,ROUND(CC895*$CE$1/1000,2),0)</f>
        <v>0</v>
      </c>
      <c r="CF895" s="9">
        <f>INT(CE895)</f>
        <v>0</v>
      </c>
      <c r="CG895" s="23">
        <f>INT((CE895-CF895)*10)/10</f>
        <v>0</v>
      </c>
      <c r="CH895" s="17">
        <f>CE895-CF895-CG895</f>
        <v>0</v>
      </c>
      <c r="CI895" s="23">
        <f>IF(OR(CH895=0.05,CH895=0),CH895,IF(AND(CH895&gt;0.051,CH895&lt;0.1),0.1,IF(AND(CH895&gt;0.001,CH895&lt;0.05),0.05,CH895)))</f>
        <v>0</v>
      </c>
      <c r="CJ895" s="23">
        <f>CF895+CG895+CI895</f>
        <v>0</v>
      </c>
      <c r="CK895" s="15">
        <f>IF(DB894&gt;0,ROUND($CD$1*$CK$1,2),0)</f>
        <v>0</v>
      </c>
      <c r="CL895" s="22">
        <v>0</v>
      </c>
      <c r="CM895" s="22">
        <f>IF(DB894&gt;0,ROUND($CD$1*$CM$1,2),0)</f>
        <v>0</v>
      </c>
      <c r="CN895" s="22">
        <f>IF(DB894&gt;0,ROUND($CD$1*$CN$1,2),0)</f>
        <v>0</v>
      </c>
      <c r="CO895" s="22">
        <f>IF(DB894&gt;0,ROUND($CD$1*$CO$1,2),0)</f>
        <v>0</v>
      </c>
      <c r="CP895" s="22">
        <f>IF(DB894&gt;0,ROUND($CD$1*$CP$1,2),0)</f>
        <v>0</v>
      </c>
      <c r="CQ895" s="15">
        <f>IF(DB894&gt;0,CK895+SUM(CM895:CP895),0)</f>
        <v>0</v>
      </c>
      <c r="CR895" s="22">
        <f>IF(DB894&gt;0,ROUND(CQ895/12,2),0)</f>
        <v>0</v>
      </c>
      <c r="CS895" s="9">
        <f>INT(CR895)</f>
        <v>0</v>
      </c>
      <c r="CT895" s="23">
        <f>INT((CR895-CS895)*10)/10</f>
        <v>0</v>
      </c>
      <c r="CU895" s="17">
        <f>CR895-CS895-CT895</f>
        <v>0</v>
      </c>
      <c r="CV895" s="23">
        <f>IF(OR(CU895=0.05,CU895=0),CU895,IF(AND(CU895&gt;0.051,CU895&lt;0.1),0.1,IF(AND(CU895&gt;0.001,CU895&lt;0.05),0.05,CU895)))</f>
        <v>0</v>
      </c>
      <c r="CW895" s="23">
        <f>CS895+CT895+CV895</f>
        <v>0</v>
      </c>
      <c r="CX895">
        <f>IF(DB894&gt;0,CX894,0)</f>
        <v>0</v>
      </c>
      <c r="CY895" s="7">
        <f>ROUND(CD895+CJ895+CW895+CX895,2)</f>
        <v>0</v>
      </c>
      <c r="CZ895" s="7">
        <f>IF(AND(CY895&gt;0,CY896=0),CY895,0)</f>
        <v>0</v>
      </c>
      <c r="DA895" s="7">
        <f>IF(DB894&gt;0,DA894,0)</f>
        <v>0</v>
      </c>
      <c r="DB895" s="7">
        <f>IF(ROUND(CY895-DA895,2)&gt;0,ROUND(CY895-DA895,2),0)</f>
        <v>0</v>
      </c>
      <c r="EB895">
        <v>893</v>
      </c>
      <c r="EC895" s="7">
        <f>IF(FB894&gt;0,EC894-1000,EC894)</f>
        <v>0</v>
      </c>
      <c r="ED895" s="20">
        <f>IF(FB894&gt;0,ROUND(PMT($F$92/12,$F$96*12,-EC895),5),0)</f>
        <v>0</v>
      </c>
      <c r="EE895" s="15">
        <f>IF(FB894&gt;0,ROUND(EC895*$EE$1/1000,2),0)</f>
        <v>0</v>
      </c>
      <c r="EF895" s="9">
        <f>INT(EE895)</f>
        <v>0</v>
      </c>
      <c r="EG895" s="23">
        <f>INT((EE895-EF895)*10)/10</f>
        <v>0</v>
      </c>
      <c r="EH895" s="17">
        <f>EE895-EF895-EG895</f>
        <v>0</v>
      </c>
      <c r="EI895" s="23">
        <f>IF(OR(EH895=0.05,EH895=0),EH895,IF(AND(EH895&gt;0.051,EH895&lt;0.1),0.1,IF(AND(EH895&gt;0.001,EH895&lt;0.05),0.05,EH895)))</f>
        <v>0</v>
      </c>
      <c r="EJ895" s="23">
        <f>EF895+EG895+EI895</f>
        <v>0</v>
      </c>
      <c r="EK895" s="15">
        <f>IF(FB894&gt;0,ROUND($ED$1*$EK$1,2),0)</f>
        <v>0</v>
      </c>
      <c r="EL895" s="22">
        <v>0</v>
      </c>
      <c r="EM895" s="22">
        <f>IF(FB894&gt;0,ROUND($ED$1*$EM$1,0),0)</f>
        <v>0</v>
      </c>
      <c r="EN895" s="22">
        <f>IF(FB894&gt;0,ROUND($ED$1*$EN$1,2),0)</f>
        <v>0</v>
      </c>
      <c r="EO895" s="22">
        <f>IF(FB894&gt;0,ROUND($ED$1*$EO$1,2),0)</f>
        <v>0</v>
      </c>
      <c r="EP895" s="22">
        <f>IF(FB894&gt;0,ROUND($ED$1*$EP$1,2),0)</f>
        <v>0</v>
      </c>
      <c r="EQ895" s="15">
        <f>IF(FB894&gt;0,EK895+SUM(EM895:EP895),0)</f>
        <v>0</v>
      </c>
      <c r="ER895" s="22">
        <f>IF(FB894&gt;0,ROUND(EQ895/12,2),0)</f>
        <v>0</v>
      </c>
      <c r="ES895" s="9">
        <f>INT(ER895)</f>
        <v>0</v>
      </c>
      <c r="ET895" s="23">
        <f>INT((ER895-ES895)*10)/10</f>
        <v>0</v>
      </c>
      <c r="EU895" s="17">
        <f>ER895-ES895-ET895</f>
        <v>0</v>
      </c>
      <c r="EV895" s="23">
        <f>IF(OR(EU895=0.05,EU895=0),EU895,IF(AND(EU895&gt;0.051,EU895&lt;0.1),0.1,IF(AND(EU895&gt;0.001,EU895&lt;0.05),0.05,EU895)))</f>
        <v>0</v>
      </c>
      <c r="EW895" s="23">
        <f>ES895+ET895+EV895</f>
        <v>0</v>
      </c>
      <c r="EX895">
        <f>IF(FB894&gt;0,EX894,0)</f>
        <v>0</v>
      </c>
      <c r="EY895" s="7">
        <f>ROUND(ED895+EJ895+EW895+EX895,2)</f>
        <v>0</v>
      </c>
      <c r="EZ895" s="7">
        <f>IF(AND(EY895&gt;0,EY896=0),EY895,0)</f>
        <v>0</v>
      </c>
      <c r="FA895" s="7">
        <f>IF(FB894&gt;0,FA894,0)</f>
        <v>0</v>
      </c>
      <c r="FB895" s="7">
        <f>IF(ROUND(EY895-FA895,2)&gt;0,ROUND(EY895-FA895,2),0)</f>
        <v>0</v>
      </c>
      <c r="GB895">
        <v>893</v>
      </c>
      <c r="GC895" s="7">
        <f>IF(HB894&gt;0,GC894-1000,GC894)</f>
        <v>0</v>
      </c>
      <c r="GD895" s="20">
        <f>IF(HB894&gt;0,ROUND(PMT($F$92/12,$F$96*12,-GC895),5),0)</f>
        <v>0</v>
      </c>
      <c r="GE895" s="15">
        <f>IF(HB894&gt;0,ROUND(GC895*$GE$1/1000,2),0)</f>
        <v>0</v>
      </c>
      <c r="GF895" s="9">
        <f>INT(GE895)</f>
        <v>0</v>
      </c>
      <c r="GG895" s="23">
        <f>INT((GE895-GF895)*10)/10</f>
        <v>0</v>
      </c>
      <c r="GH895" s="17">
        <f>GE895-GF895-GG895</f>
        <v>0</v>
      </c>
      <c r="GI895" s="23">
        <f>IF(OR(GH895=0.05,GH895=0),GH895,IF(AND(GH895&gt;0.051,GH895&lt;0.1),0.1,IF(AND(GH895&gt;0.001,GH895&lt;0.05),0.05,GH895)))</f>
        <v>0</v>
      </c>
      <c r="GJ895" s="23">
        <f>GF895+GG895+GI895</f>
        <v>0</v>
      </c>
      <c r="GK895" s="15">
        <f>IF(HB894&gt;0,ROUND($GD$1*$GK$1,2),0)</f>
        <v>0</v>
      </c>
      <c r="GL895" s="22">
        <v>0</v>
      </c>
      <c r="GM895" s="22">
        <f>IF(HB894&gt;0,ROUND($GD$1*$GM$1,0),0)</f>
        <v>0</v>
      </c>
      <c r="GN895" s="22">
        <f>IF(HB894&gt;0,ROUND($GD$1*$GN$1,2),0)</f>
        <v>0</v>
      </c>
      <c r="GO895" s="22">
        <f>IF(HB894&gt;0,ROUND($GD$1*$GO$1,2),0)</f>
        <v>0</v>
      </c>
      <c r="GP895" s="22">
        <f>IF(HB894&gt;0,ROUND($GD$1*$GP$1,2),0)</f>
        <v>0</v>
      </c>
      <c r="GQ895" s="15">
        <f>IF(HB894&gt;0,GK895+SUM(GM895:GP895),0)</f>
        <v>0</v>
      </c>
      <c r="GR895" s="22">
        <f>IF(HB894&gt;0,ROUND(GQ895/12,2),0)</f>
        <v>0</v>
      </c>
      <c r="GS895" s="9">
        <f>INT(GR895)</f>
        <v>0</v>
      </c>
      <c r="GT895" s="23">
        <f>INT((GR895-GS895)*10)/10</f>
        <v>0</v>
      </c>
      <c r="GU895" s="17">
        <f>GR895-GS895-GT895</f>
        <v>0</v>
      </c>
      <c r="GV895" s="23">
        <f>IF(OR(GU895=0.05,GU895=0),GU895,IF(AND(GU895&gt;0.051,GU895&lt;0.1),0.1,IF(AND(GU895&gt;0.001,GU895&lt;0.05),0.05,GU895)))</f>
        <v>0</v>
      </c>
      <c r="GW895" s="23">
        <f>GS895+GT895+GV895</f>
        <v>0</v>
      </c>
      <c r="GX895">
        <f>IF(HB894&gt;0,GX894,0)</f>
        <v>0</v>
      </c>
      <c r="GY895" s="7">
        <f>ROUND(GD895+GJ895+GW895+GX895,2)</f>
        <v>0</v>
      </c>
      <c r="GZ895" s="7">
        <f>IF(AND(GY895&gt;0,GY896=0),GY895,0)</f>
        <v>0</v>
      </c>
      <c r="HA895" s="7">
        <f>IF(HB894&gt;0,HA894,0)</f>
        <v>0</v>
      </c>
      <c r="HB895" s="7">
        <f>IF(ROUND(GY895-HA895,2)&gt;0,ROUND(GY895-HA895,2),0)</f>
        <v>0</v>
      </c>
    </row>
    <row r="896" spans="1:235">
      <c r="BB896">
        <v>894</v>
      </c>
      <c r="BC896" s="7">
        <f>IF(BW895&gt;0,BC895-1000,BC895)</f>
        <v>0</v>
      </c>
      <c r="BD896" s="20">
        <f>IF(BW895&gt;0,ROUND(PMT($F$92/12,$F$96*12,-BC896),5),0)</f>
        <v>0</v>
      </c>
      <c r="BE896" s="15">
        <f>IF(BW895&gt;0,ROUND(BC896*$E$1/1000,2),0)</f>
        <v>0</v>
      </c>
      <c r="BF896" s="15">
        <f>IF(BW895&gt;0,ROUND(MIN(BC896,$F$168)*$BF$1,2),0)</f>
        <v>0</v>
      </c>
      <c r="BG896" s="22">
        <v>0</v>
      </c>
      <c r="BH896" s="22">
        <f>IF(BW895&gt;0,ROUND(MIN(BC896,$F$168)*$BH$1,0),0)</f>
        <v>0</v>
      </c>
      <c r="BI896" s="22">
        <f>IF(BW895&gt;0,ROUND(MIN(BC896,$F$168)*$BI$1,2),0)</f>
        <v>0</v>
      </c>
      <c r="BJ896" s="22">
        <f>IF(BW895&gt;0,ROUND(MIN(BC896,$F$168)*$BJ$1,2),0)</f>
        <v>0</v>
      </c>
      <c r="BK896" s="22">
        <f>IF(BW895&gt;0,ROUND(MIN(BC896,$F$168)*$BK$1,2),0)</f>
        <v>0</v>
      </c>
      <c r="BL896" s="15">
        <f>IF(BW895&gt;0,BF896+SUM(BH896:BK896),0)</f>
        <v>0</v>
      </c>
      <c r="BM896" s="22">
        <f>IF(BW895&gt;0,ROUND(BL896/12,2),0)</f>
        <v>0</v>
      </c>
      <c r="BN896" s="9">
        <f>INT(BM896)</f>
        <v>0</v>
      </c>
      <c r="BO896" s="23">
        <f>INT((BM896-BN896)*10)/10</f>
        <v>0</v>
      </c>
      <c r="BP896" s="17">
        <f>BM896-BN896-BO896</f>
        <v>0</v>
      </c>
      <c r="BQ896" s="23">
        <f>IF(OR(BP896=0.05,BP896=0),BP896,IF(AND(BP896&gt;0.051,BP896&lt;0.1),0.1,IF(AND(BP896&gt;0.001,BP896&lt;0.05),0.05,BP896)))</f>
        <v>0</v>
      </c>
      <c r="BR896" s="23">
        <f>BN896+BO896+BQ896</f>
        <v>0</v>
      </c>
      <c r="BS896">
        <f>IF(BW895&gt;0,BS895,0)</f>
        <v>0</v>
      </c>
      <c r="BT896" s="7">
        <f>SUM(BD896:BE896)+BR896+BS896</f>
        <v>0</v>
      </c>
      <c r="BU896" s="7">
        <f>IF(AND(BT896&gt;0,BT897=0),BT896,0)</f>
        <v>0</v>
      </c>
      <c r="BV896" s="7">
        <f>IF(BW895&gt;0,BV895,0)</f>
        <v>0</v>
      </c>
      <c r="BW896" s="7">
        <f>IF(ROUND(BT896-BV896,2)&gt;0,ROUND(BT896-BV896,2),0)</f>
        <v>0</v>
      </c>
      <c r="CB896">
        <v>894</v>
      </c>
      <c r="CC896" s="7">
        <f>IF(DB895&gt;0,CC895-1000,CC895)</f>
        <v>0</v>
      </c>
      <c r="CD896" s="20">
        <f>IF(DB895&gt;0,ROUND(PMT($F$92/12,$F$96*12,-CC896),5),0)</f>
        <v>0</v>
      </c>
      <c r="CE896" s="15">
        <f>IF(DB895&gt;0,ROUND(CC896*$CE$1/1000,2),0)</f>
        <v>0</v>
      </c>
      <c r="CF896" s="9">
        <f>INT(CE896)</f>
        <v>0</v>
      </c>
      <c r="CG896" s="23">
        <f>INT((CE896-CF896)*10)/10</f>
        <v>0</v>
      </c>
      <c r="CH896" s="17">
        <f>CE896-CF896-CG896</f>
        <v>0</v>
      </c>
      <c r="CI896" s="23">
        <f>IF(OR(CH896=0.05,CH896=0),CH896,IF(AND(CH896&gt;0.051,CH896&lt;0.1),0.1,IF(AND(CH896&gt;0.001,CH896&lt;0.05),0.05,CH896)))</f>
        <v>0</v>
      </c>
      <c r="CJ896" s="23">
        <f>CF896+CG896+CI896</f>
        <v>0</v>
      </c>
      <c r="CK896" s="15">
        <f>IF(DB895&gt;0,ROUND($CD$1*$CK$1,2),0)</f>
        <v>0</v>
      </c>
      <c r="CL896" s="22">
        <v>0</v>
      </c>
      <c r="CM896" s="22">
        <f>IF(DB895&gt;0,ROUND($CD$1*$CM$1,2),0)</f>
        <v>0</v>
      </c>
      <c r="CN896" s="22">
        <f>IF(DB895&gt;0,ROUND($CD$1*$CN$1,2),0)</f>
        <v>0</v>
      </c>
      <c r="CO896" s="22">
        <f>IF(DB895&gt;0,ROUND($CD$1*$CO$1,2),0)</f>
        <v>0</v>
      </c>
      <c r="CP896" s="22">
        <f>IF(DB895&gt;0,ROUND($CD$1*$CP$1,2),0)</f>
        <v>0</v>
      </c>
      <c r="CQ896" s="15">
        <f>IF(DB895&gt;0,CK896+SUM(CM896:CP896),0)</f>
        <v>0</v>
      </c>
      <c r="CR896" s="22">
        <f>IF(DB895&gt;0,ROUND(CQ896/12,2),0)</f>
        <v>0</v>
      </c>
      <c r="CS896" s="9">
        <f>INT(CR896)</f>
        <v>0</v>
      </c>
      <c r="CT896" s="23">
        <f>INT((CR896-CS896)*10)/10</f>
        <v>0</v>
      </c>
      <c r="CU896" s="17">
        <f>CR896-CS896-CT896</f>
        <v>0</v>
      </c>
      <c r="CV896" s="23">
        <f>IF(OR(CU896=0.05,CU896=0),CU896,IF(AND(CU896&gt;0.051,CU896&lt;0.1),0.1,IF(AND(CU896&gt;0.001,CU896&lt;0.05),0.05,CU896)))</f>
        <v>0</v>
      </c>
      <c r="CW896" s="23">
        <f>CS896+CT896+CV896</f>
        <v>0</v>
      </c>
      <c r="CX896">
        <f>IF(DB895&gt;0,CX895,0)</f>
        <v>0</v>
      </c>
      <c r="CY896" s="7">
        <f>ROUND(CD896+CJ896+CW896+CX896,2)</f>
        <v>0</v>
      </c>
      <c r="CZ896" s="7">
        <f>IF(AND(CY896&gt;0,CY897=0),CY896,0)</f>
        <v>0</v>
      </c>
      <c r="DA896" s="7">
        <f>IF(DB895&gt;0,DA895,0)</f>
        <v>0</v>
      </c>
      <c r="DB896" s="7">
        <f>IF(ROUND(CY896-DA896,2)&gt;0,ROUND(CY896-DA896,2),0)</f>
        <v>0</v>
      </c>
      <c r="EB896">
        <v>894</v>
      </c>
      <c r="EC896" s="7">
        <f>IF(FB895&gt;0,EC895-1000,EC895)</f>
        <v>0</v>
      </c>
      <c r="ED896" s="20">
        <f>IF(FB895&gt;0,ROUND(PMT($F$92/12,$F$96*12,-EC896),5),0)</f>
        <v>0</v>
      </c>
      <c r="EE896" s="15">
        <f>IF(FB895&gt;0,ROUND(EC896*$EE$1/1000,2),0)</f>
        <v>0</v>
      </c>
      <c r="EF896" s="9">
        <f>INT(EE896)</f>
        <v>0</v>
      </c>
      <c r="EG896" s="23">
        <f>INT((EE896-EF896)*10)/10</f>
        <v>0</v>
      </c>
      <c r="EH896" s="17">
        <f>EE896-EF896-EG896</f>
        <v>0</v>
      </c>
      <c r="EI896" s="23">
        <f>IF(OR(EH896=0.05,EH896=0),EH896,IF(AND(EH896&gt;0.051,EH896&lt;0.1),0.1,IF(AND(EH896&gt;0.001,EH896&lt;0.05),0.05,EH896)))</f>
        <v>0</v>
      </c>
      <c r="EJ896" s="23">
        <f>EF896+EG896+EI896</f>
        <v>0</v>
      </c>
      <c r="EK896" s="15">
        <f>IF(FB895&gt;0,ROUND($ED$1*$EK$1,2),0)</f>
        <v>0</v>
      </c>
      <c r="EL896" s="22">
        <v>0</v>
      </c>
      <c r="EM896" s="22">
        <f>IF(FB895&gt;0,ROUND($ED$1*$EM$1,0),0)</f>
        <v>0</v>
      </c>
      <c r="EN896" s="22">
        <f>IF(FB895&gt;0,ROUND($ED$1*$EN$1,2),0)</f>
        <v>0</v>
      </c>
      <c r="EO896" s="22">
        <f>IF(FB895&gt;0,ROUND($ED$1*$EO$1,2),0)</f>
        <v>0</v>
      </c>
      <c r="EP896" s="22">
        <f>IF(FB895&gt;0,ROUND($ED$1*$EP$1,2),0)</f>
        <v>0</v>
      </c>
      <c r="EQ896" s="15">
        <f>IF(FB895&gt;0,EK896+SUM(EM896:EP896),0)</f>
        <v>0</v>
      </c>
      <c r="ER896" s="22">
        <f>IF(FB895&gt;0,ROUND(EQ896/12,2),0)</f>
        <v>0</v>
      </c>
      <c r="ES896" s="9">
        <f>INT(ER896)</f>
        <v>0</v>
      </c>
      <c r="ET896" s="23">
        <f>INT((ER896-ES896)*10)/10</f>
        <v>0</v>
      </c>
      <c r="EU896" s="17">
        <f>ER896-ES896-ET896</f>
        <v>0</v>
      </c>
      <c r="EV896" s="23">
        <f>IF(OR(EU896=0.05,EU896=0),EU896,IF(AND(EU896&gt;0.051,EU896&lt;0.1),0.1,IF(AND(EU896&gt;0.001,EU896&lt;0.05),0.05,EU896)))</f>
        <v>0</v>
      </c>
      <c r="EW896" s="23">
        <f>ES896+ET896+EV896</f>
        <v>0</v>
      </c>
      <c r="EX896">
        <f>IF(FB895&gt;0,EX895,0)</f>
        <v>0</v>
      </c>
      <c r="EY896" s="7">
        <f>ROUND(ED896+EJ896+EW896+EX896,2)</f>
        <v>0</v>
      </c>
      <c r="EZ896" s="7">
        <f>IF(AND(EY896&gt;0,EY897=0),EY896,0)</f>
        <v>0</v>
      </c>
      <c r="FA896" s="7">
        <f>IF(FB895&gt;0,FA895,0)</f>
        <v>0</v>
      </c>
      <c r="FB896" s="7">
        <f>IF(ROUND(EY896-FA896,2)&gt;0,ROUND(EY896-FA896,2),0)</f>
        <v>0</v>
      </c>
      <c r="GB896">
        <v>894</v>
      </c>
      <c r="GC896" s="7">
        <f>IF(HB895&gt;0,GC895-1000,GC895)</f>
        <v>0</v>
      </c>
      <c r="GD896" s="20">
        <f>IF(HB895&gt;0,ROUND(PMT($F$92/12,$F$96*12,-GC896),5),0)</f>
        <v>0</v>
      </c>
      <c r="GE896" s="15">
        <f>IF(HB895&gt;0,ROUND(GC896*$GE$1/1000,2),0)</f>
        <v>0</v>
      </c>
      <c r="GF896" s="9">
        <f>INT(GE896)</f>
        <v>0</v>
      </c>
      <c r="GG896" s="23">
        <f>INT((GE896-GF896)*10)/10</f>
        <v>0</v>
      </c>
      <c r="GH896" s="17">
        <f>GE896-GF896-GG896</f>
        <v>0</v>
      </c>
      <c r="GI896" s="23">
        <f>IF(OR(GH896=0.05,GH896=0),GH896,IF(AND(GH896&gt;0.051,GH896&lt;0.1),0.1,IF(AND(GH896&gt;0.001,GH896&lt;0.05),0.05,GH896)))</f>
        <v>0</v>
      </c>
      <c r="GJ896" s="23">
        <f>GF896+GG896+GI896</f>
        <v>0</v>
      </c>
      <c r="GK896" s="15">
        <f>IF(HB895&gt;0,ROUND($GD$1*$GK$1,2),0)</f>
        <v>0</v>
      </c>
      <c r="GL896" s="22">
        <v>0</v>
      </c>
      <c r="GM896" s="22">
        <f>IF(HB895&gt;0,ROUND($GD$1*$GM$1,0),0)</f>
        <v>0</v>
      </c>
      <c r="GN896" s="22">
        <f>IF(HB895&gt;0,ROUND($GD$1*$GN$1,2),0)</f>
        <v>0</v>
      </c>
      <c r="GO896" s="22">
        <f>IF(HB895&gt;0,ROUND($GD$1*$GO$1,2),0)</f>
        <v>0</v>
      </c>
      <c r="GP896" s="22">
        <f>IF(HB895&gt;0,ROUND($GD$1*$GP$1,2),0)</f>
        <v>0</v>
      </c>
      <c r="GQ896" s="15">
        <f>IF(HB895&gt;0,GK896+SUM(GM896:GP896),0)</f>
        <v>0</v>
      </c>
      <c r="GR896" s="22">
        <f>IF(HB895&gt;0,ROUND(GQ896/12,2),0)</f>
        <v>0</v>
      </c>
      <c r="GS896" s="9">
        <f>INT(GR896)</f>
        <v>0</v>
      </c>
      <c r="GT896" s="23">
        <f>INT((GR896-GS896)*10)/10</f>
        <v>0</v>
      </c>
      <c r="GU896" s="17">
        <f>GR896-GS896-GT896</f>
        <v>0</v>
      </c>
      <c r="GV896" s="23">
        <f>IF(OR(GU896=0.05,GU896=0),GU896,IF(AND(GU896&gt;0.051,GU896&lt;0.1),0.1,IF(AND(GU896&gt;0.001,GU896&lt;0.05),0.05,GU896)))</f>
        <v>0</v>
      </c>
      <c r="GW896" s="23">
        <f>GS896+GT896+GV896</f>
        <v>0</v>
      </c>
      <c r="GX896">
        <f>IF(HB895&gt;0,GX895,0)</f>
        <v>0</v>
      </c>
      <c r="GY896" s="7">
        <f>ROUND(GD896+GJ896+GW896+GX896,2)</f>
        <v>0</v>
      </c>
      <c r="GZ896" s="7">
        <f>IF(AND(GY896&gt;0,GY897=0),GY896,0)</f>
        <v>0</v>
      </c>
      <c r="HA896" s="7">
        <f>IF(HB895&gt;0,HA895,0)</f>
        <v>0</v>
      </c>
      <c r="HB896" s="7">
        <f>IF(ROUND(GY896-HA896,2)&gt;0,ROUND(GY896-HA896,2),0)</f>
        <v>0</v>
      </c>
    </row>
    <row r="897" spans="1:235">
      <c r="BB897">
        <v>895</v>
      </c>
      <c r="BC897" s="7">
        <f>IF(BW896&gt;0,BC896-1000,BC896)</f>
        <v>0</v>
      </c>
      <c r="BD897" s="20">
        <f>IF(BW896&gt;0,ROUND(PMT($F$92/12,$F$96*12,-BC897),5),0)</f>
        <v>0</v>
      </c>
      <c r="BE897" s="15">
        <f>IF(BW896&gt;0,ROUND(BC897*$E$1/1000,2),0)</f>
        <v>0</v>
      </c>
      <c r="BF897" s="15">
        <f>IF(BW896&gt;0,ROUND(MIN(BC897,$F$168)*$BF$1,2),0)</f>
        <v>0</v>
      </c>
      <c r="BG897" s="22">
        <v>0</v>
      </c>
      <c r="BH897" s="22">
        <f>IF(BW896&gt;0,ROUND(MIN(BC897,$F$168)*$BH$1,0),0)</f>
        <v>0</v>
      </c>
      <c r="BI897" s="22">
        <f>IF(BW896&gt;0,ROUND(MIN(BC897,$F$168)*$BI$1,2),0)</f>
        <v>0</v>
      </c>
      <c r="BJ897" s="22">
        <f>IF(BW896&gt;0,ROUND(MIN(BC897,$F$168)*$BJ$1,2),0)</f>
        <v>0</v>
      </c>
      <c r="BK897" s="22">
        <f>IF(BW896&gt;0,ROUND(MIN(BC897,$F$168)*$BK$1,2),0)</f>
        <v>0</v>
      </c>
      <c r="BL897" s="15">
        <f>IF(BW896&gt;0,BF897+SUM(BH897:BK897),0)</f>
        <v>0</v>
      </c>
      <c r="BM897" s="22">
        <f>IF(BW896&gt;0,ROUND(BL897/12,2),0)</f>
        <v>0</v>
      </c>
      <c r="BN897" s="9">
        <f>INT(BM897)</f>
        <v>0</v>
      </c>
      <c r="BO897" s="23">
        <f>INT((BM897-BN897)*10)/10</f>
        <v>0</v>
      </c>
      <c r="BP897" s="17">
        <f>BM897-BN897-BO897</f>
        <v>0</v>
      </c>
      <c r="BQ897" s="23">
        <f>IF(OR(BP897=0.05,BP897=0),BP897,IF(AND(BP897&gt;0.051,BP897&lt;0.1),0.1,IF(AND(BP897&gt;0.001,BP897&lt;0.05),0.05,BP897)))</f>
        <v>0</v>
      </c>
      <c r="BR897" s="23">
        <f>BN897+BO897+BQ897</f>
        <v>0</v>
      </c>
      <c r="BS897">
        <f>IF(BW896&gt;0,BS896,0)</f>
        <v>0</v>
      </c>
      <c r="BT897" s="7">
        <f>SUM(BD897:BE897)+BR897+BS897</f>
        <v>0</v>
      </c>
      <c r="BU897" s="7">
        <f>IF(AND(BT897&gt;0,BT898=0),BT897,0)</f>
        <v>0</v>
      </c>
      <c r="BV897" s="7">
        <f>IF(BW896&gt;0,BV896,0)</f>
        <v>0</v>
      </c>
      <c r="BW897" s="7">
        <f>IF(ROUND(BT897-BV897,2)&gt;0,ROUND(BT897-BV897,2),0)</f>
        <v>0</v>
      </c>
      <c r="CB897">
        <v>895</v>
      </c>
      <c r="CC897" s="7">
        <f>IF(DB896&gt;0,CC896-1000,CC896)</f>
        <v>0</v>
      </c>
      <c r="CD897" s="20">
        <f>IF(DB896&gt;0,ROUND(PMT($F$92/12,$F$96*12,-CC897),5),0)</f>
        <v>0</v>
      </c>
      <c r="CE897" s="15">
        <f>IF(DB896&gt;0,ROUND(CC897*$CE$1/1000,2),0)</f>
        <v>0</v>
      </c>
      <c r="CF897" s="9">
        <f>INT(CE897)</f>
        <v>0</v>
      </c>
      <c r="CG897" s="23">
        <f>INT((CE897-CF897)*10)/10</f>
        <v>0</v>
      </c>
      <c r="CH897" s="17">
        <f>CE897-CF897-CG897</f>
        <v>0</v>
      </c>
      <c r="CI897" s="23">
        <f>IF(OR(CH897=0.05,CH897=0),CH897,IF(AND(CH897&gt;0.051,CH897&lt;0.1),0.1,IF(AND(CH897&gt;0.001,CH897&lt;0.05),0.05,CH897)))</f>
        <v>0</v>
      </c>
      <c r="CJ897" s="23">
        <f>CF897+CG897+CI897</f>
        <v>0</v>
      </c>
      <c r="CK897" s="15">
        <f>IF(DB896&gt;0,ROUND($CD$1*$CK$1,2),0)</f>
        <v>0</v>
      </c>
      <c r="CL897" s="22">
        <v>0</v>
      </c>
      <c r="CM897" s="22">
        <f>IF(DB896&gt;0,ROUND($CD$1*$CM$1,2),0)</f>
        <v>0</v>
      </c>
      <c r="CN897" s="22">
        <f>IF(DB896&gt;0,ROUND($CD$1*$CN$1,2),0)</f>
        <v>0</v>
      </c>
      <c r="CO897" s="22">
        <f>IF(DB896&gt;0,ROUND($CD$1*$CO$1,2),0)</f>
        <v>0</v>
      </c>
      <c r="CP897" s="22">
        <f>IF(DB896&gt;0,ROUND($CD$1*$CP$1,2),0)</f>
        <v>0</v>
      </c>
      <c r="CQ897" s="15">
        <f>IF(DB896&gt;0,CK897+SUM(CM897:CP897),0)</f>
        <v>0</v>
      </c>
      <c r="CR897" s="22">
        <f>IF(DB896&gt;0,ROUND(CQ897/12,2),0)</f>
        <v>0</v>
      </c>
      <c r="CS897" s="9">
        <f>INT(CR897)</f>
        <v>0</v>
      </c>
      <c r="CT897" s="23">
        <f>INT((CR897-CS897)*10)/10</f>
        <v>0</v>
      </c>
      <c r="CU897" s="17">
        <f>CR897-CS897-CT897</f>
        <v>0</v>
      </c>
      <c r="CV897" s="23">
        <f>IF(OR(CU897=0.05,CU897=0),CU897,IF(AND(CU897&gt;0.051,CU897&lt;0.1),0.1,IF(AND(CU897&gt;0.001,CU897&lt;0.05),0.05,CU897)))</f>
        <v>0</v>
      </c>
      <c r="CW897" s="23">
        <f>CS897+CT897+CV897</f>
        <v>0</v>
      </c>
      <c r="CX897">
        <f>IF(DB896&gt;0,CX896,0)</f>
        <v>0</v>
      </c>
      <c r="CY897" s="7">
        <f>ROUND(CD897+CJ897+CW897+CX897,2)</f>
        <v>0</v>
      </c>
      <c r="CZ897" s="7">
        <f>IF(AND(CY897&gt;0,CY898=0),CY897,0)</f>
        <v>0</v>
      </c>
      <c r="DA897" s="7">
        <f>IF(DB896&gt;0,DA896,0)</f>
        <v>0</v>
      </c>
      <c r="DB897" s="7">
        <f>IF(ROUND(CY897-DA897,2)&gt;0,ROUND(CY897-DA897,2),0)</f>
        <v>0</v>
      </c>
      <c r="EB897">
        <v>895</v>
      </c>
      <c r="EC897" s="7">
        <f>IF(FB896&gt;0,EC896-1000,EC896)</f>
        <v>0</v>
      </c>
      <c r="ED897" s="20">
        <f>IF(FB896&gt;0,ROUND(PMT($F$92/12,$F$96*12,-EC897),5),0)</f>
        <v>0</v>
      </c>
      <c r="EE897" s="15">
        <f>IF(FB896&gt;0,ROUND(EC897*$EE$1/1000,2),0)</f>
        <v>0</v>
      </c>
      <c r="EF897" s="9">
        <f>INT(EE897)</f>
        <v>0</v>
      </c>
      <c r="EG897" s="23">
        <f>INT((EE897-EF897)*10)/10</f>
        <v>0</v>
      </c>
      <c r="EH897" s="17">
        <f>EE897-EF897-EG897</f>
        <v>0</v>
      </c>
      <c r="EI897" s="23">
        <f>IF(OR(EH897=0.05,EH897=0),EH897,IF(AND(EH897&gt;0.051,EH897&lt;0.1),0.1,IF(AND(EH897&gt;0.001,EH897&lt;0.05),0.05,EH897)))</f>
        <v>0</v>
      </c>
      <c r="EJ897" s="23">
        <f>EF897+EG897+EI897</f>
        <v>0</v>
      </c>
      <c r="EK897" s="15">
        <f>IF(FB896&gt;0,ROUND($ED$1*$EK$1,2),0)</f>
        <v>0</v>
      </c>
      <c r="EL897" s="22">
        <v>0</v>
      </c>
      <c r="EM897" s="22">
        <f>IF(FB896&gt;0,ROUND($ED$1*$EM$1,0),0)</f>
        <v>0</v>
      </c>
      <c r="EN897" s="22">
        <f>IF(FB896&gt;0,ROUND($ED$1*$EN$1,2),0)</f>
        <v>0</v>
      </c>
      <c r="EO897" s="22">
        <f>IF(FB896&gt;0,ROUND($ED$1*$EO$1,2),0)</f>
        <v>0</v>
      </c>
      <c r="EP897" s="22">
        <f>IF(FB896&gt;0,ROUND($ED$1*$EP$1,2),0)</f>
        <v>0</v>
      </c>
      <c r="EQ897" s="15">
        <f>IF(FB896&gt;0,EK897+SUM(EM897:EP897),0)</f>
        <v>0</v>
      </c>
      <c r="ER897" s="22">
        <f>IF(FB896&gt;0,ROUND(EQ897/12,2),0)</f>
        <v>0</v>
      </c>
      <c r="ES897" s="9">
        <f>INT(ER897)</f>
        <v>0</v>
      </c>
      <c r="ET897" s="23">
        <f>INT((ER897-ES897)*10)/10</f>
        <v>0</v>
      </c>
      <c r="EU897" s="17">
        <f>ER897-ES897-ET897</f>
        <v>0</v>
      </c>
      <c r="EV897" s="23">
        <f>IF(OR(EU897=0.05,EU897=0),EU897,IF(AND(EU897&gt;0.051,EU897&lt;0.1),0.1,IF(AND(EU897&gt;0.001,EU897&lt;0.05),0.05,EU897)))</f>
        <v>0</v>
      </c>
      <c r="EW897" s="23">
        <f>ES897+ET897+EV897</f>
        <v>0</v>
      </c>
      <c r="EX897">
        <f>IF(FB896&gt;0,EX896,0)</f>
        <v>0</v>
      </c>
      <c r="EY897" s="7">
        <f>ROUND(ED897+EJ897+EW897+EX897,2)</f>
        <v>0</v>
      </c>
      <c r="EZ897" s="7">
        <f>IF(AND(EY897&gt;0,EY898=0),EY897,0)</f>
        <v>0</v>
      </c>
      <c r="FA897" s="7">
        <f>IF(FB896&gt;0,FA896,0)</f>
        <v>0</v>
      </c>
      <c r="FB897" s="7">
        <f>IF(ROUND(EY897-FA897,2)&gt;0,ROUND(EY897-FA897,2),0)</f>
        <v>0</v>
      </c>
      <c r="GB897">
        <v>895</v>
      </c>
      <c r="GC897" s="7">
        <f>IF(HB896&gt;0,GC896-1000,GC896)</f>
        <v>0</v>
      </c>
      <c r="GD897" s="20">
        <f>IF(HB896&gt;0,ROUND(PMT($F$92/12,$F$96*12,-GC897),5),0)</f>
        <v>0</v>
      </c>
      <c r="GE897" s="15">
        <f>IF(HB896&gt;0,ROUND(GC897*$GE$1/1000,2),0)</f>
        <v>0</v>
      </c>
      <c r="GF897" s="9">
        <f>INT(GE897)</f>
        <v>0</v>
      </c>
      <c r="GG897" s="23">
        <f>INT((GE897-GF897)*10)/10</f>
        <v>0</v>
      </c>
      <c r="GH897" s="17">
        <f>GE897-GF897-GG897</f>
        <v>0</v>
      </c>
      <c r="GI897" s="23">
        <f>IF(OR(GH897=0.05,GH897=0),GH897,IF(AND(GH897&gt;0.051,GH897&lt;0.1),0.1,IF(AND(GH897&gt;0.001,GH897&lt;0.05),0.05,GH897)))</f>
        <v>0</v>
      </c>
      <c r="GJ897" s="23">
        <f>GF897+GG897+GI897</f>
        <v>0</v>
      </c>
      <c r="GK897" s="15">
        <f>IF(HB896&gt;0,ROUND($GD$1*$GK$1,2),0)</f>
        <v>0</v>
      </c>
      <c r="GL897" s="22">
        <v>0</v>
      </c>
      <c r="GM897" s="22">
        <f>IF(HB896&gt;0,ROUND($GD$1*$GM$1,0),0)</f>
        <v>0</v>
      </c>
      <c r="GN897" s="22">
        <f>IF(HB896&gt;0,ROUND($GD$1*$GN$1,2),0)</f>
        <v>0</v>
      </c>
      <c r="GO897" s="22">
        <f>IF(HB896&gt;0,ROUND($GD$1*$GO$1,2),0)</f>
        <v>0</v>
      </c>
      <c r="GP897" s="22">
        <f>IF(HB896&gt;0,ROUND($GD$1*$GP$1,2),0)</f>
        <v>0</v>
      </c>
      <c r="GQ897" s="15">
        <f>IF(HB896&gt;0,GK897+SUM(GM897:GP897),0)</f>
        <v>0</v>
      </c>
      <c r="GR897" s="22">
        <f>IF(HB896&gt;0,ROUND(GQ897/12,2),0)</f>
        <v>0</v>
      </c>
      <c r="GS897" s="9">
        <f>INT(GR897)</f>
        <v>0</v>
      </c>
      <c r="GT897" s="23">
        <f>INT((GR897-GS897)*10)/10</f>
        <v>0</v>
      </c>
      <c r="GU897" s="17">
        <f>GR897-GS897-GT897</f>
        <v>0</v>
      </c>
      <c r="GV897" s="23">
        <f>IF(OR(GU897=0.05,GU897=0),GU897,IF(AND(GU897&gt;0.051,GU897&lt;0.1),0.1,IF(AND(GU897&gt;0.001,GU897&lt;0.05),0.05,GU897)))</f>
        <v>0</v>
      </c>
      <c r="GW897" s="23">
        <f>GS897+GT897+GV897</f>
        <v>0</v>
      </c>
      <c r="GX897">
        <f>IF(HB896&gt;0,GX896,0)</f>
        <v>0</v>
      </c>
      <c r="GY897" s="7">
        <f>ROUND(GD897+GJ897+GW897+GX897,2)</f>
        <v>0</v>
      </c>
      <c r="GZ897" s="7">
        <f>IF(AND(GY897&gt;0,GY898=0),GY897,0)</f>
        <v>0</v>
      </c>
      <c r="HA897" s="7">
        <f>IF(HB896&gt;0,HA896,0)</f>
        <v>0</v>
      </c>
      <c r="HB897" s="7">
        <f>IF(ROUND(GY897-HA897,2)&gt;0,ROUND(GY897-HA897,2),0)</f>
        <v>0</v>
      </c>
    </row>
    <row r="898" spans="1:235">
      <c r="BB898">
        <v>896</v>
      </c>
      <c r="BC898" s="7">
        <f>IF(BW897&gt;0,BC897-1000,BC897)</f>
        <v>0</v>
      </c>
      <c r="BD898" s="20">
        <f>IF(BW897&gt;0,ROUND(PMT($F$92/12,$F$96*12,-BC898),5),0)</f>
        <v>0</v>
      </c>
      <c r="BE898" s="15">
        <f>IF(BW897&gt;0,ROUND(BC898*$E$1/1000,2),0)</f>
        <v>0</v>
      </c>
      <c r="BF898" s="15">
        <f>IF(BW897&gt;0,ROUND(MIN(BC898,$F$168)*$BF$1,2),0)</f>
        <v>0</v>
      </c>
      <c r="BG898" s="22">
        <v>0</v>
      </c>
      <c r="BH898" s="22">
        <f>IF(BW897&gt;0,ROUND(MIN(BC898,$F$168)*$BH$1,0),0)</f>
        <v>0</v>
      </c>
      <c r="BI898" s="22">
        <f>IF(BW897&gt;0,ROUND(MIN(BC898,$F$168)*$BI$1,2),0)</f>
        <v>0</v>
      </c>
      <c r="BJ898" s="22">
        <f>IF(BW897&gt;0,ROUND(MIN(BC898,$F$168)*$BJ$1,2),0)</f>
        <v>0</v>
      </c>
      <c r="BK898" s="22">
        <f>IF(BW897&gt;0,ROUND(MIN(BC898,$F$168)*$BK$1,2),0)</f>
        <v>0</v>
      </c>
      <c r="BL898" s="15">
        <f>IF(BW897&gt;0,BF898+SUM(BH898:BK898),0)</f>
        <v>0</v>
      </c>
      <c r="BM898" s="22">
        <f>IF(BW897&gt;0,ROUND(BL898/12,2),0)</f>
        <v>0</v>
      </c>
      <c r="BN898" s="9">
        <f>INT(BM898)</f>
        <v>0</v>
      </c>
      <c r="BO898" s="23">
        <f>INT((BM898-BN898)*10)/10</f>
        <v>0</v>
      </c>
      <c r="BP898" s="17">
        <f>BM898-BN898-BO898</f>
        <v>0</v>
      </c>
      <c r="BQ898" s="23">
        <f>IF(OR(BP898=0.05,BP898=0),BP898,IF(AND(BP898&gt;0.051,BP898&lt;0.1),0.1,IF(AND(BP898&gt;0.001,BP898&lt;0.05),0.05,BP898)))</f>
        <v>0</v>
      </c>
      <c r="BR898" s="23">
        <f>BN898+BO898+BQ898</f>
        <v>0</v>
      </c>
      <c r="BS898">
        <f>IF(BW897&gt;0,BS897,0)</f>
        <v>0</v>
      </c>
      <c r="BT898" s="7">
        <f>SUM(BD898:BE898)+BR898+BS898</f>
        <v>0</v>
      </c>
      <c r="BU898" s="7">
        <f>IF(AND(BT898&gt;0,BT899=0),BT898,0)</f>
        <v>0</v>
      </c>
      <c r="BV898" s="7">
        <f>IF(BW897&gt;0,BV897,0)</f>
        <v>0</v>
      </c>
      <c r="BW898" s="7">
        <f>IF(ROUND(BT898-BV898,2)&gt;0,ROUND(BT898-BV898,2),0)</f>
        <v>0</v>
      </c>
      <c r="CB898">
        <v>896</v>
      </c>
      <c r="CC898" s="7">
        <f>IF(DB897&gt;0,CC897-1000,CC897)</f>
        <v>0</v>
      </c>
      <c r="CD898" s="20">
        <f>IF(DB897&gt;0,ROUND(PMT($F$92/12,$F$96*12,-CC898),5),0)</f>
        <v>0</v>
      </c>
      <c r="CE898" s="15">
        <f>IF(DB897&gt;0,ROUND(CC898*$CE$1/1000,2),0)</f>
        <v>0</v>
      </c>
      <c r="CF898" s="9">
        <f>INT(CE898)</f>
        <v>0</v>
      </c>
      <c r="CG898" s="23">
        <f>INT((CE898-CF898)*10)/10</f>
        <v>0</v>
      </c>
      <c r="CH898" s="17">
        <f>CE898-CF898-CG898</f>
        <v>0</v>
      </c>
      <c r="CI898" s="23">
        <f>IF(OR(CH898=0.05,CH898=0),CH898,IF(AND(CH898&gt;0.051,CH898&lt;0.1),0.1,IF(AND(CH898&gt;0.001,CH898&lt;0.05),0.05,CH898)))</f>
        <v>0</v>
      </c>
      <c r="CJ898" s="23">
        <f>CF898+CG898+CI898</f>
        <v>0</v>
      </c>
      <c r="CK898" s="15">
        <f>IF(DB897&gt;0,ROUND($CD$1*$CK$1,2),0)</f>
        <v>0</v>
      </c>
      <c r="CL898" s="22">
        <v>0</v>
      </c>
      <c r="CM898" s="22">
        <f>IF(DB897&gt;0,ROUND($CD$1*$CM$1,2),0)</f>
        <v>0</v>
      </c>
      <c r="CN898" s="22">
        <f>IF(DB897&gt;0,ROUND($CD$1*$CN$1,2),0)</f>
        <v>0</v>
      </c>
      <c r="CO898" s="22">
        <f>IF(DB897&gt;0,ROUND($CD$1*$CO$1,2),0)</f>
        <v>0</v>
      </c>
      <c r="CP898" s="22">
        <f>IF(DB897&gt;0,ROUND($CD$1*$CP$1,2),0)</f>
        <v>0</v>
      </c>
      <c r="CQ898" s="15">
        <f>IF(DB897&gt;0,CK898+SUM(CM898:CP898),0)</f>
        <v>0</v>
      </c>
      <c r="CR898" s="22">
        <f>IF(DB897&gt;0,ROUND(CQ898/12,2),0)</f>
        <v>0</v>
      </c>
      <c r="CS898" s="9">
        <f>INT(CR898)</f>
        <v>0</v>
      </c>
      <c r="CT898" s="23">
        <f>INT((CR898-CS898)*10)/10</f>
        <v>0</v>
      </c>
      <c r="CU898" s="17">
        <f>CR898-CS898-CT898</f>
        <v>0</v>
      </c>
      <c r="CV898" s="23">
        <f>IF(OR(CU898=0.05,CU898=0),CU898,IF(AND(CU898&gt;0.051,CU898&lt;0.1),0.1,IF(AND(CU898&gt;0.001,CU898&lt;0.05),0.05,CU898)))</f>
        <v>0</v>
      </c>
      <c r="CW898" s="23">
        <f>CS898+CT898+CV898</f>
        <v>0</v>
      </c>
      <c r="CX898">
        <f>IF(DB897&gt;0,CX897,0)</f>
        <v>0</v>
      </c>
      <c r="CY898" s="7">
        <f>ROUND(CD898+CJ898+CW898+CX898,2)</f>
        <v>0</v>
      </c>
      <c r="CZ898" s="7">
        <f>IF(AND(CY898&gt;0,CY899=0),CY898,0)</f>
        <v>0</v>
      </c>
      <c r="DA898" s="7">
        <f>IF(DB897&gt;0,DA897,0)</f>
        <v>0</v>
      </c>
      <c r="DB898" s="7">
        <f>IF(ROUND(CY898-DA898,2)&gt;0,ROUND(CY898-DA898,2),0)</f>
        <v>0</v>
      </c>
      <c r="EB898">
        <v>896</v>
      </c>
      <c r="EC898" s="7">
        <f>IF(FB897&gt;0,EC897-1000,EC897)</f>
        <v>0</v>
      </c>
      <c r="ED898" s="20">
        <f>IF(FB897&gt;0,ROUND(PMT($F$92/12,$F$96*12,-EC898),5),0)</f>
        <v>0</v>
      </c>
      <c r="EE898" s="15">
        <f>IF(FB897&gt;0,ROUND(EC898*$EE$1/1000,2),0)</f>
        <v>0</v>
      </c>
      <c r="EF898" s="9">
        <f>INT(EE898)</f>
        <v>0</v>
      </c>
      <c r="EG898" s="23">
        <f>INT((EE898-EF898)*10)/10</f>
        <v>0</v>
      </c>
      <c r="EH898" s="17">
        <f>EE898-EF898-EG898</f>
        <v>0</v>
      </c>
      <c r="EI898" s="23">
        <f>IF(OR(EH898=0.05,EH898=0),EH898,IF(AND(EH898&gt;0.051,EH898&lt;0.1),0.1,IF(AND(EH898&gt;0.001,EH898&lt;0.05),0.05,EH898)))</f>
        <v>0</v>
      </c>
      <c r="EJ898" s="23">
        <f>EF898+EG898+EI898</f>
        <v>0</v>
      </c>
      <c r="EK898" s="15">
        <f>IF(FB897&gt;0,ROUND($ED$1*$EK$1,2),0)</f>
        <v>0</v>
      </c>
      <c r="EL898" s="22">
        <v>0</v>
      </c>
      <c r="EM898" s="22">
        <f>IF(FB897&gt;0,ROUND($ED$1*$EM$1,0),0)</f>
        <v>0</v>
      </c>
      <c r="EN898" s="22">
        <f>IF(FB897&gt;0,ROUND($ED$1*$EN$1,2),0)</f>
        <v>0</v>
      </c>
      <c r="EO898" s="22">
        <f>IF(FB897&gt;0,ROUND($ED$1*$EO$1,2),0)</f>
        <v>0</v>
      </c>
      <c r="EP898" s="22">
        <f>IF(FB897&gt;0,ROUND($ED$1*$EP$1,2),0)</f>
        <v>0</v>
      </c>
      <c r="EQ898" s="15">
        <f>IF(FB897&gt;0,EK898+SUM(EM898:EP898),0)</f>
        <v>0</v>
      </c>
      <c r="ER898" s="22">
        <f>IF(FB897&gt;0,ROUND(EQ898/12,2),0)</f>
        <v>0</v>
      </c>
      <c r="ES898" s="9">
        <f>INT(ER898)</f>
        <v>0</v>
      </c>
      <c r="ET898" s="23">
        <f>INT((ER898-ES898)*10)/10</f>
        <v>0</v>
      </c>
      <c r="EU898" s="17">
        <f>ER898-ES898-ET898</f>
        <v>0</v>
      </c>
      <c r="EV898" s="23">
        <f>IF(OR(EU898=0.05,EU898=0),EU898,IF(AND(EU898&gt;0.051,EU898&lt;0.1),0.1,IF(AND(EU898&gt;0.001,EU898&lt;0.05),0.05,EU898)))</f>
        <v>0</v>
      </c>
      <c r="EW898" s="23">
        <f>ES898+ET898+EV898</f>
        <v>0</v>
      </c>
      <c r="EX898">
        <f>IF(FB897&gt;0,EX897,0)</f>
        <v>0</v>
      </c>
      <c r="EY898" s="7">
        <f>ROUND(ED898+EJ898+EW898+EX898,2)</f>
        <v>0</v>
      </c>
      <c r="EZ898" s="7">
        <f>IF(AND(EY898&gt;0,EY899=0),EY898,0)</f>
        <v>0</v>
      </c>
      <c r="FA898" s="7">
        <f>IF(FB897&gt;0,FA897,0)</f>
        <v>0</v>
      </c>
      <c r="FB898" s="7">
        <f>IF(ROUND(EY898-FA898,2)&gt;0,ROUND(EY898-FA898,2),0)</f>
        <v>0</v>
      </c>
      <c r="GB898">
        <v>896</v>
      </c>
      <c r="GC898" s="7">
        <f>IF(HB897&gt;0,GC897-1000,GC897)</f>
        <v>0</v>
      </c>
      <c r="GD898" s="20">
        <f>IF(HB897&gt;0,ROUND(PMT($F$92/12,$F$96*12,-GC898),5),0)</f>
        <v>0</v>
      </c>
      <c r="GE898" s="15">
        <f>IF(HB897&gt;0,ROUND(GC898*$GE$1/1000,2),0)</f>
        <v>0</v>
      </c>
      <c r="GF898" s="9">
        <f>INT(GE898)</f>
        <v>0</v>
      </c>
      <c r="GG898" s="23">
        <f>INT((GE898-GF898)*10)/10</f>
        <v>0</v>
      </c>
      <c r="GH898" s="17">
        <f>GE898-GF898-GG898</f>
        <v>0</v>
      </c>
      <c r="GI898" s="23">
        <f>IF(OR(GH898=0.05,GH898=0),GH898,IF(AND(GH898&gt;0.051,GH898&lt;0.1),0.1,IF(AND(GH898&gt;0.001,GH898&lt;0.05),0.05,GH898)))</f>
        <v>0</v>
      </c>
      <c r="GJ898" s="23">
        <f>GF898+GG898+GI898</f>
        <v>0</v>
      </c>
      <c r="GK898" s="15">
        <f>IF(HB897&gt;0,ROUND($GD$1*$GK$1,2),0)</f>
        <v>0</v>
      </c>
      <c r="GL898" s="22">
        <v>0</v>
      </c>
      <c r="GM898" s="22">
        <f>IF(HB897&gt;0,ROUND($GD$1*$GM$1,0),0)</f>
        <v>0</v>
      </c>
      <c r="GN898" s="22">
        <f>IF(HB897&gt;0,ROUND($GD$1*$GN$1,2),0)</f>
        <v>0</v>
      </c>
      <c r="GO898" s="22">
        <f>IF(HB897&gt;0,ROUND($GD$1*$GO$1,2),0)</f>
        <v>0</v>
      </c>
      <c r="GP898" s="22">
        <f>IF(HB897&gt;0,ROUND($GD$1*$GP$1,2),0)</f>
        <v>0</v>
      </c>
      <c r="GQ898" s="15">
        <f>IF(HB897&gt;0,GK898+SUM(GM898:GP898),0)</f>
        <v>0</v>
      </c>
      <c r="GR898" s="22">
        <f>IF(HB897&gt;0,ROUND(GQ898/12,2),0)</f>
        <v>0</v>
      </c>
      <c r="GS898" s="9">
        <f>INT(GR898)</f>
        <v>0</v>
      </c>
      <c r="GT898" s="23">
        <f>INT((GR898-GS898)*10)/10</f>
        <v>0</v>
      </c>
      <c r="GU898" s="17">
        <f>GR898-GS898-GT898</f>
        <v>0</v>
      </c>
      <c r="GV898" s="23">
        <f>IF(OR(GU898=0.05,GU898=0),GU898,IF(AND(GU898&gt;0.051,GU898&lt;0.1),0.1,IF(AND(GU898&gt;0.001,GU898&lt;0.05),0.05,GU898)))</f>
        <v>0</v>
      </c>
      <c r="GW898" s="23">
        <f>GS898+GT898+GV898</f>
        <v>0</v>
      </c>
      <c r="GX898">
        <f>IF(HB897&gt;0,GX897,0)</f>
        <v>0</v>
      </c>
      <c r="GY898" s="7">
        <f>ROUND(GD898+GJ898+GW898+GX898,2)</f>
        <v>0</v>
      </c>
      <c r="GZ898" s="7">
        <f>IF(AND(GY898&gt;0,GY899=0),GY898,0)</f>
        <v>0</v>
      </c>
      <c r="HA898" s="7">
        <f>IF(HB897&gt;0,HA897,0)</f>
        <v>0</v>
      </c>
      <c r="HB898" s="7">
        <f>IF(ROUND(GY898-HA898,2)&gt;0,ROUND(GY898-HA898,2),0)</f>
        <v>0</v>
      </c>
    </row>
    <row r="899" spans="1:235">
      <c r="BB899">
        <v>897</v>
      </c>
      <c r="BC899" s="7">
        <f>IF(BW898&gt;0,BC898-1000,BC898)</f>
        <v>0</v>
      </c>
      <c r="BD899" s="20">
        <f>IF(BW898&gt;0,ROUND(PMT($F$92/12,$F$96*12,-BC899),5),0)</f>
        <v>0</v>
      </c>
      <c r="BE899" s="15">
        <f>IF(BW898&gt;0,ROUND(BC899*$E$1/1000,2),0)</f>
        <v>0</v>
      </c>
      <c r="BF899" s="15">
        <f>IF(BW898&gt;0,ROUND(MIN(BC899,$F$168)*$BF$1,2),0)</f>
        <v>0</v>
      </c>
      <c r="BG899" s="22">
        <v>0</v>
      </c>
      <c r="BH899" s="22">
        <f>IF(BW898&gt;0,ROUND(MIN(BC899,$F$168)*$BH$1,0),0)</f>
        <v>0</v>
      </c>
      <c r="BI899" s="22">
        <f>IF(BW898&gt;0,ROUND(MIN(BC899,$F$168)*$BI$1,2),0)</f>
        <v>0</v>
      </c>
      <c r="BJ899" s="22">
        <f>IF(BW898&gt;0,ROUND(MIN(BC899,$F$168)*$BJ$1,2),0)</f>
        <v>0</v>
      </c>
      <c r="BK899" s="22">
        <f>IF(BW898&gt;0,ROUND(MIN(BC899,$F$168)*$BK$1,2),0)</f>
        <v>0</v>
      </c>
      <c r="BL899" s="15">
        <f>IF(BW898&gt;0,BF899+SUM(BH899:BK899),0)</f>
        <v>0</v>
      </c>
      <c r="BM899" s="22">
        <f>IF(BW898&gt;0,ROUND(BL899/12,2),0)</f>
        <v>0</v>
      </c>
      <c r="BN899" s="9">
        <f>INT(BM899)</f>
        <v>0</v>
      </c>
      <c r="BO899" s="23">
        <f>INT((BM899-BN899)*10)/10</f>
        <v>0</v>
      </c>
      <c r="BP899" s="17">
        <f>BM899-BN899-BO899</f>
        <v>0</v>
      </c>
      <c r="BQ899" s="23">
        <f>IF(OR(BP899=0.05,BP899=0),BP899,IF(AND(BP899&gt;0.051,BP899&lt;0.1),0.1,IF(AND(BP899&gt;0.001,BP899&lt;0.05),0.05,BP899)))</f>
        <v>0</v>
      </c>
      <c r="BR899" s="23">
        <f>BN899+BO899+BQ899</f>
        <v>0</v>
      </c>
      <c r="BS899">
        <f>IF(BW898&gt;0,BS898,0)</f>
        <v>0</v>
      </c>
      <c r="BT899" s="7">
        <f>SUM(BD899:BE899)+BR899+BS899</f>
        <v>0</v>
      </c>
      <c r="BU899" s="7">
        <f>IF(AND(BT899&gt;0,BT900=0),BT899,0)</f>
        <v>0</v>
      </c>
      <c r="BV899" s="7">
        <f>IF(BW898&gt;0,BV898,0)</f>
        <v>0</v>
      </c>
      <c r="BW899" s="7">
        <f>IF(ROUND(BT899-BV899,2)&gt;0,ROUND(BT899-BV899,2),0)</f>
        <v>0</v>
      </c>
      <c r="CB899">
        <v>897</v>
      </c>
      <c r="CC899" s="7">
        <f>IF(DB898&gt;0,CC898-1000,CC898)</f>
        <v>0</v>
      </c>
      <c r="CD899" s="20">
        <f>IF(DB898&gt;0,ROUND(PMT($F$92/12,$F$96*12,-CC899),5),0)</f>
        <v>0</v>
      </c>
      <c r="CE899" s="15">
        <f>IF(DB898&gt;0,ROUND(CC899*$CE$1/1000,2),0)</f>
        <v>0</v>
      </c>
      <c r="CF899" s="9">
        <f>INT(CE899)</f>
        <v>0</v>
      </c>
      <c r="CG899" s="23">
        <f>INT((CE899-CF899)*10)/10</f>
        <v>0</v>
      </c>
      <c r="CH899" s="17">
        <f>CE899-CF899-CG899</f>
        <v>0</v>
      </c>
      <c r="CI899" s="23">
        <f>IF(OR(CH899=0.05,CH899=0),CH899,IF(AND(CH899&gt;0.051,CH899&lt;0.1),0.1,IF(AND(CH899&gt;0.001,CH899&lt;0.05),0.05,CH899)))</f>
        <v>0</v>
      </c>
      <c r="CJ899" s="23">
        <f>CF899+CG899+CI899</f>
        <v>0</v>
      </c>
      <c r="CK899" s="15">
        <f>IF(DB898&gt;0,ROUND($CD$1*$CK$1,2),0)</f>
        <v>0</v>
      </c>
      <c r="CL899" s="22">
        <v>0</v>
      </c>
      <c r="CM899" s="22">
        <f>IF(DB898&gt;0,ROUND($CD$1*$CM$1,2),0)</f>
        <v>0</v>
      </c>
      <c r="CN899" s="22">
        <f>IF(DB898&gt;0,ROUND($CD$1*$CN$1,2),0)</f>
        <v>0</v>
      </c>
      <c r="CO899" s="22">
        <f>IF(DB898&gt;0,ROUND($CD$1*$CO$1,2),0)</f>
        <v>0</v>
      </c>
      <c r="CP899" s="22">
        <f>IF(DB898&gt;0,ROUND($CD$1*$CP$1,2),0)</f>
        <v>0</v>
      </c>
      <c r="CQ899" s="15">
        <f>IF(DB898&gt;0,CK899+SUM(CM899:CP899),0)</f>
        <v>0</v>
      </c>
      <c r="CR899" s="22">
        <f>IF(DB898&gt;0,ROUND(CQ899/12,2),0)</f>
        <v>0</v>
      </c>
      <c r="CS899" s="9">
        <f>INT(CR899)</f>
        <v>0</v>
      </c>
      <c r="CT899" s="23">
        <f>INT((CR899-CS899)*10)/10</f>
        <v>0</v>
      </c>
      <c r="CU899" s="17">
        <f>CR899-CS899-CT899</f>
        <v>0</v>
      </c>
      <c r="CV899" s="23">
        <f>IF(OR(CU899=0.05,CU899=0),CU899,IF(AND(CU899&gt;0.051,CU899&lt;0.1),0.1,IF(AND(CU899&gt;0.001,CU899&lt;0.05),0.05,CU899)))</f>
        <v>0</v>
      </c>
      <c r="CW899" s="23">
        <f>CS899+CT899+CV899</f>
        <v>0</v>
      </c>
      <c r="CX899">
        <f>IF(DB898&gt;0,CX898,0)</f>
        <v>0</v>
      </c>
      <c r="CY899" s="7">
        <f>ROUND(CD899+CJ899+CW899+CX899,2)</f>
        <v>0</v>
      </c>
      <c r="CZ899" s="7">
        <f>IF(AND(CY899&gt;0,CY900=0),CY899,0)</f>
        <v>0</v>
      </c>
      <c r="DA899" s="7">
        <f>IF(DB898&gt;0,DA898,0)</f>
        <v>0</v>
      </c>
      <c r="DB899" s="7">
        <f>IF(ROUND(CY899-DA899,2)&gt;0,ROUND(CY899-DA899,2),0)</f>
        <v>0</v>
      </c>
      <c r="EB899">
        <v>897</v>
      </c>
      <c r="EC899" s="7">
        <f>IF(FB898&gt;0,EC898-1000,EC898)</f>
        <v>0</v>
      </c>
      <c r="ED899" s="20">
        <f>IF(FB898&gt;0,ROUND(PMT($F$92/12,$F$96*12,-EC899),5),0)</f>
        <v>0</v>
      </c>
      <c r="EE899" s="15">
        <f>IF(FB898&gt;0,ROUND(EC899*$EE$1/1000,2),0)</f>
        <v>0</v>
      </c>
      <c r="EF899" s="9">
        <f>INT(EE899)</f>
        <v>0</v>
      </c>
      <c r="EG899" s="23">
        <f>INT((EE899-EF899)*10)/10</f>
        <v>0</v>
      </c>
      <c r="EH899" s="17">
        <f>EE899-EF899-EG899</f>
        <v>0</v>
      </c>
      <c r="EI899" s="23">
        <f>IF(OR(EH899=0.05,EH899=0),EH899,IF(AND(EH899&gt;0.051,EH899&lt;0.1),0.1,IF(AND(EH899&gt;0.001,EH899&lt;0.05),0.05,EH899)))</f>
        <v>0</v>
      </c>
      <c r="EJ899" s="23">
        <f>EF899+EG899+EI899</f>
        <v>0</v>
      </c>
      <c r="EK899" s="15">
        <f>IF(FB898&gt;0,ROUND($ED$1*$EK$1,2),0)</f>
        <v>0</v>
      </c>
      <c r="EL899" s="22">
        <v>0</v>
      </c>
      <c r="EM899" s="22">
        <f>IF(FB898&gt;0,ROUND($ED$1*$EM$1,0),0)</f>
        <v>0</v>
      </c>
      <c r="EN899" s="22">
        <f>IF(FB898&gt;0,ROUND($ED$1*$EN$1,2),0)</f>
        <v>0</v>
      </c>
      <c r="EO899" s="22">
        <f>IF(FB898&gt;0,ROUND($ED$1*$EO$1,2),0)</f>
        <v>0</v>
      </c>
      <c r="EP899" s="22">
        <f>IF(FB898&gt;0,ROUND($ED$1*$EP$1,2),0)</f>
        <v>0</v>
      </c>
      <c r="EQ899" s="15">
        <f>IF(FB898&gt;0,EK899+SUM(EM899:EP899),0)</f>
        <v>0</v>
      </c>
      <c r="ER899" s="22">
        <f>IF(FB898&gt;0,ROUND(EQ899/12,2),0)</f>
        <v>0</v>
      </c>
      <c r="ES899" s="9">
        <f>INT(ER899)</f>
        <v>0</v>
      </c>
      <c r="ET899" s="23">
        <f>INT((ER899-ES899)*10)/10</f>
        <v>0</v>
      </c>
      <c r="EU899" s="17">
        <f>ER899-ES899-ET899</f>
        <v>0</v>
      </c>
      <c r="EV899" s="23">
        <f>IF(OR(EU899=0.05,EU899=0),EU899,IF(AND(EU899&gt;0.051,EU899&lt;0.1),0.1,IF(AND(EU899&gt;0.001,EU899&lt;0.05),0.05,EU899)))</f>
        <v>0</v>
      </c>
      <c r="EW899" s="23">
        <f>ES899+ET899+EV899</f>
        <v>0</v>
      </c>
      <c r="EX899">
        <f>IF(FB898&gt;0,EX898,0)</f>
        <v>0</v>
      </c>
      <c r="EY899" s="7">
        <f>ROUND(ED899+EJ899+EW899+EX899,2)</f>
        <v>0</v>
      </c>
      <c r="EZ899" s="7">
        <f>IF(AND(EY899&gt;0,EY900=0),EY899,0)</f>
        <v>0</v>
      </c>
      <c r="FA899" s="7">
        <f>IF(FB898&gt;0,FA898,0)</f>
        <v>0</v>
      </c>
      <c r="FB899" s="7">
        <f>IF(ROUND(EY899-FA899,2)&gt;0,ROUND(EY899-FA899,2),0)</f>
        <v>0</v>
      </c>
      <c r="GB899">
        <v>897</v>
      </c>
      <c r="GC899" s="7">
        <f>IF(HB898&gt;0,GC898-1000,GC898)</f>
        <v>0</v>
      </c>
      <c r="GD899" s="20">
        <f>IF(HB898&gt;0,ROUND(PMT($F$92/12,$F$96*12,-GC899),5),0)</f>
        <v>0</v>
      </c>
      <c r="GE899" s="15">
        <f>IF(HB898&gt;0,ROUND(GC899*$GE$1/1000,2),0)</f>
        <v>0</v>
      </c>
      <c r="GF899" s="9">
        <f>INT(GE899)</f>
        <v>0</v>
      </c>
      <c r="GG899" s="23">
        <f>INT((GE899-GF899)*10)/10</f>
        <v>0</v>
      </c>
      <c r="GH899" s="17">
        <f>GE899-GF899-GG899</f>
        <v>0</v>
      </c>
      <c r="GI899" s="23">
        <f>IF(OR(GH899=0.05,GH899=0),GH899,IF(AND(GH899&gt;0.051,GH899&lt;0.1),0.1,IF(AND(GH899&gt;0.001,GH899&lt;0.05),0.05,GH899)))</f>
        <v>0</v>
      </c>
      <c r="GJ899" s="23">
        <f>GF899+GG899+GI899</f>
        <v>0</v>
      </c>
      <c r="GK899" s="15">
        <f>IF(HB898&gt;0,ROUND($GD$1*$GK$1,2),0)</f>
        <v>0</v>
      </c>
      <c r="GL899" s="22">
        <v>0</v>
      </c>
      <c r="GM899" s="22">
        <f>IF(HB898&gt;0,ROUND($GD$1*$GM$1,0),0)</f>
        <v>0</v>
      </c>
      <c r="GN899" s="22">
        <f>IF(HB898&gt;0,ROUND($GD$1*$GN$1,2),0)</f>
        <v>0</v>
      </c>
      <c r="GO899" s="22">
        <f>IF(HB898&gt;0,ROUND($GD$1*$GO$1,2),0)</f>
        <v>0</v>
      </c>
      <c r="GP899" s="22">
        <f>IF(HB898&gt;0,ROUND($GD$1*$GP$1,2),0)</f>
        <v>0</v>
      </c>
      <c r="GQ899" s="15">
        <f>IF(HB898&gt;0,GK899+SUM(GM899:GP899),0)</f>
        <v>0</v>
      </c>
      <c r="GR899" s="22">
        <f>IF(HB898&gt;0,ROUND(GQ899/12,2),0)</f>
        <v>0</v>
      </c>
      <c r="GS899" s="9">
        <f>INT(GR899)</f>
        <v>0</v>
      </c>
      <c r="GT899" s="23">
        <f>INT((GR899-GS899)*10)/10</f>
        <v>0</v>
      </c>
      <c r="GU899" s="17">
        <f>GR899-GS899-GT899</f>
        <v>0</v>
      </c>
      <c r="GV899" s="23">
        <f>IF(OR(GU899=0.05,GU899=0),GU899,IF(AND(GU899&gt;0.051,GU899&lt;0.1),0.1,IF(AND(GU899&gt;0.001,GU899&lt;0.05),0.05,GU899)))</f>
        <v>0</v>
      </c>
      <c r="GW899" s="23">
        <f>GS899+GT899+GV899</f>
        <v>0</v>
      </c>
      <c r="GX899">
        <f>IF(HB898&gt;0,GX898,0)</f>
        <v>0</v>
      </c>
      <c r="GY899" s="7">
        <f>ROUND(GD899+GJ899+GW899+GX899,2)</f>
        <v>0</v>
      </c>
      <c r="GZ899" s="7">
        <f>IF(AND(GY899&gt;0,GY900=0),GY899,0)</f>
        <v>0</v>
      </c>
      <c r="HA899" s="7">
        <f>IF(HB898&gt;0,HA898,0)</f>
        <v>0</v>
      </c>
      <c r="HB899" s="7">
        <f>IF(ROUND(GY899-HA899,2)&gt;0,ROUND(GY899-HA899,2),0)</f>
        <v>0</v>
      </c>
    </row>
    <row r="900" spans="1:235">
      <c r="BB900">
        <v>898</v>
      </c>
      <c r="BC900" s="7">
        <f>IF(BW899&gt;0,BC899-1000,BC899)</f>
        <v>0</v>
      </c>
      <c r="BD900" s="20">
        <f>IF(BW899&gt;0,ROUND(PMT($F$92/12,$F$96*12,-BC900),5),0)</f>
        <v>0</v>
      </c>
      <c r="BE900" s="15">
        <f>IF(BW899&gt;0,ROUND(BC900*$E$1/1000,2),0)</f>
        <v>0</v>
      </c>
      <c r="BF900" s="15">
        <f>IF(BW899&gt;0,ROUND(MIN(BC900,$F$168)*$BF$1,2),0)</f>
        <v>0</v>
      </c>
      <c r="BG900" s="22">
        <v>0</v>
      </c>
      <c r="BH900" s="22">
        <f>IF(BW899&gt;0,ROUND(MIN(BC900,$F$168)*$BH$1,0),0)</f>
        <v>0</v>
      </c>
      <c r="BI900" s="22">
        <f>IF(BW899&gt;0,ROUND(MIN(BC900,$F$168)*$BI$1,2),0)</f>
        <v>0</v>
      </c>
      <c r="BJ900" s="22">
        <f>IF(BW899&gt;0,ROUND(MIN(BC900,$F$168)*$BJ$1,2),0)</f>
        <v>0</v>
      </c>
      <c r="BK900" s="22">
        <f>IF(BW899&gt;0,ROUND(MIN(BC900,$F$168)*$BK$1,2),0)</f>
        <v>0</v>
      </c>
      <c r="BL900" s="15">
        <f>IF(BW899&gt;0,BF900+SUM(BH900:BK900),0)</f>
        <v>0</v>
      </c>
      <c r="BM900" s="22">
        <f>IF(BW899&gt;0,ROUND(BL900/12,2),0)</f>
        <v>0</v>
      </c>
      <c r="BN900" s="9">
        <f>INT(BM900)</f>
        <v>0</v>
      </c>
      <c r="BO900" s="23">
        <f>INT((BM900-BN900)*10)/10</f>
        <v>0</v>
      </c>
      <c r="BP900" s="17">
        <f>BM900-BN900-BO900</f>
        <v>0</v>
      </c>
      <c r="BQ900" s="23">
        <f>IF(OR(BP900=0.05,BP900=0),BP900,IF(AND(BP900&gt;0.051,BP900&lt;0.1),0.1,IF(AND(BP900&gt;0.001,BP900&lt;0.05),0.05,BP900)))</f>
        <v>0</v>
      </c>
      <c r="BR900" s="23">
        <f>BN900+BO900+BQ900</f>
        <v>0</v>
      </c>
      <c r="BS900">
        <f>IF(BW899&gt;0,BS899,0)</f>
        <v>0</v>
      </c>
      <c r="BT900" s="7">
        <f>SUM(BD900:BE900)+BR900+BS900</f>
        <v>0</v>
      </c>
      <c r="BU900" s="7">
        <f>IF(AND(BT900&gt;0,BT901=0),BT900,0)</f>
        <v>0</v>
      </c>
      <c r="BV900" s="7">
        <f>IF(BW899&gt;0,BV899,0)</f>
        <v>0</v>
      </c>
      <c r="BW900" s="7">
        <f>IF(ROUND(BT900-BV900,2)&gt;0,ROUND(BT900-BV900,2),0)</f>
        <v>0</v>
      </c>
      <c r="CB900">
        <v>898</v>
      </c>
      <c r="CC900" s="7">
        <f>IF(DB899&gt;0,CC899-1000,CC899)</f>
        <v>0</v>
      </c>
      <c r="CD900" s="20">
        <f>IF(DB899&gt;0,ROUND(PMT($F$92/12,$F$96*12,-CC900),5),0)</f>
        <v>0</v>
      </c>
      <c r="CE900" s="15">
        <f>IF(DB899&gt;0,ROUND(CC900*$CE$1/1000,2),0)</f>
        <v>0</v>
      </c>
      <c r="CF900" s="9">
        <f>INT(CE900)</f>
        <v>0</v>
      </c>
      <c r="CG900" s="23">
        <f>INT((CE900-CF900)*10)/10</f>
        <v>0</v>
      </c>
      <c r="CH900" s="17">
        <f>CE900-CF900-CG900</f>
        <v>0</v>
      </c>
      <c r="CI900" s="23">
        <f>IF(OR(CH900=0.05,CH900=0),CH900,IF(AND(CH900&gt;0.051,CH900&lt;0.1),0.1,IF(AND(CH900&gt;0.001,CH900&lt;0.05),0.05,CH900)))</f>
        <v>0</v>
      </c>
      <c r="CJ900" s="23">
        <f>CF900+CG900+CI900</f>
        <v>0</v>
      </c>
      <c r="CK900" s="15">
        <f>IF(DB899&gt;0,ROUND($CD$1*$CK$1,2),0)</f>
        <v>0</v>
      </c>
      <c r="CL900" s="22">
        <v>0</v>
      </c>
      <c r="CM900" s="22">
        <f>IF(DB899&gt;0,ROUND($CD$1*$CM$1,2),0)</f>
        <v>0</v>
      </c>
      <c r="CN900" s="22">
        <f>IF(DB899&gt;0,ROUND($CD$1*$CN$1,2),0)</f>
        <v>0</v>
      </c>
      <c r="CO900" s="22">
        <f>IF(DB899&gt;0,ROUND($CD$1*$CO$1,2),0)</f>
        <v>0</v>
      </c>
      <c r="CP900" s="22">
        <f>IF(DB899&gt;0,ROUND($CD$1*$CP$1,2),0)</f>
        <v>0</v>
      </c>
      <c r="CQ900" s="15">
        <f>IF(DB899&gt;0,CK900+SUM(CM900:CP900),0)</f>
        <v>0</v>
      </c>
      <c r="CR900" s="22">
        <f>IF(DB899&gt;0,ROUND(CQ900/12,2),0)</f>
        <v>0</v>
      </c>
      <c r="CS900" s="9">
        <f>INT(CR900)</f>
        <v>0</v>
      </c>
      <c r="CT900" s="23">
        <f>INT((CR900-CS900)*10)/10</f>
        <v>0</v>
      </c>
      <c r="CU900" s="17">
        <f>CR900-CS900-CT900</f>
        <v>0</v>
      </c>
      <c r="CV900" s="23">
        <f>IF(OR(CU900=0.05,CU900=0),CU900,IF(AND(CU900&gt;0.051,CU900&lt;0.1),0.1,IF(AND(CU900&gt;0.001,CU900&lt;0.05),0.05,CU900)))</f>
        <v>0</v>
      </c>
      <c r="CW900" s="23">
        <f>CS900+CT900+CV900</f>
        <v>0</v>
      </c>
      <c r="CX900">
        <f>IF(DB899&gt;0,CX899,0)</f>
        <v>0</v>
      </c>
      <c r="CY900" s="7">
        <f>ROUND(CD900+CJ900+CW900+CX900,2)</f>
        <v>0</v>
      </c>
      <c r="CZ900" s="7">
        <f>IF(AND(CY900&gt;0,CY901=0),CY900,0)</f>
        <v>0</v>
      </c>
      <c r="DA900" s="7">
        <f>IF(DB899&gt;0,DA899,0)</f>
        <v>0</v>
      </c>
      <c r="DB900" s="7">
        <f>IF(ROUND(CY900-DA900,2)&gt;0,ROUND(CY900-DA900,2),0)</f>
        <v>0</v>
      </c>
      <c r="EB900">
        <v>898</v>
      </c>
      <c r="EC900" s="7">
        <f>IF(FB899&gt;0,EC899-1000,EC899)</f>
        <v>0</v>
      </c>
      <c r="ED900" s="20">
        <f>IF(FB899&gt;0,ROUND(PMT($F$92/12,$F$96*12,-EC900),5),0)</f>
        <v>0</v>
      </c>
      <c r="EE900" s="15">
        <f>IF(FB899&gt;0,ROUND(EC900*$EE$1/1000,2),0)</f>
        <v>0</v>
      </c>
      <c r="EF900" s="9">
        <f>INT(EE900)</f>
        <v>0</v>
      </c>
      <c r="EG900" s="23">
        <f>INT((EE900-EF900)*10)/10</f>
        <v>0</v>
      </c>
      <c r="EH900" s="17">
        <f>EE900-EF900-EG900</f>
        <v>0</v>
      </c>
      <c r="EI900" s="23">
        <f>IF(OR(EH900=0.05,EH900=0),EH900,IF(AND(EH900&gt;0.051,EH900&lt;0.1),0.1,IF(AND(EH900&gt;0.001,EH900&lt;0.05),0.05,EH900)))</f>
        <v>0</v>
      </c>
      <c r="EJ900" s="23">
        <f>EF900+EG900+EI900</f>
        <v>0</v>
      </c>
      <c r="EK900" s="15">
        <f>IF(FB899&gt;0,ROUND($ED$1*$EK$1,2),0)</f>
        <v>0</v>
      </c>
      <c r="EL900" s="22">
        <v>0</v>
      </c>
      <c r="EM900" s="22">
        <f>IF(FB899&gt;0,ROUND($ED$1*$EM$1,0),0)</f>
        <v>0</v>
      </c>
      <c r="EN900" s="22">
        <f>IF(FB899&gt;0,ROUND($ED$1*$EN$1,2),0)</f>
        <v>0</v>
      </c>
      <c r="EO900" s="22">
        <f>IF(FB899&gt;0,ROUND($ED$1*$EO$1,2),0)</f>
        <v>0</v>
      </c>
      <c r="EP900" s="22">
        <f>IF(FB899&gt;0,ROUND($ED$1*$EP$1,2),0)</f>
        <v>0</v>
      </c>
      <c r="EQ900" s="15">
        <f>IF(FB899&gt;0,EK900+SUM(EM900:EP900),0)</f>
        <v>0</v>
      </c>
      <c r="ER900" s="22">
        <f>IF(FB899&gt;0,ROUND(EQ900/12,2),0)</f>
        <v>0</v>
      </c>
      <c r="ES900" s="9">
        <f>INT(ER900)</f>
        <v>0</v>
      </c>
      <c r="ET900" s="23">
        <f>INT((ER900-ES900)*10)/10</f>
        <v>0</v>
      </c>
      <c r="EU900" s="17">
        <f>ER900-ES900-ET900</f>
        <v>0</v>
      </c>
      <c r="EV900" s="23">
        <f>IF(OR(EU900=0.05,EU900=0),EU900,IF(AND(EU900&gt;0.051,EU900&lt;0.1),0.1,IF(AND(EU900&gt;0.001,EU900&lt;0.05),0.05,EU900)))</f>
        <v>0</v>
      </c>
      <c r="EW900" s="23">
        <f>ES900+ET900+EV900</f>
        <v>0</v>
      </c>
      <c r="EX900">
        <f>IF(FB899&gt;0,EX899,0)</f>
        <v>0</v>
      </c>
      <c r="EY900" s="7">
        <f>ROUND(ED900+EJ900+EW900+EX900,2)</f>
        <v>0</v>
      </c>
      <c r="EZ900" s="7">
        <f>IF(AND(EY900&gt;0,EY901=0),EY900,0)</f>
        <v>0</v>
      </c>
      <c r="FA900" s="7">
        <f>IF(FB899&gt;0,FA899,0)</f>
        <v>0</v>
      </c>
      <c r="FB900" s="7">
        <f>IF(ROUND(EY900-FA900,2)&gt;0,ROUND(EY900-FA900,2),0)</f>
        <v>0</v>
      </c>
      <c r="GB900">
        <v>898</v>
      </c>
      <c r="GC900" s="7">
        <f>IF(HB899&gt;0,GC899-1000,GC899)</f>
        <v>0</v>
      </c>
      <c r="GD900" s="20">
        <f>IF(HB899&gt;0,ROUND(PMT($F$92/12,$F$96*12,-GC900),5),0)</f>
        <v>0</v>
      </c>
      <c r="GE900" s="15">
        <f>IF(HB899&gt;0,ROUND(GC900*$GE$1/1000,2),0)</f>
        <v>0</v>
      </c>
      <c r="GF900" s="9">
        <f>INT(GE900)</f>
        <v>0</v>
      </c>
      <c r="GG900" s="23">
        <f>INT((GE900-GF900)*10)/10</f>
        <v>0</v>
      </c>
      <c r="GH900" s="17">
        <f>GE900-GF900-GG900</f>
        <v>0</v>
      </c>
      <c r="GI900" s="23">
        <f>IF(OR(GH900=0.05,GH900=0),GH900,IF(AND(GH900&gt;0.051,GH900&lt;0.1),0.1,IF(AND(GH900&gt;0.001,GH900&lt;0.05),0.05,GH900)))</f>
        <v>0</v>
      </c>
      <c r="GJ900" s="23">
        <f>GF900+GG900+GI900</f>
        <v>0</v>
      </c>
      <c r="GK900" s="15">
        <f>IF(HB899&gt;0,ROUND($GD$1*$GK$1,2),0)</f>
        <v>0</v>
      </c>
      <c r="GL900" s="22">
        <v>0</v>
      </c>
      <c r="GM900" s="22">
        <f>IF(HB899&gt;0,ROUND($GD$1*$GM$1,0),0)</f>
        <v>0</v>
      </c>
      <c r="GN900" s="22">
        <f>IF(HB899&gt;0,ROUND($GD$1*$GN$1,2),0)</f>
        <v>0</v>
      </c>
      <c r="GO900" s="22">
        <f>IF(HB899&gt;0,ROUND($GD$1*$GO$1,2),0)</f>
        <v>0</v>
      </c>
      <c r="GP900" s="22">
        <f>IF(HB899&gt;0,ROUND($GD$1*$GP$1,2),0)</f>
        <v>0</v>
      </c>
      <c r="GQ900" s="15">
        <f>IF(HB899&gt;0,GK900+SUM(GM900:GP900),0)</f>
        <v>0</v>
      </c>
      <c r="GR900" s="22">
        <f>IF(HB899&gt;0,ROUND(GQ900/12,2),0)</f>
        <v>0</v>
      </c>
      <c r="GS900" s="9">
        <f>INT(GR900)</f>
        <v>0</v>
      </c>
      <c r="GT900" s="23">
        <f>INT((GR900-GS900)*10)/10</f>
        <v>0</v>
      </c>
      <c r="GU900" s="17">
        <f>GR900-GS900-GT900</f>
        <v>0</v>
      </c>
      <c r="GV900" s="23">
        <f>IF(OR(GU900=0.05,GU900=0),GU900,IF(AND(GU900&gt;0.051,GU900&lt;0.1),0.1,IF(AND(GU900&gt;0.001,GU900&lt;0.05),0.05,GU900)))</f>
        <v>0</v>
      </c>
      <c r="GW900" s="23">
        <f>GS900+GT900+GV900</f>
        <v>0</v>
      </c>
      <c r="GX900">
        <f>IF(HB899&gt;0,GX899,0)</f>
        <v>0</v>
      </c>
      <c r="GY900" s="7">
        <f>ROUND(GD900+GJ900+GW900+GX900,2)</f>
        <v>0</v>
      </c>
      <c r="GZ900" s="7">
        <f>IF(AND(GY900&gt;0,GY901=0),GY900,0)</f>
        <v>0</v>
      </c>
      <c r="HA900" s="7">
        <f>IF(HB899&gt;0,HA899,0)</f>
        <v>0</v>
      </c>
      <c r="HB900" s="7">
        <f>IF(ROUND(GY900-HA900,2)&gt;0,ROUND(GY900-HA900,2),0)</f>
        <v>0</v>
      </c>
    </row>
    <row r="901" spans="1:235">
      <c r="BB901">
        <v>899</v>
      </c>
      <c r="BC901" s="7">
        <f>IF(BW900&gt;0,BC900-1000,BC900)</f>
        <v>0</v>
      </c>
      <c r="BD901" s="20">
        <f>IF(BW900&gt;0,ROUND(PMT($F$92/12,$F$96*12,-BC901),5),0)</f>
        <v>0</v>
      </c>
      <c r="BE901" s="15">
        <f>IF(BW900&gt;0,ROUND(BC901*$E$1/1000,2),0)</f>
        <v>0</v>
      </c>
      <c r="BF901" s="15">
        <f>IF(BW900&gt;0,ROUND(MIN(BC901,$F$168)*$BF$1,2),0)</f>
        <v>0</v>
      </c>
      <c r="BG901" s="22">
        <v>0</v>
      </c>
      <c r="BH901" s="22">
        <f>IF(BW900&gt;0,ROUND(MIN(BC901,$F$168)*$BH$1,0),0)</f>
        <v>0</v>
      </c>
      <c r="BI901" s="22">
        <f>IF(BW900&gt;0,ROUND(MIN(BC901,$F$168)*$BI$1,2),0)</f>
        <v>0</v>
      </c>
      <c r="BJ901" s="22">
        <f>IF(BW900&gt;0,ROUND(MIN(BC901,$F$168)*$BJ$1,2),0)</f>
        <v>0</v>
      </c>
      <c r="BK901" s="22">
        <f>IF(BW900&gt;0,ROUND(MIN(BC901,$F$168)*$BK$1,2),0)</f>
        <v>0</v>
      </c>
      <c r="BL901" s="15">
        <f>IF(BW900&gt;0,BF901+SUM(BH901:BK901),0)</f>
        <v>0</v>
      </c>
      <c r="BM901" s="22">
        <f>IF(BW900&gt;0,ROUND(BL901/12,2),0)</f>
        <v>0</v>
      </c>
      <c r="BN901" s="9">
        <f>INT(BM901)</f>
        <v>0</v>
      </c>
      <c r="BO901" s="23">
        <f>INT((BM901-BN901)*10)/10</f>
        <v>0</v>
      </c>
      <c r="BP901" s="17">
        <f>BM901-BN901-BO901</f>
        <v>0</v>
      </c>
      <c r="BQ901" s="23">
        <f>IF(OR(BP901=0.05,BP901=0),BP901,IF(AND(BP901&gt;0.051,BP901&lt;0.1),0.1,IF(AND(BP901&gt;0.001,BP901&lt;0.05),0.05,BP901)))</f>
        <v>0</v>
      </c>
      <c r="BR901" s="23">
        <f>BN901+BO901+BQ901</f>
        <v>0</v>
      </c>
      <c r="BS901">
        <f>IF(BW900&gt;0,BS900,0)</f>
        <v>0</v>
      </c>
      <c r="BT901" s="7">
        <f>SUM(BD901:BE901)+BR901+BS901</f>
        <v>0</v>
      </c>
      <c r="BU901" s="7">
        <f>IF(AND(BT901&gt;0,BT902=0),BT901,0)</f>
        <v>0</v>
      </c>
      <c r="BV901" s="7">
        <f>IF(BW900&gt;0,BV900,0)</f>
        <v>0</v>
      </c>
      <c r="BW901" s="7">
        <f>IF(ROUND(BT901-BV901,2)&gt;0,ROUND(BT901-BV901,2),0)</f>
        <v>0</v>
      </c>
      <c r="CB901">
        <v>899</v>
      </c>
      <c r="CC901" s="7">
        <f>IF(DB900&gt;0,CC900-1000,CC900)</f>
        <v>0</v>
      </c>
      <c r="CD901" s="20">
        <f>IF(DB900&gt;0,ROUND(PMT($F$92/12,$F$96*12,-CC901),5),0)</f>
        <v>0</v>
      </c>
      <c r="CE901" s="15">
        <f>IF(DB900&gt;0,ROUND(CC901*$CE$1/1000,2),0)</f>
        <v>0</v>
      </c>
      <c r="CF901" s="9">
        <f>INT(CE901)</f>
        <v>0</v>
      </c>
      <c r="CG901" s="23">
        <f>INT((CE901-CF901)*10)/10</f>
        <v>0</v>
      </c>
      <c r="CH901" s="17">
        <f>CE901-CF901-CG901</f>
        <v>0</v>
      </c>
      <c r="CI901" s="23">
        <f>IF(OR(CH901=0.05,CH901=0),CH901,IF(AND(CH901&gt;0.051,CH901&lt;0.1),0.1,IF(AND(CH901&gt;0.001,CH901&lt;0.05),0.05,CH901)))</f>
        <v>0</v>
      </c>
      <c r="CJ901" s="23">
        <f>CF901+CG901+CI901</f>
        <v>0</v>
      </c>
      <c r="CK901" s="15">
        <f>IF(DB900&gt;0,ROUND($CD$1*$CK$1,2),0)</f>
        <v>0</v>
      </c>
      <c r="CL901" s="22">
        <v>0</v>
      </c>
      <c r="CM901" s="22">
        <f>IF(DB900&gt;0,ROUND($CD$1*$CM$1,2),0)</f>
        <v>0</v>
      </c>
      <c r="CN901" s="22">
        <f>IF(DB900&gt;0,ROUND($CD$1*$CN$1,2),0)</f>
        <v>0</v>
      </c>
      <c r="CO901" s="22">
        <f>IF(DB900&gt;0,ROUND($CD$1*$CO$1,2),0)</f>
        <v>0</v>
      </c>
      <c r="CP901" s="22">
        <f>IF(DB900&gt;0,ROUND($CD$1*$CP$1,2),0)</f>
        <v>0</v>
      </c>
      <c r="CQ901" s="15">
        <f>IF(DB900&gt;0,CK901+SUM(CM901:CP901),0)</f>
        <v>0</v>
      </c>
      <c r="CR901" s="22">
        <f>IF(DB900&gt;0,ROUND(CQ901/12,2),0)</f>
        <v>0</v>
      </c>
      <c r="CS901" s="9">
        <f>INT(CR901)</f>
        <v>0</v>
      </c>
      <c r="CT901" s="23">
        <f>INT((CR901-CS901)*10)/10</f>
        <v>0</v>
      </c>
      <c r="CU901" s="17">
        <f>CR901-CS901-CT901</f>
        <v>0</v>
      </c>
      <c r="CV901" s="23">
        <f>IF(OR(CU901=0.05,CU901=0),CU901,IF(AND(CU901&gt;0.051,CU901&lt;0.1),0.1,IF(AND(CU901&gt;0.001,CU901&lt;0.05),0.05,CU901)))</f>
        <v>0</v>
      </c>
      <c r="CW901" s="23">
        <f>CS901+CT901+CV901</f>
        <v>0</v>
      </c>
      <c r="CX901">
        <f>IF(DB900&gt;0,CX900,0)</f>
        <v>0</v>
      </c>
      <c r="CY901" s="7">
        <f>ROUND(CD901+CJ901+CW901+CX901,2)</f>
        <v>0</v>
      </c>
      <c r="CZ901" s="7">
        <f>IF(AND(CY901&gt;0,CY902=0),CY901,0)</f>
        <v>0</v>
      </c>
      <c r="DA901" s="7">
        <f>IF(DB900&gt;0,DA900,0)</f>
        <v>0</v>
      </c>
      <c r="DB901" s="7">
        <f>IF(ROUND(CY901-DA901,2)&gt;0,ROUND(CY901-DA901,2),0)</f>
        <v>0</v>
      </c>
      <c r="EB901">
        <v>899</v>
      </c>
      <c r="EC901" s="7">
        <f>IF(FB900&gt;0,EC900-1000,EC900)</f>
        <v>0</v>
      </c>
      <c r="ED901" s="20">
        <f>IF(FB900&gt;0,ROUND(PMT($F$92/12,$F$96*12,-EC901),5),0)</f>
        <v>0</v>
      </c>
      <c r="EE901" s="15">
        <f>IF(FB900&gt;0,ROUND(EC901*$EE$1/1000,2),0)</f>
        <v>0</v>
      </c>
      <c r="EF901" s="9">
        <f>INT(EE901)</f>
        <v>0</v>
      </c>
      <c r="EG901" s="23">
        <f>INT((EE901-EF901)*10)/10</f>
        <v>0</v>
      </c>
      <c r="EH901" s="17">
        <f>EE901-EF901-EG901</f>
        <v>0</v>
      </c>
      <c r="EI901" s="23">
        <f>IF(OR(EH901=0.05,EH901=0),EH901,IF(AND(EH901&gt;0.051,EH901&lt;0.1),0.1,IF(AND(EH901&gt;0.001,EH901&lt;0.05),0.05,EH901)))</f>
        <v>0</v>
      </c>
      <c r="EJ901" s="23">
        <f>EF901+EG901+EI901</f>
        <v>0</v>
      </c>
      <c r="EK901" s="15">
        <f>IF(FB900&gt;0,ROUND($ED$1*$EK$1,2),0)</f>
        <v>0</v>
      </c>
      <c r="EL901" s="22">
        <v>0</v>
      </c>
      <c r="EM901" s="22">
        <f>IF(FB900&gt;0,ROUND($ED$1*$EM$1,0),0)</f>
        <v>0</v>
      </c>
      <c r="EN901" s="22">
        <f>IF(FB900&gt;0,ROUND($ED$1*$EN$1,2),0)</f>
        <v>0</v>
      </c>
      <c r="EO901" s="22">
        <f>IF(FB900&gt;0,ROUND($ED$1*$EO$1,2),0)</f>
        <v>0</v>
      </c>
      <c r="EP901" s="22">
        <f>IF(FB900&gt;0,ROUND($ED$1*$EP$1,2),0)</f>
        <v>0</v>
      </c>
      <c r="EQ901" s="15">
        <f>IF(FB900&gt;0,EK901+SUM(EM901:EP901),0)</f>
        <v>0</v>
      </c>
      <c r="ER901" s="22">
        <f>IF(FB900&gt;0,ROUND(EQ901/12,2),0)</f>
        <v>0</v>
      </c>
      <c r="ES901" s="9">
        <f>INT(ER901)</f>
        <v>0</v>
      </c>
      <c r="ET901" s="23">
        <f>INT((ER901-ES901)*10)/10</f>
        <v>0</v>
      </c>
      <c r="EU901" s="17">
        <f>ER901-ES901-ET901</f>
        <v>0</v>
      </c>
      <c r="EV901" s="23">
        <f>IF(OR(EU901=0.05,EU901=0),EU901,IF(AND(EU901&gt;0.051,EU901&lt;0.1),0.1,IF(AND(EU901&gt;0.001,EU901&lt;0.05),0.05,EU901)))</f>
        <v>0</v>
      </c>
      <c r="EW901" s="23">
        <f>ES901+ET901+EV901</f>
        <v>0</v>
      </c>
      <c r="EX901">
        <f>IF(FB900&gt;0,EX900,0)</f>
        <v>0</v>
      </c>
      <c r="EY901" s="7">
        <f>ROUND(ED901+EJ901+EW901+EX901,2)</f>
        <v>0</v>
      </c>
      <c r="EZ901" s="7">
        <f>IF(AND(EY901&gt;0,EY902=0),EY901,0)</f>
        <v>0</v>
      </c>
      <c r="FA901" s="7">
        <f>IF(FB900&gt;0,FA900,0)</f>
        <v>0</v>
      </c>
      <c r="FB901" s="7">
        <f>IF(ROUND(EY901-FA901,2)&gt;0,ROUND(EY901-FA901,2),0)</f>
        <v>0</v>
      </c>
      <c r="GB901">
        <v>899</v>
      </c>
      <c r="GC901" s="7">
        <f>IF(HB900&gt;0,GC900-1000,GC900)</f>
        <v>0</v>
      </c>
      <c r="GD901" s="20">
        <f>IF(HB900&gt;0,ROUND(PMT($F$92/12,$F$96*12,-GC901),5),0)</f>
        <v>0</v>
      </c>
      <c r="GE901" s="15">
        <f>IF(HB900&gt;0,ROUND(GC901*$GE$1/1000,2),0)</f>
        <v>0</v>
      </c>
      <c r="GF901" s="9">
        <f>INT(GE901)</f>
        <v>0</v>
      </c>
      <c r="GG901" s="23">
        <f>INT((GE901-GF901)*10)/10</f>
        <v>0</v>
      </c>
      <c r="GH901" s="17">
        <f>GE901-GF901-GG901</f>
        <v>0</v>
      </c>
      <c r="GI901" s="23">
        <f>IF(OR(GH901=0.05,GH901=0),GH901,IF(AND(GH901&gt;0.051,GH901&lt;0.1),0.1,IF(AND(GH901&gt;0.001,GH901&lt;0.05),0.05,GH901)))</f>
        <v>0</v>
      </c>
      <c r="GJ901" s="23">
        <f>GF901+GG901+GI901</f>
        <v>0</v>
      </c>
      <c r="GK901" s="15">
        <f>IF(HB900&gt;0,ROUND($GD$1*$GK$1,2),0)</f>
        <v>0</v>
      </c>
      <c r="GL901" s="22">
        <v>0</v>
      </c>
      <c r="GM901" s="22">
        <f>IF(HB900&gt;0,ROUND($GD$1*$GM$1,0),0)</f>
        <v>0</v>
      </c>
      <c r="GN901" s="22">
        <f>IF(HB900&gt;0,ROUND($GD$1*$GN$1,2),0)</f>
        <v>0</v>
      </c>
      <c r="GO901" s="22">
        <f>IF(HB900&gt;0,ROUND($GD$1*$GO$1,2),0)</f>
        <v>0</v>
      </c>
      <c r="GP901" s="22">
        <f>IF(HB900&gt;0,ROUND($GD$1*$GP$1,2),0)</f>
        <v>0</v>
      </c>
      <c r="GQ901" s="15">
        <f>IF(HB900&gt;0,GK901+SUM(GM901:GP901),0)</f>
        <v>0</v>
      </c>
      <c r="GR901" s="22">
        <f>IF(HB900&gt;0,ROUND(GQ901/12,2),0)</f>
        <v>0</v>
      </c>
      <c r="GS901" s="9">
        <f>INT(GR901)</f>
        <v>0</v>
      </c>
      <c r="GT901" s="23">
        <f>INT((GR901-GS901)*10)/10</f>
        <v>0</v>
      </c>
      <c r="GU901" s="17">
        <f>GR901-GS901-GT901</f>
        <v>0</v>
      </c>
      <c r="GV901" s="23">
        <f>IF(OR(GU901=0.05,GU901=0),GU901,IF(AND(GU901&gt;0.051,GU901&lt;0.1),0.1,IF(AND(GU901&gt;0.001,GU901&lt;0.05),0.05,GU901)))</f>
        <v>0</v>
      </c>
      <c r="GW901" s="23">
        <f>GS901+GT901+GV901</f>
        <v>0</v>
      </c>
      <c r="GX901">
        <f>IF(HB900&gt;0,GX900,0)</f>
        <v>0</v>
      </c>
      <c r="GY901" s="7">
        <f>ROUND(GD901+GJ901+GW901+GX901,2)</f>
        <v>0</v>
      </c>
      <c r="GZ901" s="7">
        <f>IF(AND(GY901&gt;0,GY902=0),GY901,0)</f>
        <v>0</v>
      </c>
      <c r="HA901" s="7">
        <f>IF(HB900&gt;0,HA900,0)</f>
        <v>0</v>
      </c>
      <c r="HB901" s="7">
        <f>IF(ROUND(GY901-HA901,2)&gt;0,ROUND(GY901-HA901,2),0)</f>
        <v>0</v>
      </c>
    </row>
    <row r="902" spans="1:235">
      <c r="BB902">
        <v>900</v>
      </c>
      <c r="BC902" s="7">
        <f>IF(BW901&gt;0,BC901-1000,BC901)</f>
        <v>0</v>
      </c>
      <c r="BD902" s="20">
        <f>IF(BW901&gt;0,ROUND(PMT($F$92/12,$F$96*12,-BC902),5),0)</f>
        <v>0</v>
      </c>
      <c r="BE902" s="15">
        <f>IF(BW901&gt;0,ROUND(BC902*$E$1/1000,2),0)</f>
        <v>0</v>
      </c>
      <c r="BF902" s="15">
        <f>IF(BW901&gt;0,ROUND(MIN(BC902,$F$168)*$BF$1,2),0)</f>
        <v>0</v>
      </c>
      <c r="BG902" s="22">
        <v>0</v>
      </c>
      <c r="BH902" s="22">
        <f>IF(BW901&gt;0,ROUND(MIN(BC902,$F$168)*$BH$1,0),0)</f>
        <v>0</v>
      </c>
      <c r="BI902" s="22">
        <f>IF(BW901&gt;0,ROUND(MIN(BC902,$F$168)*$BI$1,2),0)</f>
        <v>0</v>
      </c>
      <c r="BJ902" s="22">
        <f>IF(BW901&gt;0,ROUND(MIN(BC902,$F$168)*$BJ$1,2),0)</f>
        <v>0</v>
      </c>
      <c r="BK902" s="22">
        <f>IF(BW901&gt;0,ROUND(MIN(BC902,$F$168)*$BK$1,2),0)</f>
        <v>0</v>
      </c>
      <c r="BL902" s="15">
        <f>IF(BW901&gt;0,BF902+SUM(BH902:BK902),0)</f>
        <v>0</v>
      </c>
      <c r="BM902" s="22">
        <f>IF(BW901&gt;0,ROUND(BL902/12,2),0)</f>
        <v>0</v>
      </c>
      <c r="BN902" s="9">
        <f>INT(BM902)</f>
        <v>0</v>
      </c>
      <c r="BO902" s="23">
        <f>INT((BM902-BN902)*10)/10</f>
        <v>0</v>
      </c>
      <c r="BP902" s="17">
        <f>BM902-BN902-BO902</f>
        <v>0</v>
      </c>
      <c r="BQ902" s="23">
        <f>IF(OR(BP902=0.05,BP902=0),BP902,IF(AND(BP902&gt;0.051,BP902&lt;0.1),0.1,IF(AND(BP902&gt;0.001,BP902&lt;0.05),0.05,BP902)))</f>
        <v>0</v>
      </c>
      <c r="BR902" s="23">
        <f>BN902+BO902+BQ902</f>
        <v>0</v>
      </c>
      <c r="BS902">
        <f>IF(BW901&gt;0,BS901,0)</f>
        <v>0</v>
      </c>
      <c r="BT902" s="7">
        <f>SUM(BD902:BE902)+BR902+BS902</f>
        <v>0</v>
      </c>
      <c r="BU902" s="7">
        <f>IF(AND(BT902&gt;0,BT903=0),BT902,0)</f>
        <v>0</v>
      </c>
      <c r="BV902" s="7">
        <f>IF(BW901&gt;0,BV901,0)</f>
        <v>0</v>
      </c>
      <c r="BW902" s="7">
        <f>IF(ROUND(BT902-BV902,2)&gt;0,ROUND(BT902-BV902,2),0)</f>
        <v>0</v>
      </c>
      <c r="CB902">
        <v>900</v>
      </c>
      <c r="CC902" s="7">
        <f>IF(DB901&gt;0,CC901-1000,CC901)</f>
        <v>0</v>
      </c>
      <c r="CD902" s="20">
        <f>IF(DB901&gt;0,ROUND(PMT($F$92/12,$F$96*12,-CC902),5),0)</f>
        <v>0</v>
      </c>
      <c r="CE902" s="15">
        <f>IF(DB901&gt;0,ROUND(CC902*$CE$1/1000,2),0)</f>
        <v>0</v>
      </c>
      <c r="CF902" s="9">
        <f>INT(CE902)</f>
        <v>0</v>
      </c>
      <c r="CG902" s="23">
        <f>INT((CE902-CF902)*10)/10</f>
        <v>0</v>
      </c>
      <c r="CH902" s="17">
        <f>CE902-CF902-CG902</f>
        <v>0</v>
      </c>
      <c r="CI902" s="23">
        <f>IF(OR(CH902=0.05,CH902=0),CH902,IF(AND(CH902&gt;0.051,CH902&lt;0.1),0.1,IF(AND(CH902&gt;0.001,CH902&lt;0.05),0.05,CH902)))</f>
        <v>0</v>
      </c>
      <c r="CJ902" s="23">
        <f>CF902+CG902+CI902</f>
        <v>0</v>
      </c>
      <c r="CK902" s="15">
        <f>IF(DB901&gt;0,ROUND($CD$1*$CK$1,2),0)</f>
        <v>0</v>
      </c>
      <c r="CL902" s="22">
        <v>0</v>
      </c>
      <c r="CM902" s="22">
        <f>IF(DB901&gt;0,ROUND($CD$1*$CM$1,2),0)</f>
        <v>0</v>
      </c>
      <c r="CN902" s="22">
        <f>IF(DB901&gt;0,ROUND($CD$1*$CN$1,2),0)</f>
        <v>0</v>
      </c>
      <c r="CO902" s="22">
        <f>IF(DB901&gt;0,ROUND($CD$1*$CO$1,2),0)</f>
        <v>0</v>
      </c>
      <c r="CP902" s="22">
        <f>IF(DB901&gt;0,ROUND($CD$1*$CP$1,2),0)</f>
        <v>0</v>
      </c>
      <c r="CQ902" s="15">
        <f>IF(DB901&gt;0,CK902+SUM(CM902:CP902),0)</f>
        <v>0</v>
      </c>
      <c r="CR902" s="22">
        <f>IF(DB901&gt;0,ROUND(CQ902/12,2),0)</f>
        <v>0</v>
      </c>
      <c r="CS902" s="9">
        <f>INT(CR902)</f>
        <v>0</v>
      </c>
      <c r="CT902" s="23">
        <f>INT((CR902-CS902)*10)/10</f>
        <v>0</v>
      </c>
      <c r="CU902" s="17">
        <f>CR902-CS902-CT902</f>
        <v>0</v>
      </c>
      <c r="CV902" s="23">
        <f>IF(OR(CU902=0.05,CU902=0),CU902,IF(AND(CU902&gt;0.051,CU902&lt;0.1),0.1,IF(AND(CU902&gt;0.001,CU902&lt;0.05),0.05,CU902)))</f>
        <v>0</v>
      </c>
      <c r="CW902" s="23">
        <f>CS902+CT902+CV902</f>
        <v>0</v>
      </c>
      <c r="CX902">
        <f>IF(DB901&gt;0,CX901,0)</f>
        <v>0</v>
      </c>
      <c r="CY902" s="7">
        <f>ROUND(CD902+CJ902+CW902+CX902,2)</f>
        <v>0</v>
      </c>
      <c r="CZ902" s="7">
        <f>IF(AND(CY902&gt;0,CY903=0),CY902,0)</f>
        <v>0</v>
      </c>
      <c r="DA902" s="7">
        <f>IF(DB901&gt;0,DA901,0)</f>
        <v>0</v>
      </c>
      <c r="DB902" s="7">
        <f>IF(ROUND(CY902-DA902,2)&gt;0,ROUND(CY902-DA902,2),0)</f>
        <v>0</v>
      </c>
      <c r="EB902">
        <v>900</v>
      </c>
      <c r="EC902" s="7">
        <f>IF(FB901&gt;0,EC901-1000,EC901)</f>
        <v>0</v>
      </c>
      <c r="ED902" s="20">
        <f>IF(FB901&gt;0,ROUND(PMT($F$92/12,$F$96*12,-EC902),5),0)</f>
        <v>0</v>
      </c>
      <c r="EE902" s="15">
        <f>IF(FB901&gt;0,ROUND(EC902*$EE$1/1000,2),0)</f>
        <v>0</v>
      </c>
      <c r="EF902" s="9">
        <f>INT(EE902)</f>
        <v>0</v>
      </c>
      <c r="EG902" s="23">
        <f>INT((EE902-EF902)*10)/10</f>
        <v>0</v>
      </c>
      <c r="EH902" s="17">
        <f>EE902-EF902-EG902</f>
        <v>0</v>
      </c>
      <c r="EI902" s="23">
        <f>IF(OR(EH902=0.05,EH902=0),EH902,IF(AND(EH902&gt;0.051,EH902&lt;0.1),0.1,IF(AND(EH902&gt;0.001,EH902&lt;0.05),0.05,EH902)))</f>
        <v>0</v>
      </c>
      <c r="EJ902" s="23">
        <f>EF902+EG902+EI902</f>
        <v>0</v>
      </c>
      <c r="EK902" s="15">
        <f>IF(FB901&gt;0,ROUND($ED$1*$EK$1,2),0)</f>
        <v>0</v>
      </c>
      <c r="EL902" s="22">
        <v>0</v>
      </c>
      <c r="EM902" s="22">
        <f>IF(FB901&gt;0,ROUND($ED$1*$EM$1,0),0)</f>
        <v>0</v>
      </c>
      <c r="EN902" s="22">
        <f>IF(FB901&gt;0,ROUND($ED$1*$EN$1,2),0)</f>
        <v>0</v>
      </c>
      <c r="EO902" s="22">
        <f>IF(FB901&gt;0,ROUND($ED$1*$EO$1,2),0)</f>
        <v>0</v>
      </c>
      <c r="EP902" s="22">
        <f>IF(FB901&gt;0,ROUND($ED$1*$EP$1,2),0)</f>
        <v>0</v>
      </c>
      <c r="EQ902" s="15">
        <f>IF(FB901&gt;0,EK902+SUM(EM902:EP902),0)</f>
        <v>0</v>
      </c>
      <c r="ER902" s="22">
        <f>IF(FB901&gt;0,ROUND(EQ902/12,2),0)</f>
        <v>0</v>
      </c>
      <c r="ES902" s="9">
        <f>INT(ER902)</f>
        <v>0</v>
      </c>
      <c r="ET902" s="23">
        <f>INT((ER902-ES902)*10)/10</f>
        <v>0</v>
      </c>
      <c r="EU902" s="17">
        <f>ER902-ES902-ET902</f>
        <v>0</v>
      </c>
      <c r="EV902" s="23">
        <f>IF(OR(EU902=0.05,EU902=0),EU902,IF(AND(EU902&gt;0.051,EU902&lt;0.1),0.1,IF(AND(EU902&gt;0.001,EU902&lt;0.05),0.05,EU902)))</f>
        <v>0</v>
      </c>
      <c r="EW902" s="23">
        <f>ES902+ET902+EV902</f>
        <v>0</v>
      </c>
      <c r="EX902">
        <f>IF(FB901&gt;0,EX901,0)</f>
        <v>0</v>
      </c>
      <c r="EY902" s="7">
        <f>ROUND(ED902+EJ902+EW902+EX902,2)</f>
        <v>0</v>
      </c>
      <c r="EZ902" s="7">
        <f>IF(AND(EY902&gt;0,EY903=0),EY902,0)</f>
        <v>0</v>
      </c>
      <c r="FA902" s="7">
        <f>IF(FB901&gt;0,FA901,0)</f>
        <v>0</v>
      </c>
      <c r="FB902" s="7">
        <f>IF(ROUND(EY902-FA902,2)&gt;0,ROUND(EY902-FA902,2),0)</f>
        <v>0</v>
      </c>
      <c r="GB902">
        <v>900</v>
      </c>
      <c r="GC902" s="7">
        <f>IF(HB901&gt;0,GC901-1000,GC901)</f>
        <v>0</v>
      </c>
      <c r="GD902" s="20">
        <f>IF(HB901&gt;0,ROUND(PMT($F$92/12,$F$96*12,-GC902),5),0)</f>
        <v>0</v>
      </c>
      <c r="GE902" s="15">
        <f>IF(HB901&gt;0,ROUND(GC902*$GE$1/1000,2),0)</f>
        <v>0</v>
      </c>
      <c r="GF902" s="9">
        <f>INT(GE902)</f>
        <v>0</v>
      </c>
      <c r="GG902" s="23">
        <f>INT((GE902-GF902)*10)/10</f>
        <v>0</v>
      </c>
      <c r="GH902" s="17">
        <f>GE902-GF902-GG902</f>
        <v>0</v>
      </c>
      <c r="GI902" s="23">
        <f>IF(OR(GH902=0.05,GH902=0),GH902,IF(AND(GH902&gt;0.051,GH902&lt;0.1),0.1,IF(AND(GH902&gt;0.001,GH902&lt;0.05),0.05,GH902)))</f>
        <v>0</v>
      </c>
      <c r="GJ902" s="23">
        <f>GF902+GG902+GI902</f>
        <v>0</v>
      </c>
      <c r="GK902" s="15">
        <f>IF(HB901&gt;0,ROUND($GD$1*$GK$1,2),0)</f>
        <v>0</v>
      </c>
      <c r="GL902" s="22">
        <v>0</v>
      </c>
      <c r="GM902" s="22">
        <f>IF(HB901&gt;0,ROUND($GD$1*$GM$1,0),0)</f>
        <v>0</v>
      </c>
      <c r="GN902" s="22">
        <f>IF(HB901&gt;0,ROUND($GD$1*$GN$1,2),0)</f>
        <v>0</v>
      </c>
      <c r="GO902" s="22">
        <f>IF(HB901&gt;0,ROUND($GD$1*$GO$1,2),0)</f>
        <v>0</v>
      </c>
      <c r="GP902" s="22">
        <f>IF(HB901&gt;0,ROUND($GD$1*$GP$1,2),0)</f>
        <v>0</v>
      </c>
      <c r="GQ902" s="15">
        <f>IF(HB901&gt;0,GK902+SUM(GM902:GP902),0)</f>
        <v>0</v>
      </c>
      <c r="GR902" s="22">
        <f>IF(HB901&gt;0,ROUND(GQ902/12,2),0)</f>
        <v>0</v>
      </c>
      <c r="GS902" s="9">
        <f>INT(GR902)</f>
        <v>0</v>
      </c>
      <c r="GT902" s="23">
        <f>INT((GR902-GS902)*10)/10</f>
        <v>0</v>
      </c>
      <c r="GU902" s="17">
        <f>GR902-GS902-GT902</f>
        <v>0</v>
      </c>
      <c r="GV902" s="23">
        <f>IF(OR(GU902=0.05,GU902=0),GU902,IF(AND(GU902&gt;0.051,GU902&lt;0.1),0.1,IF(AND(GU902&gt;0.001,GU902&lt;0.05),0.05,GU902)))</f>
        <v>0</v>
      </c>
      <c r="GW902" s="23">
        <f>GS902+GT902+GV902</f>
        <v>0</v>
      </c>
      <c r="GX902">
        <f>IF(HB901&gt;0,GX901,0)</f>
        <v>0</v>
      </c>
      <c r="GY902" s="7">
        <f>ROUND(GD902+GJ902+GW902+GX902,2)</f>
        <v>0</v>
      </c>
      <c r="GZ902" s="7">
        <f>IF(AND(GY902&gt;0,GY903=0),GY902,0)</f>
        <v>0</v>
      </c>
      <c r="HA902" s="7">
        <f>IF(HB901&gt;0,HA901,0)</f>
        <v>0</v>
      </c>
      <c r="HB902" s="7">
        <f>IF(ROUND(GY902-HA902,2)&gt;0,ROUND(GY902-HA902,2),0)</f>
        <v>0</v>
      </c>
    </row>
    <row r="903" spans="1:235">
      <c r="BB903">
        <v>901</v>
      </c>
      <c r="BC903" s="7">
        <f>IF(BW902&gt;0,BC902-1000,BC902)</f>
        <v>0</v>
      </c>
      <c r="BD903" s="20">
        <f>IF(BW902&gt;0,ROUND(PMT($F$92/12,$F$96*12,-BC903),5),0)</f>
        <v>0</v>
      </c>
      <c r="BE903" s="15">
        <f>IF(BW902&gt;0,ROUND(BC903*$E$1/1000,2),0)</f>
        <v>0</v>
      </c>
      <c r="BF903" s="15">
        <f>IF(BW902&gt;0,ROUND(MIN(BC903,$F$168)*$BF$1,2),0)</f>
        <v>0</v>
      </c>
      <c r="BG903" s="22">
        <v>0</v>
      </c>
      <c r="BH903" s="22">
        <f>IF(BW902&gt;0,ROUND(MIN(BC903,$F$168)*$BH$1,0),0)</f>
        <v>0</v>
      </c>
      <c r="BI903" s="22">
        <f>IF(BW902&gt;0,ROUND(MIN(BC903,$F$168)*$BI$1,2),0)</f>
        <v>0</v>
      </c>
      <c r="BJ903" s="22">
        <f>IF(BW902&gt;0,ROUND(MIN(BC903,$F$168)*$BJ$1,2),0)</f>
        <v>0</v>
      </c>
      <c r="BK903" s="22">
        <f>IF(BW902&gt;0,ROUND(MIN(BC903,$F$168)*$BK$1,2),0)</f>
        <v>0</v>
      </c>
      <c r="BL903" s="15">
        <f>IF(BW902&gt;0,BF903+SUM(BH903:BK903),0)</f>
        <v>0</v>
      </c>
      <c r="BM903" s="22">
        <f>IF(BW902&gt;0,ROUND(BL903/12,2),0)</f>
        <v>0</v>
      </c>
      <c r="BN903" s="9">
        <f>INT(BM903)</f>
        <v>0</v>
      </c>
      <c r="BO903" s="23">
        <f>INT((BM903-BN903)*10)/10</f>
        <v>0</v>
      </c>
      <c r="BP903" s="17">
        <f>BM903-BN903-BO903</f>
        <v>0</v>
      </c>
      <c r="BQ903" s="23">
        <f>IF(OR(BP903=0.05,BP903=0),BP903,IF(AND(BP903&gt;0.051,BP903&lt;0.1),0.1,IF(AND(BP903&gt;0.001,BP903&lt;0.05),0.05,BP903)))</f>
        <v>0</v>
      </c>
      <c r="BR903" s="23">
        <f>BN903+BO903+BQ903</f>
        <v>0</v>
      </c>
      <c r="BS903">
        <f>IF(BW902&gt;0,BS902,0)</f>
        <v>0</v>
      </c>
      <c r="BT903" s="7">
        <f>SUM(BD903:BE903)+BR903+BS903</f>
        <v>0</v>
      </c>
      <c r="BU903" s="7">
        <f>IF(AND(BT903&gt;0,BT904=0),BT903,0)</f>
        <v>0</v>
      </c>
      <c r="BV903" s="7">
        <f>IF(BW902&gt;0,BV902,0)</f>
        <v>0</v>
      </c>
      <c r="BW903" s="7">
        <f>IF(ROUND(BT903-BV903,2)&gt;0,ROUND(BT903-BV903,2),0)</f>
        <v>0</v>
      </c>
      <c r="CB903">
        <v>901</v>
      </c>
      <c r="CC903" s="7">
        <f>IF(DB902&gt;0,CC902-1000,CC902)</f>
        <v>0</v>
      </c>
      <c r="CD903" s="20">
        <f>IF(DB902&gt;0,ROUND(PMT($F$92/12,$F$96*12,-CC903),5),0)</f>
        <v>0</v>
      </c>
      <c r="CE903" s="15">
        <f>IF(DB902&gt;0,ROUND(CC903*$CE$1/1000,2),0)</f>
        <v>0</v>
      </c>
      <c r="CF903" s="9">
        <f>INT(CE903)</f>
        <v>0</v>
      </c>
      <c r="CG903" s="23">
        <f>INT((CE903-CF903)*10)/10</f>
        <v>0</v>
      </c>
      <c r="CH903" s="17">
        <f>CE903-CF903-CG903</f>
        <v>0</v>
      </c>
      <c r="CI903" s="23">
        <f>IF(OR(CH903=0.05,CH903=0),CH903,IF(AND(CH903&gt;0.051,CH903&lt;0.1),0.1,IF(AND(CH903&gt;0.001,CH903&lt;0.05),0.05,CH903)))</f>
        <v>0</v>
      </c>
      <c r="CJ903" s="23">
        <f>CF903+CG903+CI903</f>
        <v>0</v>
      </c>
      <c r="CK903" s="15">
        <f>IF(DB902&gt;0,ROUND($CD$1*$CK$1,2),0)</f>
        <v>0</v>
      </c>
      <c r="CL903" s="22">
        <v>0</v>
      </c>
      <c r="CM903" s="22">
        <f>IF(DB902&gt;0,ROUND($CD$1*$CM$1,2),0)</f>
        <v>0</v>
      </c>
      <c r="CN903" s="22">
        <f>IF(DB902&gt;0,ROUND($CD$1*$CN$1,2),0)</f>
        <v>0</v>
      </c>
      <c r="CO903" s="22">
        <f>IF(DB902&gt;0,ROUND($CD$1*$CO$1,2),0)</f>
        <v>0</v>
      </c>
      <c r="CP903" s="22">
        <f>IF(DB902&gt;0,ROUND($CD$1*$CP$1,2),0)</f>
        <v>0</v>
      </c>
      <c r="CQ903" s="15">
        <f>IF(DB902&gt;0,CK903+SUM(CM903:CP903),0)</f>
        <v>0</v>
      </c>
      <c r="CR903" s="22">
        <f>IF(DB902&gt;0,ROUND(CQ903/12,2),0)</f>
        <v>0</v>
      </c>
      <c r="CS903" s="9">
        <f>INT(CR903)</f>
        <v>0</v>
      </c>
      <c r="CT903" s="23">
        <f>INT((CR903-CS903)*10)/10</f>
        <v>0</v>
      </c>
      <c r="CU903" s="17">
        <f>CR903-CS903-CT903</f>
        <v>0</v>
      </c>
      <c r="CV903" s="23">
        <f>IF(OR(CU903=0.05,CU903=0),CU903,IF(AND(CU903&gt;0.051,CU903&lt;0.1),0.1,IF(AND(CU903&gt;0.001,CU903&lt;0.05),0.05,CU903)))</f>
        <v>0</v>
      </c>
      <c r="CW903" s="23">
        <f>CS903+CT903+CV903</f>
        <v>0</v>
      </c>
      <c r="CX903">
        <f>IF(DB902&gt;0,CX902,0)</f>
        <v>0</v>
      </c>
      <c r="CY903" s="7">
        <f>ROUND(CD903+CJ903+CW903+CX903,2)</f>
        <v>0</v>
      </c>
      <c r="CZ903" s="7">
        <f>IF(AND(CY903&gt;0,CY904=0),CY903,0)</f>
        <v>0</v>
      </c>
      <c r="DA903" s="7">
        <f>IF(DB902&gt;0,DA902,0)</f>
        <v>0</v>
      </c>
      <c r="DB903" s="7">
        <f>IF(ROUND(CY903-DA903,2)&gt;0,ROUND(CY903-DA903,2),0)</f>
        <v>0</v>
      </c>
      <c r="EB903">
        <v>901</v>
      </c>
      <c r="EC903" s="7">
        <f>IF(FB902&gt;0,EC902-1000,EC902)</f>
        <v>0</v>
      </c>
      <c r="ED903" s="20">
        <f>IF(FB902&gt;0,ROUND(PMT($F$92/12,$F$96*12,-EC903),5),0)</f>
        <v>0</v>
      </c>
      <c r="EE903" s="15">
        <f>IF(FB902&gt;0,ROUND(EC903*$EE$1/1000,2),0)</f>
        <v>0</v>
      </c>
      <c r="EF903" s="9">
        <f>INT(EE903)</f>
        <v>0</v>
      </c>
      <c r="EG903" s="23">
        <f>INT((EE903-EF903)*10)/10</f>
        <v>0</v>
      </c>
      <c r="EH903" s="17">
        <f>EE903-EF903-EG903</f>
        <v>0</v>
      </c>
      <c r="EI903" s="23">
        <f>IF(OR(EH903=0.05,EH903=0),EH903,IF(AND(EH903&gt;0.051,EH903&lt;0.1),0.1,IF(AND(EH903&gt;0.001,EH903&lt;0.05),0.05,EH903)))</f>
        <v>0</v>
      </c>
      <c r="EJ903" s="23">
        <f>EF903+EG903+EI903</f>
        <v>0</v>
      </c>
      <c r="EK903" s="15">
        <f>IF(FB902&gt;0,ROUND($ED$1*$EK$1,2),0)</f>
        <v>0</v>
      </c>
      <c r="EL903" s="22">
        <v>0</v>
      </c>
      <c r="EM903" s="22">
        <f>IF(FB902&gt;0,ROUND($ED$1*$EM$1,0),0)</f>
        <v>0</v>
      </c>
      <c r="EN903" s="22">
        <f>IF(FB902&gt;0,ROUND($ED$1*$EN$1,2),0)</f>
        <v>0</v>
      </c>
      <c r="EO903" s="22">
        <f>IF(FB902&gt;0,ROUND($ED$1*$EO$1,2),0)</f>
        <v>0</v>
      </c>
      <c r="EP903" s="22">
        <f>IF(FB902&gt;0,ROUND($ED$1*$EP$1,2),0)</f>
        <v>0</v>
      </c>
      <c r="EQ903" s="15">
        <f>IF(FB902&gt;0,EK903+SUM(EM903:EP903),0)</f>
        <v>0</v>
      </c>
      <c r="ER903" s="22">
        <f>IF(FB902&gt;0,ROUND(EQ903/12,2),0)</f>
        <v>0</v>
      </c>
      <c r="ES903" s="9">
        <f>INT(ER903)</f>
        <v>0</v>
      </c>
      <c r="ET903" s="23">
        <f>INT((ER903-ES903)*10)/10</f>
        <v>0</v>
      </c>
      <c r="EU903" s="17">
        <f>ER903-ES903-ET903</f>
        <v>0</v>
      </c>
      <c r="EV903" s="23">
        <f>IF(OR(EU903=0.05,EU903=0),EU903,IF(AND(EU903&gt;0.051,EU903&lt;0.1),0.1,IF(AND(EU903&gt;0.001,EU903&lt;0.05),0.05,EU903)))</f>
        <v>0</v>
      </c>
      <c r="EW903" s="23">
        <f>ES903+ET903+EV903</f>
        <v>0</v>
      </c>
      <c r="EX903">
        <f>IF(FB902&gt;0,EX902,0)</f>
        <v>0</v>
      </c>
      <c r="EY903" s="7">
        <f>ROUND(ED903+EJ903+EW903+EX903,2)</f>
        <v>0</v>
      </c>
      <c r="EZ903" s="7">
        <f>IF(AND(EY903&gt;0,EY904=0),EY903,0)</f>
        <v>0</v>
      </c>
      <c r="FA903" s="7">
        <f>IF(FB902&gt;0,FA902,0)</f>
        <v>0</v>
      </c>
      <c r="FB903" s="7">
        <f>IF(ROUND(EY903-FA903,2)&gt;0,ROUND(EY903-FA903,2),0)</f>
        <v>0</v>
      </c>
      <c r="GB903">
        <v>901</v>
      </c>
      <c r="GC903" s="7">
        <f>IF(HB902&gt;0,GC902-1000,GC902)</f>
        <v>0</v>
      </c>
      <c r="GD903" s="20">
        <f>IF(HB902&gt;0,ROUND(PMT($F$92/12,$F$96*12,-GC903),5),0)</f>
        <v>0</v>
      </c>
      <c r="GE903" s="15">
        <f>IF(HB902&gt;0,ROUND(GC903*$GE$1/1000,2),0)</f>
        <v>0</v>
      </c>
      <c r="GF903" s="9">
        <f>INT(GE903)</f>
        <v>0</v>
      </c>
      <c r="GG903" s="23">
        <f>INT((GE903-GF903)*10)/10</f>
        <v>0</v>
      </c>
      <c r="GH903" s="17">
        <f>GE903-GF903-GG903</f>
        <v>0</v>
      </c>
      <c r="GI903" s="23">
        <f>IF(OR(GH903=0.05,GH903=0),GH903,IF(AND(GH903&gt;0.051,GH903&lt;0.1),0.1,IF(AND(GH903&gt;0.001,GH903&lt;0.05),0.05,GH903)))</f>
        <v>0</v>
      </c>
      <c r="GJ903" s="23">
        <f>GF903+GG903+GI903</f>
        <v>0</v>
      </c>
      <c r="GK903" s="15">
        <f>IF(HB902&gt;0,ROUND($GD$1*$GK$1,2),0)</f>
        <v>0</v>
      </c>
      <c r="GL903" s="22">
        <v>0</v>
      </c>
      <c r="GM903" s="22">
        <f>IF(HB902&gt;0,ROUND($GD$1*$GM$1,0),0)</f>
        <v>0</v>
      </c>
      <c r="GN903" s="22">
        <f>IF(HB902&gt;0,ROUND($GD$1*$GN$1,2),0)</f>
        <v>0</v>
      </c>
      <c r="GO903" s="22">
        <f>IF(HB902&gt;0,ROUND($GD$1*$GO$1,2),0)</f>
        <v>0</v>
      </c>
      <c r="GP903" s="22">
        <f>IF(HB902&gt;0,ROUND($GD$1*$GP$1,2),0)</f>
        <v>0</v>
      </c>
      <c r="GQ903" s="15">
        <f>IF(HB902&gt;0,GK903+SUM(GM903:GP903),0)</f>
        <v>0</v>
      </c>
      <c r="GR903" s="22">
        <f>IF(HB902&gt;0,ROUND(GQ903/12,2),0)</f>
        <v>0</v>
      </c>
      <c r="GS903" s="9">
        <f>INT(GR903)</f>
        <v>0</v>
      </c>
      <c r="GT903" s="23">
        <f>INT((GR903-GS903)*10)/10</f>
        <v>0</v>
      </c>
      <c r="GU903" s="17">
        <f>GR903-GS903-GT903</f>
        <v>0</v>
      </c>
      <c r="GV903" s="23">
        <f>IF(OR(GU903=0.05,GU903=0),GU903,IF(AND(GU903&gt;0.051,GU903&lt;0.1),0.1,IF(AND(GU903&gt;0.001,GU903&lt;0.05),0.05,GU903)))</f>
        <v>0</v>
      </c>
      <c r="GW903" s="23">
        <f>GS903+GT903+GV903</f>
        <v>0</v>
      </c>
      <c r="GX903">
        <f>IF(HB902&gt;0,GX902,0)</f>
        <v>0</v>
      </c>
      <c r="GY903" s="7">
        <f>ROUND(GD903+GJ903+GW903+GX903,2)</f>
        <v>0</v>
      </c>
      <c r="GZ903" s="7">
        <f>IF(AND(GY903&gt;0,GY904=0),GY903,0)</f>
        <v>0</v>
      </c>
      <c r="HA903" s="7">
        <f>IF(HB902&gt;0,HA902,0)</f>
        <v>0</v>
      </c>
      <c r="HB903" s="7">
        <f>IF(ROUND(GY903-HA903,2)&gt;0,ROUND(GY903-HA903,2),0)</f>
        <v>0</v>
      </c>
    </row>
    <row r="904" spans="1:235">
      <c r="BB904">
        <v>902</v>
      </c>
      <c r="BC904" s="7">
        <f>IF(BW903&gt;0,BC903-1000,BC903)</f>
        <v>0</v>
      </c>
      <c r="BD904" s="20">
        <f>IF(BW903&gt;0,ROUND(PMT($F$92/12,$F$96*12,-BC904),5),0)</f>
        <v>0</v>
      </c>
      <c r="BE904" s="15">
        <f>IF(BW903&gt;0,ROUND(BC904*$E$1/1000,2),0)</f>
        <v>0</v>
      </c>
      <c r="BF904" s="15">
        <f>IF(BW903&gt;0,ROUND(MIN(BC904,$F$168)*$BF$1,2),0)</f>
        <v>0</v>
      </c>
      <c r="BG904" s="22">
        <v>0</v>
      </c>
      <c r="BH904" s="22">
        <f>IF(BW903&gt;0,ROUND(MIN(BC904,$F$168)*$BH$1,0),0)</f>
        <v>0</v>
      </c>
      <c r="BI904" s="22">
        <f>IF(BW903&gt;0,ROUND(MIN(BC904,$F$168)*$BI$1,2),0)</f>
        <v>0</v>
      </c>
      <c r="BJ904" s="22">
        <f>IF(BW903&gt;0,ROUND(MIN(BC904,$F$168)*$BJ$1,2),0)</f>
        <v>0</v>
      </c>
      <c r="BK904" s="22">
        <f>IF(BW903&gt;0,ROUND(MIN(BC904,$F$168)*$BK$1,2),0)</f>
        <v>0</v>
      </c>
      <c r="BL904" s="15">
        <f>IF(BW903&gt;0,BF904+SUM(BH904:BK904),0)</f>
        <v>0</v>
      </c>
      <c r="BM904" s="22">
        <f>IF(BW903&gt;0,ROUND(BL904/12,2),0)</f>
        <v>0</v>
      </c>
      <c r="BN904" s="9">
        <f>INT(BM904)</f>
        <v>0</v>
      </c>
      <c r="BO904" s="23">
        <f>INT((BM904-BN904)*10)/10</f>
        <v>0</v>
      </c>
      <c r="BP904" s="17">
        <f>BM904-BN904-BO904</f>
        <v>0</v>
      </c>
      <c r="BQ904" s="23">
        <f>IF(OR(BP904=0.05,BP904=0),BP904,IF(AND(BP904&gt;0.051,BP904&lt;0.1),0.1,IF(AND(BP904&gt;0.001,BP904&lt;0.05),0.05,BP904)))</f>
        <v>0</v>
      </c>
      <c r="BR904" s="23">
        <f>BN904+BO904+BQ904</f>
        <v>0</v>
      </c>
      <c r="BS904">
        <f>IF(BW903&gt;0,BS903,0)</f>
        <v>0</v>
      </c>
      <c r="BT904" s="7">
        <f>SUM(BD904:BE904)+BR904+BS904</f>
        <v>0</v>
      </c>
      <c r="BU904" s="7">
        <f>IF(AND(BT904&gt;0,BT905=0),BT904,0)</f>
        <v>0</v>
      </c>
      <c r="BV904" s="7">
        <f>IF(BW903&gt;0,BV903,0)</f>
        <v>0</v>
      </c>
      <c r="BW904" s="7">
        <f>IF(ROUND(BT904-BV904,2)&gt;0,ROUND(BT904-BV904,2),0)</f>
        <v>0</v>
      </c>
      <c r="CB904">
        <v>902</v>
      </c>
      <c r="CC904" s="7">
        <f>IF(DB903&gt;0,CC903-1000,CC903)</f>
        <v>0</v>
      </c>
      <c r="CD904" s="20">
        <f>IF(DB903&gt;0,ROUND(PMT($F$92/12,$F$96*12,-CC904),5),0)</f>
        <v>0</v>
      </c>
      <c r="CE904" s="15">
        <f>IF(DB903&gt;0,ROUND(CC904*$CE$1/1000,2),0)</f>
        <v>0</v>
      </c>
      <c r="CF904" s="9">
        <f>INT(CE904)</f>
        <v>0</v>
      </c>
      <c r="CG904" s="23">
        <f>INT((CE904-CF904)*10)/10</f>
        <v>0</v>
      </c>
      <c r="CH904" s="17">
        <f>CE904-CF904-CG904</f>
        <v>0</v>
      </c>
      <c r="CI904" s="23">
        <f>IF(OR(CH904=0.05,CH904=0),CH904,IF(AND(CH904&gt;0.051,CH904&lt;0.1),0.1,IF(AND(CH904&gt;0.001,CH904&lt;0.05),0.05,CH904)))</f>
        <v>0</v>
      </c>
      <c r="CJ904" s="23">
        <f>CF904+CG904+CI904</f>
        <v>0</v>
      </c>
      <c r="CK904" s="15">
        <f>IF(DB903&gt;0,ROUND($CD$1*$CK$1,2),0)</f>
        <v>0</v>
      </c>
      <c r="CL904" s="22">
        <v>0</v>
      </c>
      <c r="CM904" s="22">
        <f>IF(DB903&gt;0,ROUND($CD$1*$CM$1,2),0)</f>
        <v>0</v>
      </c>
      <c r="CN904" s="22">
        <f>IF(DB903&gt;0,ROUND($CD$1*$CN$1,2),0)</f>
        <v>0</v>
      </c>
      <c r="CO904" s="22">
        <f>IF(DB903&gt;0,ROUND($CD$1*$CO$1,2),0)</f>
        <v>0</v>
      </c>
      <c r="CP904" s="22">
        <f>IF(DB903&gt;0,ROUND($CD$1*$CP$1,2),0)</f>
        <v>0</v>
      </c>
      <c r="CQ904" s="15">
        <f>IF(DB903&gt;0,CK904+SUM(CM904:CP904),0)</f>
        <v>0</v>
      </c>
      <c r="CR904" s="22">
        <f>IF(DB903&gt;0,ROUND(CQ904/12,2),0)</f>
        <v>0</v>
      </c>
      <c r="CS904" s="9">
        <f>INT(CR904)</f>
        <v>0</v>
      </c>
      <c r="CT904" s="23">
        <f>INT((CR904-CS904)*10)/10</f>
        <v>0</v>
      </c>
      <c r="CU904" s="17">
        <f>CR904-CS904-CT904</f>
        <v>0</v>
      </c>
      <c r="CV904" s="23">
        <f>IF(OR(CU904=0.05,CU904=0),CU904,IF(AND(CU904&gt;0.051,CU904&lt;0.1),0.1,IF(AND(CU904&gt;0.001,CU904&lt;0.05),0.05,CU904)))</f>
        <v>0</v>
      </c>
      <c r="CW904" s="23">
        <f>CS904+CT904+CV904</f>
        <v>0</v>
      </c>
      <c r="CX904">
        <f>IF(DB903&gt;0,CX903,0)</f>
        <v>0</v>
      </c>
      <c r="CY904" s="7">
        <f>ROUND(CD904+CJ904+CW904+CX904,2)</f>
        <v>0</v>
      </c>
      <c r="CZ904" s="7">
        <f>IF(AND(CY904&gt;0,CY905=0),CY904,0)</f>
        <v>0</v>
      </c>
      <c r="DA904" s="7">
        <f>IF(DB903&gt;0,DA903,0)</f>
        <v>0</v>
      </c>
      <c r="DB904" s="7">
        <f>IF(ROUND(CY904-DA904,2)&gt;0,ROUND(CY904-DA904,2),0)</f>
        <v>0</v>
      </c>
      <c r="EB904">
        <v>902</v>
      </c>
      <c r="EC904" s="7">
        <f>IF(FB903&gt;0,EC903-1000,EC903)</f>
        <v>0</v>
      </c>
      <c r="ED904" s="20">
        <f>IF(FB903&gt;0,ROUND(PMT($F$92/12,$F$96*12,-EC904),5),0)</f>
        <v>0</v>
      </c>
      <c r="EE904" s="15">
        <f>IF(FB903&gt;0,ROUND(EC904*$EE$1/1000,2),0)</f>
        <v>0</v>
      </c>
      <c r="EF904" s="9">
        <f>INT(EE904)</f>
        <v>0</v>
      </c>
      <c r="EG904" s="23">
        <f>INT((EE904-EF904)*10)/10</f>
        <v>0</v>
      </c>
      <c r="EH904" s="17">
        <f>EE904-EF904-EG904</f>
        <v>0</v>
      </c>
      <c r="EI904" s="23">
        <f>IF(OR(EH904=0.05,EH904=0),EH904,IF(AND(EH904&gt;0.051,EH904&lt;0.1),0.1,IF(AND(EH904&gt;0.001,EH904&lt;0.05),0.05,EH904)))</f>
        <v>0</v>
      </c>
      <c r="EJ904" s="23">
        <f>EF904+EG904+EI904</f>
        <v>0</v>
      </c>
      <c r="EK904" s="15">
        <f>IF(FB903&gt;0,ROUND($ED$1*$EK$1,2),0)</f>
        <v>0</v>
      </c>
      <c r="EL904" s="22">
        <v>0</v>
      </c>
      <c r="EM904" s="22">
        <f>IF(FB903&gt;0,ROUND($ED$1*$EM$1,0),0)</f>
        <v>0</v>
      </c>
      <c r="EN904" s="22">
        <f>IF(FB903&gt;0,ROUND($ED$1*$EN$1,2),0)</f>
        <v>0</v>
      </c>
      <c r="EO904" s="22">
        <f>IF(FB903&gt;0,ROUND($ED$1*$EO$1,2),0)</f>
        <v>0</v>
      </c>
      <c r="EP904" s="22">
        <f>IF(FB903&gt;0,ROUND($ED$1*$EP$1,2),0)</f>
        <v>0</v>
      </c>
      <c r="EQ904" s="15">
        <f>IF(FB903&gt;0,EK904+SUM(EM904:EP904),0)</f>
        <v>0</v>
      </c>
      <c r="ER904" s="22">
        <f>IF(FB903&gt;0,ROUND(EQ904/12,2),0)</f>
        <v>0</v>
      </c>
      <c r="ES904" s="9">
        <f>INT(ER904)</f>
        <v>0</v>
      </c>
      <c r="ET904" s="23">
        <f>INT((ER904-ES904)*10)/10</f>
        <v>0</v>
      </c>
      <c r="EU904" s="17">
        <f>ER904-ES904-ET904</f>
        <v>0</v>
      </c>
      <c r="EV904" s="23">
        <f>IF(OR(EU904=0.05,EU904=0),EU904,IF(AND(EU904&gt;0.051,EU904&lt;0.1),0.1,IF(AND(EU904&gt;0.001,EU904&lt;0.05),0.05,EU904)))</f>
        <v>0</v>
      </c>
      <c r="EW904" s="23">
        <f>ES904+ET904+EV904</f>
        <v>0</v>
      </c>
      <c r="EX904">
        <f>IF(FB903&gt;0,EX903,0)</f>
        <v>0</v>
      </c>
      <c r="EY904" s="7">
        <f>ROUND(ED904+EJ904+EW904+EX904,2)</f>
        <v>0</v>
      </c>
      <c r="EZ904" s="7">
        <f>IF(AND(EY904&gt;0,EY905=0),EY904,0)</f>
        <v>0</v>
      </c>
      <c r="FA904" s="7">
        <f>IF(FB903&gt;0,FA903,0)</f>
        <v>0</v>
      </c>
      <c r="FB904" s="7">
        <f>IF(ROUND(EY904-FA904,2)&gt;0,ROUND(EY904-FA904,2),0)</f>
        <v>0</v>
      </c>
      <c r="GB904">
        <v>902</v>
      </c>
      <c r="GC904" s="7">
        <f>IF(HB903&gt;0,GC903-1000,GC903)</f>
        <v>0</v>
      </c>
      <c r="GD904" s="20">
        <f>IF(HB903&gt;0,ROUND(PMT($F$92/12,$F$96*12,-GC904),5),0)</f>
        <v>0</v>
      </c>
      <c r="GE904" s="15">
        <f>IF(HB903&gt;0,ROUND(GC904*$GE$1/1000,2),0)</f>
        <v>0</v>
      </c>
      <c r="GF904" s="9">
        <f>INT(GE904)</f>
        <v>0</v>
      </c>
      <c r="GG904" s="23">
        <f>INT((GE904-GF904)*10)/10</f>
        <v>0</v>
      </c>
      <c r="GH904" s="17">
        <f>GE904-GF904-GG904</f>
        <v>0</v>
      </c>
      <c r="GI904" s="23">
        <f>IF(OR(GH904=0.05,GH904=0),GH904,IF(AND(GH904&gt;0.051,GH904&lt;0.1),0.1,IF(AND(GH904&gt;0.001,GH904&lt;0.05),0.05,GH904)))</f>
        <v>0</v>
      </c>
      <c r="GJ904" s="23">
        <f>GF904+GG904+GI904</f>
        <v>0</v>
      </c>
      <c r="GK904" s="15">
        <f>IF(HB903&gt;0,ROUND($GD$1*$GK$1,2),0)</f>
        <v>0</v>
      </c>
      <c r="GL904" s="22">
        <v>0</v>
      </c>
      <c r="GM904" s="22">
        <f>IF(HB903&gt;0,ROUND($GD$1*$GM$1,0),0)</f>
        <v>0</v>
      </c>
      <c r="GN904" s="22">
        <f>IF(HB903&gt;0,ROUND($GD$1*$GN$1,2),0)</f>
        <v>0</v>
      </c>
      <c r="GO904" s="22">
        <f>IF(HB903&gt;0,ROUND($GD$1*$GO$1,2),0)</f>
        <v>0</v>
      </c>
      <c r="GP904" s="22">
        <f>IF(HB903&gt;0,ROUND($GD$1*$GP$1,2),0)</f>
        <v>0</v>
      </c>
      <c r="GQ904" s="15">
        <f>IF(HB903&gt;0,GK904+SUM(GM904:GP904),0)</f>
        <v>0</v>
      </c>
      <c r="GR904" s="22">
        <f>IF(HB903&gt;0,ROUND(GQ904/12,2),0)</f>
        <v>0</v>
      </c>
      <c r="GS904" s="9">
        <f>INT(GR904)</f>
        <v>0</v>
      </c>
      <c r="GT904" s="23">
        <f>INT((GR904-GS904)*10)/10</f>
        <v>0</v>
      </c>
      <c r="GU904" s="17">
        <f>GR904-GS904-GT904</f>
        <v>0</v>
      </c>
      <c r="GV904" s="23">
        <f>IF(OR(GU904=0.05,GU904=0),GU904,IF(AND(GU904&gt;0.051,GU904&lt;0.1),0.1,IF(AND(GU904&gt;0.001,GU904&lt;0.05),0.05,GU904)))</f>
        <v>0</v>
      </c>
      <c r="GW904" s="23">
        <f>GS904+GT904+GV904</f>
        <v>0</v>
      </c>
      <c r="GX904">
        <f>IF(HB903&gt;0,GX903,0)</f>
        <v>0</v>
      </c>
      <c r="GY904" s="7">
        <f>ROUND(GD904+GJ904+GW904+GX904,2)</f>
        <v>0</v>
      </c>
      <c r="GZ904" s="7">
        <f>IF(AND(GY904&gt;0,GY905=0),GY904,0)</f>
        <v>0</v>
      </c>
      <c r="HA904" s="7">
        <f>IF(HB903&gt;0,HA903,0)</f>
        <v>0</v>
      </c>
      <c r="HB904" s="7">
        <f>IF(ROUND(GY904-HA904,2)&gt;0,ROUND(GY904-HA904,2),0)</f>
        <v>0</v>
      </c>
    </row>
    <row r="905" spans="1:235">
      <c r="BB905">
        <v>903</v>
      </c>
      <c r="BC905" s="7">
        <f>IF(BW904&gt;0,BC904-1000,BC904)</f>
        <v>0</v>
      </c>
      <c r="BD905" s="20">
        <f>IF(BW904&gt;0,ROUND(PMT($F$92/12,$F$96*12,-BC905),5),0)</f>
        <v>0</v>
      </c>
      <c r="BE905" s="15">
        <f>IF(BW904&gt;0,ROUND(BC905*$E$1/1000,2),0)</f>
        <v>0</v>
      </c>
      <c r="BF905" s="15">
        <f>IF(BW904&gt;0,ROUND(MIN(BC905,$F$168)*$BF$1,2),0)</f>
        <v>0</v>
      </c>
      <c r="BG905" s="22">
        <v>0</v>
      </c>
      <c r="BH905" s="22">
        <f>IF(BW904&gt;0,ROUND(MIN(BC905,$F$168)*$BH$1,0),0)</f>
        <v>0</v>
      </c>
      <c r="BI905" s="22">
        <f>IF(BW904&gt;0,ROUND(MIN(BC905,$F$168)*$BI$1,2),0)</f>
        <v>0</v>
      </c>
      <c r="BJ905" s="22">
        <f>IF(BW904&gt;0,ROUND(MIN(BC905,$F$168)*$BJ$1,2),0)</f>
        <v>0</v>
      </c>
      <c r="BK905" s="22">
        <f>IF(BW904&gt;0,ROUND(MIN(BC905,$F$168)*$BK$1,2),0)</f>
        <v>0</v>
      </c>
      <c r="BL905" s="15">
        <f>IF(BW904&gt;0,BF905+SUM(BH905:BK905),0)</f>
        <v>0</v>
      </c>
      <c r="BM905" s="22">
        <f>IF(BW904&gt;0,ROUND(BL905/12,2),0)</f>
        <v>0</v>
      </c>
      <c r="BN905" s="9">
        <f>INT(BM905)</f>
        <v>0</v>
      </c>
      <c r="BO905" s="23">
        <f>INT((BM905-BN905)*10)/10</f>
        <v>0</v>
      </c>
      <c r="BP905" s="17">
        <f>BM905-BN905-BO905</f>
        <v>0</v>
      </c>
      <c r="BQ905" s="23">
        <f>IF(OR(BP905=0.05,BP905=0),BP905,IF(AND(BP905&gt;0.051,BP905&lt;0.1),0.1,IF(AND(BP905&gt;0.001,BP905&lt;0.05),0.05,BP905)))</f>
        <v>0</v>
      </c>
      <c r="BR905" s="23">
        <f>BN905+BO905+BQ905</f>
        <v>0</v>
      </c>
      <c r="BS905">
        <f>IF(BW904&gt;0,BS904,0)</f>
        <v>0</v>
      </c>
      <c r="BT905" s="7">
        <f>SUM(BD905:BE905)+BR905+BS905</f>
        <v>0</v>
      </c>
      <c r="BU905" s="7">
        <f>IF(AND(BT905&gt;0,BT906=0),BT905,0)</f>
        <v>0</v>
      </c>
      <c r="BV905" s="7">
        <f>IF(BW904&gt;0,BV904,0)</f>
        <v>0</v>
      </c>
      <c r="BW905" s="7">
        <f>IF(ROUND(BT905-BV905,2)&gt;0,ROUND(BT905-BV905,2),0)</f>
        <v>0</v>
      </c>
      <c r="CB905">
        <v>903</v>
      </c>
      <c r="CC905" s="7">
        <f>IF(DB904&gt;0,CC904-1000,CC904)</f>
        <v>0</v>
      </c>
      <c r="CD905" s="20">
        <f>IF(DB904&gt;0,ROUND(PMT($F$92/12,$F$96*12,-CC905),5),0)</f>
        <v>0</v>
      </c>
      <c r="CE905" s="15">
        <f>IF(DB904&gt;0,ROUND(CC905*$CE$1/1000,2),0)</f>
        <v>0</v>
      </c>
      <c r="CF905" s="9">
        <f>INT(CE905)</f>
        <v>0</v>
      </c>
      <c r="CG905" s="23">
        <f>INT((CE905-CF905)*10)/10</f>
        <v>0</v>
      </c>
      <c r="CH905" s="17">
        <f>CE905-CF905-CG905</f>
        <v>0</v>
      </c>
      <c r="CI905" s="23">
        <f>IF(OR(CH905=0.05,CH905=0),CH905,IF(AND(CH905&gt;0.051,CH905&lt;0.1),0.1,IF(AND(CH905&gt;0.001,CH905&lt;0.05),0.05,CH905)))</f>
        <v>0</v>
      </c>
      <c r="CJ905" s="23">
        <f>CF905+CG905+CI905</f>
        <v>0</v>
      </c>
      <c r="CK905" s="15">
        <f>IF(DB904&gt;0,ROUND($CD$1*$CK$1,2),0)</f>
        <v>0</v>
      </c>
      <c r="CL905" s="22">
        <v>0</v>
      </c>
      <c r="CM905" s="22">
        <f>IF(DB904&gt;0,ROUND($CD$1*$CM$1,2),0)</f>
        <v>0</v>
      </c>
      <c r="CN905" s="22">
        <f>IF(DB904&gt;0,ROUND($CD$1*$CN$1,2),0)</f>
        <v>0</v>
      </c>
      <c r="CO905" s="22">
        <f>IF(DB904&gt;0,ROUND($CD$1*$CO$1,2),0)</f>
        <v>0</v>
      </c>
      <c r="CP905" s="22">
        <f>IF(DB904&gt;0,ROUND($CD$1*$CP$1,2),0)</f>
        <v>0</v>
      </c>
      <c r="CQ905" s="15">
        <f>IF(DB904&gt;0,CK905+SUM(CM905:CP905),0)</f>
        <v>0</v>
      </c>
      <c r="CR905" s="22">
        <f>IF(DB904&gt;0,ROUND(CQ905/12,2),0)</f>
        <v>0</v>
      </c>
      <c r="CS905" s="9">
        <f>INT(CR905)</f>
        <v>0</v>
      </c>
      <c r="CT905" s="23">
        <f>INT((CR905-CS905)*10)/10</f>
        <v>0</v>
      </c>
      <c r="CU905" s="17">
        <f>CR905-CS905-CT905</f>
        <v>0</v>
      </c>
      <c r="CV905" s="23">
        <f>IF(OR(CU905=0.05,CU905=0),CU905,IF(AND(CU905&gt;0.051,CU905&lt;0.1),0.1,IF(AND(CU905&gt;0.001,CU905&lt;0.05),0.05,CU905)))</f>
        <v>0</v>
      </c>
      <c r="CW905" s="23">
        <f>CS905+CT905+CV905</f>
        <v>0</v>
      </c>
      <c r="CX905">
        <f>IF(DB904&gt;0,CX904,0)</f>
        <v>0</v>
      </c>
      <c r="CY905" s="7">
        <f>ROUND(CD905+CJ905+CW905+CX905,2)</f>
        <v>0</v>
      </c>
      <c r="CZ905" s="7">
        <f>IF(AND(CY905&gt;0,CY906=0),CY905,0)</f>
        <v>0</v>
      </c>
      <c r="DA905" s="7">
        <f>IF(DB904&gt;0,DA904,0)</f>
        <v>0</v>
      </c>
      <c r="DB905" s="7">
        <f>IF(ROUND(CY905-DA905,2)&gt;0,ROUND(CY905-DA905,2),0)</f>
        <v>0</v>
      </c>
      <c r="EB905">
        <v>903</v>
      </c>
      <c r="EC905" s="7">
        <f>IF(FB904&gt;0,EC904-1000,EC904)</f>
        <v>0</v>
      </c>
      <c r="ED905" s="20">
        <f>IF(FB904&gt;0,ROUND(PMT($F$92/12,$F$96*12,-EC905),5),0)</f>
        <v>0</v>
      </c>
      <c r="EE905" s="15">
        <f>IF(FB904&gt;0,ROUND(EC905*$EE$1/1000,2),0)</f>
        <v>0</v>
      </c>
      <c r="EF905" s="9">
        <f>INT(EE905)</f>
        <v>0</v>
      </c>
      <c r="EG905" s="23">
        <f>INT((EE905-EF905)*10)/10</f>
        <v>0</v>
      </c>
      <c r="EH905" s="17">
        <f>EE905-EF905-EG905</f>
        <v>0</v>
      </c>
      <c r="EI905" s="23">
        <f>IF(OR(EH905=0.05,EH905=0),EH905,IF(AND(EH905&gt;0.051,EH905&lt;0.1),0.1,IF(AND(EH905&gt;0.001,EH905&lt;0.05),0.05,EH905)))</f>
        <v>0</v>
      </c>
      <c r="EJ905" s="23">
        <f>EF905+EG905+EI905</f>
        <v>0</v>
      </c>
      <c r="EK905" s="15">
        <f>IF(FB904&gt;0,ROUND($ED$1*$EK$1,2),0)</f>
        <v>0</v>
      </c>
      <c r="EL905" s="22">
        <v>0</v>
      </c>
      <c r="EM905" s="22">
        <f>IF(FB904&gt;0,ROUND($ED$1*$EM$1,0),0)</f>
        <v>0</v>
      </c>
      <c r="EN905" s="22">
        <f>IF(FB904&gt;0,ROUND($ED$1*$EN$1,2),0)</f>
        <v>0</v>
      </c>
      <c r="EO905" s="22">
        <f>IF(FB904&gt;0,ROUND($ED$1*$EO$1,2),0)</f>
        <v>0</v>
      </c>
      <c r="EP905" s="22">
        <f>IF(FB904&gt;0,ROUND($ED$1*$EP$1,2),0)</f>
        <v>0</v>
      </c>
      <c r="EQ905" s="15">
        <f>IF(FB904&gt;0,EK905+SUM(EM905:EP905),0)</f>
        <v>0</v>
      </c>
      <c r="ER905" s="22">
        <f>IF(FB904&gt;0,ROUND(EQ905/12,2),0)</f>
        <v>0</v>
      </c>
      <c r="ES905" s="9">
        <f>INT(ER905)</f>
        <v>0</v>
      </c>
      <c r="ET905" s="23">
        <f>INT((ER905-ES905)*10)/10</f>
        <v>0</v>
      </c>
      <c r="EU905" s="17">
        <f>ER905-ES905-ET905</f>
        <v>0</v>
      </c>
      <c r="EV905" s="23">
        <f>IF(OR(EU905=0.05,EU905=0),EU905,IF(AND(EU905&gt;0.051,EU905&lt;0.1),0.1,IF(AND(EU905&gt;0.001,EU905&lt;0.05),0.05,EU905)))</f>
        <v>0</v>
      </c>
      <c r="EW905" s="23">
        <f>ES905+ET905+EV905</f>
        <v>0</v>
      </c>
      <c r="EX905">
        <f>IF(FB904&gt;0,EX904,0)</f>
        <v>0</v>
      </c>
      <c r="EY905" s="7">
        <f>ROUND(ED905+EJ905+EW905+EX905,2)</f>
        <v>0</v>
      </c>
      <c r="EZ905" s="7">
        <f>IF(AND(EY905&gt;0,EY906=0),EY905,0)</f>
        <v>0</v>
      </c>
      <c r="FA905" s="7">
        <f>IF(FB904&gt;0,FA904,0)</f>
        <v>0</v>
      </c>
      <c r="FB905" s="7">
        <f>IF(ROUND(EY905-FA905,2)&gt;0,ROUND(EY905-FA905,2),0)</f>
        <v>0</v>
      </c>
      <c r="GB905">
        <v>903</v>
      </c>
      <c r="GC905" s="7">
        <f>IF(HB904&gt;0,GC904-1000,GC904)</f>
        <v>0</v>
      </c>
      <c r="GD905" s="20">
        <f>IF(HB904&gt;0,ROUND(PMT($F$92/12,$F$96*12,-GC905),5),0)</f>
        <v>0</v>
      </c>
      <c r="GE905" s="15">
        <f>IF(HB904&gt;0,ROUND(GC905*$GE$1/1000,2),0)</f>
        <v>0</v>
      </c>
      <c r="GF905" s="9">
        <f>INT(GE905)</f>
        <v>0</v>
      </c>
      <c r="GG905" s="23">
        <f>INT((GE905-GF905)*10)/10</f>
        <v>0</v>
      </c>
      <c r="GH905" s="17">
        <f>GE905-GF905-GG905</f>
        <v>0</v>
      </c>
      <c r="GI905" s="23">
        <f>IF(OR(GH905=0.05,GH905=0),GH905,IF(AND(GH905&gt;0.051,GH905&lt;0.1),0.1,IF(AND(GH905&gt;0.001,GH905&lt;0.05),0.05,GH905)))</f>
        <v>0</v>
      </c>
      <c r="GJ905" s="23">
        <f>GF905+GG905+GI905</f>
        <v>0</v>
      </c>
      <c r="GK905" s="15">
        <f>IF(HB904&gt;0,ROUND($GD$1*$GK$1,2),0)</f>
        <v>0</v>
      </c>
      <c r="GL905" s="22">
        <v>0</v>
      </c>
      <c r="GM905" s="22">
        <f>IF(HB904&gt;0,ROUND($GD$1*$GM$1,0),0)</f>
        <v>0</v>
      </c>
      <c r="GN905" s="22">
        <f>IF(HB904&gt;0,ROUND($GD$1*$GN$1,2),0)</f>
        <v>0</v>
      </c>
      <c r="GO905" s="22">
        <f>IF(HB904&gt;0,ROUND($GD$1*$GO$1,2),0)</f>
        <v>0</v>
      </c>
      <c r="GP905" s="22">
        <f>IF(HB904&gt;0,ROUND($GD$1*$GP$1,2),0)</f>
        <v>0</v>
      </c>
      <c r="GQ905" s="15">
        <f>IF(HB904&gt;0,GK905+SUM(GM905:GP905),0)</f>
        <v>0</v>
      </c>
      <c r="GR905" s="22">
        <f>IF(HB904&gt;0,ROUND(GQ905/12,2),0)</f>
        <v>0</v>
      </c>
      <c r="GS905" s="9">
        <f>INT(GR905)</f>
        <v>0</v>
      </c>
      <c r="GT905" s="23">
        <f>INT((GR905-GS905)*10)/10</f>
        <v>0</v>
      </c>
      <c r="GU905" s="17">
        <f>GR905-GS905-GT905</f>
        <v>0</v>
      </c>
      <c r="GV905" s="23">
        <f>IF(OR(GU905=0.05,GU905=0),GU905,IF(AND(GU905&gt;0.051,GU905&lt;0.1),0.1,IF(AND(GU905&gt;0.001,GU905&lt;0.05),0.05,GU905)))</f>
        <v>0</v>
      </c>
      <c r="GW905" s="23">
        <f>GS905+GT905+GV905</f>
        <v>0</v>
      </c>
      <c r="GX905">
        <f>IF(HB904&gt;0,GX904,0)</f>
        <v>0</v>
      </c>
      <c r="GY905" s="7">
        <f>ROUND(GD905+GJ905+GW905+GX905,2)</f>
        <v>0</v>
      </c>
      <c r="GZ905" s="7">
        <f>IF(AND(GY905&gt;0,GY906=0),GY905,0)</f>
        <v>0</v>
      </c>
      <c r="HA905" s="7">
        <f>IF(HB904&gt;0,HA904,0)</f>
        <v>0</v>
      </c>
      <c r="HB905" s="7">
        <f>IF(ROUND(GY905-HA905,2)&gt;0,ROUND(GY905-HA905,2),0)</f>
        <v>0</v>
      </c>
    </row>
    <row r="906" spans="1:235">
      <c r="BB906">
        <v>904</v>
      </c>
      <c r="BC906" s="7">
        <f>IF(BW905&gt;0,BC905-1000,BC905)</f>
        <v>0</v>
      </c>
      <c r="BD906" s="20">
        <f>IF(BW905&gt;0,ROUND(PMT($F$92/12,$F$96*12,-BC906),5),0)</f>
        <v>0</v>
      </c>
      <c r="BE906" s="15">
        <f>IF(BW905&gt;0,ROUND(BC906*$E$1/1000,2),0)</f>
        <v>0</v>
      </c>
      <c r="BF906" s="15">
        <f>IF(BW905&gt;0,ROUND(MIN(BC906,$F$168)*$BF$1,2),0)</f>
        <v>0</v>
      </c>
      <c r="BG906" s="22">
        <v>0</v>
      </c>
      <c r="BH906" s="22">
        <f>IF(BW905&gt;0,ROUND(MIN(BC906,$F$168)*$BH$1,0),0)</f>
        <v>0</v>
      </c>
      <c r="BI906" s="22">
        <f>IF(BW905&gt;0,ROUND(MIN(BC906,$F$168)*$BI$1,2),0)</f>
        <v>0</v>
      </c>
      <c r="BJ906" s="22">
        <f>IF(BW905&gt;0,ROUND(MIN(BC906,$F$168)*$BJ$1,2),0)</f>
        <v>0</v>
      </c>
      <c r="BK906" s="22">
        <f>IF(BW905&gt;0,ROUND(MIN(BC906,$F$168)*$BK$1,2),0)</f>
        <v>0</v>
      </c>
      <c r="BL906" s="15">
        <f>IF(BW905&gt;0,BF906+SUM(BH906:BK906),0)</f>
        <v>0</v>
      </c>
      <c r="BM906" s="22">
        <f>IF(BW905&gt;0,ROUND(BL906/12,2),0)</f>
        <v>0</v>
      </c>
      <c r="BN906" s="9">
        <f>INT(BM906)</f>
        <v>0</v>
      </c>
      <c r="BO906" s="23">
        <f>INT((BM906-BN906)*10)/10</f>
        <v>0</v>
      </c>
      <c r="BP906" s="17">
        <f>BM906-BN906-BO906</f>
        <v>0</v>
      </c>
      <c r="BQ906" s="23">
        <f>IF(OR(BP906=0.05,BP906=0),BP906,IF(AND(BP906&gt;0.051,BP906&lt;0.1),0.1,IF(AND(BP906&gt;0.001,BP906&lt;0.05),0.05,BP906)))</f>
        <v>0</v>
      </c>
      <c r="BR906" s="23">
        <f>BN906+BO906+BQ906</f>
        <v>0</v>
      </c>
      <c r="BS906">
        <f>IF(BW905&gt;0,BS905,0)</f>
        <v>0</v>
      </c>
      <c r="BT906" s="7">
        <f>SUM(BD906:BE906)+BR906+BS906</f>
        <v>0</v>
      </c>
      <c r="BU906" s="7">
        <f>IF(AND(BT906&gt;0,BT907=0),BT906,0)</f>
        <v>0</v>
      </c>
      <c r="BV906" s="7">
        <f>IF(BW905&gt;0,BV905,0)</f>
        <v>0</v>
      </c>
      <c r="BW906" s="7">
        <f>IF(ROUND(BT906-BV906,2)&gt;0,ROUND(BT906-BV906,2),0)</f>
        <v>0</v>
      </c>
      <c r="CB906">
        <v>904</v>
      </c>
      <c r="CC906" s="7">
        <f>IF(DB905&gt;0,CC905-1000,CC905)</f>
        <v>0</v>
      </c>
      <c r="CD906" s="20">
        <f>IF(DB905&gt;0,ROUND(PMT($F$92/12,$F$96*12,-CC906),5),0)</f>
        <v>0</v>
      </c>
      <c r="CE906" s="15">
        <f>IF(DB905&gt;0,ROUND(CC906*$CE$1/1000,2),0)</f>
        <v>0</v>
      </c>
      <c r="CF906" s="9">
        <f>INT(CE906)</f>
        <v>0</v>
      </c>
      <c r="CG906" s="23">
        <f>INT((CE906-CF906)*10)/10</f>
        <v>0</v>
      </c>
      <c r="CH906" s="17">
        <f>CE906-CF906-CG906</f>
        <v>0</v>
      </c>
      <c r="CI906" s="23">
        <f>IF(OR(CH906=0.05,CH906=0),CH906,IF(AND(CH906&gt;0.051,CH906&lt;0.1),0.1,IF(AND(CH906&gt;0.001,CH906&lt;0.05),0.05,CH906)))</f>
        <v>0</v>
      </c>
      <c r="CJ906" s="23">
        <f>CF906+CG906+CI906</f>
        <v>0</v>
      </c>
      <c r="CK906" s="15">
        <f>IF(DB905&gt;0,ROUND($CD$1*$CK$1,2),0)</f>
        <v>0</v>
      </c>
      <c r="CL906" s="22">
        <v>0</v>
      </c>
      <c r="CM906" s="22">
        <f>IF(DB905&gt;0,ROUND($CD$1*$CM$1,2),0)</f>
        <v>0</v>
      </c>
      <c r="CN906" s="22">
        <f>IF(DB905&gt;0,ROUND($CD$1*$CN$1,2),0)</f>
        <v>0</v>
      </c>
      <c r="CO906" s="22">
        <f>IF(DB905&gt;0,ROUND($CD$1*$CO$1,2),0)</f>
        <v>0</v>
      </c>
      <c r="CP906" s="22">
        <f>IF(DB905&gt;0,ROUND($CD$1*$CP$1,2),0)</f>
        <v>0</v>
      </c>
      <c r="CQ906" s="15">
        <f>IF(DB905&gt;0,CK906+SUM(CM906:CP906),0)</f>
        <v>0</v>
      </c>
      <c r="CR906" s="22">
        <f>IF(DB905&gt;0,ROUND(CQ906/12,2),0)</f>
        <v>0</v>
      </c>
      <c r="CS906" s="9">
        <f>INT(CR906)</f>
        <v>0</v>
      </c>
      <c r="CT906" s="23">
        <f>INT((CR906-CS906)*10)/10</f>
        <v>0</v>
      </c>
      <c r="CU906" s="17">
        <f>CR906-CS906-CT906</f>
        <v>0</v>
      </c>
      <c r="CV906" s="23">
        <f>IF(OR(CU906=0.05,CU906=0),CU906,IF(AND(CU906&gt;0.051,CU906&lt;0.1),0.1,IF(AND(CU906&gt;0.001,CU906&lt;0.05),0.05,CU906)))</f>
        <v>0</v>
      </c>
      <c r="CW906" s="23">
        <f>CS906+CT906+CV906</f>
        <v>0</v>
      </c>
      <c r="CX906">
        <f>IF(DB905&gt;0,CX905,0)</f>
        <v>0</v>
      </c>
      <c r="CY906" s="7">
        <f>ROUND(CD906+CJ906+CW906+CX906,2)</f>
        <v>0</v>
      </c>
      <c r="CZ906" s="7">
        <f>IF(AND(CY906&gt;0,CY907=0),CY906,0)</f>
        <v>0</v>
      </c>
      <c r="DA906" s="7">
        <f>IF(DB905&gt;0,DA905,0)</f>
        <v>0</v>
      </c>
      <c r="DB906" s="7">
        <f>IF(ROUND(CY906-DA906,2)&gt;0,ROUND(CY906-DA906,2),0)</f>
        <v>0</v>
      </c>
      <c r="EB906">
        <v>904</v>
      </c>
      <c r="EC906" s="7">
        <f>IF(FB905&gt;0,EC905-1000,EC905)</f>
        <v>0</v>
      </c>
      <c r="ED906" s="20">
        <f>IF(FB905&gt;0,ROUND(PMT($F$92/12,$F$96*12,-EC906),5),0)</f>
        <v>0</v>
      </c>
      <c r="EE906" s="15">
        <f>IF(FB905&gt;0,ROUND(EC906*$EE$1/1000,2),0)</f>
        <v>0</v>
      </c>
      <c r="EF906" s="9">
        <f>INT(EE906)</f>
        <v>0</v>
      </c>
      <c r="EG906" s="23">
        <f>INT((EE906-EF906)*10)/10</f>
        <v>0</v>
      </c>
      <c r="EH906" s="17">
        <f>EE906-EF906-EG906</f>
        <v>0</v>
      </c>
      <c r="EI906" s="23">
        <f>IF(OR(EH906=0.05,EH906=0),EH906,IF(AND(EH906&gt;0.051,EH906&lt;0.1),0.1,IF(AND(EH906&gt;0.001,EH906&lt;0.05),0.05,EH906)))</f>
        <v>0</v>
      </c>
      <c r="EJ906" s="23">
        <f>EF906+EG906+EI906</f>
        <v>0</v>
      </c>
      <c r="EK906" s="15">
        <f>IF(FB905&gt;0,ROUND($ED$1*$EK$1,2),0)</f>
        <v>0</v>
      </c>
      <c r="EL906" s="22">
        <v>0</v>
      </c>
      <c r="EM906" s="22">
        <f>IF(FB905&gt;0,ROUND($ED$1*$EM$1,0),0)</f>
        <v>0</v>
      </c>
      <c r="EN906" s="22">
        <f>IF(FB905&gt;0,ROUND($ED$1*$EN$1,2),0)</f>
        <v>0</v>
      </c>
      <c r="EO906" s="22">
        <f>IF(FB905&gt;0,ROUND($ED$1*$EO$1,2),0)</f>
        <v>0</v>
      </c>
      <c r="EP906" s="22">
        <f>IF(FB905&gt;0,ROUND($ED$1*$EP$1,2),0)</f>
        <v>0</v>
      </c>
      <c r="EQ906" s="15">
        <f>IF(FB905&gt;0,EK906+SUM(EM906:EP906),0)</f>
        <v>0</v>
      </c>
      <c r="ER906" s="22">
        <f>IF(FB905&gt;0,ROUND(EQ906/12,2),0)</f>
        <v>0</v>
      </c>
      <c r="ES906" s="9">
        <f>INT(ER906)</f>
        <v>0</v>
      </c>
      <c r="ET906" s="23">
        <f>INT((ER906-ES906)*10)/10</f>
        <v>0</v>
      </c>
      <c r="EU906" s="17">
        <f>ER906-ES906-ET906</f>
        <v>0</v>
      </c>
      <c r="EV906" s="23">
        <f>IF(OR(EU906=0.05,EU906=0),EU906,IF(AND(EU906&gt;0.051,EU906&lt;0.1),0.1,IF(AND(EU906&gt;0.001,EU906&lt;0.05),0.05,EU906)))</f>
        <v>0</v>
      </c>
      <c r="EW906" s="23">
        <f>ES906+ET906+EV906</f>
        <v>0</v>
      </c>
      <c r="EX906">
        <f>IF(FB905&gt;0,EX905,0)</f>
        <v>0</v>
      </c>
      <c r="EY906" s="7">
        <f>ROUND(ED906+EJ906+EW906+EX906,2)</f>
        <v>0</v>
      </c>
      <c r="EZ906" s="7">
        <f>IF(AND(EY906&gt;0,EY907=0),EY906,0)</f>
        <v>0</v>
      </c>
      <c r="FA906" s="7">
        <f>IF(FB905&gt;0,FA905,0)</f>
        <v>0</v>
      </c>
      <c r="FB906" s="7">
        <f>IF(ROUND(EY906-FA906,2)&gt;0,ROUND(EY906-FA906,2),0)</f>
        <v>0</v>
      </c>
      <c r="GB906">
        <v>904</v>
      </c>
      <c r="GC906" s="7">
        <f>IF(HB905&gt;0,GC905-1000,GC905)</f>
        <v>0</v>
      </c>
      <c r="GD906" s="20">
        <f>IF(HB905&gt;0,ROUND(PMT($F$92/12,$F$96*12,-GC906),5),0)</f>
        <v>0</v>
      </c>
      <c r="GE906" s="15">
        <f>IF(HB905&gt;0,ROUND(GC906*$GE$1/1000,2),0)</f>
        <v>0</v>
      </c>
      <c r="GF906" s="9">
        <f>INT(GE906)</f>
        <v>0</v>
      </c>
      <c r="GG906" s="23">
        <f>INT((GE906-GF906)*10)/10</f>
        <v>0</v>
      </c>
      <c r="GH906" s="17">
        <f>GE906-GF906-GG906</f>
        <v>0</v>
      </c>
      <c r="GI906" s="23">
        <f>IF(OR(GH906=0.05,GH906=0),GH906,IF(AND(GH906&gt;0.051,GH906&lt;0.1),0.1,IF(AND(GH906&gt;0.001,GH906&lt;0.05),0.05,GH906)))</f>
        <v>0</v>
      </c>
      <c r="GJ906" s="23">
        <f>GF906+GG906+GI906</f>
        <v>0</v>
      </c>
      <c r="GK906" s="15">
        <f>IF(HB905&gt;0,ROUND($GD$1*$GK$1,2),0)</f>
        <v>0</v>
      </c>
      <c r="GL906" s="22">
        <v>0</v>
      </c>
      <c r="GM906" s="22">
        <f>IF(HB905&gt;0,ROUND($GD$1*$GM$1,0),0)</f>
        <v>0</v>
      </c>
      <c r="GN906" s="22">
        <f>IF(HB905&gt;0,ROUND($GD$1*$GN$1,2),0)</f>
        <v>0</v>
      </c>
      <c r="GO906" s="22">
        <f>IF(HB905&gt;0,ROUND($GD$1*$GO$1,2),0)</f>
        <v>0</v>
      </c>
      <c r="GP906" s="22">
        <f>IF(HB905&gt;0,ROUND($GD$1*$GP$1,2),0)</f>
        <v>0</v>
      </c>
      <c r="GQ906" s="15">
        <f>IF(HB905&gt;0,GK906+SUM(GM906:GP906),0)</f>
        <v>0</v>
      </c>
      <c r="GR906" s="22">
        <f>IF(HB905&gt;0,ROUND(GQ906/12,2),0)</f>
        <v>0</v>
      </c>
      <c r="GS906" s="9">
        <f>INT(GR906)</f>
        <v>0</v>
      </c>
      <c r="GT906" s="23">
        <f>INT((GR906-GS906)*10)/10</f>
        <v>0</v>
      </c>
      <c r="GU906" s="17">
        <f>GR906-GS906-GT906</f>
        <v>0</v>
      </c>
      <c r="GV906" s="23">
        <f>IF(OR(GU906=0.05,GU906=0),GU906,IF(AND(GU906&gt;0.051,GU906&lt;0.1),0.1,IF(AND(GU906&gt;0.001,GU906&lt;0.05),0.05,GU906)))</f>
        <v>0</v>
      </c>
      <c r="GW906" s="23">
        <f>GS906+GT906+GV906</f>
        <v>0</v>
      </c>
      <c r="GX906">
        <f>IF(HB905&gt;0,GX905,0)</f>
        <v>0</v>
      </c>
      <c r="GY906" s="7">
        <f>ROUND(GD906+GJ906+GW906+GX906,2)</f>
        <v>0</v>
      </c>
      <c r="GZ906" s="7">
        <f>IF(AND(GY906&gt;0,GY907=0),GY906,0)</f>
        <v>0</v>
      </c>
      <c r="HA906" s="7">
        <f>IF(HB905&gt;0,HA905,0)</f>
        <v>0</v>
      </c>
      <c r="HB906" s="7">
        <f>IF(ROUND(GY906-HA906,2)&gt;0,ROUND(GY906-HA906,2),0)</f>
        <v>0</v>
      </c>
    </row>
    <row r="907" spans="1:235">
      <c r="BB907">
        <v>905</v>
      </c>
      <c r="BC907" s="7">
        <f>IF(BW906&gt;0,BC906-1000,BC906)</f>
        <v>0</v>
      </c>
      <c r="BD907" s="20">
        <f>IF(BW906&gt;0,ROUND(PMT($F$92/12,$F$96*12,-BC907),5),0)</f>
        <v>0</v>
      </c>
      <c r="BE907" s="15">
        <f>IF(BW906&gt;0,ROUND(BC907*$E$1/1000,2),0)</f>
        <v>0</v>
      </c>
      <c r="BF907" s="15">
        <f>IF(BW906&gt;0,ROUND(MIN(BC907,$F$168)*$BF$1,2),0)</f>
        <v>0</v>
      </c>
      <c r="BG907" s="22">
        <v>0</v>
      </c>
      <c r="BH907" s="22">
        <f>IF(BW906&gt;0,ROUND(MIN(BC907,$F$168)*$BH$1,0),0)</f>
        <v>0</v>
      </c>
      <c r="BI907" s="22">
        <f>IF(BW906&gt;0,ROUND(MIN(BC907,$F$168)*$BI$1,2),0)</f>
        <v>0</v>
      </c>
      <c r="BJ907" s="22">
        <f>IF(BW906&gt;0,ROUND(MIN(BC907,$F$168)*$BJ$1,2),0)</f>
        <v>0</v>
      </c>
      <c r="BK907" s="22">
        <f>IF(BW906&gt;0,ROUND(MIN(BC907,$F$168)*$BK$1,2),0)</f>
        <v>0</v>
      </c>
      <c r="BL907" s="15">
        <f>IF(BW906&gt;0,BF907+SUM(BH907:BK907),0)</f>
        <v>0</v>
      </c>
      <c r="BM907" s="22">
        <f>IF(BW906&gt;0,ROUND(BL907/12,2),0)</f>
        <v>0</v>
      </c>
      <c r="BN907" s="9">
        <f>INT(BM907)</f>
        <v>0</v>
      </c>
      <c r="BO907" s="23">
        <f>INT((BM907-BN907)*10)/10</f>
        <v>0</v>
      </c>
      <c r="BP907" s="17">
        <f>BM907-BN907-BO907</f>
        <v>0</v>
      </c>
      <c r="BQ907" s="23">
        <f>IF(OR(BP907=0.05,BP907=0),BP907,IF(AND(BP907&gt;0.051,BP907&lt;0.1),0.1,IF(AND(BP907&gt;0.001,BP907&lt;0.05),0.05,BP907)))</f>
        <v>0</v>
      </c>
      <c r="BR907" s="23">
        <f>BN907+BO907+BQ907</f>
        <v>0</v>
      </c>
      <c r="BS907">
        <f>IF(BW906&gt;0,BS906,0)</f>
        <v>0</v>
      </c>
      <c r="BT907" s="7">
        <f>SUM(BD907:BE907)+BR907+BS907</f>
        <v>0</v>
      </c>
      <c r="BU907" s="7">
        <f>IF(AND(BT907&gt;0,BT908=0),BT907,0)</f>
        <v>0</v>
      </c>
      <c r="BV907" s="7">
        <f>IF(BW906&gt;0,BV906,0)</f>
        <v>0</v>
      </c>
      <c r="BW907" s="7">
        <f>IF(ROUND(BT907-BV907,2)&gt;0,ROUND(BT907-BV907,2),0)</f>
        <v>0</v>
      </c>
      <c r="CB907">
        <v>905</v>
      </c>
      <c r="CC907" s="7">
        <f>IF(DB906&gt;0,CC906-1000,CC906)</f>
        <v>0</v>
      </c>
      <c r="CD907" s="20">
        <f>IF(DB906&gt;0,ROUND(PMT($F$92/12,$F$96*12,-CC907),5),0)</f>
        <v>0</v>
      </c>
      <c r="CE907" s="15">
        <f>IF(DB906&gt;0,ROUND(CC907*$CE$1/1000,2),0)</f>
        <v>0</v>
      </c>
      <c r="CF907" s="9">
        <f>INT(CE907)</f>
        <v>0</v>
      </c>
      <c r="CG907" s="23">
        <f>INT((CE907-CF907)*10)/10</f>
        <v>0</v>
      </c>
      <c r="CH907" s="17">
        <f>CE907-CF907-CG907</f>
        <v>0</v>
      </c>
      <c r="CI907" s="23">
        <f>IF(OR(CH907=0.05,CH907=0),CH907,IF(AND(CH907&gt;0.051,CH907&lt;0.1),0.1,IF(AND(CH907&gt;0.001,CH907&lt;0.05),0.05,CH907)))</f>
        <v>0</v>
      </c>
      <c r="CJ907" s="23">
        <f>CF907+CG907+CI907</f>
        <v>0</v>
      </c>
      <c r="CK907" s="15">
        <f>IF(DB906&gt;0,ROUND($CD$1*$CK$1,2),0)</f>
        <v>0</v>
      </c>
      <c r="CL907" s="22">
        <v>0</v>
      </c>
      <c r="CM907" s="22">
        <f>IF(DB906&gt;0,ROUND($CD$1*$CM$1,2),0)</f>
        <v>0</v>
      </c>
      <c r="CN907" s="22">
        <f>IF(DB906&gt;0,ROUND($CD$1*$CN$1,2),0)</f>
        <v>0</v>
      </c>
      <c r="CO907" s="22">
        <f>IF(DB906&gt;0,ROUND($CD$1*$CO$1,2),0)</f>
        <v>0</v>
      </c>
      <c r="CP907" s="22">
        <f>IF(DB906&gt;0,ROUND($CD$1*$CP$1,2),0)</f>
        <v>0</v>
      </c>
      <c r="CQ907" s="15">
        <f>IF(DB906&gt;0,CK907+SUM(CM907:CP907),0)</f>
        <v>0</v>
      </c>
      <c r="CR907" s="22">
        <f>IF(DB906&gt;0,ROUND(CQ907/12,2),0)</f>
        <v>0</v>
      </c>
      <c r="CS907" s="9">
        <f>INT(CR907)</f>
        <v>0</v>
      </c>
      <c r="CT907" s="23">
        <f>INT((CR907-CS907)*10)/10</f>
        <v>0</v>
      </c>
      <c r="CU907" s="17">
        <f>CR907-CS907-CT907</f>
        <v>0</v>
      </c>
      <c r="CV907" s="23">
        <f>IF(OR(CU907=0.05,CU907=0),CU907,IF(AND(CU907&gt;0.051,CU907&lt;0.1),0.1,IF(AND(CU907&gt;0.001,CU907&lt;0.05),0.05,CU907)))</f>
        <v>0</v>
      </c>
      <c r="CW907" s="23">
        <f>CS907+CT907+CV907</f>
        <v>0</v>
      </c>
      <c r="CX907">
        <f>IF(DB906&gt;0,CX906,0)</f>
        <v>0</v>
      </c>
      <c r="CY907" s="7">
        <f>ROUND(CD907+CJ907+CW907+CX907,2)</f>
        <v>0</v>
      </c>
      <c r="CZ907" s="7">
        <f>IF(AND(CY907&gt;0,CY908=0),CY907,0)</f>
        <v>0</v>
      </c>
      <c r="DA907" s="7">
        <f>IF(DB906&gt;0,DA906,0)</f>
        <v>0</v>
      </c>
      <c r="DB907" s="7">
        <f>IF(ROUND(CY907-DA907,2)&gt;0,ROUND(CY907-DA907,2),0)</f>
        <v>0</v>
      </c>
      <c r="EB907">
        <v>905</v>
      </c>
      <c r="EC907" s="7">
        <f>IF(FB906&gt;0,EC906-1000,EC906)</f>
        <v>0</v>
      </c>
      <c r="ED907" s="20">
        <f>IF(FB906&gt;0,ROUND(PMT($F$92/12,$F$96*12,-EC907),5),0)</f>
        <v>0</v>
      </c>
      <c r="EE907" s="15">
        <f>IF(FB906&gt;0,ROUND(EC907*$EE$1/1000,2),0)</f>
        <v>0</v>
      </c>
      <c r="EF907" s="9">
        <f>INT(EE907)</f>
        <v>0</v>
      </c>
      <c r="EG907" s="23">
        <f>INT((EE907-EF907)*10)/10</f>
        <v>0</v>
      </c>
      <c r="EH907" s="17">
        <f>EE907-EF907-EG907</f>
        <v>0</v>
      </c>
      <c r="EI907" s="23">
        <f>IF(OR(EH907=0.05,EH907=0),EH907,IF(AND(EH907&gt;0.051,EH907&lt;0.1),0.1,IF(AND(EH907&gt;0.001,EH907&lt;0.05),0.05,EH907)))</f>
        <v>0</v>
      </c>
      <c r="EJ907" s="23">
        <f>EF907+EG907+EI907</f>
        <v>0</v>
      </c>
      <c r="EK907" s="15">
        <f>IF(FB906&gt;0,ROUND($ED$1*$EK$1,2),0)</f>
        <v>0</v>
      </c>
      <c r="EL907" s="22">
        <v>0</v>
      </c>
      <c r="EM907" s="22">
        <f>IF(FB906&gt;0,ROUND($ED$1*$EM$1,0),0)</f>
        <v>0</v>
      </c>
      <c r="EN907" s="22">
        <f>IF(FB906&gt;0,ROUND($ED$1*$EN$1,2),0)</f>
        <v>0</v>
      </c>
      <c r="EO907" s="22">
        <f>IF(FB906&gt;0,ROUND($ED$1*$EO$1,2),0)</f>
        <v>0</v>
      </c>
      <c r="EP907" s="22">
        <f>IF(FB906&gt;0,ROUND($ED$1*$EP$1,2),0)</f>
        <v>0</v>
      </c>
      <c r="EQ907" s="15">
        <f>IF(FB906&gt;0,EK907+SUM(EM907:EP907),0)</f>
        <v>0</v>
      </c>
      <c r="ER907" s="22">
        <f>IF(FB906&gt;0,ROUND(EQ907/12,2),0)</f>
        <v>0</v>
      </c>
      <c r="ES907" s="9">
        <f>INT(ER907)</f>
        <v>0</v>
      </c>
      <c r="ET907" s="23">
        <f>INT((ER907-ES907)*10)/10</f>
        <v>0</v>
      </c>
      <c r="EU907" s="17">
        <f>ER907-ES907-ET907</f>
        <v>0</v>
      </c>
      <c r="EV907" s="23">
        <f>IF(OR(EU907=0.05,EU907=0),EU907,IF(AND(EU907&gt;0.051,EU907&lt;0.1),0.1,IF(AND(EU907&gt;0.001,EU907&lt;0.05),0.05,EU907)))</f>
        <v>0</v>
      </c>
      <c r="EW907" s="23">
        <f>ES907+ET907+EV907</f>
        <v>0</v>
      </c>
      <c r="EX907">
        <f>IF(FB906&gt;0,EX906,0)</f>
        <v>0</v>
      </c>
      <c r="EY907" s="7">
        <f>ROUND(ED907+EJ907+EW907+EX907,2)</f>
        <v>0</v>
      </c>
      <c r="EZ907" s="7">
        <f>IF(AND(EY907&gt;0,EY908=0),EY907,0)</f>
        <v>0</v>
      </c>
      <c r="FA907" s="7">
        <f>IF(FB906&gt;0,FA906,0)</f>
        <v>0</v>
      </c>
      <c r="FB907" s="7">
        <f>IF(ROUND(EY907-FA907,2)&gt;0,ROUND(EY907-FA907,2),0)</f>
        <v>0</v>
      </c>
      <c r="GB907">
        <v>905</v>
      </c>
      <c r="GC907" s="7">
        <f>IF(HB906&gt;0,GC906-1000,GC906)</f>
        <v>0</v>
      </c>
      <c r="GD907" s="20">
        <f>IF(HB906&gt;0,ROUND(PMT($F$92/12,$F$96*12,-GC907),5),0)</f>
        <v>0</v>
      </c>
      <c r="GE907" s="15">
        <f>IF(HB906&gt;0,ROUND(GC907*$GE$1/1000,2),0)</f>
        <v>0</v>
      </c>
      <c r="GF907" s="9">
        <f>INT(GE907)</f>
        <v>0</v>
      </c>
      <c r="GG907" s="23">
        <f>INT((GE907-GF907)*10)/10</f>
        <v>0</v>
      </c>
      <c r="GH907" s="17">
        <f>GE907-GF907-GG907</f>
        <v>0</v>
      </c>
      <c r="GI907" s="23">
        <f>IF(OR(GH907=0.05,GH907=0),GH907,IF(AND(GH907&gt;0.051,GH907&lt;0.1),0.1,IF(AND(GH907&gt;0.001,GH907&lt;0.05),0.05,GH907)))</f>
        <v>0</v>
      </c>
      <c r="GJ907" s="23">
        <f>GF907+GG907+GI907</f>
        <v>0</v>
      </c>
      <c r="GK907" s="15">
        <f>IF(HB906&gt;0,ROUND($GD$1*$GK$1,2),0)</f>
        <v>0</v>
      </c>
      <c r="GL907" s="22">
        <v>0</v>
      </c>
      <c r="GM907" s="22">
        <f>IF(HB906&gt;0,ROUND($GD$1*$GM$1,0),0)</f>
        <v>0</v>
      </c>
      <c r="GN907" s="22">
        <f>IF(HB906&gt;0,ROUND($GD$1*$GN$1,2),0)</f>
        <v>0</v>
      </c>
      <c r="GO907" s="22">
        <f>IF(HB906&gt;0,ROUND($GD$1*$GO$1,2),0)</f>
        <v>0</v>
      </c>
      <c r="GP907" s="22">
        <f>IF(HB906&gt;0,ROUND($GD$1*$GP$1,2),0)</f>
        <v>0</v>
      </c>
      <c r="GQ907" s="15">
        <f>IF(HB906&gt;0,GK907+SUM(GM907:GP907),0)</f>
        <v>0</v>
      </c>
      <c r="GR907" s="22">
        <f>IF(HB906&gt;0,ROUND(GQ907/12,2),0)</f>
        <v>0</v>
      </c>
      <c r="GS907" s="9">
        <f>INT(GR907)</f>
        <v>0</v>
      </c>
      <c r="GT907" s="23">
        <f>INT((GR907-GS907)*10)/10</f>
        <v>0</v>
      </c>
      <c r="GU907" s="17">
        <f>GR907-GS907-GT907</f>
        <v>0</v>
      </c>
      <c r="GV907" s="23">
        <f>IF(OR(GU907=0.05,GU907=0),GU907,IF(AND(GU907&gt;0.051,GU907&lt;0.1),0.1,IF(AND(GU907&gt;0.001,GU907&lt;0.05),0.05,GU907)))</f>
        <v>0</v>
      </c>
      <c r="GW907" s="23">
        <f>GS907+GT907+GV907</f>
        <v>0</v>
      </c>
      <c r="GX907">
        <f>IF(HB906&gt;0,GX906,0)</f>
        <v>0</v>
      </c>
      <c r="GY907" s="7">
        <f>ROUND(GD907+GJ907+GW907+GX907,2)</f>
        <v>0</v>
      </c>
      <c r="GZ907" s="7">
        <f>IF(AND(GY907&gt;0,GY908=0),GY907,0)</f>
        <v>0</v>
      </c>
      <c r="HA907" s="7">
        <f>IF(HB906&gt;0,HA906,0)</f>
        <v>0</v>
      </c>
      <c r="HB907" s="7">
        <f>IF(ROUND(GY907-HA907,2)&gt;0,ROUND(GY907-HA907,2),0)</f>
        <v>0</v>
      </c>
    </row>
    <row r="908" spans="1:235">
      <c r="BB908">
        <v>906</v>
      </c>
      <c r="BC908" s="7">
        <f>IF(BW907&gt;0,BC907-1000,BC907)</f>
        <v>0</v>
      </c>
      <c r="BD908" s="20">
        <f>IF(BW907&gt;0,ROUND(PMT($F$92/12,$F$96*12,-BC908),5),0)</f>
        <v>0</v>
      </c>
      <c r="BE908" s="15">
        <f>IF(BW907&gt;0,ROUND(BC908*$E$1/1000,2),0)</f>
        <v>0</v>
      </c>
      <c r="BF908" s="15">
        <f>IF(BW907&gt;0,ROUND(MIN(BC908,$F$168)*$BF$1,2),0)</f>
        <v>0</v>
      </c>
      <c r="BG908" s="22">
        <v>0</v>
      </c>
      <c r="BH908" s="22">
        <f>IF(BW907&gt;0,ROUND(MIN(BC908,$F$168)*$BH$1,0),0)</f>
        <v>0</v>
      </c>
      <c r="BI908" s="22">
        <f>IF(BW907&gt;0,ROUND(MIN(BC908,$F$168)*$BI$1,2),0)</f>
        <v>0</v>
      </c>
      <c r="BJ908" s="22">
        <f>IF(BW907&gt;0,ROUND(MIN(BC908,$F$168)*$BJ$1,2),0)</f>
        <v>0</v>
      </c>
      <c r="BK908" s="22">
        <f>IF(BW907&gt;0,ROUND(MIN(BC908,$F$168)*$BK$1,2),0)</f>
        <v>0</v>
      </c>
      <c r="BL908" s="15">
        <f>IF(BW907&gt;0,BF908+SUM(BH908:BK908),0)</f>
        <v>0</v>
      </c>
      <c r="BM908" s="22">
        <f>IF(BW907&gt;0,ROUND(BL908/12,2),0)</f>
        <v>0</v>
      </c>
      <c r="BN908" s="9">
        <f>INT(BM908)</f>
        <v>0</v>
      </c>
      <c r="BO908" s="23">
        <f>INT((BM908-BN908)*10)/10</f>
        <v>0</v>
      </c>
      <c r="BP908" s="17">
        <f>BM908-BN908-BO908</f>
        <v>0</v>
      </c>
      <c r="BQ908" s="23">
        <f>IF(OR(BP908=0.05,BP908=0),BP908,IF(AND(BP908&gt;0.051,BP908&lt;0.1),0.1,IF(AND(BP908&gt;0.001,BP908&lt;0.05),0.05,BP908)))</f>
        <v>0</v>
      </c>
      <c r="BR908" s="23">
        <f>BN908+BO908+BQ908</f>
        <v>0</v>
      </c>
      <c r="BS908">
        <f>IF(BW907&gt;0,BS907,0)</f>
        <v>0</v>
      </c>
      <c r="BT908" s="7">
        <f>SUM(BD908:BE908)+BR908+BS908</f>
        <v>0</v>
      </c>
      <c r="BU908" s="7">
        <f>IF(AND(BT908&gt;0,BT909=0),BT908,0)</f>
        <v>0</v>
      </c>
      <c r="BV908" s="7">
        <f>IF(BW907&gt;0,BV907,0)</f>
        <v>0</v>
      </c>
      <c r="BW908" s="7">
        <f>IF(ROUND(BT908-BV908,2)&gt;0,ROUND(BT908-BV908,2),0)</f>
        <v>0</v>
      </c>
      <c r="CB908">
        <v>906</v>
      </c>
      <c r="CC908" s="7">
        <f>IF(DB907&gt;0,CC907-1000,CC907)</f>
        <v>0</v>
      </c>
      <c r="CD908" s="20">
        <f>IF(DB907&gt;0,ROUND(PMT($F$92/12,$F$96*12,-CC908),5),0)</f>
        <v>0</v>
      </c>
      <c r="CE908" s="15">
        <f>IF(DB907&gt;0,ROUND(CC908*$CE$1/1000,2),0)</f>
        <v>0</v>
      </c>
      <c r="CF908" s="9">
        <f>INT(CE908)</f>
        <v>0</v>
      </c>
      <c r="CG908" s="23">
        <f>INT((CE908-CF908)*10)/10</f>
        <v>0</v>
      </c>
      <c r="CH908" s="17">
        <f>CE908-CF908-CG908</f>
        <v>0</v>
      </c>
      <c r="CI908" s="23">
        <f>IF(OR(CH908=0.05,CH908=0),CH908,IF(AND(CH908&gt;0.051,CH908&lt;0.1),0.1,IF(AND(CH908&gt;0.001,CH908&lt;0.05),0.05,CH908)))</f>
        <v>0</v>
      </c>
      <c r="CJ908" s="23">
        <f>CF908+CG908+CI908</f>
        <v>0</v>
      </c>
      <c r="CK908" s="15">
        <f>IF(DB907&gt;0,ROUND($CD$1*$CK$1,2),0)</f>
        <v>0</v>
      </c>
      <c r="CL908" s="22">
        <v>0</v>
      </c>
      <c r="CM908" s="22">
        <f>IF(DB907&gt;0,ROUND($CD$1*$CM$1,2),0)</f>
        <v>0</v>
      </c>
      <c r="CN908" s="22">
        <f>IF(DB907&gt;0,ROUND($CD$1*$CN$1,2),0)</f>
        <v>0</v>
      </c>
      <c r="CO908" s="22">
        <f>IF(DB907&gt;0,ROUND($CD$1*$CO$1,2),0)</f>
        <v>0</v>
      </c>
      <c r="CP908" s="22">
        <f>IF(DB907&gt;0,ROUND($CD$1*$CP$1,2),0)</f>
        <v>0</v>
      </c>
      <c r="CQ908" s="15">
        <f>IF(DB907&gt;0,CK908+SUM(CM908:CP908),0)</f>
        <v>0</v>
      </c>
      <c r="CR908" s="22">
        <f>IF(DB907&gt;0,ROUND(CQ908/12,2),0)</f>
        <v>0</v>
      </c>
      <c r="CS908" s="9">
        <f>INT(CR908)</f>
        <v>0</v>
      </c>
      <c r="CT908" s="23">
        <f>INT((CR908-CS908)*10)/10</f>
        <v>0</v>
      </c>
      <c r="CU908" s="17">
        <f>CR908-CS908-CT908</f>
        <v>0</v>
      </c>
      <c r="CV908" s="23">
        <f>IF(OR(CU908=0.05,CU908=0),CU908,IF(AND(CU908&gt;0.051,CU908&lt;0.1),0.1,IF(AND(CU908&gt;0.001,CU908&lt;0.05),0.05,CU908)))</f>
        <v>0</v>
      </c>
      <c r="CW908" s="23">
        <f>CS908+CT908+CV908</f>
        <v>0</v>
      </c>
      <c r="CX908">
        <f>IF(DB907&gt;0,CX907,0)</f>
        <v>0</v>
      </c>
      <c r="CY908" s="7">
        <f>ROUND(CD908+CJ908+CW908+CX908,2)</f>
        <v>0</v>
      </c>
      <c r="CZ908" s="7">
        <f>IF(AND(CY908&gt;0,CY909=0),CY908,0)</f>
        <v>0</v>
      </c>
      <c r="DA908" s="7">
        <f>IF(DB907&gt;0,DA907,0)</f>
        <v>0</v>
      </c>
      <c r="DB908" s="7">
        <f>IF(ROUND(CY908-DA908,2)&gt;0,ROUND(CY908-DA908,2),0)</f>
        <v>0</v>
      </c>
      <c r="EB908">
        <v>906</v>
      </c>
      <c r="EC908" s="7">
        <f>IF(FB907&gt;0,EC907-1000,EC907)</f>
        <v>0</v>
      </c>
      <c r="ED908" s="20">
        <f>IF(FB907&gt;0,ROUND(PMT($F$92/12,$F$96*12,-EC908),5),0)</f>
        <v>0</v>
      </c>
      <c r="EE908" s="15">
        <f>IF(FB907&gt;0,ROUND(EC908*$EE$1/1000,2),0)</f>
        <v>0</v>
      </c>
      <c r="EF908" s="9">
        <f>INT(EE908)</f>
        <v>0</v>
      </c>
      <c r="EG908" s="23">
        <f>INT((EE908-EF908)*10)/10</f>
        <v>0</v>
      </c>
      <c r="EH908" s="17">
        <f>EE908-EF908-EG908</f>
        <v>0</v>
      </c>
      <c r="EI908" s="23">
        <f>IF(OR(EH908=0.05,EH908=0),EH908,IF(AND(EH908&gt;0.051,EH908&lt;0.1),0.1,IF(AND(EH908&gt;0.001,EH908&lt;0.05),0.05,EH908)))</f>
        <v>0</v>
      </c>
      <c r="EJ908" s="23">
        <f>EF908+EG908+EI908</f>
        <v>0</v>
      </c>
      <c r="EK908" s="15">
        <f>IF(FB907&gt;0,ROUND($ED$1*$EK$1,2),0)</f>
        <v>0</v>
      </c>
      <c r="EL908" s="22">
        <v>0</v>
      </c>
      <c r="EM908" s="22">
        <f>IF(FB907&gt;0,ROUND($ED$1*$EM$1,0),0)</f>
        <v>0</v>
      </c>
      <c r="EN908" s="22">
        <f>IF(FB907&gt;0,ROUND($ED$1*$EN$1,2),0)</f>
        <v>0</v>
      </c>
      <c r="EO908" s="22">
        <f>IF(FB907&gt;0,ROUND($ED$1*$EO$1,2),0)</f>
        <v>0</v>
      </c>
      <c r="EP908" s="22">
        <f>IF(FB907&gt;0,ROUND($ED$1*$EP$1,2),0)</f>
        <v>0</v>
      </c>
      <c r="EQ908" s="15">
        <f>IF(FB907&gt;0,EK908+SUM(EM908:EP908),0)</f>
        <v>0</v>
      </c>
      <c r="ER908" s="22">
        <f>IF(FB907&gt;0,ROUND(EQ908/12,2),0)</f>
        <v>0</v>
      </c>
      <c r="ES908" s="9">
        <f>INT(ER908)</f>
        <v>0</v>
      </c>
      <c r="ET908" s="23">
        <f>INT((ER908-ES908)*10)/10</f>
        <v>0</v>
      </c>
      <c r="EU908" s="17">
        <f>ER908-ES908-ET908</f>
        <v>0</v>
      </c>
      <c r="EV908" s="23">
        <f>IF(OR(EU908=0.05,EU908=0),EU908,IF(AND(EU908&gt;0.051,EU908&lt;0.1),0.1,IF(AND(EU908&gt;0.001,EU908&lt;0.05),0.05,EU908)))</f>
        <v>0</v>
      </c>
      <c r="EW908" s="23">
        <f>ES908+ET908+EV908</f>
        <v>0</v>
      </c>
      <c r="EX908">
        <f>IF(FB907&gt;0,EX907,0)</f>
        <v>0</v>
      </c>
      <c r="EY908" s="7">
        <f>ROUND(ED908+EJ908+EW908+EX908,2)</f>
        <v>0</v>
      </c>
      <c r="EZ908" s="7">
        <f>IF(AND(EY908&gt;0,EY909=0),EY908,0)</f>
        <v>0</v>
      </c>
      <c r="FA908" s="7">
        <f>IF(FB907&gt;0,FA907,0)</f>
        <v>0</v>
      </c>
      <c r="FB908" s="7">
        <f>IF(ROUND(EY908-FA908,2)&gt;0,ROUND(EY908-FA908,2),0)</f>
        <v>0</v>
      </c>
      <c r="GB908">
        <v>906</v>
      </c>
      <c r="GC908" s="7">
        <f>IF(HB907&gt;0,GC907-1000,GC907)</f>
        <v>0</v>
      </c>
      <c r="GD908" s="20">
        <f>IF(HB907&gt;0,ROUND(PMT($F$92/12,$F$96*12,-GC908),5),0)</f>
        <v>0</v>
      </c>
      <c r="GE908" s="15">
        <f>IF(HB907&gt;0,ROUND(GC908*$GE$1/1000,2),0)</f>
        <v>0</v>
      </c>
      <c r="GF908" s="9">
        <f>INT(GE908)</f>
        <v>0</v>
      </c>
      <c r="GG908" s="23">
        <f>INT((GE908-GF908)*10)/10</f>
        <v>0</v>
      </c>
      <c r="GH908" s="17">
        <f>GE908-GF908-GG908</f>
        <v>0</v>
      </c>
      <c r="GI908" s="23">
        <f>IF(OR(GH908=0.05,GH908=0),GH908,IF(AND(GH908&gt;0.051,GH908&lt;0.1),0.1,IF(AND(GH908&gt;0.001,GH908&lt;0.05),0.05,GH908)))</f>
        <v>0</v>
      </c>
      <c r="GJ908" s="23">
        <f>GF908+GG908+GI908</f>
        <v>0</v>
      </c>
      <c r="GK908" s="15">
        <f>IF(HB907&gt;0,ROUND($GD$1*$GK$1,2),0)</f>
        <v>0</v>
      </c>
      <c r="GL908" s="22">
        <v>0</v>
      </c>
      <c r="GM908" s="22">
        <f>IF(HB907&gt;0,ROUND($GD$1*$GM$1,0),0)</f>
        <v>0</v>
      </c>
      <c r="GN908" s="22">
        <f>IF(HB907&gt;0,ROUND($GD$1*$GN$1,2),0)</f>
        <v>0</v>
      </c>
      <c r="GO908" s="22">
        <f>IF(HB907&gt;0,ROUND($GD$1*$GO$1,2),0)</f>
        <v>0</v>
      </c>
      <c r="GP908" s="22">
        <f>IF(HB907&gt;0,ROUND($GD$1*$GP$1,2),0)</f>
        <v>0</v>
      </c>
      <c r="GQ908" s="15">
        <f>IF(HB907&gt;0,GK908+SUM(GM908:GP908),0)</f>
        <v>0</v>
      </c>
      <c r="GR908" s="22">
        <f>IF(HB907&gt;0,ROUND(GQ908/12,2),0)</f>
        <v>0</v>
      </c>
      <c r="GS908" s="9">
        <f>INT(GR908)</f>
        <v>0</v>
      </c>
      <c r="GT908" s="23">
        <f>INT((GR908-GS908)*10)/10</f>
        <v>0</v>
      </c>
      <c r="GU908" s="17">
        <f>GR908-GS908-GT908</f>
        <v>0</v>
      </c>
      <c r="GV908" s="23">
        <f>IF(OR(GU908=0.05,GU908=0),GU908,IF(AND(GU908&gt;0.051,GU908&lt;0.1),0.1,IF(AND(GU908&gt;0.001,GU908&lt;0.05),0.05,GU908)))</f>
        <v>0</v>
      </c>
      <c r="GW908" s="23">
        <f>GS908+GT908+GV908</f>
        <v>0</v>
      </c>
      <c r="GX908">
        <f>IF(HB907&gt;0,GX907,0)</f>
        <v>0</v>
      </c>
      <c r="GY908" s="7">
        <f>ROUND(GD908+GJ908+GW908+GX908,2)</f>
        <v>0</v>
      </c>
      <c r="GZ908" s="7">
        <f>IF(AND(GY908&gt;0,GY909=0),GY908,0)</f>
        <v>0</v>
      </c>
      <c r="HA908" s="7">
        <f>IF(HB907&gt;0,HA907,0)</f>
        <v>0</v>
      </c>
      <c r="HB908" s="7">
        <f>IF(ROUND(GY908-HA908,2)&gt;0,ROUND(GY908-HA908,2),0)</f>
        <v>0</v>
      </c>
    </row>
    <row r="909" spans="1:235">
      <c r="BB909">
        <v>907</v>
      </c>
      <c r="BC909" s="7">
        <f>IF(BW908&gt;0,BC908-1000,BC908)</f>
        <v>0</v>
      </c>
      <c r="BD909" s="20">
        <f>IF(BW908&gt;0,ROUND(PMT($F$92/12,$F$96*12,-BC909),5),0)</f>
        <v>0</v>
      </c>
      <c r="BE909" s="15">
        <f>IF(BW908&gt;0,ROUND(BC909*$E$1/1000,2),0)</f>
        <v>0</v>
      </c>
      <c r="BF909" s="15">
        <f>IF(BW908&gt;0,ROUND(MIN(BC909,$F$168)*$BF$1,2),0)</f>
        <v>0</v>
      </c>
      <c r="BG909" s="22">
        <v>0</v>
      </c>
      <c r="BH909" s="22">
        <f>IF(BW908&gt;0,ROUND(MIN(BC909,$F$168)*$BH$1,0),0)</f>
        <v>0</v>
      </c>
      <c r="BI909" s="22">
        <f>IF(BW908&gt;0,ROUND(MIN(BC909,$F$168)*$BI$1,2),0)</f>
        <v>0</v>
      </c>
      <c r="BJ909" s="22">
        <f>IF(BW908&gt;0,ROUND(MIN(BC909,$F$168)*$BJ$1,2),0)</f>
        <v>0</v>
      </c>
      <c r="BK909" s="22">
        <f>IF(BW908&gt;0,ROUND(MIN(BC909,$F$168)*$BK$1,2),0)</f>
        <v>0</v>
      </c>
      <c r="BL909" s="15">
        <f>IF(BW908&gt;0,BF909+SUM(BH909:BK909),0)</f>
        <v>0</v>
      </c>
      <c r="BM909" s="22">
        <f>IF(BW908&gt;0,ROUND(BL909/12,2),0)</f>
        <v>0</v>
      </c>
      <c r="BN909" s="9">
        <f>INT(BM909)</f>
        <v>0</v>
      </c>
      <c r="BO909" s="23">
        <f>INT((BM909-BN909)*10)/10</f>
        <v>0</v>
      </c>
      <c r="BP909" s="17">
        <f>BM909-BN909-BO909</f>
        <v>0</v>
      </c>
      <c r="BQ909" s="23">
        <f>IF(OR(BP909=0.05,BP909=0),BP909,IF(AND(BP909&gt;0.051,BP909&lt;0.1),0.1,IF(AND(BP909&gt;0.001,BP909&lt;0.05),0.05,BP909)))</f>
        <v>0</v>
      </c>
      <c r="BR909" s="23">
        <f>BN909+BO909+BQ909</f>
        <v>0</v>
      </c>
      <c r="BS909">
        <f>IF(BW908&gt;0,BS908,0)</f>
        <v>0</v>
      </c>
      <c r="BT909" s="7">
        <f>SUM(BD909:BE909)+BR909+BS909</f>
        <v>0</v>
      </c>
      <c r="BU909" s="7">
        <f>IF(AND(BT909&gt;0,BT910=0),BT909,0)</f>
        <v>0</v>
      </c>
      <c r="BV909" s="7">
        <f>IF(BW908&gt;0,BV908,0)</f>
        <v>0</v>
      </c>
      <c r="BW909" s="7">
        <f>IF(ROUND(BT909-BV909,2)&gt;0,ROUND(BT909-BV909,2),0)</f>
        <v>0</v>
      </c>
      <c r="CB909">
        <v>907</v>
      </c>
      <c r="CC909" s="7">
        <f>IF(DB908&gt;0,CC908-1000,CC908)</f>
        <v>0</v>
      </c>
      <c r="CD909" s="20">
        <f>IF(DB908&gt;0,ROUND(PMT($F$92/12,$F$96*12,-CC909),5),0)</f>
        <v>0</v>
      </c>
      <c r="CE909" s="15">
        <f>IF(DB908&gt;0,ROUND(CC909*$CE$1/1000,2),0)</f>
        <v>0</v>
      </c>
      <c r="CF909" s="9">
        <f>INT(CE909)</f>
        <v>0</v>
      </c>
      <c r="CG909" s="23">
        <f>INT((CE909-CF909)*10)/10</f>
        <v>0</v>
      </c>
      <c r="CH909" s="17">
        <f>CE909-CF909-CG909</f>
        <v>0</v>
      </c>
      <c r="CI909" s="23">
        <f>IF(OR(CH909=0.05,CH909=0),CH909,IF(AND(CH909&gt;0.051,CH909&lt;0.1),0.1,IF(AND(CH909&gt;0.001,CH909&lt;0.05),0.05,CH909)))</f>
        <v>0</v>
      </c>
      <c r="CJ909" s="23">
        <f>CF909+CG909+CI909</f>
        <v>0</v>
      </c>
      <c r="CK909" s="15">
        <f>IF(DB908&gt;0,ROUND($CD$1*$CK$1,2),0)</f>
        <v>0</v>
      </c>
      <c r="CL909" s="22">
        <v>0</v>
      </c>
      <c r="CM909" s="22">
        <f>IF(DB908&gt;0,ROUND($CD$1*$CM$1,2),0)</f>
        <v>0</v>
      </c>
      <c r="CN909" s="22">
        <f>IF(DB908&gt;0,ROUND($CD$1*$CN$1,2),0)</f>
        <v>0</v>
      </c>
      <c r="CO909" s="22">
        <f>IF(DB908&gt;0,ROUND($CD$1*$CO$1,2),0)</f>
        <v>0</v>
      </c>
      <c r="CP909" s="22">
        <f>IF(DB908&gt;0,ROUND($CD$1*$CP$1,2),0)</f>
        <v>0</v>
      </c>
      <c r="CQ909" s="15">
        <f>IF(DB908&gt;0,CK909+SUM(CM909:CP909),0)</f>
        <v>0</v>
      </c>
      <c r="CR909" s="22">
        <f>IF(DB908&gt;0,ROUND(CQ909/12,2),0)</f>
        <v>0</v>
      </c>
      <c r="CS909" s="9">
        <f>INT(CR909)</f>
        <v>0</v>
      </c>
      <c r="CT909" s="23">
        <f>INT((CR909-CS909)*10)/10</f>
        <v>0</v>
      </c>
      <c r="CU909" s="17">
        <f>CR909-CS909-CT909</f>
        <v>0</v>
      </c>
      <c r="CV909" s="23">
        <f>IF(OR(CU909=0.05,CU909=0),CU909,IF(AND(CU909&gt;0.051,CU909&lt;0.1),0.1,IF(AND(CU909&gt;0.001,CU909&lt;0.05),0.05,CU909)))</f>
        <v>0</v>
      </c>
      <c r="CW909" s="23">
        <f>CS909+CT909+CV909</f>
        <v>0</v>
      </c>
      <c r="CX909">
        <f>IF(DB908&gt;0,CX908,0)</f>
        <v>0</v>
      </c>
      <c r="CY909" s="7">
        <f>ROUND(CD909+CJ909+CW909+CX909,2)</f>
        <v>0</v>
      </c>
      <c r="CZ909" s="7">
        <f>IF(AND(CY909&gt;0,CY910=0),CY909,0)</f>
        <v>0</v>
      </c>
      <c r="DA909" s="7">
        <f>IF(DB908&gt;0,DA908,0)</f>
        <v>0</v>
      </c>
      <c r="DB909" s="7">
        <f>IF(ROUND(CY909-DA909,2)&gt;0,ROUND(CY909-DA909,2),0)</f>
        <v>0</v>
      </c>
      <c r="EB909">
        <v>907</v>
      </c>
      <c r="EC909" s="7">
        <f>IF(FB908&gt;0,EC908-1000,EC908)</f>
        <v>0</v>
      </c>
      <c r="ED909" s="20">
        <f>IF(FB908&gt;0,ROUND(PMT($F$92/12,$F$96*12,-EC909),5),0)</f>
        <v>0</v>
      </c>
      <c r="EE909" s="15">
        <f>IF(FB908&gt;0,ROUND(EC909*$EE$1/1000,2),0)</f>
        <v>0</v>
      </c>
      <c r="EF909" s="9">
        <f>INT(EE909)</f>
        <v>0</v>
      </c>
      <c r="EG909" s="23">
        <f>INT((EE909-EF909)*10)/10</f>
        <v>0</v>
      </c>
      <c r="EH909" s="17">
        <f>EE909-EF909-EG909</f>
        <v>0</v>
      </c>
      <c r="EI909" s="23">
        <f>IF(OR(EH909=0.05,EH909=0),EH909,IF(AND(EH909&gt;0.051,EH909&lt;0.1),0.1,IF(AND(EH909&gt;0.001,EH909&lt;0.05),0.05,EH909)))</f>
        <v>0</v>
      </c>
      <c r="EJ909" s="23">
        <f>EF909+EG909+EI909</f>
        <v>0</v>
      </c>
      <c r="EK909" s="15">
        <f>IF(FB908&gt;0,ROUND($ED$1*$EK$1,2),0)</f>
        <v>0</v>
      </c>
      <c r="EL909" s="22">
        <v>0</v>
      </c>
      <c r="EM909" s="22">
        <f>IF(FB908&gt;0,ROUND($ED$1*$EM$1,0),0)</f>
        <v>0</v>
      </c>
      <c r="EN909" s="22">
        <f>IF(FB908&gt;0,ROUND($ED$1*$EN$1,2),0)</f>
        <v>0</v>
      </c>
      <c r="EO909" s="22">
        <f>IF(FB908&gt;0,ROUND($ED$1*$EO$1,2),0)</f>
        <v>0</v>
      </c>
      <c r="EP909" s="22">
        <f>IF(FB908&gt;0,ROUND($ED$1*$EP$1,2),0)</f>
        <v>0</v>
      </c>
      <c r="EQ909" s="15">
        <f>IF(FB908&gt;0,EK909+SUM(EM909:EP909),0)</f>
        <v>0</v>
      </c>
      <c r="ER909" s="22">
        <f>IF(FB908&gt;0,ROUND(EQ909/12,2),0)</f>
        <v>0</v>
      </c>
      <c r="ES909" s="9">
        <f>INT(ER909)</f>
        <v>0</v>
      </c>
      <c r="ET909" s="23">
        <f>INT((ER909-ES909)*10)/10</f>
        <v>0</v>
      </c>
      <c r="EU909" s="17">
        <f>ER909-ES909-ET909</f>
        <v>0</v>
      </c>
      <c r="EV909" s="23">
        <f>IF(OR(EU909=0.05,EU909=0),EU909,IF(AND(EU909&gt;0.051,EU909&lt;0.1),0.1,IF(AND(EU909&gt;0.001,EU909&lt;0.05),0.05,EU909)))</f>
        <v>0</v>
      </c>
      <c r="EW909" s="23">
        <f>ES909+ET909+EV909</f>
        <v>0</v>
      </c>
      <c r="EX909">
        <f>IF(FB908&gt;0,EX908,0)</f>
        <v>0</v>
      </c>
      <c r="EY909" s="7">
        <f>ROUND(ED909+EJ909+EW909+EX909,2)</f>
        <v>0</v>
      </c>
      <c r="EZ909" s="7">
        <f>IF(AND(EY909&gt;0,EY910=0),EY909,0)</f>
        <v>0</v>
      </c>
      <c r="FA909" s="7">
        <f>IF(FB908&gt;0,FA908,0)</f>
        <v>0</v>
      </c>
      <c r="FB909" s="7">
        <f>IF(ROUND(EY909-FA909,2)&gt;0,ROUND(EY909-FA909,2),0)</f>
        <v>0</v>
      </c>
      <c r="GB909">
        <v>907</v>
      </c>
      <c r="GC909" s="7">
        <f>IF(HB908&gt;0,GC908-1000,GC908)</f>
        <v>0</v>
      </c>
      <c r="GD909" s="20">
        <f>IF(HB908&gt;0,ROUND(PMT($F$92/12,$F$96*12,-GC909),5),0)</f>
        <v>0</v>
      </c>
      <c r="GE909" s="15">
        <f>IF(HB908&gt;0,ROUND(GC909*$GE$1/1000,2),0)</f>
        <v>0</v>
      </c>
      <c r="GF909" s="9">
        <f>INT(GE909)</f>
        <v>0</v>
      </c>
      <c r="GG909" s="23">
        <f>INT((GE909-GF909)*10)/10</f>
        <v>0</v>
      </c>
      <c r="GH909" s="17">
        <f>GE909-GF909-GG909</f>
        <v>0</v>
      </c>
      <c r="GI909" s="23">
        <f>IF(OR(GH909=0.05,GH909=0),GH909,IF(AND(GH909&gt;0.051,GH909&lt;0.1),0.1,IF(AND(GH909&gt;0.001,GH909&lt;0.05),0.05,GH909)))</f>
        <v>0</v>
      </c>
      <c r="GJ909" s="23">
        <f>GF909+GG909+GI909</f>
        <v>0</v>
      </c>
      <c r="GK909" s="15">
        <f>IF(HB908&gt;0,ROUND($GD$1*$GK$1,2),0)</f>
        <v>0</v>
      </c>
      <c r="GL909" s="22">
        <v>0</v>
      </c>
      <c r="GM909" s="22">
        <f>IF(HB908&gt;0,ROUND($GD$1*$GM$1,0),0)</f>
        <v>0</v>
      </c>
      <c r="GN909" s="22">
        <f>IF(HB908&gt;0,ROUND($GD$1*$GN$1,2),0)</f>
        <v>0</v>
      </c>
      <c r="GO909" s="22">
        <f>IF(HB908&gt;0,ROUND($GD$1*$GO$1,2),0)</f>
        <v>0</v>
      </c>
      <c r="GP909" s="22">
        <f>IF(HB908&gt;0,ROUND($GD$1*$GP$1,2),0)</f>
        <v>0</v>
      </c>
      <c r="GQ909" s="15">
        <f>IF(HB908&gt;0,GK909+SUM(GM909:GP909),0)</f>
        <v>0</v>
      </c>
      <c r="GR909" s="22">
        <f>IF(HB908&gt;0,ROUND(GQ909/12,2),0)</f>
        <v>0</v>
      </c>
      <c r="GS909" s="9">
        <f>INT(GR909)</f>
        <v>0</v>
      </c>
      <c r="GT909" s="23">
        <f>INT((GR909-GS909)*10)/10</f>
        <v>0</v>
      </c>
      <c r="GU909" s="17">
        <f>GR909-GS909-GT909</f>
        <v>0</v>
      </c>
      <c r="GV909" s="23">
        <f>IF(OR(GU909=0.05,GU909=0),GU909,IF(AND(GU909&gt;0.051,GU909&lt;0.1),0.1,IF(AND(GU909&gt;0.001,GU909&lt;0.05),0.05,GU909)))</f>
        <v>0</v>
      </c>
      <c r="GW909" s="23">
        <f>GS909+GT909+GV909</f>
        <v>0</v>
      </c>
      <c r="GX909">
        <f>IF(HB908&gt;0,GX908,0)</f>
        <v>0</v>
      </c>
      <c r="GY909" s="7">
        <f>ROUND(GD909+GJ909+GW909+GX909,2)</f>
        <v>0</v>
      </c>
      <c r="GZ909" s="7">
        <f>IF(AND(GY909&gt;0,GY910=0),GY909,0)</f>
        <v>0</v>
      </c>
      <c r="HA909" s="7">
        <f>IF(HB908&gt;0,HA908,0)</f>
        <v>0</v>
      </c>
      <c r="HB909" s="7">
        <f>IF(ROUND(GY909-HA909,2)&gt;0,ROUND(GY909-HA909,2),0)</f>
        <v>0</v>
      </c>
    </row>
    <row r="910" spans="1:235">
      <c r="BB910">
        <v>908</v>
      </c>
      <c r="BC910" s="7">
        <f>IF(BW909&gt;0,BC909-1000,BC909)</f>
        <v>0</v>
      </c>
      <c r="BD910" s="20">
        <f>IF(BW909&gt;0,ROUND(PMT($F$92/12,$F$96*12,-BC910),5),0)</f>
        <v>0</v>
      </c>
      <c r="BE910" s="15">
        <f>IF(BW909&gt;0,ROUND(BC910*$E$1/1000,2),0)</f>
        <v>0</v>
      </c>
      <c r="BF910" s="15">
        <f>IF(BW909&gt;0,ROUND(MIN(BC910,$F$168)*$BF$1,2),0)</f>
        <v>0</v>
      </c>
      <c r="BG910" s="22">
        <v>0</v>
      </c>
      <c r="BH910" s="22">
        <f>IF(BW909&gt;0,ROUND(MIN(BC910,$F$168)*$BH$1,0),0)</f>
        <v>0</v>
      </c>
      <c r="BI910" s="22">
        <f>IF(BW909&gt;0,ROUND(MIN(BC910,$F$168)*$BI$1,2),0)</f>
        <v>0</v>
      </c>
      <c r="BJ910" s="22">
        <f>IF(BW909&gt;0,ROUND(MIN(BC910,$F$168)*$BJ$1,2),0)</f>
        <v>0</v>
      </c>
      <c r="BK910" s="22">
        <f>IF(BW909&gt;0,ROUND(MIN(BC910,$F$168)*$BK$1,2),0)</f>
        <v>0</v>
      </c>
      <c r="BL910" s="15">
        <f>IF(BW909&gt;0,BF910+SUM(BH910:BK910),0)</f>
        <v>0</v>
      </c>
      <c r="BM910" s="22">
        <f>IF(BW909&gt;0,ROUND(BL910/12,2),0)</f>
        <v>0</v>
      </c>
      <c r="BN910" s="9">
        <f>INT(BM910)</f>
        <v>0</v>
      </c>
      <c r="BO910" s="23">
        <f>INT((BM910-BN910)*10)/10</f>
        <v>0</v>
      </c>
      <c r="BP910" s="17">
        <f>BM910-BN910-BO910</f>
        <v>0</v>
      </c>
      <c r="BQ910" s="23">
        <f>IF(OR(BP910=0.05,BP910=0),BP910,IF(AND(BP910&gt;0.051,BP910&lt;0.1),0.1,IF(AND(BP910&gt;0.001,BP910&lt;0.05),0.05,BP910)))</f>
        <v>0</v>
      </c>
      <c r="BR910" s="23">
        <f>BN910+BO910+BQ910</f>
        <v>0</v>
      </c>
      <c r="BS910">
        <f>IF(BW909&gt;0,BS909,0)</f>
        <v>0</v>
      </c>
      <c r="BT910" s="7">
        <f>SUM(BD910:BE910)+BR910+BS910</f>
        <v>0</v>
      </c>
      <c r="BU910" s="7">
        <f>IF(AND(BT910&gt;0,BT911=0),BT910,0)</f>
        <v>0</v>
      </c>
      <c r="BV910" s="7">
        <f>IF(BW909&gt;0,BV909,0)</f>
        <v>0</v>
      </c>
      <c r="BW910" s="7">
        <f>IF(ROUND(BT910-BV910,2)&gt;0,ROUND(BT910-BV910,2),0)</f>
        <v>0</v>
      </c>
      <c r="CB910">
        <v>908</v>
      </c>
      <c r="CC910" s="7">
        <f>IF(DB909&gt;0,CC909-1000,CC909)</f>
        <v>0</v>
      </c>
      <c r="CD910" s="20">
        <f>IF(DB909&gt;0,ROUND(PMT($F$92/12,$F$96*12,-CC910),5),0)</f>
        <v>0</v>
      </c>
      <c r="CE910" s="15">
        <f>IF(DB909&gt;0,ROUND(CC910*$CE$1/1000,2),0)</f>
        <v>0</v>
      </c>
      <c r="CF910" s="9">
        <f>INT(CE910)</f>
        <v>0</v>
      </c>
      <c r="CG910" s="23">
        <f>INT((CE910-CF910)*10)/10</f>
        <v>0</v>
      </c>
      <c r="CH910" s="17">
        <f>CE910-CF910-CG910</f>
        <v>0</v>
      </c>
      <c r="CI910" s="23">
        <f>IF(OR(CH910=0.05,CH910=0),CH910,IF(AND(CH910&gt;0.051,CH910&lt;0.1),0.1,IF(AND(CH910&gt;0.001,CH910&lt;0.05),0.05,CH910)))</f>
        <v>0</v>
      </c>
      <c r="CJ910" s="23">
        <f>CF910+CG910+CI910</f>
        <v>0</v>
      </c>
      <c r="CK910" s="15">
        <f>IF(DB909&gt;0,ROUND($CD$1*$CK$1,2),0)</f>
        <v>0</v>
      </c>
      <c r="CL910" s="22">
        <v>0</v>
      </c>
      <c r="CM910" s="22">
        <f>IF(DB909&gt;0,ROUND($CD$1*$CM$1,2),0)</f>
        <v>0</v>
      </c>
      <c r="CN910" s="22">
        <f>IF(DB909&gt;0,ROUND($CD$1*$CN$1,2),0)</f>
        <v>0</v>
      </c>
      <c r="CO910" s="22">
        <f>IF(DB909&gt;0,ROUND($CD$1*$CO$1,2),0)</f>
        <v>0</v>
      </c>
      <c r="CP910" s="22">
        <f>IF(DB909&gt;0,ROUND($CD$1*$CP$1,2),0)</f>
        <v>0</v>
      </c>
      <c r="CQ910" s="15">
        <f>IF(DB909&gt;0,CK910+SUM(CM910:CP910),0)</f>
        <v>0</v>
      </c>
      <c r="CR910" s="22">
        <f>IF(DB909&gt;0,ROUND(CQ910/12,2),0)</f>
        <v>0</v>
      </c>
      <c r="CS910" s="9">
        <f>INT(CR910)</f>
        <v>0</v>
      </c>
      <c r="CT910" s="23">
        <f>INT((CR910-CS910)*10)/10</f>
        <v>0</v>
      </c>
      <c r="CU910" s="17">
        <f>CR910-CS910-CT910</f>
        <v>0</v>
      </c>
      <c r="CV910" s="23">
        <f>IF(OR(CU910=0.05,CU910=0),CU910,IF(AND(CU910&gt;0.051,CU910&lt;0.1),0.1,IF(AND(CU910&gt;0.001,CU910&lt;0.05),0.05,CU910)))</f>
        <v>0</v>
      </c>
      <c r="CW910" s="23">
        <f>CS910+CT910+CV910</f>
        <v>0</v>
      </c>
      <c r="CX910">
        <f>IF(DB909&gt;0,CX909,0)</f>
        <v>0</v>
      </c>
      <c r="CY910" s="7">
        <f>ROUND(CD910+CJ910+CW910+CX910,2)</f>
        <v>0</v>
      </c>
      <c r="CZ910" s="7">
        <f>IF(AND(CY910&gt;0,CY911=0),CY910,0)</f>
        <v>0</v>
      </c>
      <c r="DA910" s="7">
        <f>IF(DB909&gt;0,DA909,0)</f>
        <v>0</v>
      </c>
      <c r="DB910" s="7">
        <f>IF(ROUND(CY910-DA910,2)&gt;0,ROUND(CY910-DA910,2),0)</f>
        <v>0</v>
      </c>
      <c r="EB910">
        <v>908</v>
      </c>
      <c r="EC910" s="7">
        <f>IF(FB909&gt;0,EC909-1000,EC909)</f>
        <v>0</v>
      </c>
      <c r="ED910" s="20">
        <f>IF(FB909&gt;0,ROUND(PMT($F$92/12,$F$96*12,-EC910),5),0)</f>
        <v>0</v>
      </c>
      <c r="EE910" s="15">
        <f>IF(FB909&gt;0,ROUND(EC910*$EE$1/1000,2),0)</f>
        <v>0</v>
      </c>
      <c r="EF910" s="9">
        <f>INT(EE910)</f>
        <v>0</v>
      </c>
      <c r="EG910" s="23">
        <f>INT((EE910-EF910)*10)/10</f>
        <v>0</v>
      </c>
      <c r="EH910" s="17">
        <f>EE910-EF910-EG910</f>
        <v>0</v>
      </c>
      <c r="EI910" s="23">
        <f>IF(OR(EH910=0.05,EH910=0),EH910,IF(AND(EH910&gt;0.051,EH910&lt;0.1),0.1,IF(AND(EH910&gt;0.001,EH910&lt;0.05),0.05,EH910)))</f>
        <v>0</v>
      </c>
      <c r="EJ910" s="23">
        <f>EF910+EG910+EI910</f>
        <v>0</v>
      </c>
      <c r="EK910" s="15">
        <f>IF(FB909&gt;0,ROUND($ED$1*$EK$1,2),0)</f>
        <v>0</v>
      </c>
      <c r="EL910" s="22">
        <v>0</v>
      </c>
      <c r="EM910" s="22">
        <f>IF(FB909&gt;0,ROUND($ED$1*$EM$1,0),0)</f>
        <v>0</v>
      </c>
      <c r="EN910" s="22">
        <f>IF(FB909&gt;0,ROUND($ED$1*$EN$1,2),0)</f>
        <v>0</v>
      </c>
      <c r="EO910" s="22">
        <f>IF(FB909&gt;0,ROUND($ED$1*$EO$1,2),0)</f>
        <v>0</v>
      </c>
      <c r="EP910" s="22">
        <f>IF(FB909&gt;0,ROUND($ED$1*$EP$1,2),0)</f>
        <v>0</v>
      </c>
      <c r="EQ910" s="15">
        <f>IF(FB909&gt;0,EK910+SUM(EM910:EP910),0)</f>
        <v>0</v>
      </c>
      <c r="ER910" s="22">
        <f>IF(FB909&gt;0,ROUND(EQ910/12,2),0)</f>
        <v>0</v>
      </c>
      <c r="ES910" s="9">
        <f>INT(ER910)</f>
        <v>0</v>
      </c>
      <c r="ET910" s="23">
        <f>INT((ER910-ES910)*10)/10</f>
        <v>0</v>
      </c>
      <c r="EU910" s="17">
        <f>ER910-ES910-ET910</f>
        <v>0</v>
      </c>
      <c r="EV910" s="23">
        <f>IF(OR(EU910=0.05,EU910=0),EU910,IF(AND(EU910&gt;0.051,EU910&lt;0.1),0.1,IF(AND(EU910&gt;0.001,EU910&lt;0.05),0.05,EU910)))</f>
        <v>0</v>
      </c>
      <c r="EW910" s="23">
        <f>ES910+ET910+EV910</f>
        <v>0</v>
      </c>
      <c r="EX910">
        <f>IF(FB909&gt;0,EX909,0)</f>
        <v>0</v>
      </c>
      <c r="EY910" s="7">
        <f>ROUND(ED910+EJ910+EW910+EX910,2)</f>
        <v>0</v>
      </c>
      <c r="EZ910" s="7">
        <f>IF(AND(EY910&gt;0,EY911=0),EY910,0)</f>
        <v>0</v>
      </c>
      <c r="FA910" s="7">
        <f>IF(FB909&gt;0,FA909,0)</f>
        <v>0</v>
      </c>
      <c r="FB910" s="7">
        <f>IF(ROUND(EY910-FA910,2)&gt;0,ROUND(EY910-FA910,2),0)</f>
        <v>0</v>
      </c>
      <c r="GB910">
        <v>908</v>
      </c>
      <c r="GC910" s="7">
        <f>IF(HB909&gt;0,GC909-1000,GC909)</f>
        <v>0</v>
      </c>
      <c r="GD910" s="20">
        <f>IF(HB909&gt;0,ROUND(PMT($F$92/12,$F$96*12,-GC910),5),0)</f>
        <v>0</v>
      </c>
      <c r="GE910" s="15">
        <f>IF(HB909&gt;0,ROUND(GC910*$GE$1/1000,2),0)</f>
        <v>0</v>
      </c>
      <c r="GF910" s="9">
        <f>INT(GE910)</f>
        <v>0</v>
      </c>
      <c r="GG910" s="23">
        <f>INT((GE910-GF910)*10)/10</f>
        <v>0</v>
      </c>
      <c r="GH910" s="17">
        <f>GE910-GF910-GG910</f>
        <v>0</v>
      </c>
      <c r="GI910" s="23">
        <f>IF(OR(GH910=0.05,GH910=0),GH910,IF(AND(GH910&gt;0.051,GH910&lt;0.1),0.1,IF(AND(GH910&gt;0.001,GH910&lt;0.05),0.05,GH910)))</f>
        <v>0</v>
      </c>
      <c r="GJ910" s="23">
        <f>GF910+GG910+GI910</f>
        <v>0</v>
      </c>
      <c r="GK910" s="15">
        <f>IF(HB909&gt;0,ROUND($GD$1*$GK$1,2),0)</f>
        <v>0</v>
      </c>
      <c r="GL910" s="22">
        <v>0</v>
      </c>
      <c r="GM910" s="22">
        <f>IF(HB909&gt;0,ROUND($GD$1*$GM$1,0),0)</f>
        <v>0</v>
      </c>
      <c r="GN910" s="22">
        <f>IF(HB909&gt;0,ROUND($GD$1*$GN$1,2),0)</f>
        <v>0</v>
      </c>
      <c r="GO910" s="22">
        <f>IF(HB909&gt;0,ROUND($GD$1*$GO$1,2),0)</f>
        <v>0</v>
      </c>
      <c r="GP910" s="22">
        <f>IF(HB909&gt;0,ROUND($GD$1*$GP$1,2),0)</f>
        <v>0</v>
      </c>
      <c r="GQ910" s="15">
        <f>IF(HB909&gt;0,GK910+SUM(GM910:GP910),0)</f>
        <v>0</v>
      </c>
      <c r="GR910" s="22">
        <f>IF(HB909&gt;0,ROUND(GQ910/12,2),0)</f>
        <v>0</v>
      </c>
      <c r="GS910" s="9">
        <f>INT(GR910)</f>
        <v>0</v>
      </c>
      <c r="GT910" s="23">
        <f>INT((GR910-GS910)*10)/10</f>
        <v>0</v>
      </c>
      <c r="GU910" s="17">
        <f>GR910-GS910-GT910</f>
        <v>0</v>
      </c>
      <c r="GV910" s="23">
        <f>IF(OR(GU910=0.05,GU910=0),GU910,IF(AND(GU910&gt;0.051,GU910&lt;0.1),0.1,IF(AND(GU910&gt;0.001,GU910&lt;0.05),0.05,GU910)))</f>
        <v>0</v>
      </c>
      <c r="GW910" s="23">
        <f>GS910+GT910+GV910</f>
        <v>0</v>
      </c>
      <c r="GX910">
        <f>IF(HB909&gt;0,GX909,0)</f>
        <v>0</v>
      </c>
      <c r="GY910" s="7">
        <f>ROUND(GD910+GJ910+GW910+GX910,2)</f>
        <v>0</v>
      </c>
      <c r="GZ910" s="7">
        <f>IF(AND(GY910&gt;0,GY911=0),GY910,0)</f>
        <v>0</v>
      </c>
      <c r="HA910" s="7">
        <f>IF(HB909&gt;0,HA909,0)</f>
        <v>0</v>
      </c>
      <c r="HB910" s="7">
        <f>IF(ROUND(GY910-HA910,2)&gt;0,ROUND(GY910-HA910,2),0)</f>
        <v>0</v>
      </c>
    </row>
    <row r="911" spans="1:235">
      <c r="BB911">
        <v>909</v>
      </c>
      <c r="BC911" s="7">
        <f>IF(BW910&gt;0,BC910-1000,BC910)</f>
        <v>0</v>
      </c>
      <c r="BD911" s="20">
        <f>IF(BW910&gt;0,ROUND(PMT($F$92/12,$F$96*12,-BC911),5),0)</f>
        <v>0</v>
      </c>
      <c r="BE911" s="15">
        <f>IF(BW910&gt;0,ROUND(BC911*$E$1/1000,2),0)</f>
        <v>0</v>
      </c>
      <c r="BF911" s="15">
        <f>IF(BW910&gt;0,ROUND(MIN(BC911,$F$168)*$BF$1,2),0)</f>
        <v>0</v>
      </c>
      <c r="BG911" s="22">
        <v>0</v>
      </c>
      <c r="BH911" s="22">
        <f>IF(BW910&gt;0,ROUND(MIN(BC911,$F$168)*$BH$1,0),0)</f>
        <v>0</v>
      </c>
      <c r="BI911" s="22">
        <f>IF(BW910&gt;0,ROUND(MIN(BC911,$F$168)*$BI$1,2),0)</f>
        <v>0</v>
      </c>
      <c r="BJ911" s="22">
        <f>IF(BW910&gt;0,ROUND(MIN(BC911,$F$168)*$BJ$1,2),0)</f>
        <v>0</v>
      </c>
      <c r="BK911" s="22">
        <f>IF(BW910&gt;0,ROUND(MIN(BC911,$F$168)*$BK$1,2),0)</f>
        <v>0</v>
      </c>
      <c r="BL911" s="15">
        <f>IF(BW910&gt;0,BF911+SUM(BH911:BK911),0)</f>
        <v>0</v>
      </c>
      <c r="BM911" s="22">
        <f>IF(BW910&gt;0,ROUND(BL911/12,2),0)</f>
        <v>0</v>
      </c>
      <c r="BN911" s="9">
        <f>INT(BM911)</f>
        <v>0</v>
      </c>
      <c r="BO911" s="23">
        <f>INT((BM911-BN911)*10)/10</f>
        <v>0</v>
      </c>
      <c r="BP911" s="17">
        <f>BM911-BN911-BO911</f>
        <v>0</v>
      </c>
      <c r="BQ911" s="23">
        <f>IF(OR(BP911=0.05,BP911=0),BP911,IF(AND(BP911&gt;0.051,BP911&lt;0.1),0.1,IF(AND(BP911&gt;0.001,BP911&lt;0.05),0.05,BP911)))</f>
        <v>0</v>
      </c>
      <c r="BR911" s="23">
        <f>BN911+BO911+BQ911</f>
        <v>0</v>
      </c>
      <c r="BS911">
        <f>IF(BW910&gt;0,BS910,0)</f>
        <v>0</v>
      </c>
      <c r="BT911" s="7">
        <f>SUM(BD911:BE911)+BR911+BS911</f>
        <v>0</v>
      </c>
      <c r="BU911" s="7">
        <f>IF(AND(BT911&gt;0,BT912=0),BT911,0)</f>
        <v>0</v>
      </c>
      <c r="BV911" s="7">
        <f>IF(BW910&gt;0,BV910,0)</f>
        <v>0</v>
      </c>
      <c r="BW911" s="7">
        <f>IF(ROUND(BT911-BV911,2)&gt;0,ROUND(BT911-BV911,2),0)</f>
        <v>0</v>
      </c>
      <c r="CB911">
        <v>909</v>
      </c>
      <c r="CC911" s="7">
        <f>IF(DB910&gt;0,CC910-1000,CC910)</f>
        <v>0</v>
      </c>
      <c r="CD911" s="20">
        <f>IF(DB910&gt;0,ROUND(PMT($F$92/12,$F$96*12,-CC911),5),0)</f>
        <v>0</v>
      </c>
      <c r="CE911" s="15">
        <f>IF(DB910&gt;0,ROUND(CC911*$CE$1/1000,2),0)</f>
        <v>0</v>
      </c>
      <c r="CF911" s="9">
        <f>INT(CE911)</f>
        <v>0</v>
      </c>
      <c r="CG911" s="23">
        <f>INT((CE911-CF911)*10)/10</f>
        <v>0</v>
      </c>
      <c r="CH911" s="17">
        <f>CE911-CF911-CG911</f>
        <v>0</v>
      </c>
      <c r="CI911" s="23">
        <f>IF(OR(CH911=0.05,CH911=0),CH911,IF(AND(CH911&gt;0.051,CH911&lt;0.1),0.1,IF(AND(CH911&gt;0.001,CH911&lt;0.05),0.05,CH911)))</f>
        <v>0</v>
      </c>
      <c r="CJ911" s="23">
        <f>CF911+CG911+CI911</f>
        <v>0</v>
      </c>
      <c r="CK911" s="15">
        <f>IF(DB910&gt;0,ROUND($CD$1*$CK$1,2),0)</f>
        <v>0</v>
      </c>
      <c r="CL911" s="22">
        <v>0</v>
      </c>
      <c r="CM911" s="22">
        <f>IF(DB910&gt;0,ROUND($CD$1*$CM$1,2),0)</f>
        <v>0</v>
      </c>
      <c r="CN911" s="22">
        <f>IF(DB910&gt;0,ROUND($CD$1*$CN$1,2),0)</f>
        <v>0</v>
      </c>
      <c r="CO911" s="22">
        <f>IF(DB910&gt;0,ROUND($CD$1*$CO$1,2),0)</f>
        <v>0</v>
      </c>
      <c r="CP911" s="22">
        <f>IF(DB910&gt;0,ROUND($CD$1*$CP$1,2),0)</f>
        <v>0</v>
      </c>
      <c r="CQ911" s="15">
        <f>IF(DB910&gt;0,CK911+SUM(CM911:CP911),0)</f>
        <v>0</v>
      </c>
      <c r="CR911" s="22">
        <f>IF(DB910&gt;0,ROUND(CQ911/12,2),0)</f>
        <v>0</v>
      </c>
      <c r="CS911" s="9">
        <f>INT(CR911)</f>
        <v>0</v>
      </c>
      <c r="CT911" s="23">
        <f>INT((CR911-CS911)*10)/10</f>
        <v>0</v>
      </c>
      <c r="CU911" s="17">
        <f>CR911-CS911-CT911</f>
        <v>0</v>
      </c>
      <c r="CV911" s="23">
        <f>IF(OR(CU911=0.05,CU911=0),CU911,IF(AND(CU911&gt;0.051,CU911&lt;0.1),0.1,IF(AND(CU911&gt;0.001,CU911&lt;0.05),0.05,CU911)))</f>
        <v>0</v>
      </c>
      <c r="CW911" s="23">
        <f>CS911+CT911+CV911</f>
        <v>0</v>
      </c>
      <c r="CX911">
        <f>IF(DB910&gt;0,CX910,0)</f>
        <v>0</v>
      </c>
      <c r="CY911" s="7">
        <f>ROUND(CD911+CJ911+CW911+CX911,2)</f>
        <v>0</v>
      </c>
      <c r="CZ911" s="7">
        <f>IF(AND(CY911&gt;0,CY912=0),CY911,0)</f>
        <v>0</v>
      </c>
      <c r="DA911" s="7">
        <f>IF(DB910&gt;0,DA910,0)</f>
        <v>0</v>
      </c>
      <c r="DB911" s="7">
        <f>IF(ROUND(CY911-DA911,2)&gt;0,ROUND(CY911-DA911,2),0)</f>
        <v>0</v>
      </c>
      <c r="EB911">
        <v>909</v>
      </c>
      <c r="EC911" s="7">
        <f>IF(FB910&gt;0,EC910-1000,EC910)</f>
        <v>0</v>
      </c>
      <c r="ED911" s="20">
        <f>IF(FB910&gt;0,ROUND(PMT($F$92/12,$F$96*12,-EC911),5),0)</f>
        <v>0</v>
      </c>
      <c r="EE911" s="15">
        <f>IF(FB910&gt;0,ROUND(EC911*$EE$1/1000,2),0)</f>
        <v>0</v>
      </c>
      <c r="EF911" s="9">
        <f>INT(EE911)</f>
        <v>0</v>
      </c>
      <c r="EG911" s="23">
        <f>INT((EE911-EF911)*10)/10</f>
        <v>0</v>
      </c>
      <c r="EH911" s="17">
        <f>EE911-EF911-EG911</f>
        <v>0</v>
      </c>
      <c r="EI911" s="23">
        <f>IF(OR(EH911=0.05,EH911=0),EH911,IF(AND(EH911&gt;0.051,EH911&lt;0.1),0.1,IF(AND(EH911&gt;0.001,EH911&lt;0.05),0.05,EH911)))</f>
        <v>0</v>
      </c>
      <c r="EJ911" s="23">
        <f>EF911+EG911+EI911</f>
        <v>0</v>
      </c>
      <c r="EK911" s="15">
        <f>IF(FB910&gt;0,ROUND($ED$1*$EK$1,2),0)</f>
        <v>0</v>
      </c>
      <c r="EL911" s="22">
        <v>0</v>
      </c>
      <c r="EM911" s="22">
        <f>IF(FB910&gt;0,ROUND($ED$1*$EM$1,0),0)</f>
        <v>0</v>
      </c>
      <c r="EN911" s="22">
        <f>IF(FB910&gt;0,ROUND($ED$1*$EN$1,2),0)</f>
        <v>0</v>
      </c>
      <c r="EO911" s="22">
        <f>IF(FB910&gt;0,ROUND($ED$1*$EO$1,2),0)</f>
        <v>0</v>
      </c>
      <c r="EP911" s="22">
        <f>IF(FB910&gt;0,ROUND($ED$1*$EP$1,2),0)</f>
        <v>0</v>
      </c>
      <c r="EQ911" s="15">
        <f>IF(FB910&gt;0,EK911+SUM(EM911:EP911),0)</f>
        <v>0</v>
      </c>
      <c r="ER911" s="22">
        <f>IF(FB910&gt;0,ROUND(EQ911/12,2),0)</f>
        <v>0</v>
      </c>
      <c r="ES911" s="9">
        <f>INT(ER911)</f>
        <v>0</v>
      </c>
      <c r="ET911" s="23">
        <f>INT((ER911-ES911)*10)/10</f>
        <v>0</v>
      </c>
      <c r="EU911" s="17">
        <f>ER911-ES911-ET911</f>
        <v>0</v>
      </c>
      <c r="EV911" s="23">
        <f>IF(OR(EU911=0.05,EU911=0),EU911,IF(AND(EU911&gt;0.051,EU911&lt;0.1),0.1,IF(AND(EU911&gt;0.001,EU911&lt;0.05),0.05,EU911)))</f>
        <v>0</v>
      </c>
      <c r="EW911" s="23">
        <f>ES911+ET911+EV911</f>
        <v>0</v>
      </c>
      <c r="EX911">
        <f>IF(FB910&gt;0,EX910,0)</f>
        <v>0</v>
      </c>
      <c r="EY911" s="7">
        <f>ROUND(ED911+EJ911+EW911+EX911,2)</f>
        <v>0</v>
      </c>
      <c r="EZ911" s="7">
        <f>IF(AND(EY911&gt;0,EY912=0),EY911,0)</f>
        <v>0</v>
      </c>
      <c r="FA911" s="7">
        <f>IF(FB910&gt;0,FA910,0)</f>
        <v>0</v>
      </c>
      <c r="FB911" s="7">
        <f>IF(ROUND(EY911-FA911,2)&gt;0,ROUND(EY911-FA911,2),0)</f>
        <v>0</v>
      </c>
      <c r="GB911">
        <v>909</v>
      </c>
      <c r="GC911" s="7">
        <f>IF(HB910&gt;0,GC910-1000,GC910)</f>
        <v>0</v>
      </c>
      <c r="GD911" s="20">
        <f>IF(HB910&gt;0,ROUND(PMT($F$92/12,$F$96*12,-GC911),5),0)</f>
        <v>0</v>
      </c>
      <c r="GE911" s="15">
        <f>IF(HB910&gt;0,ROUND(GC911*$GE$1/1000,2),0)</f>
        <v>0</v>
      </c>
      <c r="GF911" s="9">
        <f>INT(GE911)</f>
        <v>0</v>
      </c>
      <c r="GG911" s="23">
        <f>INT((GE911-GF911)*10)/10</f>
        <v>0</v>
      </c>
      <c r="GH911" s="17">
        <f>GE911-GF911-GG911</f>
        <v>0</v>
      </c>
      <c r="GI911" s="23">
        <f>IF(OR(GH911=0.05,GH911=0),GH911,IF(AND(GH911&gt;0.051,GH911&lt;0.1),0.1,IF(AND(GH911&gt;0.001,GH911&lt;0.05),0.05,GH911)))</f>
        <v>0</v>
      </c>
      <c r="GJ911" s="23">
        <f>GF911+GG911+GI911</f>
        <v>0</v>
      </c>
      <c r="GK911" s="15">
        <f>IF(HB910&gt;0,ROUND($GD$1*$GK$1,2),0)</f>
        <v>0</v>
      </c>
      <c r="GL911" s="22">
        <v>0</v>
      </c>
      <c r="GM911" s="22">
        <f>IF(HB910&gt;0,ROUND($GD$1*$GM$1,0),0)</f>
        <v>0</v>
      </c>
      <c r="GN911" s="22">
        <f>IF(HB910&gt;0,ROUND($GD$1*$GN$1,2),0)</f>
        <v>0</v>
      </c>
      <c r="GO911" s="22">
        <f>IF(HB910&gt;0,ROUND($GD$1*$GO$1,2),0)</f>
        <v>0</v>
      </c>
      <c r="GP911" s="22">
        <f>IF(HB910&gt;0,ROUND($GD$1*$GP$1,2),0)</f>
        <v>0</v>
      </c>
      <c r="GQ911" s="15">
        <f>IF(HB910&gt;0,GK911+SUM(GM911:GP911),0)</f>
        <v>0</v>
      </c>
      <c r="GR911" s="22">
        <f>IF(HB910&gt;0,ROUND(GQ911/12,2),0)</f>
        <v>0</v>
      </c>
      <c r="GS911" s="9">
        <f>INT(GR911)</f>
        <v>0</v>
      </c>
      <c r="GT911" s="23">
        <f>INT((GR911-GS911)*10)/10</f>
        <v>0</v>
      </c>
      <c r="GU911" s="17">
        <f>GR911-GS911-GT911</f>
        <v>0</v>
      </c>
      <c r="GV911" s="23">
        <f>IF(OR(GU911=0.05,GU911=0),GU911,IF(AND(GU911&gt;0.051,GU911&lt;0.1),0.1,IF(AND(GU911&gt;0.001,GU911&lt;0.05),0.05,GU911)))</f>
        <v>0</v>
      </c>
      <c r="GW911" s="23">
        <f>GS911+GT911+GV911</f>
        <v>0</v>
      </c>
      <c r="GX911">
        <f>IF(HB910&gt;0,GX910,0)</f>
        <v>0</v>
      </c>
      <c r="GY911" s="7">
        <f>ROUND(GD911+GJ911+GW911+GX911,2)</f>
        <v>0</v>
      </c>
      <c r="GZ911" s="7">
        <f>IF(AND(GY911&gt;0,GY912=0),GY911,0)</f>
        <v>0</v>
      </c>
      <c r="HA911" s="7">
        <f>IF(HB910&gt;0,HA910,0)</f>
        <v>0</v>
      </c>
      <c r="HB911" s="7">
        <f>IF(ROUND(GY911-HA911,2)&gt;0,ROUND(GY911-HA911,2),0)</f>
        <v>0</v>
      </c>
    </row>
    <row r="912" spans="1:235">
      <c r="BB912">
        <v>910</v>
      </c>
      <c r="BC912" s="7">
        <f>IF(BW911&gt;0,BC911-1000,BC911)</f>
        <v>0</v>
      </c>
      <c r="BD912" s="20">
        <f>IF(BW911&gt;0,ROUND(PMT($F$92/12,$F$96*12,-BC912),5),0)</f>
        <v>0</v>
      </c>
      <c r="BE912" s="15">
        <f>IF(BW911&gt;0,ROUND(BC912*$E$1/1000,2),0)</f>
        <v>0</v>
      </c>
      <c r="BF912" s="15">
        <f>IF(BW911&gt;0,ROUND(MIN(BC912,$F$168)*$BF$1,2),0)</f>
        <v>0</v>
      </c>
      <c r="BG912" s="22">
        <v>0</v>
      </c>
      <c r="BH912" s="22">
        <f>IF(BW911&gt;0,ROUND(MIN(BC912,$F$168)*$BH$1,0),0)</f>
        <v>0</v>
      </c>
      <c r="BI912" s="22">
        <f>IF(BW911&gt;0,ROUND(MIN(BC912,$F$168)*$BI$1,2),0)</f>
        <v>0</v>
      </c>
      <c r="BJ912" s="22">
        <f>IF(BW911&gt;0,ROUND(MIN(BC912,$F$168)*$BJ$1,2),0)</f>
        <v>0</v>
      </c>
      <c r="BK912" s="22">
        <f>IF(BW911&gt;0,ROUND(MIN(BC912,$F$168)*$BK$1,2),0)</f>
        <v>0</v>
      </c>
      <c r="BL912" s="15">
        <f>IF(BW911&gt;0,BF912+SUM(BH912:BK912),0)</f>
        <v>0</v>
      </c>
      <c r="BM912" s="22">
        <f>IF(BW911&gt;0,ROUND(BL912/12,2),0)</f>
        <v>0</v>
      </c>
      <c r="BN912" s="9">
        <f>INT(BM912)</f>
        <v>0</v>
      </c>
      <c r="BO912" s="23">
        <f>INT((BM912-BN912)*10)/10</f>
        <v>0</v>
      </c>
      <c r="BP912" s="17">
        <f>BM912-BN912-BO912</f>
        <v>0</v>
      </c>
      <c r="BQ912" s="23">
        <f>IF(OR(BP912=0.05,BP912=0),BP912,IF(AND(BP912&gt;0.051,BP912&lt;0.1),0.1,IF(AND(BP912&gt;0.001,BP912&lt;0.05),0.05,BP912)))</f>
        <v>0</v>
      </c>
      <c r="BR912" s="23">
        <f>BN912+BO912+BQ912</f>
        <v>0</v>
      </c>
      <c r="BS912">
        <f>IF(BW911&gt;0,BS911,0)</f>
        <v>0</v>
      </c>
      <c r="BT912" s="7">
        <f>SUM(BD912:BE912)+BR912+BS912</f>
        <v>0</v>
      </c>
      <c r="BU912" s="7">
        <f>IF(AND(BT912&gt;0,BT913=0),BT912,0)</f>
        <v>0</v>
      </c>
      <c r="BV912" s="7">
        <f>IF(BW911&gt;0,BV911,0)</f>
        <v>0</v>
      </c>
      <c r="BW912" s="7">
        <f>IF(ROUND(BT912-BV912,2)&gt;0,ROUND(BT912-BV912,2),0)</f>
        <v>0</v>
      </c>
      <c r="CB912">
        <v>910</v>
      </c>
      <c r="CC912" s="7">
        <f>IF(DB911&gt;0,CC911-1000,CC911)</f>
        <v>0</v>
      </c>
      <c r="CD912" s="20">
        <f>IF(DB911&gt;0,ROUND(PMT($F$92/12,$F$96*12,-CC912),5),0)</f>
        <v>0</v>
      </c>
      <c r="CE912" s="15">
        <f>IF(DB911&gt;0,ROUND(CC912*$CE$1/1000,2),0)</f>
        <v>0</v>
      </c>
      <c r="CF912" s="9">
        <f>INT(CE912)</f>
        <v>0</v>
      </c>
      <c r="CG912" s="23">
        <f>INT((CE912-CF912)*10)/10</f>
        <v>0</v>
      </c>
      <c r="CH912" s="17">
        <f>CE912-CF912-CG912</f>
        <v>0</v>
      </c>
      <c r="CI912" s="23">
        <f>IF(OR(CH912=0.05,CH912=0),CH912,IF(AND(CH912&gt;0.051,CH912&lt;0.1),0.1,IF(AND(CH912&gt;0.001,CH912&lt;0.05),0.05,CH912)))</f>
        <v>0</v>
      </c>
      <c r="CJ912" s="23">
        <f>CF912+CG912+CI912</f>
        <v>0</v>
      </c>
      <c r="CK912" s="15">
        <f>IF(DB911&gt;0,ROUND($CD$1*$CK$1,2),0)</f>
        <v>0</v>
      </c>
      <c r="CL912" s="22">
        <v>0</v>
      </c>
      <c r="CM912" s="22">
        <f>IF(DB911&gt;0,ROUND($CD$1*$CM$1,2),0)</f>
        <v>0</v>
      </c>
      <c r="CN912" s="22">
        <f>IF(DB911&gt;0,ROUND($CD$1*$CN$1,2),0)</f>
        <v>0</v>
      </c>
      <c r="CO912" s="22">
        <f>IF(DB911&gt;0,ROUND($CD$1*$CO$1,2),0)</f>
        <v>0</v>
      </c>
      <c r="CP912" s="22">
        <f>IF(DB911&gt;0,ROUND($CD$1*$CP$1,2),0)</f>
        <v>0</v>
      </c>
      <c r="CQ912" s="15">
        <f>IF(DB911&gt;0,CK912+SUM(CM912:CP912),0)</f>
        <v>0</v>
      </c>
      <c r="CR912" s="22">
        <f>IF(DB911&gt;0,ROUND(CQ912/12,2),0)</f>
        <v>0</v>
      </c>
      <c r="CS912" s="9">
        <f>INT(CR912)</f>
        <v>0</v>
      </c>
      <c r="CT912" s="23">
        <f>INT((CR912-CS912)*10)/10</f>
        <v>0</v>
      </c>
      <c r="CU912" s="17">
        <f>CR912-CS912-CT912</f>
        <v>0</v>
      </c>
      <c r="CV912" s="23">
        <f>IF(OR(CU912=0.05,CU912=0),CU912,IF(AND(CU912&gt;0.051,CU912&lt;0.1),0.1,IF(AND(CU912&gt;0.001,CU912&lt;0.05),0.05,CU912)))</f>
        <v>0</v>
      </c>
      <c r="CW912" s="23">
        <f>CS912+CT912+CV912</f>
        <v>0</v>
      </c>
      <c r="CX912">
        <f>IF(DB911&gt;0,CX911,0)</f>
        <v>0</v>
      </c>
      <c r="CY912" s="7">
        <f>ROUND(CD912+CJ912+CW912+CX912,2)</f>
        <v>0</v>
      </c>
      <c r="CZ912" s="7">
        <f>IF(AND(CY912&gt;0,CY913=0),CY912,0)</f>
        <v>0</v>
      </c>
      <c r="DA912" s="7">
        <f>IF(DB911&gt;0,DA911,0)</f>
        <v>0</v>
      </c>
      <c r="DB912" s="7">
        <f>IF(ROUND(CY912-DA912,2)&gt;0,ROUND(CY912-DA912,2),0)</f>
        <v>0</v>
      </c>
      <c r="EB912">
        <v>910</v>
      </c>
      <c r="EC912" s="7">
        <f>IF(FB911&gt;0,EC911-1000,EC911)</f>
        <v>0</v>
      </c>
      <c r="ED912" s="20">
        <f>IF(FB911&gt;0,ROUND(PMT($F$92/12,$F$96*12,-EC912),5),0)</f>
        <v>0</v>
      </c>
      <c r="EE912" s="15">
        <f>IF(FB911&gt;0,ROUND(EC912*$EE$1/1000,2),0)</f>
        <v>0</v>
      </c>
      <c r="EF912" s="9">
        <f>INT(EE912)</f>
        <v>0</v>
      </c>
      <c r="EG912" s="23">
        <f>INT((EE912-EF912)*10)/10</f>
        <v>0</v>
      </c>
      <c r="EH912" s="17">
        <f>EE912-EF912-EG912</f>
        <v>0</v>
      </c>
      <c r="EI912" s="23">
        <f>IF(OR(EH912=0.05,EH912=0),EH912,IF(AND(EH912&gt;0.051,EH912&lt;0.1),0.1,IF(AND(EH912&gt;0.001,EH912&lt;0.05),0.05,EH912)))</f>
        <v>0</v>
      </c>
      <c r="EJ912" s="23">
        <f>EF912+EG912+EI912</f>
        <v>0</v>
      </c>
      <c r="EK912" s="15">
        <f>IF(FB911&gt;0,ROUND($ED$1*$EK$1,2),0)</f>
        <v>0</v>
      </c>
      <c r="EL912" s="22">
        <v>0</v>
      </c>
      <c r="EM912" s="22">
        <f>IF(FB911&gt;0,ROUND($ED$1*$EM$1,0),0)</f>
        <v>0</v>
      </c>
      <c r="EN912" s="22">
        <f>IF(FB911&gt;0,ROUND($ED$1*$EN$1,2),0)</f>
        <v>0</v>
      </c>
      <c r="EO912" s="22">
        <f>IF(FB911&gt;0,ROUND($ED$1*$EO$1,2),0)</f>
        <v>0</v>
      </c>
      <c r="EP912" s="22">
        <f>IF(FB911&gt;0,ROUND($ED$1*$EP$1,2),0)</f>
        <v>0</v>
      </c>
      <c r="EQ912" s="15">
        <f>IF(FB911&gt;0,EK912+SUM(EM912:EP912),0)</f>
        <v>0</v>
      </c>
      <c r="ER912" s="22">
        <f>IF(FB911&gt;0,ROUND(EQ912/12,2),0)</f>
        <v>0</v>
      </c>
      <c r="ES912" s="9">
        <f>INT(ER912)</f>
        <v>0</v>
      </c>
      <c r="ET912" s="23">
        <f>INT((ER912-ES912)*10)/10</f>
        <v>0</v>
      </c>
      <c r="EU912" s="17">
        <f>ER912-ES912-ET912</f>
        <v>0</v>
      </c>
      <c r="EV912" s="23">
        <f>IF(OR(EU912=0.05,EU912=0),EU912,IF(AND(EU912&gt;0.051,EU912&lt;0.1),0.1,IF(AND(EU912&gt;0.001,EU912&lt;0.05),0.05,EU912)))</f>
        <v>0</v>
      </c>
      <c r="EW912" s="23">
        <f>ES912+ET912+EV912</f>
        <v>0</v>
      </c>
      <c r="EX912">
        <f>IF(FB911&gt;0,EX911,0)</f>
        <v>0</v>
      </c>
      <c r="EY912" s="7">
        <f>ROUND(ED912+EJ912+EW912+EX912,2)</f>
        <v>0</v>
      </c>
      <c r="EZ912" s="7">
        <f>IF(AND(EY912&gt;0,EY913=0),EY912,0)</f>
        <v>0</v>
      </c>
      <c r="FA912" s="7">
        <f>IF(FB911&gt;0,FA911,0)</f>
        <v>0</v>
      </c>
      <c r="FB912" s="7">
        <f>IF(ROUND(EY912-FA912,2)&gt;0,ROUND(EY912-FA912,2),0)</f>
        <v>0</v>
      </c>
      <c r="GB912">
        <v>910</v>
      </c>
      <c r="GC912" s="7">
        <f>IF(HB911&gt;0,GC911-1000,GC911)</f>
        <v>0</v>
      </c>
      <c r="GD912" s="20">
        <f>IF(HB911&gt;0,ROUND(PMT($F$92/12,$F$96*12,-GC912),5),0)</f>
        <v>0</v>
      </c>
      <c r="GE912" s="15">
        <f>IF(HB911&gt;0,ROUND(GC912*$GE$1/1000,2),0)</f>
        <v>0</v>
      </c>
      <c r="GF912" s="9">
        <f>INT(GE912)</f>
        <v>0</v>
      </c>
      <c r="GG912" s="23">
        <f>INT((GE912-GF912)*10)/10</f>
        <v>0</v>
      </c>
      <c r="GH912" s="17">
        <f>GE912-GF912-GG912</f>
        <v>0</v>
      </c>
      <c r="GI912" s="23">
        <f>IF(OR(GH912=0.05,GH912=0),GH912,IF(AND(GH912&gt;0.051,GH912&lt;0.1),0.1,IF(AND(GH912&gt;0.001,GH912&lt;0.05),0.05,GH912)))</f>
        <v>0</v>
      </c>
      <c r="GJ912" s="23">
        <f>GF912+GG912+GI912</f>
        <v>0</v>
      </c>
      <c r="GK912" s="15">
        <f>IF(HB911&gt;0,ROUND($GD$1*$GK$1,2),0)</f>
        <v>0</v>
      </c>
      <c r="GL912" s="22">
        <v>0</v>
      </c>
      <c r="GM912" s="22">
        <f>IF(HB911&gt;0,ROUND($GD$1*$GM$1,0),0)</f>
        <v>0</v>
      </c>
      <c r="GN912" s="22">
        <f>IF(HB911&gt;0,ROUND($GD$1*$GN$1,2),0)</f>
        <v>0</v>
      </c>
      <c r="GO912" s="22">
        <f>IF(HB911&gt;0,ROUND($GD$1*$GO$1,2),0)</f>
        <v>0</v>
      </c>
      <c r="GP912" s="22">
        <f>IF(HB911&gt;0,ROUND($GD$1*$GP$1,2),0)</f>
        <v>0</v>
      </c>
      <c r="GQ912" s="15">
        <f>IF(HB911&gt;0,GK912+SUM(GM912:GP912),0)</f>
        <v>0</v>
      </c>
      <c r="GR912" s="22">
        <f>IF(HB911&gt;0,ROUND(GQ912/12,2),0)</f>
        <v>0</v>
      </c>
      <c r="GS912" s="9">
        <f>INT(GR912)</f>
        <v>0</v>
      </c>
      <c r="GT912" s="23">
        <f>INT((GR912-GS912)*10)/10</f>
        <v>0</v>
      </c>
      <c r="GU912" s="17">
        <f>GR912-GS912-GT912</f>
        <v>0</v>
      </c>
      <c r="GV912" s="23">
        <f>IF(OR(GU912=0.05,GU912=0),GU912,IF(AND(GU912&gt;0.051,GU912&lt;0.1),0.1,IF(AND(GU912&gt;0.001,GU912&lt;0.05),0.05,GU912)))</f>
        <v>0</v>
      </c>
      <c r="GW912" s="23">
        <f>GS912+GT912+GV912</f>
        <v>0</v>
      </c>
      <c r="GX912">
        <f>IF(HB911&gt;0,GX911,0)</f>
        <v>0</v>
      </c>
      <c r="GY912" s="7">
        <f>ROUND(GD912+GJ912+GW912+GX912,2)</f>
        <v>0</v>
      </c>
      <c r="GZ912" s="7">
        <f>IF(AND(GY912&gt;0,GY913=0),GY912,0)</f>
        <v>0</v>
      </c>
      <c r="HA912" s="7">
        <f>IF(HB911&gt;0,HA911,0)</f>
        <v>0</v>
      </c>
      <c r="HB912" s="7">
        <f>IF(ROUND(GY912-HA912,2)&gt;0,ROUND(GY912-HA912,2),0)</f>
        <v>0</v>
      </c>
    </row>
    <row r="913" spans="1:235">
      <c r="BB913">
        <v>911</v>
      </c>
      <c r="BC913" s="7">
        <f>IF(BW912&gt;0,BC912-1000,BC912)</f>
        <v>0</v>
      </c>
      <c r="BD913" s="20">
        <f>IF(BW912&gt;0,ROUND(PMT($F$92/12,$F$96*12,-BC913),5),0)</f>
        <v>0</v>
      </c>
      <c r="BE913" s="15">
        <f>IF(BW912&gt;0,ROUND(BC913*$E$1/1000,2),0)</f>
        <v>0</v>
      </c>
      <c r="BF913" s="15">
        <f>IF(BW912&gt;0,ROUND(MIN(BC913,$F$168)*$BF$1,2),0)</f>
        <v>0</v>
      </c>
      <c r="BG913" s="22">
        <v>0</v>
      </c>
      <c r="BH913" s="22">
        <f>IF(BW912&gt;0,ROUND(MIN(BC913,$F$168)*$BH$1,0),0)</f>
        <v>0</v>
      </c>
      <c r="BI913" s="22">
        <f>IF(BW912&gt;0,ROUND(MIN(BC913,$F$168)*$BI$1,2),0)</f>
        <v>0</v>
      </c>
      <c r="BJ913" s="22">
        <f>IF(BW912&gt;0,ROUND(MIN(BC913,$F$168)*$BJ$1,2),0)</f>
        <v>0</v>
      </c>
      <c r="BK913" s="22">
        <f>IF(BW912&gt;0,ROUND(MIN(BC913,$F$168)*$BK$1,2),0)</f>
        <v>0</v>
      </c>
      <c r="BL913" s="15">
        <f>IF(BW912&gt;0,BF913+SUM(BH913:BK913),0)</f>
        <v>0</v>
      </c>
      <c r="BM913" s="22">
        <f>IF(BW912&gt;0,ROUND(BL913/12,2),0)</f>
        <v>0</v>
      </c>
      <c r="BN913" s="9">
        <f>INT(BM913)</f>
        <v>0</v>
      </c>
      <c r="BO913" s="23">
        <f>INT((BM913-BN913)*10)/10</f>
        <v>0</v>
      </c>
      <c r="BP913" s="17">
        <f>BM913-BN913-BO913</f>
        <v>0</v>
      </c>
      <c r="BQ913" s="23">
        <f>IF(OR(BP913=0.05,BP913=0),BP913,IF(AND(BP913&gt;0.051,BP913&lt;0.1),0.1,IF(AND(BP913&gt;0.001,BP913&lt;0.05),0.05,BP913)))</f>
        <v>0</v>
      </c>
      <c r="BR913" s="23">
        <f>BN913+BO913+BQ913</f>
        <v>0</v>
      </c>
      <c r="BS913">
        <f>IF(BW912&gt;0,BS912,0)</f>
        <v>0</v>
      </c>
      <c r="BT913" s="7">
        <f>SUM(BD913:BE913)+BR913+BS913</f>
        <v>0</v>
      </c>
      <c r="BU913" s="7">
        <f>IF(AND(BT913&gt;0,BT914=0),BT913,0)</f>
        <v>0</v>
      </c>
      <c r="BV913" s="7">
        <f>IF(BW912&gt;0,BV912,0)</f>
        <v>0</v>
      </c>
      <c r="BW913" s="7">
        <f>IF(ROUND(BT913-BV913,2)&gt;0,ROUND(BT913-BV913,2),0)</f>
        <v>0</v>
      </c>
      <c r="CB913">
        <v>911</v>
      </c>
      <c r="CC913" s="7">
        <f>IF(DB912&gt;0,CC912-1000,CC912)</f>
        <v>0</v>
      </c>
      <c r="CD913" s="20">
        <f>IF(DB912&gt;0,ROUND(PMT($F$92/12,$F$96*12,-CC913),5),0)</f>
        <v>0</v>
      </c>
      <c r="CE913" s="15">
        <f>IF(DB912&gt;0,ROUND(CC913*$CE$1/1000,2),0)</f>
        <v>0</v>
      </c>
      <c r="CF913" s="9">
        <f>INT(CE913)</f>
        <v>0</v>
      </c>
      <c r="CG913" s="23">
        <f>INT((CE913-CF913)*10)/10</f>
        <v>0</v>
      </c>
      <c r="CH913" s="17">
        <f>CE913-CF913-CG913</f>
        <v>0</v>
      </c>
      <c r="CI913" s="23">
        <f>IF(OR(CH913=0.05,CH913=0),CH913,IF(AND(CH913&gt;0.051,CH913&lt;0.1),0.1,IF(AND(CH913&gt;0.001,CH913&lt;0.05),0.05,CH913)))</f>
        <v>0</v>
      </c>
      <c r="CJ913" s="23">
        <f>CF913+CG913+CI913</f>
        <v>0</v>
      </c>
      <c r="CK913" s="15">
        <f>IF(DB912&gt;0,ROUND($CD$1*$CK$1,2),0)</f>
        <v>0</v>
      </c>
      <c r="CL913" s="22">
        <v>0</v>
      </c>
      <c r="CM913" s="22">
        <f>IF(DB912&gt;0,ROUND($CD$1*$CM$1,2),0)</f>
        <v>0</v>
      </c>
      <c r="CN913" s="22">
        <f>IF(DB912&gt;0,ROUND($CD$1*$CN$1,2),0)</f>
        <v>0</v>
      </c>
      <c r="CO913" s="22">
        <f>IF(DB912&gt;0,ROUND($CD$1*$CO$1,2),0)</f>
        <v>0</v>
      </c>
      <c r="CP913" s="22">
        <f>IF(DB912&gt;0,ROUND($CD$1*$CP$1,2),0)</f>
        <v>0</v>
      </c>
      <c r="CQ913" s="15">
        <f>IF(DB912&gt;0,CK913+SUM(CM913:CP913),0)</f>
        <v>0</v>
      </c>
      <c r="CR913" s="22">
        <f>IF(DB912&gt;0,ROUND(CQ913/12,2),0)</f>
        <v>0</v>
      </c>
      <c r="CS913" s="9">
        <f>INT(CR913)</f>
        <v>0</v>
      </c>
      <c r="CT913" s="23">
        <f>INT((CR913-CS913)*10)/10</f>
        <v>0</v>
      </c>
      <c r="CU913" s="17">
        <f>CR913-CS913-CT913</f>
        <v>0</v>
      </c>
      <c r="CV913" s="23">
        <f>IF(OR(CU913=0.05,CU913=0),CU913,IF(AND(CU913&gt;0.051,CU913&lt;0.1),0.1,IF(AND(CU913&gt;0.001,CU913&lt;0.05),0.05,CU913)))</f>
        <v>0</v>
      </c>
      <c r="CW913" s="23">
        <f>CS913+CT913+CV913</f>
        <v>0</v>
      </c>
      <c r="CX913">
        <f>IF(DB912&gt;0,CX912,0)</f>
        <v>0</v>
      </c>
      <c r="CY913" s="7">
        <f>ROUND(CD913+CJ913+CW913+CX913,2)</f>
        <v>0</v>
      </c>
      <c r="CZ913" s="7">
        <f>IF(AND(CY913&gt;0,CY914=0),CY913,0)</f>
        <v>0</v>
      </c>
      <c r="DA913" s="7">
        <f>IF(DB912&gt;0,DA912,0)</f>
        <v>0</v>
      </c>
      <c r="DB913" s="7">
        <f>IF(ROUND(CY913-DA913,2)&gt;0,ROUND(CY913-DA913,2),0)</f>
        <v>0</v>
      </c>
      <c r="EB913">
        <v>911</v>
      </c>
      <c r="EC913" s="7">
        <f>IF(FB912&gt;0,EC912-1000,EC912)</f>
        <v>0</v>
      </c>
      <c r="ED913" s="20">
        <f>IF(FB912&gt;0,ROUND(PMT($F$92/12,$F$96*12,-EC913),5),0)</f>
        <v>0</v>
      </c>
      <c r="EE913" s="15">
        <f>IF(FB912&gt;0,ROUND(EC913*$EE$1/1000,2),0)</f>
        <v>0</v>
      </c>
      <c r="EF913" s="9">
        <f>INT(EE913)</f>
        <v>0</v>
      </c>
      <c r="EG913" s="23">
        <f>INT((EE913-EF913)*10)/10</f>
        <v>0</v>
      </c>
      <c r="EH913" s="17">
        <f>EE913-EF913-EG913</f>
        <v>0</v>
      </c>
      <c r="EI913" s="23">
        <f>IF(OR(EH913=0.05,EH913=0),EH913,IF(AND(EH913&gt;0.051,EH913&lt;0.1),0.1,IF(AND(EH913&gt;0.001,EH913&lt;0.05),0.05,EH913)))</f>
        <v>0</v>
      </c>
      <c r="EJ913" s="23">
        <f>EF913+EG913+EI913</f>
        <v>0</v>
      </c>
      <c r="EK913" s="15">
        <f>IF(FB912&gt;0,ROUND($ED$1*$EK$1,2),0)</f>
        <v>0</v>
      </c>
      <c r="EL913" s="22">
        <v>0</v>
      </c>
      <c r="EM913" s="22">
        <f>IF(FB912&gt;0,ROUND($ED$1*$EM$1,0),0)</f>
        <v>0</v>
      </c>
      <c r="EN913" s="22">
        <f>IF(FB912&gt;0,ROUND($ED$1*$EN$1,2),0)</f>
        <v>0</v>
      </c>
      <c r="EO913" s="22">
        <f>IF(FB912&gt;0,ROUND($ED$1*$EO$1,2),0)</f>
        <v>0</v>
      </c>
      <c r="EP913" s="22">
        <f>IF(FB912&gt;0,ROUND($ED$1*$EP$1,2),0)</f>
        <v>0</v>
      </c>
      <c r="EQ913" s="15">
        <f>IF(FB912&gt;0,EK913+SUM(EM913:EP913),0)</f>
        <v>0</v>
      </c>
      <c r="ER913" s="22">
        <f>IF(FB912&gt;0,ROUND(EQ913/12,2),0)</f>
        <v>0</v>
      </c>
      <c r="ES913" s="9">
        <f>INT(ER913)</f>
        <v>0</v>
      </c>
      <c r="ET913" s="23">
        <f>INT((ER913-ES913)*10)/10</f>
        <v>0</v>
      </c>
      <c r="EU913" s="17">
        <f>ER913-ES913-ET913</f>
        <v>0</v>
      </c>
      <c r="EV913" s="23">
        <f>IF(OR(EU913=0.05,EU913=0),EU913,IF(AND(EU913&gt;0.051,EU913&lt;0.1),0.1,IF(AND(EU913&gt;0.001,EU913&lt;0.05),0.05,EU913)))</f>
        <v>0</v>
      </c>
      <c r="EW913" s="23">
        <f>ES913+ET913+EV913</f>
        <v>0</v>
      </c>
      <c r="EX913">
        <f>IF(FB912&gt;0,EX912,0)</f>
        <v>0</v>
      </c>
      <c r="EY913" s="7">
        <f>ROUND(ED913+EJ913+EW913+EX913,2)</f>
        <v>0</v>
      </c>
      <c r="EZ913" s="7">
        <f>IF(AND(EY913&gt;0,EY914=0),EY913,0)</f>
        <v>0</v>
      </c>
      <c r="FA913" s="7">
        <f>IF(FB912&gt;0,FA912,0)</f>
        <v>0</v>
      </c>
      <c r="FB913" s="7">
        <f>IF(ROUND(EY913-FA913,2)&gt;0,ROUND(EY913-FA913,2),0)</f>
        <v>0</v>
      </c>
      <c r="GB913">
        <v>911</v>
      </c>
      <c r="GC913" s="7">
        <f>IF(HB912&gt;0,GC912-1000,GC912)</f>
        <v>0</v>
      </c>
      <c r="GD913" s="20">
        <f>IF(HB912&gt;0,ROUND(PMT($F$92/12,$F$96*12,-GC913),5),0)</f>
        <v>0</v>
      </c>
      <c r="GE913" s="15">
        <f>IF(HB912&gt;0,ROUND(GC913*$GE$1/1000,2),0)</f>
        <v>0</v>
      </c>
      <c r="GF913" s="9">
        <f>INT(GE913)</f>
        <v>0</v>
      </c>
      <c r="GG913" s="23">
        <f>INT((GE913-GF913)*10)/10</f>
        <v>0</v>
      </c>
      <c r="GH913" s="17">
        <f>GE913-GF913-GG913</f>
        <v>0</v>
      </c>
      <c r="GI913" s="23">
        <f>IF(OR(GH913=0.05,GH913=0),GH913,IF(AND(GH913&gt;0.051,GH913&lt;0.1),0.1,IF(AND(GH913&gt;0.001,GH913&lt;0.05),0.05,GH913)))</f>
        <v>0</v>
      </c>
      <c r="GJ913" s="23">
        <f>GF913+GG913+GI913</f>
        <v>0</v>
      </c>
      <c r="GK913" s="15">
        <f>IF(HB912&gt;0,ROUND($GD$1*$GK$1,2),0)</f>
        <v>0</v>
      </c>
      <c r="GL913" s="22">
        <v>0</v>
      </c>
      <c r="GM913" s="22">
        <f>IF(HB912&gt;0,ROUND($GD$1*$GM$1,0),0)</f>
        <v>0</v>
      </c>
      <c r="GN913" s="22">
        <f>IF(HB912&gt;0,ROUND($GD$1*$GN$1,2),0)</f>
        <v>0</v>
      </c>
      <c r="GO913" s="22">
        <f>IF(HB912&gt;0,ROUND($GD$1*$GO$1,2),0)</f>
        <v>0</v>
      </c>
      <c r="GP913" s="22">
        <f>IF(HB912&gt;0,ROUND($GD$1*$GP$1,2),0)</f>
        <v>0</v>
      </c>
      <c r="GQ913" s="15">
        <f>IF(HB912&gt;0,GK913+SUM(GM913:GP913),0)</f>
        <v>0</v>
      </c>
      <c r="GR913" s="22">
        <f>IF(HB912&gt;0,ROUND(GQ913/12,2),0)</f>
        <v>0</v>
      </c>
      <c r="GS913" s="9">
        <f>INT(GR913)</f>
        <v>0</v>
      </c>
      <c r="GT913" s="23">
        <f>INT((GR913-GS913)*10)/10</f>
        <v>0</v>
      </c>
      <c r="GU913" s="17">
        <f>GR913-GS913-GT913</f>
        <v>0</v>
      </c>
      <c r="GV913" s="23">
        <f>IF(OR(GU913=0.05,GU913=0),GU913,IF(AND(GU913&gt;0.051,GU913&lt;0.1),0.1,IF(AND(GU913&gt;0.001,GU913&lt;0.05),0.05,GU913)))</f>
        <v>0</v>
      </c>
      <c r="GW913" s="23">
        <f>GS913+GT913+GV913</f>
        <v>0</v>
      </c>
      <c r="GX913">
        <f>IF(HB912&gt;0,GX912,0)</f>
        <v>0</v>
      </c>
      <c r="GY913" s="7">
        <f>ROUND(GD913+GJ913+GW913+GX913,2)</f>
        <v>0</v>
      </c>
      <c r="GZ913" s="7">
        <f>IF(AND(GY913&gt;0,GY914=0),GY913,0)</f>
        <v>0</v>
      </c>
      <c r="HA913" s="7">
        <f>IF(HB912&gt;0,HA912,0)</f>
        <v>0</v>
      </c>
      <c r="HB913" s="7">
        <f>IF(ROUND(GY913-HA913,2)&gt;0,ROUND(GY913-HA913,2),0)</f>
        <v>0</v>
      </c>
    </row>
    <row r="914" spans="1:235">
      <c r="BB914">
        <v>912</v>
      </c>
      <c r="BC914" s="7">
        <f>IF(BW913&gt;0,BC913-1000,BC913)</f>
        <v>0</v>
      </c>
      <c r="BD914" s="20">
        <f>IF(BW913&gt;0,ROUND(PMT($F$92/12,$F$96*12,-BC914),5),0)</f>
        <v>0</v>
      </c>
      <c r="BE914" s="15">
        <f>IF(BW913&gt;0,ROUND(BC914*$E$1/1000,2),0)</f>
        <v>0</v>
      </c>
      <c r="BF914" s="15">
        <f>IF(BW913&gt;0,ROUND(MIN(BC914,$F$168)*$BF$1,2),0)</f>
        <v>0</v>
      </c>
      <c r="BG914" s="22">
        <v>0</v>
      </c>
      <c r="BH914" s="22">
        <f>IF(BW913&gt;0,ROUND(MIN(BC914,$F$168)*$BH$1,0),0)</f>
        <v>0</v>
      </c>
      <c r="BI914" s="22">
        <f>IF(BW913&gt;0,ROUND(MIN(BC914,$F$168)*$BI$1,2),0)</f>
        <v>0</v>
      </c>
      <c r="BJ914" s="22">
        <f>IF(BW913&gt;0,ROUND(MIN(BC914,$F$168)*$BJ$1,2),0)</f>
        <v>0</v>
      </c>
      <c r="BK914" s="22">
        <f>IF(BW913&gt;0,ROUND(MIN(BC914,$F$168)*$BK$1,2),0)</f>
        <v>0</v>
      </c>
      <c r="BL914" s="15">
        <f>IF(BW913&gt;0,BF914+SUM(BH914:BK914),0)</f>
        <v>0</v>
      </c>
      <c r="BM914" s="22">
        <f>IF(BW913&gt;0,ROUND(BL914/12,2),0)</f>
        <v>0</v>
      </c>
      <c r="BN914" s="9">
        <f>INT(BM914)</f>
        <v>0</v>
      </c>
      <c r="BO914" s="23">
        <f>INT((BM914-BN914)*10)/10</f>
        <v>0</v>
      </c>
      <c r="BP914" s="17">
        <f>BM914-BN914-BO914</f>
        <v>0</v>
      </c>
      <c r="BQ914" s="23">
        <f>IF(OR(BP914=0.05,BP914=0),BP914,IF(AND(BP914&gt;0.051,BP914&lt;0.1),0.1,IF(AND(BP914&gt;0.001,BP914&lt;0.05),0.05,BP914)))</f>
        <v>0</v>
      </c>
      <c r="BR914" s="23">
        <f>BN914+BO914+BQ914</f>
        <v>0</v>
      </c>
      <c r="BS914">
        <f>IF(BW913&gt;0,BS913,0)</f>
        <v>0</v>
      </c>
      <c r="BT914" s="7">
        <f>SUM(BD914:BE914)+BR914+BS914</f>
        <v>0</v>
      </c>
      <c r="BU914" s="7">
        <f>IF(AND(BT914&gt;0,BT915=0),BT914,0)</f>
        <v>0</v>
      </c>
      <c r="BV914" s="7">
        <f>IF(BW913&gt;0,BV913,0)</f>
        <v>0</v>
      </c>
      <c r="BW914" s="7">
        <f>IF(ROUND(BT914-BV914,2)&gt;0,ROUND(BT914-BV914,2),0)</f>
        <v>0</v>
      </c>
      <c r="CB914">
        <v>912</v>
      </c>
      <c r="CC914" s="7">
        <f>IF(DB913&gt;0,CC913-1000,CC913)</f>
        <v>0</v>
      </c>
      <c r="CD914" s="20">
        <f>IF(DB913&gt;0,ROUND(PMT($F$92/12,$F$96*12,-CC914),5),0)</f>
        <v>0</v>
      </c>
      <c r="CE914" s="15">
        <f>IF(DB913&gt;0,ROUND(CC914*$CE$1/1000,2),0)</f>
        <v>0</v>
      </c>
      <c r="CF914" s="9">
        <f>INT(CE914)</f>
        <v>0</v>
      </c>
      <c r="CG914" s="23">
        <f>INT((CE914-CF914)*10)/10</f>
        <v>0</v>
      </c>
      <c r="CH914" s="17">
        <f>CE914-CF914-CG914</f>
        <v>0</v>
      </c>
      <c r="CI914" s="23">
        <f>IF(OR(CH914=0.05,CH914=0),CH914,IF(AND(CH914&gt;0.051,CH914&lt;0.1),0.1,IF(AND(CH914&gt;0.001,CH914&lt;0.05),0.05,CH914)))</f>
        <v>0</v>
      </c>
      <c r="CJ914" s="23">
        <f>CF914+CG914+CI914</f>
        <v>0</v>
      </c>
      <c r="CK914" s="15">
        <f>IF(DB913&gt;0,ROUND($CD$1*$CK$1,2),0)</f>
        <v>0</v>
      </c>
      <c r="CL914" s="22">
        <v>0</v>
      </c>
      <c r="CM914" s="22">
        <f>IF(DB913&gt;0,ROUND($CD$1*$CM$1,2),0)</f>
        <v>0</v>
      </c>
      <c r="CN914" s="22">
        <f>IF(DB913&gt;0,ROUND($CD$1*$CN$1,2),0)</f>
        <v>0</v>
      </c>
      <c r="CO914" s="22">
        <f>IF(DB913&gt;0,ROUND($CD$1*$CO$1,2),0)</f>
        <v>0</v>
      </c>
      <c r="CP914" s="22">
        <f>IF(DB913&gt;0,ROUND($CD$1*$CP$1,2),0)</f>
        <v>0</v>
      </c>
      <c r="CQ914" s="15">
        <f>IF(DB913&gt;0,CK914+SUM(CM914:CP914),0)</f>
        <v>0</v>
      </c>
      <c r="CR914" s="22">
        <f>IF(DB913&gt;0,ROUND(CQ914/12,2),0)</f>
        <v>0</v>
      </c>
      <c r="CS914" s="9">
        <f>INT(CR914)</f>
        <v>0</v>
      </c>
      <c r="CT914" s="23">
        <f>INT((CR914-CS914)*10)/10</f>
        <v>0</v>
      </c>
      <c r="CU914" s="17">
        <f>CR914-CS914-CT914</f>
        <v>0</v>
      </c>
      <c r="CV914" s="23">
        <f>IF(OR(CU914=0.05,CU914=0),CU914,IF(AND(CU914&gt;0.051,CU914&lt;0.1),0.1,IF(AND(CU914&gt;0.001,CU914&lt;0.05),0.05,CU914)))</f>
        <v>0</v>
      </c>
      <c r="CW914" s="23">
        <f>CS914+CT914+CV914</f>
        <v>0</v>
      </c>
      <c r="CX914">
        <f>IF(DB913&gt;0,CX913,0)</f>
        <v>0</v>
      </c>
      <c r="CY914" s="7">
        <f>ROUND(CD914+CJ914+CW914+CX914,2)</f>
        <v>0</v>
      </c>
      <c r="CZ914" s="7">
        <f>IF(AND(CY914&gt;0,CY915=0),CY914,0)</f>
        <v>0</v>
      </c>
      <c r="DA914" s="7">
        <f>IF(DB913&gt;0,DA913,0)</f>
        <v>0</v>
      </c>
      <c r="DB914" s="7">
        <f>IF(ROUND(CY914-DA914,2)&gt;0,ROUND(CY914-DA914,2),0)</f>
        <v>0</v>
      </c>
      <c r="EB914">
        <v>912</v>
      </c>
      <c r="EC914" s="7">
        <f>IF(FB913&gt;0,EC913-1000,EC913)</f>
        <v>0</v>
      </c>
      <c r="ED914" s="20">
        <f>IF(FB913&gt;0,ROUND(PMT($F$92/12,$F$96*12,-EC914),5),0)</f>
        <v>0</v>
      </c>
      <c r="EE914" s="15">
        <f>IF(FB913&gt;0,ROUND(EC914*$EE$1/1000,2),0)</f>
        <v>0</v>
      </c>
      <c r="EF914" s="9">
        <f>INT(EE914)</f>
        <v>0</v>
      </c>
      <c r="EG914" s="23">
        <f>INT((EE914-EF914)*10)/10</f>
        <v>0</v>
      </c>
      <c r="EH914" s="17">
        <f>EE914-EF914-EG914</f>
        <v>0</v>
      </c>
      <c r="EI914" s="23">
        <f>IF(OR(EH914=0.05,EH914=0),EH914,IF(AND(EH914&gt;0.051,EH914&lt;0.1),0.1,IF(AND(EH914&gt;0.001,EH914&lt;0.05),0.05,EH914)))</f>
        <v>0</v>
      </c>
      <c r="EJ914" s="23">
        <f>EF914+EG914+EI914</f>
        <v>0</v>
      </c>
      <c r="EK914" s="15">
        <f>IF(FB913&gt;0,ROUND($ED$1*$EK$1,2),0)</f>
        <v>0</v>
      </c>
      <c r="EL914" s="22">
        <v>0</v>
      </c>
      <c r="EM914" s="22">
        <f>IF(FB913&gt;0,ROUND($ED$1*$EM$1,0),0)</f>
        <v>0</v>
      </c>
      <c r="EN914" s="22">
        <f>IF(FB913&gt;0,ROUND($ED$1*$EN$1,2),0)</f>
        <v>0</v>
      </c>
      <c r="EO914" s="22">
        <f>IF(FB913&gt;0,ROUND($ED$1*$EO$1,2),0)</f>
        <v>0</v>
      </c>
      <c r="EP914" s="22">
        <f>IF(FB913&gt;0,ROUND($ED$1*$EP$1,2),0)</f>
        <v>0</v>
      </c>
      <c r="EQ914" s="15">
        <f>IF(FB913&gt;0,EK914+SUM(EM914:EP914),0)</f>
        <v>0</v>
      </c>
      <c r="ER914" s="22">
        <f>IF(FB913&gt;0,ROUND(EQ914/12,2),0)</f>
        <v>0</v>
      </c>
      <c r="ES914" s="9">
        <f>INT(ER914)</f>
        <v>0</v>
      </c>
      <c r="ET914" s="23">
        <f>INT((ER914-ES914)*10)/10</f>
        <v>0</v>
      </c>
      <c r="EU914" s="17">
        <f>ER914-ES914-ET914</f>
        <v>0</v>
      </c>
      <c r="EV914" s="23">
        <f>IF(OR(EU914=0.05,EU914=0),EU914,IF(AND(EU914&gt;0.051,EU914&lt;0.1),0.1,IF(AND(EU914&gt;0.001,EU914&lt;0.05),0.05,EU914)))</f>
        <v>0</v>
      </c>
      <c r="EW914" s="23">
        <f>ES914+ET914+EV914</f>
        <v>0</v>
      </c>
      <c r="EX914">
        <f>IF(FB913&gt;0,EX913,0)</f>
        <v>0</v>
      </c>
      <c r="EY914" s="7">
        <f>ROUND(ED914+EJ914+EW914+EX914,2)</f>
        <v>0</v>
      </c>
      <c r="EZ914" s="7">
        <f>IF(AND(EY914&gt;0,EY915=0),EY914,0)</f>
        <v>0</v>
      </c>
      <c r="FA914" s="7">
        <f>IF(FB913&gt;0,FA913,0)</f>
        <v>0</v>
      </c>
      <c r="FB914" s="7">
        <f>IF(ROUND(EY914-FA914,2)&gt;0,ROUND(EY914-FA914,2),0)</f>
        <v>0</v>
      </c>
      <c r="GB914">
        <v>912</v>
      </c>
      <c r="GC914" s="7">
        <f>IF(HB913&gt;0,GC913-1000,GC913)</f>
        <v>0</v>
      </c>
      <c r="GD914" s="20">
        <f>IF(HB913&gt;0,ROUND(PMT($F$92/12,$F$96*12,-GC914),5),0)</f>
        <v>0</v>
      </c>
      <c r="GE914" s="15">
        <f>IF(HB913&gt;0,ROUND(GC914*$GE$1/1000,2),0)</f>
        <v>0</v>
      </c>
      <c r="GF914" s="9">
        <f>INT(GE914)</f>
        <v>0</v>
      </c>
      <c r="GG914" s="23">
        <f>INT((GE914-GF914)*10)/10</f>
        <v>0</v>
      </c>
      <c r="GH914" s="17">
        <f>GE914-GF914-GG914</f>
        <v>0</v>
      </c>
      <c r="GI914" s="23">
        <f>IF(OR(GH914=0.05,GH914=0),GH914,IF(AND(GH914&gt;0.051,GH914&lt;0.1),0.1,IF(AND(GH914&gt;0.001,GH914&lt;0.05),0.05,GH914)))</f>
        <v>0</v>
      </c>
      <c r="GJ914" s="23">
        <f>GF914+GG914+GI914</f>
        <v>0</v>
      </c>
      <c r="GK914" s="15">
        <f>IF(HB913&gt;0,ROUND($GD$1*$GK$1,2),0)</f>
        <v>0</v>
      </c>
      <c r="GL914" s="22">
        <v>0</v>
      </c>
      <c r="GM914" s="22">
        <f>IF(HB913&gt;0,ROUND($GD$1*$GM$1,0),0)</f>
        <v>0</v>
      </c>
      <c r="GN914" s="22">
        <f>IF(HB913&gt;0,ROUND($GD$1*$GN$1,2),0)</f>
        <v>0</v>
      </c>
      <c r="GO914" s="22">
        <f>IF(HB913&gt;0,ROUND($GD$1*$GO$1,2),0)</f>
        <v>0</v>
      </c>
      <c r="GP914" s="22">
        <f>IF(HB913&gt;0,ROUND($GD$1*$GP$1,2),0)</f>
        <v>0</v>
      </c>
      <c r="GQ914" s="15">
        <f>IF(HB913&gt;0,GK914+SUM(GM914:GP914),0)</f>
        <v>0</v>
      </c>
      <c r="GR914" s="22">
        <f>IF(HB913&gt;0,ROUND(GQ914/12,2),0)</f>
        <v>0</v>
      </c>
      <c r="GS914" s="9">
        <f>INT(GR914)</f>
        <v>0</v>
      </c>
      <c r="GT914" s="23">
        <f>INT((GR914-GS914)*10)/10</f>
        <v>0</v>
      </c>
      <c r="GU914" s="17">
        <f>GR914-GS914-GT914</f>
        <v>0</v>
      </c>
      <c r="GV914" s="23">
        <f>IF(OR(GU914=0.05,GU914=0),GU914,IF(AND(GU914&gt;0.051,GU914&lt;0.1),0.1,IF(AND(GU914&gt;0.001,GU914&lt;0.05),0.05,GU914)))</f>
        <v>0</v>
      </c>
      <c r="GW914" s="23">
        <f>GS914+GT914+GV914</f>
        <v>0</v>
      </c>
      <c r="GX914">
        <f>IF(HB913&gt;0,GX913,0)</f>
        <v>0</v>
      </c>
      <c r="GY914" s="7">
        <f>ROUND(GD914+GJ914+GW914+GX914,2)</f>
        <v>0</v>
      </c>
      <c r="GZ914" s="7">
        <f>IF(AND(GY914&gt;0,GY915=0),GY914,0)</f>
        <v>0</v>
      </c>
      <c r="HA914" s="7">
        <f>IF(HB913&gt;0,HA913,0)</f>
        <v>0</v>
      </c>
      <c r="HB914" s="7">
        <f>IF(ROUND(GY914-HA914,2)&gt;0,ROUND(GY914-HA914,2),0)</f>
        <v>0</v>
      </c>
    </row>
    <row r="915" spans="1:235">
      <c r="BB915">
        <v>913</v>
      </c>
      <c r="BC915" s="7">
        <f>IF(BW914&gt;0,BC914-1000,BC914)</f>
        <v>0</v>
      </c>
      <c r="BD915" s="20">
        <f>IF(BW914&gt;0,ROUND(PMT($F$92/12,$F$96*12,-BC915),5),0)</f>
        <v>0</v>
      </c>
      <c r="BE915" s="15">
        <f>IF(BW914&gt;0,ROUND(BC915*$E$1/1000,2),0)</f>
        <v>0</v>
      </c>
      <c r="BF915" s="15">
        <f>IF(BW914&gt;0,ROUND(MIN(BC915,$F$168)*$BF$1,2),0)</f>
        <v>0</v>
      </c>
      <c r="BG915" s="22">
        <v>0</v>
      </c>
      <c r="BH915" s="22">
        <f>IF(BW914&gt;0,ROUND(MIN(BC915,$F$168)*$BH$1,0),0)</f>
        <v>0</v>
      </c>
      <c r="BI915" s="22">
        <f>IF(BW914&gt;0,ROUND(MIN(BC915,$F$168)*$BI$1,2),0)</f>
        <v>0</v>
      </c>
      <c r="BJ915" s="22">
        <f>IF(BW914&gt;0,ROUND(MIN(BC915,$F$168)*$BJ$1,2),0)</f>
        <v>0</v>
      </c>
      <c r="BK915" s="22">
        <f>IF(BW914&gt;0,ROUND(MIN(BC915,$F$168)*$BK$1,2),0)</f>
        <v>0</v>
      </c>
      <c r="BL915" s="15">
        <f>IF(BW914&gt;0,BF915+SUM(BH915:BK915),0)</f>
        <v>0</v>
      </c>
      <c r="BM915" s="22">
        <f>IF(BW914&gt;0,ROUND(BL915/12,2),0)</f>
        <v>0</v>
      </c>
      <c r="BN915" s="9">
        <f>INT(BM915)</f>
        <v>0</v>
      </c>
      <c r="BO915" s="23">
        <f>INT((BM915-BN915)*10)/10</f>
        <v>0</v>
      </c>
      <c r="BP915" s="17">
        <f>BM915-BN915-BO915</f>
        <v>0</v>
      </c>
      <c r="BQ915" s="23">
        <f>IF(OR(BP915=0.05,BP915=0),BP915,IF(AND(BP915&gt;0.051,BP915&lt;0.1),0.1,IF(AND(BP915&gt;0.001,BP915&lt;0.05),0.05,BP915)))</f>
        <v>0</v>
      </c>
      <c r="BR915" s="23">
        <f>BN915+BO915+BQ915</f>
        <v>0</v>
      </c>
      <c r="BS915">
        <f>IF(BW914&gt;0,BS914,0)</f>
        <v>0</v>
      </c>
      <c r="BT915" s="7">
        <f>SUM(BD915:BE915)+BR915+BS915</f>
        <v>0</v>
      </c>
      <c r="BU915" s="7">
        <f>IF(AND(BT915&gt;0,BT916=0),BT915,0)</f>
        <v>0</v>
      </c>
      <c r="BV915" s="7">
        <f>IF(BW914&gt;0,BV914,0)</f>
        <v>0</v>
      </c>
      <c r="BW915" s="7">
        <f>IF(ROUND(BT915-BV915,2)&gt;0,ROUND(BT915-BV915,2),0)</f>
        <v>0</v>
      </c>
      <c r="CB915">
        <v>913</v>
      </c>
      <c r="CC915" s="7">
        <f>IF(DB914&gt;0,CC914-1000,CC914)</f>
        <v>0</v>
      </c>
      <c r="CD915" s="20">
        <f>IF(DB914&gt;0,ROUND(PMT($F$92/12,$F$96*12,-CC915),5),0)</f>
        <v>0</v>
      </c>
      <c r="CE915" s="15">
        <f>IF(DB914&gt;0,ROUND(CC915*$CE$1/1000,2),0)</f>
        <v>0</v>
      </c>
      <c r="CF915" s="9">
        <f>INT(CE915)</f>
        <v>0</v>
      </c>
      <c r="CG915" s="23">
        <f>INT((CE915-CF915)*10)/10</f>
        <v>0</v>
      </c>
      <c r="CH915" s="17">
        <f>CE915-CF915-CG915</f>
        <v>0</v>
      </c>
      <c r="CI915" s="23">
        <f>IF(OR(CH915=0.05,CH915=0),CH915,IF(AND(CH915&gt;0.051,CH915&lt;0.1),0.1,IF(AND(CH915&gt;0.001,CH915&lt;0.05),0.05,CH915)))</f>
        <v>0</v>
      </c>
      <c r="CJ915" s="23">
        <f>CF915+CG915+CI915</f>
        <v>0</v>
      </c>
      <c r="CK915" s="15">
        <f>IF(DB914&gt;0,ROUND($CD$1*$CK$1,2),0)</f>
        <v>0</v>
      </c>
      <c r="CL915" s="22">
        <v>0</v>
      </c>
      <c r="CM915" s="22">
        <f>IF(DB914&gt;0,ROUND($CD$1*$CM$1,2),0)</f>
        <v>0</v>
      </c>
      <c r="CN915" s="22">
        <f>IF(DB914&gt;0,ROUND($CD$1*$CN$1,2),0)</f>
        <v>0</v>
      </c>
      <c r="CO915" s="22">
        <f>IF(DB914&gt;0,ROUND($CD$1*$CO$1,2),0)</f>
        <v>0</v>
      </c>
      <c r="CP915" s="22">
        <f>IF(DB914&gt;0,ROUND($CD$1*$CP$1,2),0)</f>
        <v>0</v>
      </c>
      <c r="CQ915" s="15">
        <f>IF(DB914&gt;0,CK915+SUM(CM915:CP915),0)</f>
        <v>0</v>
      </c>
      <c r="CR915" s="22">
        <f>IF(DB914&gt;0,ROUND(CQ915/12,2),0)</f>
        <v>0</v>
      </c>
      <c r="CS915" s="9">
        <f>INT(CR915)</f>
        <v>0</v>
      </c>
      <c r="CT915" s="23">
        <f>INT((CR915-CS915)*10)/10</f>
        <v>0</v>
      </c>
      <c r="CU915" s="17">
        <f>CR915-CS915-CT915</f>
        <v>0</v>
      </c>
      <c r="CV915" s="23">
        <f>IF(OR(CU915=0.05,CU915=0),CU915,IF(AND(CU915&gt;0.051,CU915&lt;0.1),0.1,IF(AND(CU915&gt;0.001,CU915&lt;0.05),0.05,CU915)))</f>
        <v>0</v>
      </c>
      <c r="CW915" s="23">
        <f>CS915+CT915+CV915</f>
        <v>0</v>
      </c>
      <c r="CX915">
        <f>IF(DB914&gt;0,CX914,0)</f>
        <v>0</v>
      </c>
      <c r="CY915" s="7">
        <f>ROUND(CD915+CJ915+CW915+CX915,2)</f>
        <v>0</v>
      </c>
      <c r="CZ915" s="7">
        <f>IF(AND(CY915&gt;0,CY916=0),CY915,0)</f>
        <v>0</v>
      </c>
      <c r="DA915" s="7">
        <f>IF(DB914&gt;0,DA914,0)</f>
        <v>0</v>
      </c>
      <c r="DB915" s="7">
        <f>IF(ROUND(CY915-DA915,2)&gt;0,ROUND(CY915-DA915,2),0)</f>
        <v>0</v>
      </c>
      <c r="EB915">
        <v>913</v>
      </c>
      <c r="EC915" s="7">
        <f>IF(FB914&gt;0,EC914-1000,EC914)</f>
        <v>0</v>
      </c>
      <c r="ED915" s="20">
        <f>IF(FB914&gt;0,ROUND(PMT($F$92/12,$F$96*12,-EC915),5),0)</f>
        <v>0</v>
      </c>
      <c r="EE915" s="15">
        <f>IF(FB914&gt;0,ROUND(EC915*$EE$1/1000,2),0)</f>
        <v>0</v>
      </c>
      <c r="EF915" s="9">
        <f>INT(EE915)</f>
        <v>0</v>
      </c>
      <c r="EG915" s="23">
        <f>INT((EE915-EF915)*10)/10</f>
        <v>0</v>
      </c>
      <c r="EH915" s="17">
        <f>EE915-EF915-EG915</f>
        <v>0</v>
      </c>
      <c r="EI915" s="23">
        <f>IF(OR(EH915=0.05,EH915=0),EH915,IF(AND(EH915&gt;0.051,EH915&lt;0.1),0.1,IF(AND(EH915&gt;0.001,EH915&lt;0.05),0.05,EH915)))</f>
        <v>0</v>
      </c>
      <c r="EJ915" s="23">
        <f>EF915+EG915+EI915</f>
        <v>0</v>
      </c>
      <c r="EK915" s="15">
        <f>IF(FB914&gt;0,ROUND($ED$1*$EK$1,2),0)</f>
        <v>0</v>
      </c>
      <c r="EL915" s="22">
        <v>0</v>
      </c>
      <c r="EM915" s="22">
        <f>IF(FB914&gt;0,ROUND($ED$1*$EM$1,0),0)</f>
        <v>0</v>
      </c>
      <c r="EN915" s="22">
        <f>IF(FB914&gt;0,ROUND($ED$1*$EN$1,2),0)</f>
        <v>0</v>
      </c>
      <c r="EO915" s="22">
        <f>IF(FB914&gt;0,ROUND($ED$1*$EO$1,2),0)</f>
        <v>0</v>
      </c>
      <c r="EP915" s="22">
        <f>IF(FB914&gt;0,ROUND($ED$1*$EP$1,2),0)</f>
        <v>0</v>
      </c>
      <c r="EQ915" s="15">
        <f>IF(FB914&gt;0,EK915+SUM(EM915:EP915),0)</f>
        <v>0</v>
      </c>
      <c r="ER915" s="22">
        <f>IF(FB914&gt;0,ROUND(EQ915/12,2),0)</f>
        <v>0</v>
      </c>
      <c r="ES915" s="9">
        <f>INT(ER915)</f>
        <v>0</v>
      </c>
      <c r="ET915" s="23">
        <f>INT((ER915-ES915)*10)/10</f>
        <v>0</v>
      </c>
      <c r="EU915" s="17">
        <f>ER915-ES915-ET915</f>
        <v>0</v>
      </c>
      <c r="EV915" s="23">
        <f>IF(OR(EU915=0.05,EU915=0),EU915,IF(AND(EU915&gt;0.051,EU915&lt;0.1),0.1,IF(AND(EU915&gt;0.001,EU915&lt;0.05),0.05,EU915)))</f>
        <v>0</v>
      </c>
      <c r="EW915" s="23">
        <f>ES915+ET915+EV915</f>
        <v>0</v>
      </c>
      <c r="EX915">
        <f>IF(FB914&gt;0,EX914,0)</f>
        <v>0</v>
      </c>
      <c r="EY915" s="7">
        <f>ROUND(ED915+EJ915+EW915+EX915,2)</f>
        <v>0</v>
      </c>
      <c r="EZ915" s="7">
        <f>IF(AND(EY915&gt;0,EY916=0),EY915,0)</f>
        <v>0</v>
      </c>
      <c r="FA915" s="7">
        <f>IF(FB914&gt;0,FA914,0)</f>
        <v>0</v>
      </c>
      <c r="FB915" s="7">
        <f>IF(ROUND(EY915-FA915,2)&gt;0,ROUND(EY915-FA915,2),0)</f>
        <v>0</v>
      </c>
      <c r="GB915">
        <v>913</v>
      </c>
      <c r="GC915" s="7">
        <f>IF(HB914&gt;0,GC914-1000,GC914)</f>
        <v>0</v>
      </c>
      <c r="GD915" s="20">
        <f>IF(HB914&gt;0,ROUND(PMT($F$92/12,$F$96*12,-GC915),5),0)</f>
        <v>0</v>
      </c>
      <c r="GE915" s="15">
        <f>IF(HB914&gt;0,ROUND(GC915*$GE$1/1000,2),0)</f>
        <v>0</v>
      </c>
      <c r="GF915" s="9">
        <f>INT(GE915)</f>
        <v>0</v>
      </c>
      <c r="GG915" s="23">
        <f>INT((GE915-GF915)*10)/10</f>
        <v>0</v>
      </c>
      <c r="GH915" s="17">
        <f>GE915-GF915-GG915</f>
        <v>0</v>
      </c>
      <c r="GI915" s="23">
        <f>IF(OR(GH915=0.05,GH915=0),GH915,IF(AND(GH915&gt;0.051,GH915&lt;0.1),0.1,IF(AND(GH915&gt;0.001,GH915&lt;0.05),0.05,GH915)))</f>
        <v>0</v>
      </c>
      <c r="GJ915" s="23">
        <f>GF915+GG915+GI915</f>
        <v>0</v>
      </c>
      <c r="GK915" s="15">
        <f>IF(HB914&gt;0,ROUND($GD$1*$GK$1,2),0)</f>
        <v>0</v>
      </c>
      <c r="GL915" s="22">
        <v>0</v>
      </c>
      <c r="GM915" s="22">
        <f>IF(HB914&gt;0,ROUND($GD$1*$GM$1,0),0)</f>
        <v>0</v>
      </c>
      <c r="GN915" s="22">
        <f>IF(HB914&gt;0,ROUND($GD$1*$GN$1,2),0)</f>
        <v>0</v>
      </c>
      <c r="GO915" s="22">
        <f>IF(HB914&gt;0,ROUND($GD$1*$GO$1,2),0)</f>
        <v>0</v>
      </c>
      <c r="GP915" s="22">
        <f>IF(HB914&gt;0,ROUND($GD$1*$GP$1,2),0)</f>
        <v>0</v>
      </c>
      <c r="GQ915" s="15">
        <f>IF(HB914&gt;0,GK915+SUM(GM915:GP915),0)</f>
        <v>0</v>
      </c>
      <c r="GR915" s="22">
        <f>IF(HB914&gt;0,ROUND(GQ915/12,2),0)</f>
        <v>0</v>
      </c>
      <c r="GS915" s="9">
        <f>INT(GR915)</f>
        <v>0</v>
      </c>
      <c r="GT915" s="23">
        <f>INT((GR915-GS915)*10)/10</f>
        <v>0</v>
      </c>
      <c r="GU915" s="17">
        <f>GR915-GS915-GT915</f>
        <v>0</v>
      </c>
      <c r="GV915" s="23">
        <f>IF(OR(GU915=0.05,GU915=0),GU915,IF(AND(GU915&gt;0.051,GU915&lt;0.1),0.1,IF(AND(GU915&gt;0.001,GU915&lt;0.05),0.05,GU915)))</f>
        <v>0</v>
      </c>
      <c r="GW915" s="23">
        <f>GS915+GT915+GV915</f>
        <v>0</v>
      </c>
      <c r="GX915">
        <f>IF(HB914&gt;0,GX914,0)</f>
        <v>0</v>
      </c>
      <c r="GY915" s="7">
        <f>ROUND(GD915+GJ915+GW915+GX915,2)</f>
        <v>0</v>
      </c>
      <c r="GZ915" s="7">
        <f>IF(AND(GY915&gt;0,GY916=0),GY915,0)</f>
        <v>0</v>
      </c>
      <c r="HA915" s="7">
        <f>IF(HB914&gt;0,HA914,0)</f>
        <v>0</v>
      </c>
      <c r="HB915" s="7">
        <f>IF(ROUND(GY915-HA915,2)&gt;0,ROUND(GY915-HA915,2),0)</f>
        <v>0</v>
      </c>
    </row>
    <row r="916" spans="1:235">
      <c r="BB916">
        <v>914</v>
      </c>
      <c r="BC916" s="7">
        <f>IF(BW915&gt;0,BC915-1000,BC915)</f>
        <v>0</v>
      </c>
      <c r="BD916" s="20">
        <f>IF(BW915&gt;0,ROUND(PMT($F$92/12,$F$96*12,-BC916),5),0)</f>
        <v>0</v>
      </c>
      <c r="BE916" s="15">
        <f>IF(BW915&gt;0,ROUND(BC916*$E$1/1000,2),0)</f>
        <v>0</v>
      </c>
      <c r="BF916" s="15">
        <f>IF(BW915&gt;0,ROUND(MIN(BC916,$F$168)*$BF$1,2),0)</f>
        <v>0</v>
      </c>
      <c r="BG916" s="22">
        <v>0</v>
      </c>
      <c r="BH916" s="22">
        <f>IF(BW915&gt;0,ROUND(MIN(BC916,$F$168)*$BH$1,0),0)</f>
        <v>0</v>
      </c>
      <c r="BI916" s="22">
        <f>IF(BW915&gt;0,ROUND(MIN(BC916,$F$168)*$BI$1,2),0)</f>
        <v>0</v>
      </c>
      <c r="BJ916" s="22">
        <f>IF(BW915&gt;0,ROUND(MIN(BC916,$F$168)*$BJ$1,2),0)</f>
        <v>0</v>
      </c>
      <c r="BK916" s="22">
        <f>IF(BW915&gt;0,ROUND(MIN(BC916,$F$168)*$BK$1,2),0)</f>
        <v>0</v>
      </c>
      <c r="BL916" s="15">
        <f>IF(BW915&gt;0,BF916+SUM(BH916:BK916),0)</f>
        <v>0</v>
      </c>
      <c r="BM916" s="22">
        <f>IF(BW915&gt;0,ROUND(BL916/12,2),0)</f>
        <v>0</v>
      </c>
      <c r="BN916" s="9">
        <f>INT(BM916)</f>
        <v>0</v>
      </c>
      <c r="BO916" s="23">
        <f>INT((BM916-BN916)*10)/10</f>
        <v>0</v>
      </c>
      <c r="BP916" s="17">
        <f>BM916-BN916-BO916</f>
        <v>0</v>
      </c>
      <c r="BQ916" s="23">
        <f>IF(OR(BP916=0.05,BP916=0),BP916,IF(AND(BP916&gt;0.051,BP916&lt;0.1),0.1,IF(AND(BP916&gt;0.001,BP916&lt;0.05),0.05,BP916)))</f>
        <v>0</v>
      </c>
      <c r="BR916" s="23">
        <f>BN916+BO916+BQ916</f>
        <v>0</v>
      </c>
      <c r="BS916">
        <f>IF(BW915&gt;0,BS915,0)</f>
        <v>0</v>
      </c>
      <c r="BT916" s="7">
        <f>SUM(BD916:BE916)+BR916+BS916</f>
        <v>0</v>
      </c>
      <c r="BU916" s="7">
        <f>IF(AND(BT916&gt;0,BT917=0),BT916,0)</f>
        <v>0</v>
      </c>
      <c r="BV916" s="7">
        <f>IF(BW915&gt;0,BV915,0)</f>
        <v>0</v>
      </c>
      <c r="BW916" s="7">
        <f>IF(ROUND(BT916-BV916,2)&gt;0,ROUND(BT916-BV916,2),0)</f>
        <v>0</v>
      </c>
      <c r="CB916">
        <v>914</v>
      </c>
      <c r="CC916" s="7">
        <f>IF(DB915&gt;0,CC915-1000,CC915)</f>
        <v>0</v>
      </c>
      <c r="CD916" s="20">
        <f>IF(DB915&gt;0,ROUND(PMT($F$92/12,$F$96*12,-CC916),5),0)</f>
        <v>0</v>
      </c>
      <c r="CE916" s="15">
        <f>IF(DB915&gt;0,ROUND(CC916*$CE$1/1000,2),0)</f>
        <v>0</v>
      </c>
      <c r="CF916" s="9">
        <f>INT(CE916)</f>
        <v>0</v>
      </c>
      <c r="CG916" s="23">
        <f>INT((CE916-CF916)*10)/10</f>
        <v>0</v>
      </c>
      <c r="CH916" s="17">
        <f>CE916-CF916-CG916</f>
        <v>0</v>
      </c>
      <c r="CI916" s="23">
        <f>IF(OR(CH916=0.05,CH916=0),CH916,IF(AND(CH916&gt;0.051,CH916&lt;0.1),0.1,IF(AND(CH916&gt;0.001,CH916&lt;0.05),0.05,CH916)))</f>
        <v>0</v>
      </c>
      <c r="CJ916" s="23">
        <f>CF916+CG916+CI916</f>
        <v>0</v>
      </c>
      <c r="CK916" s="15">
        <f>IF(DB915&gt;0,ROUND($CD$1*$CK$1,2),0)</f>
        <v>0</v>
      </c>
      <c r="CL916" s="22">
        <v>0</v>
      </c>
      <c r="CM916" s="22">
        <f>IF(DB915&gt;0,ROUND($CD$1*$CM$1,2),0)</f>
        <v>0</v>
      </c>
      <c r="CN916" s="22">
        <f>IF(DB915&gt;0,ROUND($CD$1*$CN$1,2),0)</f>
        <v>0</v>
      </c>
      <c r="CO916" s="22">
        <f>IF(DB915&gt;0,ROUND($CD$1*$CO$1,2),0)</f>
        <v>0</v>
      </c>
      <c r="CP916" s="22">
        <f>IF(DB915&gt;0,ROUND($CD$1*$CP$1,2),0)</f>
        <v>0</v>
      </c>
      <c r="CQ916" s="15">
        <f>IF(DB915&gt;0,CK916+SUM(CM916:CP916),0)</f>
        <v>0</v>
      </c>
      <c r="CR916" s="22">
        <f>IF(DB915&gt;0,ROUND(CQ916/12,2),0)</f>
        <v>0</v>
      </c>
      <c r="CS916" s="9">
        <f>INT(CR916)</f>
        <v>0</v>
      </c>
      <c r="CT916" s="23">
        <f>INT((CR916-CS916)*10)/10</f>
        <v>0</v>
      </c>
      <c r="CU916" s="17">
        <f>CR916-CS916-CT916</f>
        <v>0</v>
      </c>
      <c r="CV916" s="23">
        <f>IF(OR(CU916=0.05,CU916=0),CU916,IF(AND(CU916&gt;0.051,CU916&lt;0.1),0.1,IF(AND(CU916&gt;0.001,CU916&lt;0.05),0.05,CU916)))</f>
        <v>0</v>
      </c>
      <c r="CW916" s="23">
        <f>CS916+CT916+CV916</f>
        <v>0</v>
      </c>
      <c r="CX916">
        <f>IF(DB915&gt;0,CX915,0)</f>
        <v>0</v>
      </c>
      <c r="CY916" s="7">
        <f>ROUND(CD916+CJ916+CW916+CX916,2)</f>
        <v>0</v>
      </c>
      <c r="CZ916" s="7">
        <f>IF(AND(CY916&gt;0,CY917=0),CY916,0)</f>
        <v>0</v>
      </c>
      <c r="DA916" s="7">
        <f>IF(DB915&gt;0,DA915,0)</f>
        <v>0</v>
      </c>
      <c r="DB916" s="7">
        <f>IF(ROUND(CY916-DA916,2)&gt;0,ROUND(CY916-DA916,2),0)</f>
        <v>0</v>
      </c>
      <c r="EB916">
        <v>914</v>
      </c>
      <c r="EC916" s="7">
        <f>IF(FB915&gt;0,EC915-1000,EC915)</f>
        <v>0</v>
      </c>
      <c r="ED916" s="20">
        <f>IF(FB915&gt;0,ROUND(PMT($F$92/12,$F$96*12,-EC916),5),0)</f>
        <v>0</v>
      </c>
      <c r="EE916" s="15">
        <f>IF(FB915&gt;0,ROUND(EC916*$EE$1/1000,2),0)</f>
        <v>0</v>
      </c>
      <c r="EF916" s="9">
        <f>INT(EE916)</f>
        <v>0</v>
      </c>
      <c r="EG916" s="23">
        <f>INT((EE916-EF916)*10)/10</f>
        <v>0</v>
      </c>
      <c r="EH916" s="17">
        <f>EE916-EF916-EG916</f>
        <v>0</v>
      </c>
      <c r="EI916" s="23">
        <f>IF(OR(EH916=0.05,EH916=0),EH916,IF(AND(EH916&gt;0.051,EH916&lt;0.1),0.1,IF(AND(EH916&gt;0.001,EH916&lt;0.05),0.05,EH916)))</f>
        <v>0</v>
      </c>
      <c r="EJ916" s="23">
        <f>EF916+EG916+EI916</f>
        <v>0</v>
      </c>
      <c r="EK916" s="15">
        <f>IF(FB915&gt;0,ROUND($ED$1*$EK$1,2),0)</f>
        <v>0</v>
      </c>
      <c r="EL916" s="22">
        <v>0</v>
      </c>
      <c r="EM916" s="22">
        <f>IF(FB915&gt;0,ROUND($ED$1*$EM$1,0),0)</f>
        <v>0</v>
      </c>
      <c r="EN916" s="22">
        <f>IF(FB915&gt;0,ROUND($ED$1*$EN$1,2),0)</f>
        <v>0</v>
      </c>
      <c r="EO916" s="22">
        <f>IF(FB915&gt;0,ROUND($ED$1*$EO$1,2),0)</f>
        <v>0</v>
      </c>
      <c r="EP916" s="22">
        <f>IF(FB915&gt;0,ROUND($ED$1*$EP$1,2),0)</f>
        <v>0</v>
      </c>
      <c r="EQ916" s="15">
        <f>IF(FB915&gt;0,EK916+SUM(EM916:EP916),0)</f>
        <v>0</v>
      </c>
      <c r="ER916" s="22">
        <f>IF(FB915&gt;0,ROUND(EQ916/12,2),0)</f>
        <v>0</v>
      </c>
      <c r="ES916" s="9">
        <f>INT(ER916)</f>
        <v>0</v>
      </c>
      <c r="ET916" s="23">
        <f>INT((ER916-ES916)*10)/10</f>
        <v>0</v>
      </c>
      <c r="EU916" s="17">
        <f>ER916-ES916-ET916</f>
        <v>0</v>
      </c>
      <c r="EV916" s="23">
        <f>IF(OR(EU916=0.05,EU916=0),EU916,IF(AND(EU916&gt;0.051,EU916&lt;0.1),0.1,IF(AND(EU916&gt;0.001,EU916&lt;0.05),0.05,EU916)))</f>
        <v>0</v>
      </c>
      <c r="EW916" s="23">
        <f>ES916+ET916+EV916</f>
        <v>0</v>
      </c>
      <c r="EX916">
        <f>IF(FB915&gt;0,EX915,0)</f>
        <v>0</v>
      </c>
      <c r="EY916" s="7">
        <f>ROUND(ED916+EJ916+EW916+EX916,2)</f>
        <v>0</v>
      </c>
      <c r="EZ916" s="7">
        <f>IF(AND(EY916&gt;0,EY917=0),EY916,0)</f>
        <v>0</v>
      </c>
      <c r="FA916" s="7">
        <f>IF(FB915&gt;0,FA915,0)</f>
        <v>0</v>
      </c>
      <c r="FB916" s="7">
        <f>IF(ROUND(EY916-FA916,2)&gt;0,ROUND(EY916-FA916,2),0)</f>
        <v>0</v>
      </c>
      <c r="GB916">
        <v>914</v>
      </c>
      <c r="GC916" s="7">
        <f>IF(HB915&gt;0,GC915-1000,GC915)</f>
        <v>0</v>
      </c>
      <c r="GD916" s="20">
        <f>IF(HB915&gt;0,ROUND(PMT($F$92/12,$F$96*12,-GC916),5),0)</f>
        <v>0</v>
      </c>
      <c r="GE916" s="15">
        <f>IF(HB915&gt;0,ROUND(GC916*$GE$1/1000,2),0)</f>
        <v>0</v>
      </c>
      <c r="GF916" s="9">
        <f>INT(GE916)</f>
        <v>0</v>
      </c>
      <c r="GG916" s="23">
        <f>INT((GE916-GF916)*10)/10</f>
        <v>0</v>
      </c>
      <c r="GH916" s="17">
        <f>GE916-GF916-GG916</f>
        <v>0</v>
      </c>
      <c r="GI916" s="23">
        <f>IF(OR(GH916=0.05,GH916=0),GH916,IF(AND(GH916&gt;0.051,GH916&lt;0.1),0.1,IF(AND(GH916&gt;0.001,GH916&lt;0.05),0.05,GH916)))</f>
        <v>0</v>
      </c>
      <c r="GJ916" s="23">
        <f>GF916+GG916+GI916</f>
        <v>0</v>
      </c>
      <c r="GK916" s="15">
        <f>IF(HB915&gt;0,ROUND($GD$1*$GK$1,2),0)</f>
        <v>0</v>
      </c>
      <c r="GL916" s="22">
        <v>0</v>
      </c>
      <c r="GM916" s="22">
        <f>IF(HB915&gt;0,ROUND($GD$1*$GM$1,0),0)</f>
        <v>0</v>
      </c>
      <c r="GN916" s="22">
        <f>IF(HB915&gt;0,ROUND($GD$1*$GN$1,2),0)</f>
        <v>0</v>
      </c>
      <c r="GO916" s="22">
        <f>IF(HB915&gt;0,ROUND($GD$1*$GO$1,2),0)</f>
        <v>0</v>
      </c>
      <c r="GP916" s="22">
        <f>IF(HB915&gt;0,ROUND($GD$1*$GP$1,2),0)</f>
        <v>0</v>
      </c>
      <c r="GQ916" s="15">
        <f>IF(HB915&gt;0,GK916+SUM(GM916:GP916),0)</f>
        <v>0</v>
      </c>
      <c r="GR916" s="22">
        <f>IF(HB915&gt;0,ROUND(GQ916/12,2),0)</f>
        <v>0</v>
      </c>
      <c r="GS916" s="9">
        <f>INT(GR916)</f>
        <v>0</v>
      </c>
      <c r="GT916" s="23">
        <f>INT((GR916-GS916)*10)/10</f>
        <v>0</v>
      </c>
      <c r="GU916" s="17">
        <f>GR916-GS916-GT916</f>
        <v>0</v>
      </c>
      <c r="GV916" s="23">
        <f>IF(OR(GU916=0.05,GU916=0),GU916,IF(AND(GU916&gt;0.051,GU916&lt;0.1),0.1,IF(AND(GU916&gt;0.001,GU916&lt;0.05),0.05,GU916)))</f>
        <v>0</v>
      </c>
      <c r="GW916" s="23">
        <f>GS916+GT916+GV916</f>
        <v>0</v>
      </c>
      <c r="GX916">
        <f>IF(HB915&gt;0,GX915,0)</f>
        <v>0</v>
      </c>
      <c r="GY916" s="7">
        <f>ROUND(GD916+GJ916+GW916+GX916,2)</f>
        <v>0</v>
      </c>
      <c r="GZ916" s="7">
        <f>IF(AND(GY916&gt;0,GY917=0),GY916,0)</f>
        <v>0</v>
      </c>
      <c r="HA916" s="7">
        <f>IF(HB915&gt;0,HA915,0)</f>
        <v>0</v>
      </c>
      <c r="HB916" s="7">
        <f>IF(ROUND(GY916-HA916,2)&gt;0,ROUND(GY916-HA916,2),0)</f>
        <v>0</v>
      </c>
    </row>
    <row r="917" spans="1:235">
      <c r="BB917">
        <v>915</v>
      </c>
      <c r="BC917" s="7">
        <f>IF(BW916&gt;0,BC916-1000,BC916)</f>
        <v>0</v>
      </c>
      <c r="BD917" s="20">
        <f>IF(BW916&gt;0,ROUND(PMT($F$92/12,$F$96*12,-BC917),5),0)</f>
        <v>0</v>
      </c>
      <c r="BE917" s="15">
        <f>IF(BW916&gt;0,ROUND(BC917*$E$1/1000,2),0)</f>
        <v>0</v>
      </c>
      <c r="BF917" s="15">
        <f>IF(BW916&gt;0,ROUND(MIN(BC917,$F$168)*$BF$1,2),0)</f>
        <v>0</v>
      </c>
      <c r="BG917" s="22">
        <v>0</v>
      </c>
      <c r="BH917" s="22">
        <f>IF(BW916&gt;0,ROUND(MIN(BC917,$F$168)*$BH$1,0),0)</f>
        <v>0</v>
      </c>
      <c r="BI917" s="22">
        <f>IF(BW916&gt;0,ROUND(MIN(BC917,$F$168)*$BI$1,2),0)</f>
        <v>0</v>
      </c>
      <c r="BJ917" s="22">
        <f>IF(BW916&gt;0,ROUND(MIN(BC917,$F$168)*$BJ$1,2),0)</f>
        <v>0</v>
      </c>
      <c r="BK917" s="22">
        <f>IF(BW916&gt;0,ROUND(MIN(BC917,$F$168)*$BK$1,2),0)</f>
        <v>0</v>
      </c>
      <c r="BL917" s="15">
        <f>IF(BW916&gt;0,BF917+SUM(BH917:BK917),0)</f>
        <v>0</v>
      </c>
      <c r="BM917" s="22">
        <f>IF(BW916&gt;0,ROUND(BL917/12,2),0)</f>
        <v>0</v>
      </c>
      <c r="BN917" s="9">
        <f>INT(BM917)</f>
        <v>0</v>
      </c>
      <c r="BO917" s="23">
        <f>INT((BM917-BN917)*10)/10</f>
        <v>0</v>
      </c>
      <c r="BP917" s="17">
        <f>BM917-BN917-BO917</f>
        <v>0</v>
      </c>
      <c r="BQ917" s="23">
        <f>IF(OR(BP917=0.05,BP917=0),BP917,IF(AND(BP917&gt;0.051,BP917&lt;0.1),0.1,IF(AND(BP917&gt;0.001,BP917&lt;0.05),0.05,BP917)))</f>
        <v>0</v>
      </c>
      <c r="BR917" s="23">
        <f>BN917+BO917+BQ917</f>
        <v>0</v>
      </c>
      <c r="BS917">
        <f>IF(BW916&gt;0,BS916,0)</f>
        <v>0</v>
      </c>
      <c r="BT917" s="7">
        <f>SUM(BD917:BE917)+BR917+BS917</f>
        <v>0</v>
      </c>
      <c r="BU917" s="7">
        <f>IF(AND(BT917&gt;0,BT918=0),BT917,0)</f>
        <v>0</v>
      </c>
      <c r="BV917" s="7">
        <f>IF(BW916&gt;0,BV916,0)</f>
        <v>0</v>
      </c>
      <c r="BW917" s="7">
        <f>IF(ROUND(BT917-BV917,2)&gt;0,ROUND(BT917-BV917,2),0)</f>
        <v>0</v>
      </c>
      <c r="CB917">
        <v>915</v>
      </c>
      <c r="CC917" s="7">
        <f>IF(DB916&gt;0,CC916-1000,CC916)</f>
        <v>0</v>
      </c>
      <c r="CD917" s="20">
        <f>IF(DB916&gt;0,ROUND(PMT($F$92/12,$F$96*12,-CC917),5),0)</f>
        <v>0</v>
      </c>
      <c r="CE917" s="15">
        <f>IF(DB916&gt;0,ROUND(CC917*$CE$1/1000,2),0)</f>
        <v>0</v>
      </c>
      <c r="CF917" s="9">
        <f>INT(CE917)</f>
        <v>0</v>
      </c>
      <c r="CG917" s="23">
        <f>INT((CE917-CF917)*10)/10</f>
        <v>0</v>
      </c>
      <c r="CH917" s="17">
        <f>CE917-CF917-CG917</f>
        <v>0</v>
      </c>
      <c r="CI917" s="23">
        <f>IF(OR(CH917=0.05,CH917=0),CH917,IF(AND(CH917&gt;0.051,CH917&lt;0.1),0.1,IF(AND(CH917&gt;0.001,CH917&lt;0.05),0.05,CH917)))</f>
        <v>0</v>
      </c>
      <c r="CJ917" s="23">
        <f>CF917+CG917+CI917</f>
        <v>0</v>
      </c>
      <c r="CK917" s="15">
        <f>IF(DB916&gt;0,ROUND($CD$1*$CK$1,2),0)</f>
        <v>0</v>
      </c>
      <c r="CL917" s="22">
        <v>0</v>
      </c>
      <c r="CM917" s="22">
        <f>IF(DB916&gt;0,ROUND($CD$1*$CM$1,2),0)</f>
        <v>0</v>
      </c>
      <c r="CN917" s="22">
        <f>IF(DB916&gt;0,ROUND($CD$1*$CN$1,2),0)</f>
        <v>0</v>
      </c>
      <c r="CO917" s="22">
        <f>IF(DB916&gt;0,ROUND($CD$1*$CO$1,2),0)</f>
        <v>0</v>
      </c>
      <c r="CP917" s="22">
        <f>IF(DB916&gt;0,ROUND($CD$1*$CP$1,2),0)</f>
        <v>0</v>
      </c>
      <c r="CQ917" s="15">
        <f>IF(DB916&gt;0,CK917+SUM(CM917:CP917),0)</f>
        <v>0</v>
      </c>
      <c r="CR917" s="22">
        <f>IF(DB916&gt;0,ROUND(CQ917/12,2),0)</f>
        <v>0</v>
      </c>
      <c r="CS917" s="9">
        <f>INT(CR917)</f>
        <v>0</v>
      </c>
      <c r="CT917" s="23">
        <f>INT((CR917-CS917)*10)/10</f>
        <v>0</v>
      </c>
      <c r="CU917" s="17">
        <f>CR917-CS917-CT917</f>
        <v>0</v>
      </c>
      <c r="CV917" s="23">
        <f>IF(OR(CU917=0.05,CU917=0),CU917,IF(AND(CU917&gt;0.051,CU917&lt;0.1),0.1,IF(AND(CU917&gt;0.001,CU917&lt;0.05),0.05,CU917)))</f>
        <v>0</v>
      </c>
      <c r="CW917" s="23">
        <f>CS917+CT917+CV917</f>
        <v>0</v>
      </c>
      <c r="CX917">
        <f>IF(DB916&gt;0,CX916,0)</f>
        <v>0</v>
      </c>
      <c r="CY917" s="7">
        <f>ROUND(CD917+CJ917+CW917+CX917,2)</f>
        <v>0</v>
      </c>
      <c r="CZ917" s="7">
        <f>IF(AND(CY917&gt;0,CY918=0),CY917,0)</f>
        <v>0</v>
      </c>
      <c r="DA917" s="7">
        <f>IF(DB916&gt;0,DA916,0)</f>
        <v>0</v>
      </c>
      <c r="DB917" s="7">
        <f>IF(ROUND(CY917-DA917,2)&gt;0,ROUND(CY917-DA917,2),0)</f>
        <v>0</v>
      </c>
      <c r="EB917">
        <v>915</v>
      </c>
      <c r="EC917" s="7">
        <f>IF(FB916&gt;0,EC916-1000,EC916)</f>
        <v>0</v>
      </c>
      <c r="ED917" s="20">
        <f>IF(FB916&gt;0,ROUND(PMT($F$92/12,$F$96*12,-EC917),5),0)</f>
        <v>0</v>
      </c>
      <c r="EE917" s="15">
        <f>IF(FB916&gt;0,ROUND(EC917*$EE$1/1000,2),0)</f>
        <v>0</v>
      </c>
      <c r="EF917" s="9">
        <f>INT(EE917)</f>
        <v>0</v>
      </c>
      <c r="EG917" s="23">
        <f>INT((EE917-EF917)*10)/10</f>
        <v>0</v>
      </c>
      <c r="EH917" s="17">
        <f>EE917-EF917-EG917</f>
        <v>0</v>
      </c>
      <c r="EI917" s="23">
        <f>IF(OR(EH917=0.05,EH917=0),EH917,IF(AND(EH917&gt;0.051,EH917&lt;0.1),0.1,IF(AND(EH917&gt;0.001,EH917&lt;0.05),0.05,EH917)))</f>
        <v>0</v>
      </c>
      <c r="EJ917" s="23">
        <f>EF917+EG917+EI917</f>
        <v>0</v>
      </c>
      <c r="EK917" s="15">
        <f>IF(FB916&gt;0,ROUND($ED$1*$EK$1,2),0)</f>
        <v>0</v>
      </c>
      <c r="EL917" s="22">
        <v>0</v>
      </c>
      <c r="EM917" s="22">
        <f>IF(FB916&gt;0,ROUND($ED$1*$EM$1,0),0)</f>
        <v>0</v>
      </c>
      <c r="EN917" s="22">
        <f>IF(FB916&gt;0,ROUND($ED$1*$EN$1,2),0)</f>
        <v>0</v>
      </c>
      <c r="EO917" s="22">
        <f>IF(FB916&gt;0,ROUND($ED$1*$EO$1,2),0)</f>
        <v>0</v>
      </c>
      <c r="EP917" s="22">
        <f>IF(FB916&gt;0,ROUND($ED$1*$EP$1,2),0)</f>
        <v>0</v>
      </c>
      <c r="EQ917" s="15">
        <f>IF(FB916&gt;0,EK917+SUM(EM917:EP917),0)</f>
        <v>0</v>
      </c>
      <c r="ER917" s="22">
        <f>IF(FB916&gt;0,ROUND(EQ917/12,2),0)</f>
        <v>0</v>
      </c>
      <c r="ES917" s="9">
        <f>INT(ER917)</f>
        <v>0</v>
      </c>
      <c r="ET917" s="23">
        <f>INT((ER917-ES917)*10)/10</f>
        <v>0</v>
      </c>
      <c r="EU917" s="17">
        <f>ER917-ES917-ET917</f>
        <v>0</v>
      </c>
      <c r="EV917" s="23">
        <f>IF(OR(EU917=0.05,EU917=0),EU917,IF(AND(EU917&gt;0.051,EU917&lt;0.1),0.1,IF(AND(EU917&gt;0.001,EU917&lt;0.05),0.05,EU917)))</f>
        <v>0</v>
      </c>
      <c r="EW917" s="23">
        <f>ES917+ET917+EV917</f>
        <v>0</v>
      </c>
      <c r="EX917">
        <f>IF(FB916&gt;0,EX916,0)</f>
        <v>0</v>
      </c>
      <c r="EY917" s="7">
        <f>ROUND(ED917+EJ917+EW917+EX917,2)</f>
        <v>0</v>
      </c>
      <c r="EZ917" s="7">
        <f>IF(AND(EY917&gt;0,EY918=0),EY917,0)</f>
        <v>0</v>
      </c>
      <c r="FA917" s="7">
        <f>IF(FB916&gt;0,FA916,0)</f>
        <v>0</v>
      </c>
      <c r="FB917" s="7">
        <f>IF(ROUND(EY917-FA917,2)&gt;0,ROUND(EY917-FA917,2),0)</f>
        <v>0</v>
      </c>
      <c r="GB917">
        <v>915</v>
      </c>
      <c r="GC917" s="7">
        <f>IF(HB916&gt;0,GC916-1000,GC916)</f>
        <v>0</v>
      </c>
      <c r="GD917" s="20">
        <f>IF(HB916&gt;0,ROUND(PMT($F$92/12,$F$96*12,-GC917),5),0)</f>
        <v>0</v>
      </c>
      <c r="GE917" s="15">
        <f>IF(HB916&gt;0,ROUND(GC917*$GE$1/1000,2),0)</f>
        <v>0</v>
      </c>
      <c r="GF917" s="9">
        <f>INT(GE917)</f>
        <v>0</v>
      </c>
      <c r="GG917" s="23">
        <f>INT((GE917-GF917)*10)/10</f>
        <v>0</v>
      </c>
      <c r="GH917" s="17">
        <f>GE917-GF917-GG917</f>
        <v>0</v>
      </c>
      <c r="GI917" s="23">
        <f>IF(OR(GH917=0.05,GH917=0),GH917,IF(AND(GH917&gt;0.051,GH917&lt;0.1),0.1,IF(AND(GH917&gt;0.001,GH917&lt;0.05),0.05,GH917)))</f>
        <v>0</v>
      </c>
      <c r="GJ917" s="23">
        <f>GF917+GG917+GI917</f>
        <v>0</v>
      </c>
      <c r="GK917" s="15">
        <f>IF(HB916&gt;0,ROUND($GD$1*$GK$1,2),0)</f>
        <v>0</v>
      </c>
      <c r="GL917" s="22">
        <v>0</v>
      </c>
      <c r="GM917" s="22">
        <f>IF(HB916&gt;0,ROUND($GD$1*$GM$1,0),0)</f>
        <v>0</v>
      </c>
      <c r="GN917" s="22">
        <f>IF(HB916&gt;0,ROUND($GD$1*$GN$1,2),0)</f>
        <v>0</v>
      </c>
      <c r="GO917" s="22">
        <f>IF(HB916&gt;0,ROUND($GD$1*$GO$1,2),0)</f>
        <v>0</v>
      </c>
      <c r="GP917" s="22">
        <f>IF(HB916&gt;0,ROUND($GD$1*$GP$1,2),0)</f>
        <v>0</v>
      </c>
      <c r="GQ917" s="15">
        <f>IF(HB916&gt;0,GK917+SUM(GM917:GP917),0)</f>
        <v>0</v>
      </c>
      <c r="GR917" s="22">
        <f>IF(HB916&gt;0,ROUND(GQ917/12,2),0)</f>
        <v>0</v>
      </c>
      <c r="GS917" s="9">
        <f>INT(GR917)</f>
        <v>0</v>
      </c>
      <c r="GT917" s="23">
        <f>INT((GR917-GS917)*10)/10</f>
        <v>0</v>
      </c>
      <c r="GU917" s="17">
        <f>GR917-GS917-GT917</f>
        <v>0</v>
      </c>
      <c r="GV917" s="23">
        <f>IF(OR(GU917=0.05,GU917=0),GU917,IF(AND(GU917&gt;0.051,GU917&lt;0.1),0.1,IF(AND(GU917&gt;0.001,GU917&lt;0.05),0.05,GU917)))</f>
        <v>0</v>
      </c>
      <c r="GW917" s="23">
        <f>GS917+GT917+GV917</f>
        <v>0</v>
      </c>
      <c r="GX917">
        <f>IF(HB916&gt;0,GX916,0)</f>
        <v>0</v>
      </c>
      <c r="GY917" s="7">
        <f>ROUND(GD917+GJ917+GW917+GX917,2)</f>
        <v>0</v>
      </c>
      <c r="GZ917" s="7">
        <f>IF(AND(GY917&gt;0,GY918=0),GY917,0)</f>
        <v>0</v>
      </c>
      <c r="HA917" s="7">
        <f>IF(HB916&gt;0,HA916,0)</f>
        <v>0</v>
      </c>
      <c r="HB917" s="7">
        <f>IF(ROUND(GY917-HA917,2)&gt;0,ROUND(GY917-HA917,2),0)</f>
        <v>0</v>
      </c>
    </row>
    <row r="918" spans="1:235">
      <c r="BB918">
        <v>916</v>
      </c>
      <c r="BC918" s="7">
        <f>IF(BW917&gt;0,BC917-1000,BC917)</f>
        <v>0</v>
      </c>
      <c r="BD918" s="20">
        <f>IF(BW917&gt;0,ROUND(PMT($F$92/12,$F$96*12,-BC918),5),0)</f>
        <v>0</v>
      </c>
      <c r="BE918" s="15">
        <f>IF(BW917&gt;0,ROUND(BC918*$E$1/1000,2),0)</f>
        <v>0</v>
      </c>
      <c r="BF918" s="15">
        <f>IF(BW917&gt;0,ROUND(MIN(BC918,$F$168)*$BF$1,2),0)</f>
        <v>0</v>
      </c>
      <c r="BG918" s="22">
        <v>0</v>
      </c>
      <c r="BH918" s="22">
        <f>IF(BW917&gt;0,ROUND(MIN(BC918,$F$168)*$BH$1,0),0)</f>
        <v>0</v>
      </c>
      <c r="BI918" s="22">
        <f>IF(BW917&gt;0,ROUND(MIN(BC918,$F$168)*$BI$1,2),0)</f>
        <v>0</v>
      </c>
      <c r="BJ918" s="22">
        <f>IF(BW917&gt;0,ROUND(MIN(BC918,$F$168)*$BJ$1,2),0)</f>
        <v>0</v>
      </c>
      <c r="BK918" s="22">
        <f>IF(BW917&gt;0,ROUND(MIN(BC918,$F$168)*$BK$1,2),0)</f>
        <v>0</v>
      </c>
      <c r="BL918" s="15">
        <f>IF(BW917&gt;0,BF918+SUM(BH918:BK918),0)</f>
        <v>0</v>
      </c>
      <c r="BM918" s="22">
        <f>IF(BW917&gt;0,ROUND(BL918/12,2),0)</f>
        <v>0</v>
      </c>
      <c r="BN918" s="9">
        <f>INT(BM918)</f>
        <v>0</v>
      </c>
      <c r="BO918" s="23">
        <f>INT((BM918-BN918)*10)/10</f>
        <v>0</v>
      </c>
      <c r="BP918" s="17">
        <f>BM918-BN918-BO918</f>
        <v>0</v>
      </c>
      <c r="BQ918" s="23">
        <f>IF(OR(BP918=0.05,BP918=0),BP918,IF(AND(BP918&gt;0.051,BP918&lt;0.1),0.1,IF(AND(BP918&gt;0.001,BP918&lt;0.05),0.05,BP918)))</f>
        <v>0</v>
      </c>
      <c r="BR918" s="23">
        <f>BN918+BO918+BQ918</f>
        <v>0</v>
      </c>
      <c r="BS918">
        <f>IF(BW917&gt;0,BS917,0)</f>
        <v>0</v>
      </c>
      <c r="BT918" s="7">
        <f>SUM(BD918:BE918)+BR918+BS918</f>
        <v>0</v>
      </c>
      <c r="BU918" s="7">
        <f>IF(AND(BT918&gt;0,BT919=0),BT918,0)</f>
        <v>0</v>
      </c>
      <c r="BV918" s="7">
        <f>IF(BW917&gt;0,BV917,0)</f>
        <v>0</v>
      </c>
      <c r="BW918" s="7">
        <f>IF(ROUND(BT918-BV918,2)&gt;0,ROUND(BT918-BV918,2),0)</f>
        <v>0</v>
      </c>
      <c r="CB918">
        <v>916</v>
      </c>
      <c r="CC918" s="7">
        <f>IF(DB917&gt;0,CC917-1000,CC917)</f>
        <v>0</v>
      </c>
      <c r="CD918" s="20">
        <f>IF(DB917&gt;0,ROUND(PMT($F$92/12,$F$96*12,-CC918),5),0)</f>
        <v>0</v>
      </c>
      <c r="CE918" s="15">
        <f>IF(DB917&gt;0,ROUND(CC918*$CE$1/1000,2),0)</f>
        <v>0</v>
      </c>
      <c r="CF918" s="9">
        <f>INT(CE918)</f>
        <v>0</v>
      </c>
      <c r="CG918" s="23">
        <f>INT((CE918-CF918)*10)/10</f>
        <v>0</v>
      </c>
      <c r="CH918" s="17">
        <f>CE918-CF918-CG918</f>
        <v>0</v>
      </c>
      <c r="CI918" s="23">
        <f>IF(OR(CH918=0.05,CH918=0),CH918,IF(AND(CH918&gt;0.051,CH918&lt;0.1),0.1,IF(AND(CH918&gt;0.001,CH918&lt;0.05),0.05,CH918)))</f>
        <v>0</v>
      </c>
      <c r="CJ918" s="23">
        <f>CF918+CG918+CI918</f>
        <v>0</v>
      </c>
      <c r="CK918" s="15">
        <f>IF(DB917&gt;0,ROUND($CD$1*$CK$1,2),0)</f>
        <v>0</v>
      </c>
      <c r="CL918" s="22">
        <v>0</v>
      </c>
      <c r="CM918" s="22">
        <f>IF(DB917&gt;0,ROUND($CD$1*$CM$1,2),0)</f>
        <v>0</v>
      </c>
      <c r="CN918" s="22">
        <f>IF(DB917&gt;0,ROUND($CD$1*$CN$1,2),0)</f>
        <v>0</v>
      </c>
      <c r="CO918" s="22">
        <f>IF(DB917&gt;0,ROUND($CD$1*$CO$1,2),0)</f>
        <v>0</v>
      </c>
      <c r="CP918" s="22">
        <f>IF(DB917&gt;0,ROUND($CD$1*$CP$1,2),0)</f>
        <v>0</v>
      </c>
      <c r="CQ918" s="15">
        <f>IF(DB917&gt;0,CK918+SUM(CM918:CP918),0)</f>
        <v>0</v>
      </c>
      <c r="CR918" s="22">
        <f>IF(DB917&gt;0,ROUND(CQ918/12,2),0)</f>
        <v>0</v>
      </c>
      <c r="CS918" s="9">
        <f>INT(CR918)</f>
        <v>0</v>
      </c>
      <c r="CT918" s="23">
        <f>INT((CR918-CS918)*10)/10</f>
        <v>0</v>
      </c>
      <c r="CU918" s="17">
        <f>CR918-CS918-CT918</f>
        <v>0</v>
      </c>
      <c r="CV918" s="23">
        <f>IF(OR(CU918=0.05,CU918=0),CU918,IF(AND(CU918&gt;0.051,CU918&lt;0.1),0.1,IF(AND(CU918&gt;0.001,CU918&lt;0.05),0.05,CU918)))</f>
        <v>0</v>
      </c>
      <c r="CW918" s="23">
        <f>CS918+CT918+CV918</f>
        <v>0</v>
      </c>
      <c r="CX918">
        <f>IF(DB917&gt;0,CX917,0)</f>
        <v>0</v>
      </c>
      <c r="CY918" s="7">
        <f>ROUND(CD918+CJ918+CW918+CX918,2)</f>
        <v>0</v>
      </c>
      <c r="CZ918" s="7">
        <f>IF(AND(CY918&gt;0,CY919=0),CY918,0)</f>
        <v>0</v>
      </c>
      <c r="DA918" s="7">
        <f>IF(DB917&gt;0,DA917,0)</f>
        <v>0</v>
      </c>
      <c r="DB918" s="7">
        <f>IF(ROUND(CY918-DA918,2)&gt;0,ROUND(CY918-DA918,2),0)</f>
        <v>0</v>
      </c>
      <c r="EB918">
        <v>916</v>
      </c>
      <c r="EC918" s="7">
        <f>IF(FB917&gt;0,EC917-1000,EC917)</f>
        <v>0</v>
      </c>
      <c r="ED918" s="20">
        <f>IF(FB917&gt;0,ROUND(PMT($F$92/12,$F$96*12,-EC918),5),0)</f>
        <v>0</v>
      </c>
      <c r="EE918" s="15">
        <f>IF(FB917&gt;0,ROUND(EC918*$EE$1/1000,2),0)</f>
        <v>0</v>
      </c>
      <c r="EF918" s="9">
        <f>INT(EE918)</f>
        <v>0</v>
      </c>
      <c r="EG918" s="23">
        <f>INT((EE918-EF918)*10)/10</f>
        <v>0</v>
      </c>
      <c r="EH918" s="17">
        <f>EE918-EF918-EG918</f>
        <v>0</v>
      </c>
      <c r="EI918" s="23">
        <f>IF(OR(EH918=0.05,EH918=0),EH918,IF(AND(EH918&gt;0.051,EH918&lt;0.1),0.1,IF(AND(EH918&gt;0.001,EH918&lt;0.05),0.05,EH918)))</f>
        <v>0</v>
      </c>
      <c r="EJ918" s="23">
        <f>EF918+EG918+EI918</f>
        <v>0</v>
      </c>
      <c r="EK918" s="15">
        <f>IF(FB917&gt;0,ROUND($ED$1*$EK$1,2),0)</f>
        <v>0</v>
      </c>
      <c r="EL918" s="22">
        <v>0</v>
      </c>
      <c r="EM918" s="22">
        <f>IF(FB917&gt;0,ROUND($ED$1*$EM$1,0),0)</f>
        <v>0</v>
      </c>
      <c r="EN918" s="22">
        <f>IF(FB917&gt;0,ROUND($ED$1*$EN$1,2),0)</f>
        <v>0</v>
      </c>
      <c r="EO918" s="22">
        <f>IF(FB917&gt;0,ROUND($ED$1*$EO$1,2),0)</f>
        <v>0</v>
      </c>
      <c r="EP918" s="22">
        <f>IF(FB917&gt;0,ROUND($ED$1*$EP$1,2),0)</f>
        <v>0</v>
      </c>
      <c r="EQ918" s="15">
        <f>IF(FB917&gt;0,EK918+SUM(EM918:EP918),0)</f>
        <v>0</v>
      </c>
      <c r="ER918" s="22">
        <f>IF(FB917&gt;0,ROUND(EQ918/12,2),0)</f>
        <v>0</v>
      </c>
      <c r="ES918" s="9">
        <f>INT(ER918)</f>
        <v>0</v>
      </c>
      <c r="ET918" s="23">
        <f>INT((ER918-ES918)*10)/10</f>
        <v>0</v>
      </c>
      <c r="EU918" s="17">
        <f>ER918-ES918-ET918</f>
        <v>0</v>
      </c>
      <c r="EV918" s="23">
        <f>IF(OR(EU918=0.05,EU918=0),EU918,IF(AND(EU918&gt;0.051,EU918&lt;0.1),0.1,IF(AND(EU918&gt;0.001,EU918&lt;0.05),0.05,EU918)))</f>
        <v>0</v>
      </c>
      <c r="EW918" s="23">
        <f>ES918+ET918+EV918</f>
        <v>0</v>
      </c>
      <c r="EX918">
        <f>IF(FB917&gt;0,EX917,0)</f>
        <v>0</v>
      </c>
      <c r="EY918" s="7">
        <f>ROUND(ED918+EJ918+EW918+EX918,2)</f>
        <v>0</v>
      </c>
      <c r="EZ918" s="7">
        <f>IF(AND(EY918&gt;0,EY919=0),EY918,0)</f>
        <v>0</v>
      </c>
      <c r="FA918" s="7">
        <f>IF(FB917&gt;0,FA917,0)</f>
        <v>0</v>
      </c>
      <c r="FB918" s="7">
        <f>IF(ROUND(EY918-FA918,2)&gt;0,ROUND(EY918-FA918,2),0)</f>
        <v>0</v>
      </c>
      <c r="GB918">
        <v>916</v>
      </c>
      <c r="GC918" s="7">
        <f>IF(HB917&gt;0,GC917-1000,GC917)</f>
        <v>0</v>
      </c>
      <c r="GD918" s="20">
        <f>IF(HB917&gt;0,ROUND(PMT($F$92/12,$F$96*12,-GC918),5),0)</f>
        <v>0</v>
      </c>
      <c r="GE918" s="15">
        <f>IF(HB917&gt;0,ROUND(GC918*$GE$1/1000,2),0)</f>
        <v>0</v>
      </c>
      <c r="GF918" s="9">
        <f>INT(GE918)</f>
        <v>0</v>
      </c>
      <c r="GG918" s="23">
        <f>INT((GE918-GF918)*10)/10</f>
        <v>0</v>
      </c>
      <c r="GH918" s="17">
        <f>GE918-GF918-GG918</f>
        <v>0</v>
      </c>
      <c r="GI918" s="23">
        <f>IF(OR(GH918=0.05,GH918=0),GH918,IF(AND(GH918&gt;0.051,GH918&lt;0.1),0.1,IF(AND(GH918&gt;0.001,GH918&lt;0.05),0.05,GH918)))</f>
        <v>0</v>
      </c>
      <c r="GJ918" s="23">
        <f>GF918+GG918+GI918</f>
        <v>0</v>
      </c>
      <c r="GK918" s="15">
        <f>IF(HB917&gt;0,ROUND($GD$1*$GK$1,2),0)</f>
        <v>0</v>
      </c>
      <c r="GL918" s="22">
        <v>0</v>
      </c>
      <c r="GM918" s="22">
        <f>IF(HB917&gt;0,ROUND($GD$1*$GM$1,0),0)</f>
        <v>0</v>
      </c>
      <c r="GN918" s="22">
        <f>IF(HB917&gt;0,ROUND($GD$1*$GN$1,2),0)</f>
        <v>0</v>
      </c>
      <c r="GO918" s="22">
        <f>IF(HB917&gt;0,ROUND($GD$1*$GO$1,2),0)</f>
        <v>0</v>
      </c>
      <c r="GP918" s="22">
        <f>IF(HB917&gt;0,ROUND($GD$1*$GP$1,2),0)</f>
        <v>0</v>
      </c>
      <c r="GQ918" s="15">
        <f>IF(HB917&gt;0,GK918+SUM(GM918:GP918),0)</f>
        <v>0</v>
      </c>
      <c r="GR918" s="22">
        <f>IF(HB917&gt;0,ROUND(GQ918/12,2),0)</f>
        <v>0</v>
      </c>
      <c r="GS918" s="9">
        <f>INT(GR918)</f>
        <v>0</v>
      </c>
      <c r="GT918" s="23">
        <f>INT((GR918-GS918)*10)/10</f>
        <v>0</v>
      </c>
      <c r="GU918" s="17">
        <f>GR918-GS918-GT918</f>
        <v>0</v>
      </c>
      <c r="GV918" s="23">
        <f>IF(OR(GU918=0.05,GU918=0),GU918,IF(AND(GU918&gt;0.051,GU918&lt;0.1),0.1,IF(AND(GU918&gt;0.001,GU918&lt;0.05),0.05,GU918)))</f>
        <v>0</v>
      </c>
      <c r="GW918" s="23">
        <f>GS918+GT918+GV918</f>
        <v>0</v>
      </c>
      <c r="GX918">
        <f>IF(HB917&gt;0,GX917,0)</f>
        <v>0</v>
      </c>
      <c r="GY918" s="7">
        <f>ROUND(GD918+GJ918+GW918+GX918,2)</f>
        <v>0</v>
      </c>
      <c r="GZ918" s="7">
        <f>IF(AND(GY918&gt;0,GY919=0),GY918,0)</f>
        <v>0</v>
      </c>
      <c r="HA918" s="7">
        <f>IF(HB917&gt;0,HA917,0)</f>
        <v>0</v>
      </c>
      <c r="HB918" s="7">
        <f>IF(ROUND(GY918-HA918,2)&gt;0,ROUND(GY918-HA918,2),0)</f>
        <v>0</v>
      </c>
    </row>
    <row r="919" spans="1:235">
      <c r="BB919">
        <v>917</v>
      </c>
      <c r="BC919" s="7">
        <f>IF(BW918&gt;0,BC918-1000,BC918)</f>
        <v>0</v>
      </c>
      <c r="BD919" s="20">
        <f>IF(BW918&gt;0,ROUND(PMT($F$92/12,$F$96*12,-BC919),5),0)</f>
        <v>0</v>
      </c>
      <c r="BE919" s="15">
        <f>IF(BW918&gt;0,ROUND(BC919*$E$1/1000,2),0)</f>
        <v>0</v>
      </c>
      <c r="BF919" s="15">
        <f>IF(BW918&gt;0,ROUND(MIN(BC919,$F$168)*$BF$1,2),0)</f>
        <v>0</v>
      </c>
      <c r="BG919" s="22">
        <v>0</v>
      </c>
      <c r="BH919" s="22">
        <f>IF(BW918&gt;0,ROUND(MIN(BC919,$F$168)*$BH$1,0),0)</f>
        <v>0</v>
      </c>
      <c r="BI919" s="22">
        <f>IF(BW918&gt;0,ROUND(MIN(BC919,$F$168)*$BI$1,2),0)</f>
        <v>0</v>
      </c>
      <c r="BJ919" s="22">
        <f>IF(BW918&gt;0,ROUND(MIN(BC919,$F$168)*$BJ$1,2),0)</f>
        <v>0</v>
      </c>
      <c r="BK919" s="22">
        <f>IF(BW918&gt;0,ROUND(MIN(BC919,$F$168)*$BK$1,2),0)</f>
        <v>0</v>
      </c>
      <c r="BL919" s="15">
        <f>IF(BW918&gt;0,BF919+SUM(BH919:BK919),0)</f>
        <v>0</v>
      </c>
      <c r="BM919" s="22">
        <f>IF(BW918&gt;0,ROUND(BL919/12,2),0)</f>
        <v>0</v>
      </c>
      <c r="BN919" s="9">
        <f>INT(BM919)</f>
        <v>0</v>
      </c>
      <c r="BO919" s="23">
        <f>INT((BM919-BN919)*10)/10</f>
        <v>0</v>
      </c>
      <c r="BP919" s="17">
        <f>BM919-BN919-BO919</f>
        <v>0</v>
      </c>
      <c r="BQ919" s="23">
        <f>IF(OR(BP919=0.05,BP919=0),BP919,IF(AND(BP919&gt;0.051,BP919&lt;0.1),0.1,IF(AND(BP919&gt;0.001,BP919&lt;0.05),0.05,BP919)))</f>
        <v>0</v>
      </c>
      <c r="BR919" s="23">
        <f>BN919+BO919+BQ919</f>
        <v>0</v>
      </c>
      <c r="BS919">
        <f>IF(BW918&gt;0,BS918,0)</f>
        <v>0</v>
      </c>
      <c r="BT919" s="7">
        <f>SUM(BD919:BE919)+BR919+BS919</f>
        <v>0</v>
      </c>
      <c r="BU919" s="7">
        <f>IF(AND(BT919&gt;0,BT920=0),BT919,0)</f>
        <v>0</v>
      </c>
      <c r="BV919" s="7">
        <f>IF(BW918&gt;0,BV918,0)</f>
        <v>0</v>
      </c>
      <c r="BW919" s="7">
        <f>IF(ROUND(BT919-BV919,2)&gt;0,ROUND(BT919-BV919,2),0)</f>
        <v>0</v>
      </c>
      <c r="CB919">
        <v>917</v>
      </c>
      <c r="CC919" s="7">
        <f>IF(DB918&gt;0,CC918-1000,CC918)</f>
        <v>0</v>
      </c>
      <c r="CD919" s="20">
        <f>IF(DB918&gt;0,ROUND(PMT($F$92/12,$F$96*12,-CC919),5),0)</f>
        <v>0</v>
      </c>
      <c r="CE919" s="15">
        <f>IF(DB918&gt;0,ROUND(CC919*$CE$1/1000,2),0)</f>
        <v>0</v>
      </c>
      <c r="CF919" s="9">
        <f>INT(CE919)</f>
        <v>0</v>
      </c>
      <c r="CG919" s="23">
        <f>INT((CE919-CF919)*10)/10</f>
        <v>0</v>
      </c>
      <c r="CH919" s="17">
        <f>CE919-CF919-CG919</f>
        <v>0</v>
      </c>
      <c r="CI919" s="23">
        <f>IF(OR(CH919=0.05,CH919=0),CH919,IF(AND(CH919&gt;0.051,CH919&lt;0.1),0.1,IF(AND(CH919&gt;0.001,CH919&lt;0.05),0.05,CH919)))</f>
        <v>0</v>
      </c>
      <c r="CJ919" s="23">
        <f>CF919+CG919+CI919</f>
        <v>0</v>
      </c>
      <c r="CK919" s="15">
        <f>IF(DB918&gt;0,ROUND($CD$1*$CK$1,2),0)</f>
        <v>0</v>
      </c>
      <c r="CL919" s="22">
        <v>0</v>
      </c>
      <c r="CM919" s="22">
        <f>IF(DB918&gt;0,ROUND($CD$1*$CM$1,2),0)</f>
        <v>0</v>
      </c>
      <c r="CN919" s="22">
        <f>IF(DB918&gt;0,ROUND($CD$1*$CN$1,2),0)</f>
        <v>0</v>
      </c>
      <c r="CO919" s="22">
        <f>IF(DB918&gt;0,ROUND($CD$1*$CO$1,2),0)</f>
        <v>0</v>
      </c>
      <c r="CP919" s="22">
        <f>IF(DB918&gt;0,ROUND($CD$1*$CP$1,2),0)</f>
        <v>0</v>
      </c>
      <c r="CQ919" s="15">
        <f>IF(DB918&gt;0,CK919+SUM(CM919:CP919),0)</f>
        <v>0</v>
      </c>
      <c r="CR919" s="22">
        <f>IF(DB918&gt;0,ROUND(CQ919/12,2),0)</f>
        <v>0</v>
      </c>
      <c r="CS919" s="9">
        <f>INT(CR919)</f>
        <v>0</v>
      </c>
      <c r="CT919" s="23">
        <f>INT((CR919-CS919)*10)/10</f>
        <v>0</v>
      </c>
      <c r="CU919" s="17">
        <f>CR919-CS919-CT919</f>
        <v>0</v>
      </c>
      <c r="CV919" s="23">
        <f>IF(OR(CU919=0.05,CU919=0),CU919,IF(AND(CU919&gt;0.051,CU919&lt;0.1),0.1,IF(AND(CU919&gt;0.001,CU919&lt;0.05),0.05,CU919)))</f>
        <v>0</v>
      </c>
      <c r="CW919" s="23">
        <f>CS919+CT919+CV919</f>
        <v>0</v>
      </c>
      <c r="CX919">
        <f>IF(DB918&gt;0,CX918,0)</f>
        <v>0</v>
      </c>
      <c r="CY919" s="7">
        <f>ROUND(CD919+CJ919+CW919+CX919,2)</f>
        <v>0</v>
      </c>
      <c r="CZ919" s="7">
        <f>IF(AND(CY919&gt;0,CY920=0),CY919,0)</f>
        <v>0</v>
      </c>
      <c r="DA919" s="7">
        <f>IF(DB918&gt;0,DA918,0)</f>
        <v>0</v>
      </c>
      <c r="DB919" s="7">
        <f>IF(ROUND(CY919-DA919,2)&gt;0,ROUND(CY919-DA919,2),0)</f>
        <v>0</v>
      </c>
      <c r="EB919">
        <v>917</v>
      </c>
      <c r="EC919" s="7">
        <f>IF(FB918&gt;0,EC918-1000,EC918)</f>
        <v>0</v>
      </c>
      <c r="ED919" s="20">
        <f>IF(FB918&gt;0,ROUND(PMT($F$92/12,$F$96*12,-EC919),5),0)</f>
        <v>0</v>
      </c>
      <c r="EE919" s="15">
        <f>IF(FB918&gt;0,ROUND(EC919*$EE$1/1000,2),0)</f>
        <v>0</v>
      </c>
      <c r="EF919" s="9">
        <f>INT(EE919)</f>
        <v>0</v>
      </c>
      <c r="EG919" s="23">
        <f>INT((EE919-EF919)*10)/10</f>
        <v>0</v>
      </c>
      <c r="EH919" s="17">
        <f>EE919-EF919-EG919</f>
        <v>0</v>
      </c>
      <c r="EI919" s="23">
        <f>IF(OR(EH919=0.05,EH919=0),EH919,IF(AND(EH919&gt;0.051,EH919&lt;0.1),0.1,IF(AND(EH919&gt;0.001,EH919&lt;0.05),0.05,EH919)))</f>
        <v>0</v>
      </c>
      <c r="EJ919" s="23">
        <f>EF919+EG919+EI919</f>
        <v>0</v>
      </c>
      <c r="EK919" s="15">
        <f>IF(FB918&gt;0,ROUND($ED$1*$EK$1,2),0)</f>
        <v>0</v>
      </c>
      <c r="EL919" s="22">
        <v>0</v>
      </c>
      <c r="EM919" s="22">
        <f>IF(FB918&gt;0,ROUND($ED$1*$EM$1,0),0)</f>
        <v>0</v>
      </c>
      <c r="EN919" s="22">
        <f>IF(FB918&gt;0,ROUND($ED$1*$EN$1,2),0)</f>
        <v>0</v>
      </c>
      <c r="EO919" s="22">
        <f>IF(FB918&gt;0,ROUND($ED$1*$EO$1,2),0)</f>
        <v>0</v>
      </c>
      <c r="EP919" s="22">
        <f>IF(FB918&gt;0,ROUND($ED$1*$EP$1,2),0)</f>
        <v>0</v>
      </c>
      <c r="EQ919" s="15">
        <f>IF(FB918&gt;0,EK919+SUM(EM919:EP919),0)</f>
        <v>0</v>
      </c>
      <c r="ER919" s="22">
        <f>IF(FB918&gt;0,ROUND(EQ919/12,2),0)</f>
        <v>0</v>
      </c>
      <c r="ES919" s="9">
        <f>INT(ER919)</f>
        <v>0</v>
      </c>
      <c r="ET919" s="23">
        <f>INT((ER919-ES919)*10)/10</f>
        <v>0</v>
      </c>
      <c r="EU919" s="17">
        <f>ER919-ES919-ET919</f>
        <v>0</v>
      </c>
      <c r="EV919" s="23">
        <f>IF(OR(EU919=0.05,EU919=0),EU919,IF(AND(EU919&gt;0.051,EU919&lt;0.1),0.1,IF(AND(EU919&gt;0.001,EU919&lt;0.05),0.05,EU919)))</f>
        <v>0</v>
      </c>
      <c r="EW919" s="23">
        <f>ES919+ET919+EV919</f>
        <v>0</v>
      </c>
      <c r="EX919">
        <f>IF(FB918&gt;0,EX918,0)</f>
        <v>0</v>
      </c>
      <c r="EY919" s="7">
        <f>ROUND(ED919+EJ919+EW919+EX919,2)</f>
        <v>0</v>
      </c>
      <c r="EZ919" s="7">
        <f>IF(AND(EY919&gt;0,EY920=0),EY919,0)</f>
        <v>0</v>
      </c>
      <c r="FA919" s="7">
        <f>IF(FB918&gt;0,FA918,0)</f>
        <v>0</v>
      </c>
      <c r="FB919" s="7">
        <f>IF(ROUND(EY919-FA919,2)&gt;0,ROUND(EY919-FA919,2),0)</f>
        <v>0</v>
      </c>
      <c r="GB919">
        <v>917</v>
      </c>
      <c r="GC919" s="7">
        <f>IF(HB918&gt;0,GC918-1000,GC918)</f>
        <v>0</v>
      </c>
      <c r="GD919" s="20">
        <f>IF(HB918&gt;0,ROUND(PMT($F$92/12,$F$96*12,-GC919),5),0)</f>
        <v>0</v>
      </c>
      <c r="GE919" s="15">
        <f>IF(HB918&gt;0,ROUND(GC919*$GE$1/1000,2),0)</f>
        <v>0</v>
      </c>
      <c r="GF919" s="9">
        <f>INT(GE919)</f>
        <v>0</v>
      </c>
      <c r="GG919" s="23">
        <f>INT((GE919-GF919)*10)/10</f>
        <v>0</v>
      </c>
      <c r="GH919" s="17">
        <f>GE919-GF919-GG919</f>
        <v>0</v>
      </c>
      <c r="GI919" s="23">
        <f>IF(OR(GH919=0.05,GH919=0),GH919,IF(AND(GH919&gt;0.051,GH919&lt;0.1),0.1,IF(AND(GH919&gt;0.001,GH919&lt;0.05),0.05,GH919)))</f>
        <v>0</v>
      </c>
      <c r="GJ919" s="23">
        <f>GF919+GG919+GI919</f>
        <v>0</v>
      </c>
      <c r="GK919" s="15">
        <f>IF(HB918&gt;0,ROUND($GD$1*$GK$1,2),0)</f>
        <v>0</v>
      </c>
      <c r="GL919" s="22">
        <v>0</v>
      </c>
      <c r="GM919" s="22">
        <f>IF(HB918&gt;0,ROUND($GD$1*$GM$1,0),0)</f>
        <v>0</v>
      </c>
      <c r="GN919" s="22">
        <f>IF(HB918&gt;0,ROUND($GD$1*$GN$1,2),0)</f>
        <v>0</v>
      </c>
      <c r="GO919" s="22">
        <f>IF(HB918&gt;0,ROUND($GD$1*$GO$1,2),0)</f>
        <v>0</v>
      </c>
      <c r="GP919" s="22">
        <f>IF(HB918&gt;0,ROUND($GD$1*$GP$1,2),0)</f>
        <v>0</v>
      </c>
      <c r="GQ919" s="15">
        <f>IF(HB918&gt;0,GK919+SUM(GM919:GP919),0)</f>
        <v>0</v>
      </c>
      <c r="GR919" s="22">
        <f>IF(HB918&gt;0,ROUND(GQ919/12,2),0)</f>
        <v>0</v>
      </c>
      <c r="GS919" s="9">
        <f>INT(GR919)</f>
        <v>0</v>
      </c>
      <c r="GT919" s="23">
        <f>INT((GR919-GS919)*10)/10</f>
        <v>0</v>
      </c>
      <c r="GU919" s="17">
        <f>GR919-GS919-GT919</f>
        <v>0</v>
      </c>
      <c r="GV919" s="23">
        <f>IF(OR(GU919=0.05,GU919=0),GU919,IF(AND(GU919&gt;0.051,GU919&lt;0.1),0.1,IF(AND(GU919&gt;0.001,GU919&lt;0.05),0.05,GU919)))</f>
        <v>0</v>
      </c>
      <c r="GW919" s="23">
        <f>GS919+GT919+GV919</f>
        <v>0</v>
      </c>
      <c r="GX919">
        <f>IF(HB918&gt;0,GX918,0)</f>
        <v>0</v>
      </c>
      <c r="GY919" s="7">
        <f>ROUND(GD919+GJ919+GW919+GX919,2)</f>
        <v>0</v>
      </c>
      <c r="GZ919" s="7">
        <f>IF(AND(GY919&gt;0,GY920=0),GY919,0)</f>
        <v>0</v>
      </c>
      <c r="HA919" s="7">
        <f>IF(HB918&gt;0,HA918,0)</f>
        <v>0</v>
      </c>
      <c r="HB919" s="7">
        <f>IF(ROUND(GY919-HA919,2)&gt;0,ROUND(GY919-HA919,2),0)</f>
        <v>0</v>
      </c>
    </row>
    <row r="920" spans="1:235">
      <c r="BB920">
        <v>918</v>
      </c>
      <c r="BC920" s="7">
        <f>IF(BW919&gt;0,BC919-1000,BC919)</f>
        <v>0</v>
      </c>
      <c r="BD920" s="20">
        <f>IF(BW919&gt;0,ROUND(PMT($F$92/12,$F$96*12,-BC920),5),0)</f>
        <v>0</v>
      </c>
      <c r="BE920" s="15">
        <f>IF(BW919&gt;0,ROUND(BC920*$E$1/1000,2),0)</f>
        <v>0</v>
      </c>
      <c r="BF920" s="15">
        <f>IF(BW919&gt;0,ROUND(MIN(BC920,$F$168)*$BF$1,2),0)</f>
        <v>0</v>
      </c>
      <c r="BG920" s="22">
        <v>0</v>
      </c>
      <c r="BH920" s="22">
        <f>IF(BW919&gt;0,ROUND(MIN(BC920,$F$168)*$BH$1,0),0)</f>
        <v>0</v>
      </c>
      <c r="BI920" s="22">
        <f>IF(BW919&gt;0,ROUND(MIN(BC920,$F$168)*$BI$1,2),0)</f>
        <v>0</v>
      </c>
      <c r="BJ920" s="22">
        <f>IF(BW919&gt;0,ROUND(MIN(BC920,$F$168)*$BJ$1,2),0)</f>
        <v>0</v>
      </c>
      <c r="BK920" s="22">
        <f>IF(BW919&gt;0,ROUND(MIN(BC920,$F$168)*$BK$1,2),0)</f>
        <v>0</v>
      </c>
      <c r="BL920" s="15">
        <f>IF(BW919&gt;0,BF920+SUM(BH920:BK920),0)</f>
        <v>0</v>
      </c>
      <c r="BM920" s="22">
        <f>IF(BW919&gt;0,ROUND(BL920/12,2),0)</f>
        <v>0</v>
      </c>
      <c r="BN920" s="9">
        <f>INT(BM920)</f>
        <v>0</v>
      </c>
      <c r="BO920" s="23">
        <f>INT((BM920-BN920)*10)/10</f>
        <v>0</v>
      </c>
      <c r="BP920" s="17">
        <f>BM920-BN920-BO920</f>
        <v>0</v>
      </c>
      <c r="BQ920" s="23">
        <f>IF(OR(BP920=0.05,BP920=0),BP920,IF(AND(BP920&gt;0.051,BP920&lt;0.1),0.1,IF(AND(BP920&gt;0.001,BP920&lt;0.05),0.05,BP920)))</f>
        <v>0</v>
      </c>
      <c r="BR920" s="23">
        <f>BN920+BO920+BQ920</f>
        <v>0</v>
      </c>
      <c r="BS920">
        <f>IF(BW919&gt;0,BS919,0)</f>
        <v>0</v>
      </c>
      <c r="BT920" s="7">
        <f>SUM(BD920:BE920)+BR920+BS920</f>
        <v>0</v>
      </c>
      <c r="BU920" s="7">
        <f>IF(AND(BT920&gt;0,BT921=0),BT920,0)</f>
        <v>0</v>
      </c>
      <c r="BV920" s="7">
        <f>IF(BW919&gt;0,BV919,0)</f>
        <v>0</v>
      </c>
      <c r="BW920" s="7">
        <f>IF(ROUND(BT920-BV920,2)&gt;0,ROUND(BT920-BV920,2),0)</f>
        <v>0</v>
      </c>
      <c r="CB920">
        <v>918</v>
      </c>
      <c r="CC920" s="7">
        <f>IF(DB919&gt;0,CC919-1000,CC919)</f>
        <v>0</v>
      </c>
      <c r="CD920" s="20">
        <f>IF(DB919&gt;0,ROUND(PMT($F$92/12,$F$96*12,-CC920),5),0)</f>
        <v>0</v>
      </c>
      <c r="CE920" s="15">
        <f>IF(DB919&gt;0,ROUND(CC920*$CE$1/1000,2),0)</f>
        <v>0</v>
      </c>
      <c r="CF920" s="9">
        <f>INT(CE920)</f>
        <v>0</v>
      </c>
      <c r="CG920" s="23">
        <f>INT((CE920-CF920)*10)/10</f>
        <v>0</v>
      </c>
      <c r="CH920" s="17">
        <f>CE920-CF920-CG920</f>
        <v>0</v>
      </c>
      <c r="CI920" s="23">
        <f>IF(OR(CH920=0.05,CH920=0),CH920,IF(AND(CH920&gt;0.051,CH920&lt;0.1),0.1,IF(AND(CH920&gt;0.001,CH920&lt;0.05),0.05,CH920)))</f>
        <v>0</v>
      </c>
      <c r="CJ920" s="23">
        <f>CF920+CG920+CI920</f>
        <v>0</v>
      </c>
      <c r="CK920" s="15">
        <f>IF(DB919&gt;0,ROUND($CD$1*$CK$1,2),0)</f>
        <v>0</v>
      </c>
      <c r="CL920" s="22">
        <v>0</v>
      </c>
      <c r="CM920" s="22">
        <f>IF(DB919&gt;0,ROUND($CD$1*$CM$1,2),0)</f>
        <v>0</v>
      </c>
      <c r="CN920" s="22">
        <f>IF(DB919&gt;0,ROUND($CD$1*$CN$1,2),0)</f>
        <v>0</v>
      </c>
      <c r="CO920" s="22">
        <f>IF(DB919&gt;0,ROUND($CD$1*$CO$1,2),0)</f>
        <v>0</v>
      </c>
      <c r="CP920" s="22">
        <f>IF(DB919&gt;0,ROUND($CD$1*$CP$1,2),0)</f>
        <v>0</v>
      </c>
      <c r="CQ920" s="15">
        <f>IF(DB919&gt;0,CK920+SUM(CM920:CP920),0)</f>
        <v>0</v>
      </c>
      <c r="CR920" s="22">
        <f>IF(DB919&gt;0,ROUND(CQ920/12,2),0)</f>
        <v>0</v>
      </c>
      <c r="CS920" s="9">
        <f>INT(CR920)</f>
        <v>0</v>
      </c>
      <c r="CT920" s="23">
        <f>INT((CR920-CS920)*10)/10</f>
        <v>0</v>
      </c>
      <c r="CU920" s="17">
        <f>CR920-CS920-CT920</f>
        <v>0</v>
      </c>
      <c r="CV920" s="23">
        <f>IF(OR(CU920=0.05,CU920=0),CU920,IF(AND(CU920&gt;0.051,CU920&lt;0.1),0.1,IF(AND(CU920&gt;0.001,CU920&lt;0.05),0.05,CU920)))</f>
        <v>0</v>
      </c>
      <c r="CW920" s="23">
        <f>CS920+CT920+CV920</f>
        <v>0</v>
      </c>
      <c r="CX920">
        <f>IF(DB919&gt;0,CX919,0)</f>
        <v>0</v>
      </c>
      <c r="CY920" s="7">
        <f>ROUND(CD920+CJ920+CW920+CX920,2)</f>
        <v>0</v>
      </c>
      <c r="CZ920" s="7">
        <f>IF(AND(CY920&gt;0,CY921=0),CY920,0)</f>
        <v>0</v>
      </c>
      <c r="DA920" s="7">
        <f>IF(DB919&gt;0,DA919,0)</f>
        <v>0</v>
      </c>
      <c r="DB920" s="7">
        <f>IF(ROUND(CY920-DA920,2)&gt;0,ROUND(CY920-DA920,2),0)</f>
        <v>0</v>
      </c>
      <c r="EB920">
        <v>918</v>
      </c>
      <c r="EC920" s="7">
        <f>IF(FB919&gt;0,EC919-1000,EC919)</f>
        <v>0</v>
      </c>
      <c r="ED920" s="20">
        <f>IF(FB919&gt;0,ROUND(PMT($F$92/12,$F$96*12,-EC920),5),0)</f>
        <v>0</v>
      </c>
      <c r="EE920" s="15">
        <f>IF(FB919&gt;0,ROUND(EC920*$EE$1/1000,2),0)</f>
        <v>0</v>
      </c>
      <c r="EF920" s="9">
        <f>INT(EE920)</f>
        <v>0</v>
      </c>
      <c r="EG920" s="23">
        <f>INT((EE920-EF920)*10)/10</f>
        <v>0</v>
      </c>
      <c r="EH920" s="17">
        <f>EE920-EF920-EG920</f>
        <v>0</v>
      </c>
      <c r="EI920" s="23">
        <f>IF(OR(EH920=0.05,EH920=0),EH920,IF(AND(EH920&gt;0.051,EH920&lt;0.1),0.1,IF(AND(EH920&gt;0.001,EH920&lt;0.05),0.05,EH920)))</f>
        <v>0</v>
      </c>
      <c r="EJ920" s="23">
        <f>EF920+EG920+EI920</f>
        <v>0</v>
      </c>
      <c r="EK920" s="15">
        <f>IF(FB919&gt;0,ROUND($ED$1*$EK$1,2),0)</f>
        <v>0</v>
      </c>
      <c r="EL920" s="22">
        <v>0</v>
      </c>
      <c r="EM920" s="22">
        <f>IF(FB919&gt;0,ROUND($ED$1*$EM$1,0),0)</f>
        <v>0</v>
      </c>
      <c r="EN920" s="22">
        <f>IF(FB919&gt;0,ROUND($ED$1*$EN$1,2),0)</f>
        <v>0</v>
      </c>
      <c r="EO920" s="22">
        <f>IF(FB919&gt;0,ROUND($ED$1*$EO$1,2),0)</f>
        <v>0</v>
      </c>
      <c r="EP920" s="22">
        <f>IF(FB919&gt;0,ROUND($ED$1*$EP$1,2),0)</f>
        <v>0</v>
      </c>
      <c r="EQ920" s="15">
        <f>IF(FB919&gt;0,EK920+SUM(EM920:EP920),0)</f>
        <v>0</v>
      </c>
      <c r="ER920" s="22">
        <f>IF(FB919&gt;0,ROUND(EQ920/12,2),0)</f>
        <v>0</v>
      </c>
      <c r="ES920" s="9">
        <f>INT(ER920)</f>
        <v>0</v>
      </c>
      <c r="ET920" s="23">
        <f>INT((ER920-ES920)*10)/10</f>
        <v>0</v>
      </c>
      <c r="EU920" s="17">
        <f>ER920-ES920-ET920</f>
        <v>0</v>
      </c>
      <c r="EV920" s="23">
        <f>IF(OR(EU920=0.05,EU920=0),EU920,IF(AND(EU920&gt;0.051,EU920&lt;0.1),0.1,IF(AND(EU920&gt;0.001,EU920&lt;0.05),0.05,EU920)))</f>
        <v>0</v>
      </c>
      <c r="EW920" s="23">
        <f>ES920+ET920+EV920</f>
        <v>0</v>
      </c>
      <c r="EX920">
        <f>IF(FB919&gt;0,EX919,0)</f>
        <v>0</v>
      </c>
      <c r="EY920" s="7">
        <f>ROUND(ED920+EJ920+EW920+EX920,2)</f>
        <v>0</v>
      </c>
      <c r="EZ920" s="7">
        <f>IF(AND(EY920&gt;0,EY921=0),EY920,0)</f>
        <v>0</v>
      </c>
      <c r="FA920" s="7">
        <f>IF(FB919&gt;0,FA919,0)</f>
        <v>0</v>
      </c>
      <c r="FB920" s="7">
        <f>IF(ROUND(EY920-FA920,2)&gt;0,ROUND(EY920-FA920,2),0)</f>
        <v>0</v>
      </c>
      <c r="GB920">
        <v>918</v>
      </c>
      <c r="GC920" s="7">
        <f>IF(HB919&gt;0,GC919-1000,GC919)</f>
        <v>0</v>
      </c>
      <c r="GD920" s="20">
        <f>IF(HB919&gt;0,ROUND(PMT($F$92/12,$F$96*12,-GC920),5),0)</f>
        <v>0</v>
      </c>
      <c r="GE920" s="15">
        <f>IF(HB919&gt;0,ROUND(GC920*$GE$1/1000,2),0)</f>
        <v>0</v>
      </c>
      <c r="GF920" s="9">
        <f>INT(GE920)</f>
        <v>0</v>
      </c>
      <c r="GG920" s="23">
        <f>INT((GE920-GF920)*10)/10</f>
        <v>0</v>
      </c>
      <c r="GH920" s="17">
        <f>GE920-GF920-GG920</f>
        <v>0</v>
      </c>
      <c r="GI920" s="23">
        <f>IF(OR(GH920=0.05,GH920=0),GH920,IF(AND(GH920&gt;0.051,GH920&lt;0.1),0.1,IF(AND(GH920&gt;0.001,GH920&lt;0.05),0.05,GH920)))</f>
        <v>0</v>
      </c>
      <c r="GJ920" s="23">
        <f>GF920+GG920+GI920</f>
        <v>0</v>
      </c>
      <c r="GK920" s="15">
        <f>IF(HB919&gt;0,ROUND($GD$1*$GK$1,2),0)</f>
        <v>0</v>
      </c>
      <c r="GL920" s="22">
        <v>0</v>
      </c>
      <c r="GM920" s="22">
        <f>IF(HB919&gt;0,ROUND($GD$1*$GM$1,0),0)</f>
        <v>0</v>
      </c>
      <c r="GN920" s="22">
        <f>IF(HB919&gt;0,ROUND($GD$1*$GN$1,2),0)</f>
        <v>0</v>
      </c>
      <c r="GO920" s="22">
        <f>IF(HB919&gt;0,ROUND($GD$1*$GO$1,2),0)</f>
        <v>0</v>
      </c>
      <c r="GP920" s="22">
        <f>IF(HB919&gt;0,ROUND($GD$1*$GP$1,2),0)</f>
        <v>0</v>
      </c>
      <c r="GQ920" s="15">
        <f>IF(HB919&gt;0,GK920+SUM(GM920:GP920),0)</f>
        <v>0</v>
      </c>
      <c r="GR920" s="22">
        <f>IF(HB919&gt;0,ROUND(GQ920/12,2),0)</f>
        <v>0</v>
      </c>
      <c r="GS920" s="9">
        <f>INT(GR920)</f>
        <v>0</v>
      </c>
      <c r="GT920" s="23">
        <f>INT((GR920-GS920)*10)/10</f>
        <v>0</v>
      </c>
      <c r="GU920" s="17">
        <f>GR920-GS920-GT920</f>
        <v>0</v>
      </c>
      <c r="GV920" s="23">
        <f>IF(OR(GU920=0.05,GU920=0),GU920,IF(AND(GU920&gt;0.051,GU920&lt;0.1),0.1,IF(AND(GU920&gt;0.001,GU920&lt;0.05),0.05,GU920)))</f>
        <v>0</v>
      </c>
      <c r="GW920" s="23">
        <f>GS920+GT920+GV920</f>
        <v>0</v>
      </c>
      <c r="GX920">
        <f>IF(HB919&gt;0,GX919,0)</f>
        <v>0</v>
      </c>
      <c r="GY920" s="7">
        <f>ROUND(GD920+GJ920+GW920+GX920,2)</f>
        <v>0</v>
      </c>
      <c r="GZ920" s="7">
        <f>IF(AND(GY920&gt;0,GY921=0),GY920,0)</f>
        <v>0</v>
      </c>
      <c r="HA920" s="7">
        <f>IF(HB919&gt;0,HA919,0)</f>
        <v>0</v>
      </c>
      <c r="HB920" s="7">
        <f>IF(ROUND(GY920-HA920,2)&gt;0,ROUND(GY920-HA920,2),0)</f>
        <v>0</v>
      </c>
    </row>
    <row r="921" spans="1:235">
      <c r="BB921">
        <v>919</v>
      </c>
      <c r="BC921" s="7">
        <f>IF(BW920&gt;0,BC920-1000,BC920)</f>
        <v>0</v>
      </c>
      <c r="BD921" s="20">
        <f>IF(BW920&gt;0,ROUND(PMT($F$92/12,$F$96*12,-BC921),5),0)</f>
        <v>0</v>
      </c>
      <c r="BE921" s="15">
        <f>IF(BW920&gt;0,ROUND(BC921*$E$1/1000,2),0)</f>
        <v>0</v>
      </c>
      <c r="BF921" s="15">
        <f>IF(BW920&gt;0,ROUND(MIN(BC921,$F$168)*$BF$1,2),0)</f>
        <v>0</v>
      </c>
      <c r="BG921" s="22">
        <v>0</v>
      </c>
      <c r="BH921" s="22">
        <f>IF(BW920&gt;0,ROUND(MIN(BC921,$F$168)*$BH$1,0),0)</f>
        <v>0</v>
      </c>
      <c r="BI921" s="22">
        <f>IF(BW920&gt;0,ROUND(MIN(BC921,$F$168)*$BI$1,2),0)</f>
        <v>0</v>
      </c>
      <c r="BJ921" s="22">
        <f>IF(BW920&gt;0,ROUND(MIN(BC921,$F$168)*$BJ$1,2),0)</f>
        <v>0</v>
      </c>
      <c r="BK921" s="22">
        <f>IF(BW920&gt;0,ROUND(MIN(BC921,$F$168)*$BK$1,2),0)</f>
        <v>0</v>
      </c>
      <c r="BL921" s="15">
        <f>IF(BW920&gt;0,BF921+SUM(BH921:BK921),0)</f>
        <v>0</v>
      </c>
      <c r="BM921" s="22">
        <f>IF(BW920&gt;0,ROUND(BL921/12,2),0)</f>
        <v>0</v>
      </c>
      <c r="BN921" s="9">
        <f>INT(BM921)</f>
        <v>0</v>
      </c>
      <c r="BO921" s="23">
        <f>INT((BM921-BN921)*10)/10</f>
        <v>0</v>
      </c>
      <c r="BP921" s="17">
        <f>BM921-BN921-BO921</f>
        <v>0</v>
      </c>
      <c r="BQ921" s="23">
        <f>IF(OR(BP921=0.05,BP921=0),BP921,IF(AND(BP921&gt;0.051,BP921&lt;0.1),0.1,IF(AND(BP921&gt;0.001,BP921&lt;0.05),0.05,BP921)))</f>
        <v>0</v>
      </c>
      <c r="BR921" s="23">
        <f>BN921+BO921+BQ921</f>
        <v>0</v>
      </c>
      <c r="BS921">
        <f>IF(BW920&gt;0,BS920,0)</f>
        <v>0</v>
      </c>
      <c r="BT921" s="7">
        <f>SUM(BD921:BE921)+BR921+BS921</f>
        <v>0</v>
      </c>
      <c r="BU921" s="7">
        <f>IF(AND(BT921&gt;0,BT922=0),BT921,0)</f>
        <v>0</v>
      </c>
      <c r="BV921" s="7">
        <f>IF(BW920&gt;0,BV920,0)</f>
        <v>0</v>
      </c>
      <c r="BW921" s="7">
        <f>IF(ROUND(BT921-BV921,2)&gt;0,ROUND(BT921-BV921,2),0)</f>
        <v>0</v>
      </c>
      <c r="CB921">
        <v>919</v>
      </c>
      <c r="CC921" s="7">
        <f>IF(DB920&gt;0,CC920-1000,CC920)</f>
        <v>0</v>
      </c>
      <c r="CD921" s="20">
        <f>IF(DB920&gt;0,ROUND(PMT($F$92/12,$F$96*12,-CC921),5),0)</f>
        <v>0</v>
      </c>
      <c r="CE921" s="15">
        <f>IF(DB920&gt;0,ROUND(CC921*$CE$1/1000,2),0)</f>
        <v>0</v>
      </c>
      <c r="CF921" s="9">
        <f>INT(CE921)</f>
        <v>0</v>
      </c>
      <c r="CG921" s="23">
        <f>INT((CE921-CF921)*10)/10</f>
        <v>0</v>
      </c>
      <c r="CH921" s="17">
        <f>CE921-CF921-CG921</f>
        <v>0</v>
      </c>
      <c r="CI921" s="23">
        <f>IF(OR(CH921=0.05,CH921=0),CH921,IF(AND(CH921&gt;0.051,CH921&lt;0.1),0.1,IF(AND(CH921&gt;0.001,CH921&lt;0.05),0.05,CH921)))</f>
        <v>0</v>
      </c>
      <c r="CJ921" s="23">
        <f>CF921+CG921+CI921</f>
        <v>0</v>
      </c>
      <c r="CK921" s="15">
        <f>IF(DB920&gt;0,ROUND($CD$1*$CK$1,2),0)</f>
        <v>0</v>
      </c>
      <c r="CL921" s="22">
        <v>0</v>
      </c>
      <c r="CM921" s="22">
        <f>IF(DB920&gt;0,ROUND($CD$1*$CM$1,2),0)</f>
        <v>0</v>
      </c>
      <c r="CN921" s="22">
        <f>IF(DB920&gt;0,ROUND($CD$1*$CN$1,2),0)</f>
        <v>0</v>
      </c>
      <c r="CO921" s="22">
        <f>IF(DB920&gt;0,ROUND($CD$1*$CO$1,2),0)</f>
        <v>0</v>
      </c>
      <c r="CP921" s="22">
        <f>IF(DB920&gt;0,ROUND($CD$1*$CP$1,2),0)</f>
        <v>0</v>
      </c>
      <c r="CQ921" s="15">
        <f>IF(DB920&gt;0,CK921+SUM(CM921:CP921),0)</f>
        <v>0</v>
      </c>
      <c r="CR921" s="22">
        <f>IF(DB920&gt;0,ROUND(CQ921/12,2),0)</f>
        <v>0</v>
      </c>
      <c r="CS921" s="9">
        <f>INT(CR921)</f>
        <v>0</v>
      </c>
      <c r="CT921" s="23">
        <f>INT((CR921-CS921)*10)/10</f>
        <v>0</v>
      </c>
      <c r="CU921" s="17">
        <f>CR921-CS921-CT921</f>
        <v>0</v>
      </c>
      <c r="CV921" s="23">
        <f>IF(OR(CU921=0.05,CU921=0),CU921,IF(AND(CU921&gt;0.051,CU921&lt;0.1),0.1,IF(AND(CU921&gt;0.001,CU921&lt;0.05),0.05,CU921)))</f>
        <v>0</v>
      </c>
      <c r="CW921" s="23">
        <f>CS921+CT921+CV921</f>
        <v>0</v>
      </c>
      <c r="CX921">
        <f>IF(DB920&gt;0,CX920,0)</f>
        <v>0</v>
      </c>
      <c r="CY921" s="7">
        <f>ROUND(CD921+CJ921+CW921+CX921,2)</f>
        <v>0</v>
      </c>
      <c r="CZ921" s="7">
        <f>IF(AND(CY921&gt;0,CY922=0),CY921,0)</f>
        <v>0</v>
      </c>
      <c r="DA921" s="7">
        <f>IF(DB920&gt;0,DA920,0)</f>
        <v>0</v>
      </c>
      <c r="DB921" s="7">
        <f>IF(ROUND(CY921-DA921,2)&gt;0,ROUND(CY921-DA921,2),0)</f>
        <v>0</v>
      </c>
      <c r="EB921">
        <v>919</v>
      </c>
      <c r="EC921" s="7">
        <f>IF(FB920&gt;0,EC920-1000,EC920)</f>
        <v>0</v>
      </c>
      <c r="ED921" s="20">
        <f>IF(FB920&gt;0,ROUND(PMT($F$92/12,$F$96*12,-EC921),5),0)</f>
        <v>0</v>
      </c>
      <c r="EE921" s="15">
        <f>IF(FB920&gt;0,ROUND(EC921*$EE$1/1000,2),0)</f>
        <v>0</v>
      </c>
      <c r="EF921" s="9">
        <f>INT(EE921)</f>
        <v>0</v>
      </c>
      <c r="EG921" s="23">
        <f>INT((EE921-EF921)*10)/10</f>
        <v>0</v>
      </c>
      <c r="EH921" s="17">
        <f>EE921-EF921-EG921</f>
        <v>0</v>
      </c>
      <c r="EI921" s="23">
        <f>IF(OR(EH921=0.05,EH921=0),EH921,IF(AND(EH921&gt;0.051,EH921&lt;0.1),0.1,IF(AND(EH921&gt;0.001,EH921&lt;0.05),0.05,EH921)))</f>
        <v>0</v>
      </c>
      <c r="EJ921" s="23">
        <f>EF921+EG921+EI921</f>
        <v>0</v>
      </c>
      <c r="EK921" s="15">
        <f>IF(FB920&gt;0,ROUND($ED$1*$EK$1,2),0)</f>
        <v>0</v>
      </c>
      <c r="EL921" s="22">
        <v>0</v>
      </c>
      <c r="EM921" s="22">
        <f>IF(FB920&gt;0,ROUND($ED$1*$EM$1,0),0)</f>
        <v>0</v>
      </c>
      <c r="EN921" s="22">
        <f>IF(FB920&gt;0,ROUND($ED$1*$EN$1,2),0)</f>
        <v>0</v>
      </c>
      <c r="EO921" s="22">
        <f>IF(FB920&gt;0,ROUND($ED$1*$EO$1,2),0)</f>
        <v>0</v>
      </c>
      <c r="EP921" s="22">
        <f>IF(FB920&gt;0,ROUND($ED$1*$EP$1,2),0)</f>
        <v>0</v>
      </c>
      <c r="EQ921" s="15">
        <f>IF(FB920&gt;0,EK921+SUM(EM921:EP921),0)</f>
        <v>0</v>
      </c>
      <c r="ER921" s="22">
        <f>IF(FB920&gt;0,ROUND(EQ921/12,2),0)</f>
        <v>0</v>
      </c>
      <c r="ES921" s="9">
        <f>INT(ER921)</f>
        <v>0</v>
      </c>
      <c r="ET921" s="23">
        <f>INT((ER921-ES921)*10)/10</f>
        <v>0</v>
      </c>
      <c r="EU921" s="17">
        <f>ER921-ES921-ET921</f>
        <v>0</v>
      </c>
      <c r="EV921" s="23">
        <f>IF(OR(EU921=0.05,EU921=0),EU921,IF(AND(EU921&gt;0.051,EU921&lt;0.1),0.1,IF(AND(EU921&gt;0.001,EU921&lt;0.05),0.05,EU921)))</f>
        <v>0</v>
      </c>
      <c r="EW921" s="23">
        <f>ES921+ET921+EV921</f>
        <v>0</v>
      </c>
      <c r="EX921">
        <f>IF(FB920&gt;0,EX920,0)</f>
        <v>0</v>
      </c>
      <c r="EY921" s="7">
        <f>ROUND(ED921+EJ921+EW921+EX921,2)</f>
        <v>0</v>
      </c>
      <c r="EZ921" s="7">
        <f>IF(AND(EY921&gt;0,EY922=0),EY921,0)</f>
        <v>0</v>
      </c>
      <c r="FA921" s="7">
        <f>IF(FB920&gt;0,FA920,0)</f>
        <v>0</v>
      </c>
      <c r="FB921" s="7">
        <f>IF(ROUND(EY921-FA921,2)&gt;0,ROUND(EY921-FA921,2),0)</f>
        <v>0</v>
      </c>
      <c r="GB921">
        <v>919</v>
      </c>
      <c r="GC921" s="7">
        <f>IF(HB920&gt;0,GC920-1000,GC920)</f>
        <v>0</v>
      </c>
      <c r="GD921" s="20">
        <f>IF(HB920&gt;0,ROUND(PMT($F$92/12,$F$96*12,-GC921),5),0)</f>
        <v>0</v>
      </c>
      <c r="GE921" s="15">
        <f>IF(HB920&gt;0,ROUND(GC921*$GE$1/1000,2),0)</f>
        <v>0</v>
      </c>
      <c r="GF921" s="9">
        <f>INT(GE921)</f>
        <v>0</v>
      </c>
      <c r="GG921" s="23">
        <f>INT((GE921-GF921)*10)/10</f>
        <v>0</v>
      </c>
      <c r="GH921" s="17">
        <f>GE921-GF921-GG921</f>
        <v>0</v>
      </c>
      <c r="GI921" s="23">
        <f>IF(OR(GH921=0.05,GH921=0),GH921,IF(AND(GH921&gt;0.051,GH921&lt;0.1),0.1,IF(AND(GH921&gt;0.001,GH921&lt;0.05),0.05,GH921)))</f>
        <v>0</v>
      </c>
      <c r="GJ921" s="23">
        <f>GF921+GG921+GI921</f>
        <v>0</v>
      </c>
      <c r="GK921" s="15">
        <f>IF(HB920&gt;0,ROUND($GD$1*$GK$1,2),0)</f>
        <v>0</v>
      </c>
      <c r="GL921" s="22">
        <v>0</v>
      </c>
      <c r="GM921" s="22">
        <f>IF(HB920&gt;0,ROUND($GD$1*$GM$1,0),0)</f>
        <v>0</v>
      </c>
      <c r="GN921" s="22">
        <f>IF(HB920&gt;0,ROUND($GD$1*$GN$1,2),0)</f>
        <v>0</v>
      </c>
      <c r="GO921" s="22">
        <f>IF(HB920&gt;0,ROUND($GD$1*$GO$1,2),0)</f>
        <v>0</v>
      </c>
      <c r="GP921" s="22">
        <f>IF(HB920&gt;0,ROUND($GD$1*$GP$1,2),0)</f>
        <v>0</v>
      </c>
      <c r="GQ921" s="15">
        <f>IF(HB920&gt;0,GK921+SUM(GM921:GP921),0)</f>
        <v>0</v>
      </c>
      <c r="GR921" s="22">
        <f>IF(HB920&gt;0,ROUND(GQ921/12,2),0)</f>
        <v>0</v>
      </c>
      <c r="GS921" s="9">
        <f>INT(GR921)</f>
        <v>0</v>
      </c>
      <c r="GT921" s="23">
        <f>INT((GR921-GS921)*10)/10</f>
        <v>0</v>
      </c>
      <c r="GU921" s="17">
        <f>GR921-GS921-GT921</f>
        <v>0</v>
      </c>
      <c r="GV921" s="23">
        <f>IF(OR(GU921=0.05,GU921=0),GU921,IF(AND(GU921&gt;0.051,GU921&lt;0.1),0.1,IF(AND(GU921&gt;0.001,GU921&lt;0.05),0.05,GU921)))</f>
        <v>0</v>
      </c>
      <c r="GW921" s="23">
        <f>GS921+GT921+GV921</f>
        <v>0</v>
      </c>
      <c r="GX921">
        <f>IF(HB920&gt;0,GX920,0)</f>
        <v>0</v>
      </c>
      <c r="GY921" s="7">
        <f>ROUND(GD921+GJ921+GW921+GX921,2)</f>
        <v>0</v>
      </c>
      <c r="GZ921" s="7">
        <f>IF(AND(GY921&gt;0,GY922=0),GY921,0)</f>
        <v>0</v>
      </c>
      <c r="HA921" s="7">
        <f>IF(HB920&gt;0,HA920,0)</f>
        <v>0</v>
      </c>
      <c r="HB921" s="7">
        <f>IF(ROUND(GY921-HA921,2)&gt;0,ROUND(GY921-HA921,2),0)</f>
        <v>0</v>
      </c>
    </row>
    <row r="922" spans="1:235">
      <c r="BB922">
        <v>920</v>
      </c>
      <c r="BC922" s="7">
        <f>IF(BW921&gt;0,BC921-1000,BC921)</f>
        <v>0</v>
      </c>
      <c r="BD922" s="20">
        <f>IF(BW921&gt;0,ROUND(PMT($F$92/12,$F$96*12,-BC922),5),0)</f>
        <v>0</v>
      </c>
      <c r="BE922" s="15">
        <f>IF(BW921&gt;0,ROUND(BC922*$E$1/1000,2),0)</f>
        <v>0</v>
      </c>
      <c r="BF922" s="15">
        <f>IF(BW921&gt;0,ROUND(MIN(BC922,$F$168)*$BF$1,2),0)</f>
        <v>0</v>
      </c>
      <c r="BG922" s="22">
        <v>0</v>
      </c>
      <c r="BH922" s="22">
        <f>IF(BW921&gt;0,ROUND(MIN(BC922,$F$168)*$BH$1,0),0)</f>
        <v>0</v>
      </c>
      <c r="BI922" s="22">
        <f>IF(BW921&gt;0,ROUND(MIN(BC922,$F$168)*$BI$1,2),0)</f>
        <v>0</v>
      </c>
      <c r="BJ922" s="22">
        <f>IF(BW921&gt;0,ROUND(MIN(BC922,$F$168)*$BJ$1,2),0)</f>
        <v>0</v>
      </c>
      <c r="BK922" s="22">
        <f>IF(BW921&gt;0,ROUND(MIN(BC922,$F$168)*$BK$1,2),0)</f>
        <v>0</v>
      </c>
      <c r="BL922" s="15">
        <f>IF(BW921&gt;0,BF922+SUM(BH922:BK922),0)</f>
        <v>0</v>
      </c>
      <c r="BM922" s="22">
        <f>IF(BW921&gt;0,ROUND(BL922/12,2),0)</f>
        <v>0</v>
      </c>
      <c r="BN922" s="9">
        <f>INT(BM922)</f>
        <v>0</v>
      </c>
      <c r="BO922" s="23">
        <f>INT((BM922-BN922)*10)/10</f>
        <v>0</v>
      </c>
      <c r="BP922" s="17">
        <f>BM922-BN922-BO922</f>
        <v>0</v>
      </c>
      <c r="BQ922" s="23">
        <f>IF(OR(BP922=0.05,BP922=0),BP922,IF(AND(BP922&gt;0.051,BP922&lt;0.1),0.1,IF(AND(BP922&gt;0.001,BP922&lt;0.05),0.05,BP922)))</f>
        <v>0</v>
      </c>
      <c r="BR922" s="23">
        <f>BN922+BO922+BQ922</f>
        <v>0</v>
      </c>
      <c r="BS922">
        <f>IF(BW921&gt;0,BS921,0)</f>
        <v>0</v>
      </c>
      <c r="BT922" s="7">
        <f>SUM(BD922:BE922)+BR922+BS922</f>
        <v>0</v>
      </c>
      <c r="BU922" s="7">
        <f>IF(AND(BT922&gt;0,BT923=0),BT922,0)</f>
        <v>0</v>
      </c>
      <c r="BV922" s="7">
        <f>IF(BW921&gt;0,BV921,0)</f>
        <v>0</v>
      </c>
      <c r="BW922" s="7">
        <f>IF(ROUND(BT922-BV922,2)&gt;0,ROUND(BT922-BV922,2),0)</f>
        <v>0</v>
      </c>
      <c r="CB922">
        <v>920</v>
      </c>
      <c r="CC922" s="7">
        <f>IF(DB921&gt;0,CC921-1000,CC921)</f>
        <v>0</v>
      </c>
      <c r="CD922" s="20">
        <f>IF(DB921&gt;0,ROUND(PMT($F$92/12,$F$96*12,-CC922),5),0)</f>
        <v>0</v>
      </c>
      <c r="CE922" s="15">
        <f>IF(DB921&gt;0,ROUND(CC922*$CE$1/1000,2),0)</f>
        <v>0</v>
      </c>
      <c r="CF922" s="9">
        <f>INT(CE922)</f>
        <v>0</v>
      </c>
      <c r="CG922" s="23">
        <f>INT((CE922-CF922)*10)/10</f>
        <v>0</v>
      </c>
      <c r="CH922" s="17">
        <f>CE922-CF922-CG922</f>
        <v>0</v>
      </c>
      <c r="CI922" s="23">
        <f>IF(OR(CH922=0.05,CH922=0),CH922,IF(AND(CH922&gt;0.051,CH922&lt;0.1),0.1,IF(AND(CH922&gt;0.001,CH922&lt;0.05),0.05,CH922)))</f>
        <v>0</v>
      </c>
      <c r="CJ922" s="23">
        <f>CF922+CG922+CI922</f>
        <v>0</v>
      </c>
      <c r="CK922" s="15">
        <f>IF(DB921&gt;0,ROUND($CD$1*$CK$1,2),0)</f>
        <v>0</v>
      </c>
      <c r="CL922" s="22">
        <v>0</v>
      </c>
      <c r="CM922" s="22">
        <f>IF(DB921&gt;0,ROUND($CD$1*$CM$1,2),0)</f>
        <v>0</v>
      </c>
      <c r="CN922" s="22">
        <f>IF(DB921&gt;0,ROUND($CD$1*$CN$1,2),0)</f>
        <v>0</v>
      </c>
      <c r="CO922" s="22">
        <f>IF(DB921&gt;0,ROUND($CD$1*$CO$1,2),0)</f>
        <v>0</v>
      </c>
      <c r="CP922" s="22">
        <f>IF(DB921&gt;0,ROUND($CD$1*$CP$1,2),0)</f>
        <v>0</v>
      </c>
      <c r="CQ922" s="15">
        <f>IF(DB921&gt;0,CK922+SUM(CM922:CP922),0)</f>
        <v>0</v>
      </c>
      <c r="CR922" s="22">
        <f>IF(DB921&gt;0,ROUND(CQ922/12,2),0)</f>
        <v>0</v>
      </c>
      <c r="CS922" s="9">
        <f>INT(CR922)</f>
        <v>0</v>
      </c>
      <c r="CT922" s="23">
        <f>INT((CR922-CS922)*10)/10</f>
        <v>0</v>
      </c>
      <c r="CU922" s="17">
        <f>CR922-CS922-CT922</f>
        <v>0</v>
      </c>
      <c r="CV922" s="23">
        <f>IF(OR(CU922=0.05,CU922=0),CU922,IF(AND(CU922&gt;0.051,CU922&lt;0.1),0.1,IF(AND(CU922&gt;0.001,CU922&lt;0.05),0.05,CU922)))</f>
        <v>0</v>
      </c>
      <c r="CW922" s="23">
        <f>CS922+CT922+CV922</f>
        <v>0</v>
      </c>
      <c r="CX922">
        <f>IF(DB921&gt;0,CX921,0)</f>
        <v>0</v>
      </c>
      <c r="CY922" s="7">
        <f>ROUND(CD922+CJ922+CW922+CX922,2)</f>
        <v>0</v>
      </c>
      <c r="CZ922" s="7">
        <f>IF(AND(CY922&gt;0,CY923=0),CY922,0)</f>
        <v>0</v>
      </c>
      <c r="DA922" s="7">
        <f>IF(DB921&gt;0,DA921,0)</f>
        <v>0</v>
      </c>
      <c r="DB922" s="7">
        <f>IF(ROUND(CY922-DA922,2)&gt;0,ROUND(CY922-DA922,2),0)</f>
        <v>0</v>
      </c>
      <c r="EB922">
        <v>920</v>
      </c>
      <c r="EC922" s="7">
        <f>IF(FB921&gt;0,EC921-1000,EC921)</f>
        <v>0</v>
      </c>
      <c r="ED922" s="20">
        <f>IF(FB921&gt;0,ROUND(PMT($F$92/12,$F$96*12,-EC922),5),0)</f>
        <v>0</v>
      </c>
      <c r="EE922" s="15">
        <f>IF(FB921&gt;0,ROUND(EC922*$EE$1/1000,2),0)</f>
        <v>0</v>
      </c>
      <c r="EF922" s="9">
        <f>INT(EE922)</f>
        <v>0</v>
      </c>
      <c r="EG922" s="23">
        <f>INT((EE922-EF922)*10)/10</f>
        <v>0</v>
      </c>
      <c r="EH922" s="17">
        <f>EE922-EF922-EG922</f>
        <v>0</v>
      </c>
      <c r="EI922" s="23">
        <f>IF(OR(EH922=0.05,EH922=0),EH922,IF(AND(EH922&gt;0.051,EH922&lt;0.1),0.1,IF(AND(EH922&gt;0.001,EH922&lt;0.05),0.05,EH922)))</f>
        <v>0</v>
      </c>
      <c r="EJ922" s="23">
        <f>EF922+EG922+EI922</f>
        <v>0</v>
      </c>
      <c r="EK922" s="15">
        <f>IF(FB921&gt;0,ROUND($ED$1*$EK$1,2),0)</f>
        <v>0</v>
      </c>
      <c r="EL922" s="22">
        <v>0</v>
      </c>
      <c r="EM922" s="22">
        <f>IF(FB921&gt;0,ROUND($ED$1*$EM$1,0),0)</f>
        <v>0</v>
      </c>
      <c r="EN922" s="22">
        <f>IF(FB921&gt;0,ROUND($ED$1*$EN$1,2),0)</f>
        <v>0</v>
      </c>
      <c r="EO922" s="22">
        <f>IF(FB921&gt;0,ROUND($ED$1*$EO$1,2),0)</f>
        <v>0</v>
      </c>
      <c r="EP922" s="22">
        <f>IF(FB921&gt;0,ROUND($ED$1*$EP$1,2),0)</f>
        <v>0</v>
      </c>
      <c r="EQ922" s="15">
        <f>IF(FB921&gt;0,EK922+SUM(EM922:EP922),0)</f>
        <v>0</v>
      </c>
      <c r="ER922" s="22">
        <f>IF(FB921&gt;0,ROUND(EQ922/12,2),0)</f>
        <v>0</v>
      </c>
      <c r="ES922" s="9">
        <f>INT(ER922)</f>
        <v>0</v>
      </c>
      <c r="ET922" s="23">
        <f>INT((ER922-ES922)*10)/10</f>
        <v>0</v>
      </c>
      <c r="EU922" s="17">
        <f>ER922-ES922-ET922</f>
        <v>0</v>
      </c>
      <c r="EV922" s="23">
        <f>IF(OR(EU922=0.05,EU922=0),EU922,IF(AND(EU922&gt;0.051,EU922&lt;0.1),0.1,IF(AND(EU922&gt;0.001,EU922&lt;0.05),0.05,EU922)))</f>
        <v>0</v>
      </c>
      <c r="EW922" s="23">
        <f>ES922+ET922+EV922</f>
        <v>0</v>
      </c>
      <c r="EX922">
        <f>IF(FB921&gt;0,EX921,0)</f>
        <v>0</v>
      </c>
      <c r="EY922" s="7">
        <f>ROUND(ED922+EJ922+EW922+EX922,2)</f>
        <v>0</v>
      </c>
      <c r="EZ922" s="7">
        <f>IF(AND(EY922&gt;0,EY923=0),EY922,0)</f>
        <v>0</v>
      </c>
      <c r="FA922" s="7">
        <f>IF(FB921&gt;0,FA921,0)</f>
        <v>0</v>
      </c>
      <c r="FB922" s="7">
        <f>IF(ROUND(EY922-FA922,2)&gt;0,ROUND(EY922-FA922,2),0)</f>
        <v>0</v>
      </c>
      <c r="GB922">
        <v>920</v>
      </c>
      <c r="GC922" s="7">
        <f>IF(HB921&gt;0,GC921-1000,GC921)</f>
        <v>0</v>
      </c>
      <c r="GD922" s="20">
        <f>IF(HB921&gt;0,ROUND(PMT($F$92/12,$F$96*12,-GC922),5),0)</f>
        <v>0</v>
      </c>
      <c r="GE922" s="15">
        <f>IF(HB921&gt;0,ROUND(GC922*$GE$1/1000,2),0)</f>
        <v>0</v>
      </c>
      <c r="GF922" s="9">
        <f>INT(GE922)</f>
        <v>0</v>
      </c>
      <c r="GG922" s="23">
        <f>INT((GE922-GF922)*10)/10</f>
        <v>0</v>
      </c>
      <c r="GH922" s="17">
        <f>GE922-GF922-GG922</f>
        <v>0</v>
      </c>
      <c r="GI922" s="23">
        <f>IF(OR(GH922=0.05,GH922=0),GH922,IF(AND(GH922&gt;0.051,GH922&lt;0.1),0.1,IF(AND(GH922&gt;0.001,GH922&lt;0.05),0.05,GH922)))</f>
        <v>0</v>
      </c>
      <c r="GJ922" s="23">
        <f>GF922+GG922+GI922</f>
        <v>0</v>
      </c>
      <c r="GK922" s="15">
        <f>IF(HB921&gt;0,ROUND($GD$1*$GK$1,2),0)</f>
        <v>0</v>
      </c>
      <c r="GL922" s="22">
        <v>0</v>
      </c>
      <c r="GM922" s="22">
        <f>IF(HB921&gt;0,ROUND($GD$1*$GM$1,0),0)</f>
        <v>0</v>
      </c>
      <c r="GN922" s="22">
        <f>IF(HB921&gt;0,ROUND($GD$1*$GN$1,2),0)</f>
        <v>0</v>
      </c>
      <c r="GO922" s="22">
        <f>IF(HB921&gt;0,ROUND($GD$1*$GO$1,2),0)</f>
        <v>0</v>
      </c>
      <c r="GP922" s="22">
        <f>IF(HB921&gt;0,ROUND($GD$1*$GP$1,2),0)</f>
        <v>0</v>
      </c>
      <c r="GQ922" s="15">
        <f>IF(HB921&gt;0,GK922+SUM(GM922:GP922),0)</f>
        <v>0</v>
      </c>
      <c r="GR922" s="22">
        <f>IF(HB921&gt;0,ROUND(GQ922/12,2),0)</f>
        <v>0</v>
      </c>
      <c r="GS922" s="9">
        <f>INT(GR922)</f>
        <v>0</v>
      </c>
      <c r="GT922" s="23">
        <f>INT((GR922-GS922)*10)/10</f>
        <v>0</v>
      </c>
      <c r="GU922" s="17">
        <f>GR922-GS922-GT922</f>
        <v>0</v>
      </c>
      <c r="GV922" s="23">
        <f>IF(OR(GU922=0.05,GU922=0),GU922,IF(AND(GU922&gt;0.051,GU922&lt;0.1),0.1,IF(AND(GU922&gt;0.001,GU922&lt;0.05),0.05,GU922)))</f>
        <v>0</v>
      </c>
      <c r="GW922" s="23">
        <f>GS922+GT922+GV922</f>
        <v>0</v>
      </c>
      <c r="GX922">
        <f>IF(HB921&gt;0,GX921,0)</f>
        <v>0</v>
      </c>
      <c r="GY922" s="7">
        <f>ROUND(GD922+GJ922+GW922+GX922,2)</f>
        <v>0</v>
      </c>
      <c r="GZ922" s="7">
        <f>IF(AND(GY922&gt;0,GY923=0),GY922,0)</f>
        <v>0</v>
      </c>
      <c r="HA922" s="7">
        <f>IF(HB921&gt;0,HA921,0)</f>
        <v>0</v>
      </c>
      <c r="HB922" s="7">
        <f>IF(ROUND(GY922-HA922,2)&gt;0,ROUND(GY922-HA922,2),0)</f>
        <v>0</v>
      </c>
    </row>
    <row r="923" spans="1:235">
      <c r="BB923">
        <v>921</v>
      </c>
      <c r="BC923" s="7">
        <f>IF(BW922&gt;0,BC922-1000,BC922)</f>
        <v>0</v>
      </c>
      <c r="BD923" s="20">
        <f>IF(BW922&gt;0,ROUND(PMT($F$92/12,$F$96*12,-BC923),5),0)</f>
        <v>0</v>
      </c>
      <c r="BE923" s="15">
        <f>IF(BW922&gt;0,ROUND(BC923*$E$1/1000,2),0)</f>
        <v>0</v>
      </c>
      <c r="BF923" s="15">
        <f>IF(BW922&gt;0,ROUND(MIN(BC923,$F$168)*$BF$1,2),0)</f>
        <v>0</v>
      </c>
      <c r="BG923" s="22">
        <v>0</v>
      </c>
      <c r="BH923" s="22">
        <f>IF(BW922&gt;0,ROUND(MIN(BC923,$F$168)*$BH$1,0),0)</f>
        <v>0</v>
      </c>
      <c r="BI923" s="22">
        <f>IF(BW922&gt;0,ROUND(MIN(BC923,$F$168)*$BI$1,2),0)</f>
        <v>0</v>
      </c>
      <c r="BJ923" s="22">
        <f>IF(BW922&gt;0,ROUND(MIN(BC923,$F$168)*$BJ$1,2),0)</f>
        <v>0</v>
      </c>
      <c r="BK923" s="22">
        <f>IF(BW922&gt;0,ROUND(MIN(BC923,$F$168)*$BK$1,2),0)</f>
        <v>0</v>
      </c>
      <c r="BL923" s="15">
        <f>IF(BW922&gt;0,BF923+SUM(BH923:BK923),0)</f>
        <v>0</v>
      </c>
      <c r="BM923" s="22">
        <f>IF(BW922&gt;0,ROUND(BL923/12,2),0)</f>
        <v>0</v>
      </c>
      <c r="BN923" s="9">
        <f>INT(BM923)</f>
        <v>0</v>
      </c>
      <c r="BO923" s="23">
        <f>INT((BM923-BN923)*10)/10</f>
        <v>0</v>
      </c>
      <c r="BP923" s="17">
        <f>BM923-BN923-BO923</f>
        <v>0</v>
      </c>
      <c r="BQ923" s="23">
        <f>IF(OR(BP923=0.05,BP923=0),BP923,IF(AND(BP923&gt;0.051,BP923&lt;0.1),0.1,IF(AND(BP923&gt;0.001,BP923&lt;0.05),0.05,BP923)))</f>
        <v>0</v>
      </c>
      <c r="BR923" s="23">
        <f>BN923+BO923+BQ923</f>
        <v>0</v>
      </c>
      <c r="BS923">
        <f>IF(BW922&gt;0,BS922,0)</f>
        <v>0</v>
      </c>
      <c r="BT923" s="7">
        <f>SUM(BD923:BE923)+BR923+BS923</f>
        <v>0</v>
      </c>
      <c r="BU923" s="7">
        <f>IF(AND(BT923&gt;0,BT924=0),BT923,0)</f>
        <v>0</v>
      </c>
      <c r="BV923" s="7">
        <f>IF(BW922&gt;0,BV922,0)</f>
        <v>0</v>
      </c>
      <c r="BW923" s="7">
        <f>IF(ROUND(BT923-BV923,2)&gt;0,ROUND(BT923-BV923,2),0)</f>
        <v>0</v>
      </c>
      <c r="CB923">
        <v>921</v>
      </c>
      <c r="CC923" s="7">
        <f>IF(DB922&gt;0,CC922-1000,CC922)</f>
        <v>0</v>
      </c>
      <c r="CD923" s="20">
        <f>IF(DB922&gt;0,ROUND(PMT($F$92/12,$F$96*12,-CC923),5),0)</f>
        <v>0</v>
      </c>
      <c r="CE923" s="15">
        <f>IF(DB922&gt;0,ROUND(CC923*$CE$1/1000,2),0)</f>
        <v>0</v>
      </c>
      <c r="CF923" s="9">
        <f>INT(CE923)</f>
        <v>0</v>
      </c>
      <c r="CG923" s="23">
        <f>INT((CE923-CF923)*10)/10</f>
        <v>0</v>
      </c>
      <c r="CH923" s="17">
        <f>CE923-CF923-CG923</f>
        <v>0</v>
      </c>
      <c r="CI923" s="23">
        <f>IF(OR(CH923=0.05,CH923=0),CH923,IF(AND(CH923&gt;0.051,CH923&lt;0.1),0.1,IF(AND(CH923&gt;0.001,CH923&lt;0.05),0.05,CH923)))</f>
        <v>0</v>
      </c>
      <c r="CJ923" s="23">
        <f>CF923+CG923+CI923</f>
        <v>0</v>
      </c>
      <c r="CK923" s="15">
        <f>IF(DB922&gt;0,ROUND($CD$1*$CK$1,2),0)</f>
        <v>0</v>
      </c>
      <c r="CL923" s="22">
        <v>0</v>
      </c>
      <c r="CM923" s="22">
        <f>IF(DB922&gt;0,ROUND($CD$1*$CM$1,2),0)</f>
        <v>0</v>
      </c>
      <c r="CN923" s="22">
        <f>IF(DB922&gt;0,ROUND($CD$1*$CN$1,2),0)</f>
        <v>0</v>
      </c>
      <c r="CO923" s="22">
        <f>IF(DB922&gt;0,ROUND($CD$1*$CO$1,2),0)</f>
        <v>0</v>
      </c>
      <c r="CP923" s="22">
        <f>IF(DB922&gt;0,ROUND($CD$1*$CP$1,2),0)</f>
        <v>0</v>
      </c>
      <c r="CQ923" s="15">
        <f>IF(DB922&gt;0,CK923+SUM(CM923:CP923),0)</f>
        <v>0</v>
      </c>
      <c r="CR923" s="22">
        <f>IF(DB922&gt;0,ROUND(CQ923/12,2),0)</f>
        <v>0</v>
      </c>
      <c r="CS923" s="9">
        <f>INT(CR923)</f>
        <v>0</v>
      </c>
      <c r="CT923" s="23">
        <f>INT((CR923-CS923)*10)/10</f>
        <v>0</v>
      </c>
      <c r="CU923" s="17">
        <f>CR923-CS923-CT923</f>
        <v>0</v>
      </c>
      <c r="CV923" s="23">
        <f>IF(OR(CU923=0.05,CU923=0),CU923,IF(AND(CU923&gt;0.051,CU923&lt;0.1),0.1,IF(AND(CU923&gt;0.001,CU923&lt;0.05),0.05,CU923)))</f>
        <v>0</v>
      </c>
      <c r="CW923" s="23">
        <f>CS923+CT923+CV923</f>
        <v>0</v>
      </c>
      <c r="CX923">
        <f>IF(DB922&gt;0,CX922,0)</f>
        <v>0</v>
      </c>
      <c r="CY923" s="7">
        <f>ROUND(CD923+CJ923+CW923+CX923,2)</f>
        <v>0</v>
      </c>
      <c r="CZ923" s="7">
        <f>IF(AND(CY923&gt;0,CY924=0),CY923,0)</f>
        <v>0</v>
      </c>
      <c r="DA923" s="7">
        <f>IF(DB922&gt;0,DA922,0)</f>
        <v>0</v>
      </c>
      <c r="DB923" s="7">
        <f>IF(ROUND(CY923-DA923,2)&gt;0,ROUND(CY923-DA923,2),0)</f>
        <v>0</v>
      </c>
      <c r="EB923">
        <v>921</v>
      </c>
      <c r="EC923" s="7">
        <f>IF(FB922&gt;0,EC922-1000,EC922)</f>
        <v>0</v>
      </c>
      <c r="ED923" s="20">
        <f>IF(FB922&gt;0,ROUND(PMT($F$92/12,$F$96*12,-EC923),5),0)</f>
        <v>0</v>
      </c>
      <c r="EE923" s="15">
        <f>IF(FB922&gt;0,ROUND(EC923*$EE$1/1000,2),0)</f>
        <v>0</v>
      </c>
      <c r="EF923" s="9">
        <f>INT(EE923)</f>
        <v>0</v>
      </c>
      <c r="EG923" s="23">
        <f>INT((EE923-EF923)*10)/10</f>
        <v>0</v>
      </c>
      <c r="EH923" s="17">
        <f>EE923-EF923-EG923</f>
        <v>0</v>
      </c>
      <c r="EI923" s="23">
        <f>IF(OR(EH923=0.05,EH923=0),EH923,IF(AND(EH923&gt;0.051,EH923&lt;0.1),0.1,IF(AND(EH923&gt;0.001,EH923&lt;0.05),0.05,EH923)))</f>
        <v>0</v>
      </c>
      <c r="EJ923" s="23">
        <f>EF923+EG923+EI923</f>
        <v>0</v>
      </c>
      <c r="EK923" s="15">
        <f>IF(FB922&gt;0,ROUND($ED$1*$EK$1,2),0)</f>
        <v>0</v>
      </c>
      <c r="EL923" s="22">
        <v>0</v>
      </c>
      <c r="EM923" s="22">
        <f>IF(FB922&gt;0,ROUND($ED$1*$EM$1,0),0)</f>
        <v>0</v>
      </c>
      <c r="EN923" s="22">
        <f>IF(FB922&gt;0,ROUND($ED$1*$EN$1,2),0)</f>
        <v>0</v>
      </c>
      <c r="EO923" s="22">
        <f>IF(FB922&gt;0,ROUND($ED$1*$EO$1,2),0)</f>
        <v>0</v>
      </c>
      <c r="EP923" s="22">
        <f>IF(FB922&gt;0,ROUND($ED$1*$EP$1,2),0)</f>
        <v>0</v>
      </c>
      <c r="EQ923" s="15">
        <f>IF(FB922&gt;0,EK923+SUM(EM923:EP923),0)</f>
        <v>0</v>
      </c>
      <c r="ER923" s="22">
        <f>IF(FB922&gt;0,ROUND(EQ923/12,2),0)</f>
        <v>0</v>
      </c>
      <c r="ES923" s="9">
        <f>INT(ER923)</f>
        <v>0</v>
      </c>
      <c r="ET923" s="23">
        <f>INT((ER923-ES923)*10)/10</f>
        <v>0</v>
      </c>
      <c r="EU923" s="17">
        <f>ER923-ES923-ET923</f>
        <v>0</v>
      </c>
      <c r="EV923" s="23">
        <f>IF(OR(EU923=0.05,EU923=0),EU923,IF(AND(EU923&gt;0.051,EU923&lt;0.1),0.1,IF(AND(EU923&gt;0.001,EU923&lt;0.05),0.05,EU923)))</f>
        <v>0</v>
      </c>
      <c r="EW923" s="23">
        <f>ES923+ET923+EV923</f>
        <v>0</v>
      </c>
      <c r="EX923">
        <f>IF(FB922&gt;0,EX922,0)</f>
        <v>0</v>
      </c>
      <c r="EY923" s="7">
        <f>ROUND(ED923+EJ923+EW923+EX923,2)</f>
        <v>0</v>
      </c>
      <c r="EZ923" s="7">
        <f>IF(AND(EY923&gt;0,EY924=0),EY923,0)</f>
        <v>0</v>
      </c>
      <c r="FA923" s="7">
        <f>IF(FB922&gt;0,FA922,0)</f>
        <v>0</v>
      </c>
      <c r="FB923" s="7">
        <f>IF(ROUND(EY923-FA923,2)&gt;0,ROUND(EY923-FA923,2),0)</f>
        <v>0</v>
      </c>
      <c r="GB923">
        <v>921</v>
      </c>
      <c r="GC923" s="7">
        <f>IF(HB922&gt;0,GC922-1000,GC922)</f>
        <v>0</v>
      </c>
      <c r="GD923" s="20">
        <f>IF(HB922&gt;0,ROUND(PMT($F$92/12,$F$96*12,-GC923),5),0)</f>
        <v>0</v>
      </c>
      <c r="GE923" s="15">
        <f>IF(HB922&gt;0,ROUND(GC923*$GE$1/1000,2),0)</f>
        <v>0</v>
      </c>
      <c r="GF923" s="9">
        <f>INT(GE923)</f>
        <v>0</v>
      </c>
      <c r="GG923" s="23">
        <f>INT((GE923-GF923)*10)/10</f>
        <v>0</v>
      </c>
      <c r="GH923" s="17">
        <f>GE923-GF923-GG923</f>
        <v>0</v>
      </c>
      <c r="GI923" s="23">
        <f>IF(OR(GH923=0.05,GH923=0),GH923,IF(AND(GH923&gt;0.051,GH923&lt;0.1),0.1,IF(AND(GH923&gt;0.001,GH923&lt;0.05),0.05,GH923)))</f>
        <v>0</v>
      </c>
      <c r="GJ923" s="23">
        <f>GF923+GG923+GI923</f>
        <v>0</v>
      </c>
      <c r="GK923" s="15">
        <f>IF(HB922&gt;0,ROUND($GD$1*$GK$1,2),0)</f>
        <v>0</v>
      </c>
      <c r="GL923" s="22">
        <v>0</v>
      </c>
      <c r="GM923" s="22">
        <f>IF(HB922&gt;0,ROUND($GD$1*$GM$1,0),0)</f>
        <v>0</v>
      </c>
      <c r="GN923" s="22">
        <f>IF(HB922&gt;0,ROUND($GD$1*$GN$1,2),0)</f>
        <v>0</v>
      </c>
      <c r="GO923" s="22">
        <f>IF(HB922&gt;0,ROUND($GD$1*$GO$1,2),0)</f>
        <v>0</v>
      </c>
      <c r="GP923" s="22">
        <f>IF(HB922&gt;0,ROUND($GD$1*$GP$1,2),0)</f>
        <v>0</v>
      </c>
      <c r="GQ923" s="15">
        <f>IF(HB922&gt;0,GK923+SUM(GM923:GP923),0)</f>
        <v>0</v>
      </c>
      <c r="GR923" s="22">
        <f>IF(HB922&gt;0,ROUND(GQ923/12,2),0)</f>
        <v>0</v>
      </c>
      <c r="GS923" s="9">
        <f>INT(GR923)</f>
        <v>0</v>
      </c>
      <c r="GT923" s="23">
        <f>INT((GR923-GS923)*10)/10</f>
        <v>0</v>
      </c>
      <c r="GU923" s="17">
        <f>GR923-GS923-GT923</f>
        <v>0</v>
      </c>
      <c r="GV923" s="23">
        <f>IF(OR(GU923=0.05,GU923=0),GU923,IF(AND(GU923&gt;0.051,GU923&lt;0.1),0.1,IF(AND(GU923&gt;0.001,GU923&lt;0.05),0.05,GU923)))</f>
        <v>0</v>
      </c>
      <c r="GW923" s="23">
        <f>GS923+GT923+GV923</f>
        <v>0</v>
      </c>
      <c r="GX923">
        <f>IF(HB922&gt;0,GX922,0)</f>
        <v>0</v>
      </c>
      <c r="GY923" s="7">
        <f>ROUND(GD923+GJ923+GW923+GX923,2)</f>
        <v>0</v>
      </c>
      <c r="GZ923" s="7">
        <f>IF(AND(GY923&gt;0,GY924=0),GY923,0)</f>
        <v>0</v>
      </c>
      <c r="HA923" s="7">
        <f>IF(HB922&gt;0,HA922,0)</f>
        <v>0</v>
      </c>
      <c r="HB923" s="7">
        <f>IF(ROUND(GY923-HA923,2)&gt;0,ROUND(GY923-HA923,2),0)</f>
        <v>0</v>
      </c>
    </row>
    <row r="924" spans="1:235">
      <c r="BB924">
        <v>922</v>
      </c>
      <c r="BC924" s="7">
        <f>IF(BW923&gt;0,BC923-1000,BC923)</f>
        <v>0</v>
      </c>
      <c r="BD924" s="20">
        <f>IF(BW923&gt;0,ROUND(PMT($F$92/12,$F$96*12,-BC924),5),0)</f>
        <v>0</v>
      </c>
      <c r="BE924" s="15">
        <f>IF(BW923&gt;0,ROUND(BC924*$E$1/1000,2),0)</f>
        <v>0</v>
      </c>
      <c r="BF924" s="15">
        <f>IF(BW923&gt;0,ROUND(MIN(BC924,$F$168)*$BF$1,2),0)</f>
        <v>0</v>
      </c>
      <c r="BG924" s="22">
        <v>0</v>
      </c>
      <c r="BH924" s="22">
        <f>IF(BW923&gt;0,ROUND(MIN(BC924,$F$168)*$BH$1,0),0)</f>
        <v>0</v>
      </c>
      <c r="BI924" s="22">
        <f>IF(BW923&gt;0,ROUND(MIN(BC924,$F$168)*$BI$1,2),0)</f>
        <v>0</v>
      </c>
      <c r="BJ924" s="22">
        <f>IF(BW923&gt;0,ROUND(MIN(BC924,$F$168)*$BJ$1,2),0)</f>
        <v>0</v>
      </c>
      <c r="BK924" s="22">
        <f>IF(BW923&gt;0,ROUND(MIN(BC924,$F$168)*$BK$1,2),0)</f>
        <v>0</v>
      </c>
      <c r="BL924" s="15">
        <f>IF(BW923&gt;0,BF924+SUM(BH924:BK924),0)</f>
        <v>0</v>
      </c>
      <c r="BM924" s="22">
        <f>IF(BW923&gt;0,ROUND(BL924/12,2),0)</f>
        <v>0</v>
      </c>
      <c r="BN924" s="9">
        <f>INT(BM924)</f>
        <v>0</v>
      </c>
      <c r="BO924" s="23">
        <f>INT((BM924-BN924)*10)/10</f>
        <v>0</v>
      </c>
      <c r="BP924" s="17">
        <f>BM924-BN924-BO924</f>
        <v>0</v>
      </c>
      <c r="BQ924" s="23">
        <f>IF(OR(BP924=0.05,BP924=0),BP924,IF(AND(BP924&gt;0.051,BP924&lt;0.1),0.1,IF(AND(BP924&gt;0.001,BP924&lt;0.05),0.05,BP924)))</f>
        <v>0</v>
      </c>
      <c r="BR924" s="23">
        <f>BN924+BO924+BQ924</f>
        <v>0</v>
      </c>
      <c r="BS924">
        <f>IF(BW923&gt;0,BS923,0)</f>
        <v>0</v>
      </c>
      <c r="BT924" s="7">
        <f>SUM(BD924:BE924)+BR924+BS924</f>
        <v>0</v>
      </c>
      <c r="BU924" s="7">
        <f>IF(AND(BT924&gt;0,BT925=0),BT924,0)</f>
        <v>0</v>
      </c>
      <c r="BV924" s="7">
        <f>IF(BW923&gt;0,BV923,0)</f>
        <v>0</v>
      </c>
      <c r="BW924" s="7">
        <f>IF(ROUND(BT924-BV924,2)&gt;0,ROUND(BT924-BV924,2),0)</f>
        <v>0</v>
      </c>
      <c r="CB924">
        <v>922</v>
      </c>
      <c r="CC924" s="7">
        <f>IF(DB923&gt;0,CC923-1000,CC923)</f>
        <v>0</v>
      </c>
      <c r="CD924" s="20">
        <f>IF(DB923&gt;0,ROUND(PMT($F$92/12,$F$96*12,-CC924),5),0)</f>
        <v>0</v>
      </c>
      <c r="CE924" s="15">
        <f>IF(DB923&gt;0,ROUND(CC924*$CE$1/1000,2),0)</f>
        <v>0</v>
      </c>
      <c r="CF924" s="9">
        <f>INT(CE924)</f>
        <v>0</v>
      </c>
      <c r="CG924" s="23">
        <f>INT((CE924-CF924)*10)/10</f>
        <v>0</v>
      </c>
      <c r="CH924" s="17">
        <f>CE924-CF924-CG924</f>
        <v>0</v>
      </c>
      <c r="CI924" s="23">
        <f>IF(OR(CH924=0.05,CH924=0),CH924,IF(AND(CH924&gt;0.051,CH924&lt;0.1),0.1,IF(AND(CH924&gt;0.001,CH924&lt;0.05),0.05,CH924)))</f>
        <v>0</v>
      </c>
      <c r="CJ924" s="23">
        <f>CF924+CG924+CI924</f>
        <v>0</v>
      </c>
      <c r="CK924" s="15">
        <f>IF(DB923&gt;0,ROUND($CD$1*$CK$1,2),0)</f>
        <v>0</v>
      </c>
      <c r="CL924" s="22">
        <v>0</v>
      </c>
      <c r="CM924" s="22">
        <f>IF(DB923&gt;0,ROUND($CD$1*$CM$1,2),0)</f>
        <v>0</v>
      </c>
      <c r="CN924" s="22">
        <f>IF(DB923&gt;0,ROUND($CD$1*$CN$1,2),0)</f>
        <v>0</v>
      </c>
      <c r="CO924" s="22">
        <f>IF(DB923&gt;0,ROUND($CD$1*$CO$1,2),0)</f>
        <v>0</v>
      </c>
      <c r="CP924" s="22">
        <f>IF(DB923&gt;0,ROUND($CD$1*$CP$1,2),0)</f>
        <v>0</v>
      </c>
      <c r="CQ924" s="15">
        <f>IF(DB923&gt;0,CK924+SUM(CM924:CP924),0)</f>
        <v>0</v>
      </c>
      <c r="CR924" s="22">
        <f>IF(DB923&gt;0,ROUND(CQ924/12,2),0)</f>
        <v>0</v>
      </c>
      <c r="CS924" s="9">
        <f>INT(CR924)</f>
        <v>0</v>
      </c>
      <c r="CT924" s="23">
        <f>INT((CR924-CS924)*10)/10</f>
        <v>0</v>
      </c>
      <c r="CU924" s="17">
        <f>CR924-CS924-CT924</f>
        <v>0</v>
      </c>
      <c r="CV924" s="23">
        <f>IF(OR(CU924=0.05,CU924=0),CU924,IF(AND(CU924&gt;0.051,CU924&lt;0.1),0.1,IF(AND(CU924&gt;0.001,CU924&lt;0.05),0.05,CU924)))</f>
        <v>0</v>
      </c>
      <c r="CW924" s="23">
        <f>CS924+CT924+CV924</f>
        <v>0</v>
      </c>
      <c r="CX924">
        <f>IF(DB923&gt;0,CX923,0)</f>
        <v>0</v>
      </c>
      <c r="CY924" s="7">
        <f>ROUND(CD924+CJ924+CW924+CX924,2)</f>
        <v>0</v>
      </c>
      <c r="CZ924" s="7">
        <f>IF(AND(CY924&gt;0,CY925=0),CY924,0)</f>
        <v>0</v>
      </c>
      <c r="DA924" s="7">
        <f>IF(DB923&gt;0,DA923,0)</f>
        <v>0</v>
      </c>
      <c r="DB924" s="7">
        <f>IF(ROUND(CY924-DA924,2)&gt;0,ROUND(CY924-DA924,2),0)</f>
        <v>0</v>
      </c>
      <c r="EB924">
        <v>922</v>
      </c>
      <c r="EC924" s="7">
        <f>IF(FB923&gt;0,EC923-1000,EC923)</f>
        <v>0</v>
      </c>
      <c r="ED924" s="20">
        <f>IF(FB923&gt;0,ROUND(PMT($F$92/12,$F$96*12,-EC924),5),0)</f>
        <v>0</v>
      </c>
      <c r="EE924" s="15">
        <f>IF(FB923&gt;0,ROUND(EC924*$EE$1/1000,2),0)</f>
        <v>0</v>
      </c>
      <c r="EF924" s="9">
        <f>INT(EE924)</f>
        <v>0</v>
      </c>
      <c r="EG924" s="23">
        <f>INT((EE924-EF924)*10)/10</f>
        <v>0</v>
      </c>
      <c r="EH924" s="17">
        <f>EE924-EF924-EG924</f>
        <v>0</v>
      </c>
      <c r="EI924" s="23">
        <f>IF(OR(EH924=0.05,EH924=0),EH924,IF(AND(EH924&gt;0.051,EH924&lt;0.1),0.1,IF(AND(EH924&gt;0.001,EH924&lt;0.05),0.05,EH924)))</f>
        <v>0</v>
      </c>
      <c r="EJ924" s="23">
        <f>EF924+EG924+EI924</f>
        <v>0</v>
      </c>
      <c r="EK924" s="15">
        <f>IF(FB923&gt;0,ROUND($ED$1*$EK$1,2),0)</f>
        <v>0</v>
      </c>
      <c r="EL924" s="22">
        <v>0</v>
      </c>
      <c r="EM924" s="22">
        <f>IF(FB923&gt;0,ROUND($ED$1*$EM$1,0),0)</f>
        <v>0</v>
      </c>
      <c r="EN924" s="22">
        <f>IF(FB923&gt;0,ROUND($ED$1*$EN$1,2),0)</f>
        <v>0</v>
      </c>
      <c r="EO924" s="22">
        <f>IF(FB923&gt;0,ROUND($ED$1*$EO$1,2),0)</f>
        <v>0</v>
      </c>
      <c r="EP924" s="22">
        <f>IF(FB923&gt;0,ROUND($ED$1*$EP$1,2),0)</f>
        <v>0</v>
      </c>
      <c r="EQ924" s="15">
        <f>IF(FB923&gt;0,EK924+SUM(EM924:EP924),0)</f>
        <v>0</v>
      </c>
      <c r="ER924" s="22">
        <f>IF(FB923&gt;0,ROUND(EQ924/12,2),0)</f>
        <v>0</v>
      </c>
      <c r="ES924" s="9">
        <f>INT(ER924)</f>
        <v>0</v>
      </c>
      <c r="ET924" s="23">
        <f>INT((ER924-ES924)*10)/10</f>
        <v>0</v>
      </c>
      <c r="EU924" s="17">
        <f>ER924-ES924-ET924</f>
        <v>0</v>
      </c>
      <c r="EV924" s="23">
        <f>IF(OR(EU924=0.05,EU924=0),EU924,IF(AND(EU924&gt;0.051,EU924&lt;0.1),0.1,IF(AND(EU924&gt;0.001,EU924&lt;0.05),0.05,EU924)))</f>
        <v>0</v>
      </c>
      <c r="EW924" s="23">
        <f>ES924+ET924+EV924</f>
        <v>0</v>
      </c>
      <c r="EX924">
        <f>IF(FB923&gt;0,EX923,0)</f>
        <v>0</v>
      </c>
      <c r="EY924" s="7">
        <f>ROUND(ED924+EJ924+EW924+EX924,2)</f>
        <v>0</v>
      </c>
      <c r="EZ924" s="7">
        <f>IF(AND(EY924&gt;0,EY925=0),EY924,0)</f>
        <v>0</v>
      </c>
      <c r="FA924" s="7">
        <f>IF(FB923&gt;0,FA923,0)</f>
        <v>0</v>
      </c>
      <c r="FB924" s="7">
        <f>IF(ROUND(EY924-FA924,2)&gt;0,ROUND(EY924-FA924,2),0)</f>
        <v>0</v>
      </c>
      <c r="GB924">
        <v>922</v>
      </c>
      <c r="GC924" s="7">
        <f>IF(HB923&gt;0,GC923-1000,GC923)</f>
        <v>0</v>
      </c>
      <c r="GD924" s="20">
        <f>IF(HB923&gt;0,ROUND(PMT($F$92/12,$F$96*12,-GC924),5),0)</f>
        <v>0</v>
      </c>
      <c r="GE924" s="15">
        <f>IF(HB923&gt;0,ROUND(GC924*$GE$1/1000,2),0)</f>
        <v>0</v>
      </c>
      <c r="GF924" s="9">
        <f>INT(GE924)</f>
        <v>0</v>
      </c>
      <c r="GG924" s="23">
        <f>INT((GE924-GF924)*10)/10</f>
        <v>0</v>
      </c>
      <c r="GH924" s="17">
        <f>GE924-GF924-GG924</f>
        <v>0</v>
      </c>
      <c r="GI924" s="23">
        <f>IF(OR(GH924=0.05,GH924=0),GH924,IF(AND(GH924&gt;0.051,GH924&lt;0.1),0.1,IF(AND(GH924&gt;0.001,GH924&lt;0.05),0.05,GH924)))</f>
        <v>0</v>
      </c>
      <c r="GJ924" s="23">
        <f>GF924+GG924+GI924</f>
        <v>0</v>
      </c>
      <c r="GK924" s="15">
        <f>IF(HB923&gt;0,ROUND($GD$1*$GK$1,2),0)</f>
        <v>0</v>
      </c>
      <c r="GL924" s="22">
        <v>0</v>
      </c>
      <c r="GM924" s="22">
        <f>IF(HB923&gt;0,ROUND($GD$1*$GM$1,0),0)</f>
        <v>0</v>
      </c>
      <c r="GN924" s="22">
        <f>IF(HB923&gt;0,ROUND($GD$1*$GN$1,2),0)</f>
        <v>0</v>
      </c>
      <c r="GO924" s="22">
        <f>IF(HB923&gt;0,ROUND($GD$1*$GO$1,2),0)</f>
        <v>0</v>
      </c>
      <c r="GP924" s="22">
        <f>IF(HB923&gt;0,ROUND($GD$1*$GP$1,2),0)</f>
        <v>0</v>
      </c>
      <c r="GQ924" s="15">
        <f>IF(HB923&gt;0,GK924+SUM(GM924:GP924),0)</f>
        <v>0</v>
      </c>
      <c r="GR924" s="22">
        <f>IF(HB923&gt;0,ROUND(GQ924/12,2),0)</f>
        <v>0</v>
      </c>
      <c r="GS924" s="9">
        <f>INT(GR924)</f>
        <v>0</v>
      </c>
      <c r="GT924" s="23">
        <f>INT((GR924-GS924)*10)/10</f>
        <v>0</v>
      </c>
      <c r="GU924" s="17">
        <f>GR924-GS924-GT924</f>
        <v>0</v>
      </c>
      <c r="GV924" s="23">
        <f>IF(OR(GU924=0.05,GU924=0),GU924,IF(AND(GU924&gt;0.051,GU924&lt;0.1),0.1,IF(AND(GU924&gt;0.001,GU924&lt;0.05),0.05,GU924)))</f>
        <v>0</v>
      </c>
      <c r="GW924" s="23">
        <f>GS924+GT924+GV924</f>
        <v>0</v>
      </c>
      <c r="GX924">
        <f>IF(HB923&gt;0,GX923,0)</f>
        <v>0</v>
      </c>
      <c r="GY924" s="7">
        <f>ROUND(GD924+GJ924+GW924+GX924,2)</f>
        <v>0</v>
      </c>
      <c r="GZ924" s="7">
        <f>IF(AND(GY924&gt;0,GY925=0),GY924,0)</f>
        <v>0</v>
      </c>
      <c r="HA924" s="7">
        <f>IF(HB923&gt;0,HA923,0)</f>
        <v>0</v>
      </c>
      <c r="HB924" s="7">
        <f>IF(ROUND(GY924-HA924,2)&gt;0,ROUND(GY924-HA924,2),0)</f>
        <v>0</v>
      </c>
    </row>
    <row r="925" spans="1:235">
      <c r="BB925">
        <v>923</v>
      </c>
      <c r="BC925" s="7">
        <f>IF(BW924&gt;0,BC924-1000,BC924)</f>
        <v>0</v>
      </c>
      <c r="BD925" s="20">
        <f>IF(BW924&gt;0,ROUND(PMT($F$92/12,$F$96*12,-BC925),5),0)</f>
        <v>0</v>
      </c>
      <c r="BE925" s="15">
        <f>IF(BW924&gt;0,ROUND(BC925*$E$1/1000,2),0)</f>
        <v>0</v>
      </c>
      <c r="BF925" s="15">
        <f>IF(BW924&gt;0,ROUND(MIN(BC925,$F$168)*$BF$1,2),0)</f>
        <v>0</v>
      </c>
      <c r="BG925" s="22">
        <v>0</v>
      </c>
      <c r="BH925" s="22">
        <f>IF(BW924&gt;0,ROUND(MIN(BC925,$F$168)*$BH$1,0),0)</f>
        <v>0</v>
      </c>
      <c r="BI925" s="22">
        <f>IF(BW924&gt;0,ROUND(MIN(BC925,$F$168)*$BI$1,2),0)</f>
        <v>0</v>
      </c>
      <c r="BJ925" s="22">
        <f>IF(BW924&gt;0,ROUND(MIN(BC925,$F$168)*$BJ$1,2),0)</f>
        <v>0</v>
      </c>
      <c r="BK925" s="22">
        <f>IF(BW924&gt;0,ROUND(MIN(BC925,$F$168)*$BK$1,2),0)</f>
        <v>0</v>
      </c>
      <c r="BL925" s="15">
        <f>IF(BW924&gt;0,BF925+SUM(BH925:BK925),0)</f>
        <v>0</v>
      </c>
      <c r="BM925" s="22">
        <f>IF(BW924&gt;0,ROUND(BL925/12,2),0)</f>
        <v>0</v>
      </c>
      <c r="BN925" s="9">
        <f>INT(BM925)</f>
        <v>0</v>
      </c>
      <c r="BO925" s="23">
        <f>INT((BM925-BN925)*10)/10</f>
        <v>0</v>
      </c>
      <c r="BP925" s="17">
        <f>BM925-BN925-BO925</f>
        <v>0</v>
      </c>
      <c r="BQ925" s="23">
        <f>IF(OR(BP925=0.05,BP925=0),BP925,IF(AND(BP925&gt;0.051,BP925&lt;0.1),0.1,IF(AND(BP925&gt;0.001,BP925&lt;0.05),0.05,BP925)))</f>
        <v>0</v>
      </c>
      <c r="BR925" s="23">
        <f>BN925+BO925+BQ925</f>
        <v>0</v>
      </c>
      <c r="BS925">
        <f>IF(BW924&gt;0,BS924,0)</f>
        <v>0</v>
      </c>
      <c r="BT925" s="7">
        <f>SUM(BD925:BE925)+BR925+BS925</f>
        <v>0</v>
      </c>
      <c r="BU925" s="7">
        <f>IF(AND(BT925&gt;0,BT926=0),BT925,0)</f>
        <v>0</v>
      </c>
      <c r="BV925" s="7">
        <f>IF(BW924&gt;0,BV924,0)</f>
        <v>0</v>
      </c>
      <c r="BW925" s="7">
        <f>IF(ROUND(BT925-BV925,2)&gt;0,ROUND(BT925-BV925,2),0)</f>
        <v>0</v>
      </c>
      <c r="CB925">
        <v>923</v>
      </c>
      <c r="CC925" s="7">
        <f>IF(DB924&gt;0,CC924-1000,CC924)</f>
        <v>0</v>
      </c>
      <c r="CD925" s="20">
        <f>IF(DB924&gt;0,ROUND(PMT($F$92/12,$F$96*12,-CC925),5),0)</f>
        <v>0</v>
      </c>
      <c r="CE925" s="15">
        <f>IF(DB924&gt;0,ROUND(CC925*$CE$1/1000,2),0)</f>
        <v>0</v>
      </c>
      <c r="CF925" s="9">
        <f>INT(CE925)</f>
        <v>0</v>
      </c>
      <c r="CG925" s="23">
        <f>INT((CE925-CF925)*10)/10</f>
        <v>0</v>
      </c>
      <c r="CH925" s="17">
        <f>CE925-CF925-CG925</f>
        <v>0</v>
      </c>
      <c r="CI925" s="23">
        <f>IF(OR(CH925=0.05,CH925=0),CH925,IF(AND(CH925&gt;0.051,CH925&lt;0.1),0.1,IF(AND(CH925&gt;0.001,CH925&lt;0.05),0.05,CH925)))</f>
        <v>0</v>
      </c>
      <c r="CJ925" s="23">
        <f>CF925+CG925+CI925</f>
        <v>0</v>
      </c>
      <c r="CK925" s="15">
        <f>IF(DB924&gt;0,ROUND($CD$1*$CK$1,2),0)</f>
        <v>0</v>
      </c>
      <c r="CL925" s="22">
        <v>0</v>
      </c>
      <c r="CM925" s="22">
        <f>IF(DB924&gt;0,ROUND($CD$1*$CM$1,2),0)</f>
        <v>0</v>
      </c>
      <c r="CN925" s="22">
        <f>IF(DB924&gt;0,ROUND($CD$1*$CN$1,2),0)</f>
        <v>0</v>
      </c>
      <c r="CO925" s="22">
        <f>IF(DB924&gt;0,ROUND($CD$1*$CO$1,2),0)</f>
        <v>0</v>
      </c>
      <c r="CP925" s="22">
        <f>IF(DB924&gt;0,ROUND($CD$1*$CP$1,2),0)</f>
        <v>0</v>
      </c>
      <c r="CQ925" s="15">
        <f>IF(DB924&gt;0,CK925+SUM(CM925:CP925),0)</f>
        <v>0</v>
      </c>
      <c r="CR925" s="22">
        <f>IF(DB924&gt;0,ROUND(CQ925/12,2),0)</f>
        <v>0</v>
      </c>
      <c r="CS925" s="9">
        <f>INT(CR925)</f>
        <v>0</v>
      </c>
      <c r="CT925" s="23">
        <f>INT((CR925-CS925)*10)/10</f>
        <v>0</v>
      </c>
      <c r="CU925" s="17">
        <f>CR925-CS925-CT925</f>
        <v>0</v>
      </c>
      <c r="CV925" s="23">
        <f>IF(OR(CU925=0.05,CU925=0),CU925,IF(AND(CU925&gt;0.051,CU925&lt;0.1),0.1,IF(AND(CU925&gt;0.001,CU925&lt;0.05),0.05,CU925)))</f>
        <v>0</v>
      </c>
      <c r="CW925" s="23">
        <f>CS925+CT925+CV925</f>
        <v>0</v>
      </c>
      <c r="CX925">
        <f>IF(DB924&gt;0,CX924,0)</f>
        <v>0</v>
      </c>
      <c r="CY925" s="7">
        <f>ROUND(CD925+CJ925+CW925+CX925,2)</f>
        <v>0</v>
      </c>
      <c r="CZ925" s="7">
        <f>IF(AND(CY925&gt;0,CY926=0),CY925,0)</f>
        <v>0</v>
      </c>
      <c r="DA925" s="7">
        <f>IF(DB924&gt;0,DA924,0)</f>
        <v>0</v>
      </c>
      <c r="DB925" s="7">
        <f>IF(ROUND(CY925-DA925,2)&gt;0,ROUND(CY925-DA925,2),0)</f>
        <v>0</v>
      </c>
      <c r="EB925">
        <v>923</v>
      </c>
      <c r="EC925" s="7">
        <f>IF(FB924&gt;0,EC924-1000,EC924)</f>
        <v>0</v>
      </c>
      <c r="ED925" s="20">
        <f>IF(FB924&gt;0,ROUND(PMT($F$92/12,$F$96*12,-EC925),5),0)</f>
        <v>0</v>
      </c>
      <c r="EE925" s="15">
        <f>IF(FB924&gt;0,ROUND(EC925*$EE$1/1000,2),0)</f>
        <v>0</v>
      </c>
      <c r="EF925" s="9">
        <f>INT(EE925)</f>
        <v>0</v>
      </c>
      <c r="EG925" s="23">
        <f>INT((EE925-EF925)*10)/10</f>
        <v>0</v>
      </c>
      <c r="EH925" s="17">
        <f>EE925-EF925-EG925</f>
        <v>0</v>
      </c>
      <c r="EI925" s="23">
        <f>IF(OR(EH925=0.05,EH925=0),EH925,IF(AND(EH925&gt;0.051,EH925&lt;0.1),0.1,IF(AND(EH925&gt;0.001,EH925&lt;0.05),0.05,EH925)))</f>
        <v>0</v>
      </c>
      <c r="EJ925" s="23">
        <f>EF925+EG925+EI925</f>
        <v>0</v>
      </c>
      <c r="EK925" s="15">
        <f>IF(FB924&gt;0,ROUND($ED$1*$EK$1,2),0)</f>
        <v>0</v>
      </c>
      <c r="EL925" s="22">
        <v>0</v>
      </c>
      <c r="EM925" s="22">
        <f>IF(FB924&gt;0,ROUND($ED$1*$EM$1,0),0)</f>
        <v>0</v>
      </c>
      <c r="EN925" s="22">
        <f>IF(FB924&gt;0,ROUND($ED$1*$EN$1,2),0)</f>
        <v>0</v>
      </c>
      <c r="EO925" s="22">
        <f>IF(FB924&gt;0,ROUND($ED$1*$EO$1,2),0)</f>
        <v>0</v>
      </c>
      <c r="EP925" s="22">
        <f>IF(FB924&gt;0,ROUND($ED$1*$EP$1,2),0)</f>
        <v>0</v>
      </c>
      <c r="EQ925" s="15">
        <f>IF(FB924&gt;0,EK925+SUM(EM925:EP925),0)</f>
        <v>0</v>
      </c>
      <c r="ER925" s="22">
        <f>IF(FB924&gt;0,ROUND(EQ925/12,2),0)</f>
        <v>0</v>
      </c>
      <c r="ES925" s="9">
        <f>INT(ER925)</f>
        <v>0</v>
      </c>
      <c r="ET925" s="23">
        <f>INT((ER925-ES925)*10)/10</f>
        <v>0</v>
      </c>
      <c r="EU925" s="17">
        <f>ER925-ES925-ET925</f>
        <v>0</v>
      </c>
      <c r="EV925" s="23">
        <f>IF(OR(EU925=0.05,EU925=0),EU925,IF(AND(EU925&gt;0.051,EU925&lt;0.1),0.1,IF(AND(EU925&gt;0.001,EU925&lt;0.05),0.05,EU925)))</f>
        <v>0</v>
      </c>
      <c r="EW925" s="23">
        <f>ES925+ET925+EV925</f>
        <v>0</v>
      </c>
      <c r="EX925">
        <f>IF(FB924&gt;0,EX924,0)</f>
        <v>0</v>
      </c>
      <c r="EY925" s="7">
        <f>ROUND(ED925+EJ925+EW925+EX925,2)</f>
        <v>0</v>
      </c>
      <c r="EZ925" s="7">
        <f>IF(AND(EY925&gt;0,EY926=0),EY925,0)</f>
        <v>0</v>
      </c>
      <c r="FA925" s="7">
        <f>IF(FB924&gt;0,FA924,0)</f>
        <v>0</v>
      </c>
      <c r="FB925" s="7">
        <f>IF(ROUND(EY925-FA925,2)&gt;0,ROUND(EY925-FA925,2),0)</f>
        <v>0</v>
      </c>
      <c r="GB925">
        <v>923</v>
      </c>
      <c r="GC925" s="7">
        <f>IF(HB924&gt;0,GC924-1000,GC924)</f>
        <v>0</v>
      </c>
      <c r="GD925" s="20">
        <f>IF(HB924&gt;0,ROUND(PMT($F$92/12,$F$96*12,-GC925),5),0)</f>
        <v>0</v>
      </c>
      <c r="GE925" s="15">
        <f>IF(HB924&gt;0,ROUND(GC925*$GE$1/1000,2),0)</f>
        <v>0</v>
      </c>
      <c r="GF925" s="9">
        <f>INT(GE925)</f>
        <v>0</v>
      </c>
      <c r="GG925" s="23">
        <f>INT((GE925-GF925)*10)/10</f>
        <v>0</v>
      </c>
      <c r="GH925" s="17">
        <f>GE925-GF925-GG925</f>
        <v>0</v>
      </c>
      <c r="GI925" s="23">
        <f>IF(OR(GH925=0.05,GH925=0),GH925,IF(AND(GH925&gt;0.051,GH925&lt;0.1),0.1,IF(AND(GH925&gt;0.001,GH925&lt;0.05),0.05,GH925)))</f>
        <v>0</v>
      </c>
      <c r="GJ925" s="23">
        <f>GF925+GG925+GI925</f>
        <v>0</v>
      </c>
      <c r="GK925" s="15">
        <f>IF(HB924&gt;0,ROUND($GD$1*$GK$1,2),0)</f>
        <v>0</v>
      </c>
      <c r="GL925" s="22">
        <v>0</v>
      </c>
      <c r="GM925" s="22">
        <f>IF(HB924&gt;0,ROUND($GD$1*$GM$1,0),0)</f>
        <v>0</v>
      </c>
      <c r="GN925" s="22">
        <f>IF(HB924&gt;0,ROUND($GD$1*$GN$1,2),0)</f>
        <v>0</v>
      </c>
      <c r="GO925" s="22">
        <f>IF(HB924&gt;0,ROUND($GD$1*$GO$1,2),0)</f>
        <v>0</v>
      </c>
      <c r="GP925" s="22">
        <f>IF(HB924&gt;0,ROUND($GD$1*$GP$1,2),0)</f>
        <v>0</v>
      </c>
      <c r="GQ925" s="15">
        <f>IF(HB924&gt;0,GK925+SUM(GM925:GP925),0)</f>
        <v>0</v>
      </c>
      <c r="GR925" s="22">
        <f>IF(HB924&gt;0,ROUND(GQ925/12,2),0)</f>
        <v>0</v>
      </c>
      <c r="GS925" s="9">
        <f>INT(GR925)</f>
        <v>0</v>
      </c>
      <c r="GT925" s="23">
        <f>INT((GR925-GS925)*10)/10</f>
        <v>0</v>
      </c>
      <c r="GU925" s="17">
        <f>GR925-GS925-GT925</f>
        <v>0</v>
      </c>
      <c r="GV925" s="23">
        <f>IF(OR(GU925=0.05,GU925=0),GU925,IF(AND(GU925&gt;0.051,GU925&lt;0.1),0.1,IF(AND(GU925&gt;0.001,GU925&lt;0.05),0.05,GU925)))</f>
        <v>0</v>
      </c>
      <c r="GW925" s="23">
        <f>GS925+GT925+GV925</f>
        <v>0</v>
      </c>
      <c r="GX925">
        <f>IF(HB924&gt;0,GX924,0)</f>
        <v>0</v>
      </c>
      <c r="GY925" s="7">
        <f>ROUND(GD925+GJ925+GW925+GX925,2)</f>
        <v>0</v>
      </c>
      <c r="GZ925" s="7">
        <f>IF(AND(GY925&gt;0,GY926=0),GY925,0)</f>
        <v>0</v>
      </c>
      <c r="HA925" s="7">
        <f>IF(HB924&gt;0,HA924,0)</f>
        <v>0</v>
      </c>
      <c r="HB925" s="7">
        <f>IF(ROUND(GY925-HA925,2)&gt;0,ROUND(GY925-HA925,2),0)</f>
        <v>0</v>
      </c>
    </row>
    <row r="926" spans="1:235">
      <c r="BB926">
        <v>924</v>
      </c>
      <c r="BC926" s="7">
        <f>IF(BW925&gt;0,BC925-1000,BC925)</f>
        <v>0</v>
      </c>
      <c r="BD926" s="20">
        <f>IF(BW925&gt;0,ROUND(PMT($F$92/12,$F$96*12,-BC926),5),0)</f>
        <v>0</v>
      </c>
      <c r="BE926" s="15">
        <f>IF(BW925&gt;0,ROUND(BC926*$E$1/1000,2),0)</f>
        <v>0</v>
      </c>
      <c r="BF926" s="15">
        <f>IF(BW925&gt;0,ROUND(MIN(BC926,$F$168)*$BF$1,2),0)</f>
        <v>0</v>
      </c>
      <c r="BG926" s="22">
        <v>0</v>
      </c>
      <c r="BH926" s="22">
        <f>IF(BW925&gt;0,ROUND(MIN(BC926,$F$168)*$BH$1,0),0)</f>
        <v>0</v>
      </c>
      <c r="BI926" s="22">
        <f>IF(BW925&gt;0,ROUND(MIN(BC926,$F$168)*$BI$1,2),0)</f>
        <v>0</v>
      </c>
      <c r="BJ926" s="22">
        <f>IF(BW925&gt;0,ROUND(MIN(BC926,$F$168)*$BJ$1,2),0)</f>
        <v>0</v>
      </c>
      <c r="BK926" s="22">
        <f>IF(BW925&gt;0,ROUND(MIN(BC926,$F$168)*$BK$1,2),0)</f>
        <v>0</v>
      </c>
      <c r="BL926" s="15">
        <f>IF(BW925&gt;0,BF926+SUM(BH926:BK926),0)</f>
        <v>0</v>
      </c>
      <c r="BM926" s="22">
        <f>IF(BW925&gt;0,ROUND(BL926/12,2),0)</f>
        <v>0</v>
      </c>
      <c r="BN926" s="9">
        <f>INT(BM926)</f>
        <v>0</v>
      </c>
      <c r="BO926" s="23">
        <f>INT((BM926-BN926)*10)/10</f>
        <v>0</v>
      </c>
      <c r="BP926" s="17">
        <f>BM926-BN926-BO926</f>
        <v>0</v>
      </c>
      <c r="BQ926" s="23">
        <f>IF(OR(BP926=0.05,BP926=0),BP926,IF(AND(BP926&gt;0.051,BP926&lt;0.1),0.1,IF(AND(BP926&gt;0.001,BP926&lt;0.05),0.05,BP926)))</f>
        <v>0</v>
      </c>
      <c r="BR926" s="23">
        <f>BN926+BO926+BQ926</f>
        <v>0</v>
      </c>
      <c r="BS926">
        <f>IF(BW925&gt;0,BS925,0)</f>
        <v>0</v>
      </c>
      <c r="BT926" s="7">
        <f>SUM(BD926:BE926)+BR926+BS926</f>
        <v>0</v>
      </c>
      <c r="BU926" s="7">
        <f>IF(AND(BT926&gt;0,BT927=0),BT926,0)</f>
        <v>0</v>
      </c>
      <c r="BV926" s="7">
        <f>IF(BW925&gt;0,BV925,0)</f>
        <v>0</v>
      </c>
      <c r="BW926" s="7">
        <f>IF(ROUND(BT926-BV926,2)&gt;0,ROUND(BT926-BV926,2),0)</f>
        <v>0</v>
      </c>
      <c r="CB926">
        <v>924</v>
      </c>
      <c r="CC926" s="7">
        <f>IF(DB925&gt;0,CC925-1000,CC925)</f>
        <v>0</v>
      </c>
      <c r="CD926" s="20">
        <f>IF(DB925&gt;0,ROUND(PMT($F$92/12,$F$96*12,-CC926),5),0)</f>
        <v>0</v>
      </c>
      <c r="CE926" s="15">
        <f>IF(DB925&gt;0,ROUND(CC926*$CE$1/1000,2),0)</f>
        <v>0</v>
      </c>
      <c r="CF926" s="9">
        <f>INT(CE926)</f>
        <v>0</v>
      </c>
      <c r="CG926" s="23">
        <f>INT((CE926-CF926)*10)/10</f>
        <v>0</v>
      </c>
      <c r="CH926" s="17">
        <f>CE926-CF926-CG926</f>
        <v>0</v>
      </c>
      <c r="CI926" s="23">
        <f>IF(OR(CH926=0.05,CH926=0),CH926,IF(AND(CH926&gt;0.051,CH926&lt;0.1),0.1,IF(AND(CH926&gt;0.001,CH926&lt;0.05),0.05,CH926)))</f>
        <v>0</v>
      </c>
      <c r="CJ926" s="23">
        <f>CF926+CG926+CI926</f>
        <v>0</v>
      </c>
      <c r="CK926" s="15">
        <f>IF(DB925&gt;0,ROUND($CD$1*$CK$1,2),0)</f>
        <v>0</v>
      </c>
      <c r="CL926" s="22">
        <v>0</v>
      </c>
      <c r="CM926" s="22">
        <f>IF(DB925&gt;0,ROUND($CD$1*$CM$1,2),0)</f>
        <v>0</v>
      </c>
      <c r="CN926" s="22">
        <f>IF(DB925&gt;0,ROUND($CD$1*$CN$1,2),0)</f>
        <v>0</v>
      </c>
      <c r="CO926" s="22">
        <f>IF(DB925&gt;0,ROUND($CD$1*$CO$1,2),0)</f>
        <v>0</v>
      </c>
      <c r="CP926" s="22">
        <f>IF(DB925&gt;0,ROUND($CD$1*$CP$1,2),0)</f>
        <v>0</v>
      </c>
      <c r="CQ926" s="15">
        <f>IF(DB925&gt;0,CK926+SUM(CM926:CP926),0)</f>
        <v>0</v>
      </c>
      <c r="CR926" s="22">
        <f>IF(DB925&gt;0,ROUND(CQ926/12,2),0)</f>
        <v>0</v>
      </c>
      <c r="CS926" s="9">
        <f>INT(CR926)</f>
        <v>0</v>
      </c>
      <c r="CT926" s="23">
        <f>INT((CR926-CS926)*10)/10</f>
        <v>0</v>
      </c>
      <c r="CU926" s="17">
        <f>CR926-CS926-CT926</f>
        <v>0</v>
      </c>
      <c r="CV926" s="23">
        <f>IF(OR(CU926=0.05,CU926=0),CU926,IF(AND(CU926&gt;0.051,CU926&lt;0.1),0.1,IF(AND(CU926&gt;0.001,CU926&lt;0.05),0.05,CU926)))</f>
        <v>0</v>
      </c>
      <c r="CW926" s="23">
        <f>CS926+CT926+CV926</f>
        <v>0</v>
      </c>
      <c r="CX926">
        <f>IF(DB925&gt;0,CX925,0)</f>
        <v>0</v>
      </c>
      <c r="CY926" s="7">
        <f>ROUND(CD926+CJ926+CW926+CX926,2)</f>
        <v>0</v>
      </c>
      <c r="CZ926" s="7">
        <f>IF(AND(CY926&gt;0,CY927=0),CY926,0)</f>
        <v>0</v>
      </c>
      <c r="DA926" s="7">
        <f>IF(DB925&gt;0,DA925,0)</f>
        <v>0</v>
      </c>
      <c r="DB926" s="7">
        <f>IF(ROUND(CY926-DA926,2)&gt;0,ROUND(CY926-DA926,2),0)</f>
        <v>0</v>
      </c>
      <c r="EB926">
        <v>924</v>
      </c>
      <c r="EC926" s="7">
        <f>IF(FB925&gt;0,EC925-1000,EC925)</f>
        <v>0</v>
      </c>
      <c r="ED926" s="20">
        <f>IF(FB925&gt;0,ROUND(PMT($F$92/12,$F$96*12,-EC926),5),0)</f>
        <v>0</v>
      </c>
      <c r="EE926" s="15">
        <f>IF(FB925&gt;0,ROUND(EC926*$EE$1/1000,2),0)</f>
        <v>0</v>
      </c>
      <c r="EF926" s="9">
        <f>INT(EE926)</f>
        <v>0</v>
      </c>
      <c r="EG926" s="23">
        <f>INT((EE926-EF926)*10)/10</f>
        <v>0</v>
      </c>
      <c r="EH926" s="17">
        <f>EE926-EF926-EG926</f>
        <v>0</v>
      </c>
      <c r="EI926" s="23">
        <f>IF(OR(EH926=0.05,EH926=0),EH926,IF(AND(EH926&gt;0.051,EH926&lt;0.1),0.1,IF(AND(EH926&gt;0.001,EH926&lt;0.05),0.05,EH926)))</f>
        <v>0</v>
      </c>
      <c r="EJ926" s="23">
        <f>EF926+EG926+EI926</f>
        <v>0</v>
      </c>
      <c r="EK926" s="15">
        <f>IF(FB925&gt;0,ROUND($ED$1*$EK$1,2),0)</f>
        <v>0</v>
      </c>
      <c r="EL926" s="22">
        <v>0</v>
      </c>
      <c r="EM926" s="22">
        <f>IF(FB925&gt;0,ROUND($ED$1*$EM$1,0),0)</f>
        <v>0</v>
      </c>
      <c r="EN926" s="22">
        <f>IF(FB925&gt;0,ROUND($ED$1*$EN$1,2),0)</f>
        <v>0</v>
      </c>
      <c r="EO926" s="22">
        <f>IF(FB925&gt;0,ROUND($ED$1*$EO$1,2),0)</f>
        <v>0</v>
      </c>
      <c r="EP926" s="22">
        <f>IF(FB925&gt;0,ROUND($ED$1*$EP$1,2),0)</f>
        <v>0</v>
      </c>
      <c r="EQ926" s="15">
        <f>IF(FB925&gt;0,EK926+SUM(EM926:EP926),0)</f>
        <v>0</v>
      </c>
      <c r="ER926" s="22">
        <f>IF(FB925&gt;0,ROUND(EQ926/12,2),0)</f>
        <v>0</v>
      </c>
      <c r="ES926" s="9">
        <f>INT(ER926)</f>
        <v>0</v>
      </c>
      <c r="ET926" s="23">
        <f>INT((ER926-ES926)*10)/10</f>
        <v>0</v>
      </c>
      <c r="EU926" s="17">
        <f>ER926-ES926-ET926</f>
        <v>0</v>
      </c>
      <c r="EV926" s="23">
        <f>IF(OR(EU926=0.05,EU926=0),EU926,IF(AND(EU926&gt;0.051,EU926&lt;0.1),0.1,IF(AND(EU926&gt;0.001,EU926&lt;0.05),0.05,EU926)))</f>
        <v>0</v>
      </c>
      <c r="EW926" s="23">
        <f>ES926+ET926+EV926</f>
        <v>0</v>
      </c>
      <c r="EX926">
        <f>IF(FB925&gt;0,EX925,0)</f>
        <v>0</v>
      </c>
      <c r="EY926" s="7">
        <f>ROUND(ED926+EJ926+EW926+EX926,2)</f>
        <v>0</v>
      </c>
      <c r="EZ926" s="7">
        <f>IF(AND(EY926&gt;0,EY927=0),EY926,0)</f>
        <v>0</v>
      </c>
      <c r="FA926" s="7">
        <f>IF(FB925&gt;0,FA925,0)</f>
        <v>0</v>
      </c>
      <c r="FB926" s="7">
        <f>IF(ROUND(EY926-FA926,2)&gt;0,ROUND(EY926-FA926,2),0)</f>
        <v>0</v>
      </c>
      <c r="GB926">
        <v>924</v>
      </c>
      <c r="GC926" s="7">
        <f>IF(HB925&gt;0,GC925-1000,GC925)</f>
        <v>0</v>
      </c>
      <c r="GD926" s="20">
        <f>IF(HB925&gt;0,ROUND(PMT($F$92/12,$F$96*12,-GC926),5),0)</f>
        <v>0</v>
      </c>
      <c r="GE926" s="15">
        <f>IF(HB925&gt;0,ROUND(GC926*$GE$1/1000,2),0)</f>
        <v>0</v>
      </c>
      <c r="GF926" s="9">
        <f>INT(GE926)</f>
        <v>0</v>
      </c>
      <c r="GG926" s="23">
        <f>INT((GE926-GF926)*10)/10</f>
        <v>0</v>
      </c>
      <c r="GH926" s="17">
        <f>GE926-GF926-GG926</f>
        <v>0</v>
      </c>
      <c r="GI926" s="23">
        <f>IF(OR(GH926=0.05,GH926=0),GH926,IF(AND(GH926&gt;0.051,GH926&lt;0.1),0.1,IF(AND(GH926&gt;0.001,GH926&lt;0.05),0.05,GH926)))</f>
        <v>0</v>
      </c>
      <c r="GJ926" s="23">
        <f>GF926+GG926+GI926</f>
        <v>0</v>
      </c>
      <c r="GK926" s="15">
        <f>IF(HB925&gt;0,ROUND($GD$1*$GK$1,2),0)</f>
        <v>0</v>
      </c>
      <c r="GL926" s="22">
        <v>0</v>
      </c>
      <c r="GM926" s="22">
        <f>IF(HB925&gt;0,ROUND($GD$1*$GM$1,0),0)</f>
        <v>0</v>
      </c>
      <c r="GN926" s="22">
        <f>IF(HB925&gt;0,ROUND($GD$1*$GN$1,2),0)</f>
        <v>0</v>
      </c>
      <c r="GO926" s="22">
        <f>IF(HB925&gt;0,ROUND($GD$1*$GO$1,2),0)</f>
        <v>0</v>
      </c>
      <c r="GP926" s="22">
        <f>IF(HB925&gt;0,ROUND($GD$1*$GP$1,2),0)</f>
        <v>0</v>
      </c>
      <c r="GQ926" s="15">
        <f>IF(HB925&gt;0,GK926+SUM(GM926:GP926),0)</f>
        <v>0</v>
      </c>
      <c r="GR926" s="22">
        <f>IF(HB925&gt;0,ROUND(GQ926/12,2),0)</f>
        <v>0</v>
      </c>
      <c r="GS926" s="9">
        <f>INT(GR926)</f>
        <v>0</v>
      </c>
      <c r="GT926" s="23">
        <f>INT((GR926-GS926)*10)/10</f>
        <v>0</v>
      </c>
      <c r="GU926" s="17">
        <f>GR926-GS926-GT926</f>
        <v>0</v>
      </c>
      <c r="GV926" s="23">
        <f>IF(OR(GU926=0.05,GU926=0),GU926,IF(AND(GU926&gt;0.051,GU926&lt;0.1),0.1,IF(AND(GU926&gt;0.001,GU926&lt;0.05),0.05,GU926)))</f>
        <v>0</v>
      </c>
      <c r="GW926" s="23">
        <f>GS926+GT926+GV926</f>
        <v>0</v>
      </c>
      <c r="GX926">
        <f>IF(HB925&gt;0,GX925,0)</f>
        <v>0</v>
      </c>
      <c r="GY926" s="7">
        <f>ROUND(GD926+GJ926+GW926+GX926,2)</f>
        <v>0</v>
      </c>
      <c r="GZ926" s="7">
        <f>IF(AND(GY926&gt;0,GY927=0),GY926,0)</f>
        <v>0</v>
      </c>
      <c r="HA926" s="7">
        <f>IF(HB925&gt;0,HA925,0)</f>
        <v>0</v>
      </c>
      <c r="HB926" s="7">
        <f>IF(ROUND(GY926-HA926,2)&gt;0,ROUND(GY926-HA926,2),0)</f>
        <v>0</v>
      </c>
    </row>
    <row r="927" spans="1:235">
      <c r="BB927">
        <v>925</v>
      </c>
      <c r="BC927" s="7">
        <f>IF(BW926&gt;0,BC926-1000,BC926)</f>
        <v>0</v>
      </c>
      <c r="BD927" s="20">
        <f>IF(BW926&gt;0,ROUND(PMT($F$92/12,$F$96*12,-BC927),5),0)</f>
        <v>0</v>
      </c>
      <c r="BE927" s="15">
        <f>IF(BW926&gt;0,ROUND(BC927*$E$1/1000,2),0)</f>
        <v>0</v>
      </c>
      <c r="BF927" s="15">
        <f>IF(BW926&gt;0,ROUND(MIN(BC927,$F$168)*$BF$1,2),0)</f>
        <v>0</v>
      </c>
      <c r="BG927" s="22">
        <v>0</v>
      </c>
      <c r="BH927" s="22">
        <f>IF(BW926&gt;0,ROUND(MIN(BC927,$F$168)*$BH$1,0),0)</f>
        <v>0</v>
      </c>
      <c r="BI927" s="22">
        <f>IF(BW926&gt;0,ROUND(MIN(BC927,$F$168)*$BI$1,2),0)</f>
        <v>0</v>
      </c>
      <c r="BJ927" s="22">
        <f>IF(BW926&gt;0,ROUND(MIN(BC927,$F$168)*$BJ$1,2),0)</f>
        <v>0</v>
      </c>
      <c r="BK927" s="22">
        <f>IF(BW926&gt;0,ROUND(MIN(BC927,$F$168)*$BK$1,2),0)</f>
        <v>0</v>
      </c>
      <c r="BL927" s="15">
        <f>IF(BW926&gt;0,BF927+SUM(BH927:BK927),0)</f>
        <v>0</v>
      </c>
      <c r="BM927" s="22">
        <f>IF(BW926&gt;0,ROUND(BL927/12,2),0)</f>
        <v>0</v>
      </c>
      <c r="BN927" s="9">
        <f>INT(BM927)</f>
        <v>0</v>
      </c>
      <c r="BO927" s="23">
        <f>INT((BM927-BN927)*10)/10</f>
        <v>0</v>
      </c>
      <c r="BP927" s="17">
        <f>BM927-BN927-BO927</f>
        <v>0</v>
      </c>
      <c r="BQ927" s="23">
        <f>IF(OR(BP927=0.05,BP927=0),BP927,IF(AND(BP927&gt;0.051,BP927&lt;0.1),0.1,IF(AND(BP927&gt;0.001,BP927&lt;0.05),0.05,BP927)))</f>
        <v>0</v>
      </c>
      <c r="BR927" s="23">
        <f>BN927+BO927+BQ927</f>
        <v>0</v>
      </c>
      <c r="BS927">
        <f>IF(BW926&gt;0,BS926,0)</f>
        <v>0</v>
      </c>
      <c r="BT927" s="7">
        <f>SUM(BD927:BE927)+BR927+BS927</f>
        <v>0</v>
      </c>
      <c r="BU927" s="7">
        <f>IF(AND(BT927&gt;0,BT928=0),BT927,0)</f>
        <v>0</v>
      </c>
      <c r="BV927" s="7">
        <f>IF(BW926&gt;0,BV926,0)</f>
        <v>0</v>
      </c>
      <c r="BW927" s="7">
        <f>IF(ROUND(BT927-BV927,2)&gt;0,ROUND(BT927-BV927,2),0)</f>
        <v>0</v>
      </c>
      <c r="CB927">
        <v>925</v>
      </c>
      <c r="CC927" s="7">
        <f>IF(DB926&gt;0,CC926-1000,CC926)</f>
        <v>0</v>
      </c>
      <c r="CD927" s="20">
        <f>IF(DB926&gt;0,ROUND(PMT($F$92/12,$F$96*12,-CC927),5),0)</f>
        <v>0</v>
      </c>
      <c r="CE927" s="15">
        <f>IF(DB926&gt;0,ROUND(CC927*$CE$1/1000,2),0)</f>
        <v>0</v>
      </c>
      <c r="CF927" s="9">
        <f>INT(CE927)</f>
        <v>0</v>
      </c>
      <c r="CG927" s="23">
        <f>INT((CE927-CF927)*10)/10</f>
        <v>0</v>
      </c>
      <c r="CH927" s="17">
        <f>CE927-CF927-CG927</f>
        <v>0</v>
      </c>
      <c r="CI927" s="23">
        <f>IF(OR(CH927=0.05,CH927=0),CH927,IF(AND(CH927&gt;0.051,CH927&lt;0.1),0.1,IF(AND(CH927&gt;0.001,CH927&lt;0.05),0.05,CH927)))</f>
        <v>0</v>
      </c>
      <c r="CJ927" s="23">
        <f>CF927+CG927+CI927</f>
        <v>0</v>
      </c>
      <c r="CK927" s="15">
        <f>IF(DB926&gt;0,ROUND($CD$1*$CK$1,2),0)</f>
        <v>0</v>
      </c>
      <c r="CL927" s="22">
        <v>0</v>
      </c>
      <c r="CM927" s="22">
        <f>IF(DB926&gt;0,ROUND($CD$1*$CM$1,2),0)</f>
        <v>0</v>
      </c>
      <c r="CN927" s="22">
        <f>IF(DB926&gt;0,ROUND($CD$1*$CN$1,2),0)</f>
        <v>0</v>
      </c>
      <c r="CO927" s="22">
        <f>IF(DB926&gt;0,ROUND($CD$1*$CO$1,2),0)</f>
        <v>0</v>
      </c>
      <c r="CP927" s="22">
        <f>IF(DB926&gt;0,ROUND($CD$1*$CP$1,2),0)</f>
        <v>0</v>
      </c>
      <c r="CQ927" s="15">
        <f>IF(DB926&gt;0,CK927+SUM(CM927:CP927),0)</f>
        <v>0</v>
      </c>
      <c r="CR927" s="22">
        <f>IF(DB926&gt;0,ROUND(CQ927/12,2),0)</f>
        <v>0</v>
      </c>
      <c r="CS927" s="9">
        <f>INT(CR927)</f>
        <v>0</v>
      </c>
      <c r="CT927" s="23">
        <f>INT((CR927-CS927)*10)/10</f>
        <v>0</v>
      </c>
      <c r="CU927" s="17">
        <f>CR927-CS927-CT927</f>
        <v>0</v>
      </c>
      <c r="CV927" s="23">
        <f>IF(OR(CU927=0.05,CU927=0),CU927,IF(AND(CU927&gt;0.051,CU927&lt;0.1),0.1,IF(AND(CU927&gt;0.001,CU927&lt;0.05),0.05,CU927)))</f>
        <v>0</v>
      </c>
      <c r="CW927" s="23">
        <f>CS927+CT927+CV927</f>
        <v>0</v>
      </c>
      <c r="CX927">
        <f>IF(DB926&gt;0,CX926,0)</f>
        <v>0</v>
      </c>
      <c r="CY927" s="7">
        <f>ROUND(CD927+CJ927+CW927+CX927,2)</f>
        <v>0</v>
      </c>
      <c r="CZ927" s="7">
        <f>IF(AND(CY927&gt;0,CY928=0),CY927,0)</f>
        <v>0</v>
      </c>
      <c r="DA927" s="7">
        <f>IF(DB926&gt;0,DA926,0)</f>
        <v>0</v>
      </c>
      <c r="DB927" s="7">
        <f>IF(ROUND(CY927-DA927,2)&gt;0,ROUND(CY927-DA927,2),0)</f>
        <v>0</v>
      </c>
      <c r="EB927">
        <v>925</v>
      </c>
      <c r="EC927" s="7">
        <f>IF(FB926&gt;0,EC926-1000,EC926)</f>
        <v>0</v>
      </c>
      <c r="ED927" s="20">
        <f>IF(FB926&gt;0,ROUND(PMT($F$92/12,$F$96*12,-EC927),5),0)</f>
        <v>0</v>
      </c>
      <c r="EE927" s="15">
        <f>IF(FB926&gt;0,ROUND(EC927*$EE$1/1000,2),0)</f>
        <v>0</v>
      </c>
      <c r="EF927" s="9">
        <f>INT(EE927)</f>
        <v>0</v>
      </c>
      <c r="EG927" s="23">
        <f>INT((EE927-EF927)*10)/10</f>
        <v>0</v>
      </c>
      <c r="EH927" s="17">
        <f>EE927-EF927-EG927</f>
        <v>0</v>
      </c>
      <c r="EI927" s="23">
        <f>IF(OR(EH927=0.05,EH927=0),EH927,IF(AND(EH927&gt;0.051,EH927&lt;0.1),0.1,IF(AND(EH927&gt;0.001,EH927&lt;0.05),0.05,EH927)))</f>
        <v>0</v>
      </c>
      <c r="EJ927" s="23">
        <f>EF927+EG927+EI927</f>
        <v>0</v>
      </c>
      <c r="EK927" s="15">
        <f>IF(FB926&gt;0,ROUND($ED$1*$EK$1,2),0)</f>
        <v>0</v>
      </c>
      <c r="EL927" s="22">
        <v>0</v>
      </c>
      <c r="EM927" s="22">
        <f>IF(FB926&gt;0,ROUND($ED$1*$EM$1,0),0)</f>
        <v>0</v>
      </c>
      <c r="EN927" s="22">
        <f>IF(FB926&gt;0,ROUND($ED$1*$EN$1,2),0)</f>
        <v>0</v>
      </c>
      <c r="EO927" s="22">
        <f>IF(FB926&gt;0,ROUND($ED$1*$EO$1,2),0)</f>
        <v>0</v>
      </c>
      <c r="EP927" s="22">
        <f>IF(FB926&gt;0,ROUND($ED$1*$EP$1,2),0)</f>
        <v>0</v>
      </c>
      <c r="EQ927" s="15">
        <f>IF(FB926&gt;0,EK927+SUM(EM927:EP927),0)</f>
        <v>0</v>
      </c>
      <c r="ER927" s="22">
        <f>IF(FB926&gt;0,ROUND(EQ927/12,2),0)</f>
        <v>0</v>
      </c>
      <c r="ES927" s="9">
        <f>INT(ER927)</f>
        <v>0</v>
      </c>
      <c r="ET927" s="23">
        <f>INT((ER927-ES927)*10)/10</f>
        <v>0</v>
      </c>
      <c r="EU927" s="17">
        <f>ER927-ES927-ET927</f>
        <v>0</v>
      </c>
      <c r="EV927" s="23">
        <f>IF(OR(EU927=0.05,EU927=0),EU927,IF(AND(EU927&gt;0.051,EU927&lt;0.1),0.1,IF(AND(EU927&gt;0.001,EU927&lt;0.05),0.05,EU927)))</f>
        <v>0</v>
      </c>
      <c r="EW927" s="23">
        <f>ES927+ET927+EV927</f>
        <v>0</v>
      </c>
      <c r="EX927">
        <f>IF(FB926&gt;0,EX926,0)</f>
        <v>0</v>
      </c>
      <c r="EY927" s="7">
        <f>ROUND(ED927+EJ927+EW927+EX927,2)</f>
        <v>0</v>
      </c>
      <c r="EZ927" s="7">
        <f>IF(AND(EY927&gt;0,EY928=0),EY927,0)</f>
        <v>0</v>
      </c>
      <c r="FA927" s="7">
        <f>IF(FB926&gt;0,FA926,0)</f>
        <v>0</v>
      </c>
      <c r="FB927" s="7">
        <f>IF(ROUND(EY927-FA927,2)&gt;0,ROUND(EY927-FA927,2),0)</f>
        <v>0</v>
      </c>
      <c r="GB927">
        <v>925</v>
      </c>
      <c r="GC927" s="7">
        <f>IF(HB926&gt;0,GC926-1000,GC926)</f>
        <v>0</v>
      </c>
      <c r="GD927" s="20">
        <f>IF(HB926&gt;0,ROUND(PMT($F$92/12,$F$96*12,-GC927),5),0)</f>
        <v>0</v>
      </c>
      <c r="GE927" s="15">
        <f>IF(HB926&gt;0,ROUND(GC927*$GE$1/1000,2),0)</f>
        <v>0</v>
      </c>
      <c r="GF927" s="9">
        <f>INT(GE927)</f>
        <v>0</v>
      </c>
      <c r="GG927" s="23">
        <f>INT((GE927-GF927)*10)/10</f>
        <v>0</v>
      </c>
      <c r="GH927" s="17">
        <f>GE927-GF927-GG927</f>
        <v>0</v>
      </c>
      <c r="GI927" s="23">
        <f>IF(OR(GH927=0.05,GH927=0),GH927,IF(AND(GH927&gt;0.051,GH927&lt;0.1),0.1,IF(AND(GH927&gt;0.001,GH927&lt;0.05),0.05,GH927)))</f>
        <v>0</v>
      </c>
      <c r="GJ927" s="23">
        <f>GF927+GG927+GI927</f>
        <v>0</v>
      </c>
      <c r="GK927" s="15">
        <f>IF(HB926&gt;0,ROUND($GD$1*$GK$1,2),0)</f>
        <v>0</v>
      </c>
      <c r="GL927" s="22">
        <v>0</v>
      </c>
      <c r="GM927" s="22">
        <f>IF(HB926&gt;0,ROUND($GD$1*$GM$1,0),0)</f>
        <v>0</v>
      </c>
      <c r="GN927" s="22">
        <f>IF(HB926&gt;0,ROUND($GD$1*$GN$1,2),0)</f>
        <v>0</v>
      </c>
      <c r="GO927" s="22">
        <f>IF(HB926&gt;0,ROUND($GD$1*$GO$1,2),0)</f>
        <v>0</v>
      </c>
      <c r="GP927" s="22">
        <f>IF(HB926&gt;0,ROUND($GD$1*$GP$1,2),0)</f>
        <v>0</v>
      </c>
      <c r="GQ927" s="15">
        <f>IF(HB926&gt;0,GK927+SUM(GM927:GP927),0)</f>
        <v>0</v>
      </c>
      <c r="GR927" s="22">
        <f>IF(HB926&gt;0,ROUND(GQ927/12,2),0)</f>
        <v>0</v>
      </c>
      <c r="GS927" s="9">
        <f>INT(GR927)</f>
        <v>0</v>
      </c>
      <c r="GT927" s="23">
        <f>INT((GR927-GS927)*10)/10</f>
        <v>0</v>
      </c>
      <c r="GU927" s="17">
        <f>GR927-GS927-GT927</f>
        <v>0</v>
      </c>
      <c r="GV927" s="23">
        <f>IF(OR(GU927=0.05,GU927=0),GU927,IF(AND(GU927&gt;0.051,GU927&lt;0.1),0.1,IF(AND(GU927&gt;0.001,GU927&lt;0.05),0.05,GU927)))</f>
        <v>0</v>
      </c>
      <c r="GW927" s="23">
        <f>GS927+GT927+GV927</f>
        <v>0</v>
      </c>
      <c r="GX927">
        <f>IF(HB926&gt;0,GX926,0)</f>
        <v>0</v>
      </c>
      <c r="GY927" s="7">
        <f>ROUND(GD927+GJ927+GW927+GX927,2)</f>
        <v>0</v>
      </c>
      <c r="GZ927" s="7">
        <f>IF(AND(GY927&gt;0,GY928=0),GY927,0)</f>
        <v>0</v>
      </c>
      <c r="HA927" s="7">
        <f>IF(HB926&gt;0,HA926,0)</f>
        <v>0</v>
      </c>
      <c r="HB927" s="7">
        <f>IF(ROUND(GY927-HA927,2)&gt;0,ROUND(GY927-HA927,2),0)</f>
        <v>0</v>
      </c>
    </row>
    <row r="928" spans="1:235">
      <c r="BB928">
        <v>926</v>
      </c>
      <c r="BC928" s="7">
        <f>IF(BW927&gt;0,BC927-1000,BC927)</f>
        <v>0</v>
      </c>
      <c r="BD928" s="20">
        <f>IF(BW927&gt;0,ROUND(PMT($F$92/12,$F$96*12,-BC928),5),0)</f>
        <v>0</v>
      </c>
      <c r="BE928" s="15">
        <f>IF(BW927&gt;0,ROUND(BC928*$E$1/1000,2),0)</f>
        <v>0</v>
      </c>
      <c r="BF928" s="15">
        <f>IF(BW927&gt;0,ROUND(MIN(BC928,$F$168)*$BF$1,2),0)</f>
        <v>0</v>
      </c>
      <c r="BG928" s="22">
        <v>0</v>
      </c>
      <c r="BH928" s="22">
        <f>IF(BW927&gt;0,ROUND(MIN(BC928,$F$168)*$BH$1,0),0)</f>
        <v>0</v>
      </c>
      <c r="BI928" s="22">
        <f>IF(BW927&gt;0,ROUND(MIN(BC928,$F$168)*$BI$1,2),0)</f>
        <v>0</v>
      </c>
      <c r="BJ928" s="22">
        <f>IF(BW927&gt;0,ROUND(MIN(BC928,$F$168)*$BJ$1,2),0)</f>
        <v>0</v>
      </c>
      <c r="BK928" s="22">
        <f>IF(BW927&gt;0,ROUND(MIN(BC928,$F$168)*$BK$1,2),0)</f>
        <v>0</v>
      </c>
      <c r="BL928" s="15">
        <f>IF(BW927&gt;0,BF928+SUM(BH928:BK928),0)</f>
        <v>0</v>
      </c>
      <c r="BM928" s="22">
        <f>IF(BW927&gt;0,ROUND(BL928/12,2),0)</f>
        <v>0</v>
      </c>
      <c r="BN928" s="9">
        <f>INT(BM928)</f>
        <v>0</v>
      </c>
      <c r="BO928" s="23">
        <f>INT((BM928-BN928)*10)/10</f>
        <v>0</v>
      </c>
      <c r="BP928" s="17">
        <f>BM928-BN928-BO928</f>
        <v>0</v>
      </c>
      <c r="BQ928" s="23">
        <f>IF(OR(BP928=0.05,BP928=0),BP928,IF(AND(BP928&gt;0.051,BP928&lt;0.1),0.1,IF(AND(BP928&gt;0.001,BP928&lt;0.05),0.05,BP928)))</f>
        <v>0</v>
      </c>
      <c r="BR928" s="23">
        <f>BN928+BO928+BQ928</f>
        <v>0</v>
      </c>
      <c r="BS928">
        <f>IF(BW927&gt;0,BS927,0)</f>
        <v>0</v>
      </c>
      <c r="BT928" s="7">
        <f>SUM(BD928:BE928)+BR928+BS928</f>
        <v>0</v>
      </c>
      <c r="BU928" s="7">
        <f>IF(AND(BT928&gt;0,BT929=0),BT928,0)</f>
        <v>0</v>
      </c>
      <c r="BV928" s="7">
        <f>IF(BW927&gt;0,BV927,0)</f>
        <v>0</v>
      </c>
      <c r="BW928" s="7">
        <f>IF(ROUND(BT928-BV928,2)&gt;0,ROUND(BT928-BV928,2),0)</f>
        <v>0</v>
      </c>
      <c r="CB928">
        <v>926</v>
      </c>
      <c r="CC928" s="7">
        <f>IF(DB927&gt;0,CC927-1000,CC927)</f>
        <v>0</v>
      </c>
      <c r="CD928" s="20">
        <f>IF(DB927&gt;0,ROUND(PMT($F$92/12,$F$96*12,-CC928),5),0)</f>
        <v>0</v>
      </c>
      <c r="CE928" s="15">
        <f>IF(DB927&gt;0,ROUND(CC928*$CE$1/1000,2),0)</f>
        <v>0</v>
      </c>
      <c r="CF928" s="9">
        <f>INT(CE928)</f>
        <v>0</v>
      </c>
      <c r="CG928" s="23">
        <f>INT((CE928-CF928)*10)/10</f>
        <v>0</v>
      </c>
      <c r="CH928" s="17">
        <f>CE928-CF928-CG928</f>
        <v>0</v>
      </c>
      <c r="CI928" s="23">
        <f>IF(OR(CH928=0.05,CH928=0),CH928,IF(AND(CH928&gt;0.051,CH928&lt;0.1),0.1,IF(AND(CH928&gt;0.001,CH928&lt;0.05),0.05,CH928)))</f>
        <v>0</v>
      </c>
      <c r="CJ928" s="23">
        <f>CF928+CG928+CI928</f>
        <v>0</v>
      </c>
      <c r="CK928" s="15">
        <f>IF(DB927&gt;0,ROUND($CD$1*$CK$1,2),0)</f>
        <v>0</v>
      </c>
      <c r="CL928" s="22">
        <v>0</v>
      </c>
      <c r="CM928" s="22">
        <f>IF(DB927&gt;0,ROUND($CD$1*$CM$1,2),0)</f>
        <v>0</v>
      </c>
      <c r="CN928" s="22">
        <f>IF(DB927&gt;0,ROUND($CD$1*$CN$1,2),0)</f>
        <v>0</v>
      </c>
      <c r="CO928" s="22">
        <f>IF(DB927&gt;0,ROUND($CD$1*$CO$1,2),0)</f>
        <v>0</v>
      </c>
      <c r="CP928" s="22">
        <f>IF(DB927&gt;0,ROUND($CD$1*$CP$1,2),0)</f>
        <v>0</v>
      </c>
      <c r="CQ928" s="15">
        <f>IF(DB927&gt;0,CK928+SUM(CM928:CP928),0)</f>
        <v>0</v>
      </c>
      <c r="CR928" s="22">
        <f>IF(DB927&gt;0,ROUND(CQ928/12,2),0)</f>
        <v>0</v>
      </c>
      <c r="CS928" s="9">
        <f>INT(CR928)</f>
        <v>0</v>
      </c>
      <c r="CT928" s="23">
        <f>INT((CR928-CS928)*10)/10</f>
        <v>0</v>
      </c>
      <c r="CU928" s="17">
        <f>CR928-CS928-CT928</f>
        <v>0</v>
      </c>
      <c r="CV928" s="23">
        <f>IF(OR(CU928=0.05,CU928=0),CU928,IF(AND(CU928&gt;0.051,CU928&lt;0.1),0.1,IF(AND(CU928&gt;0.001,CU928&lt;0.05),0.05,CU928)))</f>
        <v>0</v>
      </c>
      <c r="CW928" s="23">
        <f>CS928+CT928+CV928</f>
        <v>0</v>
      </c>
      <c r="CX928">
        <f>IF(DB927&gt;0,CX927,0)</f>
        <v>0</v>
      </c>
      <c r="CY928" s="7">
        <f>ROUND(CD928+CJ928+CW928+CX928,2)</f>
        <v>0</v>
      </c>
      <c r="CZ928" s="7">
        <f>IF(AND(CY928&gt;0,CY929=0),CY928,0)</f>
        <v>0</v>
      </c>
      <c r="DA928" s="7">
        <f>IF(DB927&gt;0,DA927,0)</f>
        <v>0</v>
      </c>
      <c r="DB928" s="7">
        <f>IF(ROUND(CY928-DA928,2)&gt;0,ROUND(CY928-DA928,2),0)</f>
        <v>0</v>
      </c>
      <c r="EB928">
        <v>926</v>
      </c>
      <c r="EC928" s="7">
        <f>IF(FB927&gt;0,EC927-1000,EC927)</f>
        <v>0</v>
      </c>
      <c r="ED928" s="20">
        <f>IF(FB927&gt;0,ROUND(PMT($F$92/12,$F$96*12,-EC928),5),0)</f>
        <v>0</v>
      </c>
      <c r="EE928" s="15">
        <f>IF(FB927&gt;0,ROUND(EC928*$EE$1/1000,2),0)</f>
        <v>0</v>
      </c>
      <c r="EF928" s="9">
        <f>INT(EE928)</f>
        <v>0</v>
      </c>
      <c r="EG928" s="23">
        <f>INT((EE928-EF928)*10)/10</f>
        <v>0</v>
      </c>
      <c r="EH928" s="17">
        <f>EE928-EF928-EG928</f>
        <v>0</v>
      </c>
      <c r="EI928" s="23">
        <f>IF(OR(EH928=0.05,EH928=0),EH928,IF(AND(EH928&gt;0.051,EH928&lt;0.1),0.1,IF(AND(EH928&gt;0.001,EH928&lt;0.05),0.05,EH928)))</f>
        <v>0</v>
      </c>
      <c r="EJ928" s="23">
        <f>EF928+EG928+EI928</f>
        <v>0</v>
      </c>
      <c r="EK928" s="15">
        <f>IF(FB927&gt;0,ROUND($ED$1*$EK$1,2),0)</f>
        <v>0</v>
      </c>
      <c r="EL928" s="22">
        <v>0</v>
      </c>
      <c r="EM928" s="22">
        <f>IF(FB927&gt;0,ROUND($ED$1*$EM$1,0),0)</f>
        <v>0</v>
      </c>
      <c r="EN928" s="22">
        <f>IF(FB927&gt;0,ROUND($ED$1*$EN$1,2),0)</f>
        <v>0</v>
      </c>
      <c r="EO928" s="22">
        <f>IF(FB927&gt;0,ROUND($ED$1*$EO$1,2),0)</f>
        <v>0</v>
      </c>
      <c r="EP928" s="22">
        <f>IF(FB927&gt;0,ROUND($ED$1*$EP$1,2),0)</f>
        <v>0</v>
      </c>
      <c r="EQ928" s="15">
        <f>IF(FB927&gt;0,EK928+SUM(EM928:EP928),0)</f>
        <v>0</v>
      </c>
      <c r="ER928" s="22">
        <f>IF(FB927&gt;0,ROUND(EQ928/12,2),0)</f>
        <v>0</v>
      </c>
      <c r="ES928" s="9">
        <f>INT(ER928)</f>
        <v>0</v>
      </c>
      <c r="ET928" s="23">
        <f>INT((ER928-ES928)*10)/10</f>
        <v>0</v>
      </c>
      <c r="EU928" s="17">
        <f>ER928-ES928-ET928</f>
        <v>0</v>
      </c>
      <c r="EV928" s="23">
        <f>IF(OR(EU928=0.05,EU928=0),EU928,IF(AND(EU928&gt;0.051,EU928&lt;0.1),0.1,IF(AND(EU928&gt;0.001,EU928&lt;0.05),0.05,EU928)))</f>
        <v>0</v>
      </c>
      <c r="EW928" s="23">
        <f>ES928+ET928+EV928</f>
        <v>0</v>
      </c>
      <c r="EX928">
        <f>IF(FB927&gt;0,EX927,0)</f>
        <v>0</v>
      </c>
      <c r="EY928" s="7">
        <f>ROUND(ED928+EJ928+EW928+EX928,2)</f>
        <v>0</v>
      </c>
      <c r="EZ928" s="7">
        <f>IF(AND(EY928&gt;0,EY929=0),EY928,0)</f>
        <v>0</v>
      </c>
      <c r="FA928" s="7">
        <f>IF(FB927&gt;0,FA927,0)</f>
        <v>0</v>
      </c>
      <c r="FB928" s="7">
        <f>IF(ROUND(EY928-FA928,2)&gt;0,ROUND(EY928-FA928,2),0)</f>
        <v>0</v>
      </c>
      <c r="GB928">
        <v>926</v>
      </c>
      <c r="GC928" s="7">
        <f>IF(HB927&gt;0,GC927-1000,GC927)</f>
        <v>0</v>
      </c>
      <c r="GD928" s="20">
        <f>IF(HB927&gt;0,ROUND(PMT($F$92/12,$F$96*12,-GC928),5),0)</f>
        <v>0</v>
      </c>
      <c r="GE928" s="15">
        <f>IF(HB927&gt;0,ROUND(GC928*$GE$1/1000,2),0)</f>
        <v>0</v>
      </c>
      <c r="GF928" s="9">
        <f>INT(GE928)</f>
        <v>0</v>
      </c>
      <c r="GG928" s="23">
        <f>INT((GE928-GF928)*10)/10</f>
        <v>0</v>
      </c>
      <c r="GH928" s="17">
        <f>GE928-GF928-GG928</f>
        <v>0</v>
      </c>
      <c r="GI928" s="23">
        <f>IF(OR(GH928=0.05,GH928=0),GH928,IF(AND(GH928&gt;0.051,GH928&lt;0.1),0.1,IF(AND(GH928&gt;0.001,GH928&lt;0.05),0.05,GH928)))</f>
        <v>0</v>
      </c>
      <c r="GJ928" s="23">
        <f>GF928+GG928+GI928</f>
        <v>0</v>
      </c>
      <c r="GK928" s="15">
        <f>IF(HB927&gt;0,ROUND($GD$1*$GK$1,2),0)</f>
        <v>0</v>
      </c>
      <c r="GL928" s="22">
        <v>0</v>
      </c>
      <c r="GM928" s="22">
        <f>IF(HB927&gt;0,ROUND($GD$1*$GM$1,0),0)</f>
        <v>0</v>
      </c>
      <c r="GN928" s="22">
        <f>IF(HB927&gt;0,ROUND($GD$1*$GN$1,2),0)</f>
        <v>0</v>
      </c>
      <c r="GO928" s="22">
        <f>IF(HB927&gt;0,ROUND($GD$1*$GO$1,2),0)</f>
        <v>0</v>
      </c>
      <c r="GP928" s="22">
        <f>IF(HB927&gt;0,ROUND($GD$1*$GP$1,2),0)</f>
        <v>0</v>
      </c>
      <c r="GQ928" s="15">
        <f>IF(HB927&gt;0,GK928+SUM(GM928:GP928),0)</f>
        <v>0</v>
      </c>
      <c r="GR928" s="22">
        <f>IF(HB927&gt;0,ROUND(GQ928/12,2),0)</f>
        <v>0</v>
      </c>
      <c r="GS928" s="9">
        <f>INT(GR928)</f>
        <v>0</v>
      </c>
      <c r="GT928" s="23">
        <f>INT((GR928-GS928)*10)/10</f>
        <v>0</v>
      </c>
      <c r="GU928" s="17">
        <f>GR928-GS928-GT928</f>
        <v>0</v>
      </c>
      <c r="GV928" s="23">
        <f>IF(OR(GU928=0.05,GU928=0),GU928,IF(AND(GU928&gt;0.051,GU928&lt;0.1),0.1,IF(AND(GU928&gt;0.001,GU928&lt;0.05),0.05,GU928)))</f>
        <v>0</v>
      </c>
      <c r="GW928" s="23">
        <f>GS928+GT928+GV928</f>
        <v>0</v>
      </c>
      <c r="GX928">
        <f>IF(HB927&gt;0,GX927,0)</f>
        <v>0</v>
      </c>
      <c r="GY928" s="7">
        <f>ROUND(GD928+GJ928+GW928+GX928,2)</f>
        <v>0</v>
      </c>
      <c r="GZ928" s="7">
        <f>IF(AND(GY928&gt;0,GY929=0),GY928,0)</f>
        <v>0</v>
      </c>
      <c r="HA928" s="7">
        <f>IF(HB927&gt;0,HA927,0)</f>
        <v>0</v>
      </c>
      <c r="HB928" s="7">
        <f>IF(ROUND(GY928-HA928,2)&gt;0,ROUND(GY928-HA928,2),0)</f>
        <v>0</v>
      </c>
    </row>
    <row r="929" spans="1:235">
      <c r="BB929">
        <v>927</v>
      </c>
      <c r="BC929" s="7">
        <f>IF(BW928&gt;0,BC928-1000,BC928)</f>
        <v>0</v>
      </c>
      <c r="BD929" s="20">
        <f>IF(BW928&gt;0,ROUND(PMT($F$92/12,$F$96*12,-BC929),5),0)</f>
        <v>0</v>
      </c>
      <c r="BE929" s="15">
        <f>IF(BW928&gt;0,ROUND(BC929*$E$1/1000,2),0)</f>
        <v>0</v>
      </c>
      <c r="BF929" s="15">
        <f>IF(BW928&gt;0,ROUND(MIN(BC929,$F$168)*$BF$1,2),0)</f>
        <v>0</v>
      </c>
      <c r="BG929" s="22">
        <v>0</v>
      </c>
      <c r="BH929" s="22">
        <f>IF(BW928&gt;0,ROUND(MIN(BC929,$F$168)*$BH$1,0),0)</f>
        <v>0</v>
      </c>
      <c r="BI929" s="22">
        <f>IF(BW928&gt;0,ROUND(MIN(BC929,$F$168)*$BI$1,2),0)</f>
        <v>0</v>
      </c>
      <c r="BJ929" s="22">
        <f>IF(BW928&gt;0,ROUND(MIN(BC929,$F$168)*$BJ$1,2),0)</f>
        <v>0</v>
      </c>
      <c r="BK929" s="22">
        <f>IF(BW928&gt;0,ROUND(MIN(BC929,$F$168)*$BK$1,2),0)</f>
        <v>0</v>
      </c>
      <c r="BL929" s="15">
        <f>IF(BW928&gt;0,BF929+SUM(BH929:BK929),0)</f>
        <v>0</v>
      </c>
      <c r="BM929" s="22">
        <f>IF(BW928&gt;0,ROUND(BL929/12,2),0)</f>
        <v>0</v>
      </c>
      <c r="BN929" s="9">
        <f>INT(BM929)</f>
        <v>0</v>
      </c>
      <c r="BO929" s="23">
        <f>INT((BM929-BN929)*10)/10</f>
        <v>0</v>
      </c>
      <c r="BP929" s="17">
        <f>BM929-BN929-BO929</f>
        <v>0</v>
      </c>
      <c r="BQ929" s="23">
        <f>IF(OR(BP929=0.05,BP929=0),BP929,IF(AND(BP929&gt;0.051,BP929&lt;0.1),0.1,IF(AND(BP929&gt;0.001,BP929&lt;0.05),0.05,BP929)))</f>
        <v>0</v>
      </c>
      <c r="BR929" s="23">
        <f>BN929+BO929+BQ929</f>
        <v>0</v>
      </c>
      <c r="BS929">
        <f>IF(BW928&gt;0,BS928,0)</f>
        <v>0</v>
      </c>
      <c r="BT929" s="7">
        <f>SUM(BD929:BE929)+BR929+BS929</f>
        <v>0</v>
      </c>
      <c r="BU929" s="7">
        <f>IF(AND(BT929&gt;0,BT930=0),BT929,0)</f>
        <v>0</v>
      </c>
      <c r="BV929" s="7">
        <f>IF(BW928&gt;0,BV928,0)</f>
        <v>0</v>
      </c>
      <c r="BW929" s="7">
        <f>IF(ROUND(BT929-BV929,2)&gt;0,ROUND(BT929-BV929,2),0)</f>
        <v>0</v>
      </c>
      <c r="CB929">
        <v>927</v>
      </c>
      <c r="CC929" s="7">
        <f>IF(DB928&gt;0,CC928-1000,CC928)</f>
        <v>0</v>
      </c>
      <c r="CD929" s="20">
        <f>IF(DB928&gt;0,ROUND(PMT($F$92/12,$F$96*12,-CC929),5),0)</f>
        <v>0</v>
      </c>
      <c r="CE929" s="15">
        <f>IF(DB928&gt;0,ROUND(CC929*$CE$1/1000,2),0)</f>
        <v>0</v>
      </c>
      <c r="CF929" s="9">
        <f>INT(CE929)</f>
        <v>0</v>
      </c>
      <c r="CG929" s="23">
        <f>INT((CE929-CF929)*10)/10</f>
        <v>0</v>
      </c>
      <c r="CH929" s="17">
        <f>CE929-CF929-CG929</f>
        <v>0</v>
      </c>
      <c r="CI929" s="23">
        <f>IF(OR(CH929=0.05,CH929=0),CH929,IF(AND(CH929&gt;0.051,CH929&lt;0.1),0.1,IF(AND(CH929&gt;0.001,CH929&lt;0.05),0.05,CH929)))</f>
        <v>0</v>
      </c>
      <c r="CJ929" s="23">
        <f>CF929+CG929+CI929</f>
        <v>0</v>
      </c>
      <c r="CK929" s="15">
        <f>IF(DB928&gt;0,ROUND($CD$1*$CK$1,2),0)</f>
        <v>0</v>
      </c>
      <c r="CL929" s="22">
        <v>0</v>
      </c>
      <c r="CM929" s="22">
        <f>IF(DB928&gt;0,ROUND($CD$1*$CM$1,2),0)</f>
        <v>0</v>
      </c>
      <c r="CN929" s="22">
        <f>IF(DB928&gt;0,ROUND($CD$1*$CN$1,2),0)</f>
        <v>0</v>
      </c>
      <c r="CO929" s="22">
        <f>IF(DB928&gt;0,ROUND($CD$1*$CO$1,2),0)</f>
        <v>0</v>
      </c>
      <c r="CP929" s="22">
        <f>IF(DB928&gt;0,ROUND($CD$1*$CP$1,2),0)</f>
        <v>0</v>
      </c>
      <c r="CQ929" s="15">
        <f>IF(DB928&gt;0,CK929+SUM(CM929:CP929),0)</f>
        <v>0</v>
      </c>
      <c r="CR929" s="22">
        <f>IF(DB928&gt;0,ROUND(CQ929/12,2),0)</f>
        <v>0</v>
      </c>
      <c r="CS929" s="9">
        <f>INT(CR929)</f>
        <v>0</v>
      </c>
      <c r="CT929" s="23">
        <f>INT((CR929-CS929)*10)/10</f>
        <v>0</v>
      </c>
      <c r="CU929" s="17">
        <f>CR929-CS929-CT929</f>
        <v>0</v>
      </c>
      <c r="CV929" s="23">
        <f>IF(OR(CU929=0.05,CU929=0),CU929,IF(AND(CU929&gt;0.051,CU929&lt;0.1),0.1,IF(AND(CU929&gt;0.001,CU929&lt;0.05),0.05,CU929)))</f>
        <v>0</v>
      </c>
      <c r="CW929" s="23">
        <f>CS929+CT929+CV929</f>
        <v>0</v>
      </c>
      <c r="CX929">
        <f>IF(DB928&gt;0,CX928,0)</f>
        <v>0</v>
      </c>
      <c r="CY929" s="7">
        <f>ROUND(CD929+CJ929+CW929+CX929,2)</f>
        <v>0</v>
      </c>
      <c r="CZ929" s="7">
        <f>IF(AND(CY929&gt;0,CY930=0),CY929,0)</f>
        <v>0</v>
      </c>
      <c r="DA929" s="7">
        <f>IF(DB928&gt;0,DA928,0)</f>
        <v>0</v>
      </c>
      <c r="DB929" s="7">
        <f>IF(ROUND(CY929-DA929,2)&gt;0,ROUND(CY929-DA929,2),0)</f>
        <v>0</v>
      </c>
      <c r="EB929">
        <v>927</v>
      </c>
      <c r="EC929" s="7">
        <f>IF(FB928&gt;0,EC928-1000,EC928)</f>
        <v>0</v>
      </c>
      <c r="ED929" s="20">
        <f>IF(FB928&gt;0,ROUND(PMT($F$92/12,$F$96*12,-EC929),5),0)</f>
        <v>0</v>
      </c>
      <c r="EE929" s="15">
        <f>IF(FB928&gt;0,ROUND(EC929*$EE$1/1000,2),0)</f>
        <v>0</v>
      </c>
      <c r="EF929" s="9">
        <f>INT(EE929)</f>
        <v>0</v>
      </c>
      <c r="EG929" s="23">
        <f>INT((EE929-EF929)*10)/10</f>
        <v>0</v>
      </c>
      <c r="EH929" s="17">
        <f>EE929-EF929-EG929</f>
        <v>0</v>
      </c>
      <c r="EI929" s="23">
        <f>IF(OR(EH929=0.05,EH929=0),EH929,IF(AND(EH929&gt;0.051,EH929&lt;0.1),0.1,IF(AND(EH929&gt;0.001,EH929&lt;0.05),0.05,EH929)))</f>
        <v>0</v>
      </c>
      <c r="EJ929" s="23">
        <f>EF929+EG929+EI929</f>
        <v>0</v>
      </c>
      <c r="EK929" s="15">
        <f>IF(FB928&gt;0,ROUND($ED$1*$EK$1,2),0)</f>
        <v>0</v>
      </c>
      <c r="EL929" s="22">
        <v>0</v>
      </c>
      <c r="EM929" s="22">
        <f>IF(FB928&gt;0,ROUND($ED$1*$EM$1,0),0)</f>
        <v>0</v>
      </c>
      <c r="EN929" s="22">
        <f>IF(FB928&gt;0,ROUND($ED$1*$EN$1,2),0)</f>
        <v>0</v>
      </c>
      <c r="EO929" s="22">
        <f>IF(FB928&gt;0,ROUND($ED$1*$EO$1,2),0)</f>
        <v>0</v>
      </c>
      <c r="EP929" s="22">
        <f>IF(FB928&gt;0,ROUND($ED$1*$EP$1,2),0)</f>
        <v>0</v>
      </c>
      <c r="EQ929" s="15">
        <f>IF(FB928&gt;0,EK929+SUM(EM929:EP929),0)</f>
        <v>0</v>
      </c>
      <c r="ER929" s="22">
        <f>IF(FB928&gt;0,ROUND(EQ929/12,2),0)</f>
        <v>0</v>
      </c>
      <c r="ES929" s="9">
        <f>INT(ER929)</f>
        <v>0</v>
      </c>
      <c r="ET929" s="23">
        <f>INT((ER929-ES929)*10)/10</f>
        <v>0</v>
      </c>
      <c r="EU929" s="17">
        <f>ER929-ES929-ET929</f>
        <v>0</v>
      </c>
      <c r="EV929" s="23">
        <f>IF(OR(EU929=0.05,EU929=0),EU929,IF(AND(EU929&gt;0.051,EU929&lt;0.1),0.1,IF(AND(EU929&gt;0.001,EU929&lt;0.05),0.05,EU929)))</f>
        <v>0</v>
      </c>
      <c r="EW929" s="23">
        <f>ES929+ET929+EV929</f>
        <v>0</v>
      </c>
      <c r="EX929">
        <f>IF(FB928&gt;0,EX928,0)</f>
        <v>0</v>
      </c>
      <c r="EY929" s="7">
        <f>ROUND(ED929+EJ929+EW929+EX929,2)</f>
        <v>0</v>
      </c>
      <c r="EZ929" s="7">
        <f>IF(AND(EY929&gt;0,EY930=0),EY929,0)</f>
        <v>0</v>
      </c>
      <c r="FA929" s="7">
        <f>IF(FB928&gt;0,FA928,0)</f>
        <v>0</v>
      </c>
      <c r="FB929" s="7">
        <f>IF(ROUND(EY929-FA929,2)&gt;0,ROUND(EY929-FA929,2),0)</f>
        <v>0</v>
      </c>
      <c r="GB929">
        <v>927</v>
      </c>
      <c r="GC929" s="7">
        <f>IF(HB928&gt;0,GC928-1000,GC928)</f>
        <v>0</v>
      </c>
      <c r="GD929" s="20">
        <f>IF(HB928&gt;0,ROUND(PMT($F$92/12,$F$96*12,-GC929),5),0)</f>
        <v>0</v>
      </c>
      <c r="GE929" s="15">
        <f>IF(HB928&gt;0,ROUND(GC929*$GE$1/1000,2),0)</f>
        <v>0</v>
      </c>
      <c r="GF929" s="9">
        <f>INT(GE929)</f>
        <v>0</v>
      </c>
      <c r="GG929" s="23">
        <f>INT((GE929-GF929)*10)/10</f>
        <v>0</v>
      </c>
      <c r="GH929" s="17">
        <f>GE929-GF929-GG929</f>
        <v>0</v>
      </c>
      <c r="GI929" s="23">
        <f>IF(OR(GH929=0.05,GH929=0),GH929,IF(AND(GH929&gt;0.051,GH929&lt;0.1),0.1,IF(AND(GH929&gt;0.001,GH929&lt;0.05),0.05,GH929)))</f>
        <v>0</v>
      </c>
      <c r="GJ929" s="23">
        <f>GF929+GG929+GI929</f>
        <v>0</v>
      </c>
      <c r="GK929" s="15">
        <f>IF(HB928&gt;0,ROUND($GD$1*$GK$1,2),0)</f>
        <v>0</v>
      </c>
      <c r="GL929" s="22">
        <v>0</v>
      </c>
      <c r="GM929" s="22">
        <f>IF(HB928&gt;0,ROUND($GD$1*$GM$1,0),0)</f>
        <v>0</v>
      </c>
      <c r="GN929" s="22">
        <f>IF(HB928&gt;0,ROUND($GD$1*$GN$1,2),0)</f>
        <v>0</v>
      </c>
      <c r="GO929" s="22">
        <f>IF(HB928&gt;0,ROUND($GD$1*$GO$1,2),0)</f>
        <v>0</v>
      </c>
      <c r="GP929" s="22">
        <f>IF(HB928&gt;0,ROUND($GD$1*$GP$1,2),0)</f>
        <v>0</v>
      </c>
      <c r="GQ929" s="15">
        <f>IF(HB928&gt;0,GK929+SUM(GM929:GP929),0)</f>
        <v>0</v>
      </c>
      <c r="GR929" s="22">
        <f>IF(HB928&gt;0,ROUND(GQ929/12,2),0)</f>
        <v>0</v>
      </c>
      <c r="GS929" s="9">
        <f>INT(GR929)</f>
        <v>0</v>
      </c>
      <c r="GT929" s="23">
        <f>INT((GR929-GS929)*10)/10</f>
        <v>0</v>
      </c>
      <c r="GU929" s="17">
        <f>GR929-GS929-GT929</f>
        <v>0</v>
      </c>
      <c r="GV929" s="23">
        <f>IF(OR(GU929=0.05,GU929=0),GU929,IF(AND(GU929&gt;0.051,GU929&lt;0.1),0.1,IF(AND(GU929&gt;0.001,GU929&lt;0.05),0.05,GU929)))</f>
        <v>0</v>
      </c>
      <c r="GW929" s="23">
        <f>GS929+GT929+GV929</f>
        <v>0</v>
      </c>
      <c r="GX929">
        <f>IF(HB928&gt;0,GX928,0)</f>
        <v>0</v>
      </c>
      <c r="GY929" s="7">
        <f>ROUND(GD929+GJ929+GW929+GX929,2)</f>
        <v>0</v>
      </c>
      <c r="GZ929" s="7">
        <f>IF(AND(GY929&gt;0,GY930=0),GY929,0)</f>
        <v>0</v>
      </c>
      <c r="HA929" s="7">
        <f>IF(HB928&gt;0,HA928,0)</f>
        <v>0</v>
      </c>
      <c r="HB929" s="7">
        <f>IF(ROUND(GY929-HA929,2)&gt;0,ROUND(GY929-HA929,2),0)</f>
        <v>0</v>
      </c>
    </row>
    <row r="930" spans="1:235">
      <c r="BB930">
        <v>928</v>
      </c>
      <c r="BC930" s="7">
        <f>IF(BW929&gt;0,BC929-1000,BC929)</f>
        <v>0</v>
      </c>
      <c r="BD930" s="20">
        <f>IF(BW929&gt;0,ROUND(PMT($F$92/12,$F$96*12,-BC930),5),0)</f>
        <v>0</v>
      </c>
      <c r="BE930" s="15">
        <f>IF(BW929&gt;0,ROUND(BC930*$E$1/1000,2),0)</f>
        <v>0</v>
      </c>
      <c r="BF930" s="15">
        <f>IF(BW929&gt;0,ROUND(MIN(BC930,$F$168)*$BF$1,2),0)</f>
        <v>0</v>
      </c>
      <c r="BG930" s="22">
        <v>0</v>
      </c>
      <c r="BH930" s="22">
        <f>IF(BW929&gt;0,ROUND(MIN(BC930,$F$168)*$BH$1,0),0)</f>
        <v>0</v>
      </c>
      <c r="BI930" s="22">
        <f>IF(BW929&gt;0,ROUND(MIN(BC930,$F$168)*$BI$1,2),0)</f>
        <v>0</v>
      </c>
      <c r="BJ930" s="22">
        <f>IF(BW929&gt;0,ROUND(MIN(BC930,$F$168)*$BJ$1,2),0)</f>
        <v>0</v>
      </c>
      <c r="BK930" s="22">
        <f>IF(BW929&gt;0,ROUND(MIN(BC930,$F$168)*$BK$1,2),0)</f>
        <v>0</v>
      </c>
      <c r="BL930" s="15">
        <f>IF(BW929&gt;0,BF930+SUM(BH930:BK930),0)</f>
        <v>0</v>
      </c>
      <c r="BM930" s="22">
        <f>IF(BW929&gt;0,ROUND(BL930/12,2),0)</f>
        <v>0</v>
      </c>
      <c r="BN930" s="9">
        <f>INT(BM930)</f>
        <v>0</v>
      </c>
      <c r="BO930" s="23">
        <f>INT((BM930-BN930)*10)/10</f>
        <v>0</v>
      </c>
      <c r="BP930" s="17">
        <f>BM930-BN930-BO930</f>
        <v>0</v>
      </c>
      <c r="BQ930" s="23">
        <f>IF(OR(BP930=0.05,BP930=0),BP930,IF(AND(BP930&gt;0.051,BP930&lt;0.1),0.1,IF(AND(BP930&gt;0.001,BP930&lt;0.05),0.05,BP930)))</f>
        <v>0</v>
      </c>
      <c r="BR930" s="23">
        <f>BN930+BO930+BQ930</f>
        <v>0</v>
      </c>
      <c r="BS930">
        <f>IF(BW929&gt;0,BS929,0)</f>
        <v>0</v>
      </c>
      <c r="BT930" s="7">
        <f>SUM(BD930:BE930)+BR930+BS930</f>
        <v>0</v>
      </c>
      <c r="BU930" s="7">
        <f>IF(AND(BT930&gt;0,BT931=0),BT930,0)</f>
        <v>0</v>
      </c>
      <c r="BV930" s="7">
        <f>IF(BW929&gt;0,BV929,0)</f>
        <v>0</v>
      </c>
      <c r="BW930" s="7">
        <f>IF(ROUND(BT930-BV930,2)&gt;0,ROUND(BT930-BV930,2),0)</f>
        <v>0</v>
      </c>
      <c r="CB930">
        <v>928</v>
      </c>
      <c r="CC930" s="7">
        <f>IF(DB929&gt;0,CC929-1000,CC929)</f>
        <v>0</v>
      </c>
      <c r="CD930" s="20">
        <f>IF(DB929&gt;0,ROUND(PMT($F$92/12,$F$96*12,-CC930),5),0)</f>
        <v>0</v>
      </c>
      <c r="CE930" s="15">
        <f>IF(DB929&gt;0,ROUND(CC930*$CE$1/1000,2),0)</f>
        <v>0</v>
      </c>
      <c r="CF930" s="9">
        <f>INT(CE930)</f>
        <v>0</v>
      </c>
      <c r="CG930" s="23">
        <f>INT((CE930-CF930)*10)/10</f>
        <v>0</v>
      </c>
      <c r="CH930" s="17">
        <f>CE930-CF930-CG930</f>
        <v>0</v>
      </c>
      <c r="CI930" s="23">
        <f>IF(OR(CH930=0.05,CH930=0),CH930,IF(AND(CH930&gt;0.051,CH930&lt;0.1),0.1,IF(AND(CH930&gt;0.001,CH930&lt;0.05),0.05,CH930)))</f>
        <v>0</v>
      </c>
      <c r="CJ930" s="23">
        <f>CF930+CG930+CI930</f>
        <v>0</v>
      </c>
      <c r="CK930" s="15">
        <f>IF(DB929&gt;0,ROUND($CD$1*$CK$1,2),0)</f>
        <v>0</v>
      </c>
      <c r="CL930" s="22">
        <v>0</v>
      </c>
      <c r="CM930" s="22">
        <f>IF(DB929&gt;0,ROUND($CD$1*$CM$1,2),0)</f>
        <v>0</v>
      </c>
      <c r="CN930" s="22">
        <f>IF(DB929&gt;0,ROUND($CD$1*$CN$1,2),0)</f>
        <v>0</v>
      </c>
      <c r="CO930" s="22">
        <f>IF(DB929&gt;0,ROUND($CD$1*$CO$1,2),0)</f>
        <v>0</v>
      </c>
      <c r="CP930" s="22">
        <f>IF(DB929&gt;0,ROUND($CD$1*$CP$1,2),0)</f>
        <v>0</v>
      </c>
      <c r="CQ930" s="15">
        <f>IF(DB929&gt;0,CK930+SUM(CM930:CP930),0)</f>
        <v>0</v>
      </c>
      <c r="CR930" s="22">
        <f>IF(DB929&gt;0,ROUND(CQ930/12,2),0)</f>
        <v>0</v>
      </c>
      <c r="CS930" s="9">
        <f>INT(CR930)</f>
        <v>0</v>
      </c>
      <c r="CT930" s="23">
        <f>INT((CR930-CS930)*10)/10</f>
        <v>0</v>
      </c>
      <c r="CU930" s="17">
        <f>CR930-CS930-CT930</f>
        <v>0</v>
      </c>
      <c r="CV930" s="23">
        <f>IF(OR(CU930=0.05,CU930=0),CU930,IF(AND(CU930&gt;0.051,CU930&lt;0.1),0.1,IF(AND(CU930&gt;0.001,CU930&lt;0.05),0.05,CU930)))</f>
        <v>0</v>
      </c>
      <c r="CW930" s="23">
        <f>CS930+CT930+CV930</f>
        <v>0</v>
      </c>
      <c r="CX930">
        <f>IF(DB929&gt;0,CX929,0)</f>
        <v>0</v>
      </c>
      <c r="CY930" s="7">
        <f>ROUND(CD930+CJ930+CW930+CX930,2)</f>
        <v>0</v>
      </c>
      <c r="CZ930" s="7">
        <f>IF(AND(CY930&gt;0,CY931=0),CY930,0)</f>
        <v>0</v>
      </c>
      <c r="DA930" s="7">
        <f>IF(DB929&gt;0,DA929,0)</f>
        <v>0</v>
      </c>
      <c r="DB930" s="7">
        <f>IF(ROUND(CY930-DA930,2)&gt;0,ROUND(CY930-DA930,2),0)</f>
        <v>0</v>
      </c>
      <c r="EB930">
        <v>928</v>
      </c>
      <c r="EC930" s="7">
        <f>IF(FB929&gt;0,EC929-1000,EC929)</f>
        <v>0</v>
      </c>
      <c r="ED930" s="20">
        <f>IF(FB929&gt;0,ROUND(PMT($F$92/12,$F$96*12,-EC930),5),0)</f>
        <v>0</v>
      </c>
      <c r="EE930" s="15">
        <f>IF(FB929&gt;0,ROUND(EC930*$EE$1/1000,2),0)</f>
        <v>0</v>
      </c>
      <c r="EF930" s="9">
        <f>INT(EE930)</f>
        <v>0</v>
      </c>
      <c r="EG930" s="23">
        <f>INT((EE930-EF930)*10)/10</f>
        <v>0</v>
      </c>
      <c r="EH930" s="17">
        <f>EE930-EF930-EG930</f>
        <v>0</v>
      </c>
      <c r="EI930" s="23">
        <f>IF(OR(EH930=0.05,EH930=0),EH930,IF(AND(EH930&gt;0.051,EH930&lt;0.1),0.1,IF(AND(EH930&gt;0.001,EH930&lt;0.05),0.05,EH930)))</f>
        <v>0</v>
      </c>
      <c r="EJ930" s="23">
        <f>EF930+EG930+EI930</f>
        <v>0</v>
      </c>
      <c r="EK930" s="15">
        <f>IF(FB929&gt;0,ROUND($ED$1*$EK$1,2),0)</f>
        <v>0</v>
      </c>
      <c r="EL930" s="22">
        <v>0</v>
      </c>
      <c r="EM930" s="22">
        <f>IF(FB929&gt;0,ROUND($ED$1*$EM$1,0),0)</f>
        <v>0</v>
      </c>
      <c r="EN930" s="22">
        <f>IF(FB929&gt;0,ROUND($ED$1*$EN$1,2),0)</f>
        <v>0</v>
      </c>
      <c r="EO930" s="22">
        <f>IF(FB929&gt;0,ROUND($ED$1*$EO$1,2),0)</f>
        <v>0</v>
      </c>
      <c r="EP930" s="22">
        <f>IF(FB929&gt;0,ROUND($ED$1*$EP$1,2),0)</f>
        <v>0</v>
      </c>
      <c r="EQ930" s="15">
        <f>IF(FB929&gt;0,EK930+SUM(EM930:EP930),0)</f>
        <v>0</v>
      </c>
      <c r="ER930" s="22">
        <f>IF(FB929&gt;0,ROUND(EQ930/12,2),0)</f>
        <v>0</v>
      </c>
      <c r="ES930" s="9">
        <f>INT(ER930)</f>
        <v>0</v>
      </c>
      <c r="ET930" s="23">
        <f>INT((ER930-ES930)*10)/10</f>
        <v>0</v>
      </c>
      <c r="EU930" s="17">
        <f>ER930-ES930-ET930</f>
        <v>0</v>
      </c>
      <c r="EV930" s="23">
        <f>IF(OR(EU930=0.05,EU930=0),EU930,IF(AND(EU930&gt;0.051,EU930&lt;0.1),0.1,IF(AND(EU930&gt;0.001,EU930&lt;0.05),0.05,EU930)))</f>
        <v>0</v>
      </c>
      <c r="EW930" s="23">
        <f>ES930+ET930+EV930</f>
        <v>0</v>
      </c>
      <c r="EX930">
        <f>IF(FB929&gt;0,EX929,0)</f>
        <v>0</v>
      </c>
      <c r="EY930" s="7">
        <f>ROUND(ED930+EJ930+EW930+EX930,2)</f>
        <v>0</v>
      </c>
      <c r="EZ930" s="7">
        <f>IF(AND(EY930&gt;0,EY931=0),EY930,0)</f>
        <v>0</v>
      </c>
      <c r="FA930" s="7">
        <f>IF(FB929&gt;0,FA929,0)</f>
        <v>0</v>
      </c>
      <c r="FB930" s="7">
        <f>IF(ROUND(EY930-FA930,2)&gt;0,ROUND(EY930-FA930,2),0)</f>
        <v>0</v>
      </c>
      <c r="GB930">
        <v>928</v>
      </c>
      <c r="GC930" s="7">
        <f>IF(HB929&gt;0,GC929-1000,GC929)</f>
        <v>0</v>
      </c>
      <c r="GD930" s="20">
        <f>IF(HB929&gt;0,ROUND(PMT($F$92/12,$F$96*12,-GC930),5),0)</f>
        <v>0</v>
      </c>
      <c r="GE930" s="15">
        <f>IF(HB929&gt;0,ROUND(GC930*$GE$1/1000,2),0)</f>
        <v>0</v>
      </c>
      <c r="GF930" s="9">
        <f>INT(GE930)</f>
        <v>0</v>
      </c>
      <c r="GG930" s="23">
        <f>INT((GE930-GF930)*10)/10</f>
        <v>0</v>
      </c>
      <c r="GH930" s="17">
        <f>GE930-GF930-GG930</f>
        <v>0</v>
      </c>
      <c r="GI930" s="23">
        <f>IF(OR(GH930=0.05,GH930=0),GH930,IF(AND(GH930&gt;0.051,GH930&lt;0.1),0.1,IF(AND(GH930&gt;0.001,GH930&lt;0.05),0.05,GH930)))</f>
        <v>0</v>
      </c>
      <c r="GJ930" s="23">
        <f>GF930+GG930+GI930</f>
        <v>0</v>
      </c>
      <c r="GK930" s="15">
        <f>IF(HB929&gt;0,ROUND($GD$1*$GK$1,2),0)</f>
        <v>0</v>
      </c>
      <c r="GL930" s="22">
        <v>0</v>
      </c>
      <c r="GM930" s="22">
        <f>IF(HB929&gt;0,ROUND($GD$1*$GM$1,0),0)</f>
        <v>0</v>
      </c>
      <c r="GN930" s="22">
        <f>IF(HB929&gt;0,ROUND($GD$1*$GN$1,2),0)</f>
        <v>0</v>
      </c>
      <c r="GO930" s="22">
        <f>IF(HB929&gt;0,ROUND($GD$1*$GO$1,2),0)</f>
        <v>0</v>
      </c>
      <c r="GP930" s="22">
        <f>IF(HB929&gt;0,ROUND($GD$1*$GP$1,2),0)</f>
        <v>0</v>
      </c>
      <c r="GQ930" s="15">
        <f>IF(HB929&gt;0,GK930+SUM(GM930:GP930),0)</f>
        <v>0</v>
      </c>
      <c r="GR930" s="22">
        <f>IF(HB929&gt;0,ROUND(GQ930/12,2),0)</f>
        <v>0</v>
      </c>
      <c r="GS930" s="9">
        <f>INT(GR930)</f>
        <v>0</v>
      </c>
      <c r="GT930" s="23">
        <f>INT((GR930-GS930)*10)/10</f>
        <v>0</v>
      </c>
      <c r="GU930" s="17">
        <f>GR930-GS930-GT930</f>
        <v>0</v>
      </c>
      <c r="GV930" s="23">
        <f>IF(OR(GU930=0.05,GU930=0),GU930,IF(AND(GU930&gt;0.051,GU930&lt;0.1),0.1,IF(AND(GU930&gt;0.001,GU930&lt;0.05),0.05,GU930)))</f>
        <v>0</v>
      </c>
      <c r="GW930" s="23">
        <f>GS930+GT930+GV930</f>
        <v>0</v>
      </c>
      <c r="GX930">
        <f>IF(HB929&gt;0,GX929,0)</f>
        <v>0</v>
      </c>
      <c r="GY930" s="7">
        <f>ROUND(GD930+GJ930+GW930+GX930,2)</f>
        <v>0</v>
      </c>
      <c r="GZ930" s="7">
        <f>IF(AND(GY930&gt;0,GY931=0),GY930,0)</f>
        <v>0</v>
      </c>
      <c r="HA930" s="7">
        <f>IF(HB929&gt;0,HA929,0)</f>
        <v>0</v>
      </c>
      <c r="HB930" s="7">
        <f>IF(ROUND(GY930-HA930,2)&gt;0,ROUND(GY930-HA930,2),0)</f>
        <v>0</v>
      </c>
    </row>
    <row r="931" spans="1:235">
      <c r="BB931">
        <v>929</v>
      </c>
      <c r="BC931" s="7">
        <f>IF(BW930&gt;0,BC930-1000,BC930)</f>
        <v>0</v>
      </c>
      <c r="BD931" s="20">
        <f>IF(BW930&gt;0,ROUND(PMT($F$92/12,$F$96*12,-BC931),5),0)</f>
        <v>0</v>
      </c>
      <c r="BE931" s="15">
        <f>IF(BW930&gt;0,ROUND(BC931*$E$1/1000,2),0)</f>
        <v>0</v>
      </c>
      <c r="BF931" s="15">
        <f>IF(BW930&gt;0,ROUND(MIN(BC931,$F$168)*$BF$1,2),0)</f>
        <v>0</v>
      </c>
      <c r="BG931" s="22">
        <v>0</v>
      </c>
      <c r="BH931" s="22">
        <f>IF(BW930&gt;0,ROUND(MIN(BC931,$F$168)*$BH$1,0),0)</f>
        <v>0</v>
      </c>
      <c r="BI931" s="22">
        <f>IF(BW930&gt;0,ROUND(MIN(BC931,$F$168)*$BI$1,2),0)</f>
        <v>0</v>
      </c>
      <c r="BJ931" s="22">
        <f>IF(BW930&gt;0,ROUND(MIN(BC931,$F$168)*$BJ$1,2),0)</f>
        <v>0</v>
      </c>
      <c r="BK931" s="22">
        <f>IF(BW930&gt;0,ROUND(MIN(BC931,$F$168)*$BK$1,2),0)</f>
        <v>0</v>
      </c>
      <c r="BL931" s="15">
        <f>IF(BW930&gt;0,BF931+SUM(BH931:BK931),0)</f>
        <v>0</v>
      </c>
      <c r="BM931" s="22">
        <f>IF(BW930&gt;0,ROUND(BL931/12,2),0)</f>
        <v>0</v>
      </c>
      <c r="BN931" s="9">
        <f>INT(BM931)</f>
        <v>0</v>
      </c>
      <c r="BO931" s="23">
        <f>INT((BM931-BN931)*10)/10</f>
        <v>0</v>
      </c>
      <c r="BP931" s="17">
        <f>BM931-BN931-BO931</f>
        <v>0</v>
      </c>
      <c r="BQ931" s="23">
        <f>IF(OR(BP931=0.05,BP931=0),BP931,IF(AND(BP931&gt;0.051,BP931&lt;0.1),0.1,IF(AND(BP931&gt;0.001,BP931&lt;0.05),0.05,BP931)))</f>
        <v>0</v>
      </c>
      <c r="BR931" s="23">
        <f>BN931+BO931+BQ931</f>
        <v>0</v>
      </c>
      <c r="BS931">
        <f>IF(BW930&gt;0,BS930,0)</f>
        <v>0</v>
      </c>
      <c r="BT931" s="7">
        <f>SUM(BD931:BE931)+BR931+BS931</f>
        <v>0</v>
      </c>
      <c r="BU931" s="7">
        <f>IF(AND(BT931&gt;0,BT932=0),BT931,0)</f>
        <v>0</v>
      </c>
      <c r="BV931" s="7">
        <f>IF(BW930&gt;0,BV930,0)</f>
        <v>0</v>
      </c>
      <c r="BW931" s="7">
        <f>IF(ROUND(BT931-BV931,2)&gt;0,ROUND(BT931-BV931,2),0)</f>
        <v>0</v>
      </c>
      <c r="CB931">
        <v>929</v>
      </c>
      <c r="CC931" s="7">
        <f>IF(DB930&gt;0,CC930-1000,CC930)</f>
        <v>0</v>
      </c>
      <c r="CD931" s="20">
        <f>IF(DB930&gt;0,ROUND(PMT($F$92/12,$F$96*12,-CC931),5),0)</f>
        <v>0</v>
      </c>
      <c r="CE931" s="15">
        <f>IF(DB930&gt;0,ROUND(CC931*$CE$1/1000,2),0)</f>
        <v>0</v>
      </c>
      <c r="CF931" s="9">
        <f>INT(CE931)</f>
        <v>0</v>
      </c>
      <c r="CG931" s="23">
        <f>INT((CE931-CF931)*10)/10</f>
        <v>0</v>
      </c>
      <c r="CH931" s="17">
        <f>CE931-CF931-CG931</f>
        <v>0</v>
      </c>
      <c r="CI931" s="23">
        <f>IF(OR(CH931=0.05,CH931=0),CH931,IF(AND(CH931&gt;0.051,CH931&lt;0.1),0.1,IF(AND(CH931&gt;0.001,CH931&lt;0.05),0.05,CH931)))</f>
        <v>0</v>
      </c>
      <c r="CJ931" s="23">
        <f>CF931+CG931+CI931</f>
        <v>0</v>
      </c>
      <c r="CK931" s="15">
        <f>IF(DB930&gt;0,ROUND($CD$1*$CK$1,2),0)</f>
        <v>0</v>
      </c>
      <c r="CL931" s="22">
        <v>0</v>
      </c>
      <c r="CM931" s="22">
        <f>IF(DB930&gt;0,ROUND($CD$1*$CM$1,2),0)</f>
        <v>0</v>
      </c>
      <c r="CN931" s="22">
        <f>IF(DB930&gt;0,ROUND($CD$1*$CN$1,2),0)</f>
        <v>0</v>
      </c>
      <c r="CO931" s="22">
        <f>IF(DB930&gt;0,ROUND($CD$1*$CO$1,2),0)</f>
        <v>0</v>
      </c>
      <c r="CP931" s="22">
        <f>IF(DB930&gt;0,ROUND($CD$1*$CP$1,2),0)</f>
        <v>0</v>
      </c>
      <c r="CQ931" s="15">
        <f>IF(DB930&gt;0,CK931+SUM(CM931:CP931),0)</f>
        <v>0</v>
      </c>
      <c r="CR931" s="22">
        <f>IF(DB930&gt;0,ROUND(CQ931/12,2),0)</f>
        <v>0</v>
      </c>
      <c r="CS931" s="9">
        <f>INT(CR931)</f>
        <v>0</v>
      </c>
      <c r="CT931" s="23">
        <f>INT((CR931-CS931)*10)/10</f>
        <v>0</v>
      </c>
      <c r="CU931" s="17">
        <f>CR931-CS931-CT931</f>
        <v>0</v>
      </c>
      <c r="CV931" s="23">
        <f>IF(OR(CU931=0.05,CU931=0),CU931,IF(AND(CU931&gt;0.051,CU931&lt;0.1),0.1,IF(AND(CU931&gt;0.001,CU931&lt;0.05),0.05,CU931)))</f>
        <v>0</v>
      </c>
      <c r="CW931" s="23">
        <f>CS931+CT931+CV931</f>
        <v>0</v>
      </c>
      <c r="CX931">
        <f>IF(DB930&gt;0,CX930,0)</f>
        <v>0</v>
      </c>
      <c r="CY931" s="7">
        <f>ROUND(CD931+CJ931+CW931+CX931,2)</f>
        <v>0</v>
      </c>
      <c r="CZ931" s="7">
        <f>IF(AND(CY931&gt;0,CY932=0),CY931,0)</f>
        <v>0</v>
      </c>
      <c r="DA931" s="7">
        <f>IF(DB930&gt;0,DA930,0)</f>
        <v>0</v>
      </c>
      <c r="DB931" s="7">
        <f>IF(ROUND(CY931-DA931,2)&gt;0,ROUND(CY931-DA931,2),0)</f>
        <v>0</v>
      </c>
      <c r="EB931">
        <v>929</v>
      </c>
      <c r="EC931" s="7">
        <f>IF(FB930&gt;0,EC930-1000,EC930)</f>
        <v>0</v>
      </c>
      <c r="ED931" s="20">
        <f>IF(FB930&gt;0,ROUND(PMT($F$92/12,$F$96*12,-EC931),5),0)</f>
        <v>0</v>
      </c>
      <c r="EE931" s="15">
        <f>IF(FB930&gt;0,ROUND(EC931*$EE$1/1000,2),0)</f>
        <v>0</v>
      </c>
      <c r="EF931" s="9">
        <f>INT(EE931)</f>
        <v>0</v>
      </c>
      <c r="EG931" s="23">
        <f>INT((EE931-EF931)*10)/10</f>
        <v>0</v>
      </c>
      <c r="EH931" s="17">
        <f>EE931-EF931-EG931</f>
        <v>0</v>
      </c>
      <c r="EI931" s="23">
        <f>IF(OR(EH931=0.05,EH931=0),EH931,IF(AND(EH931&gt;0.051,EH931&lt;0.1),0.1,IF(AND(EH931&gt;0.001,EH931&lt;0.05),0.05,EH931)))</f>
        <v>0</v>
      </c>
      <c r="EJ931" s="23">
        <f>EF931+EG931+EI931</f>
        <v>0</v>
      </c>
      <c r="EK931" s="15">
        <f>IF(FB930&gt;0,ROUND($ED$1*$EK$1,2),0)</f>
        <v>0</v>
      </c>
      <c r="EL931" s="22">
        <v>0</v>
      </c>
      <c r="EM931" s="22">
        <f>IF(FB930&gt;0,ROUND($ED$1*$EM$1,0),0)</f>
        <v>0</v>
      </c>
      <c r="EN931" s="22">
        <f>IF(FB930&gt;0,ROUND($ED$1*$EN$1,2),0)</f>
        <v>0</v>
      </c>
      <c r="EO931" s="22">
        <f>IF(FB930&gt;0,ROUND($ED$1*$EO$1,2),0)</f>
        <v>0</v>
      </c>
      <c r="EP931" s="22">
        <f>IF(FB930&gt;0,ROUND($ED$1*$EP$1,2),0)</f>
        <v>0</v>
      </c>
      <c r="EQ931" s="15">
        <f>IF(FB930&gt;0,EK931+SUM(EM931:EP931),0)</f>
        <v>0</v>
      </c>
      <c r="ER931" s="22">
        <f>IF(FB930&gt;0,ROUND(EQ931/12,2),0)</f>
        <v>0</v>
      </c>
      <c r="ES931" s="9">
        <f>INT(ER931)</f>
        <v>0</v>
      </c>
      <c r="ET931" s="23">
        <f>INT((ER931-ES931)*10)/10</f>
        <v>0</v>
      </c>
      <c r="EU931" s="17">
        <f>ER931-ES931-ET931</f>
        <v>0</v>
      </c>
      <c r="EV931" s="23">
        <f>IF(OR(EU931=0.05,EU931=0),EU931,IF(AND(EU931&gt;0.051,EU931&lt;0.1),0.1,IF(AND(EU931&gt;0.001,EU931&lt;0.05),0.05,EU931)))</f>
        <v>0</v>
      </c>
      <c r="EW931" s="23">
        <f>ES931+ET931+EV931</f>
        <v>0</v>
      </c>
      <c r="EX931">
        <f>IF(FB930&gt;0,EX930,0)</f>
        <v>0</v>
      </c>
      <c r="EY931" s="7">
        <f>ROUND(ED931+EJ931+EW931+EX931,2)</f>
        <v>0</v>
      </c>
      <c r="EZ931" s="7">
        <f>IF(AND(EY931&gt;0,EY932=0),EY931,0)</f>
        <v>0</v>
      </c>
      <c r="FA931" s="7">
        <f>IF(FB930&gt;0,FA930,0)</f>
        <v>0</v>
      </c>
      <c r="FB931" s="7">
        <f>IF(ROUND(EY931-FA931,2)&gt;0,ROUND(EY931-FA931,2),0)</f>
        <v>0</v>
      </c>
      <c r="GB931">
        <v>929</v>
      </c>
      <c r="GC931" s="7">
        <f>IF(HB930&gt;0,GC930-1000,GC930)</f>
        <v>0</v>
      </c>
      <c r="GD931" s="20">
        <f>IF(HB930&gt;0,ROUND(PMT($F$92/12,$F$96*12,-GC931),5),0)</f>
        <v>0</v>
      </c>
      <c r="GE931" s="15">
        <f>IF(HB930&gt;0,ROUND(GC931*$GE$1/1000,2),0)</f>
        <v>0</v>
      </c>
      <c r="GF931" s="9">
        <f>INT(GE931)</f>
        <v>0</v>
      </c>
      <c r="GG931" s="23">
        <f>INT((GE931-GF931)*10)/10</f>
        <v>0</v>
      </c>
      <c r="GH931" s="17">
        <f>GE931-GF931-GG931</f>
        <v>0</v>
      </c>
      <c r="GI931" s="23">
        <f>IF(OR(GH931=0.05,GH931=0),GH931,IF(AND(GH931&gt;0.051,GH931&lt;0.1),0.1,IF(AND(GH931&gt;0.001,GH931&lt;0.05),0.05,GH931)))</f>
        <v>0</v>
      </c>
      <c r="GJ931" s="23">
        <f>GF931+GG931+GI931</f>
        <v>0</v>
      </c>
      <c r="GK931" s="15">
        <f>IF(HB930&gt;0,ROUND($GD$1*$GK$1,2),0)</f>
        <v>0</v>
      </c>
      <c r="GL931" s="22">
        <v>0</v>
      </c>
      <c r="GM931" s="22">
        <f>IF(HB930&gt;0,ROUND($GD$1*$GM$1,0),0)</f>
        <v>0</v>
      </c>
      <c r="GN931" s="22">
        <f>IF(HB930&gt;0,ROUND($GD$1*$GN$1,2),0)</f>
        <v>0</v>
      </c>
      <c r="GO931" s="22">
        <f>IF(HB930&gt;0,ROUND($GD$1*$GO$1,2),0)</f>
        <v>0</v>
      </c>
      <c r="GP931" s="22">
        <f>IF(HB930&gt;0,ROUND($GD$1*$GP$1,2),0)</f>
        <v>0</v>
      </c>
      <c r="GQ931" s="15">
        <f>IF(HB930&gt;0,GK931+SUM(GM931:GP931),0)</f>
        <v>0</v>
      </c>
      <c r="GR931" s="22">
        <f>IF(HB930&gt;0,ROUND(GQ931/12,2),0)</f>
        <v>0</v>
      </c>
      <c r="GS931" s="9">
        <f>INT(GR931)</f>
        <v>0</v>
      </c>
      <c r="GT931" s="23">
        <f>INT((GR931-GS931)*10)/10</f>
        <v>0</v>
      </c>
      <c r="GU931" s="17">
        <f>GR931-GS931-GT931</f>
        <v>0</v>
      </c>
      <c r="GV931" s="23">
        <f>IF(OR(GU931=0.05,GU931=0),GU931,IF(AND(GU931&gt;0.051,GU931&lt;0.1),0.1,IF(AND(GU931&gt;0.001,GU931&lt;0.05),0.05,GU931)))</f>
        <v>0</v>
      </c>
      <c r="GW931" s="23">
        <f>GS931+GT931+GV931</f>
        <v>0</v>
      </c>
      <c r="GX931">
        <f>IF(HB930&gt;0,GX930,0)</f>
        <v>0</v>
      </c>
      <c r="GY931" s="7">
        <f>ROUND(GD931+GJ931+GW931+GX931,2)</f>
        <v>0</v>
      </c>
      <c r="GZ931" s="7">
        <f>IF(AND(GY931&gt;0,GY932=0),GY931,0)</f>
        <v>0</v>
      </c>
      <c r="HA931" s="7">
        <f>IF(HB930&gt;0,HA930,0)</f>
        <v>0</v>
      </c>
      <c r="HB931" s="7">
        <f>IF(ROUND(GY931-HA931,2)&gt;0,ROUND(GY931-HA931,2),0)</f>
        <v>0</v>
      </c>
    </row>
    <row r="932" spans="1:235">
      <c r="BB932">
        <v>930</v>
      </c>
      <c r="BC932" s="7">
        <f>IF(BW931&gt;0,BC931-1000,BC931)</f>
        <v>0</v>
      </c>
      <c r="BD932" s="20">
        <f>IF(BW931&gt;0,ROUND(PMT($F$92/12,$F$96*12,-BC932),5),0)</f>
        <v>0</v>
      </c>
      <c r="BE932" s="15">
        <f>IF(BW931&gt;0,ROUND(BC932*$E$1/1000,2),0)</f>
        <v>0</v>
      </c>
      <c r="BF932" s="15">
        <f>IF(BW931&gt;0,ROUND(MIN(BC932,$F$168)*$BF$1,2),0)</f>
        <v>0</v>
      </c>
      <c r="BG932" s="22">
        <v>0</v>
      </c>
      <c r="BH932" s="22">
        <f>IF(BW931&gt;0,ROUND(MIN(BC932,$F$168)*$BH$1,0),0)</f>
        <v>0</v>
      </c>
      <c r="BI932" s="22">
        <f>IF(BW931&gt;0,ROUND(MIN(BC932,$F$168)*$BI$1,2),0)</f>
        <v>0</v>
      </c>
      <c r="BJ932" s="22">
        <f>IF(BW931&gt;0,ROUND(MIN(BC932,$F$168)*$BJ$1,2),0)</f>
        <v>0</v>
      </c>
      <c r="BK932" s="22">
        <f>IF(BW931&gt;0,ROUND(MIN(BC932,$F$168)*$BK$1,2),0)</f>
        <v>0</v>
      </c>
      <c r="BL932" s="15">
        <f>IF(BW931&gt;0,BF932+SUM(BH932:BK932),0)</f>
        <v>0</v>
      </c>
      <c r="BM932" s="22">
        <f>IF(BW931&gt;0,ROUND(BL932/12,2),0)</f>
        <v>0</v>
      </c>
      <c r="BN932" s="9">
        <f>INT(BM932)</f>
        <v>0</v>
      </c>
      <c r="BO932" s="23">
        <f>INT((BM932-BN932)*10)/10</f>
        <v>0</v>
      </c>
      <c r="BP932" s="17">
        <f>BM932-BN932-BO932</f>
        <v>0</v>
      </c>
      <c r="BQ932" s="23">
        <f>IF(OR(BP932=0.05,BP932=0),BP932,IF(AND(BP932&gt;0.051,BP932&lt;0.1),0.1,IF(AND(BP932&gt;0.001,BP932&lt;0.05),0.05,BP932)))</f>
        <v>0</v>
      </c>
      <c r="BR932" s="23">
        <f>BN932+BO932+BQ932</f>
        <v>0</v>
      </c>
      <c r="BS932">
        <f>IF(BW931&gt;0,BS931,0)</f>
        <v>0</v>
      </c>
      <c r="BT932" s="7">
        <f>SUM(BD932:BE932)+BR932+BS932</f>
        <v>0</v>
      </c>
      <c r="BU932" s="7">
        <f>IF(AND(BT932&gt;0,BT933=0),BT932,0)</f>
        <v>0</v>
      </c>
      <c r="BV932" s="7">
        <f>IF(BW931&gt;0,BV931,0)</f>
        <v>0</v>
      </c>
      <c r="BW932" s="7">
        <f>IF(ROUND(BT932-BV932,2)&gt;0,ROUND(BT932-BV932,2),0)</f>
        <v>0</v>
      </c>
      <c r="CB932">
        <v>930</v>
      </c>
      <c r="CC932" s="7">
        <f>IF(DB931&gt;0,CC931-1000,CC931)</f>
        <v>0</v>
      </c>
      <c r="CD932" s="20">
        <f>IF(DB931&gt;0,ROUND(PMT($F$92/12,$F$96*12,-CC932),5),0)</f>
        <v>0</v>
      </c>
      <c r="CE932" s="15">
        <f>IF(DB931&gt;0,ROUND(CC932*$CE$1/1000,2),0)</f>
        <v>0</v>
      </c>
      <c r="CF932" s="9">
        <f>INT(CE932)</f>
        <v>0</v>
      </c>
      <c r="CG932" s="23">
        <f>INT((CE932-CF932)*10)/10</f>
        <v>0</v>
      </c>
      <c r="CH932" s="17">
        <f>CE932-CF932-CG932</f>
        <v>0</v>
      </c>
      <c r="CI932" s="23">
        <f>IF(OR(CH932=0.05,CH932=0),CH932,IF(AND(CH932&gt;0.051,CH932&lt;0.1),0.1,IF(AND(CH932&gt;0.001,CH932&lt;0.05),0.05,CH932)))</f>
        <v>0</v>
      </c>
      <c r="CJ932" s="23">
        <f>CF932+CG932+CI932</f>
        <v>0</v>
      </c>
      <c r="CK932" s="15">
        <f>IF(DB931&gt;0,ROUND($CD$1*$CK$1,2),0)</f>
        <v>0</v>
      </c>
      <c r="CL932" s="22">
        <v>0</v>
      </c>
      <c r="CM932" s="22">
        <f>IF(DB931&gt;0,ROUND($CD$1*$CM$1,2),0)</f>
        <v>0</v>
      </c>
      <c r="CN932" s="22">
        <f>IF(DB931&gt;0,ROUND($CD$1*$CN$1,2),0)</f>
        <v>0</v>
      </c>
      <c r="CO932" s="22">
        <f>IF(DB931&gt;0,ROUND($CD$1*$CO$1,2),0)</f>
        <v>0</v>
      </c>
      <c r="CP932" s="22">
        <f>IF(DB931&gt;0,ROUND($CD$1*$CP$1,2),0)</f>
        <v>0</v>
      </c>
      <c r="CQ932" s="15">
        <f>IF(DB931&gt;0,CK932+SUM(CM932:CP932),0)</f>
        <v>0</v>
      </c>
      <c r="CR932" s="22">
        <f>IF(DB931&gt;0,ROUND(CQ932/12,2),0)</f>
        <v>0</v>
      </c>
      <c r="CS932" s="9">
        <f>INT(CR932)</f>
        <v>0</v>
      </c>
      <c r="CT932" s="23">
        <f>INT((CR932-CS932)*10)/10</f>
        <v>0</v>
      </c>
      <c r="CU932" s="17">
        <f>CR932-CS932-CT932</f>
        <v>0</v>
      </c>
      <c r="CV932" s="23">
        <f>IF(OR(CU932=0.05,CU932=0),CU932,IF(AND(CU932&gt;0.051,CU932&lt;0.1),0.1,IF(AND(CU932&gt;0.001,CU932&lt;0.05),0.05,CU932)))</f>
        <v>0</v>
      </c>
      <c r="CW932" s="23">
        <f>CS932+CT932+CV932</f>
        <v>0</v>
      </c>
      <c r="CX932">
        <f>IF(DB931&gt;0,CX931,0)</f>
        <v>0</v>
      </c>
      <c r="CY932" s="7">
        <f>ROUND(CD932+CJ932+CW932+CX932,2)</f>
        <v>0</v>
      </c>
      <c r="CZ932" s="7">
        <f>IF(AND(CY932&gt;0,CY933=0),CY932,0)</f>
        <v>0</v>
      </c>
      <c r="DA932" s="7">
        <f>IF(DB931&gt;0,DA931,0)</f>
        <v>0</v>
      </c>
      <c r="DB932" s="7">
        <f>IF(ROUND(CY932-DA932,2)&gt;0,ROUND(CY932-DA932,2),0)</f>
        <v>0</v>
      </c>
      <c r="EB932">
        <v>930</v>
      </c>
      <c r="EC932" s="7">
        <f>IF(FB931&gt;0,EC931-1000,EC931)</f>
        <v>0</v>
      </c>
      <c r="ED932" s="20">
        <f>IF(FB931&gt;0,ROUND(PMT($F$92/12,$F$96*12,-EC932),5),0)</f>
        <v>0</v>
      </c>
      <c r="EE932" s="15">
        <f>IF(FB931&gt;0,ROUND(EC932*$EE$1/1000,2),0)</f>
        <v>0</v>
      </c>
      <c r="EF932" s="9">
        <f>INT(EE932)</f>
        <v>0</v>
      </c>
      <c r="EG932" s="23">
        <f>INT((EE932-EF932)*10)/10</f>
        <v>0</v>
      </c>
      <c r="EH932" s="17">
        <f>EE932-EF932-EG932</f>
        <v>0</v>
      </c>
      <c r="EI932" s="23">
        <f>IF(OR(EH932=0.05,EH932=0),EH932,IF(AND(EH932&gt;0.051,EH932&lt;0.1),0.1,IF(AND(EH932&gt;0.001,EH932&lt;0.05),0.05,EH932)))</f>
        <v>0</v>
      </c>
      <c r="EJ932" s="23">
        <f>EF932+EG932+EI932</f>
        <v>0</v>
      </c>
      <c r="EK932" s="15">
        <f>IF(FB931&gt;0,ROUND($ED$1*$EK$1,2),0)</f>
        <v>0</v>
      </c>
      <c r="EL932" s="22">
        <v>0</v>
      </c>
      <c r="EM932" s="22">
        <f>IF(FB931&gt;0,ROUND($ED$1*$EM$1,0),0)</f>
        <v>0</v>
      </c>
      <c r="EN932" s="22">
        <f>IF(FB931&gt;0,ROUND($ED$1*$EN$1,2),0)</f>
        <v>0</v>
      </c>
      <c r="EO932" s="22">
        <f>IF(FB931&gt;0,ROUND($ED$1*$EO$1,2),0)</f>
        <v>0</v>
      </c>
      <c r="EP932" s="22">
        <f>IF(FB931&gt;0,ROUND($ED$1*$EP$1,2),0)</f>
        <v>0</v>
      </c>
      <c r="EQ932" s="15">
        <f>IF(FB931&gt;0,EK932+SUM(EM932:EP932),0)</f>
        <v>0</v>
      </c>
      <c r="ER932" s="22">
        <f>IF(FB931&gt;0,ROUND(EQ932/12,2),0)</f>
        <v>0</v>
      </c>
      <c r="ES932" s="9">
        <f>INT(ER932)</f>
        <v>0</v>
      </c>
      <c r="ET932" s="23">
        <f>INT((ER932-ES932)*10)/10</f>
        <v>0</v>
      </c>
      <c r="EU932" s="17">
        <f>ER932-ES932-ET932</f>
        <v>0</v>
      </c>
      <c r="EV932" s="23">
        <f>IF(OR(EU932=0.05,EU932=0),EU932,IF(AND(EU932&gt;0.051,EU932&lt;0.1),0.1,IF(AND(EU932&gt;0.001,EU932&lt;0.05),0.05,EU932)))</f>
        <v>0</v>
      </c>
      <c r="EW932" s="23">
        <f>ES932+ET932+EV932</f>
        <v>0</v>
      </c>
      <c r="EX932">
        <f>IF(FB931&gt;0,EX931,0)</f>
        <v>0</v>
      </c>
      <c r="EY932" s="7">
        <f>ROUND(ED932+EJ932+EW932+EX932,2)</f>
        <v>0</v>
      </c>
      <c r="EZ932" s="7">
        <f>IF(AND(EY932&gt;0,EY933=0),EY932,0)</f>
        <v>0</v>
      </c>
      <c r="FA932" s="7">
        <f>IF(FB931&gt;0,FA931,0)</f>
        <v>0</v>
      </c>
      <c r="FB932" s="7">
        <f>IF(ROUND(EY932-FA932,2)&gt;0,ROUND(EY932-FA932,2),0)</f>
        <v>0</v>
      </c>
      <c r="GB932">
        <v>930</v>
      </c>
      <c r="GC932" s="7">
        <f>IF(HB931&gt;0,GC931-1000,GC931)</f>
        <v>0</v>
      </c>
      <c r="GD932" s="20">
        <f>IF(HB931&gt;0,ROUND(PMT($F$92/12,$F$96*12,-GC932),5),0)</f>
        <v>0</v>
      </c>
      <c r="GE932" s="15">
        <f>IF(HB931&gt;0,ROUND(GC932*$GE$1/1000,2),0)</f>
        <v>0</v>
      </c>
      <c r="GF932" s="9">
        <f>INT(GE932)</f>
        <v>0</v>
      </c>
      <c r="GG932" s="23">
        <f>INT((GE932-GF932)*10)/10</f>
        <v>0</v>
      </c>
      <c r="GH932" s="17">
        <f>GE932-GF932-GG932</f>
        <v>0</v>
      </c>
      <c r="GI932" s="23">
        <f>IF(OR(GH932=0.05,GH932=0),GH932,IF(AND(GH932&gt;0.051,GH932&lt;0.1),0.1,IF(AND(GH932&gt;0.001,GH932&lt;0.05),0.05,GH932)))</f>
        <v>0</v>
      </c>
      <c r="GJ932" s="23">
        <f>GF932+GG932+GI932</f>
        <v>0</v>
      </c>
      <c r="GK932" s="15">
        <f>IF(HB931&gt;0,ROUND($GD$1*$GK$1,2),0)</f>
        <v>0</v>
      </c>
      <c r="GL932" s="22">
        <v>0</v>
      </c>
      <c r="GM932" s="22">
        <f>IF(HB931&gt;0,ROUND($GD$1*$GM$1,0),0)</f>
        <v>0</v>
      </c>
      <c r="GN932" s="22">
        <f>IF(HB931&gt;0,ROUND($GD$1*$GN$1,2),0)</f>
        <v>0</v>
      </c>
      <c r="GO932" s="22">
        <f>IF(HB931&gt;0,ROUND($GD$1*$GO$1,2),0)</f>
        <v>0</v>
      </c>
      <c r="GP932" s="22">
        <f>IF(HB931&gt;0,ROUND($GD$1*$GP$1,2),0)</f>
        <v>0</v>
      </c>
      <c r="GQ932" s="15">
        <f>IF(HB931&gt;0,GK932+SUM(GM932:GP932),0)</f>
        <v>0</v>
      </c>
      <c r="GR932" s="22">
        <f>IF(HB931&gt;0,ROUND(GQ932/12,2),0)</f>
        <v>0</v>
      </c>
      <c r="GS932" s="9">
        <f>INT(GR932)</f>
        <v>0</v>
      </c>
      <c r="GT932" s="23">
        <f>INT((GR932-GS932)*10)/10</f>
        <v>0</v>
      </c>
      <c r="GU932" s="17">
        <f>GR932-GS932-GT932</f>
        <v>0</v>
      </c>
      <c r="GV932" s="23">
        <f>IF(OR(GU932=0.05,GU932=0),GU932,IF(AND(GU932&gt;0.051,GU932&lt;0.1),0.1,IF(AND(GU932&gt;0.001,GU932&lt;0.05),0.05,GU932)))</f>
        <v>0</v>
      </c>
      <c r="GW932" s="23">
        <f>GS932+GT932+GV932</f>
        <v>0</v>
      </c>
      <c r="GX932">
        <f>IF(HB931&gt;0,GX931,0)</f>
        <v>0</v>
      </c>
      <c r="GY932" s="7">
        <f>ROUND(GD932+GJ932+GW932+GX932,2)</f>
        <v>0</v>
      </c>
      <c r="GZ932" s="7">
        <f>IF(AND(GY932&gt;0,GY933=0),GY932,0)</f>
        <v>0</v>
      </c>
      <c r="HA932" s="7">
        <f>IF(HB931&gt;0,HA931,0)</f>
        <v>0</v>
      </c>
      <c r="HB932" s="7">
        <f>IF(ROUND(GY932-HA932,2)&gt;0,ROUND(GY932-HA932,2),0)</f>
        <v>0</v>
      </c>
    </row>
    <row r="933" spans="1:235">
      <c r="BB933">
        <v>931</v>
      </c>
      <c r="BC933" s="7">
        <f>IF(BW932&gt;0,BC932-1000,BC932)</f>
        <v>0</v>
      </c>
      <c r="BD933" s="20">
        <f>IF(BW932&gt;0,ROUND(PMT($F$92/12,$F$96*12,-BC933),5),0)</f>
        <v>0</v>
      </c>
      <c r="BE933" s="15">
        <f>IF(BW932&gt;0,ROUND(BC933*$E$1/1000,2),0)</f>
        <v>0</v>
      </c>
      <c r="BF933" s="15">
        <f>IF(BW932&gt;0,ROUND(MIN(BC933,$F$168)*$BF$1,2),0)</f>
        <v>0</v>
      </c>
      <c r="BG933" s="22">
        <v>0</v>
      </c>
      <c r="BH933" s="22">
        <f>IF(BW932&gt;0,ROUND(MIN(BC933,$F$168)*$BH$1,0),0)</f>
        <v>0</v>
      </c>
      <c r="BI933" s="22">
        <f>IF(BW932&gt;0,ROUND(MIN(BC933,$F$168)*$BI$1,2),0)</f>
        <v>0</v>
      </c>
      <c r="BJ933" s="22">
        <f>IF(BW932&gt;0,ROUND(MIN(BC933,$F$168)*$BJ$1,2),0)</f>
        <v>0</v>
      </c>
      <c r="BK933" s="22">
        <f>IF(BW932&gt;0,ROUND(MIN(BC933,$F$168)*$BK$1,2),0)</f>
        <v>0</v>
      </c>
      <c r="BL933" s="15">
        <f>IF(BW932&gt;0,BF933+SUM(BH933:BK933),0)</f>
        <v>0</v>
      </c>
      <c r="BM933" s="22">
        <f>IF(BW932&gt;0,ROUND(BL933/12,2),0)</f>
        <v>0</v>
      </c>
      <c r="BN933" s="9">
        <f>INT(BM933)</f>
        <v>0</v>
      </c>
      <c r="BO933" s="23">
        <f>INT((BM933-BN933)*10)/10</f>
        <v>0</v>
      </c>
      <c r="BP933" s="17">
        <f>BM933-BN933-BO933</f>
        <v>0</v>
      </c>
      <c r="BQ933" s="23">
        <f>IF(OR(BP933=0.05,BP933=0),BP933,IF(AND(BP933&gt;0.051,BP933&lt;0.1),0.1,IF(AND(BP933&gt;0.001,BP933&lt;0.05),0.05,BP933)))</f>
        <v>0</v>
      </c>
      <c r="BR933" s="23">
        <f>BN933+BO933+BQ933</f>
        <v>0</v>
      </c>
      <c r="BS933">
        <f>IF(BW932&gt;0,BS932,0)</f>
        <v>0</v>
      </c>
      <c r="BT933" s="7">
        <f>SUM(BD933:BE933)+BR933+BS933</f>
        <v>0</v>
      </c>
      <c r="BU933" s="7">
        <f>IF(AND(BT933&gt;0,BT934=0),BT933,0)</f>
        <v>0</v>
      </c>
      <c r="BV933" s="7">
        <f>IF(BW932&gt;0,BV932,0)</f>
        <v>0</v>
      </c>
      <c r="BW933" s="7">
        <f>IF(ROUND(BT933-BV933,2)&gt;0,ROUND(BT933-BV933,2),0)</f>
        <v>0</v>
      </c>
      <c r="CB933">
        <v>931</v>
      </c>
      <c r="CC933" s="7">
        <f>IF(DB932&gt;0,CC932-1000,CC932)</f>
        <v>0</v>
      </c>
      <c r="CD933" s="20">
        <f>IF(DB932&gt;0,ROUND(PMT($F$92/12,$F$96*12,-CC933),5),0)</f>
        <v>0</v>
      </c>
      <c r="CE933" s="15">
        <f>IF(DB932&gt;0,ROUND(CC933*$CE$1/1000,2),0)</f>
        <v>0</v>
      </c>
      <c r="CF933" s="9">
        <f>INT(CE933)</f>
        <v>0</v>
      </c>
      <c r="CG933" s="23">
        <f>INT((CE933-CF933)*10)/10</f>
        <v>0</v>
      </c>
      <c r="CH933" s="17">
        <f>CE933-CF933-CG933</f>
        <v>0</v>
      </c>
      <c r="CI933" s="23">
        <f>IF(OR(CH933=0.05,CH933=0),CH933,IF(AND(CH933&gt;0.051,CH933&lt;0.1),0.1,IF(AND(CH933&gt;0.001,CH933&lt;0.05),0.05,CH933)))</f>
        <v>0</v>
      </c>
      <c r="CJ933" s="23">
        <f>CF933+CG933+CI933</f>
        <v>0</v>
      </c>
      <c r="CK933" s="15">
        <f>IF(DB932&gt;0,ROUND($CD$1*$CK$1,2),0)</f>
        <v>0</v>
      </c>
      <c r="CL933" s="22">
        <v>0</v>
      </c>
      <c r="CM933" s="22">
        <f>IF(DB932&gt;0,ROUND($CD$1*$CM$1,2),0)</f>
        <v>0</v>
      </c>
      <c r="CN933" s="22">
        <f>IF(DB932&gt;0,ROUND($CD$1*$CN$1,2),0)</f>
        <v>0</v>
      </c>
      <c r="CO933" s="22">
        <f>IF(DB932&gt;0,ROUND($CD$1*$CO$1,2),0)</f>
        <v>0</v>
      </c>
      <c r="CP933" s="22">
        <f>IF(DB932&gt;0,ROUND($CD$1*$CP$1,2),0)</f>
        <v>0</v>
      </c>
      <c r="CQ933" s="15">
        <f>IF(DB932&gt;0,CK933+SUM(CM933:CP933),0)</f>
        <v>0</v>
      </c>
      <c r="CR933" s="22">
        <f>IF(DB932&gt;0,ROUND(CQ933/12,2),0)</f>
        <v>0</v>
      </c>
      <c r="CS933" s="9">
        <f>INT(CR933)</f>
        <v>0</v>
      </c>
      <c r="CT933" s="23">
        <f>INT((CR933-CS933)*10)/10</f>
        <v>0</v>
      </c>
      <c r="CU933" s="17">
        <f>CR933-CS933-CT933</f>
        <v>0</v>
      </c>
      <c r="CV933" s="23">
        <f>IF(OR(CU933=0.05,CU933=0),CU933,IF(AND(CU933&gt;0.051,CU933&lt;0.1),0.1,IF(AND(CU933&gt;0.001,CU933&lt;0.05),0.05,CU933)))</f>
        <v>0</v>
      </c>
      <c r="CW933" s="23">
        <f>CS933+CT933+CV933</f>
        <v>0</v>
      </c>
      <c r="CX933">
        <f>IF(DB932&gt;0,CX932,0)</f>
        <v>0</v>
      </c>
      <c r="CY933" s="7">
        <f>ROUND(CD933+CJ933+CW933+CX933,2)</f>
        <v>0</v>
      </c>
      <c r="CZ933" s="7">
        <f>IF(AND(CY933&gt;0,CY934=0),CY933,0)</f>
        <v>0</v>
      </c>
      <c r="DA933" s="7">
        <f>IF(DB932&gt;0,DA932,0)</f>
        <v>0</v>
      </c>
      <c r="DB933" s="7">
        <f>IF(ROUND(CY933-DA933,2)&gt;0,ROUND(CY933-DA933,2),0)</f>
        <v>0</v>
      </c>
      <c r="EB933">
        <v>931</v>
      </c>
      <c r="EC933" s="7">
        <f>IF(FB932&gt;0,EC932-1000,EC932)</f>
        <v>0</v>
      </c>
      <c r="ED933" s="20">
        <f>IF(FB932&gt;0,ROUND(PMT($F$92/12,$F$96*12,-EC933),5),0)</f>
        <v>0</v>
      </c>
      <c r="EE933" s="15">
        <f>IF(FB932&gt;0,ROUND(EC933*$EE$1/1000,2),0)</f>
        <v>0</v>
      </c>
      <c r="EF933" s="9">
        <f>INT(EE933)</f>
        <v>0</v>
      </c>
      <c r="EG933" s="23">
        <f>INT((EE933-EF933)*10)/10</f>
        <v>0</v>
      </c>
      <c r="EH933" s="17">
        <f>EE933-EF933-EG933</f>
        <v>0</v>
      </c>
      <c r="EI933" s="23">
        <f>IF(OR(EH933=0.05,EH933=0),EH933,IF(AND(EH933&gt;0.051,EH933&lt;0.1),0.1,IF(AND(EH933&gt;0.001,EH933&lt;0.05),0.05,EH933)))</f>
        <v>0</v>
      </c>
      <c r="EJ933" s="23">
        <f>EF933+EG933+EI933</f>
        <v>0</v>
      </c>
      <c r="EK933" s="15">
        <f>IF(FB932&gt;0,ROUND($ED$1*$EK$1,2),0)</f>
        <v>0</v>
      </c>
      <c r="EL933" s="22">
        <v>0</v>
      </c>
      <c r="EM933" s="22">
        <f>IF(FB932&gt;0,ROUND($ED$1*$EM$1,0),0)</f>
        <v>0</v>
      </c>
      <c r="EN933" s="22">
        <f>IF(FB932&gt;0,ROUND($ED$1*$EN$1,2),0)</f>
        <v>0</v>
      </c>
      <c r="EO933" s="22">
        <f>IF(FB932&gt;0,ROUND($ED$1*$EO$1,2),0)</f>
        <v>0</v>
      </c>
      <c r="EP933" s="22">
        <f>IF(FB932&gt;0,ROUND($ED$1*$EP$1,2),0)</f>
        <v>0</v>
      </c>
      <c r="EQ933" s="15">
        <f>IF(FB932&gt;0,EK933+SUM(EM933:EP933),0)</f>
        <v>0</v>
      </c>
      <c r="ER933" s="22">
        <f>IF(FB932&gt;0,ROUND(EQ933/12,2),0)</f>
        <v>0</v>
      </c>
      <c r="ES933" s="9">
        <f>INT(ER933)</f>
        <v>0</v>
      </c>
      <c r="ET933" s="23">
        <f>INT((ER933-ES933)*10)/10</f>
        <v>0</v>
      </c>
      <c r="EU933" s="17">
        <f>ER933-ES933-ET933</f>
        <v>0</v>
      </c>
      <c r="EV933" s="23">
        <f>IF(OR(EU933=0.05,EU933=0),EU933,IF(AND(EU933&gt;0.051,EU933&lt;0.1),0.1,IF(AND(EU933&gt;0.001,EU933&lt;0.05),0.05,EU933)))</f>
        <v>0</v>
      </c>
      <c r="EW933" s="23">
        <f>ES933+ET933+EV933</f>
        <v>0</v>
      </c>
      <c r="EX933">
        <f>IF(FB932&gt;0,EX932,0)</f>
        <v>0</v>
      </c>
      <c r="EY933" s="7">
        <f>ROUND(ED933+EJ933+EW933+EX933,2)</f>
        <v>0</v>
      </c>
      <c r="EZ933" s="7">
        <f>IF(AND(EY933&gt;0,EY934=0),EY933,0)</f>
        <v>0</v>
      </c>
      <c r="FA933" s="7">
        <f>IF(FB932&gt;0,FA932,0)</f>
        <v>0</v>
      </c>
      <c r="FB933" s="7">
        <f>IF(ROUND(EY933-FA933,2)&gt;0,ROUND(EY933-FA933,2),0)</f>
        <v>0</v>
      </c>
      <c r="GB933">
        <v>931</v>
      </c>
      <c r="GC933" s="7">
        <f>IF(HB932&gt;0,GC932-1000,GC932)</f>
        <v>0</v>
      </c>
      <c r="GD933" s="20">
        <f>IF(HB932&gt;0,ROUND(PMT($F$92/12,$F$96*12,-GC933),5),0)</f>
        <v>0</v>
      </c>
      <c r="GE933" s="15">
        <f>IF(HB932&gt;0,ROUND(GC933*$GE$1/1000,2),0)</f>
        <v>0</v>
      </c>
      <c r="GF933" s="9">
        <f>INT(GE933)</f>
        <v>0</v>
      </c>
      <c r="GG933" s="23">
        <f>INT((GE933-GF933)*10)/10</f>
        <v>0</v>
      </c>
      <c r="GH933" s="17">
        <f>GE933-GF933-GG933</f>
        <v>0</v>
      </c>
      <c r="GI933" s="23">
        <f>IF(OR(GH933=0.05,GH933=0),GH933,IF(AND(GH933&gt;0.051,GH933&lt;0.1),0.1,IF(AND(GH933&gt;0.001,GH933&lt;0.05),0.05,GH933)))</f>
        <v>0</v>
      </c>
      <c r="GJ933" s="23">
        <f>GF933+GG933+GI933</f>
        <v>0</v>
      </c>
      <c r="GK933" s="15">
        <f>IF(HB932&gt;0,ROUND($GD$1*$GK$1,2),0)</f>
        <v>0</v>
      </c>
      <c r="GL933" s="22">
        <v>0</v>
      </c>
      <c r="GM933" s="22">
        <f>IF(HB932&gt;0,ROUND($GD$1*$GM$1,0),0)</f>
        <v>0</v>
      </c>
      <c r="GN933" s="22">
        <f>IF(HB932&gt;0,ROUND($GD$1*$GN$1,2),0)</f>
        <v>0</v>
      </c>
      <c r="GO933" s="22">
        <f>IF(HB932&gt;0,ROUND($GD$1*$GO$1,2),0)</f>
        <v>0</v>
      </c>
      <c r="GP933" s="22">
        <f>IF(HB932&gt;0,ROUND($GD$1*$GP$1,2),0)</f>
        <v>0</v>
      </c>
      <c r="GQ933" s="15">
        <f>IF(HB932&gt;0,GK933+SUM(GM933:GP933),0)</f>
        <v>0</v>
      </c>
      <c r="GR933" s="22">
        <f>IF(HB932&gt;0,ROUND(GQ933/12,2),0)</f>
        <v>0</v>
      </c>
      <c r="GS933" s="9">
        <f>INT(GR933)</f>
        <v>0</v>
      </c>
      <c r="GT933" s="23">
        <f>INT((GR933-GS933)*10)/10</f>
        <v>0</v>
      </c>
      <c r="GU933" s="17">
        <f>GR933-GS933-GT933</f>
        <v>0</v>
      </c>
      <c r="GV933" s="23">
        <f>IF(OR(GU933=0.05,GU933=0),GU933,IF(AND(GU933&gt;0.051,GU933&lt;0.1),0.1,IF(AND(GU933&gt;0.001,GU933&lt;0.05),0.05,GU933)))</f>
        <v>0</v>
      </c>
      <c r="GW933" s="23">
        <f>GS933+GT933+GV933</f>
        <v>0</v>
      </c>
      <c r="GX933">
        <f>IF(HB932&gt;0,GX932,0)</f>
        <v>0</v>
      </c>
      <c r="GY933" s="7">
        <f>ROUND(GD933+GJ933+GW933+GX933,2)</f>
        <v>0</v>
      </c>
      <c r="GZ933" s="7">
        <f>IF(AND(GY933&gt;0,GY934=0),GY933,0)</f>
        <v>0</v>
      </c>
      <c r="HA933" s="7">
        <f>IF(HB932&gt;0,HA932,0)</f>
        <v>0</v>
      </c>
      <c r="HB933" s="7">
        <f>IF(ROUND(GY933-HA933,2)&gt;0,ROUND(GY933-HA933,2),0)</f>
        <v>0</v>
      </c>
    </row>
    <row r="934" spans="1:235">
      <c r="BB934">
        <v>932</v>
      </c>
      <c r="BC934" s="7">
        <f>IF(BW933&gt;0,BC933-1000,BC933)</f>
        <v>0</v>
      </c>
      <c r="BD934" s="20">
        <f>IF(BW933&gt;0,ROUND(PMT($F$92/12,$F$96*12,-BC934),5),0)</f>
        <v>0</v>
      </c>
      <c r="BE934" s="15">
        <f>IF(BW933&gt;0,ROUND(BC934*$E$1/1000,2),0)</f>
        <v>0</v>
      </c>
      <c r="BF934" s="15">
        <f>IF(BW933&gt;0,ROUND(MIN(BC934,$F$168)*$BF$1,2),0)</f>
        <v>0</v>
      </c>
      <c r="BG934" s="22">
        <v>0</v>
      </c>
      <c r="BH934" s="22">
        <f>IF(BW933&gt;0,ROUND(MIN(BC934,$F$168)*$BH$1,0),0)</f>
        <v>0</v>
      </c>
      <c r="BI934" s="22">
        <f>IF(BW933&gt;0,ROUND(MIN(BC934,$F$168)*$BI$1,2),0)</f>
        <v>0</v>
      </c>
      <c r="BJ934" s="22">
        <f>IF(BW933&gt;0,ROUND(MIN(BC934,$F$168)*$BJ$1,2),0)</f>
        <v>0</v>
      </c>
      <c r="BK934" s="22">
        <f>IF(BW933&gt;0,ROUND(MIN(BC934,$F$168)*$BK$1,2),0)</f>
        <v>0</v>
      </c>
      <c r="BL934" s="15">
        <f>IF(BW933&gt;0,BF934+SUM(BH934:BK934),0)</f>
        <v>0</v>
      </c>
      <c r="BM934" s="22">
        <f>IF(BW933&gt;0,ROUND(BL934/12,2),0)</f>
        <v>0</v>
      </c>
      <c r="BN934" s="9">
        <f>INT(BM934)</f>
        <v>0</v>
      </c>
      <c r="BO934" s="23">
        <f>INT((BM934-BN934)*10)/10</f>
        <v>0</v>
      </c>
      <c r="BP934" s="17">
        <f>BM934-BN934-BO934</f>
        <v>0</v>
      </c>
      <c r="BQ934" s="23">
        <f>IF(OR(BP934=0.05,BP934=0),BP934,IF(AND(BP934&gt;0.051,BP934&lt;0.1),0.1,IF(AND(BP934&gt;0.001,BP934&lt;0.05),0.05,BP934)))</f>
        <v>0</v>
      </c>
      <c r="BR934" s="23">
        <f>BN934+BO934+BQ934</f>
        <v>0</v>
      </c>
      <c r="BS934">
        <f>IF(BW933&gt;0,BS933,0)</f>
        <v>0</v>
      </c>
      <c r="BT934" s="7">
        <f>SUM(BD934:BE934)+BR934+BS934</f>
        <v>0</v>
      </c>
      <c r="BU934" s="7">
        <f>IF(AND(BT934&gt;0,BT935=0),BT934,0)</f>
        <v>0</v>
      </c>
      <c r="BV934" s="7">
        <f>IF(BW933&gt;0,BV933,0)</f>
        <v>0</v>
      </c>
      <c r="BW934" s="7">
        <f>IF(ROUND(BT934-BV934,2)&gt;0,ROUND(BT934-BV934,2),0)</f>
        <v>0</v>
      </c>
      <c r="CB934">
        <v>932</v>
      </c>
      <c r="CC934" s="7">
        <f>IF(DB933&gt;0,CC933-1000,CC933)</f>
        <v>0</v>
      </c>
      <c r="CD934" s="20">
        <f>IF(DB933&gt;0,ROUND(PMT($F$92/12,$F$96*12,-CC934),5),0)</f>
        <v>0</v>
      </c>
      <c r="CE934" s="15">
        <f>IF(DB933&gt;0,ROUND(CC934*$CE$1/1000,2),0)</f>
        <v>0</v>
      </c>
      <c r="CF934" s="9">
        <f>INT(CE934)</f>
        <v>0</v>
      </c>
      <c r="CG934" s="23">
        <f>INT((CE934-CF934)*10)/10</f>
        <v>0</v>
      </c>
      <c r="CH934" s="17">
        <f>CE934-CF934-CG934</f>
        <v>0</v>
      </c>
      <c r="CI934" s="23">
        <f>IF(OR(CH934=0.05,CH934=0),CH934,IF(AND(CH934&gt;0.051,CH934&lt;0.1),0.1,IF(AND(CH934&gt;0.001,CH934&lt;0.05),0.05,CH934)))</f>
        <v>0</v>
      </c>
      <c r="CJ934" s="23">
        <f>CF934+CG934+CI934</f>
        <v>0</v>
      </c>
      <c r="CK934" s="15">
        <f>IF(DB933&gt;0,ROUND($CD$1*$CK$1,2),0)</f>
        <v>0</v>
      </c>
      <c r="CL934" s="22">
        <v>0</v>
      </c>
      <c r="CM934" s="22">
        <f>IF(DB933&gt;0,ROUND($CD$1*$CM$1,2),0)</f>
        <v>0</v>
      </c>
      <c r="CN934" s="22">
        <f>IF(DB933&gt;0,ROUND($CD$1*$CN$1,2),0)</f>
        <v>0</v>
      </c>
      <c r="CO934" s="22">
        <f>IF(DB933&gt;0,ROUND($CD$1*$CO$1,2),0)</f>
        <v>0</v>
      </c>
      <c r="CP934" s="22">
        <f>IF(DB933&gt;0,ROUND($CD$1*$CP$1,2),0)</f>
        <v>0</v>
      </c>
      <c r="CQ934" s="15">
        <f>IF(DB933&gt;0,CK934+SUM(CM934:CP934),0)</f>
        <v>0</v>
      </c>
      <c r="CR934" s="22">
        <f>IF(DB933&gt;0,ROUND(CQ934/12,2),0)</f>
        <v>0</v>
      </c>
      <c r="CS934" s="9">
        <f>INT(CR934)</f>
        <v>0</v>
      </c>
      <c r="CT934" s="23">
        <f>INT((CR934-CS934)*10)/10</f>
        <v>0</v>
      </c>
      <c r="CU934" s="17">
        <f>CR934-CS934-CT934</f>
        <v>0</v>
      </c>
      <c r="CV934" s="23">
        <f>IF(OR(CU934=0.05,CU934=0),CU934,IF(AND(CU934&gt;0.051,CU934&lt;0.1),0.1,IF(AND(CU934&gt;0.001,CU934&lt;0.05),0.05,CU934)))</f>
        <v>0</v>
      </c>
      <c r="CW934" s="23">
        <f>CS934+CT934+CV934</f>
        <v>0</v>
      </c>
      <c r="CX934">
        <f>IF(DB933&gt;0,CX933,0)</f>
        <v>0</v>
      </c>
      <c r="CY934" s="7">
        <f>ROUND(CD934+CJ934+CW934+CX934,2)</f>
        <v>0</v>
      </c>
      <c r="CZ934" s="7">
        <f>IF(AND(CY934&gt;0,CY935=0),CY934,0)</f>
        <v>0</v>
      </c>
      <c r="DA934" s="7">
        <f>IF(DB933&gt;0,DA933,0)</f>
        <v>0</v>
      </c>
      <c r="DB934" s="7">
        <f>IF(ROUND(CY934-DA934,2)&gt;0,ROUND(CY934-DA934,2),0)</f>
        <v>0</v>
      </c>
      <c r="EB934">
        <v>932</v>
      </c>
      <c r="EC934" s="7">
        <f>IF(FB933&gt;0,EC933-1000,EC933)</f>
        <v>0</v>
      </c>
      <c r="ED934" s="20">
        <f>IF(FB933&gt;0,ROUND(PMT($F$92/12,$F$96*12,-EC934),5),0)</f>
        <v>0</v>
      </c>
      <c r="EE934" s="15">
        <f>IF(FB933&gt;0,ROUND(EC934*$EE$1/1000,2),0)</f>
        <v>0</v>
      </c>
      <c r="EF934" s="9">
        <f>INT(EE934)</f>
        <v>0</v>
      </c>
      <c r="EG934" s="23">
        <f>INT((EE934-EF934)*10)/10</f>
        <v>0</v>
      </c>
      <c r="EH934" s="17">
        <f>EE934-EF934-EG934</f>
        <v>0</v>
      </c>
      <c r="EI934" s="23">
        <f>IF(OR(EH934=0.05,EH934=0),EH934,IF(AND(EH934&gt;0.051,EH934&lt;0.1),0.1,IF(AND(EH934&gt;0.001,EH934&lt;0.05),0.05,EH934)))</f>
        <v>0</v>
      </c>
      <c r="EJ934" s="23">
        <f>EF934+EG934+EI934</f>
        <v>0</v>
      </c>
      <c r="EK934" s="15">
        <f>IF(FB933&gt;0,ROUND($ED$1*$EK$1,2),0)</f>
        <v>0</v>
      </c>
      <c r="EL934" s="22">
        <v>0</v>
      </c>
      <c r="EM934" s="22">
        <f>IF(FB933&gt;0,ROUND($ED$1*$EM$1,0),0)</f>
        <v>0</v>
      </c>
      <c r="EN934" s="22">
        <f>IF(FB933&gt;0,ROUND($ED$1*$EN$1,2),0)</f>
        <v>0</v>
      </c>
      <c r="EO934" s="22">
        <f>IF(FB933&gt;0,ROUND($ED$1*$EO$1,2),0)</f>
        <v>0</v>
      </c>
      <c r="EP934" s="22">
        <f>IF(FB933&gt;0,ROUND($ED$1*$EP$1,2),0)</f>
        <v>0</v>
      </c>
      <c r="EQ934" s="15">
        <f>IF(FB933&gt;0,EK934+SUM(EM934:EP934),0)</f>
        <v>0</v>
      </c>
      <c r="ER934" s="22">
        <f>IF(FB933&gt;0,ROUND(EQ934/12,2),0)</f>
        <v>0</v>
      </c>
      <c r="ES934" s="9">
        <f>INT(ER934)</f>
        <v>0</v>
      </c>
      <c r="ET934" s="23">
        <f>INT((ER934-ES934)*10)/10</f>
        <v>0</v>
      </c>
      <c r="EU934" s="17">
        <f>ER934-ES934-ET934</f>
        <v>0</v>
      </c>
      <c r="EV934" s="23">
        <f>IF(OR(EU934=0.05,EU934=0),EU934,IF(AND(EU934&gt;0.051,EU934&lt;0.1),0.1,IF(AND(EU934&gt;0.001,EU934&lt;0.05),0.05,EU934)))</f>
        <v>0</v>
      </c>
      <c r="EW934" s="23">
        <f>ES934+ET934+EV934</f>
        <v>0</v>
      </c>
      <c r="EX934">
        <f>IF(FB933&gt;0,EX933,0)</f>
        <v>0</v>
      </c>
      <c r="EY934" s="7">
        <f>ROUND(ED934+EJ934+EW934+EX934,2)</f>
        <v>0</v>
      </c>
      <c r="EZ934" s="7">
        <f>IF(AND(EY934&gt;0,EY935=0),EY934,0)</f>
        <v>0</v>
      </c>
      <c r="FA934" s="7">
        <f>IF(FB933&gt;0,FA933,0)</f>
        <v>0</v>
      </c>
      <c r="FB934" s="7">
        <f>IF(ROUND(EY934-FA934,2)&gt;0,ROUND(EY934-FA934,2),0)</f>
        <v>0</v>
      </c>
      <c r="GB934">
        <v>932</v>
      </c>
      <c r="GC934" s="7">
        <f>IF(HB933&gt;0,GC933-1000,GC933)</f>
        <v>0</v>
      </c>
      <c r="GD934" s="20">
        <f>IF(HB933&gt;0,ROUND(PMT($F$92/12,$F$96*12,-GC934),5),0)</f>
        <v>0</v>
      </c>
      <c r="GE934" s="15">
        <f>IF(HB933&gt;0,ROUND(GC934*$GE$1/1000,2),0)</f>
        <v>0</v>
      </c>
      <c r="GF934" s="9">
        <f>INT(GE934)</f>
        <v>0</v>
      </c>
      <c r="GG934" s="23">
        <f>INT((GE934-GF934)*10)/10</f>
        <v>0</v>
      </c>
      <c r="GH934" s="17">
        <f>GE934-GF934-GG934</f>
        <v>0</v>
      </c>
      <c r="GI934" s="23">
        <f>IF(OR(GH934=0.05,GH934=0),GH934,IF(AND(GH934&gt;0.051,GH934&lt;0.1),0.1,IF(AND(GH934&gt;0.001,GH934&lt;0.05),0.05,GH934)))</f>
        <v>0</v>
      </c>
      <c r="GJ934" s="23">
        <f>GF934+GG934+GI934</f>
        <v>0</v>
      </c>
      <c r="GK934" s="15">
        <f>IF(HB933&gt;0,ROUND($GD$1*$GK$1,2),0)</f>
        <v>0</v>
      </c>
      <c r="GL934" s="22">
        <v>0</v>
      </c>
      <c r="GM934" s="22">
        <f>IF(HB933&gt;0,ROUND($GD$1*$GM$1,0),0)</f>
        <v>0</v>
      </c>
      <c r="GN934" s="22">
        <f>IF(HB933&gt;0,ROUND($GD$1*$GN$1,2),0)</f>
        <v>0</v>
      </c>
      <c r="GO934" s="22">
        <f>IF(HB933&gt;0,ROUND($GD$1*$GO$1,2),0)</f>
        <v>0</v>
      </c>
      <c r="GP934" s="22">
        <f>IF(HB933&gt;0,ROUND($GD$1*$GP$1,2),0)</f>
        <v>0</v>
      </c>
      <c r="GQ934" s="15">
        <f>IF(HB933&gt;0,GK934+SUM(GM934:GP934),0)</f>
        <v>0</v>
      </c>
      <c r="GR934" s="22">
        <f>IF(HB933&gt;0,ROUND(GQ934/12,2),0)</f>
        <v>0</v>
      </c>
      <c r="GS934" s="9">
        <f>INT(GR934)</f>
        <v>0</v>
      </c>
      <c r="GT934" s="23">
        <f>INT((GR934-GS934)*10)/10</f>
        <v>0</v>
      </c>
      <c r="GU934" s="17">
        <f>GR934-GS934-GT934</f>
        <v>0</v>
      </c>
      <c r="GV934" s="23">
        <f>IF(OR(GU934=0.05,GU934=0),GU934,IF(AND(GU934&gt;0.051,GU934&lt;0.1),0.1,IF(AND(GU934&gt;0.001,GU934&lt;0.05),0.05,GU934)))</f>
        <v>0</v>
      </c>
      <c r="GW934" s="23">
        <f>GS934+GT934+GV934</f>
        <v>0</v>
      </c>
      <c r="GX934">
        <f>IF(HB933&gt;0,GX933,0)</f>
        <v>0</v>
      </c>
      <c r="GY934" s="7">
        <f>ROUND(GD934+GJ934+GW934+GX934,2)</f>
        <v>0</v>
      </c>
      <c r="GZ934" s="7">
        <f>IF(AND(GY934&gt;0,GY935=0),GY934,0)</f>
        <v>0</v>
      </c>
      <c r="HA934" s="7">
        <f>IF(HB933&gt;0,HA933,0)</f>
        <v>0</v>
      </c>
      <c r="HB934" s="7">
        <f>IF(ROUND(GY934-HA934,2)&gt;0,ROUND(GY934-HA934,2),0)</f>
        <v>0</v>
      </c>
    </row>
    <row r="935" spans="1:235">
      <c r="BB935">
        <v>933</v>
      </c>
      <c r="BC935" s="7">
        <f>IF(BW934&gt;0,BC934-1000,BC934)</f>
        <v>0</v>
      </c>
      <c r="BD935" s="20">
        <f>IF(BW934&gt;0,ROUND(PMT($F$92/12,$F$96*12,-BC935),5),0)</f>
        <v>0</v>
      </c>
      <c r="BE935" s="15">
        <f>IF(BW934&gt;0,ROUND(BC935*$E$1/1000,2),0)</f>
        <v>0</v>
      </c>
      <c r="BF935" s="15">
        <f>IF(BW934&gt;0,ROUND(MIN(BC935,$F$168)*$BF$1,2),0)</f>
        <v>0</v>
      </c>
      <c r="BG935" s="22">
        <v>0</v>
      </c>
      <c r="BH935" s="22">
        <f>IF(BW934&gt;0,ROUND(MIN(BC935,$F$168)*$BH$1,0),0)</f>
        <v>0</v>
      </c>
      <c r="BI935" s="22">
        <f>IF(BW934&gt;0,ROUND(MIN(BC935,$F$168)*$BI$1,2),0)</f>
        <v>0</v>
      </c>
      <c r="BJ935" s="22">
        <f>IF(BW934&gt;0,ROUND(MIN(BC935,$F$168)*$BJ$1,2),0)</f>
        <v>0</v>
      </c>
      <c r="BK935" s="22">
        <f>IF(BW934&gt;0,ROUND(MIN(BC935,$F$168)*$BK$1,2),0)</f>
        <v>0</v>
      </c>
      <c r="BL935" s="15">
        <f>IF(BW934&gt;0,BF935+SUM(BH935:BK935),0)</f>
        <v>0</v>
      </c>
      <c r="BM935" s="22">
        <f>IF(BW934&gt;0,ROUND(BL935/12,2),0)</f>
        <v>0</v>
      </c>
      <c r="BN935" s="9">
        <f>INT(BM935)</f>
        <v>0</v>
      </c>
      <c r="BO935" s="23">
        <f>INT((BM935-BN935)*10)/10</f>
        <v>0</v>
      </c>
      <c r="BP935" s="17">
        <f>BM935-BN935-BO935</f>
        <v>0</v>
      </c>
      <c r="BQ935" s="23">
        <f>IF(OR(BP935=0.05,BP935=0),BP935,IF(AND(BP935&gt;0.051,BP935&lt;0.1),0.1,IF(AND(BP935&gt;0.001,BP935&lt;0.05),0.05,BP935)))</f>
        <v>0</v>
      </c>
      <c r="BR935" s="23">
        <f>BN935+BO935+BQ935</f>
        <v>0</v>
      </c>
      <c r="BS935">
        <f>IF(BW934&gt;0,BS934,0)</f>
        <v>0</v>
      </c>
      <c r="BT935" s="7">
        <f>SUM(BD935:BE935)+BR935+BS935</f>
        <v>0</v>
      </c>
      <c r="BU935" s="7">
        <f>IF(AND(BT935&gt;0,BT936=0),BT935,0)</f>
        <v>0</v>
      </c>
      <c r="BV935" s="7">
        <f>IF(BW934&gt;0,BV934,0)</f>
        <v>0</v>
      </c>
      <c r="BW935" s="7">
        <f>IF(ROUND(BT935-BV935,2)&gt;0,ROUND(BT935-BV935,2),0)</f>
        <v>0</v>
      </c>
      <c r="CB935">
        <v>933</v>
      </c>
      <c r="CC935" s="7">
        <f>IF(DB934&gt;0,CC934-1000,CC934)</f>
        <v>0</v>
      </c>
      <c r="CD935" s="20">
        <f>IF(DB934&gt;0,ROUND(PMT($F$92/12,$F$96*12,-CC935),5),0)</f>
        <v>0</v>
      </c>
      <c r="CE935" s="15">
        <f>IF(DB934&gt;0,ROUND(CC935*$CE$1/1000,2),0)</f>
        <v>0</v>
      </c>
      <c r="CF935" s="9">
        <f>INT(CE935)</f>
        <v>0</v>
      </c>
      <c r="CG935" s="23">
        <f>INT((CE935-CF935)*10)/10</f>
        <v>0</v>
      </c>
      <c r="CH935" s="17">
        <f>CE935-CF935-CG935</f>
        <v>0</v>
      </c>
      <c r="CI935" s="23">
        <f>IF(OR(CH935=0.05,CH935=0),CH935,IF(AND(CH935&gt;0.051,CH935&lt;0.1),0.1,IF(AND(CH935&gt;0.001,CH935&lt;0.05),0.05,CH935)))</f>
        <v>0</v>
      </c>
      <c r="CJ935" s="23">
        <f>CF935+CG935+CI935</f>
        <v>0</v>
      </c>
      <c r="CK935" s="15">
        <f>IF(DB934&gt;0,ROUND($CD$1*$CK$1,2),0)</f>
        <v>0</v>
      </c>
      <c r="CL935" s="22">
        <v>0</v>
      </c>
      <c r="CM935" s="22">
        <f>IF(DB934&gt;0,ROUND($CD$1*$CM$1,2),0)</f>
        <v>0</v>
      </c>
      <c r="CN935" s="22">
        <f>IF(DB934&gt;0,ROUND($CD$1*$CN$1,2),0)</f>
        <v>0</v>
      </c>
      <c r="CO935" s="22">
        <f>IF(DB934&gt;0,ROUND($CD$1*$CO$1,2),0)</f>
        <v>0</v>
      </c>
      <c r="CP935" s="22">
        <f>IF(DB934&gt;0,ROUND($CD$1*$CP$1,2),0)</f>
        <v>0</v>
      </c>
      <c r="CQ935" s="15">
        <f>IF(DB934&gt;0,CK935+SUM(CM935:CP935),0)</f>
        <v>0</v>
      </c>
      <c r="CR935" s="22">
        <f>IF(DB934&gt;0,ROUND(CQ935/12,2),0)</f>
        <v>0</v>
      </c>
      <c r="CS935" s="9">
        <f>INT(CR935)</f>
        <v>0</v>
      </c>
      <c r="CT935" s="23">
        <f>INT((CR935-CS935)*10)/10</f>
        <v>0</v>
      </c>
      <c r="CU935" s="17">
        <f>CR935-CS935-CT935</f>
        <v>0</v>
      </c>
      <c r="CV935" s="23">
        <f>IF(OR(CU935=0.05,CU935=0),CU935,IF(AND(CU935&gt;0.051,CU935&lt;0.1),0.1,IF(AND(CU935&gt;0.001,CU935&lt;0.05),0.05,CU935)))</f>
        <v>0</v>
      </c>
      <c r="CW935" s="23">
        <f>CS935+CT935+CV935</f>
        <v>0</v>
      </c>
      <c r="CX935">
        <f>IF(DB934&gt;0,CX934,0)</f>
        <v>0</v>
      </c>
      <c r="CY935" s="7">
        <f>ROUND(CD935+CJ935+CW935+CX935,2)</f>
        <v>0</v>
      </c>
      <c r="CZ935" s="7">
        <f>IF(AND(CY935&gt;0,CY936=0),CY935,0)</f>
        <v>0</v>
      </c>
      <c r="DA935" s="7">
        <f>IF(DB934&gt;0,DA934,0)</f>
        <v>0</v>
      </c>
      <c r="DB935" s="7">
        <f>IF(ROUND(CY935-DA935,2)&gt;0,ROUND(CY935-DA935,2),0)</f>
        <v>0</v>
      </c>
      <c r="EB935">
        <v>933</v>
      </c>
      <c r="EC935" s="7">
        <f>IF(FB934&gt;0,EC934-1000,EC934)</f>
        <v>0</v>
      </c>
      <c r="ED935" s="20">
        <f>IF(FB934&gt;0,ROUND(PMT($F$92/12,$F$96*12,-EC935),5),0)</f>
        <v>0</v>
      </c>
      <c r="EE935" s="15">
        <f>IF(FB934&gt;0,ROUND(EC935*$EE$1/1000,2),0)</f>
        <v>0</v>
      </c>
      <c r="EF935" s="9">
        <f>INT(EE935)</f>
        <v>0</v>
      </c>
      <c r="EG935" s="23">
        <f>INT((EE935-EF935)*10)/10</f>
        <v>0</v>
      </c>
      <c r="EH935" s="17">
        <f>EE935-EF935-EG935</f>
        <v>0</v>
      </c>
      <c r="EI935" s="23">
        <f>IF(OR(EH935=0.05,EH935=0),EH935,IF(AND(EH935&gt;0.051,EH935&lt;0.1),0.1,IF(AND(EH935&gt;0.001,EH935&lt;0.05),0.05,EH935)))</f>
        <v>0</v>
      </c>
      <c r="EJ935" s="23">
        <f>EF935+EG935+EI935</f>
        <v>0</v>
      </c>
      <c r="EK935" s="15">
        <f>IF(FB934&gt;0,ROUND($ED$1*$EK$1,2),0)</f>
        <v>0</v>
      </c>
      <c r="EL935" s="22">
        <v>0</v>
      </c>
      <c r="EM935" s="22">
        <f>IF(FB934&gt;0,ROUND($ED$1*$EM$1,0),0)</f>
        <v>0</v>
      </c>
      <c r="EN935" s="22">
        <f>IF(FB934&gt;0,ROUND($ED$1*$EN$1,2),0)</f>
        <v>0</v>
      </c>
      <c r="EO935" s="22">
        <f>IF(FB934&gt;0,ROUND($ED$1*$EO$1,2),0)</f>
        <v>0</v>
      </c>
      <c r="EP935" s="22">
        <f>IF(FB934&gt;0,ROUND($ED$1*$EP$1,2),0)</f>
        <v>0</v>
      </c>
      <c r="EQ935" s="15">
        <f>IF(FB934&gt;0,EK935+SUM(EM935:EP935),0)</f>
        <v>0</v>
      </c>
      <c r="ER935" s="22">
        <f>IF(FB934&gt;0,ROUND(EQ935/12,2),0)</f>
        <v>0</v>
      </c>
      <c r="ES935" s="9">
        <f>INT(ER935)</f>
        <v>0</v>
      </c>
      <c r="ET935" s="23">
        <f>INT((ER935-ES935)*10)/10</f>
        <v>0</v>
      </c>
      <c r="EU935" s="17">
        <f>ER935-ES935-ET935</f>
        <v>0</v>
      </c>
      <c r="EV935" s="23">
        <f>IF(OR(EU935=0.05,EU935=0),EU935,IF(AND(EU935&gt;0.051,EU935&lt;0.1),0.1,IF(AND(EU935&gt;0.001,EU935&lt;0.05),0.05,EU935)))</f>
        <v>0</v>
      </c>
      <c r="EW935" s="23">
        <f>ES935+ET935+EV935</f>
        <v>0</v>
      </c>
      <c r="EX935">
        <f>IF(FB934&gt;0,EX934,0)</f>
        <v>0</v>
      </c>
      <c r="EY935" s="7">
        <f>ROUND(ED935+EJ935+EW935+EX935,2)</f>
        <v>0</v>
      </c>
      <c r="EZ935" s="7">
        <f>IF(AND(EY935&gt;0,EY936=0),EY935,0)</f>
        <v>0</v>
      </c>
      <c r="FA935" s="7">
        <f>IF(FB934&gt;0,FA934,0)</f>
        <v>0</v>
      </c>
      <c r="FB935" s="7">
        <f>IF(ROUND(EY935-FA935,2)&gt;0,ROUND(EY935-FA935,2),0)</f>
        <v>0</v>
      </c>
      <c r="GB935">
        <v>933</v>
      </c>
      <c r="GC935" s="7">
        <f>IF(HB934&gt;0,GC934-1000,GC934)</f>
        <v>0</v>
      </c>
      <c r="GD935" s="20">
        <f>IF(HB934&gt;0,ROUND(PMT($F$92/12,$F$96*12,-GC935),5),0)</f>
        <v>0</v>
      </c>
      <c r="GE935" s="15">
        <f>IF(HB934&gt;0,ROUND(GC935*$GE$1/1000,2),0)</f>
        <v>0</v>
      </c>
      <c r="GF935" s="9">
        <f>INT(GE935)</f>
        <v>0</v>
      </c>
      <c r="GG935" s="23">
        <f>INT((GE935-GF935)*10)/10</f>
        <v>0</v>
      </c>
      <c r="GH935" s="17">
        <f>GE935-GF935-GG935</f>
        <v>0</v>
      </c>
      <c r="GI935" s="23">
        <f>IF(OR(GH935=0.05,GH935=0),GH935,IF(AND(GH935&gt;0.051,GH935&lt;0.1),0.1,IF(AND(GH935&gt;0.001,GH935&lt;0.05),0.05,GH935)))</f>
        <v>0</v>
      </c>
      <c r="GJ935" s="23">
        <f>GF935+GG935+GI935</f>
        <v>0</v>
      </c>
      <c r="GK935" s="15">
        <f>IF(HB934&gt;0,ROUND($GD$1*$GK$1,2),0)</f>
        <v>0</v>
      </c>
      <c r="GL935" s="22">
        <v>0</v>
      </c>
      <c r="GM935" s="22">
        <f>IF(HB934&gt;0,ROUND($GD$1*$GM$1,0),0)</f>
        <v>0</v>
      </c>
      <c r="GN935" s="22">
        <f>IF(HB934&gt;0,ROUND($GD$1*$GN$1,2),0)</f>
        <v>0</v>
      </c>
      <c r="GO935" s="22">
        <f>IF(HB934&gt;0,ROUND($GD$1*$GO$1,2),0)</f>
        <v>0</v>
      </c>
      <c r="GP935" s="22">
        <f>IF(HB934&gt;0,ROUND($GD$1*$GP$1,2),0)</f>
        <v>0</v>
      </c>
      <c r="GQ935" s="15">
        <f>IF(HB934&gt;0,GK935+SUM(GM935:GP935),0)</f>
        <v>0</v>
      </c>
      <c r="GR935" s="22">
        <f>IF(HB934&gt;0,ROUND(GQ935/12,2),0)</f>
        <v>0</v>
      </c>
      <c r="GS935" s="9">
        <f>INT(GR935)</f>
        <v>0</v>
      </c>
      <c r="GT935" s="23">
        <f>INT((GR935-GS935)*10)/10</f>
        <v>0</v>
      </c>
      <c r="GU935" s="17">
        <f>GR935-GS935-GT935</f>
        <v>0</v>
      </c>
      <c r="GV935" s="23">
        <f>IF(OR(GU935=0.05,GU935=0),GU935,IF(AND(GU935&gt;0.051,GU935&lt;0.1),0.1,IF(AND(GU935&gt;0.001,GU935&lt;0.05),0.05,GU935)))</f>
        <v>0</v>
      </c>
      <c r="GW935" s="23">
        <f>GS935+GT935+GV935</f>
        <v>0</v>
      </c>
      <c r="GX935">
        <f>IF(HB934&gt;0,GX934,0)</f>
        <v>0</v>
      </c>
      <c r="GY935" s="7">
        <f>ROUND(GD935+GJ935+GW935+GX935,2)</f>
        <v>0</v>
      </c>
      <c r="GZ935" s="7">
        <f>IF(AND(GY935&gt;0,GY936=0),GY935,0)</f>
        <v>0</v>
      </c>
      <c r="HA935" s="7">
        <f>IF(HB934&gt;0,HA934,0)</f>
        <v>0</v>
      </c>
      <c r="HB935" s="7">
        <f>IF(ROUND(GY935-HA935,2)&gt;0,ROUND(GY935-HA935,2),0)</f>
        <v>0</v>
      </c>
    </row>
    <row r="936" spans="1:235">
      <c r="BB936">
        <v>934</v>
      </c>
      <c r="BC936" s="7">
        <f>IF(BW935&gt;0,BC935-1000,BC935)</f>
        <v>0</v>
      </c>
      <c r="BD936" s="20">
        <f>IF(BW935&gt;0,ROUND(PMT($F$92/12,$F$96*12,-BC936),5),0)</f>
        <v>0</v>
      </c>
      <c r="BE936" s="15">
        <f>IF(BW935&gt;0,ROUND(BC936*$E$1/1000,2),0)</f>
        <v>0</v>
      </c>
      <c r="BF936" s="15">
        <f>IF(BW935&gt;0,ROUND(MIN(BC936,$F$168)*$BF$1,2),0)</f>
        <v>0</v>
      </c>
      <c r="BG936" s="22">
        <v>0</v>
      </c>
      <c r="BH936" s="22">
        <f>IF(BW935&gt;0,ROUND(MIN(BC936,$F$168)*$BH$1,0),0)</f>
        <v>0</v>
      </c>
      <c r="BI936" s="22">
        <f>IF(BW935&gt;0,ROUND(MIN(BC936,$F$168)*$BI$1,2),0)</f>
        <v>0</v>
      </c>
      <c r="BJ936" s="22">
        <f>IF(BW935&gt;0,ROUND(MIN(BC936,$F$168)*$BJ$1,2),0)</f>
        <v>0</v>
      </c>
      <c r="BK936" s="22">
        <f>IF(BW935&gt;0,ROUND(MIN(BC936,$F$168)*$BK$1,2),0)</f>
        <v>0</v>
      </c>
      <c r="BL936" s="15">
        <f>IF(BW935&gt;0,BF936+SUM(BH936:BK936),0)</f>
        <v>0</v>
      </c>
      <c r="BM936" s="22">
        <f>IF(BW935&gt;0,ROUND(BL936/12,2),0)</f>
        <v>0</v>
      </c>
      <c r="BN936" s="9">
        <f>INT(BM936)</f>
        <v>0</v>
      </c>
      <c r="BO936" s="23">
        <f>INT((BM936-BN936)*10)/10</f>
        <v>0</v>
      </c>
      <c r="BP936" s="17">
        <f>BM936-BN936-BO936</f>
        <v>0</v>
      </c>
      <c r="BQ936" s="23">
        <f>IF(OR(BP936=0.05,BP936=0),BP936,IF(AND(BP936&gt;0.051,BP936&lt;0.1),0.1,IF(AND(BP936&gt;0.001,BP936&lt;0.05),0.05,BP936)))</f>
        <v>0</v>
      </c>
      <c r="BR936" s="23">
        <f>BN936+BO936+BQ936</f>
        <v>0</v>
      </c>
      <c r="BS936">
        <f>IF(BW935&gt;0,BS935,0)</f>
        <v>0</v>
      </c>
      <c r="BT936" s="7">
        <f>SUM(BD936:BE936)+BR936+BS936</f>
        <v>0</v>
      </c>
      <c r="BU936" s="7">
        <f>IF(AND(BT936&gt;0,BT937=0),BT936,0)</f>
        <v>0</v>
      </c>
      <c r="BV936" s="7">
        <f>IF(BW935&gt;0,BV935,0)</f>
        <v>0</v>
      </c>
      <c r="BW936" s="7">
        <f>IF(ROUND(BT936-BV936,2)&gt;0,ROUND(BT936-BV936,2),0)</f>
        <v>0</v>
      </c>
      <c r="CB936">
        <v>934</v>
      </c>
      <c r="CC936" s="7">
        <f>IF(DB935&gt;0,CC935-1000,CC935)</f>
        <v>0</v>
      </c>
      <c r="CD936" s="20">
        <f>IF(DB935&gt;0,ROUND(PMT($F$92/12,$F$96*12,-CC936),5),0)</f>
        <v>0</v>
      </c>
      <c r="CE936" s="15">
        <f>IF(DB935&gt;0,ROUND(CC936*$CE$1/1000,2),0)</f>
        <v>0</v>
      </c>
      <c r="CF936" s="9">
        <f>INT(CE936)</f>
        <v>0</v>
      </c>
      <c r="CG936" s="23">
        <f>INT((CE936-CF936)*10)/10</f>
        <v>0</v>
      </c>
      <c r="CH936" s="17">
        <f>CE936-CF936-CG936</f>
        <v>0</v>
      </c>
      <c r="CI936" s="23">
        <f>IF(OR(CH936=0.05,CH936=0),CH936,IF(AND(CH936&gt;0.051,CH936&lt;0.1),0.1,IF(AND(CH936&gt;0.001,CH936&lt;0.05),0.05,CH936)))</f>
        <v>0</v>
      </c>
      <c r="CJ936" s="23">
        <f>CF936+CG936+CI936</f>
        <v>0</v>
      </c>
      <c r="CK936" s="15">
        <f>IF(DB935&gt;0,ROUND($CD$1*$CK$1,2),0)</f>
        <v>0</v>
      </c>
      <c r="CL936" s="22">
        <v>0</v>
      </c>
      <c r="CM936" s="22">
        <f>IF(DB935&gt;0,ROUND($CD$1*$CM$1,2),0)</f>
        <v>0</v>
      </c>
      <c r="CN936" s="22">
        <f>IF(DB935&gt;0,ROUND($CD$1*$CN$1,2),0)</f>
        <v>0</v>
      </c>
      <c r="CO936" s="22">
        <f>IF(DB935&gt;0,ROUND($CD$1*$CO$1,2),0)</f>
        <v>0</v>
      </c>
      <c r="CP936" s="22">
        <f>IF(DB935&gt;0,ROUND($CD$1*$CP$1,2),0)</f>
        <v>0</v>
      </c>
      <c r="CQ936" s="15">
        <f>IF(DB935&gt;0,CK936+SUM(CM936:CP936),0)</f>
        <v>0</v>
      </c>
      <c r="CR936" s="22">
        <f>IF(DB935&gt;0,ROUND(CQ936/12,2),0)</f>
        <v>0</v>
      </c>
      <c r="CS936" s="9">
        <f>INT(CR936)</f>
        <v>0</v>
      </c>
      <c r="CT936" s="23">
        <f>INT((CR936-CS936)*10)/10</f>
        <v>0</v>
      </c>
      <c r="CU936" s="17">
        <f>CR936-CS936-CT936</f>
        <v>0</v>
      </c>
      <c r="CV936" s="23">
        <f>IF(OR(CU936=0.05,CU936=0),CU936,IF(AND(CU936&gt;0.051,CU936&lt;0.1),0.1,IF(AND(CU936&gt;0.001,CU936&lt;0.05),0.05,CU936)))</f>
        <v>0</v>
      </c>
      <c r="CW936" s="23">
        <f>CS936+CT936+CV936</f>
        <v>0</v>
      </c>
      <c r="CX936">
        <f>IF(DB935&gt;0,CX935,0)</f>
        <v>0</v>
      </c>
      <c r="CY936" s="7">
        <f>ROUND(CD936+CJ936+CW936+CX936,2)</f>
        <v>0</v>
      </c>
      <c r="CZ936" s="7">
        <f>IF(AND(CY936&gt;0,CY937=0),CY936,0)</f>
        <v>0</v>
      </c>
      <c r="DA936" s="7">
        <f>IF(DB935&gt;0,DA935,0)</f>
        <v>0</v>
      </c>
      <c r="DB936" s="7">
        <f>IF(ROUND(CY936-DA936,2)&gt;0,ROUND(CY936-DA936,2),0)</f>
        <v>0</v>
      </c>
      <c r="EB936">
        <v>934</v>
      </c>
      <c r="EC936" s="7">
        <f>IF(FB935&gt;0,EC935-1000,EC935)</f>
        <v>0</v>
      </c>
      <c r="ED936" s="20">
        <f>IF(FB935&gt;0,ROUND(PMT($F$92/12,$F$96*12,-EC936),5),0)</f>
        <v>0</v>
      </c>
      <c r="EE936" s="15">
        <f>IF(FB935&gt;0,ROUND(EC936*$EE$1/1000,2),0)</f>
        <v>0</v>
      </c>
      <c r="EF936" s="9">
        <f>INT(EE936)</f>
        <v>0</v>
      </c>
      <c r="EG936" s="23">
        <f>INT((EE936-EF936)*10)/10</f>
        <v>0</v>
      </c>
      <c r="EH936" s="17">
        <f>EE936-EF936-EG936</f>
        <v>0</v>
      </c>
      <c r="EI936" s="23">
        <f>IF(OR(EH936=0.05,EH936=0),EH936,IF(AND(EH936&gt;0.051,EH936&lt;0.1),0.1,IF(AND(EH936&gt;0.001,EH936&lt;0.05),0.05,EH936)))</f>
        <v>0</v>
      </c>
      <c r="EJ936" s="23">
        <f>EF936+EG936+EI936</f>
        <v>0</v>
      </c>
      <c r="EK936" s="15">
        <f>IF(FB935&gt;0,ROUND($ED$1*$EK$1,2),0)</f>
        <v>0</v>
      </c>
      <c r="EL936" s="22">
        <v>0</v>
      </c>
      <c r="EM936" s="22">
        <f>IF(FB935&gt;0,ROUND($ED$1*$EM$1,0),0)</f>
        <v>0</v>
      </c>
      <c r="EN936" s="22">
        <f>IF(FB935&gt;0,ROUND($ED$1*$EN$1,2),0)</f>
        <v>0</v>
      </c>
      <c r="EO936" s="22">
        <f>IF(FB935&gt;0,ROUND($ED$1*$EO$1,2),0)</f>
        <v>0</v>
      </c>
      <c r="EP936" s="22">
        <f>IF(FB935&gt;0,ROUND($ED$1*$EP$1,2),0)</f>
        <v>0</v>
      </c>
      <c r="EQ936" s="15">
        <f>IF(FB935&gt;0,EK936+SUM(EM936:EP936),0)</f>
        <v>0</v>
      </c>
      <c r="ER936" s="22">
        <f>IF(FB935&gt;0,ROUND(EQ936/12,2),0)</f>
        <v>0</v>
      </c>
      <c r="ES936" s="9">
        <f>INT(ER936)</f>
        <v>0</v>
      </c>
      <c r="ET936" s="23">
        <f>INT((ER936-ES936)*10)/10</f>
        <v>0</v>
      </c>
      <c r="EU936" s="17">
        <f>ER936-ES936-ET936</f>
        <v>0</v>
      </c>
      <c r="EV936" s="23">
        <f>IF(OR(EU936=0.05,EU936=0),EU936,IF(AND(EU936&gt;0.051,EU936&lt;0.1),0.1,IF(AND(EU936&gt;0.001,EU936&lt;0.05),0.05,EU936)))</f>
        <v>0</v>
      </c>
      <c r="EW936" s="23">
        <f>ES936+ET936+EV936</f>
        <v>0</v>
      </c>
      <c r="EX936">
        <f>IF(FB935&gt;0,EX935,0)</f>
        <v>0</v>
      </c>
      <c r="EY936" s="7">
        <f>ROUND(ED936+EJ936+EW936+EX936,2)</f>
        <v>0</v>
      </c>
      <c r="EZ936" s="7">
        <f>IF(AND(EY936&gt;0,EY937=0),EY936,0)</f>
        <v>0</v>
      </c>
      <c r="FA936" s="7">
        <f>IF(FB935&gt;0,FA935,0)</f>
        <v>0</v>
      </c>
      <c r="FB936" s="7">
        <f>IF(ROUND(EY936-FA936,2)&gt;0,ROUND(EY936-FA936,2),0)</f>
        <v>0</v>
      </c>
      <c r="GB936">
        <v>934</v>
      </c>
      <c r="GC936" s="7">
        <f>IF(HB935&gt;0,GC935-1000,GC935)</f>
        <v>0</v>
      </c>
      <c r="GD936" s="20">
        <f>IF(HB935&gt;0,ROUND(PMT($F$92/12,$F$96*12,-GC936),5),0)</f>
        <v>0</v>
      </c>
      <c r="GE936" s="15">
        <f>IF(HB935&gt;0,ROUND(GC936*$GE$1/1000,2),0)</f>
        <v>0</v>
      </c>
      <c r="GF936" s="9">
        <f>INT(GE936)</f>
        <v>0</v>
      </c>
      <c r="GG936" s="23">
        <f>INT((GE936-GF936)*10)/10</f>
        <v>0</v>
      </c>
      <c r="GH936" s="17">
        <f>GE936-GF936-GG936</f>
        <v>0</v>
      </c>
      <c r="GI936" s="23">
        <f>IF(OR(GH936=0.05,GH936=0),GH936,IF(AND(GH936&gt;0.051,GH936&lt;0.1),0.1,IF(AND(GH936&gt;0.001,GH936&lt;0.05),0.05,GH936)))</f>
        <v>0</v>
      </c>
      <c r="GJ936" s="23">
        <f>GF936+GG936+GI936</f>
        <v>0</v>
      </c>
      <c r="GK936" s="15">
        <f>IF(HB935&gt;0,ROUND($GD$1*$GK$1,2),0)</f>
        <v>0</v>
      </c>
      <c r="GL936" s="22">
        <v>0</v>
      </c>
      <c r="GM936" s="22">
        <f>IF(HB935&gt;0,ROUND($GD$1*$GM$1,0),0)</f>
        <v>0</v>
      </c>
      <c r="GN936" s="22">
        <f>IF(HB935&gt;0,ROUND($GD$1*$GN$1,2),0)</f>
        <v>0</v>
      </c>
      <c r="GO936" s="22">
        <f>IF(HB935&gt;0,ROUND($GD$1*$GO$1,2),0)</f>
        <v>0</v>
      </c>
      <c r="GP936" s="22">
        <f>IF(HB935&gt;0,ROUND($GD$1*$GP$1,2),0)</f>
        <v>0</v>
      </c>
      <c r="GQ936" s="15">
        <f>IF(HB935&gt;0,GK936+SUM(GM936:GP936),0)</f>
        <v>0</v>
      </c>
      <c r="GR936" s="22">
        <f>IF(HB935&gt;0,ROUND(GQ936/12,2),0)</f>
        <v>0</v>
      </c>
      <c r="GS936" s="9">
        <f>INT(GR936)</f>
        <v>0</v>
      </c>
      <c r="GT936" s="23">
        <f>INT((GR936-GS936)*10)/10</f>
        <v>0</v>
      </c>
      <c r="GU936" s="17">
        <f>GR936-GS936-GT936</f>
        <v>0</v>
      </c>
      <c r="GV936" s="23">
        <f>IF(OR(GU936=0.05,GU936=0),GU936,IF(AND(GU936&gt;0.051,GU936&lt;0.1),0.1,IF(AND(GU936&gt;0.001,GU936&lt;0.05),0.05,GU936)))</f>
        <v>0</v>
      </c>
      <c r="GW936" s="23">
        <f>GS936+GT936+GV936</f>
        <v>0</v>
      </c>
      <c r="GX936">
        <f>IF(HB935&gt;0,GX935,0)</f>
        <v>0</v>
      </c>
      <c r="GY936" s="7">
        <f>ROUND(GD936+GJ936+GW936+GX936,2)</f>
        <v>0</v>
      </c>
      <c r="GZ936" s="7">
        <f>IF(AND(GY936&gt;0,GY937=0),GY936,0)</f>
        <v>0</v>
      </c>
      <c r="HA936" s="7">
        <f>IF(HB935&gt;0,HA935,0)</f>
        <v>0</v>
      </c>
      <c r="HB936" s="7">
        <f>IF(ROUND(GY936-HA936,2)&gt;0,ROUND(GY936-HA936,2),0)</f>
        <v>0</v>
      </c>
    </row>
    <row r="937" spans="1:235">
      <c r="BB937">
        <v>935</v>
      </c>
      <c r="BC937" s="7">
        <f>IF(BW936&gt;0,BC936-1000,BC936)</f>
        <v>0</v>
      </c>
      <c r="BD937" s="20">
        <f>IF(BW936&gt;0,ROUND(PMT($F$92/12,$F$96*12,-BC937),5),0)</f>
        <v>0</v>
      </c>
      <c r="BE937" s="15">
        <f>IF(BW936&gt;0,ROUND(BC937*$E$1/1000,2),0)</f>
        <v>0</v>
      </c>
      <c r="BF937" s="15">
        <f>IF(BW936&gt;0,ROUND(MIN(BC937,$F$168)*$BF$1,2),0)</f>
        <v>0</v>
      </c>
      <c r="BG937" s="22">
        <v>0</v>
      </c>
      <c r="BH937" s="22">
        <f>IF(BW936&gt;0,ROUND(MIN(BC937,$F$168)*$BH$1,0),0)</f>
        <v>0</v>
      </c>
      <c r="BI937" s="22">
        <f>IF(BW936&gt;0,ROUND(MIN(BC937,$F$168)*$BI$1,2),0)</f>
        <v>0</v>
      </c>
      <c r="BJ937" s="22">
        <f>IF(BW936&gt;0,ROUND(MIN(BC937,$F$168)*$BJ$1,2),0)</f>
        <v>0</v>
      </c>
      <c r="BK937" s="22">
        <f>IF(BW936&gt;0,ROUND(MIN(BC937,$F$168)*$BK$1,2),0)</f>
        <v>0</v>
      </c>
      <c r="BL937" s="15">
        <f>IF(BW936&gt;0,BF937+SUM(BH937:BK937),0)</f>
        <v>0</v>
      </c>
      <c r="BM937" s="22">
        <f>IF(BW936&gt;0,ROUND(BL937/12,2),0)</f>
        <v>0</v>
      </c>
      <c r="BN937" s="9">
        <f>INT(BM937)</f>
        <v>0</v>
      </c>
      <c r="BO937" s="23">
        <f>INT((BM937-BN937)*10)/10</f>
        <v>0</v>
      </c>
      <c r="BP937" s="17">
        <f>BM937-BN937-BO937</f>
        <v>0</v>
      </c>
      <c r="BQ937" s="23">
        <f>IF(OR(BP937=0.05,BP937=0),BP937,IF(AND(BP937&gt;0.051,BP937&lt;0.1),0.1,IF(AND(BP937&gt;0.001,BP937&lt;0.05),0.05,BP937)))</f>
        <v>0</v>
      </c>
      <c r="BR937" s="23">
        <f>BN937+BO937+BQ937</f>
        <v>0</v>
      </c>
      <c r="BS937">
        <f>IF(BW936&gt;0,BS936,0)</f>
        <v>0</v>
      </c>
      <c r="BT937" s="7">
        <f>SUM(BD937:BE937)+BR937+BS937</f>
        <v>0</v>
      </c>
      <c r="BU937" s="7">
        <f>IF(AND(BT937&gt;0,BT938=0),BT937,0)</f>
        <v>0</v>
      </c>
      <c r="BV937" s="7">
        <f>IF(BW936&gt;0,BV936,0)</f>
        <v>0</v>
      </c>
      <c r="BW937" s="7">
        <f>IF(ROUND(BT937-BV937,2)&gt;0,ROUND(BT937-BV937,2),0)</f>
        <v>0</v>
      </c>
      <c r="CB937">
        <v>935</v>
      </c>
      <c r="CC937" s="7">
        <f>IF(DB936&gt;0,CC936-1000,CC936)</f>
        <v>0</v>
      </c>
      <c r="CD937" s="20">
        <f>IF(DB936&gt;0,ROUND(PMT($F$92/12,$F$96*12,-CC937),5),0)</f>
        <v>0</v>
      </c>
      <c r="CE937" s="15">
        <f>IF(DB936&gt;0,ROUND(CC937*$CE$1/1000,2),0)</f>
        <v>0</v>
      </c>
      <c r="CF937" s="9">
        <f>INT(CE937)</f>
        <v>0</v>
      </c>
      <c r="CG937" s="23">
        <f>INT((CE937-CF937)*10)/10</f>
        <v>0</v>
      </c>
      <c r="CH937" s="17">
        <f>CE937-CF937-CG937</f>
        <v>0</v>
      </c>
      <c r="CI937" s="23">
        <f>IF(OR(CH937=0.05,CH937=0),CH937,IF(AND(CH937&gt;0.051,CH937&lt;0.1),0.1,IF(AND(CH937&gt;0.001,CH937&lt;0.05),0.05,CH937)))</f>
        <v>0</v>
      </c>
      <c r="CJ937" s="23">
        <f>CF937+CG937+CI937</f>
        <v>0</v>
      </c>
      <c r="CK937" s="15">
        <f>IF(DB936&gt;0,ROUND($CD$1*$CK$1,2),0)</f>
        <v>0</v>
      </c>
      <c r="CL937" s="22">
        <v>0</v>
      </c>
      <c r="CM937" s="22">
        <f>IF(DB936&gt;0,ROUND($CD$1*$CM$1,2),0)</f>
        <v>0</v>
      </c>
      <c r="CN937" s="22">
        <f>IF(DB936&gt;0,ROUND($CD$1*$CN$1,2),0)</f>
        <v>0</v>
      </c>
      <c r="CO937" s="22">
        <f>IF(DB936&gt;0,ROUND($CD$1*$CO$1,2),0)</f>
        <v>0</v>
      </c>
      <c r="CP937" s="22">
        <f>IF(DB936&gt;0,ROUND($CD$1*$CP$1,2),0)</f>
        <v>0</v>
      </c>
      <c r="CQ937" s="15">
        <f>IF(DB936&gt;0,CK937+SUM(CM937:CP937),0)</f>
        <v>0</v>
      </c>
      <c r="CR937" s="22">
        <f>IF(DB936&gt;0,ROUND(CQ937/12,2),0)</f>
        <v>0</v>
      </c>
      <c r="CS937" s="9">
        <f>INT(CR937)</f>
        <v>0</v>
      </c>
      <c r="CT937" s="23">
        <f>INT((CR937-CS937)*10)/10</f>
        <v>0</v>
      </c>
      <c r="CU937" s="17">
        <f>CR937-CS937-CT937</f>
        <v>0</v>
      </c>
      <c r="CV937" s="23">
        <f>IF(OR(CU937=0.05,CU937=0),CU937,IF(AND(CU937&gt;0.051,CU937&lt;0.1),0.1,IF(AND(CU937&gt;0.001,CU937&lt;0.05),0.05,CU937)))</f>
        <v>0</v>
      </c>
      <c r="CW937" s="23">
        <f>CS937+CT937+CV937</f>
        <v>0</v>
      </c>
      <c r="CX937">
        <f>IF(DB936&gt;0,CX936,0)</f>
        <v>0</v>
      </c>
      <c r="CY937" s="7">
        <f>ROUND(CD937+CJ937+CW937+CX937,2)</f>
        <v>0</v>
      </c>
      <c r="CZ937" s="7">
        <f>IF(AND(CY937&gt;0,CY938=0),CY937,0)</f>
        <v>0</v>
      </c>
      <c r="DA937" s="7">
        <f>IF(DB936&gt;0,DA936,0)</f>
        <v>0</v>
      </c>
      <c r="DB937" s="7">
        <f>IF(ROUND(CY937-DA937,2)&gt;0,ROUND(CY937-DA937,2),0)</f>
        <v>0</v>
      </c>
      <c r="EB937">
        <v>935</v>
      </c>
      <c r="EC937" s="7">
        <f>IF(FB936&gt;0,EC936-1000,EC936)</f>
        <v>0</v>
      </c>
      <c r="ED937" s="20">
        <f>IF(FB936&gt;0,ROUND(PMT($F$92/12,$F$96*12,-EC937),5),0)</f>
        <v>0</v>
      </c>
      <c r="EE937" s="15">
        <f>IF(FB936&gt;0,ROUND(EC937*$EE$1/1000,2),0)</f>
        <v>0</v>
      </c>
      <c r="EF937" s="9">
        <f>INT(EE937)</f>
        <v>0</v>
      </c>
      <c r="EG937" s="23">
        <f>INT((EE937-EF937)*10)/10</f>
        <v>0</v>
      </c>
      <c r="EH937" s="17">
        <f>EE937-EF937-EG937</f>
        <v>0</v>
      </c>
      <c r="EI937" s="23">
        <f>IF(OR(EH937=0.05,EH937=0),EH937,IF(AND(EH937&gt;0.051,EH937&lt;0.1),0.1,IF(AND(EH937&gt;0.001,EH937&lt;0.05),0.05,EH937)))</f>
        <v>0</v>
      </c>
      <c r="EJ937" s="23">
        <f>EF937+EG937+EI937</f>
        <v>0</v>
      </c>
      <c r="EK937" s="15">
        <f>IF(FB936&gt;0,ROUND($ED$1*$EK$1,2),0)</f>
        <v>0</v>
      </c>
      <c r="EL937" s="22">
        <v>0</v>
      </c>
      <c r="EM937" s="22">
        <f>IF(FB936&gt;0,ROUND($ED$1*$EM$1,0),0)</f>
        <v>0</v>
      </c>
      <c r="EN937" s="22">
        <f>IF(FB936&gt;0,ROUND($ED$1*$EN$1,2),0)</f>
        <v>0</v>
      </c>
      <c r="EO937" s="22">
        <f>IF(FB936&gt;0,ROUND($ED$1*$EO$1,2),0)</f>
        <v>0</v>
      </c>
      <c r="EP937" s="22">
        <f>IF(FB936&gt;0,ROUND($ED$1*$EP$1,2),0)</f>
        <v>0</v>
      </c>
      <c r="EQ937" s="15">
        <f>IF(FB936&gt;0,EK937+SUM(EM937:EP937),0)</f>
        <v>0</v>
      </c>
      <c r="ER937" s="22">
        <f>IF(FB936&gt;0,ROUND(EQ937/12,2),0)</f>
        <v>0</v>
      </c>
      <c r="ES937" s="9">
        <f>INT(ER937)</f>
        <v>0</v>
      </c>
      <c r="ET937" s="23">
        <f>INT((ER937-ES937)*10)/10</f>
        <v>0</v>
      </c>
      <c r="EU937" s="17">
        <f>ER937-ES937-ET937</f>
        <v>0</v>
      </c>
      <c r="EV937" s="23">
        <f>IF(OR(EU937=0.05,EU937=0),EU937,IF(AND(EU937&gt;0.051,EU937&lt;0.1),0.1,IF(AND(EU937&gt;0.001,EU937&lt;0.05),0.05,EU937)))</f>
        <v>0</v>
      </c>
      <c r="EW937" s="23">
        <f>ES937+ET937+EV937</f>
        <v>0</v>
      </c>
      <c r="EX937">
        <f>IF(FB936&gt;0,EX936,0)</f>
        <v>0</v>
      </c>
      <c r="EY937" s="7">
        <f>ROUND(ED937+EJ937+EW937+EX937,2)</f>
        <v>0</v>
      </c>
      <c r="EZ937" s="7">
        <f>IF(AND(EY937&gt;0,EY938=0),EY937,0)</f>
        <v>0</v>
      </c>
      <c r="FA937" s="7">
        <f>IF(FB936&gt;0,FA936,0)</f>
        <v>0</v>
      </c>
      <c r="FB937" s="7">
        <f>IF(ROUND(EY937-FA937,2)&gt;0,ROUND(EY937-FA937,2),0)</f>
        <v>0</v>
      </c>
      <c r="GB937">
        <v>935</v>
      </c>
      <c r="GC937" s="7">
        <f>IF(HB936&gt;0,GC936-1000,GC936)</f>
        <v>0</v>
      </c>
      <c r="GD937" s="20">
        <f>IF(HB936&gt;0,ROUND(PMT($F$92/12,$F$96*12,-GC937),5),0)</f>
        <v>0</v>
      </c>
      <c r="GE937" s="15">
        <f>IF(HB936&gt;0,ROUND(GC937*$GE$1/1000,2),0)</f>
        <v>0</v>
      </c>
      <c r="GF937" s="9">
        <f>INT(GE937)</f>
        <v>0</v>
      </c>
      <c r="GG937" s="23">
        <f>INT((GE937-GF937)*10)/10</f>
        <v>0</v>
      </c>
      <c r="GH937" s="17">
        <f>GE937-GF937-GG937</f>
        <v>0</v>
      </c>
      <c r="GI937" s="23">
        <f>IF(OR(GH937=0.05,GH937=0),GH937,IF(AND(GH937&gt;0.051,GH937&lt;0.1),0.1,IF(AND(GH937&gt;0.001,GH937&lt;0.05),0.05,GH937)))</f>
        <v>0</v>
      </c>
      <c r="GJ937" s="23">
        <f>GF937+GG937+GI937</f>
        <v>0</v>
      </c>
      <c r="GK937" s="15">
        <f>IF(HB936&gt;0,ROUND($GD$1*$GK$1,2),0)</f>
        <v>0</v>
      </c>
      <c r="GL937" s="22">
        <v>0</v>
      </c>
      <c r="GM937" s="22">
        <f>IF(HB936&gt;0,ROUND($GD$1*$GM$1,0),0)</f>
        <v>0</v>
      </c>
      <c r="GN937" s="22">
        <f>IF(HB936&gt;0,ROUND($GD$1*$GN$1,2),0)</f>
        <v>0</v>
      </c>
      <c r="GO937" s="22">
        <f>IF(HB936&gt;0,ROUND($GD$1*$GO$1,2),0)</f>
        <v>0</v>
      </c>
      <c r="GP937" s="22">
        <f>IF(HB936&gt;0,ROUND($GD$1*$GP$1,2),0)</f>
        <v>0</v>
      </c>
      <c r="GQ937" s="15">
        <f>IF(HB936&gt;0,GK937+SUM(GM937:GP937),0)</f>
        <v>0</v>
      </c>
      <c r="GR937" s="22">
        <f>IF(HB936&gt;0,ROUND(GQ937/12,2),0)</f>
        <v>0</v>
      </c>
      <c r="GS937" s="9">
        <f>INT(GR937)</f>
        <v>0</v>
      </c>
      <c r="GT937" s="23">
        <f>INT((GR937-GS937)*10)/10</f>
        <v>0</v>
      </c>
      <c r="GU937" s="17">
        <f>GR937-GS937-GT937</f>
        <v>0</v>
      </c>
      <c r="GV937" s="23">
        <f>IF(OR(GU937=0.05,GU937=0),GU937,IF(AND(GU937&gt;0.051,GU937&lt;0.1),0.1,IF(AND(GU937&gt;0.001,GU937&lt;0.05),0.05,GU937)))</f>
        <v>0</v>
      </c>
      <c r="GW937" s="23">
        <f>GS937+GT937+GV937</f>
        <v>0</v>
      </c>
      <c r="GX937">
        <f>IF(HB936&gt;0,GX936,0)</f>
        <v>0</v>
      </c>
      <c r="GY937" s="7">
        <f>ROUND(GD937+GJ937+GW937+GX937,2)</f>
        <v>0</v>
      </c>
      <c r="GZ937" s="7">
        <f>IF(AND(GY937&gt;0,GY938=0),GY937,0)</f>
        <v>0</v>
      </c>
      <c r="HA937" s="7">
        <f>IF(HB936&gt;0,HA936,0)</f>
        <v>0</v>
      </c>
      <c r="HB937" s="7">
        <f>IF(ROUND(GY937-HA937,2)&gt;0,ROUND(GY937-HA937,2),0)</f>
        <v>0</v>
      </c>
    </row>
    <row r="938" spans="1:235">
      <c r="BB938">
        <v>936</v>
      </c>
      <c r="BC938" s="7">
        <f>IF(BW937&gt;0,BC937-1000,BC937)</f>
        <v>0</v>
      </c>
      <c r="BD938" s="20">
        <f>IF(BW937&gt;0,ROUND(PMT($F$92/12,$F$96*12,-BC938),5),0)</f>
        <v>0</v>
      </c>
      <c r="BE938" s="15">
        <f>IF(BW937&gt;0,ROUND(BC938*$E$1/1000,2),0)</f>
        <v>0</v>
      </c>
      <c r="BF938" s="15">
        <f>IF(BW937&gt;0,ROUND(MIN(BC938,$F$168)*$BF$1,2),0)</f>
        <v>0</v>
      </c>
      <c r="BG938" s="22">
        <v>0</v>
      </c>
      <c r="BH938" s="22">
        <f>IF(BW937&gt;0,ROUND(MIN(BC938,$F$168)*$BH$1,0),0)</f>
        <v>0</v>
      </c>
      <c r="BI938" s="22">
        <f>IF(BW937&gt;0,ROUND(MIN(BC938,$F$168)*$BI$1,2),0)</f>
        <v>0</v>
      </c>
      <c r="BJ938" s="22">
        <f>IF(BW937&gt;0,ROUND(MIN(BC938,$F$168)*$BJ$1,2),0)</f>
        <v>0</v>
      </c>
      <c r="BK938" s="22">
        <f>IF(BW937&gt;0,ROUND(MIN(BC938,$F$168)*$BK$1,2),0)</f>
        <v>0</v>
      </c>
      <c r="BL938" s="15">
        <f>IF(BW937&gt;0,BF938+SUM(BH938:BK938),0)</f>
        <v>0</v>
      </c>
      <c r="BM938" s="22">
        <f>IF(BW937&gt;0,ROUND(BL938/12,2),0)</f>
        <v>0</v>
      </c>
      <c r="BN938" s="9">
        <f>INT(BM938)</f>
        <v>0</v>
      </c>
      <c r="BO938" s="23">
        <f>INT((BM938-BN938)*10)/10</f>
        <v>0</v>
      </c>
      <c r="BP938" s="17">
        <f>BM938-BN938-BO938</f>
        <v>0</v>
      </c>
      <c r="BQ938" s="23">
        <f>IF(OR(BP938=0.05,BP938=0),BP938,IF(AND(BP938&gt;0.051,BP938&lt;0.1),0.1,IF(AND(BP938&gt;0.001,BP938&lt;0.05),0.05,BP938)))</f>
        <v>0</v>
      </c>
      <c r="BR938" s="23">
        <f>BN938+BO938+BQ938</f>
        <v>0</v>
      </c>
      <c r="BS938">
        <f>IF(BW937&gt;0,BS937,0)</f>
        <v>0</v>
      </c>
      <c r="BT938" s="7">
        <f>SUM(BD938:BE938)+BR938+BS938</f>
        <v>0</v>
      </c>
      <c r="BU938" s="7">
        <f>IF(AND(BT938&gt;0,BT939=0),BT938,0)</f>
        <v>0</v>
      </c>
      <c r="BV938" s="7">
        <f>IF(BW937&gt;0,BV937,0)</f>
        <v>0</v>
      </c>
      <c r="BW938" s="7">
        <f>IF(ROUND(BT938-BV938,2)&gt;0,ROUND(BT938-BV938,2),0)</f>
        <v>0</v>
      </c>
      <c r="CB938">
        <v>936</v>
      </c>
      <c r="CC938" s="7">
        <f>IF(DB937&gt;0,CC937-1000,CC937)</f>
        <v>0</v>
      </c>
      <c r="CD938" s="20">
        <f>IF(DB937&gt;0,ROUND(PMT($F$92/12,$F$96*12,-CC938),5),0)</f>
        <v>0</v>
      </c>
      <c r="CE938" s="15">
        <f>IF(DB937&gt;0,ROUND(CC938*$CE$1/1000,2),0)</f>
        <v>0</v>
      </c>
      <c r="CF938" s="9">
        <f>INT(CE938)</f>
        <v>0</v>
      </c>
      <c r="CG938" s="23">
        <f>INT((CE938-CF938)*10)/10</f>
        <v>0</v>
      </c>
      <c r="CH938" s="17">
        <f>CE938-CF938-CG938</f>
        <v>0</v>
      </c>
      <c r="CI938" s="23">
        <f>IF(OR(CH938=0.05,CH938=0),CH938,IF(AND(CH938&gt;0.051,CH938&lt;0.1),0.1,IF(AND(CH938&gt;0.001,CH938&lt;0.05),0.05,CH938)))</f>
        <v>0</v>
      </c>
      <c r="CJ938" s="23">
        <f>CF938+CG938+CI938</f>
        <v>0</v>
      </c>
      <c r="CK938" s="15">
        <f>IF(DB937&gt;0,ROUND($CD$1*$CK$1,2),0)</f>
        <v>0</v>
      </c>
      <c r="CL938" s="22">
        <v>0</v>
      </c>
      <c r="CM938" s="22">
        <f>IF(DB937&gt;0,ROUND($CD$1*$CM$1,2),0)</f>
        <v>0</v>
      </c>
      <c r="CN938" s="22">
        <f>IF(DB937&gt;0,ROUND($CD$1*$CN$1,2),0)</f>
        <v>0</v>
      </c>
      <c r="CO938" s="22">
        <f>IF(DB937&gt;0,ROUND($CD$1*$CO$1,2),0)</f>
        <v>0</v>
      </c>
      <c r="CP938" s="22">
        <f>IF(DB937&gt;0,ROUND($CD$1*$CP$1,2),0)</f>
        <v>0</v>
      </c>
      <c r="CQ938" s="15">
        <f>IF(DB937&gt;0,CK938+SUM(CM938:CP938),0)</f>
        <v>0</v>
      </c>
      <c r="CR938" s="22">
        <f>IF(DB937&gt;0,ROUND(CQ938/12,2),0)</f>
        <v>0</v>
      </c>
      <c r="CS938" s="9">
        <f>INT(CR938)</f>
        <v>0</v>
      </c>
      <c r="CT938" s="23">
        <f>INT((CR938-CS938)*10)/10</f>
        <v>0</v>
      </c>
      <c r="CU938" s="17">
        <f>CR938-CS938-CT938</f>
        <v>0</v>
      </c>
      <c r="CV938" s="23">
        <f>IF(OR(CU938=0.05,CU938=0),CU938,IF(AND(CU938&gt;0.051,CU938&lt;0.1),0.1,IF(AND(CU938&gt;0.001,CU938&lt;0.05),0.05,CU938)))</f>
        <v>0</v>
      </c>
      <c r="CW938" s="23">
        <f>CS938+CT938+CV938</f>
        <v>0</v>
      </c>
      <c r="CX938">
        <f>IF(DB937&gt;0,CX937,0)</f>
        <v>0</v>
      </c>
      <c r="CY938" s="7">
        <f>ROUND(CD938+CJ938+CW938+CX938,2)</f>
        <v>0</v>
      </c>
      <c r="CZ938" s="7">
        <f>IF(AND(CY938&gt;0,CY939=0),CY938,0)</f>
        <v>0</v>
      </c>
      <c r="DA938" s="7">
        <f>IF(DB937&gt;0,DA937,0)</f>
        <v>0</v>
      </c>
      <c r="DB938" s="7">
        <f>IF(ROUND(CY938-DA938,2)&gt;0,ROUND(CY938-DA938,2),0)</f>
        <v>0</v>
      </c>
      <c r="EB938">
        <v>936</v>
      </c>
      <c r="EC938" s="7">
        <f>IF(FB937&gt;0,EC937-1000,EC937)</f>
        <v>0</v>
      </c>
      <c r="ED938" s="20">
        <f>IF(FB937&gt;0,ROUND(PMT($F$92/12,$F$96*12,-EC938),5),0)</f>
        <v>0</v>
      </c>
      <c r="EE938" s="15">
        <f>IF(FB937&gt;0,ROUND(EC938*$EE$1/1000,2),0)</f>
        <v>0</v>
      </c>
      <c r="EF938" s="9">
        <f>INT(EE938)</f>
        <v>0</v>
      </c>
      <c r="EG938" s="23">
        <f>INT((EE938-EF938)*10)/10</f>
        <v>0</v>
      </c>
      <c r="EH938" s="17">
        <f>EE938-EF938-EG938</f>
        <v>0</v>
      </c>
      <c r="EI938" s="23">
        <f>IF(OR(EH938=0.05,EH938=0),EH938,IF(AND(EH938&gt;0.051,EH938&lt;0.1),0.1,IF(AND(EH938&gt;0.001,EH938&lt;0.05),0.05,EH938)))</f>
        <v>0</v>
      </c>
      <c r="EJ938" s="23">
        <f>EF938+EG938+EI938</f>
        <v>0</v>
      </c>
      <c r="EK938" s="15">
        <f>IF(FB937&gt;0,ROUND($ED$1*$EK$1,2),0)</f>
        <v>0</v>
      </c>
      <c r="EL938" s="22">
        <v>0</v>
      </c>
      <c r="EM938" s="22">
        <f>IF(FB937&gt;0,ROUND($ED$1*$EM$1,0),0)</f>
        <v>0</v>
      </c>
      <c r="EN938" s="22">
        <f>IF(FB937&gt;0,ROUND($ED$1*$EN$1,2),0)</f>
        <v>0</v>
      </c>
      <c r="EO938" s="22">
        <f>IF(FB937&gt;0,ROUND($ED$1*$EO$1,2),0)</f>
        <v>0</v>
      </c>
      <c r="EP938" s="22">
        <f>IF(FB937&gt;0,ROUND($ED$1*$EP$1,2),0)</f>
        <v>0</v>
      </c>
      <c r="EQ938" s="15">
        <f>IF(FB937&gt;0,EK938+SUM(EM938:EP938),0)</f>
        <v>0</v>
      </c>
      <c r="ER938" s="22">
        <f>IF(FB937&gt;0,ROUND(EQ938/12,2),0)</f>
        <v>0</v>
      </c>
      <c r="ES938" s="9">
        <f>INT(ER938)</f>
        <v>0</v>
      </c>
      <c r="ET938" s="23">
        <f>INT((ER938-ES938)*10)/10</f>
        <v>0</v>
      </c>
      <c r="EU938" s="17">
        <f>ER938-ES938-ET938</f>
        <v>0</v>
      </c>
      <c r="EV938" s="23">
        <f>IF(OR(EU938=0.05,EU938=0),EU938,IF(AND(EU938&gt;0.051,EU938&lt;0.1),0.1,IF(AND(EU938&gt;0.001,EU938&lt;0.05),0.05,EU938)))</f>
        <v>0</v>
      </c>
      <c r="EW938" s="23">
        <f>ES938+ET938+EV938</f>
        <v>0</v>
      </c>
      <c r="EX938">
        <f>IF(FB937&gt;0,EX937,0)</f>
        <v>0</v>
      </c>
      <c r="EY938" s="7">
        <f>ROUND(ED938+EJ938+EW938+EX938,2)</f>
        <v>0</v>
      </c>
      <c r="EZ938" s="7">
        <f>IF(AND(EY938&gt;0,EY939=0),EY938,0)</f>
        <v>0</v>
      </c>
      <c r="FA938" s="7">
        <f>IF(FB937&gt;0,FA937,0)</f>
        <v>0</v>
      </c>
      <c r="FB938" s="7">
        <f>IF(ROUND(EY938-FA938,2)&gt;0,ROUND(EY938-FA938,2),0)</f>
        <v>0</v>
      </c>
      <c r="GB938">
        <v>936</v>
      </c>
      <c r="GC938" s="7">
        <f>IF(HB937&gt;0,GC937-1000,GC937)</f>
        <v>0</v>
      </c>
      <c r="GD938" s="20">
        <f>IF(HB937&gt;0,ROUND(PMT($F$92/12,$F$96*12,-GC938),5),0)</f>
        <v>0</v>
      </c>
      <c r="GE938" s="15">
        <f>IF(HB937&gt;0,ROUND(GC938*$GE$1/1000,2),0)</f>
        <v>0</v>
      </c>
      <c r="GF938" s="9">
        <f>INT(GE938)</f>
        <v>0</v>
      </c>
      <c r="GG938" s="23">
        <f>INT((GE938-GF938)*10)/10</f>
        <v>0</v>
      </c>
      <c r="GH938" s="17">
        <f>GE938-GF938-GG938</f>
        <v>0</v>
      </c>
      <c r="GI938" s="23">
        <f>IF(OR(GH938=0.05,GH938=0),GH938,IF(AND(GH938&gt;0.051,GH938&lt;0.1),0.1,IF(AND(GH938&gt;0.001,GH938&lt;0.05),0.05,GH938)))</f>
        <v>0</v>
      </c>
      <c r="GJ938" s="23">
        <f>GF938+GG938+GI938</f>
        <v>0</v>
      </c>
      <c r="GK938" s="15">
        <f>IF(HB937&gt;0,ROUND($GD$1*$GK$1,2),0)</f>
        <v>0</v>
      </c>
      <c r="GL938" s="22">
        <v>0</v>
      </c>
      <c r="GM938" s="22">
        <f>IF(HB937&gt;0,ROUND($GD$1*$GM$1,0),0)</f>
        <v>0</v>
      </c>
      <c r="GN938" s="22">
        <f>IF(HB937&gt;0,ROUND($GD$1*$GN$1,2),0)</f>
        <v>0</v>
      </c>
      <c r="GO938" s="22">
        <f>IF(HB937&gt;0,ROUND($GD$1*$GO$1,2),0)</f>
        <v>0</v>
      </c>
      <c r="GP938" s="22">
        <f>IF(HB937&gt;0,ROUND($GD$1*$GP$1,2),0)</f>
        <v>0</v>
      </c>
      <c r="GQ938" s="15">
        <f>IF(HB937&gt;0,GK938+SUM(GM938:GP938),0)</f>
        <v>0</v>
      </c>
      <c r="GR938" s="22">
        <f>IF(HB937&gt;0,ROUND(GQ938/12,2),0)</f>
        <v>0</v>
      </c>
      <c r="GS938" s="9">
        <f>INT(GR938)</f>
        <v>0</v>
      </c>
      <c r="GT938" s="23">
        <f>INT((GR938-GS938)*10)/10</f>
        <v>0</v>
      </c>
      <c r="GU938" s="17">
        <f>GR938-GS938-GT938</f>
        <v>0</v>
      </c>
      <c r="GV938" s="23">
        <f>IF(OR(GU938=0.05,GU938=0),GU938,IF(AND(GU938&gt;0.051,GU938&lt;0.1),0.1,IF(AND(GU938&gt;0.001,GU938&lt;0.05),0.05,GU938)))</f>
        <v>0</v>
      </c>
      <c r="GW938" s="23">
        <f>GS938+GT938+GV938</f>
        <v>0</v>
      </c>
      <c r="GX938">
        <f>IF(HB937&gt;0,GX937,0)</f>
        <v>0</v>
      </c>
      <c r="GY938" s="7">
        <f>ROUND(GD938+GJ938+GW938+GX938,2)</f>
        <v>0</v>
      </c>
      <c r="GZ938" s="7">
        <f>IF(AND(GY938&gt;0,GY939=0),GY938,0)</f>
        <v>0</v>
      </c>
      <c r="HA938" s="7">
        <f>IF(HB937&gt;0,HA937,0)</f>
        <v>0</v>
      </c>
      <c r="HB938" s="7">
        <f>IF(ROUND(GY938-HA938,2)&gt;0,ROUND(GY938-HA938,2),0)</f>
        <v>0</v>
      </c>
    </row>
    <row r="939" spans="1:235">
      <c r="BB939">
        <v>937</v>
      </c>
      <c r="BC939" s="7">
        <f>IF(BW938&gt;0,BC938-1000,BC938)</f>
        <v>0</v>
      </c>
      <c r="BD939" s="20">
        <f>IF(BW938&gt;0,ROUND(PMT($F$92/12,$F$96*12,-BC939),5),0)</f>
        <v>0</v>
      </c>
      <c r="BE939" s="15">
        <f>IF(BW938&gt;0,ROUND(BC939*$E$1/1000,2),0)</f>
        <v>0</v>
      </c>
      <c r="BF939" s="15">
        <f>IF(BW938&gt;0,ROUND(MIN(BC939,$F$168)*$BF$1,2),0)</f>
        <v>0</v>
      </c>
      <c r="BG939" s="22">
        <v>0</v>
      </c>
      <c r="BH939" s="22">
        <f>IF(BW938&gt;0,ROUND(MIN(BC939,$F$168)*$BH$1,0),0)</f>
        <v>0</v>
      </c>
      <c r="BI939" s="22">
        <f>IF(BW938&gt;0,ROUND(MIN(BC939,$F$168)*$BI$1,2),0)</f>
        <v>0</v>
      </c>
      <c r="BJ939" s="22">
        <f>IF(BW938&gt;0,ROUND(MIN(BC939,$F$168)*$BJ$1,2),0)</f>
        <v>0</v>
      </c>
      <c r="BK939" s="22">
        <f>IF(BW938&gt;0,ROUND(MIN(BC939,$F$168)*$BK$1,2),0)</f>
        <v>0</v>
      </c>
      <c r="BL939" s="15">
        <f>IF(BW938&gt;0,BF939+SUM(BH939:BK939),0)</f>
        <v>0</v>
      </c>
      <c r="BM939" s="22">
        <f>IF(BW938&gt;0,ROUND(BL939/12,2),0)</f>
        <v>0</v>
      </c>
      <c r="BN939" s="9">
        <f>INT(BM939)</f>
        <v>0</v>
      </c>
      <c r="BO939" s="23">
        <f>INT((BM939-BN939)*10)/10</f>
        <v>0</v>
      </c>
      <c r="BP939" s="17">
        <f>BM939-BN939-BO939</f>
        <v>0</v>
      </c>
      <c r="BQ939" s="23">
        <f>IF(OR(BP939=0.05,BP939=0),BP939,IF(AND(BP939&gt;0.051,BP939&lt;0.1),0.1,IF(AND(BP939&gt;0.001,BP939&lt;0.05),0.05,BP939)))</f>
        <v>0</v>
      </c>
      <c r="BR939" s="23">
        <f>BN939+BO939+BQ939</f>
        <v>0</v>
      </c>
      <c r="BS939">
        <f>IF(BW938&gt;0,BS938,0)</f>
        <v>0</v>
      </c>
      <c r="BT939" s="7">
        <f>SUM(BD939:BE939)+BR939+BS939</f>
        <v>0</v>
      </c>
      <c r="BU939" s="7">
        <f>IF(AND(BT939&gt;0,BT940=0),BT939,0)</f>
        <v>0</v>
      </c>
      <c r="BV939" s="7">
        <f>IF(BW938&gt;0,BV938,0)</f>
        <v>0</v>
      </c>
      <c r="BW939" s="7">
        <f>IF(ROUND(BT939-BV939,2)&gt;0,ROUND(BT939-BV939,2),0)</f>
        <v>0</v>
      </c>
      <c r="CB939">
        <v>937</v>
      </c>
      <c r="CC939" s="7">
        <f>IF(DB938&gt;0,CC938-1000,CC938)</f>
        <v>0</v>
      </c>
      <c r="CD939" s="20">
        <f>IF(DB938&gt;0,ROUND(PMT($F$92/12,$F$96*12,-CC939),5),0)</f>
        <v>0</v>
      </c>
      <c r="CE939" s="15">
        <f>IF(DB938&gt;0,ROUND(CC939*$CE$1/1000,2),0)</f>
        <v>0</v>
      </c>
      <c r="CF939" s="9">
        <f>INT(CE939)</f>
        <v>0</v>
      </c>
      <c r="CG939" s="23">
        <f>INT((CE939-CF939)*10)/10</f>
        <v>0</v>
      </c>
      <c r="CH939" s="17">
        <f>CE939-CF939-CG939</f>
        <v>0</v>
      </c>
      <c r="CI939" s="23">
        <f>IF(OR(CH939=0.05,CH939=0),CH939,IF(AND(CH939&gt;0.051,CH939&lt;0.1),0.1,IF(AND(CH939&gt;0.001,CH939&lt;0.05),0.05,CH939)))</f>
        <v>0</v>
      </c>
      <c r="CJ939" s="23">
        <f>CF939+CG939+CI939</f>
        <v>0</v>
      </c>
      <c r="CK939" s="15">
        <f>IF(DB938&gt;0,ROUND($CD$1*$CK$1,2),0)</f>
        <v>0</v>
      </c>
      <c r="CL939" s="22">
        <v>0</v>
      </c>
      <c r="CM939" s="22">
        <f>IF(DB938&gt;0,ROUND($CD$1*$CM$1,2),0)</f>
        <v>0</v>
      </c>
      <c r="CN939" s="22">
        <f>IF(DB938&gt;0,ROUND($CD$1*$CN$1,2),0)</f>
        <v>0</v>
      </c>
      <c r="CO939" s="22">
        <f>IF(DB938&gt;0,ROUND($CD$1*$CO$1,2),0)</f>
        <v>0</v>
      </c>
      <c r="CP939" s="22">
        <f>IF(DB938&gt;0,ROUND($CD$1*$CP$1,2),0)</f>
        <v>0</v>
      </c>
      <c r="CQ939" s="15">
        <f>IF(DB938&gt;0,CK939+SUM(CM939:CP939),0)</f>
        <v>0</v>
      </c>
      <c r="CR939" s="22">
        <f>IF(DB938&gt;0,ROUND(CQ939/12,2),0)</f>
        <v>0</v>
      </c>
      <c r="CS939" s="9">
        <f>INT(CR939)</f>
        <v>0</v>
      </c>
      <c r="CT939" s="23">
        <f>INT((CR939-CS939)*10)/10</f>
        <v>0</v>
      </c>
      <c r="CU939" s="17">
        <f>CR939-CS939-CT939</f>
        <v>0</v>
      </c>
      <c r="CV939" s="23">
        <f>IF(OR(CU939=0.05,CU939=0),CU939,IF(AND(CU939&gt;0.051,CU939&lt;0.1),0.1,IF(AND(CU939&gt;0.001,CU939&lt;0.05),0.05,CU939)))</f>
        <v>0</v>
      </c>
      <c r="CW939" s="23">
        <f>CS939+CT939+CV939</f>
        <v>0</v>
      </c>
      <c r="CX939">
        <f>IF(DB938&gt;0,CX938,0)</f>
        <v>0</v>
      </c>
      <c r="CY939" s="7">
        <f>ROUND(CD939+CJ939+CW939+CX939,2)</f>
        <v>0</v>
      </c>
      <c r="CZ939" s="7">
        <f>IF(AND(CY939&gt;0,CY940=0),CY939,0)</f>
        <v>0</v>
      </c>
      <c r="DA939" s="7">
        <f>IF(DB938&gt;0,DA938,0)</f>
        <v>0</v>
      </c>
      <c r="DB939" s="7">
        <f>IF(ROUND(CY939-DA939,2)&gt;0,ROUND(CY939-DA939,2),0)</f>
        <v>0</v>
      </c>
      <c r="EB939">
        <v>937</v>
      </c>
      <c r="EC939" s="7">
        <f>IF(FB938&gt;0,EC938-1000,EC938)</f>
        <v>0</v>
      </c>
      <c r="ED939" s="20">
        <f>IF(FB938&gt;0,ROUND(PMT($F$92/12,$F$96*12,-EC939),5),0)</f>
        <v>0</v>
      </c>
      <c r="EE939" s="15">
        <f>IF(FB938&gt;0,ROUND(EC939*$EE$1/1000,2),0)</f>
        <v>0</v>
      </c>
      <c r="EF939" s="9">
        <f>INT(EE939)</f>
        <v>0</v>
      </c>
      <c r="EG939" s="23">
        <f>INT((EE939-EF939)*10)/10</f>
        <v>0</v>
      </c>
      <c r="EH939" s="17">
        <f>EE939-EF939-EG939</f>
        <v>0</v>
      </c>
      <c r="EI939" s="23">
        <f>IF(OR(EH939=0.05,EH939=0),EH939,IF(AND(EH939&gt;0.051,EH939&lt;0.1),0.1,IF(AND(EH939&gt;0.001,EH939&lt;0.05),0.05,EH939)))</f>
        <v>0</v>
      </c>
      <c r="EJ939" s="23">
        <f>EF939+EG939+EI939</f>
        <v>0</v>
      </c>
      <c r="EK939" s="15">
        <f>IF(FB938&gt;0,ROUND($ED$1*$EK$1,2),0)</f>
        <v>0</v>
      </c>
      <c r="EL939" s="22">
        <v>0</v>
      </c>
      <c r="EM939" s="22">
        <f>IF(FB938&gt;0,ROUND($ED$1*$EM$1,0),0)</f>
        <v>0</v>
      </c>
      <c r="EN939" s="22">
        <f>IF(FB938&gt;0,ROUND($ED$1*$EN$1,2),0)</f>
        <v>0</v>
      </c>
      <c r="EO939" s="22">
        <f>IF(FB938&gt;0,ROUND($ED$1*$EO$1,2),0)</f>
        <v>0</v>
      </c>
      <c r="EP939" s="22">
        <f>IF(FB938&gt;0,ROUND($ED$1*$EP$1,2),0)</f>
        <v>0</v>
      </c>
      <c r="EQ939" s="15">
        <f>IF(FB938&gt;0,EK939+SUM(EM939:EP939),0)</f>
        <v>0</v>
      </c>
      <c r="ER939" s="22">
        <f>IF(FB938&gt;0,ROUND(EQ939/12,2),0)</f>
        <v>0</v>
      </c>
      <c r="ES939" s="9">
        <f>INT(ER939)</f>
        <v>0</v>
      </c>
      <c r="ET939" s="23">
        <f>INT((ER939-ES939)*10)/10</f>
        <v>0</v>
      </c>
      <c r="EU939" s="17">
        <f>ER939-ES939-ET939</f>
        <v>0</v>
      </c>
      <c r="EV939" s="23">
        <f>IF(OR(EU939=0.05,EU939=0),EU939,IF(AND(EU939&gt;0.051,EU939&lt;0.1),0.1,IF(AND(EU939&gt;0.001,EU939&lt;0.05),0.05,EU939)))</f>
        <v>0</v>
      </c>
      <c r="EW939" s="23">
        <f>ES939+ET939+EV939</f>
        <v>0</v>
      </c>
      <c r="EX939">
        <f>IF(FB938&gt;0,EX938,0)</f>
        <v>0</v>
      </c>
      <c r="EY939" s="7">
        <f>ROUND(ED939+EJ939+EW939+EX939,2)</f>
        <v>0</v>
      </c>
      <c r="EZ939" s="7">
        <f>IF(AND(EY939&gt;0,EY940=0),EY939,0)</f>
        <v>0</v>
      </c>
      <c r="FA939" s="7">
        <f>IF(FB938&gt;0,FA938,0)</f>
        <v>0</v>
      </c>
      <c r="FB939" s="7">
        <f>IF(ROUND(EY939-FA939,2)&gt;0,ROUND(EY939-FA939,2),0)</f>
        <v>0</v>
      </c>
      <c r="GB939">
        <v>937</v>
      </c>
      <c r="GC939" s="7">
        <f>IF(HB938&gt;0,GC938-1000,GC938)</f>
        <v>0</v>
      </c>
      <c r="GD939" s="20">
        <f>IF(HB938&gt;0,ROUND(PMT($F$92/12,$F$96*12,-GC939),5),0)</f>
        <v>0</v>
      </c>
      <c r="GE939" s="15">
        <f>IF(HB938&gt;0,ROUND(GC939*$GE$1/1000,2),0)</f>
        <v>0</v>
      </c>
      <c r="GF939" s="9">
        <f>INT(GE939)</f>
        <v>0</v>
      </c>
      <c r="GG939" s="23">
        <f>INT((GE939-GF939)*10)/10</f>
        <v>0</v>
      </c>
      <c r="GH939" s="17">
        <f>GE939-GF939-GG939</f>
        <v>0</v>
      </c>
      <c r="GI939" s="23">
        <f>IF(OR(GH939=0.05,GH939=0),GH939,IF(AND(GH939&gt;0.051,GH939&lt;0.1),0.1,IF(AND(GH939&gt;0.001,GH939&lt;0.05),0.05,GH939)))</f>
        <v>0</v>
      </c>
      <c r="GJ939" s="23">
        <f>GF939+GG939+GI939</f>
        <v>0</v>
      </c>
      <c r="GK939" s="15">
        <f>IF(HB938&gt;0,ROUND($GD$1*$GK$1,2),0)</f>
        <v>0</v>
      </c>
      <c r="GL939" s="22">
        <v>0</v>
      </c>
      <c r="GM939" s="22">
        <f>IF(HB938&gt;0,ROUND($GD$1*$GM$1,0),0)</f>
        <v>0</v>
      </c>
      <c r="GN939" s="22">
        <f>IF(HB938&gt;0,ROUND($GD$1*$GN$1,2),0)</f>
        <v>0</v>
      </c>
      <c r="GO939" s="22">
        <f>IF(HB938&gt;0,ROUND($GD$1*$GO$1,2),0)</f>
        <v>0</v>
      </c>
      <c r="GP939" s="22">
        <f>IF(HB938&gt;0,ROUND($GD$1*$GP$1,2),0)</f>
        <v>0</v>
      </c>
      <c r="GQ939" s="15">
        <f>IF(HB938&gt;0,GK939+SUM(GM939:GP939),0)</f>
        <v>0</v>
      </c>
      <c r="GR939" s="22">
        <f>IF(HB938&gt;0,ROUND(GQ939/12,2),0)</f>
        <v>0</v>
      </c>
      <c r="GS939" s="9">
        <f>INT(GR939)</f>
        <v>0</v>
      </c>
      <c r="GT939" s="23">
        <f>INT((GR939-GS939)*10)/10</f>
        <v>0</v>
      </c>
      <c r="GU939" s="17">
        <f>GR939-GS939-GT939</f>
        <v>0</v>
      </c>
      <c r="GV939" s="23">
        <f>IF(OR(GU939=0.05,GU939=0),GU939,IF(AND(GU939&gt;0.051,GU939&lt;0.1),0.1,IF(AND(GU939&gt;0.001,GU939&lt;0.05),0.05,GU939)))</f>
        <v>0</v>
      </c>
      <c r="GW939" s="23">
        <f>GS939+GT939+GV939</f>
        <v>0</v>
      </c>
      <c r="GX939">
        <f>IF(HB938&gt;0,GX938,0)</f>
        <v>0</v>
      </c>
      <c r="GY939" s="7">
        <f>ROUND(GD939+GJ939+GW939+GX939,2)</f>
        <v>0</v>
      </c>
      <c r="GZ939" s="7">
        <f>IF(AND(GY939&gt;0,GY940=0),GY939,0)</f>
        <v>0</v>
      </c>
      <c r="HA939" s="7">
        <f>IF(HB938&gt;0,HA938,0)</f>
        <v>0</v>
      </c>
      <c r="HB939" s="7">
        <f>IF(ROUND(GY939-HA939,2)&gt;0,ROUND(GY939-HA939,2),0)</f>
        <v>0</v>
      </c>
    </row>
    <row r="940" spans="1:235">
      <c r="BB940">
        <v>938</v>
      </c>
      <c r="BC940" s="7">
        <f>IF(BW939&gt;0,BC939-1000,BC939)</f>
        <v>0</v>
      </c>
      <c r="BD940" s="20">
        <f>IF(BW939&gt;0,ROUND(PMT($F$92/12,$F$96*12,-BC940),5),0)</f>
        <v>0</v>
      </c>
      <c r="BE940" s="15">
        <f>IF(BW939&gt;0,ROUND(BC940*$E$1/1000,2),0)</f>
        <v>0</v>
      </c>
      <c r="BF940" s="15">
        <f>IF(BW939&gt;0,ROUND(MIN(BC940,$F$168)*$BF$1,2),0)</f>
        <v>0</v>
      </c>
      <c r="BG940" s="22">
        <v>0</v>
      </c>
      <c r="BH940" s="22">
        <f>IF(BW939&gt;0,ROUND(MIN(BC940,$F$168)*$BH$1,0),0)</f>
        <v>0</v>
      </c>
      <c r="BI940" s="22">
        <f>IF(BW939&gt;0,ROUND(MIN(BC940,$F$168)*$BI$1,2),0)</f>
        <v>0</v>
      </c>
      <c r="BJ940" s="22">
        <f>IF(BW939&gt;0,ROUND(MIN(BC940,$F$168)*$BJ$1,2),0)</f>
        <v>0</v>
      </c>
      <c r="BK940" s="22">
        <f>IF(BW939&gt;0,ROUND(MIN(BC940,$F$168)*$BK$1,2),0)</f>
        <v>0</v>
      </c>
      <c r="BL940" s="15">
        <f>IF(BW939&gt;0,BF940+SUM(BH940:BK940),0)</f>
        <v>0</v>
      </c>
      <c r="BM940" s="22">
        <f>IF(BW939&gt;0,ROUND(BL940/12,2),0)</f>
        <v>0</v>
      </c>
      <c r="BN940" s="9">
        <f>INT(BM940)</f>
        <v>0</v>
      </c>
      <c r="BO940" s="23">
        <f>INT((BM940-BN940)*10)/10</f>
        <v>0</v>
      </c>
      <c r="BP940" s="17">
        <f>BM940-BN940-BO940</f>
        <v>0</v>
      </c>
      <c r="BQ940" s="23">
        <f>IF(OR(BP940=0.05,BP940=0),BP940,IF(AND(BP940&gt;0.051,BP940&lt;0.1),0.1,IF(AND(BP940&gt;0.001,BP940&lt;0.05),0.05,BP940)))</f>
        <v>0</v>
      </c>
      <c r="BR940" s="23">
        <f>BN940+BO940+BQ940</f>
        <v>0</v>
      </c>
      <c r="BS940">
        <f>IF(BW939&gt;0,BS939,0)</f>
        <v>0</v>
      </c>
      <c r="BT940" s="7">
        <f>SUM(BD940:BE940)+BR940+BS940</f>
        <v>0</v>
      </c>
      <c r="BU940" s="7">
        <f>IF(AND(BT940&gt;0,BT941=0),BT940,0)</f>
        <v>0</v>
      </c>
      <c r="BV940" s="7">
        <f>IF(BW939&gt;0,BV939,0)</f>
        <v>0</v>
      </c>
      <c r="BW940" s="7">
        <f>IF(ROUND(BT940-BV940,2)&gt;0,ROUND(BT940-BV940,2),0)</f>
        <v>0</v>
      </c>
      <c r="CB940">
        <v>938</v>
      </c>
      <c r="CC940" s="7">
        <f>IF(DB939&gt;0,CC939-1000,CC939)</f>
        <v>0</v>
      </c>
      <c r="CD940" s="20">
        <f>IF(DB939&gt;0,ROUND(PMT($F$92/12,$F$96*12,-CC940),5),0)</f>
        <v>0</v>
      </c>
      <c r="CE940" s="15">
        <f>IF(DB939&gt;0,ROUND(CC940*$CE$1/1000,2),0)</f>
        <v>0</v>
      </c>
      <c r="CF940" s="9">
        <f>INT(CE940)</f>
        <v>0</v>
      </c>
      <c r="CG940" s="23">
        <f>INT((CE940-CF940)*10)/10</f>
        <v>0</v>
      </c>
      <c r="CH940" s="17">
        <f>CE940-CF940-CG940</f>
        <v>0</v>
      </c>
      <c r="CI940" s="23">
        <f>IF(OR(CH940=0.05,CH940=0),CH940,IF(AND(CH940&gt;0.051,CH940&lt;0.1),0.1,IF(AND(CH940&gt;0.001,CH940&lt;0.05),0.05,CH940)))</f>
        <v>0</v>
      </c>
      <c r="CJ940" s="23">
        <f>CF940+CG940+CI940</f>
        <v>0</v>
      </c>
      <c r="CK940" s="15">
        <f>IF(DB939&gt;0,ROUND($CD$1*$CK$1,2),0)</f>
        <v>0</v>
      </c>
      <c r="CL940" s="22">
        <v>0</v>
      </c>
      <c r="CM940" s="22">
        <f>IF(DB939&gt;0,ROUND($CD$1*$CM$1,2),0)</f>
        <v>0</v>
      </c>
      <c r="CN940" s="22">
        <f>IF(DB939&gt;0,ROUND($CD$1*$CN$1,2),0)</f>
        <v>0</v>
      </c>
      <c r="CO940" s="22">
        <f>IF(DB939&gt;0,ROUND($CD$1*$CO$1,2),0)</f>
        <v>0</v>
      </c>
      <c r="CP940" s="22">
        <f>IF(DB939&gt;0,ROUND($CD$1*$CP$1,2),0)</f>
        <v>0</v>
      </c>
      <c r="CQ940" s="15">
        <f>IF(DB939&gt;0,CK940+SUM(CM940:CP940),0)</f>
        <v>0</v>
      </c>
      <c r="CR940" s="22">
        <f>IF(DB939&gt;0,ROUND(CQ940/12,2),0)</f>
        <v>0</v>
      </c>
      <c r="CS940" s="9">
        <f>INT(CR940)</f>
        <v>0</v>
      </c>
      <c r="CT940" s="23">
        <f>INT((CR940-CS940)*10)/10</f>
        <v>0</v>
      </c>
      <c r="CU940" s="17">
        <f>CR940-CS940-CT940</f>
        <v>0</v>
      </c>
      <c r="CV940" s="23">
        <f>IF(OR(CU940=0.05,CU940=0),CU940,IF(AND(CU940&gt;0.051,CU940&lt;0.1),0.1,IF(AND(CU940&gt;0.001,CU940&lt;0.05),0.05,CU940)))</f>
        <v>0</v>
      </c>
      <c r="CW940" s="23">
        <f>CS940+CT940+CV940</f>
        <v>0</v>
      </c>
      <c r="CX940">
        <f>IF(DB939&gt;0,CX939,0)</f>
        <v>0</v>
      </c>
      <c r="CY940" s="7">
        <f>ROUND(CD940+CJ940+CW940+CX940,2)</f>
        <v>0</v>
      </c>
      <c r="CZ940" s="7">
        <f>IF(AND(CY940&gt;0,CY941=0),CY940,0)</f>
        <v>0</v>
      </c>
      <c r="DA940" s="7">
        <f>IF(DB939&gt;0,DA939,0)</f>
        <v>0</v>
      </c>
      <c r="DB940" s="7">
        <f>IF(ROUND(CY940-DA940,2)&gt;0,ROUND(CY940-DA940,2),0)</f>
        <v>0</v>
      </c>
      <c r="EB940">
        <v>938</v>
      </c>
      <c r="EC940" s="7">
        <f>IF(FB939&gt;0,EC939-1000,EC939)</f>
        <v>0</v>
      </c>
      <c r="ED940" s="20">
        <f>IF(FB939&gt;0,ROUND(PMT($F$92/12,$F$96*12,-EC940),5),0)</f>
        <v>0</v>
      </c>
      <c r="EE940" s="15">
        <f>IF(FB939&gt;0,ROUND(EC940*$EE$1/1000,2),0)</f>
        <v>0</v>
      </c>
      <c r="EF940" s="9">
        <f>INT(EE940)</f>
        <v>0</v>
      </c>
      <c r="EG940" s="23">
        <f>INT((EE940-EF940)*10)/10</f>
        <v>0</v>
      </c>
      <c r="EH940" s="17">
        <f>EE940-EF940-EG940</f>
        <v>0</v>
      </c>
      <c r="EI940" s="23">
        <f>IF(OR(EH940=0.05,EH940=0),EH940,IF(AND(EH940&gt;0.051,EH940&lt;0.1),0.1,IF(AND(EH940&gt;0.001,EH940&lt;0.05),0.05,EH940)))</f>
        <v>0</v>
      </c>
      <c r="EJ940" s="23">
        <f>EF940+EG940+EI940</f>
        <v>0</v>
      </c>
      <c r="EK940" s="15">
        <f>IF(FB939&gt;0,ROUND($ED$1*$EK$1,2),0)</f>
        <v>0</v>
      </c>
      <c r="EL940" s="22">
        <v>0</v>
      </c>
      <c r="EM940" s="22">
        <f>IF(FB939&gt;0,ROUND($ED$1*$EM$1,0),0)</f>
        <v>0</v>
      </c>
      <c r="EN940" s="22">
        <f>IF(FB939&gt;0,ROUND($ED$1*$EN$1,2),0)</f>
        <v>0</v>
      </c>
      <c r="EO940" s="22">
        <f>IF(FB939&gt;0,ROUND($ED$1*$EO$1,2),0)</f>
        <v>0</v>
      </c>
      <c r="EP940" s="22">
        <f>IF(FB939&gt;0,ROUND($ED$1*$EP$1,2),0)</f>
        <v>0</v>
      </c>
      <c r="EQ940" s="15">
        <f>IF(FB939&gt;0,EK940+SUM(EM940:EP940),0)</f>
        <v>0</v>
      </c>
      <c r="ER940" s="22">
        <f>IF(FB939&gt;0,ROUND(EQ940/12,2),0)</f>
        <v>0</v>
      </c>
      <c r="ES940" s="9">
        <f>INT(ER940)</f>
        <v>0</v>
      </c>
      <c r="ET940" s="23">
        <f>INT((ER940-ES940)*10)/10</f>
        <v>0</v>
      </c>
      <c r="EU940" s="17">
        <f>ER940-ES940-ET940</f>
        <v>0</v>
      </c>
      <c r="EV940" s="23">
        <f>IF(OR(EU940=0.05,EU940=0),EU940,IF(AND(EU940&gt;0.051,EU940&lt;0.1),0.1,IF(AND(EU940&gt;0.001,EU940&lt;0.05),0.05,EU940)))</f>
        <v>0</v>
      </c>
      <c r="EW940" s="23">
        <f>ES940+ET940+EV940</f>
        <v>0</v>
      </c>
      <c r="EX940">
        <f>IF(FB939&gt;0,EX939,0)</f>
        <v>0</v>
      </c>
      <c r="EY940" s="7">
        <f>ROUND(ED940+EJ940+EW940+EX940,2)</f>
        <v>0</v>
      </c>
      <c r="EZ940" s="7">
        <f>IF(AND(EY940&gt;0,EY941=0),EY940,0)</f>
        <v>0</v>
      </c>
      <c r="FA940" s="7">
        <f>IF(FB939&gt;0,FA939,0)</f>
        <v>0</v>
      </c>
      <c r="FB940" s="7">
        <f>IF(ROUND(EY940-FA940,2)&gt;0,ROUND(EY940-FA940,2),0)</f>
        <v>0</v>
      </c>
      <c r="GB940">
        <v>938</v>
      </c>
      <c r="GC940" s="7">
        <f>IF(HB939&gt;0,GC939-1000,GC939)</f>
        <v>0</v>
      </c>
      <c r="GD940" s="20">
        <f>IF(HB939&gt;0,ROUND(PMT($F$92/12,$F$96*12,-GC940),5),0)</f>
        <v>0</v>
      </c>
      <c r="GE940" s="15">
        <f>IF(HB939&gt;0,ROUND(GC940*$GE$1/1000,2),0)</f>
        <v>0</v>
      </c>
      <c r="GF940" s="9">
        <f>INT(GE940)</f>
        <v>0</v>
      </c>
      <c r="GG940" s="23">
        <f>INT((GE940-GF940)*10)/10</f>
        <v>0</v>
      </c>
      <c r="GH940" s="17">
        <f>GE940-GF940-GG940</f>
        <v>0</v>
      </c>
      <c r="GI940" s="23">
        <f>IF(OR(GH940=0.05,GH940=0),GH940,IF(AND(GH940&gt;0.051,GH940&lt;0.1),0.1,IF(AND(GH940&gt;0.001,GH940&lt;0.05),0.05,GH940)))</f>
        <v>0</v>
      </c>
      <c r="GJ940" s="23">
        <f>GF940+GG940+GI940</f>
        <v>0</v>
      </c>
      <c r="GK940" s="15">
        <f>IF(HB939&gt;0,ROUND($GD$1*$GK$1,2),0)</f>
        <v>0</v>
      </c>
      <c r="GL940" s="22">
        <v>0</v>
      </c>
      <c r="GM940" s="22">
        <f>IF(HB939&gt;0,ROUND($GD$1*$GM$1,0),0)</f>
        <v>0</v>
      </c>
      <c r="GN940" s="22">
        <f>IF(HB939&gt;0,ROUND($GD$1*$GN$1,2),0)</f>
        <v>0</v>
      </c>
      <c r="GO940" s="22">
        <f>IF(HB939&gt;0,ROUND($GD$1*$GO$1,2),0)</f>
        <v>0</v>
      </c>
      <c r="GP940" s="22">
        <f>IF(HB939&gt;0,ROUND($GD$1*$GP$1,2),0)</f>
        <v>0</v>
      </c>
      <c r="GQ940" s="15">
        <f>IF(HB939&gt;0,GK940+SUM(GM940:GP940),0)</f>
        <v>0</v>
      </c>
      <c r="GR940" s="22">
        <f>IF(HB939&gt;0,ROUND(GQ940/12,2),0)</f>
        <v>0</v>
      </c>
      <c r="GS940" s="9">
        <f>INT(GR940)</f>
        <v>0</v>
      </c>
      <c r="GT940" s="23">
        <f>INT((GR940-GS940)*10)/10</f>
        <v>0</v>
      </c>
      <c r="GU940" s="17">
        <f>GR940-GS940-GT940</f>
        <v>0</v>
      </c>
      <c r="GV940" s="23">
        <f>IF(OR(GU940=0.05,GU940=0),GU940,IF(AND(GU940&gt;0.051,GU940&lt;0.1),0.1,IF(AND(GU940&gt;0.001,GU940&lt;0.05),0.05,GU940)))</f>
        <v>0</v>
      </c>
      <c r="GW940" s="23">
        <f>GS940+GT940+GV940</f>
        <v>0</v>
      </c>
      <c r="GX940">
        <f>IF(HB939&gt;0,GX939,0)</f>
        <v>0</v>
      </c>
      <c r="GY940" s="7">
        <f>ROUND(GD940+GJ940+GW940+GX940,2)</f>
        <v>0</v>
      </c>
      <c r="GZ940" s="7">
        <f>IF(AND(GY940&gt;0,GY941=0),GY940,0)</f>
        <v>0</v>
      </c>
      <c r="HA940" s="7">
        <f>IF(HB939&gt;0,HA939,0)</f>
        <v>0</v>
      </c>
      <c r="HB940" s="7">
        <f>IF(ROUND(GY940-HA940,2)&gt;0,ROUND(GY940-HA940,2),0)</f>
        <v>0</v>
      </c>
    </row>
    <row r="941" spans="1:235">
      <c r="BB941">
        <v>939</v>
      </c>
      <c r="BC941" s="7">
        <f>IF(BW940&gt;0,BC940-1000,BC940)</f>
        <v>0</v>
      </c>
      <c r="BD941" s="20">
        <f>IF(BW940&gt;0,ROUND(PMT($F$92/12,$F$96*12,-BC941),5),0)</f>
        <v>0</v>
      </c>
      <c r="BE941" s="15">
        <f>IF(BW940&gt;0,ROUND(BC941*$E$1/1000,2),0)</f>
        <v>0</v>
      </c>
      <c r="BF941" s="15">
        <f>IF(BW940&gt;0,ROUND(MIN(BC941,$F$168)*$BF$1,2),0)</f>
        <v>0</v>
      </c>
      <c r="BG941" s="22">
        <v>0</v>
      </c>
      <c r="BH941" s="22">
        <f>IF(BW940&gt;0,ROUND(MIN(BC941,$F$168)*$BH$1,0),0)</f>
        <v>0</v>
      </c>
      <c r="BI941" s="22">
        <f>IF(BW940&gt;0,ROUND(MIN(BC941,$F$168)*$BI$1,2),0)</f>
        <v>0</v>
      </c>
      <c r="BJ941" s="22">
        <f>IF(BW940&gt;0,ROUND(MIN(BC941,$F$168)*$BJ$1,2),0)</f>
        <v>0</v>
      </c>
      <c r="BK941" s="22">
        <f>IF(BW940&gt;0,ROUND(MIN(BC941,$F$168)*$BK$1,2),0)</f>
        <v>0</v>
      </c>
      <c r="BL941" s="15">
        <f>IF(BW940&gt;0,BF941+SUM(BH941:BK941),0)</f>
        <v>0</v>
      </c>
      <c r="BM941" s="22">
        <f>IF(BW940&gt;0,ROUND(BL941/12,2),0)</f>
        <v>0</v>
      </c>
      <c r="BN941" s="9">
        <f>INT(BM941)</f>
        <v>0</v>
      </c>
      <c r="BO941" s="23">
        <f>INT((BM941-BN941)*10)/10</f>
        <v>0</v>
      </c>
      <c r="BP941" s="17">
        <f>BM941-BN941-BO941</f>
        <v>0</v>
      </c>
      <c r="BQ941" s="23">
        <f>IF(OR(BP941=0.05,BP941=0),BP941,IF(AND(BP941&gt;0.051,BP941&lt;0.1),0.1,IF(AND(BP941&gt;0.001,BP941&lt;0.05),0.05,BP941)))</f>
        <v>0</v>
      </c>
      <c r="BR941" s="23">
        <f>BN941+BO941+BQ941</f>
        <v>0</v>
      </c>
      <c r="BS941">
        <f>IF(BW940&gt;0,BS940,0)</f>
        <v>0</v>
      </c>
      <c r="BT941" s="7">
        <f>SUM(BD941:BE941)+BR941+BS941</f>
        <v>0</v>
      </c>
      <c r="BU941" s="7">
        <f>IF(AND(BT941&gt;0,BT942=0),BT941,0)</f>
        <v>0</v>
      </c>
      <c r="BV941" s="7">
        <f>IF(BW940&gt;0,BV940,0)</f>
        <v>0</v>
      </c>
      <c r="BW941" s="7">
        <f>IF(ROUND(BT941-BV941,2)&gt;0,ROUND(BT941-BV941,2),0)</f>
        <v>0</v>
      </c>
      <c r="CB941">
        <v>939</v>
      </c>
      <c r="CC941" s="7">
        <f>IF(DB940&gt;0,CC940-1000,CC940)</f>
        <v>0</v>
      </c>
      <c r="CD941" s="20">
        <f>IF(DB940&gt;0,ROUND(PMT($F$92/12,$F$96*12,-CC941),5),0)</f>
        <v>0</v>
      </c>
      <c r="CE941" s="15">
        <f>IF(DB940&gt;0,ROUND(CC941*$CE$1/1000,2),0)</f>
        <v>0</v>
      </c>
      <c r="CF941" s="9">
        <f>INT(CE941)</f>
        <v>0</v>
      </c>
      <c r="CG941" s="23">
        <f>INT((CE941-CF941)*10)/10</f>
        <v>0</v>
      </c>
      <c r="CH941" s="17">
        <f>CE941-CF941-CG941</f>
        <v>0</v>
      </c>
      <c r="CI941" s="23">
        <f>IF(OR(CH941=0.05,CH941=0),CH941,IF(AND(CH941&gt;0.051,CH941&lt;0.1),0.1,IF(AND(CH941&gt;0.001,CH941&lt;0.05),0.05,CH941)))</f>
        <v>0</v>
      </c>
      <c r="CJ941" s="23">
        <f>CF941+CG941+CI941</f>
        <v>0</v>
      </c>
      <c r="CK941" s="15">
        <f>IF(DB940&gt;0,ROUND($CD$1*$CK$1,2),0)</f>
        <v>0</v>
      </c>
      <c r="CL941" s="22">
        <v>0</v>
      </c>
      <c r="CM941" s="22">
        <f>IF(DB940&gt;0,ROUND($CD$1*$CM$1,2),0)</f>
        <v>0</v>
      </c>
      <c r="CN941" s="22">
        <f>IF(DB940&gt;0,ROUND($CD$1*$CN$1,2),0)</f>
        <v>0</v>
      </c>
      <c r="CO941" s="22">
        <f>IF(DB940&gt;0,ROUND($CD$1*$CO$1,2),0)</f>
        <v>0</v>
      </c>
      <c r="CP941" s="22">
        <f>IF(DB940&gt;0,ROUND($CD$1*$CP$1,2),0)</f>
        <v>0</v>
      </c>
      <c r="CQ941" s="15">
        <f>IF(DB940&gt;0,CK941+SUM(CM941:CP941),0)</f>
        <v>0</v>
      </c>
      <c r="CR941" s="22">
        <f>IF(DB940&gt;0,ROUND(CQ941/12,2),0)</f>
        <v>0</v>
      </c>
      <c r="CS941" s="9">
        <f>INT(CR941)</f>
        <v>0</v>
      </c>
      <c r="CT941" s="23">
        <f>INT((CR941-CS941)*10)/10</f>
        <v>0</v>
      </c>
      <c r="CU941" s="17">
        <f>CR941-CS941-CT941</f>
        <v>0</v>
      </c>
      <c r="CV941" s="23">
        <f>IF(OR(CU941=0.05,CU941=0),CU941,IF(AND(CU941&gt;0.051,CU941&lt;0.1),0.1,IF(AND(CU941&gt;0.001,CU941&lt;0.05),0.05,CU941)))</f>
        <v>0</v>
      </c>
      <c r="CW941" s="23">
        <f>CS941+CT941+CV941</f>
        <v>0</v>
      </c>
      <c r="CX941">
        <f>IF(DB940&gt;0,CX940,0)</f>
        <v>0</v>
      </c>
      <c r="CY941" s="7">
        <f>ROUND(CD941+CJ941+CW941+CX941,2)</f>
        <v>0</v>
      </c>
      <c r="CZ941" s="7">
        <f>IF(AND(CY941&gt;0,CY942=0),CY941,0)</f>
        <v>0</v>
      </c>
      <c r="DA941" s="7">
        <f>IF(DB940&gt;0,DA940,0)</f>
        <v>0</v>
      </c>
      <c r="DB941" s="7">
        <f>IF(ROUND(CY941-DA941,2)&gt;0,ROUND(CY941-DA941,2),0)</f>
        <v>0</v>
      </c>
      <c r="EB941">
        <v>939</v>
      </c>
      <c r="EC941" s="7">
        <f>IF(FB940&gt;0,EC940-1000,EC940)</f>
        <v>0</v>
      </c>
      <c r="ED941" s="20">
        <f>IF(FB940&gt;0,ROUND(PMT($F$92/12,$F$96*12,-EC941),5),0)</f>
        <v>0</v>
      </c>
      <c r="EE941" s="15">
        <f>IF(FB940&gt;0,ROUND(EC941*$EE$1/1000,2),0)</f>
        <v>0</v>
      </c>
      <c r="EF941" s="9">
        <f>INT(EE941)</f>
        <v>0</v>
      </c>
      <c r="EG941" s="23">
        <f>INT((EE941-EF941)*10)/10</f>
        <v>0</v>
      </c>
      <c r="EH941" s="17">
        <f>EE941-EF941-EG941</f>
        <v>0</v>
      </c>
      <c r="EI941" s="23">
        <f>IF(OR(EH941=0.05,EH941=0),EH941,IF(AND(EH941&gt;0.051,EH941&lt;0.1),0.1,IF(AND(EH941&gt;0.001,EH941&lt;0.05),0.05,EH941)))</f>
        <v>0</v>
      </c>
      <c r="EJ941" s="23">
        <f>EF941+EG941+EI941</f>
        <v>0</v>
      </c>
      <c r="EK941" s="15">
        <f>IF(FB940&gt;0,ROUND($ED$1*$EK$1,2),0)</f>
        <v>0</v>
      </c>
      <c r="EL941" s="22">
        <v>0</v>
      </c>
      <c r="EM941" s="22">
        <f>IF(FB940&gt;0,ROUND($ED$1*$EM$1,0),0)</f>
        <v>0</v>
      </c>
      <c r="EN941" s="22">
        <f>IF(FB940&gt;0,ROUND($ED$1*$EN$1,2),0)</f>
        <v>0</v>
      </c>
      <c r="EO941" s="22">
        <f>IF(FB940&gt;0,ROUND($ED$1*$EO$1,2),0)</f>
        <v>0</v>
      </c>
      <c r="EP941" s="22">
        <f>IF(FB940&gt;0,ROUND($ED$1*$EP$1,2),0)</f>
        <v>0</v>
      </c>
      <c r="EQ941" s="15">
        <f>IF(FB940&gt;0,EK941+SUM(EM941:EP941),0)</f>
        <v>0</v>
      </c>
      <c r="ER941" s="22">
        <f>IF(FB940&gt;0,ROUND(EQ941/12,2),0)</f>
        <v>0</v>
      </c>
      <c r="ES941" s="9">
        <f>INT(ER941)</f>
        <v>0</v>
      </c>
      <c r="ET941" s="23">
        <f>INT((ER941-ES941)*10)/10</f>
        <v>0</v>
      </c>
      <c r="EU941" s="17">
        <f>ER941-ES941-ET941</f>
        <v>0</v>
      </c>
      <c r="EV941" s="23">
        <f>IF(OR(EU941=0.05,EU941=0),EU941,IF(AND(EU941&gt;0.051,EU941&lt;0.1),0.1,IF(AND(EU941&gt;0.001,EU941&lt;0.05),0.05,EU941)))</f>
        <v>0</v>
      </c>
      <c r="EW941" s="23">
        <f>ES941+ET941+EV941</f>
        <v>0</v>
      </c>
      <c r="EX941">
        <f>IF(FB940&gt;0,EX940,0)</f>
        <v>0</v>
      </c>
      <c r="EY941" s="7">
        <f>ROUND(ED941+EJ941+EW941+EX941,2)</f>
        <v>0</v>
      </c>
      <c r="EZ941" s="7">
        <f>IF(AND(EY941&gt;0,EY942=0),EY941,0)</f>
        <v>0</v>
      </c>
      <c r="FA941" s="7">
        <f>IF(FB940&gt;0,FA940,0)</f>
        <v>0</v>
      </c>
      <c r="FB941" s="7">
        <f>IF(ROUND(EY941-FA941,2)&gt;0,ROUND(EY941-FA941,2),0)</f>
        <v>0</v>
      </c>
      <c r="GB941">
        <v>939</v>
      </c>
      <c r="GC941" s="7">
        <f>IF(HB940&gt;0,GC940-1000,GC940)</f>
        <v>0</v>
      </c>
      <c r="GD941" s="20">
        <f>IF(HB940&gt;0,ROUND(PMT($F$92/12,$F$96*12,-GC941),5),0)</f>
        <v>0</v>
      </c>
      <c r="GE941" s="15">
        <f>IF(HB940&gt;0,ROUND(GC941*$GE$1/1000,2),0)</f>
        <v>0</v>
      </c>
      <c r="GF941" s="9">
        <f>INT(GE941)</f>
        <v>0</v>
      </c>
      <c r="GG941" s="23">
        <f>INT((GE941-GF941)*10)/10</f>
        <v>0</v>
      </c>
      <c r="GH941" s="17">
        <f>GE941-GF941-GG941</f>
        <v>0</v>
      </c>
      <c r="GI941" s="23">
        <f>IF(OR(GH941=0.05,GH941=0),GH941,IF(AND(GH941&gt;0.051,GH941&lt;0.1),0.1,IF(AND(GH941&gt;0.001,GH941&lt;0.05),0.05,GH941)))</f>
        <v>0</v>
      </c>
      <c r="GJ941" s="23">
        <f>GF941+GG941+GI941</f>
        <v>0</v>
      </c>
      <c r="GK941" s="15">
        <f>IF(HB940&gt;0,ROUND($GD$1*$GK$1,2),0)</f>
        <v>0</v>
      </c>
      <c r="GL941" s="22">
        <v>0</v>
      </c>
      <c r="GM941" s="22">
        <f>IF(HB940&gt;0,ROUND($GD$1*$GM$1,0),0)</f>
        <v>0</v>
      </c>
      <c r="GN941" s="22">
        <f>IF(HB940&gt;0,ROUND($GD$1*$GN$1,2),0)</f>
        <v>0</v>
      </c>
      <c r="GO941" s="22">
        <f>IF(HB940&gt;0,ROUND($GD$1*$GO$1,2),0)</f>
        <v>0</v>
      </c>
      <c r="GP941" s="22">
        <f>IF(HB940&gt;0,ROUND($GD$1*$GP$1,2),0)</f>
        <v>0</v>
      </c>
      <c r="GQ941" s="15">
        <f>IF(HB940&gt;0,GK941+SUM(GM941:GP941),0)</f>
        <v>0</v>
      </c>
      <c r="GR941" s="22">
        <f>IF(HB940&gt;0,ROUND(GQ941/12,2),0)</f>
        <v>0</v>
      </c>
      <c r="GS941" s="9">
        <f>INT(GR941)</f>
        <v>0</v>
      </c>
      <c r="GT941" s="23">
        <f>INT((GR941-GS941)*10)/10</f>
        <v>0</v>
      </c>
      <c r="GU941" s="17">
        <f>GR941-GS941-GT941</f>
        <v>0</v>
      </c>
      <c r="GV941" s="23">
        <f>IF(OR(GU941=0.05,GU941=0),GU941,IF(AND(GU941&gt;0.051,GU941&lt;0.1),0.1,IF(AND(GU941&gt;0.001,GU941&lt;0.05),0.05,GU941)))</f>
        <v>0</v>
      </c>
      <c r="GW941" s="23">
        <f>GS941+GT941+GV941</f>
        <v>0</v>
      </c>
      <c r="GX941">
        <f>IF(HB940&gt;0,GX940,0)</f>
        <v>0</v>
      </c>
      <c r="GY941" s="7">
        <f>ROUND(GD941+GJ941+GW941+GX941,2)</f>
        <v>0</v>
      </c>
      <c r="GZ941" s="7">
        <f>IF(AND(GY941&gt;0,GY942=0),GY941,0)</f>
        <v>0</v>
      </c>
      <c r="HA941" s="7">
        <f>IF(HB940&gt;0,HA940,0)</f>
        <v>0</v>
      </c>
      <c r="HB941" s="7">
        <f>IF(ROUND(GY941-HA941,2)&gt;0,ROUND(GY941-HA941,2),0)</f>
        <v>0</v>
      </c>
    </row>
    <row r="942" spans="1:235">
      <c r="BB942">
        <v>940</v>
      </c>
      <c r="BC942" s="7">
        <f>IF(BW941&gt;0,BC941-1000,BC941)</f>
        <v>0</v>
      </c>
      <c r="BD942" s="20">
        <f>IF(BW941&gt;0,ROUND(PMT($F$92/12,$F$96*12,-BC942),5),0)</f>
        <v>0</v>
      </c>
      <c r="BE942" s="15">
        <f>IF(BW941&gt;0,ROUND(BC942*$E$1/1000,2),0)</f>
        <v>0</v>
      </c>
      <c r="BF942" s="15">
        <f>IF(BW941&gt;0,ROUND(MIN(BC942,$F$168)*$BF$1,2),0)</f>
        <v>0</v>
      </c>
      <c r="BG942" s="22">
        <v>0</v>
      </c>
      <c r="BH942" s="22">
        <f>IF(BW941&gt;0,ROUND(MIN(BC942,$F$168)*$BH$1,0),0)</f>
        <v>0</v>
      </c>
      <c r="BI942" s="22">
        <f>IF(BW941&gt;0,ROUND(MIN(BC942,$F$168)*$BI$1,2),0)</f>
        <v>0</v>
      </c>
      <c r="BJ942" s="22">
        <f>IF(BW941&gt;0,ROUND(MIN(BC942,$F$168)*$BJ$1,2),0)</f>
        <v>0</v>
      </c>
      <c r="BK942" s="22">
        <f>IF(BW941&gt;0,ROUND(MIN(BC942,$F$168)*$BK$1,2),0)</f>
        <v>0</v>
      </c>
      <c r="BL942" s="15">
        <f>IF(BW941&gt;0,BF942+SUM(BH942:BK942),0)</f>
        <v>0</v>
      </c>
      <c r="BM942" s="22">
        <f>IF(BW941&gt;0,ROUND(BL942/12,2),0)</f>
        <v>0</v>
      </c>
      <c r="BN942" s="9">
        <f>INT(BM942)</f>
        <v>0</v>
      </c>
      <c r="BO942" s="23">
        <f>INT((BM942-BN942)*10)/10</f>
        <v>0</v>
      </c>
      <c r="BP942" s="17">
        <f>BM942-BN942-BO942</f>
        <v>0</v>
      </c>
      <c r="BQ942" s="23">
        <f>IF(OR(BP942=0.05,BP942=0),BP942,IF(AND(BP942&gt;0.051,BP942&lt;0.1),0.1,IF(AND(BP942&gt;0.001,BP942&lt;0.05),0.05,BP942)))</f>
        <v>0</v>
      </c>
      <c r="BR942" s="23">
        <f>BN942+BO942+BQ942</f>
        <v>0</v>
      </c>
      <c r="BS942">
        <f>IF(BW941&gt;0,BS941,0)</f>
        <v>0</v>
      </c>
      <c r="BT942" s="7">
        <f>SUM(BD942:BE942)+BR942+BS942</f>
        <v>0</v>
      </c>
      <c r="BU942" s="7">
        <f>IF(AND(BT942&gt;0,BT943=0),BT942,0)</f>
        <v>0</v>
      </c>
      <c r="BV942" s="7">
        <f>IF(BW941&gt;0,BV941,0)</f>
        <v>0</v>
      </c>
      <c r="BW942" s="7">
        <f>IF(ROUND(BT942-BV942,2)&gt;0,ROUND(BT942-BV942,2),0)</f>
        <v>0</v>
      </c>
      <c r="CB942">
        <v>940</v>
      </c>
      <c r="CC942" s="7">
        <f>IF(DB941&gt;0,CC941-1000,CC941)</f>
        <v>0</v>
      </c>
      <c r="CD942" s="20">
        <f>IF(DB941&gt;0,ROUND(PMT($F$92/12,$F$96*12,-CC942),5),0)</f>
        <v>0</v>
      </c>
      <c r="CE942" s="15">
        <f>IF(DB941&gt;0,ROUND(CC942*$CE$1/1000,2),0)</f>
        <v>0</v>
      </c>
      <c r="CF942" s="9">
        <f>INT(CE942)</f>
        <v>0</v>
      </c>
      <c r="CG942" s="23">
        <f>INT((CE942-CF942)*10)/10</f>
        <v>0</v>
      </c>
      <c r="CH942" s="17">
        <f>CE942-CF942-CG942</f>
        <v>0</v>
      </c>
      <c r="CI942" s="23">
        <f>IF(OR(CH942=0.05,CH942=0),CH942,IF(AND(CH942&gt;0.051,CH942&lt;0.1),0.1,IF(AND(CH942&gt;0.001,CH942&lt;0.05),0.05,CH942)))</f>
        <v>0</v>
      </c>
      <c r="CJ942" s="23">
        <f>CF942+CG942+CI942</f>
        <v>0</v>
      </c>
      <c r="CK942" s="15">
        <f>IF(DB941&gt;0,ROUND($CD$1*$CK$1,2),0)</f>
        <v>0</v>
      </c>
      <c r="CL942" s="22">
        <v>0</v>
      </c>
      <c r="CM942" s="22">
        <f>IF(DB941&gt;0,ROUND($CD$1*$CM$1,2),0)</f>
        <v>0</v>
      </c>
      <c r="CN942" s="22">
        <f>IF(DB941&gt;0,ROUND($CD$1*$CN$1,2),0)</f>
        <v>0</v>
      </c>
      <c r="CO942" s="22">
        <f>IF(DB941&gt;0,ROUND($CD$1*$CO$1,2),0)</f>
        <v>0</v>
      </c>
      <c r="CP942" s="22">
        <f>IF(DB941&gt;0,ROUND($CD$1*$CP$1,2),0)</f>
        <v>0</v>
      </c>
      <c r="CQ942" s="15">
        <f>IF(DB941&gt;0,CK942+SUM(CM942:CP942),0)</f>
        <v>0</v>
      </c>
      <c r="CR942" s="22">
        <f>IF(DB941&gt;0,ROUND(CQ942/12,2),0)</f>
        <v>0</v>
      </c>
      <c r="CS942" s="9">
        <f>INT(CR942)</f>
        <v>0</v>
      </c>
      <c r="CT942" s="23">
        <f>INT((CR942-CS942)*10)/10</f>
        <v>0</v>
      </c>
      <c r="CU942" s="17">
        <f>CR942-CS942-CT942</f>
        <v>0</v>
      </c>
      <c r="CV942" s="23">
        <f>IF(OR(CU942=0.05,CU942=0),CU942,IF(AND(CU942&gt;0.051,CU942&lt;0.1),0.1,IF(AND(CU942&gt;0.001,CU942&lt;0.05),0.05,CU942)))</f>
        <v>0</v>
      </c>
      <c r="CW942" s="23">
        <f>CS942+CT942+CV942</f>
        <v>0</v>
      </c>
      <c r="CX942">
        <f>IF(DB941&gt;0,CX941,0)</f>
        <v>0</v>
      </c>
      <c r="CY942" s="7">
        <f>ROUND(CD942+CJ942+CW942+CX942,2)</f>
        <v>0</v>
      </c>
      <c r="CZ942" s="7">
        <f>IF(AND(CY942&gt;0,CY943=0),CY942,0)</f>
        <v>0</v>
      </c>
      <c r="DA942" s="7">
        <f>IF(DB941&gt;0,DA941,0)</f>
        <v>0</v>
      </c>
      <c r="DB942" s="7">
        <f>IF(ROUND(CY942-DA942,2)&gt;0,ROUND(CY942-DA942,2),0)</f>
        <v>0</v>
      </c>
      <c r="EB942">
        <v>940</v>
      </c>
      <c r="EC942" s="7">
        <f>IF(FB941&gt;0,EC941-1000,EC941)</f>
        <v>0</v>
      </c>
      <c r="ED942" s="20">
        <f>IF(FB941&gt;0,ROUND(PMT($F$92/12,$F$96*12,-EC942),5),0)</f>
        <v>0</v>
      </c>
      <c r="EE942" s="15">
        <f>IF(FB941&gt;0,ROUND(EC942*$EE$1/1000,2),0)</f>
        <v>0</v>
      </c>
      <c r="EF942" s="9">
        <f>INT(EE942)</f>
        <v>0</v>
      </c>
      <c r="EG942" s="23">
        <f>INT((EE942-EF942)*10)/10</f>
        <v>0</v>
      </c>
      <c r="EH942" s="17">
        <f>EE942-EF942-EG942</f>
        <v>0</v>
      </c>
      <c r="EI942" s="23">
        <f>IF(OR(EH942=0.05,EH942=0),EH942,IF(AND(EH942&gt;0.051,EH942&lt;0.1),0.1,IF(AND(EH942&gt;0.001,EH942&lt;0.05),0.05,EH942)))</f>
        <v>0</v>
      </c>
      <c r="EJ942" s="23">
        <f>EF942+EG942+EI942</f>
        <v>0</v>
      </c>
      <c r="EK942" s="15">
        <f>IF(FB941&gt;0,ROUND($ED$1*$EK$1,2),0)</f>
        <v>0</v>
      </c>
      <c r="EL942" s="22">
        <v>0</v>
      </c>
      <c r="EM942" s="22">
        <f>IF(FB941&gt;0,ROUND($ED$1*$EM$1,0),0)</f>
        <v>0</v>
      </c>
      <c r="EN942" s="22">
        <f>IF(FB941&gt;0,ROUND($ED$1*$EN$1,2),0)</f>
        <v>0</v>
      </c>
      <c r="EO942" s="22">
        <f>IF(FB941&gt;0,ROUND($ED$1*$EO$1,2),0)</f>
        <v>0</v>
      </c>
      <c r="EP942" s="22">
        <f>IF(FB941&gt;0,ROUND($ED$1*$EP$1,2),0)</f>
        <v>0</v>
      </c>
      <c r="EQ942" s="15">
        <f>IF(FB941&gt;0,EK942+SUM(EM942:EP942),0)</f>
        <v>0</v>
      </c>
      <c r="ER942" s="22">
        <f>IF(FB941&gt;0,ROUND(EQ942/12,2),0)</f>
        <v>0</v>
      </c>
      <c r="ES942" s="9">
        <f>INT(ER942)</f>
        <v>0</v>
      </c>
      <c r="ET942" s="23">
        <f>INT((ER942-ES942)*10)/10</f>
        <v>0</v>
      </c>
      <c r="EU942" s="17">
        <f>ER942-ES942-ET942</f>
        <v>0</v>
      </c>
      <c r="EV942" s="23">
        <f>IF(OR(EU942=0.05,EU942=0),EU942,IF(AND(EU942&gt;0.051,EU942&lt;0.1),0.1,IF(AND(EU942&gt;0.001,EU942&lt;0.05),0.05,EU942)))</f>
        <v>0</v>
      </c>
      <c r="EW942" s="23">
        <f>ES942+ET942+EV942</f>
        <v>0</v>
      </c>
      <c r="EX942">
        <f>IF(FB941&gt;0,EX941,0)</f>
        <v>0</v>
      </c>
      <c r="EY942" s="7">
        <f>ROUND(ED942+EJ942+EW942+EX942,2)</f>
        <v>0</v>
      </c>
      <c r="EZ942" s="7">
        <f>IF(AND(EY942&gt;0,EY943=0),EY942,0)</f>
        <v>0</v>
      </c>
      <c r="FA942" s="7">
        <f>IF(FB941&gt;0,FA941,0)</f>
        <v>0</v>
      </c>
      <c r="FB942" s="7">
        <f>IF(ROUND(EY942-FA942,2)&gt;0,ROUND(EY942-FA942,2),0)</f>
        <v>0</v>
      </c>
      <c r="GB942">
        <v>940</v>
      </c>
      <c r="GC942" s="7">
        <f>IF(HB941&gt;0,GC941-1000,GC941)</f>
        <v>0</v>
      </c>
      <c r="GD942" s="20">
        <f>IF(HB941&gt;0,ROUND(PMT($F$92/12,$F$96*12,-GC942),5),0)</f>
        <v>0</v>
      </c>
      <c r="GE942" s="15">
        <f>IF(HB941&gt;0,ROUND(GC942*$GE$1/1000,2),0)</f>
        <v>0</v>
      </c>
      <c r="GF942" s="9">
        <f>INT(GE942)</f>
        <v>0</v>
      </c>
      <c r="GG942" s="23">
        <f>INT((GE942-GF942)*10)/10</f>
        <v>0</v>
      </c>
      <c r="GH942" s="17">
        <f>GE942-GF942-GG942</f>
        <v>0</v>
      </c>
      <c r="GI942" s="23">
        <f>IF(OR(GH942=0.05,GH942=0),GH942,IF(AND(GH942&gt;0.051,GH942&lt;0.1),0.1,IF(AND(GH942&gt;0.001,GH942&lt;0.05),0.05,GH942)))</f>
        <v>0</v>
      </c>
      <c r="GJ942" s="23">
        <f>GF942+GG942+GI942</f>
        <v>0</v>
      </c>
      <c r="GK942" s="15">
        <f>IF(HB941&gt;0,ROUND($GD$1*$GK$1,2),0)</f>
        <v>0</v>
      </c>
      <c r="GL942" s="22">
        <v>0</v>
      </c>
      <c r="GM942" s="22">
        <f>IF(HB941&gt;0,ROUND($GD$1*$GM$1,0),0)</f>
        <v>0</v>
      </c>
      <c r="GN942" s="22">
        <f>IF(HB941&gt;0,ROUND($GD$1*$GN$1,2),0)</f>
        <v>0</v>
      </c>
      <c r="GO942" s="22">
        <f>IF(HB941&gt;0,ROUND($GD$1*$GO$1,2),0)</f>
        <v>0</v>
      </c>
      <c r="GP942" s="22">
        <f>IF(HB941&gt;0,ROUND($GD$1*$GP$1,2),0)</f>
        <v>0</v>
      </c>
      <c r="GQ942" s="15">
        <f>IF(HB941&gt;0,GK942+SUM(GM942:GP942),0)</f>
        <v>0</v>
      </c>
      <c r="GR942" s="22">
        <f>IF(HB941&gt;0,ROUND(GQ942/12,2),0)</f>
        <v>0</v>
      </c>
      <c r="GS942" s="9">
        <f>INT(GR942)</f>
        <v>0</v>
      </c>
      <c r="GT942" s="23">
        <f>INT((GR942-GS942)*10)/10</f>
        <v>0</v>
      </c>
      <c r="GU942" s="17">
        <f>GR942-GS942-GT942</f>
        <v>0</v>
      </c>
      <c r="GV942" s="23">
        <f>IF(OR(GU942=0.05,GU942=0),GU942,IF(AND(GU942&gt;0.051,GU942&lt;0.1),0.1,IF(AND(GU942&gt;0.001,GU942&lt;0.05),0.05,GU942)))</f>
        <v>0</v>
      </c>
      <c r="GW942" s="23">
        <f>GS942+GT942+GV942</f>
        <v>0</v>
      </c>
      <c r="GX942">
        <f>IF(HB941&gt;0,GX941,0)</f>
        <v>0</v>
      </c>
      <c r="GY942" s="7">
        <f>ROUND(GD942+GJ942+GW942+GX942,2)</f>
        <v>0</v>
      </c>
      <c r="GZ942" s="7">
        <f>IF(AND(GY942&gt;0,GY943=0),GY942,0)</f>
        <v>0</v>
      </c>
      <c r="HA942" s="7">
        <f>IF(HB941&gt;0,HA941,0)</f>
        <v>0</v>
      </c>
      <c r="HB942" s="7">
        <f>IF(ROUND(GY942-HA942,2)&gt;0,ROUND(GY942-HA942,2),0)</f>
        <v>0</v>
      </c>
    </row>
    <row r="943" spans="1:235">
      <c r="BB943">
        <v>941</v>
      </c>
      <c r="BC943" s="7">
        <f>IF(BW942&gt;0,BC942-1000,BC942)</f>
        <v>0</v>
      </c>
      <c r="BD943" s="20">
        <f>IF(BW942&gt;0,ROUND(PMT($F$92/12,$F$96*12,-BC943),5),0)</f>
        <v>0</v>
      </c>
      <c r="BE943" s="15">
        <f>IF(BW942&gt;0,ROUND(BC943*$E$1/1000,2),0)</f>
        <v>0</v>
      </c>
      <c r="BF943" s="15">
        <f>IF(BW942&gt;0,ROUND(MIN(BC943,$F$168)*$BF$1,2),0)</f>
        <v>0</v>
      </c>
      <c r="BG943" s="22">
        <v>0</v>
      </c>
      <c r="BH943" s="22">
        <f>IF(BW942&gt;0,ROUND(MIN(BC943,$F$168)*$BH$1,0),0)</f>
        <v>0</v>
      </c>
      <c r="BI943" s="22">
        <f>IF(BW942&gt;0,ROUND(MIN(BC943,$F$168)*$BI$1,2),0)</f>
        <v>0</v>
      </c>
      <c r="BJ943" s="22">
        <f>IF(BW942&gt;0,ROUND(MIN(BC943,$F$168)*$BJ$1,2),0)</f>
        <v>0</v>
      </c>
      <c r="BK943" s="22">
        <f>IF(BW942&gt;0,ROUND(MIN(BC943,$F$168)*$BK$1,2),0)</f>
        <v>0</v>
      </c>
      <c r="BL943" s="15">
        <f>IF(BW942&gt;0,BF943+SUM(BH943:BK943),0)</f>
        <v>0</v>
      </c>
      <c r="BM943" s="22">
        <f>IF(BW942&gt;0,ROUND(BL943/12,2),0)</f>
        <v>0</v>
      </c>
      <c r="BN943" s="9">
        <f>INT(BM943)</f>
        <v>0</v>
      </c>
      <c r="BO943" s="23">
        <f>INT((BM943-BN943)*10)/10</f>
        <v>0</v>
      </c>
      <c r="BP943" s="17">
        <f>BM943-BN943-BO943</f>
        <v>0</v>
      </c>
      <c r="BQ943" s="23">
        <f>IF(OR(BP943=0.05,BP943=0),BP943,IF(AND(BP943&gt;0.051,BP943&lt;0.1),0.1,IF(AND(BP943&gt;0.001,BP943&lt;0.05),0.05,BP943)))</f>
        <v>0</v>
      </c>
      <c r="BR943" s="23">
        <f>BN943+BO943+BQ943</f>
        <v>0</v>
      </c>
      <c r="BS943">
        <f>IF(BW942&gt;0,BS942,0)</f>
        <v>0</v>
      </c>
      <c r="BT943" s="7">
        <f>SUM(BD943:BE943)+BR943+BS943</f>
        <v>0</v>
      </c>
      <c r="BU943" s="7">
        <f>IF(AND(BT943&gt;0,BT944=0),BT943,0)</f>
        <v>0</v>
      </c>
      <c r="BV943" s="7">
        <f>IF(BW942&gt;0,BV942,0)</f>
        <v>0</v>
      </c>
      <c r="BW943" s="7">
        <f>IF(ROUND(BT943-BV943,2)&gt;0,ROUND(BT943-BV943,2),0)</f>
        <v>0</v>
      </c>
      <c r="CB943">
        <v>941</v>
      </c>
      <c r="CC943" s="7">
        <f>IF(DB942&gt;0,CC942-1000,CC942)</f>
        <v>0</v>
      </c>
      <c r="CD943" s="20">
        <f>IF(DB942&gt;0,ROUND(PMT($F$92/12,$F$96*12,-CC943),5),0)</f>
        <v>0</v>
      </c>
      <c r="CE943" s="15">
        <f>IF(DB942&gt;0,ROUND(CC943*$CE$1/1000,2),0)</f>
        <v>0</v>
      </c>
      <c r="CF943" s="9">
        <f>INT(CE943)</f>
        <v>0</v>
      </c>
      <c r="CG943" s="23">
        <f>INT((CE943-CF943)*10)/10</f>
        <v>0</v>
      </c>
      <c r="CH943" s="17">
        <f>CE943-CF943-CG943</f>
        <v>0</v>
      </c>
      <c r="CI943" s="23">
        <f>IF(OR(CH943=0.05,CH943=0),CH943,IF(AND(CH943&gt;0.051,CH943&lt;0.1),0.1,IF(AND(CH943&gt;0.001,CH943&lt;0.05),0.05,CH943)))</f>
        <v>0</v>
      </c>
      <c r="CJ943" s="23">
        <f>CF943+CG943+CI943</f>
        <v>0</v>
      </c>
      <c r="CK943" s="15">
        <f>IF(DB942&gt;0,ROUND($CD$1*$CK$1,2),0)</f>
        <v>0</v>
      </c>
      <c r="CL943" s="22">
        <v>0</v>
      </c>
      <c r="CM943" s="22">
        <f>IF(DB942&gt;0,ROUND($CD$1*$CM$1,2),0)</f>
        <v>0</v>
      </c>
      <c r="CN943" s="22">
        <f>IF(DB942&gt;0,ROUND($CD$1*$CN$1,2),0)</f>
        <v>0</v>
      </c>
      <c r="CO943" s="22">
        <f>IF(DB942&gt;0,ROUND($CD$1*$CO$1,2),0)</f>
        <v>0</v>
      </c>
      <c r="CP943" s="22">
        <f>IF(DB942&gt;0,ROUND($CD$1*$CP$1,2),0)</f>
        <v>0</v>
      </c>
      <c r="CQ943" s="15">
        <f>IF(DB942&gt;0,CK943+SUM(CM943:CP943),0)</f>
        <v>0</v>
      </c>
      <c r="CR943" s="22">
        <f>IF(DB942&gt;0,ROUND(CQ943/12,2),0)</f>
        <v>0</v>
      </c>
      <c r="CS943" s="9">
        <f>INT(CR943)</f>
        <v>0</v>
      </c>
      <c r="CT943" s="23">
        <f>INT((CR943-CS943)*10)/10</f>
        <v>0</v>
      </c>
      <c r="CU943" s="17">
        <f>CR943-CS943-CT943</f>
        <v>0</v>
      </c>
      <c r="CV943" s="23">
        <f>IF(OR(CU943=0.05,CU943=0),CU943,IF(AND(CU943&gt;0.051,CU943&lt;0.1),0.1,IF(AND(CU943&gt;0.001,CU943&lt;0.05),0.05,CU943)))</f>
        <v>0</v>
      </c>
      <c r="CW943" s="23">
        <f>CS943+CT943+CV943</f>
        <v>0</v>
      </c>
      <c r="CX943">
        <f>IF(DB942&gt;0,CX942,0)</f>
        <v>0</v>
      </c>
      <c r="CY943" s="7">
        <f>ROUND(CD943+CJ943+CW943+CX943,2)</f>
        <v>0</v>
      </c>
      <c r="CZ943" s="7">
        <f>IF(AND(CY943&gt;0,CY944=0),CY943,0)</f>
        <v>0</v>
      </c>
      <c r="DA943" s="7">
        <f>IF(DB942&gt;0,DA942,0)</f>
        <v>0</v>
      </c>
      <c r="DB943" s="7">
        <f>IF(ROUND(CY943-DA943,2)&gt;0,ROUND(CY943-DA943,2),0)</f>
        <v>0</v>
      </c>
      <c r="EB943">
        <v>941</v>
      </c>
      <c r="EC943" s="7">
        <f>IF(FB942&gt;0,EC942-1000,EC942)</f>
        <v>0</v>
      </c>
      <c r="ED943" s="20">
        <f>IF(FB942&gt;0,ROUND(PMT($F$92/12,$F$96*12,-EC943),5),0)</f>
        <v>0</v>
      </c>
      <c r="EE943" s="15">
        <f>IF(FB942&gt;0,ROUND(EC943*$EE$1/1000,2),0)</f>
        <v>0</v>
      </c>
      <c r="EF943" s="9">
        <f>INT(EE943)</f>
        <v>0</v>
      </c>
      <c r="EG943" s="23">
        <f>INT((EE943-EF943)*10)/10</f>
        <v>0</v>
      </c>
      <c r="EH943" s="17">
        <f>EE943-EF943-EG943</f>
        <v>0</v>
      </c>
      <c r="EI943" s="23">
        <f>IF(OR(EH943=0.05,EH943=0),EH943,IF(AND(EH943&gt;0.051,EH943&lt;0.1),0.1,IF(AND(EH943&gt;0.001,EH943&lt;0.05),0.05,EH943)))</f>
        <v>0</v>
      </c>
      <c r="EJ943" s="23">
        <f>EF943+EG943+EI943</f>
        <v>0</v>
      </c>
      <c r="EK943" s="15">
        <f>IF(FB942&gt;0,ROUND($ED$1*$EK$1,2),0)</f>
        <v>0</v>
      </c>
      <c r="EL943" s="22">
        <v>0</v>
      </c>
      <c r="EM943" s="22">
        <f>IF(FB942&gt;0,ROUND($ED$1*$EM$1,0),0)</f>
        <v>0</v>
      </c>
      <c r="EN943" s="22">
        <f>IF(FB942&gt;0,ROUND($ED$1*$EN$1,2),0)</f>
        <v>0</v>
      </c>
      <c r="EO943" s="22">
        <f>IF(FB942&gt;0,ROUND($ED$1*$EO$1,2),0)</f>
        <v>0</v>
      </c>
      <c r="EP943" s="22">
        <f>IF(FB942&gt;0,ROUND($ED$1*$EP$1,2),0)</f>
        <v>0</v>
      </c>
      <c r="EQ943" s="15">
        <f>IF(FB942&gt;0,EK943+SUM(EM943:EP943),0)</f>
        <v>0</v>
      </c>
      <c r="ER943" s="22">
        <f>IF(FB942&gt;0,ROUND(EQ943/12,2),0)</f>
        <v>0</v>
      </c>
      <c r="ES943" s="9">
        <f>INT(ER943)</f>
        <v>0</v>
      </c>
      <c r="ET943" s="23">
        <f>INT((ER943-ES943)*10)/10</f>
        <v>0</v>
      </c>
      <c r="EU943" s="17">
        <f>ER943-ES943-ET943</f>
        <v>0</v>
      </c>
      <c r="EV943" s="23">
        <f>IF(OR(EU943=0.05,EU943=0),EU943,IF(AND(EU943&gt;0.051,EU943&lt;0.1),0.1,IF(AND(EU943&gt;0.001,EU943&lt;0.05),0.05,EU943)))</f>
        <v>0</v>
      </c>
      <c r="EW943" s="23">
        <f>ES943+ET943+EV943</f>
        <v>0</v>
      </c>
      <c r="EX943">
        <f>IF(FB942&gt;0,EX942,0)</f>
        <v>0</v>
      </c>
      <c r="EY943" s="7">
        <f>ROUND(ED943+EJ943+EW943+EX943,2)</f>
        <v>0</v>
      </c>
      <c r="EZ943" s="7">
        <f>IF(AND(EY943&gt;0,EY944=0),EY943,0)</f>
        <v>0</v>
      </c>
      <c r="FA943" s="7">
        <f>IF(FB942&gt;0,FA942,0)</f>
        <v>0</v>
      </c>
      <c r="FB943" s="7">
        <f>IF(ROUND(EY943-FA943,2)&gt;0,ROUND(EY943-FA943,2),0)</f>
        <v>0</v>
      </c>
      <c r="GB943">
        <v>941</v>
      </c>
      <c r="GC943" s="7">
        <f>IF(HB942&gt;0,GC942-1000,GC942)</f>
        <v>0</v>
      </c>
      <c r="GD943" s="20">
        <f>IF(HB942&gt;0,ROUND(PMT($F$92/12,$F$96*12,-GC943),5),0)</f>
        <v>0</v>
      </c>
      <c r="GE943" s="15">
        <f>IF(HB942&gt;0,ROUND(GC943*$GE$1/1000,2),0)</f>
        <v>0</v>
      </c>
      <c r="GF943" s="9">
        <f>INT(GE943)</f>
        <v>0</v>
      </c>
      <c r="GG943" s="23">
        <f>INT((GE943-GF943)*10)/10</f>
        <v>0</v>
      </c>
      <c r="GH943" s="17">
        <f>GE943-GF943-GG943</f>
        <v>0</v>
      </c>
      <c r="GI943" s="23">
        <f>IF(OR(GH943=0.05,GH943=0),GH943,IF(AND(GH943&gt;0.051,GH943&lt;0.1),0.1,IF(AND(GH943&gt;0.001,GH943&lt;0.05),0.05,GH943)))</f>
        <v>0</v>
      </c>
      <c r="GJ943" s="23">
        <f>GF943+GG943+GI943</f>
        <v>0</v>
      </c>
      <c r="GK943" s="15">
        <f>IF(HB942&gt;0,ROUND($GD$1*$GK$1,2),0)</f>
        <v>0</v>
      </c>
      <c r="GL943" s="22">
        <v>0</v>
      </c>
      <c r="GM943" s="22">
        <f>IF(HB942&gt;0,ROUND($GD$1*$GM$1,0),0)</f>
        <v>0</v>
      </c>
      <c r="GN943" s="22">
        <f>IF(HB942&gt;0,ROUND($GD$1*$GN$1,2),0)</f>
        <v>0</v>
      </c>
      <c r="GO943" s="22">
        <f>IF(HB942&gt;0,ROUND($GD$1*$GO$1,2),0)</f>
        <v>0</v>
      </c>
      <c r="GP943" s="22">
        <f>IF(HB942&gt;0,ROUND($GD$1*$GP$1,2),0)</f>
        <v>0</v>
      </c>
      <c r="GQ943" s="15">
        <f>IF(HB942&gt;0,GK943+SUM(GM943:GP943),0)</f>
        <v>0</v>
      </c>
      <c r="GR943" s="22">
        <f>IF(HB942&gt;0,ROUND(GQ943/12,2),0)</f>
        <v>0</v>
      </c>
      <c r="GS943" s="9">
        <f>INT(GR943)</f>
        <v>0</v>
      </c>
      <c r="GT943" s="23">
        <f>INT((GR943-GS943)*10)/10</f>
        <v>0</v>
      </c>
      <c r="GU943" s="17">
        <f>GR943-GS943-GT943</f>
        <v>0</v>
      </c>
      <c r="GV943" s="23">
        <f>IF(OR(GU943=0.05,GU943=0),GU943,IF(AND(GU943&gt;0.051,GU943&lt;0.1),0.1,IF(AND(GU943&gt;0.001,GU943&lt;0.05),0.05,GU943)))</f>
        <v>0</v>
      </c>
      <c r="GW943" s="23">
        <f>GS943+GT943+GV943</f>
        <v>0</v>
      </c>
      <c r="GX943">
        <f>IF(HB942&gt;0,GX942,0)</f>
        <v>0</v>
      </c>
      <c r="GY943" s="7">
        <f>ROUND(GD943+GJ943+GW943+GX943,2)</f>
        <v>0</v>
      </c>
      <c r="GZ943" s="7">
        <f>IF(AND(GY943&gt;0,GY944=0),GY943,0)</f>
        <v>0</v>
      </c>
      <c r="HA943" s="7">
        <f>IF(HB942&gt;0,HA942,0)</f>
        <v>0</v>
      </c>
      <c r="HB943" s="7">
        <f>IF(ROUND(GY943-HA943,2)&gt;0,ROUND(GY943-HA943,2),0)</f>
        <v>0</v>
      </c>
    </row>
    <row r="944" spans="1:235">
      <c r="BB944">
        <v>942</v>
      </c>
      <c r="BC944" s="7">
        <f>IF(BW943&gt;0,BC943-1000,BC943)</f>
        <v>0</v>
      </c>
      <c r="BD944" s="20">
        <f>IF(BW943&gt;0,ROUND(PMT($F$92/12,$F$96*12,-BC944),5),0)</f>
        <v>0</v>
      </c>
      <c r="BE944" s="15">
        <f>IF(BW943&gt;0,ROUND(BC944*$E$1/1000,2),0)</f>
        <v>0</v>
      </c>
      <c r="BF944" s="15">
        <f>IF(BW943&gt;0,ROUND(MIN(BC944,$F$168)*$BF$1,2),0)</f>
        <v>0</v>
      </c>
      <c r="BG944" s="22">
        <v>0</v>
      </c>
      <c r="BH944" s="22">
        <f>IF(BW943&gt;0,ROUND(MIN(BC944,$F$168)*$BH$1,0),0)</f>
        <v>0</v>
      </c>
      <c r="BI944" s="22">
        <f>IF(BW943&gt;0,ROUND(MIN(BC944,$F$168)*$BI$1,2),0)</f>
        <v>0</v>
      </c>
      <c r="BJ944" s="22">
        <f>IF(BW943&gt;0,ROUND(MIN(BC944,$F$168)*$BJ$1,2),0)</f>
        <v>0</v>
      </c>
      <c r="BK944" s="22">
        <f>IF(BW943&gt;0,ROUND(MIN(BC944,$F$168)*$BK$1,2),0)</f>
        <v>0</v>
      </c>
      <c r="BL944" s="15">
        <f>IF(BW943&gt;0,BF944+SUM(BH944:BK944),0)</f>
        <v>0</v>
      </c>
      <c r="BM944" s="22">
        <f>IF(BW943&gt;0,ROUND(BL944/12,2),0)</f>
        <v>0</v>
      </c>
      <c r="BN944" s="9">
        <f>INT(BM944)</f>
        <v>0</v>
      </c>
      <c r="BO944" s="23">
        <f>INT((BM944-BN944)*10)/10</f>
        <v>0</v>
      </c>
      <c r="BP944" s="17">
        <f>BM944-BN944-BO944</f>
        <v>0</v>
      </c>
      <c r="BQ944" s="23">
        <f>IF(OR(BP944=0.05,BP944=0),BP944,IF(AND(BP944&gt;0.051,BP944&lt;0.1),0.1,IF(AND(BP944&gt;0.001,BP944&lt;0.05),0.05,BP944)))</f>
        <v>0</v>
      </c>
      <c r="BR944" s="23">
        <f>BN944+BO944+BQ944</f>
        <v>0</v>
      </c>
      <c r="BS944">
        <f>IF(BW943&gt;0,BS943,0)</f>
        <v>0</v>
      </c>
      <c r="BT944" s="7">
        <f>SUM(BD944:BE944)+BR944+BS944</f>
        <v>0</v>
      </c>
      <c r="BU944" s="7">
        <f>IF(AND(BT944&gt;0,BT945=0),BT944,0)</f>
        <v>0</v>
      </c>
      <c r="BV944" s="7">
        <f>IF(BW943&gt;0,BV943,0)</f>
        <v>0</v>
      </c>
      <c r="BW944" s="7">
        <f>IF(ROUND(BT944-BV944,2)&gt;0,ROUND(BT944-BV944,2),0)</f>
        <v>0</v>
      </c>
      <c r="CB944">
        <v>942</v>
      </c>
      <c r="CC944" s="7">
        <f>IF(DB943&gt;0,CC943-1000,CC943)</f>
        <v>0</v>
      </c>
      <c r="CD944" s="20">
        <f>IF(DB943&gt;0,ROUND(PMT($F$92/12,$F$96*12,-CC944),5),0)</f>
        <v>0</v>
      </c>
      <c r="CE944" s="15">
        <f>IF(DB943&gt;0,ROUND(CC944*$CE$1/1000,2),0)</f>
        <v>0</v>
      </c>
      <c r="CF944" s="9">
        <f>INT(CE944)</f>
        <v>0</v>
      </c>
      <c r="CG944" s="23">
        <f>INT((CE944-CF944)*10)/10</f>
        <v>0</v>
      </c>
      <c r="CH944" s="17">
        <f>CE944-CF944-CG944</f>
        <v>0</v>
      </c>
      <c r="CI944" s="23">
        <f>IF(OR(CH944=0.05,CH944=0),CH944,IF(AND(CH944&gt;0.051,CH944&lt;0.1),0.1,IF(AND(CH944&gt;0.001,CH944&lt;0.05),0.05,CH944)))</f>
        <v>0</v>
      </c>
      <c r="CJ944" s="23">
        <f>CF944+CG944+CI944</f>
        <v>0</v>
      </c>
      <c r="CK944" s="15">
        <f>IF(DB943&gt;0,ROUND($CD$1*$CK$1,2),0)</f>
        <v>0</v>
      </c>
      <c r="CL944" s="22">
        <v>0</v>
      </c>
      <c r="CM944" s="22">
        <f>IF(DB943&gt;0,ROUND($CD$1*$CM$1,2),0)</f>
        <v>0</v>
      </c>
      <c r="CN944" s="22">
        <f>IF(DB943&gt;0,ROUND($CD$1*$CN$1,2),0)</f>
        <v>0</v>
      </c>
      <c r="CO944" s="22">
        <f>IF(DB943&gt;0,ROUND($CD$1*$CO$1,2),0)</f>
        <v>0</v>
      </c>
      <c r="CP944" s="22">
        <f>IF(DB943&gt;0,ROUND($CD$1*$CP$1,2),0)</f>
        <v>0</v>
      </c>
      <c r="CQ944" s="15">
        <f>IF(DB943&gt;0,CK944+SUM(CM944:CP944),0)</f>
        <v>0</v>
      </c>
      <c r="CR944" s="22">
        <f>IF(DB943&gt;0,ROUND(CQ944/12,2),0)</f>
        <v>0</v>
      </c>
      <c r="CS944" s="9">
        <f>INT(CR944)</f>
        <v>0</v>
      </c>
      <c r="CT944" s="23">
        <f>INT((CR944-CS944)*10)/10</f>
        <v>0</v>
      </c>
      <c r="CU944" s="17">
        <f>CR944-CS944-CT944</f>
        <v>0</v>
      </c>
      <c r="CV944" s="23">
        <f>IF(OR(CU944=0.05,CU944=0),CU944,IF(AND(CU944&gt;0.051,CU944&lt;0.1),0.1,IF(AND(CU944&gt;0.001,CU944&lt;0.05),0.05,CU944)))</f>
        <v>0</v>
      </c>
      <c r="CW944" s="23">
        <f>CS944+CT944+CV944</f>
        <v>0</v>
      </c>
      <c r="CX944">
        <f>IF(DB943&gt;0,CX943,0)</f>
        <v>0</v>
      </c>
      <c r="CY944" s="7">
        <f>ROUND(CD944+CJ944+CW944+CX944,2)</f>
        <v>0</v>
      </c>
      <c r="CZ944" s="7">
        <f>IF(AND(CY944&gt;0,CY945=0),CY944,0)</f>
        <v>0</v>
      </c>
      <c r="DA944" s="7">
        <f>IF(DB943&gt;0,DA943,0)</f>
        <v>0</v>
      </c>
      <c r="DB944" s="7">
        <f>IF(ROUND(CY944-DA944,2)&gt;0,ROUND(CY944-DA944,2),0)</f>
        <v>0</v>
      </c>
      <c r="EB944">
        <v>942</v>
      </c>
      <c r="EC944" s="7">
        <f>IF(FB943&gt;0,EC943-1000,EC943)</f>
        <v>0</v>
      </c>
      <c r="ED944" s="20">
        <f>IF(FB943&gt;0,ROUND(PMT($F$92/12,$F$96*12,-EC944),5),0)</f>
        <v>0</v>
      </c>
      <c r="EE944" s="15">
        <f>IF(FB943&gt;0,ROUND(EC944*$EE$1/1000,2),0)</f>
        <v>0</v>
      </c>
      <c r="EF944" s="9">
        <f>INT(EE944)</f>
        <v>0</v>
      </c>
      <c r="EG944" s="23">
        <f>INT((EE944-EF944)*10)/10</f>
        <v>0</v>
      </c>
      <c r="EH944" s="17">
        <f>EE944-EF944-EG944</f>
        <v>0</v>
      </c>
      <c r="EI944" s="23">
        <f>IF(OR(EH944=0.05,EH944=0),EH944,IF(AND(EH944&gt;0.051,EH944&lt;0.1),0.1,IF(AND(EH944&gt;0.001,EH944&lt;0.05),0.05,EH944)))</f>
        <v>0</v>
      </c>
      <c r="EJ944" s="23">
        <f>EF944+EG944+EI944</f>
        <v>0</v>
      </c>
      <c r="EK944" s="15">
        <f>IF(FB943&gt;0,ROUND($ED$1*$EK$1,2),0)</f>
        <v>0</v>
      </c>
      <c r="EL944" s="22">
        <v>0</v>
      </c>
      <c r="EM944" s="22">
        <f>IF(FB943&gt;0,ROUND($ED$1*$EM$1,0),0)</f>
        <v>0</v>
      </c>
      <c r="EN944" s="22">
        <f>IF(FB943&gt;0,ROUND($ED$1*$EN$1,2),0)</f>
        <v>0</v>
      </c>
      <c r="EO944" s="22">
        <f>IF(FB943&gt;0,ROUND($ED$1*$EO$1,2),0)</f>
        <v>0</v>
      </c>
      <c r="EP944" s="22">
        <f>IF(FB943&gt;0,ROUND($ED$1*$EP$1,2),0)</f>
        <v>0</v>
      </c>
      <c r="EQ944" s="15">
        <f>IF(FB943&gt;0,EK944+SUM(EM944:EP944),0)</f>
        <v>0</v>
      </c>
      <c r="ER944" s="22">
        <f>IF(FB943&gt;0,ROUND(EQ944/12,2),0)</f>
        <v>0</v>
      </c>
      <c r="ES944" s="9">
        <f>INT(ER944)</f>
        <v>0</v>
      </c>
      <c r="ET944" s="23">
        <f>INT((ER944-ES944)*10)/10</f>
        <v>0</v>
      </c>
      <c r="EU944" s="17">
        <f>ER944-ES944-ET944</f>
        <v>0</v>
      </c>
      <c r="EV944" s="23">
        <f>IF(OR(EU944=0.05,EU944=0),EU944,IF(AND(EU944&gt;0.051,EU944&lt;0.1),0.1,IF(AND(EU944&gt;0.001,EU944&lt;0.05),0.05,EU944)))</f>
        <v>0</v>
      </c>
      <c r="EW944" s="23">
        <f>ES944+ET944+EV944</f>
        <v>0</v>
      </c>
      <c r="EX944">
        <f>IF(FB943&gt;0,EX943,0)</f>
        <v>0</v>
      </c>
      <c r="EY944" s="7">
        <f>ROUND(ED944+EJ944+EW944+EX944,2)</f>
        <v>0</v>
      </c>
      <c r="EZ944" s="7">
        <f>IF(AND(EY944&gt;0,EY945=0),EY944,0)</f>
        <v>0</v>
      </c>
      <c r="FA944" s="7">
        <f>IF(FB943&gt;0,FA943,0)</f>
        <v>0</v>
      </c>
      <c r="FB944" s="7">
        <f>IF(ROUND(EY944-FA944,2)&gt;0,ROUND(EY944-FA944,2),0)</f>
        <v>0</v>
      </c>
      <c r="GB944">
        <v>942</v>
      </c>
      <c r="GC944" s="7">
        <f>IF(HB943&gt;0,GC943-1000,GC943)</f>
        <v>0</v>
      </c>
      <c r="GD944" s="20">
        <f>IF(HB943&gt;0,ROUND(PMT($F$92/12,$F$96*12,-GC944),5),0)</f>
        <v>0</v>
      </c>
      <c r="GE944" s="15">
        <f>IF(HB943&gt;0,ROUND(GC944*$GE$1/1000,2),0)</f>
        <v>0</v>
      </c>
      <c r="GF944" s="9">
        <f>INT(GE944)</f>
        <v>0</v>
      </c>
      <c r="GG944" s="23">
        <f>INT((GE944-GF944)*10)/10</f>
        <v>0</v>
      </c>
      <c r="GH944" s="17">
        <f>GE944-GF944-GG944</f>
        <v>0</v>
      </c>
      <c r="GI944" s="23">
        <f>IF(OR(GH944=0.05,GH944=0),GH944,IF(AND(GH944&gt;0.051,GH944&lt;0.1),0.1,IF(AND(GH944&gt;0.001,GH944&lt;0.05),0.05,GH944)))</f>
        <v>0</v>
      </c>
      <c r="GJ944" s="23">
        <f>GF944+GG944+GI944</f>
        <v>0</v>
      </c>
      <c r="GK944" s="15">
        <f>IF(HB943&gt;0,ROUND($GD$1*$GK$1,2),0)</f>
        <v>0</v>
      </c>
      <c r="GL944" s="22">
        <v>0</v>
      </c>
      <c r="GM944" s="22">
        <f>IF(HB943&gt;0,ROUND($GD$1*$GM$1,0),0)</f>
        <v>0</v>
      </c>
      <c r="GN944" s="22">
        <f>IF(HB943&gt;0,ROUND($GD$1*$GN$1,2),0)</f>
        <v>0</v>
      </c>
      <c r="GO944" s="22">
        <f>IF(HB943&gt;0,ROUND($GD$1*$GO$1,2),0)</f>
        <v>0</v>
      </c>
      <c r="GP944" s="22">
        <f>IF(HB943&gt;0,ROUND($GD$1*$GP$1,2),0)</f>
        <v>0</v>
      </c>
      <c r="GQ944" s="15">
        <f>IF(HB943&gt;0,GK944+SUM(GM944:GP944),0)</f>
        <v>0</v>
      </c>
      <c r="GR944" s="22">
        <f>IF(HB943&gt;0,ROUND(GQ944/12,2),0)</f>
        <v>0</v>
      </c>
      <c r="GS944" s="9">
        <f>INT(GR944)</f>
        <v>0</v>
      </c>
      <c r="GT944" s="23">
        <f>INT((GR944-GS944)*10)/10</f>
        <v>0</v>
      </c>
      <c r="GU944" s="17">
        <f>GR944-GS944-GT944</f>
        <v>0</v>
      </c>
      <c r="GV944" s="23">
        <f>IF(OR(GU944=0.05,GU944=0),GU944,IF(AND(GU944&gt;0.051,GU944&lt;0.1),0.1,IF(AND(GU944&gt;0.001,GU944&lt;0.05),0.05,GU944)))</f>
        <v>0</v>
      </c>
      <c r="GW944" s="23">
        <f>GS944+GT944+GV944</f>
        <v>0</v>
      </c>
      <c r="GX944">
        <f>IF(HB943&gt;0,GX943,0)</f>
        <v>0</v>
      </c>
      <c r="GY944" s="7">
        <f>ROUND(GD944+GJ944+GW944+GX944,2)</f>
        <v>0</v>
      </c>
      <c r="GZ944" s="7">
        <f>IF(AND(GY944&gt;0,GY945=0),GY944,0)</f>
        <v>0</v>
      </c>
      <c r="HA944" s="7">
        <f>IF(HB943&gt;0,HA943,0)</f>
        <v>0</v>
      </c>
      <c r="HB944" s="7">
        <f>IF(ROUND(GY944-HA944,2)&gt;0,ROUND(GY944-HA944,2),0)</f>
        <v>0</v>
      </c>
    </row>
    <row r="945" spans="1:235">
      <c r="BB945">
        <v>943</v>
      </c>
      <c r="BC945" s="7">
        <f>IF(BW944&gt;0,BC944-1000,BC944)</f>
        <v>0</v>
      </c>
      <c r="BD945" s="20">
        <f>IF(BW944&gt;0,ROUND(PMT($F$92/12,$F$96*12,-BC945),5),0)</f>
        <v>0</v>
      </c>
      <c r="BE945" s="15">
        <f>IF(BW944&gt;0,ROUND(BC945*$E$1/1000,2),0)</f>
        <v>0</v>
      </c>
      <c r="BF945" s="15">
        <f>IF(BW944&gt;0,ROUND(MIN(BC945,$F$168)*$BF$1,2),0)</f>
        <v>0</v>
      </c>
      <c r="BG945" s="22">
        <v>0</v>
      </c>
      <c r="BH945" s="22">
        <f>IF(BW944&gt;0,ROUND(MIN(BC945,$F$168)*$BH$1,0),0)</f>
        <v>0</v>
      </c>
      <c r="BI945" s="22">
        <f>IF(BW944&gt;0,ROUND(MIN(BC945,$F$168)*$BI$1,2),0)</f>
        <v>0</v>
      </c>
      <c r="BJ945" s="22">
        <f>IF(BW944&gt;0,ROUND(MIN(BC945,$F$168)*$BJ$1,2),0)</f>
        <v>0</v>
      </c>
      <c r="BK945" s="22">
        <f>IF(BW944&gt;0,ROUND(MIN(BC945,$F$168)*$BK$1,2),0)</f>
        <v>0</v>
      </c>
      <c r="BL945" s="15">
        <f>IF(BW944&gt;0,BF945+SUM(BH945:BK945),0)</f>
        <v>0</v>
      </c>
      <c r="BM945" s="22">
        <f>IF(BW944&gt;0,ROUND(BL945/12,2),0)</f>
        <v>0</v>
      </c>
      <c r="BN945" s="9">
        <f>INT(BM945)</f>
        <v>0</v>
      </c>
      <c r="BO945" s="23">
        <f>INT((BM945-BN945)*10)/10</f>
        <v>0</v>
      </c>
      <c r="BP945" s="17">
        <f>BM945-BN945-BO945</f>
        <v>0</v>
      </c>
      <c r="BQ945" s="23">
        <f>IF(OR(BP945=0.05,BP945=0),BP945,IF(AND(BP945&gt;0.051,BP945&lt;0.1),0.1,IF(AND(BP945&gt;0.001,BP945&lt;0.05),0.05,BP945)))</f>
        <v>0</v>
      </c>
      <c r="BR945" s="23">
        <f>BN945+BO945+BQ945</f>
        <v>0</v>
      </c>
      <c r="BS945">
        <f>IF(BW944&gt;0,BS944,0)</f>
        <v>0</v>
      </c>
      <c r="BT945" s="7">
        <f>SUM(BD945:BE945)+BR945+BS945</f>
        <v>0</v>
      </c>
      <c r="BU945" s="7">
        <f>IF(AND(BT945&gt;0,BT946=0),BT945,0)</f>
        <v>0</v>
      </c>
      <c r="BV945" s="7">
        <f>IF(BW944&gt;0,BV944,0)</f>
        <v>0</v>
      </c>
      <c r="BW945" s="7">
        <f>IF(ROUND(BT945-BV945,2)&gt;0,ROUND(BT945-BV945,2),0)</f>
        <v>0</v>
      </c>
      <c r="CB945">
        <v>943</v>
      </c>
      <c r="CC945" s="7">
        <f>IF(DB944&gt;0,CC944-1000,CC944)</f>
        <v>0</v>
      </c>
      <c r="CD945" s="20">
        <f>IF(DB944&gt;0,ROUND(PMT($F$92/12,$F$96*12,-CC945),5),0)</f>
        <v>0</v>
      </c>
      <c r="CE945" s="15">
        <f>IF(DB944&gt;0,ROUND(CC945*$CE$1/1000,2),0)</f>
        <v>0</v>
      </c>
      <c r="CF945" s="9">
        <f>INT(CE945)</f>
        <v>0</v>
      </c>
      <c r="CG945" s="23">
        <f>INT((CE945-CF945)*10)/10</f>
        <v>0</v>
      </c>
      <c r="CH945" s="17">
        <f>CE945-CF945-CG945</f>
        <v>0</v>
      </c>
      <c r="CI945" s="23">
        <f>IF(OR(CH945=0.05,CH945=0),CH945,IF(AND(CH945&gt;0.051,CH945&lt;0.1),0.1,IF(AND(CH945&gt;0.001,CH945&lt;0.05),0.05,CH945)))</f>
        <v>0</v>
      </c>
      <c r="CJ945" s="23">
        <f>CF945+CG945+CI945</f>
        <v>0</v>
      </c>
      <c r="CK945" s="15">
        <f>IF(DB944&gt;0,ROUND($CD$1*$CK$1,2),0)</f>
        <v>0</v>
      </c>
      <c r="CL945" s="22">
        <v>0</v>
      </c>
      <c r="CM945" s="22">
        <f>IF(DB944&gt;0,ROUND($CD$1*$CM$1,2),0)</f>
        <v>0</v>
      </c>
      <c r="CN945" s="22">
        <f>IF(DB944&gt;0,ROUND($CD$1*$CN$1,2),0)</f>
        <v>0</v>
      </c>
      <c r="CO945" s="22">
        <f>IF(DB944&gt;0,ROUND($CD$1*$CO$1,2),0)</f>
        <v>0</v>
      </c>
      <c r="CP945" s="22">
        <f>IF(DB944&gt;0,ROUND($CD$1*$CP$1,2),0)</f>
        <v>0</v>
      </c>
      <c r="CQ945" s="15">
        <f>IF(DB944&gt;0,CK945+SUM(CM945:CP945),0)</f>
        <v>0</v>
      </c>
      <c r="CR945" s="22">
        <f>IF(DB944&gt;0,ROUND(CQ945/12,2),0)</f>
        <v>0</v>
      </c>
      <c r="CS945" s="9">
        <f>INT(CR945)</f>
        <v>0</v>
      </c>
      <c r="CT945" s="23">
        <f>INT((CR945-CS945)*10)/10</f>
        <v>0</v>
      </c>
      <c r="CU945" s="17">
        <f>CR945-CS945-CT945</f>
        <v>0</v>
      </c>
      <c r="CV945" s="23">
        <f>IF(OR(CU945=0.05,CU945=0),CU945,IF(AND(CU945&gt;0.051,CU945&lt;0.1),0.1,IF(AND(CU945&gt;0.001,CU945&lt;0.05),0.05,CU945)))</f>
        <v>0</v>
      </c>
      <c r="CW945" s="23">
        <f>CS945+CT945+CV945</f>
        <v>0</v>
      </c>
      <c r="CX945">
        <f>IF(DB944&gt;0,CX944,0)</f>
        <v>0</v>
      </c>
      <c r="CY945" s="7">
        <f>ROUND(CD945+CJ945+CW945+CX945,2)</f>
        <v>0</v>
      </c>
      <c r="CZ945" s="7">
        <f>IF(AND(CY945&gt;0,CY946=0),CY945,0)</f>
        <v>0</v>
      </c>
      <c r="DA945" s="7">
        <f>IF(DB944&gt;0,DA944,0)</f>
        <v>0</v>
      </c>
      <c r="DB945" s="7">
        <f>IF(ROUND(CY945-DA945,2)&gt;0,ROUND(CY945-DA945,2),0)</f>
        <v>0</v>
      </c>
      <c r="EB945">
        <v>943</v>
      </c>
      <c r="EC945" s="7">
        <f>IF(FB944&gt;0,EC944-1000,EC944)</f>
        <v>0</v>
      </c>
      <c r="ED945" s="20">
        <f>IF(FB944&gt;0,ROUND(PMT($F$92/12,$F$96*12,-EC945),5),0)</f>
        <v>0</v>
      </c>
      <c r="EE945" s="15">
        <f>IF(FB944&gt;0,ROUND(EC945*$EE$1/1000,2),0)</f>
        <v>0</v>
      </c>
      <c r="EF945" s="9">
        <f>INT(EE945)</f>
        <v>0</v>
      </c>
      <c r="EG945" s="23">
        <f>INT((EE945-EF945)*10)/10</f>
        <v>0</v>
      </c>
      <c r="EH945" s="17">
        <f>EE945-EF945-EG945</f>
        <v>0</v>
      </c>
      <c r="EI945" s="23">
        <f>IF(OR(EH945=0.05,EH945=0),EH945,IF(AND(EH945&gt;0.051,EH945&lt;0.1),0.1,IF(AND(EH945&gt;0.001,EH945&lt;0.05),0.05,EH945)))</f>
        <v>0</v>
      </c>
      <c r="EJ945" s="23">
        <f>EF945+EG945+EI945</f>
        <v>0</v>
      </c>
      <c r="EK945" s="15">
        <f>IF(FB944&gt;0,ROUND($ED$1*$EK$1,2),0)</f>
        <v>0</v>
      </c>
      <c r="EL945" s="22">
        <v>0</v>
      </c>
      <c r="EM945" s="22">
        <f>IF(FB944&gt;0,ROUND($ED$1*$EM$1,0),0)</f>
        <v>0</v>
      </c>
      <c r="EN945" s="22">
        <f>IF(FB944&gt;0,ROUND($ED$1*$EN$1,2),0)</f>
        <v>0</v>
      </c>
      <c r="EO945" s="22">
        <f>IF(FB944&gt;0,ROUND($ED$1*$EO$1,2),0)</f>
        <v>0</v>
      </c>
      <c r="EP945" s="22">
        <f>IF(FB944&gt;0,ROUND($ED$1*$EP$1,2),0)</f>
        <v>0</v>
      </c>
      <c r="EQ945" s="15">
        <f>IF(FB944&gt;0,EK945+SUM(EM945:EP945),0)</f>
        <v>0</v>
      </c>
      <c r="ER945" s="22">
        <f>IF(FB944&gt;0,ROUND(EQ945/12,2),0)</f>
        <v>0</v>
      </c>
      <c r="ES945" s="9">
        <f>INT(ER945)</f>
        <v>0</v>
      </c>
      <c r="ET945" s="23">
        <f>INT((ER945-ES945)*10)/10</f>
        <v>0</v>
      </c>
      <c r="EU945" s="17">
        <f>ER945-ES945-ET945</f>
        <v>0</v>
      </c>
      <c r="EV945" s="23">
        <f>IF(OR(EU945=0.05,EU945=0),EU945,IF(AND(EU945&gt;0.051,EU945&lt;0.1),0.1,IF(AND(EU945&gt;0.001,EU945&lt;0.05),0.05,EU945)))</f>
        <v>0</v>
      </c>
      <c r="EW945" s="23">
        <f>ES945+ET945+EV945</f>
        <v>0</v>
      </c>
      <c r="EX945">
        <f>IF(FB944&gt;0,EX944,0)</f>
        <v>0</v>
      </c>
      <c r="EY945" s="7">
        <f>ROUND(ED945+EJ945+EW945+EX945,2)</f>
        <v>0</v>
      </c>
      <c r="EZ945" s="7">
        <f>IF(AND(EY945&gt;0,EY946=0),EY945,0)</f>
        <v>0</v>
      </c>
      <c r="FA945" s="7">
        <f>IF(FB944&gt;0,FA944,0)</f>
        <v>0</v>
      </c>
      <c r="FB945" s="7">
        <f>IF(ROUND(EY945-FA945,2)&gt;0,ROUND(EY945-FA945,2),0)</f>
        <v>0</v>
      </c>
      <c r="GB945">
        <v>943</v>
      </c>
      <c r="GC945" s="7">
        <f>IF(HB944&gt;0,GC944-1000,GC944)</f>
        <v>0</v>
      </c>
      <c r="GD945" s="20">
        <f>IF(HB944&gt;0,ROUND(PMT($F$92/12,$F$96*12,-GC945),5),0)</f>
        <v>0</v>
      </c>
      <c r="GE945" s="15">
        <f>IF(HB944&gt;0,ROUND(GC945*$GE$1/1000,2),0)</f>
        <v>0</v>
      </c>
      <c r="GF945" s="9">
        <f>INT(GE945)</f>
        <v>0</v>
      </c>
      <c r="GG945" s="23">
        <f>INT((GE945-GF945)*10)/10</f>
        <v>0</v>
      </c>
      <c r="GH945" s="17">
        <f>GE945-GF945-GG945</f>
        <v>0</v>
      </c>
      <c r="GI945" s="23">
        <f>IF(OR(GH945=0.05,GH945=0),GH945,IF(AND(GH945&gt;0.051,GH945&lt;0.1),0.1,IF(AND(GH945&gt;0.001,GH945&lt;0.05),0.05,GH945)))</f>
        <v>0</v>
      </c>
      <c r="GJ945" s="23">
        <f>GF945+GG945+GI945</f>
        <v>0</v>
      </c>
      <c r="GK945" s="15">
        <f>IF(HB944&gt;0,ROUND($GD$1*$GK$1,2),0)</f>
        <v>0</v>
      </c>
      <c r="GL945" s="22">
        <v>0</v>
      </c>
      <c r="GM945" s="22">
        <f>IF(HB944&gt;0,ROUND($GD$1*$GM$1,0),0)</f>
        <v>0</v>
      </c>
      <c r="GN945" s="22">
        <f>IF(HB944&gt;0,ROUND($GD$1*$GN$1,2),0)</f>
        <v>0</v>
      </c>
      <c r="GO945" s="22">
        <f>IF(HB944&gt;0,ROUND($GD$1*$GO$1,2),0)</f>
        <v>0</v>
      </c>
      <c r="GP945" s="22">
        <f>IF(HB944&gt;0,ROUND($GD$1*$GP$1,2),0)</f>
        <v>0</v>
      </c>
      <c r="GQ945" s="15">
        <f>IF(HB944&gt;0,GK945+SUM(GM945:GP945),0)</f>
        <v>0</v>
      </c>
      <c r="GR945" s="22">
        <f>IF(HB944&gt;0,ROUND(GQ945/12,2),0)</f>
        <v>0</v>
      </c>
      <c r="GS945" s="9">
        <f>INT(GR945)</f>
        <v>0</v>
      </c>
      <c r="GT945" s="23">
        <f>INT((GR945-GS945)*10)/10</f>
        <v>0</v>
      </c>
      <c r="GU945" s="17">
        <f>GR945-GS945-GT945</f>
        <v>0</v>
      </c>
      <c r="GV945" s="23">
        <f>IF(OR(GU945=0.05,GU945=0),GU945,IF(AND(GU945&gt;0.051,GU945&lt;0.1),0.1,IF(AND(GU945&gt;0.001,GU945&lt;0.05),0.05,GU945)))</f>
        <v>0</v>
      </c>
      <c r="GW945" s="23">
        <f>GS945+GT945+GV945</f>
        <v>0</v>
      </c>
      <c r="GX945">
        <f>IF(HB944&gt;0,GX944,0)</f>
        <v>0</v>
      </c>
      <c r="GY945" s="7">
        <f>ROUND(GD945+GJ945+GW945+GX945,2)</f>
        <v>0</v>
      </c>
      <c r="GZ945" s="7">
        <f>IF(AND(GY945&gt;0,GY946=0),GY945,0)</f>
        <v>0</v>
      </c>
      <c r="HA945" s="7">
        <f>IF(HB944&gt;0,HA944,0)</f>
        <v>0</v>
      </c>
      <c r="HB945" s="7">
        <f>IF(ROUND(GY945-HA945,2)&gt;0,ROUND(GY945-HA945,2),0)</f>
        <v>0</v>
      </c>
    </row>
    <row r="946" spans="1:235">
      <c r="BB946">
        <v>944</v>
      </c>
      <c r="BC946" s="7">
        <f>IF(BW945&gt;0,BC945-1000,BC945)</f>
        <v>0</v>
      </c>
      <c r="BD946" s="20">
        <f>IF(BW945&gt;0,ROUND(PMT($F$92/12,$F$96*12,-BC946),5),0)</f>
        <v>0</v>
      </c>
      <c r="BE946" s="15">
        <f>IF(BW945&gt;0,ROUND(BC946*$E$1/1000,2),0)</f>
        <v>0</v>
      </c>
      <c r="BF946" s="15">
        <f>IF(BW945&gt;0,ROUND(MIN(BC946,$F$168)*$BF$1,2),0)</f>
        <v>0</v>
      </c>
      <c r="BG946" s="22">
        <v>0</v>
      </c>
      <c r="BH946" s="22">
        <f>IF(BW945&gt;0,ROUND(MIN(BC946,$F$168)*$BH$1,0),0)</f>
        <v>0</v>
      </c>
      <c r="BI946" s="22">
        <f>IF(BW945&gt;0,ROUND(MIN(BC946,$F$168)*$BI$1,2),0)</f>
        <v>0</v>
      </c>
      <c r="BJ946" s="22">
        <f>IF(BW945&gt;0,ROUND(MIN(BC946,$F$168)*$BJ$1,2),0)</f>
        <v>0</v>
      </c>
      <c r="BK946" s="22">
        <f>IF(BW945&gt;0,ROUND(MIN(BC946,$F$168)*$BK$1,2),0)</f>
        <v>0</v>
      </c>
      <c r="BL946" s="15">
        <f>IF(BW945&gt;0,BF946+SUM(BH946:BK946),0)</f>
        <v>0</v>
      </c>
      <c r="BM946" s="22">
        <f>IF(BW945&gt;0,ROUND(BL946/12,2),0)</f>
        <v>0</v>
      </c>
      <c r="BN946" s="9">
        <f>INT(BM946)</f>
        <v>0</v>
      </c>
      <c r="BO946" s="23">
        <f>INT((BM946-BN946)*10)/10</f>
        <v>0</v>
      </c>
      <c r="BP946" s="17">
        <f>BM946-BN946-BO946</f>
        <v>0</v>
      </c>
      <c r="BQ946" s="23">
        <f>IF(OR(BP946=0.05,BP946=0),BP946,IF(AND(BP946&gt;0.051,BP946&lt;0.1),0.1,IF(AND(BP946&gt;0.001,BP946&lt;0.05),0.05,BP946)))</f>
        <v>0</v>
      </c>
      <c r="BR946" s="23">
        <f>BN946+BO946+BQ946</f>
        <v>0</v>
      </c>
      <c r="BS946">
        <f>IF(BW945&gt;0,BS945,0)</f>
        <v>0</v>
      </c>
      <c r="BT946" s="7">
        <f>SUM(BD946:BE946)+BR946+BS946</f>
        <v>0</v>
      </c>
      <c r="BU946" s="7">
        <f>IF(AND(BT946&gt;0,BT947=0),BT946,0)</f>
        <v>0</v>
      </c>
      <c r="BV946" s="7">
        <f>IF(BW945&gt;0,BV945,0)</f>
        <v>0</v>
      </c>
      <c r="BW946" s="7">
        <f>IF(ROUND(BT946-BV946,2)&gt;0,ROUND(BT946-BV946,2),0)</f>
        <v>0</v>
      </c>
      <c r="CB946">
        <v>944</v>
      </c>
      <c r="CC946" s="7">
        <f>IF(DB945&gt;0,CC945-1000,CC945)</f>
        <v>0</v>
      </c>
      <c r="CD946" s="20">
        <f>IF(DB945&gt;0,ROUND(PMT($F$92/12,$F$96*12,-CC946),5),0)</f>
        <v>0</v>
      </c>
      <c r="CE946" s="15">
        <f>IF(DB945&gt;0,ROUND(CC946*$CE$1/1000,2),0)</f>
        <v>0</v>
      </c>
      <c r="CF946" s="9">
        <f>INT(CE946)</f>
        <v>0</v>
      </c>
      <c r="CG946" s="23">
        <f>INT((CE946-CF946)*10)/10</f>
        <v>0</v>
      </c>
      <c r="CH946" s="17">
        <f>CE946-CF946-CG946</f>
        <v>0</v>
      </c>
      <c r="CI946" s="23">
        <f>IF(OR(CH946=0.05,CH946=0),CH946,IF(AND(CH946&gt;0.051,CH946&lt;0.1),0.1,IF(AND(CH946&gt;0.001,CH946&lt;0.05),0.05,CH946)))</f>
        <v>0</v>
      </c>
      <c r="CJ946" s="23">
        <f>CF946+CG946+CI946</f>
        <v>0</v>
      </c>
      <c r="CK946" s="15">
        <f>IF(DB945&gt;0,ROUND($CD$1*$CK$1,2),0)</f>
        <v>0</v>
      </c>
      <c r="CL946" s="22">
        <v>0</v>
      </c>
      <c r="CM946" s="22">
        <f>IF(DB945&gt;0,ROUND($CD$1*$CM$1,2),0)</f>
        <v>0</v>
      </c>
      <c r="CN946" s="22">
        <f>IF(DB945&gt;0,ROUND($CD$1*$CN$1,2),0)</f>
        <v>0</v>
      </c>
      <c r="CO946" s="22">
        <f>IF(DB945&gt;0,ROUND($CD$1*$CO$1,2),0)</f>
        <v>0</v>
      </c>
      <c r="CP946" s="22">
        <f>IF(DB945&gt;0,ROUND($CD$1*$CP$1,2),0)</f>
        <v>0</v>
      </c>
      <c r="CQ946" s="15">
        <f>IF(DB945&gt;0,CK946+SUM(CM946:CP946),0)</f>
        <v>0</v>
      </c>
      <c r="CR946" s="22">
        <f>IF(DB945&gt;0,ROUND(CQ946/12,2),0)</f>
        <v>0</v>
      </c>
      <c r="CS946" s="9">
        <f>INT(CR946)</f>
        <v>0</v>
      </c>
      <c r="CT946" s="23">
        <f>INT((CR946-CS946)*10)/10</f>
        <v>0</v>
      </c>
      <c r="CU946" s="17">
        <f>CR946-CS946-CT946</f>
        <v>0</v>
      </c>
      <c r="CV946" s="23">
        <f>IF(OR(CU946=0.05,CU946=0),CU946,IF(AND(CU946&gt;0.051,CU946&lt;0.1),0.1,IF(AND(CU946&gt;0.001,CU946&lt;0.05),0.05,CU946)))</f>
        <v>0</v>
      </c>
      <c r="CW946" s="23">
        <f>CS946+CT946+CV946</f>
        <v>0</v>
      </c>
      <c r="CX946">
        <f>IF(DB945&gt;0,CX945,0)</f>
        <v>0</v>
      </c>
      <c r="CY946" s="7">
        <f>ROUND(CD946+CJ946+CW946+CX946,2)</f>
        <v>0</v>
      </c>
      <c r="CZ946" s="7">
        <f>IF(AND(CY946&gt;0,CY947=0),CY946,0)</f>
        <v>0</v>
      </c>
      <c r="DA946" s="7">
        <f>IF(DB945&gt;0,DA945,0)</f>
        <v>0</v>
      </c>
      <c r="DB946" s="7">
        <f>IF(ROUND(CY946-DA946,2)&gt;0,ROUND(CY946-DA946,2),0)</f>
        <v>0</v>
      </c>
      <c r="EB946">
        <v>944</v>
      </c>
      <c r="EC946" s="7">
        <f>IF(FB945&gt;0,EC945-1000,EC945)</f>
        <v>0</v>
      </c>
      <c r="ED946" s="20">
        <f>IF(FB945&gt;0,ROUND(PMT($F$92/12,$F$96*12,-EC946),5),0)</f>
        <v>0</v>
      </c>
      <c r="EE946" s="15">
        <f>IF(FB945&gt;0,ROUND(EC946*$EE$1/1000,2),0)</f>
        <v>0</v>
      </c>
      <c r="EF946" s="9">
        <f>INT(EE946)</f>
        <v>0</v>
      </c>
      <c r="EG946" s="23">
        <f>INT((EE946-EF946)*10)/10</f>
        <v>0</v>
      </c>
      <c r="EH946" s="17">
        <f>EE946-EF946-EG946</f>
        <v>0</v>
      </c>
      <c r="EI946" s="23">
        <f>IF(OR(EH946=0.05,EH946=0),EH946,IF(AND(EH946&gt;0.051,EH946&lt;0.1),0.1,IF(AND(EH946&gt;0.001,EH946&lt;0.05),0.05,EH946)))</f>
        <v>0</v>
      </c>
      <c r="EJ946" s="23">
        <f>EF946+EG946+EI946</f>
        <v>0</v>
      </c>
      <c r="EK946" s="15">
        <f>IF(FB945&gt;0,ROUND($ED$1*$EK$1,2),0)</f>
        <v>0</v>
      </c>
      <c r="EL946" s="22">
        <v>0</v>
      </c>
      <c r="EM946" s="22">
        <f>IF(FB945&gt;0,ROUND($ED$1*$EM$1,0),0)</f>
        <v>0</v>
      </c>
      <c r="EN946" s="22">
        <f>IF(FB945&gt;0,ROUND($ED$1*$EN$1,2),0)</f>
        <v>0</v>
      </c>
      <c r="EO946" s="22">
        <f>IF(FB945&gt;0,ROUND($ED$1*$EO$1,2),0)</f>
        <v>0</v>
      </c>
      <c r="EP946" s="22">
        <f>IF(FB945&gt;0,ROUND($ED$1*$EP$1,2),0)</f>
        <v>0</v>
      </c>
      <c r="EQ946" s="15">
        <f>IF(FB945&gt;0,EK946+SUM(EM946:EP946),0)</f>
        <v>0</v>
      </c>
      <c r="ER946" s="22">
        <f>IF(FB945&gt;0,ROUND(EQ946/12,2),0)</f>
        <v>0</v>
      </c>
      <c r="ES946" s="9">
        <f>INT(ER946)</f>
        <v>0</v>
      </c>
      <c r="ET946" s="23">
        <f>INT((ER946-ES946)*10)/10</f>
        <v>0</v>
      </c>
      <c r="EU946" s="17">
        <f>ER946-ES946-ET946</f>
        <v>0</v>
      </c>
      <c r="EV946" s="23">
        <f>IF(OR(EU946=0.05,EU946=0),EU946,IF(AND(EU946&gt;0.051,EU946&lt;0.1),0.1,IF(AND(EU946&gt;0.001,EU946&lt;0.05),0.05,EU946)))</f>
        <v>0</v>
      </c>
      <c r="EW946" s="23">
        <f>ES946+ET946+EV946</f>
        <v>0</v>
      </c>
      <c r="EX946">
        <f>IF(FB945&gt;0,EX945,0)</f>
        <v>0</v>
      </c>
      <c r="EY946" s="7">
        <f>ROUND(ED946+EJ946+EW946+EX946,2)</f>
        <v>0</v>
      </c>
      <c r="EZ946" s="7">
        <f>IF(AND(EY946&gt;0,EY947=0),EY946,0)</f>
        <v>0</v>
      </c>
      <c r="FA946" s="7">
        <f>IF(FB945&gt;0,FA945,0)</f>
        <v>0</v>
      </c>
      <c r="FB946" s="7">
        <f>IF(ROUND(EY946-FA946,2)&gt;0,ROUND(EY946-FA946,2),0)</f>
        <v>0</v>
      </c>
      <c r="GB946">
        <v>944</v>
      </c>
      <c r="GC946" s="7">
        <f>IF(HB945&gt;0,GC945-1000,GC945)</f>
        <v>0</v>
      </c>
      <c r="GD946" s="20">
        <f>IF(HB945&gt;0,ROUND(PMT($F$92/12,$F$96*12,-GC946),5),0)</f>
        <v>0</v>
      </c>
      <c r="GE946" s="15">
        <f>IF(HB945&gt;0,ROUND(GC946*$GE$1/1000,2),0)</f>
        <v>0</v>
      </c>
      <c r="GF946" s="9">
        <f>INT(GE946)</f>
        <v>0</v>
      </c>
      <c r="GG946" s="23">
        <f>INT((GE946-GF946)*10)/10</f>
        <v>0</v>
      </c>
      <c r="GH946" s="17">
        <f>GE946-GF946-GG946</f>
        <v>0</v>
      </c>
      <c r="GI946" s="23">
        <f>IF(OR(GH946=0.05,GH946=0),GH946,IF(AND(GH946&gt;0.051,GH946&lt;0.1),0.1,IF(AND(GH946&gt;0.001,GH946&lt;0.05),0.05,GH946)))</f>
        <v>0</v>
      </c>
      <c r="GJ946" s="23">
        <f>GF946+GG946+GI946</f>
        <v>0</v>
      </c>
      <c r="GK946" s="15">
        <f>IF(HB945&gt;0,ROUND($GD$1*$GK$1,2),0)</f>
        <v>0</v>
      </c>
      <c r="GL946" s="22">
        <v>0</v>
      </c>
      <c r="GM946" s="22">
        <f>IF(HB945&gt;0,ROUND($GD$1*$GM$1,0),0)</f>
        <v>0</v>
      </c>
      <c r="GN946" s="22">
        <f>IF(HB945&gt;0,ROUND($GD$1*$GN$1,2),0)</f>
        <v>0</v>
      </c>
      <c r="GO946" s="22">
        <f>IF(HB945&gt;0,ROUND($GD$1*$GO$1,2),0)</f>
        <v>0</v>
      </c>
      <c r="GP946" s="22">
        <f>IF(HB945&gt;0,ROUND($GD$1*$GP$1,2),0)</f>
        <v>0</v>
      </c>
      <c r="GQ946" s="15">
        <f>IF(HB945&gt;0,GK946+SUM(GM946:GP946),0)</f>
        <v>0</v>
      </c>
      <c r="GR946" s="22">
        <f>IF(HB945&gt;0,ROUND(GQ946/12,2),0)</f>
        <v>0</v>
      </c>
      <c r="GS946" s="9">
        <f>INT(GR946)</f>
        <v>0</v>
      </c>
      <c r="GT946" s="23">
        <f>INT((GR946-GS946)*10)/10</f>
        <v>0</v>
      </c>
      <c r="GU946" s="17">
        <f>GR946-GS946-GT946</f>
        <v>0</v>
      </c>
      <c r="GV946" s="23">
        <f>IF(OR(GU946=0.05,GU946=0),GU946,IF(AND(GU946&gt;0.051,GU946&lt;0.1),0.1,IF(AND(GU946&gt;0.001,GU946&lt;0.05),0.05,GU946)))</f>
        <v>0</v>
      </c>
      <c r="GW946" s="23">
        <f>GS946+GT946+GV946</f>
        <v>0</v>
      </c>
      <c r="GX946">
        <f>IF(HB945&gt;0,GX945,0)</f>
        <v>0</v>
      </c>
      <c r="GY946" s="7">
        <f>ROUND(GD946+GJ946+GW946+GX946,2)</f>
        <v>0</v>
      </c>
      <c r="GZ946" s="7">
        <f>IF(AND(GY946&gt;0,GY947=0),GY946,0)</f>
        <v>0</v>
      </c>
      <c r="HA946" s="7">
        <f>IF(HB945&gt;0,HA945,0)</f>
        <v>0</v>
      </c>
      <c r="HB946" s="7">
        <f>IF(ROUND(GY946-HA946,2)&gt;0,ROUND(GY946-HA946,2),0)</f>
        <v>0</v>
      </c>
    </row>
    <row r="947" spans="1:235">
      <c r="BB947">
        <v>945</v>
      </c>
      <c r="BC947" s="7">
        <f>IF(BW946&gt;0,BC946-1000,BC946)</f>
        <v>0</v>
      </c>
      <c r="BD947" s="20">
        <f>IF(BW946&gt;0,ROUND(PMT($F$92/12,$F$96*12,-BC947),5),0)</f>
        <v>0</v>
      </c>
      <c r="BE947" s="15">
        <f>IF(BW946&gt;0,ROUND(BC947*$E$1/1000,2),0)</f>
        <v>0</v>
      </c>
      <c r="BF947" s="15">
        <f>IF(BW946&gt;0,ROUND(MIN(BC947,$F$168)*$BF$1,2),0)</f>
        <v>0</v>
      </c>
      <c r="BG947" s="22">
        <v>0</v>
      </c>
      <c r="BH947" s="22">
        <f>IF(BW946&gt;0,ROUND(MIN(BC947,$F$168)*$BH$1,0),0)</f>
        <v>0</v>
      </c>
      <c r="BI947" s="22">
        <f>IF(BW946&gt;0,ROUND(MIN(BC947,$F$168)*$BI$1,2),0)</f>
        <v>0</v>
      </c>
      <c r="BJ947" s="22">
        <f>IF(BW946&gt;0,ROUND(MIN(BC947,$F$168)*$BJ$1,2),0)</f>
        <v>0</v>
      </c>
      <c r="BK947" s="22">
        <f>IF(BW946&gt;0,ROUND(MIN(BC947,$F$168)*$BK$1,2),0)</f>
        <v>0</v>
      </c>
      <c r="BL947" s="15">
        <f>IF(BW946&gt;0,BF947+SUM(BH947:BK947),0)</f>
        <v>0</v>
      </c>
      <c r="BM947" s="22">
        <f>IF(BW946&gt;0,ROUND(BL947/12,2),0)</f>
        <v>0</v>
      </c>
      <c r="BN947" s="9">
        <f>INT(BM947)</f>
        <v>0</v>
      </c>
      <c r="BO947" s="23">
        <f>INT((BM947-BN947)*10)/10</f>
        <v>0</v>
      </c>
      <c r="BP947" s="17">
        <f>BM947-BN947-BO947</f>
        <v>0</v>
      </c>
      <c r="BQ947" s="23">
        <f>IF(OR(BP947=0.05,BP947=0),BP947,IF(AND(BP947&gt;0.051,BP947&lt;0.1),0.1,IF(AND(BP947&gt;0.001,BP947&lt;0.05),0.05,BP947)))</f>
        <v>0</v>
      </c>
      <c r="BR947" s="23">
        <f>BN947+BO947+BQ947</f>
        <v>0</v>
      </c>
      <c r="BS947">
        <f>IF(BW946&gt;0,BS946,0)</f>
        <v>0</v>
      </c>
      <c r="BT947" s="7">
        <f>SUM(BD947:BE947)+BR947+BS947</f>
        <v>0</v>
      </c>
      <c r="BU947" s="7">
        <f>IF(AND(BT947&gt;0,BT948=0),BT947,0)</f>
        <v>0</v>
      </c>
      <c r="BV947" s="7">
        <f>IF(BW946&gt;0,BV946,0)</f>
        <v>0</v>
      </c>
      <c r="BW947" s="7">
        <f>IF(ROUND(BT947-BV947,2)&gt;0,ROUND(BT947-BV947,2),0)</f>
        <v>0</v>
      </c>
      <c r="CB947">
        <v>945</v>
      </c>
      <c r="CC947" s="7">
        <f>IF(DB946&gt;0,CC946-1000,CC946)</f>
        <v>0</v>
      </c>
      <c r="CD947" s="20">
        <f>IF(DB946&gt;0,ROUND(PMT($F$92/12,$F$96*12,-CC947),5),0)</f>
        <v>0</v>
      </c>
      <c r="CE947" s="15">
        <f>IF(DB946&gt;0,ROUND(CC947*$CE$1/1000,2),0)</f>
        <v>0</v>
      </c>
      <c r="CF947" s="9">
        <f>INT(CE947)</f>
        <v>0</v>
      </c>
      <c r="CG947" s="23">
        <f>INT((CE947-CF947)*10)/10</f>
        <v>0</v>
      </c>
      <c r="CH947" s="17">
        <f>CE947-CF947-CG947</f>
        <v>0</v>
      </c>
      <c r="CI947" s="23">
        <f>IF(OR(CH947=0.05,CH947=0),CH947,IF(AND(CH947&gt;0.051,CH947&lt;0.1),0.1,IF(AND(CH947&gt;0.001,CH947&lt;0.05),0.05,CH947)))</f>
        <v>0</v>
      </c>
      <c r="CJ947" s="23">
        <f>CF947+CG947+CI947</f>
        <v>0</v>
      </c>
      <c r="CK947" s="15">
        <f>IF(DB946&gt;0,ROUND($CD$1*$CK$1,2),0)</f>
        <v>0</v>
      </c>
      <c r="CL947" s="22">
        <v>0</v>
      </c>
      <c r="CM947" s="22">
        <f>IF(DB946&gt;0,ROUND($CD$1*$CM$1,2),0)</f>
        <v>0</v>
      </c>
      <c r="CN947" s="22">
        <f>IF(DB946&gt;0,ROUND($CD$1*$CN$1,2),0)</f>
        <v>0</v>
      </c>
      <c r="CO947" s="22">
        <f>IF(DB946&gt;0,ROUND($CD$1*$CO$1,2),0)</f>
        <v>0</v>
      </c>
      <c r="CP947" s="22">
        <f>IF(DB946&gt;0,ROUND($CD$1*$CP$1,2),0)</f>
        <v>0</v>
      </c>
      <c r="CQ947" s="15">
        <f>IF(DB946&gt;0,CK947+SUM(CM947:CP947),0)</f>
        <v>0</v>
      </c>
      <c r="CR947" s="22">
        <f>IF(DB946&gt;0,ROUND(CQ947/12,2),0)</f>
        <v>0</v>
      </c>
      <c r="CS947" s="9">
        <f>INT(CR947)</f>
        <v>0</v>
      </c>
      <c r="CT947" s="23">
        <f>INT((CR947-CS947)*10)/10</f>
        <v>0</v>
      </c>
      <c r="CU947" s="17">
        <f>CR947-CS947-CT947</f>
        <v>0</v>
      </c>
      <c r="CV947" s="23">
        <f>IF(OR(CU947=0.05,CU947=0),CU947,IF(AND(CU947&gt;0.051,CU947&lt;0.1),0.1,IF(AND(CU947&gt;0.001,CU947&lt;0.05),0.05,CU947)))</f>
        <v>0</v>
      </c>
      <c r="CW947" s="23">
        <f>CS947+CT947+CV947</f>
        <v>0</v>
      </c>
      <c r="CX947">
        <f>IF(DB946&gt;0,CX946,0)</f>
        <v>0</v>
      </c>
      <c r="CY947" s="7">
        <f>ROUND(CD947+CJ947+CW947+CX947,2)</f>
        <v>0</v>
      </c>
      <c r="CZ947" s="7">
        <f>IF(AND(CY947&gt;0,CY948=0),CY947,0)</f>
        <v>0</v>
      </c>
      <c r="DA947" s="7">
        <f>IF(DB946&gt;0,DA946,0)</f>
        <v>0</v>
      </c>
      <c r="DB947" s="7">
        <f>IF(ROUND(CY947-DA947,2)&gt;0,ROUND(CY947-DA947,2),0)</f>
        <v>0</v>
      </c>
      <c r="EB947">
        <v>945</v>
      </c>
      <c r="EC947" s="7">
        <f>IF(FB946&gt;0,EC946-1000,EC946)</f>
        <v>0</v>
      </c>
      <c r="ED947" s="20">
        <f>IF(FB946&gt;0,ROUND(PMT($F$92/12,$F$96*12,-EC947),5),0)</f>
        <v>0</v>
      </c>
      <c r="EE947" s="15">
        <f>IF(FB946&gt;0,ROUND(EC947*$EE$1/1000,2),0)</f>
        <v>0</v>
      </c>
      <c r="EF947" s="9">
        <f>INT(EE947)</f>
        <v>0</v>
      </c>
      <c r="EG947" s="23">
        <f>INT((EE947-EF947)*10)/10</f>
        <v>0</v>
      </c>
      <c r="EH947" s="17">
        <f>EE947-EF947-EG947</f>
        <v>0</v>
      </c>
      <c r="EI947" s="23">
        <f>IF(OR(EH947=0.05,EH947=0),EH947,IF(AND(EH947&gt;0.051,EH947&lt;0.1),0.1,IF(AND(EH947&gt;0.001,EH947&lt;0.05),0.05,EH947)))</f>
        <v>0</v>
      </c>
      <c r="EJ947" s="23">
        <f>EF947+EG947+EI947</f>
        <v>0</v>
      </c>
      <c r="EK947" s="15">
        <f>IF(FB946&gt;0,ROUND($ED$1*$EK$1,2),0)</f>
        <v>0</v>
      </c>
      <c r="EL947" s="22">
        <v>0</v>
      </c>
      <c r="EM947" s="22">
        <f>IF(FB946&gt;0,ROUND($ED$1*$EM$1,0),0)</f>
        <v>0</v>
      </c>
      <c r="EN947" s="22">
        <f>IF(FB946&gt;0,ROUND($ED$1*$EN$1,2),0)</f>
        <v>0</v>
      </c>
      <c r="EO947" s="22">
        <f>IF(FB946&gt;0,ROUND($ED$1*$EO$1,2),0)</f>
        <v>0</v>
      </c>
      <c r="EP947" s="22">
        <f>IF(FB946&gt;0,ROUND($ED$1*$EP$1,2),0)</f>
        <v>0</v>
      </c>
      <c r="EQ947" s="15">
        <f>IF(FB946&gt;0,EK947+SUM(EM947:EP947),0)</f>
        <v>0</v>
      </c>
      <c r="ER947" s="22">
        <f>IF(FB946&gt;0,ROUND(EQ947/12,2),0)</f>
        <v>0</v>
      </c>
      <c r="ES947" s="9">
        <f>INT(ER947)</f>
        <v>0</v>
      </c>
      <c r="ET947" s="23">
        <f>INT((ER947-ES947)*10)/10</f>
        <v>0</v>
      </c>
      <c r="EU947" s="17">
        <f>ER947-ES947-ET947</f>
        <v>0</v>
      </c>
      <c r="EV947" s="23">
        <f>IF(OR(EU947=0.05,EU947=0),EU947,IF(AND(EU947&gt;0.051,EU947&lt;0.1),0.1,IF(AND(EU947&gt;0.001,EU947&lt;0.05),0.05,EU947)))</f>
        <v>0</v>
      </c>
      <c r="EW947" s="23">
        <f>ES947+ET947+EV947</f>
        <v>0</v>
      </c>
      <c r="EX947">
        <f>IF(FB946&gt;0,EX946,0)</f>
        <v>0</v>
      </c>
      <c r="EY947" s="7">
        <f>ROUND(ED947+EJ947+EW947+EX947,2)</f>
        <v>0</v>
      </c>
      <c r="EZ947" s="7">
        <f>IF(AND(EY947&gt;0,EY948=0),EY947,0)</f>
        <v>0</v>
      </c>
      <c r="FA947" s="7">
        <f>IF(FB946&gt;0,FA946,0)</f>
        <v>0</v>
      </c>
      <c r="FB947" s="7">
        <f>IF(ROUND(EY947-FA947,2)&gt;0,ROUND(EY947-FA947,2),0)</f>
        <v>0</v>
      </c>
      <c r="GB947">
        <v>945</v>
      </c>
      <c r="GC947" s="7">
        <f>IF(HB946&gt;0,GC946-1000,GC946)</f>
        <v>0</v>
      </c>
      <c r="GD947" s="20">
        <f>IF(HB946&gt;0,ROUND(PMT($F$92/12,$F$96*12,-GC947),5),0)</f>
        <v>0</v>
      </c>
      <c r="GE947" s="15">
        <f>IF(HB946&gt;0,ROUND(GC947*$GE$1/1000,2),0)</f>
        <v>0</v>
      </c>
      <c r="GF947" s="9">
        <f>INT(GE947)</f>
        <v>0</v>
      </c>
      <c r="GG947" s="23">
        <f>INT((GE947-GF947)*10)/10</f>
        <v>0</v>
      </c>
      <c r="GH947" s="17">
        <f>GE947-GF947-GG947</f>
        <v>0</v>
      </c>
      <c r="GI947" s="23">
        <f>IF(OR(GH947=0.05,GH947=0),GH947,IF(AND(GH947&gt;0.051,GH947&lt;0.1),0.1,IF(AND(GH947&gt;0.001,GH947&lt;0.05),0.05,GH947)))</f>
        <v>0</v>
      </c>
      <c r="GJ947" s="23">
        <f>GF947+GG947+GI947</f>
        <v>0</v>
      </c>
      <c r="GK947" s="15">
        <f>IF(HB946&gt;0,ROUND($GD$1*$GK$1,2),0)</f>
        <v>0</v>
      </c>
      <c r="GL947" s="22">
        <v>0</v>
      </c>
      <c r="GM947" s="22">
        <f>IF(HB946&gt;0,ROUND($GD$1*$GM$1,0),0)</f>
        <v>0</v>
      </c>
      <c r="GN947" s="22">
        <f>IF(HB946&gt;0,ROUND($GD$1*$GN$1,2),0)</f>
        <v>0</v>
      </c>
      <c r="GO947" s="22">
        <f>IF(HB946&gt;0,ROUND($GD$1*$GO$1,2),0)</f>
        <v>0</v>
      </c>
      <c r="GP947" s="22">
        <f>IF(HB946&gt;0,ROUND($GD$1*$GP$1,2),0)</f>
        <v>0</v>
      </c>
      <c r="GQ947" s="15">
        <f>IF(HB946&gt;0,GK947+SUM(GM947:GP947),0)</f>
        <v>0</v>
      </c>
      <c r="GR947" s="22">
        <f>IF(HB946&gt;0,ROUND(GQ947/12,2),0)</f>
        <v>0</v>
      </c>
      <c r="GS947" s="9">
        <f>INT(GR947)</f>
        <v>0</v>
      </c>
      <c r="GT947" s="23">
        <f>INT((GR947-GS947)*10)/10</f>
        <v>0</v>
      </c>
      <c r="GU947" s="17">
        <f>GR947-GS947-GT947</f>
        <v>0</v>
      </c>
      <c r="GV947" s="23">
        <f>IF(OR(GU947=0.05,GU947=0),GU947,IF(AND(GU947&gt;0.051,GU947&lt;0.1),0.1,IF(AND(GU947&gt;0.001,GU947&lt;0.05),0.05,GU947)))</f>
        <v>0</v>
      </c>
      <c r="GW947" s="23">
        <f>GS947+GT947+GV947</f>
        <v>0</v>
      </c>
      <c r="GX947">
        <f>IF(HB946&gt;0,GX946,0)</f>
        <v>0</v>
      </c>
      <c r="GY947" s="7">
        <f>ROUND(GD947+GJ947+GW947+GX947,2)</f>
        <v>0</v>
      </c>
      <c r="GZ947" s="7">
        <f>IF(AND(GY947&gt;0,GY948=0),GY947,0)</f>
        <v>0</v>
      </c>
      <c r="HA947" s="7">
        <f>IF(HB946&gt;0,HA946,0)</f>
        <v>0</v>
      </c>
      <c r="HB947" s="7">
        <f>IF(ROUND(GY947-HA947,2)&gt;0,ROUND(GY947-HA947,2),0)</f>
        <v>0</v>
      </c>
    </row>
    <row r="948" spans="1:235">
      <c r="BB948">
        <v>946</v>
      </c>
      <c r="BC948" s="7">
        <f>IF(BW947&gt;0,BC947-1000,BC947)</f>
        <v>0</v>
      </c>
      <c r="BD948" s="20">
        <f>IF(BW947&gt;0,ROUND(PMT($F$92/12,$F$96*12,-BC948),5),0)</f>
        <v>0</v>
      </c>
      <c r="BE948" s="15">
        <f>IF(BW947&gt;0,ROUND(BC948*$E$1/1000,2),0)</f>
        <v>0</v>
      </c>
      <c r="BF948" s="15">
        <f>IF(BW947&gt;0,ROUND(MIN(BC948,$F$168)*$BF$1,2),0)</f>
        <v>0</v>
      </c>
      <c r="BG948" s="22">
        <v>0</v>
      </c>
      <c r="BH948" s="22">
        <f>IF(BW947&gt;0,ROUND(MIN(BC948,$F$168)*$BH$1,0),0)</f>
        <v>0</v>
      </c>
      <c r="BI948" s="22">
        <f>IF(BW947&gt;0,ROUND(MIN(BC948,$F$168)*$BI$1,2),0)</f>
        <v>0</v>
      </c>
      <c r="BJ948" s="22">
        <f>IF(BW947&gt;0,ROUND(MIN(BC948,$F$168)*$BJ$1,2),0)</f>
        <v>0</v>
      </c>
      <c r="BK948" s="22">
        <f>IF(BW947&gt;0,ROUND(MIN(BC948,$F$168)*$BK$1,2),0)</f>
        <v>0</v>
      </c>
      <c r="BL948" s="15">
        <f>IF(BW947&gt;0,BF948+SUM(BH948:BK948),0)</f>
        <v>0</v>
      </c>
      <c r="BM948" s="22">
        <f>IF(BW947&gt;0,ROUND(BL948/12,2),0)</f>
        <v>0</v>
      </c>
      <c r="BN948" s="9">
        <f>INT(BM948)</f>
        <v>0</v>
      </c>
      <c r="BO948" s="23">
        <f>INT((BM948-BN948)*10)/10</f>
        <v>0</v>
      </c>
      <c r="BP948" s="17">
        <f>BM948-BN948-BO948</f>
        <v>0</v>
      </c>
      <c r="BQ948" s="23">
        <f>IF(OR(BP948=0.05,BP948=0),BP948,IF(AND(BP948&gt;0.051,BP948&lt;0.1),0.1,IF(AND(BP948&gt;0.001,BP948&lt;0.05),0.05,BP948)))</f>
        <v>0</v>
      </c>
      <c r="BR948" s="23">
        <f>BN948+BO948+BQ948</f>
        <v>0</v>
      </c>
      <c r="BS948">
        <f>IF(BW947&gt;0,BS947,0)</f>
        <v>0</v>
      </c>
      <c r="BT948" s="7">
        <f>SUM(BD948:BE948)+BR948+BS948</f>
        <v>0</v>
      </c>
      <c r="BU948" s="7">
        <f>IF(AND(BT948&gt;0,BT949=0),BT948,0)</f>
        <v>0</v>
      </c>
      <c r="BV948" s="7">
        <f>IF(BW947&gt;0,BV947,0)</f>
        <v>0</v>
      </c>
      <c r="BW948" s="7">
        <f>IF(ROUND(BT948-BV948,2)&gt;0,ROUND(BT948-BV948,2),0)</f>
        <v>0</v>
      </c>
      <c r="CB948">
        <v>946</v>
      </c>
      <c r="CC948" s="7">
        <f>IF(DB947&gt;0,CC947-1000,CC947)</f>
        <v>0</v>
      </c>
      <c r="CD948" s="20">
        <f>IF(DB947&gt;0,ROUND(PMT($F$92/12,$F$96*12,-CC948),5),0)</f>
        <v>0</v>
      </c>
      <c r="CE948" s="15">
        <f>IF(DB947&gt;0,ROUND(CC948*$CE$1/1000,2),0)</f>
        <v>0</v>
      </c>
      <c r="CF948" s="9">
        <f>INT(CE948)</f>
        <v>0</v>
      </c>
      <c r="CG948" s="23">
        <f>INT((CE948-CF948)*10)/10</f>
        <v>0</v>
      </c>
      <c r="CH948" s="17">
        <f>CE948-CF948-CG948</f>
        <v>0</v>
      </c>
      <c r="CI948" s="23">
        <f>IF(OR(CH948=0.05,CH948=0),CH948,IF(AND(CH948&gt;0.051,CH948&lt;0.1),0.1,IF(AND(CH948&gt;0.001,CH948&lt;0.05),0.05,CH948)))</f>
        <v>0</v>
      </c>
      <c r="CJ948" s="23">
        <f>CF948+CG948+CI948</f>
        <v>0</v>
      </c>
      <c r="CK948" s="15">
        <f>IF(DB947&gt;0,ROUND($CD$1*$CK$1,2),0)</f>
        <v>0</v>
      </c>
      <c r="CL948" s="22">
        <v>0</v>
      </c>
      <c r="CM948" s="22">
        <f>IF(DB947&gt;0,ROUND($CD$1*$CM$1,2),0)</f>
        <v>0</v>
      </c>
      <c r="CN948" s="22">
        <f>IF(DB947&gt;0,ROUND($CD$1*$CN$1,2),0)</f>
        <v>0</v>
      </c>
      <c r="CO948" s="22">
        <f>IF(DB947&gt;0,ROUND($CD$1*$CO$1,2),0)</f>
        <v>0</v>
      </c>
      <c r="CP948" s="22">
        <f>IF(DB947&gt;0,ROUND($CD$1*$CP$1,2),0)</f>
        <v>0</v>
      </c>
      <c r="CQ948" s="15">
        <f>IF(DB947&gt;0,CK948+SUM(CM948:CP948),0)</f>
        <v>0</v>
      </c>
      <c r="CR948" s="22">
        <f>IF(DB947&gt;0,ROUND(CQ948/12,2),0)</f>
        <v>0</v>
      </c>
      <c r="CS948" s="9">
        <f>INT(CR948)</f>
        <v>0</v>
      </c>
      <c r="CT948" s="23">
        <f>INT((CR948-CS948)*10)/10</f>
        <v>0</v>
      </c>
      <c r="CU948" s="17">
        <f>CR948-CS948-CT948</f>
        <v>0</v>
      </c>
      <c r="CV948" s="23">
        <f>IF(OR(CU948=0.05,CU948=0),CU948,IF(AND(CU948&gt;0.051,CU948&lt;0.1),0.1,IF(AND(CU948&gt;0.001,CU948&lt;0.05),0.05,CU948)))</f>
        <v>0</v>
      </c>
      <c r="CW948" s="23">
        <f>CS948+CT948+CV948</f>
        <v>0</v>
      </c>
      <c r="CX948">
        <f>IF(DB947&gt;0,CX947,0)</f>
        <v>0</v>
      </c>
      <c r="CY948" s="7">
        <f>ROUND(CD948+CJ948+CW948+CX948,2)</f>
        <v>0</v>
      </c>
      <c r="CZ948" s="7">
        <f>IF(AND(CY948&gt;0,CY949=0),CY948,0)</f>
        <v>0</v>
      </c>
      <c r="DA948" s="7">
        <f>IF(DB947&gt;0,DA947,0)</f>
        <v>0</v>
      </c>
      <c r="DB948" s="7">
        <f>IF(ROUND(CY948-DA948,2)&gt;0,ROUND(CY948-DA948,2),0)</f>
        <v>0</v>
      </c>
      <c r="EB948">
        <v>946</v>
      </c>
      <c r="EC948" s="7">
        <f>IF(FB947&gt;0,EC947-1000,EC947)</f>
        <v>0</v>
      </c>
      <c r="ED948" s="20">
        <f>IF(FB947&gt;0,ROUND(PMT($F$92/12,$F$96*12,-EC948),5),0)</f>
        <v>0</v>
      </c>
      <c r="EE948" s="15">
        <f>IF(FB947&gt;0,ROUND(EC948*$EE$1/1000,2),0)</f>
        <v>0</v>
      </c>
      <c r="EF948" s="9">
        <f>INT(EE948)</f>
        <v>0</v>
      </c>
      <c r="EG948" s="23">
        <f>INT((EE948-EF948)*10)/10</f>
        <v>0</v>
      </c>
      <c r="EH948" s="17">
        <f>EE948-EF948-EG948</f>
        <v>0</v>
      </c>
      <c r="EI948" s="23">
        <f>IF(OR(EH948=0.05,EH948=0),EH948,IF(AND(EH948&gt;0.051,EH948&lt;0.1),0.1,IF(AND(EH948&gt;0.001,EH948&lt;0.05),0.05,EH948)))</f>
        <v>0</v>
      </c>
      <c r="EJ948" s="23">
        <f>EF948+EG948+EI948</f>
        <v>0</v>
      </c>
      <c r="EK948" s="15">
        <f>IF(FB947&gt;0,ROUND($ED$1*$EK$1,2),0)</f>
        <v>0</v>
      </c>
      <c r="EL948" s="22">
        <v>0</v>
      </c>
      <c r="EM948" s="22">
        <f>IF(FB947&gt;0,ROUND($ED$1*$EM$1,0),0)</f>
        <v>0</v>
      </c>
      <c r="EN948" s="22">
        <f>IF(FB947&gt;0,ROUND($ED$1*$EN$1,2),0)</f>
        <v>0</v>
      </c>
      <c r="EO948" s="22">
        <f>IF(FB947&gt;0,ROUND($ED$1*$EO$1,2),0)</f>
        <v>0</v>
      </c>
      <c r="EP948" s="22">
        <f>IF(FB947&gt;0,ROUND($ED$1*$EP$1,2),0)</f>
        <v>0</v>
      </c>
      <c r="EQ948" s="15">
        <f>IF(FB947&gt;0,EK948+SUM(EM948:EP948),0)</f>
        <v>0</v>
      </c>
      <c r="ER948" s="22">
        <f>IF(FB947&gt;0,ROUND(EQ948/12,2),0)</f>
        <v>0</v>
      </c>
      <c r="ES948" s="9">
        <f>INT(ER948)</f>
        <v>0</v>
      </c>
      <c r="ET948" s="23">
        <f>INT((ER948-ES948)*10)/10</f>
        <v>0</v>
      </c>
      <c r="EU948" s="17">
        <f>ER948-ES948-ET948</f>
        <v>0</v>
      </c>
      <c r="EV948" s="23">
        <f>IF(OR(EU948=0.05,EU948=0),EU948,IF(AND(EU948&gt;0.051,EU948&lt;0.1),0.1,IF(AND(EU948&gt;0.001,EU948&lt;0.05),0.05,EU948)))</f>
        <v>0</v>
      </c>
      <c r="EW948" s="23">
        <f>ES948+ET948+EV948</f>
        <v>0</v>
      </c>
      <c r="EX948">
        <f>IF(FB947&gt;0,EX947,0)</f>
        <v>0</v>
      </c>
      <c r="EY948" s="7">
        <f>ROUND(ED948+EJ948+EW948+EX948,2)</f>
        <v>0</v>
      </c>
      <c r="EZ948" s="7">
        <f>IF(AND(EY948&gt;0,EY949=0),EY948,0)</f>
        <v>0</v>
      </c>
      <c r="FA948" s="7">
        <f>IF(FB947&gt;0,FA947,0)</f>
        <v>0</v>
      </c>
      <c r="FB948" s="7">
        <f>IF(ROUND(EY948-FA948,2)&gt;0,ROUND(EY948-FA948,2),0)</f>
        <v>0</v>
      </c>
      <c r="GB948">
        <v>946</v>
      </c>
      <c r="GC948" s="7">
        <f>IF(HB947&gt;0,GC947-1000,GC947)</f>
        <v>0</v>
      </c>
      <c r="GD948" s="20">
        <f>IF(HB947&gt;0,ROUND(PMT($F$92/12,$F$96*12,-GC948),5),0)</f>
        <v>0</v>
      </c>
      <c r="GE948" s="15">
        <f>IF(HB947&gt;0,ROUND(GC948*$GE$1/1000,2),0)</f>
        <v>0</v>
      </c>
      <c r="GF948" s="9">
        <f>INT(GE948)</f>
        <v>0</v>
      </c>
      <c r="GG948" s="23">
        <f>INT((GE948-GF948)*10)/10</f>
        <v>0</v>
      </c>
      <c r="GH948" s="17">
        <f>GE948-GF948-GG948</f>
        <v>0</v>
      </c>
      <c r="GI948" s="23">
        <f>IF(OR(GH948=0.05,GH948=0),GH948,IF(AND(GH948&gt;0.051,GH948&lt;0.1),0.1,IF(AND(GH948&gt;0.001,GH948&lt;0.05),0.05,GH948)))</f>
        <v>0</v>
      </c>
      <c r="GJ948" s="23">
        <f>GF948+GG948+GI948</f>
        <v>0</v>
      </c>
      <c r="GK948" s="15">
        <f>IF(HB947&gt;0,ROUND($GD$1*$GK$1,2),0)</f>
        <v>0</v>
      </c>
      <c r="GL948" s="22">
        <v>0</v>
      </c>
      <c r="GM948" s="22">
        <f>IF(HB947&gt;0,ROUND($GD$1*$GM$1,0),0)</f>
        <v>0</v>
      </c>
      <c r="GN948" s="22">
        <f>IF(HB947&gt;0,ROUND($GD$1*$GN$1,2),0)</f>
        <v>0</v>
      </c>
      <c r="GO948" s="22">
        <f>IF(HB947&gt;0,ROUND($GD$1*$GO$1,2),0)</f>
        <v>0</v>
      </c>
      <c r="GP948" s="22">
        <f>IF(HB947&gt;0,ROUND($GD$1*$GP$1,2),0)</f>
        <v>0</v>
      </c>
      <c r="GQ948" s="15">
        <f>IF(HB947&gt;0,GK948+SUM(GM948:GP948),0)</f>
        <v>0</v>
      </c>
      <c r="GR948" s="22">
        <f>IF(HB947&gt;0,ROUND(GQ948/12,2),0)</f>
        <v>0</v>
      </c>
      <c r="GS948" s="9">
        <f>INT(GR948)</f>
        <v>0</v>
      </c>
      <c r="GT948" s="23">
        <f>INT((GR948-GS948)*10)/10</f>
        <v>0</v>
      </c>
      <c r="GU948" s="17">
        <f>GR948-GS948-GT948</f>
        <v>0</v>
      </c>
      <c r="GV948" s="23">
        <f>IF(OR(GU948=0.05,GU948=0),GU948,IF(AND(GU948&gt;0.051,GU948&lt;0.1),0.1,IF(AND(GU948&gt;0.001,GU948&lt;0.05),0.05,GU948)))</f>
        <v>0</v>
      </c>
      <c r="GW948" s="23">
        <f>GS948+GT948+GV948</f>
        <v>0</v>
      </c>
      <c r="GX948">
        <f>IF(HB947&gt;0,GX947,0)</f>
        <v>0</v>
      </c>
      <c r="GY948" s="7">
        <f>ROUND(GD948+GJ948+GW948+GX948,2)</f>
        <v>0</v>
      </c>
      <c r="GZ948" s="7">
        <f>IF(AND(GY948&gt;0,GY949=0),GY948,0)</f>
        <v>0</v>
      </c>
      <c r="HA948" s="7">
        <f>IF(HB947&gt;0,HA947,0)</f>
        <v>0</v>
      </c>
      <c r="HB948" s="7">
        <f>IF(ROUND(GY948-HA948,2)&gt;0,ROUND(GY948-HA948,2),0)</f>
        <v>0</v>
      </c>
    </row>
    <row r="949" spans="1:235">
      <c r="BB949">
        <v>947</v>
      </c>
      <c r="BC949" s="7">
        <f>IF(BW948&gt;0,BC948-1000,BC948)</f>
        <v>0</v>
      </c>
      <c r="BD949" s="20">
        <f>IF(BW948&gt;0,ROUND(PMT($F$92/12,$F$96*12,-BC949),5),0)</f>
        <v>0</v>
      </c>
      <c r="BE949" s="15">
        <f>IF(BW948&gt;0,ROUND(BC949*$E$1/1000,2),0)</f>
        <v>0</v>
      </c>
      <c r="BF949" s="15">
        <f>IF(BW948&gt;0,ROUND(MIN(BC949,$F$168)*$BF$1,2),0)</f>
        <v>0</v>
      </c>
      <c r="BG949" s="22">
        <v>0</v>
      </c>
      <c r="BH949" s="22">
        <f>IF(BW948&gt;0,ROUND(MIN(BC949,$F$168)*$BH$1,0),0)</f>
        <v>0</v>
      </c>
      <c r="BI949" s="22">
        <f>IF(BW948&gt;0,ROUND(MIN(BC949,$F$168)*$BI$1,2),0)</f>
        <v>0</v>
      </c>
      <c r="BJ949" s="22">
        <f>IF(BW948&gt;0,ROUND(MIN(BC949,$F$168)*$BJ$1,2),0)</f>
        <v>0</v>
      </c>
      <c r="BK949" s="22">
        <f>IF(BW948&gt;0,ROUND(MIN(BC949,$F$168)*$BK$1,2),0)</f>
        <v>0</v>
      </c>
      <c r="BL949" s="15">
        <f>IF(BW948&gt;0,BF949+SUM(BH949:BK949),0)</f>
        <v>0</v>
      </c>
      <c r="BM949" s="22">
        <f>IF(BW948&gt;0,ROUND(BL949/12,2),0)</f>
        <v>0</v>
      </c>
      <c r="BN949" s="9">
        <f>INT(BM949)</f>
        <v>0</v>
      </c>
      <c r="BO949" s="23">
        <f>INT((BM949-BN949)*10)/10</f>
        <v>0</v>
      </c>
      <c r="BP949" s="17">
        <f>BM949-BN949-BO949</f>
        <v>0</v>
      </c>
      <c r="BQ949" s="23">
        <f>IF(OR(BP949=0.05,BP949=0),BP949,IF(AND(BP949&gt;0.051,BP949&lt;0.1),0.1,IF(AND(BP949&gt;0.001,BP949&lt;0.05),0.05,BP949)))</f>
        <v>0</v>
      </c>
      <c r="BR949" s="23">
        <f>BN949+BO949+BQ949</f>
        <v>0</v>
      </c>
      <c r="BS949">
        <f>IF(BW948&gt;0,BS948,0)</f>
        <v>0</v>
      </c>
      <c r="BT949" s="7">
        <f>SUM(BD949:BE949)+BR949+BS949</f>
        <v>0</v>
      </c>
      <c r="BU949" s="7">
        <f>IF(AND(BT949&gt;0,BT950=0),BT949,0)</f>
        <v>0</v>
      </c>
      <c r="BV949" s="7">
        <f>IF(BW948&gt;0,BV948,0)</f>
        <v>0</v>
      </c>
      <c r="BW949" s="7">
        <f>IF(ROUND(BT949-BV949,2)&gt;0,ROUND(BT949-BV949,2),0)</f>
        <v>0</v>
      </c>
      <c r="CB949">
        <v>947</v>
      </c>
      <c r="CC949" s="7">
        <f>IF(DB948&gt;0,CC948-1000,CC948)</f>
        <v>0</v>
      </c>
      <c r="CD949" s="20">
        <f>IF(DB948&gt;0,ROUND(PMT($F$92/12,$F$96*12,-CC949),5),0)</f>
        <v>0</v>
      </c>
      <c r="CE949" s="15">
        <f>IF(DB948&gt;0,ROUND(CC949*$CE$1/1000,2),0)</f>
        <v>0</v>
      </c>
      <c r="CF949" s="9">
        <f>INT(CE949)</f>
        <v>0</v>
      </c>
      <c r="CG949" s="23">
        <f>INT((CE949-CF949)*10)/10</f>
        <v>0</v>
      </c>
      <c r="CH949" s="17">
        <f>CE949-CF949-CG949</f>
        <v>0</v>
      </c>
      <c r="CI949" s="23">
        <f>IF(OR(CH949=0.05,CH949=0),CH949,IF(AND(CH949&gt;0.051,CH949&lt;0.1),0.1,IF(AND(CH949&gt;0.001,CH949&lt;0.05),0.05,CH949)))</f>
        <v>0</v>
      </c>
      <c r="CJ949" s="23">
        <f>CF949+CG949+CI949</f>
        <v>0</v>
      </c>
      <c r="CK949" s="15">
        <f>IF(DB948&gt;0,ROUND($CD$1*$CK$1,2),0)</f>
        <v>0</v>
      </c>
      <c r="CL949" s="22">
        <v>0</v>
      </c>
      <c r="CM949" s="22">
        <f>IF(DB948&gt;0,ROUND($CD$1*$CM$1,2),0)</f>
        <v>0</v>
      </c>
      <c r="CN949" s="22">
        <f>IF(DB948&gt;0,ROUND($CD$1*$CN$1,2),0)</f>
        <v>0</v>
      </c>
      <c r="CO949" s="22">
        <f>IF(DB948&gt;0,ROUND($CD$1*$CO$1,2),0)</f>
        <v>0</v>
      </c>
      <c r="CP949" s="22">
        <f>IF(DB948&gt;0,ROUND($CD$1*$CP$1,2),0)</f>
        <v>0</v>
      </c>
      <c r="CQ949" s="15">
        <f>IF(DB948&gt;0,CK949+SUM(CM949:CP949),0)</f>
        <v>0</v>
      </c>
      <c r="CR949" s="22">
        <f>IF(DB948&gt;0,ROUND(CQ949/12,2),0)</f>
        <v>0</v>
      </c>
      <c r="CS949" s="9">
        <f>INT(CR949)</f>
        <v>0</v>
      </c>
      <c r="CT949" s="23">
        <f>INT((CR949-CS949)*10)/10</f>
        <v>0</v>
      </c>
      <c r="CU949" s="17">
        <f>CR949-CS949-CT949</f>
        <v>0</v>
      </c>
      <c r="CV949" s="23">
        <f>IF(OR(CU949=0.05,CU949=0),CU949,IF(AND(CU949&gt;0.051,CU949&lt;0.1),0.1,IF(AND(CU949&gt;0.001,CU949&lt;0.05),0.05,CU949)))</f>
        <v>0</v>
      </c>
      <c r="CW949" s="23">
        <f>CS949+CT949+CV949</f>
        <v>0</v>
      </c>
      <c r="CX949">
        <f>IF(DB948&gt;0,CX948,0)</f>
        <v>0</v>
      </c>
      <c r="CY949" s="7">
        <f>ROUND(CD949+CJ949+CW949+CX949,2)</f>
        <v>0</v>
      </c>
      <c r="CZ949" s="7">
        <f>IF(AND(CY949&gt;0,CY950=0),CY949,0)</f>
        <v>0</v>
      </c>
      <c r="DA949" s="7">
        <f>IF(DB948&gt;0,DA948,0)</f>
        <v>0</v>
      </c>
      <c r="DB949" s="7">
        <f>IF(ROUND(CY949-DA949,2)&gt;0,ROUND(CY949-DA949,2),0)</f>
        <v>0</v>
      </c>
      <c r="EB949">
        <v>947</v>
      </c>
      <c r="EC949" s="7">
        <f>IF(FB948&gt;0,EC948-1000,EC948)</f>
        <v>0</v>
      </c>
      <c r="ED949" s="20">
        <f>IF(FB948&gt;0,ROUND(PMT($F$92/12,$F$96*12,-EC949),5),0)</f>
        <v>0</v>
      </c>
      <c r="EE949" s="15">
        <f>IF(FB948&gt;0,ROUND(EC949*$EE$1/1000,2),0)</f>
        <v>0</v>
      </c>
      <c r="EF949" s="9">
        <f>INT(EE949)</f>
        <v>0</v>
      </c>
      <c r="EG949" s="23">
        <f>INT((EE949-EF949)*10)/10</f>
        <v>0</v>
      </c>
      <c r="EH949" s="17">
        <f>EE949-EF949-EG949</f>
        <v>0</v>
      </c>
      <c r="EI949" s="23">
        <f>IF(OR(EH949=0.05,EH949=0),EH949,IF(AND(EH949&gt;0.051,EH949&lt;0.1),0.1,IF(AND(EH949&gt;0.001,EH949&lt;0.05),0.05,EH949)))</f>
        <v>0</v>
      </c>
      <c r="EJ949" s="23">
        <f>EF949+EG949+EI949</f>
        <v>0</v>
      </c>
      <c r="EK949" s="15">
        <f>IF(FB948&gt;0,ROUND($ED$1*$EK$1,2),0)</f>
        <v>0</v>
      </c>
      <c r="EL949" s="22">
        <v>0</v>
      </c>
      <c r="EM949" s="22">
        <f>IF(FB948&gt;0,ROUND($ED$1*$EM$1,0),0)</f>
        <v>0</v>
      </c>
      <c r="EN949" s="22">
        <f>IF(FB948&gt;0,ROUND($ED$1*$EN$1,2),0)</f>
        <v>0</v>
      </c>
      <c r="EO949" s="22">
        <f>IF(FB948&gt;0,ROUND($ED$1*$EO$1,2),0)</f>
        <v>0</v>
      </c>
      <c r="EP949" s="22">
        <f>IF(FB948&gt;0,ROUND($ED$1*$EP$1,2),0)</f>
        <v>0</v>
      </c>
      <c r="EQ949" s="15">
        <f>IF(FB948&gt;0,EK949+SUM(EM949:EP949),0)</f>
        <v>0</v>
      </c>
      <c r="ER949" s="22">
        <f>IF(FB948&gt;0,ROUND(EQ949/12,2),0)</f>
        <v>0</v>
      </c>
      <c r="ES949" s="9">
        <f>INT(ER949)</f>
        <v>0</v>
      </c>
      <c r="ET949" s="23">
        <f>INT((ER949-ES949)*10)/10</f>
        <v>0</v>
      </c>
      <c r="EU949" s="17">
        <f>ER949-ES949-ET949</f>
        <v>0</v>
      </c>
      <c r="EV949" s="23">
        <f>IF(OR(EU949=0.05,EU949=0),EU949,IF(AND(EU949&gt;0.051,EU949&lt;0.1),0.1,IF(AND(EU949&gt;0.001,EU949&lt;0.05),0.05,EU949)))</f>
        <v>0</v>
      </c>
      <c r="EW949" s="23">
        <f>ES949+ET949+EV949</f>
        <v>0</v>
      </c>
      <c r="EX949">
        <f>IF(FB948&gt;0,EX948,0)</f>
        <v>0</v>
      </c>
      <c r="EY949" s="7">
        <f>ROUND(ED949+EJ949+EW949+EX949,2)</f>
        <v>0</v>
      </c>
      <c r="EZ949" s="7">
        <f>IF(AND(EY949&gt;0,EY950=0),EY949,0)</f>
        <v>0</v>
      </c>
      <c r="FA949" s="7">
        <f>IF(FB948&gt;0,FA948,0)</f>
        <v>0</v>
      </c>
      <c r="FB949" s="7">
        <f>IF(ROUND(EY949-FA949,2)&gt;0,ROUND(EY949-FA949,2),0)</f>
        <v>0</v>
      </c>
      <c r="GB949">
        <v>947</v>
      </c>
      <c r="GC949" s="7">
        <f>IF(HB948&gt;0,GC948-1000,GC948)</f>
        <v>0</v>
      </c>
      <c r="GD949" s="20">
        <f>IF(HB948&gt;0,ROUND(PMT($F$92/12,$F$96*12,-GC949),5),0)</f>
        <v>0</v>
      </c>
      <c r="GE949" s="15">
        <f>IF(HB948&gt;0,ROUND(GC949*$GE$1/1000,2),0)</f>
        <v>0</v>
      </c>
      <c r="GF949" s="9">
        <f>INT(GE949)</f>
        <v>0</v>
      </c>
      <c r="GG949" s="23">
        <f>INT((GE949-GF949)*10)/10</f>
        <v>0</v>
      </c>
      <c r="GH949" s="17">
        <f>GE949-GF949-GG949</f>
        <v>0</v>
      </c>
      <c r="GI949" s="23">
        <f>IF(OR(GH949=0.05,GH949=0),GH949,IF(AND(GH949&gt;0.051,GH949&lt;0.1),0.1,IF(AND(GH949&gt;0.001,GH949&lt;0.05),0.05,GH949)))</f>
        <v>0</v>
      </c>
      <c r="GJ949" s="23">
        <f>GF949+GG949+GI949</f>
        <v>0</v>
      </c>
      <c r="GK949" s="15">
        <f>IF(HB948&gt;0,ROUND($GD$1*$GK$1,2),0)</f>
        <v>0</v>
      </c>
      <c r="GL949" s="22">
        <v>0</v>
      </c>
      <c r="GM949" s="22">
        <f>IF(HB948&gt;0,ROUND($GD$1*$GM$1,0),0)</f>
        <v>0</v>
      </c>
      <c r="GN949" s="22">
        <f>IF(HB948&gt;0,ROUND($GD$1*$GN$1,2),0)</f>
        <v>0</v>
      </c>
      <c r="GO949" s="22">
        <f>IF(HB948&gt;0,ROUND($GD$1*$GO$1,2),0)</f>
        <v>0</v>
      </c>
      <c r="GP949" s="22">
        <f>IF(HB948&gt;0,ROUND($GD$1*$GP$1,2),0)</f>
        <v>0</v>
      </c>
      <c r="GQ949" s="15">
        <f>IF(HB948&gt;0,GK949+SUM(GM949:GP949),0)</f>
        <v>0</v>
      </c>
      <c r="GR949" s="22">
        <f>IF(HB948&gt;0,ROUND(GQ949/12,2),0)</f>
        <v>0</v>
      </c>
      <c r="GS949" s="9">
        <f>INT(GR949)</f>
        <v>0</v>
      </c>
      <c r="GT949" s="23">
        <f>INT((GR949-GS949)*10)/10</f>
        <v>0</v>
      </c>
      <c r="GU949" s="17">
        <f>GR949-GS949-GT949</f>
        <v>0</v>
      </c>
      <c r="GV949" s="23">
        <f>IF(OR(GU949=0.05,GU949=0),GU949,IF(AND(GU949&gt;0.051,GU949&lt;0.1),0.1,IF(AND(GU949&gt;0.001,GU949&lt;0.05),0.05,GU949)))</f>
        <v>0</v>
      </c>
      <c r="GW949" s="23">
        <f>GS949+GT949+GV949</f>
        <v>0</v>
      </c>
      <c r="GX949">
        <f>IF(HB948&gt;0,GX948,0)</f>
        <v>0</v>
      </c>
      <c r="GY949" s="7">
        <f>ROUND(GD949+GJ949+GW949+GX949,2)</f>
        <v>0</v>
      </c>
      <c r="GZ949" s="7">
        <f>IF(AND(GY949&gt;0,GY950=0),GY949,0)</f>
        <v>0</v>
      </c>
      <c r="HA949" s="7">
        <f>IF(HB948&gt;0,HA948,0)</f>
        <v>0</v>
      </c>
      <c r="HB949" s="7">
        <f>IF(ROUND(GY949-HA949,2)&gt;0,ROUND(GY949-HA949,2),0)</f>
        <v>0</v>
      </c>
    </row>
    <row r="950" spans="1:235">
      <c r="BB950">
        <v>948</v>
      </c>
      <c r="BC950" s="7">
        <f>IF(BW949&gt;0,BC949-1000,BC949)</f>
        <v>0</v>
      </c>
      <c r="BD950" s="20">
        <f>IF(BW949&gt;0,ROUND(PMT($F$92/12,$F$96*12,-BC950),5),0)</f>
        <v>0</v>
      </c>
      <c r="BE950" s="15">
        <f>IF(BW949&gt;0,ROUND(BC950*$E$1/1000,2),0)</f>
        <v>0</v>
      </c>
      <c r="BF950" s="15">
        <f>IF(BW949&gt;0,ROUND(MIN(BC950,$F$168)*$BF$1,2),0)</f>
        <v>0</v>
      </c>
      <c r="BG950" s="22">
        <v>0</v>
      </c>
      <c r="BH950" s="22">
        <f>IF(BW949&gt;0,ROUND(MIN(BC950,$F$168)*$BH$1,0),0)</f>
        <v>0</v>
      </c>
      <c r="BI950" s="22">
        <f>IF(BW949&gt;0,ROUND(MIN(BC950,$F$168)*$BI$1,2),0)</f>
        <v>0</v>
      </c>
      <c r="BJ950" s="22">
        <f>IF(BW949&gt;0,ROUND(MIN(BC950,$F$168)*$BJ$1,2),0)</f>
        <v>0</v>
      </c>
      <c r="BK950" s="22">
        <f>IF(BW949&gt;0,ROUND(MIN(BC950,$F$168)*$BK$1,2),0)</f>
        <v>0</v>
      </c>
      <c r="BL950" s="15">
        <f>IF(BW949&gt;0,BF950+SUM(BH950:BK950),0)</f>
        <v>0</v>
      </c>
      <c r="BM950" s="22">
        <f>IF(BW949&gt;0,ROUND(BL950/12,2),0)</f>
        <v>0</v>
      </c>
      <c r="BN950" s="9">
        <f>INT(BM950)</f>
        <v>0</v>
      </c>
      <c r="BO950" s="23">
        <f>INT((BM950-BN950)*10)/10</f>
        <v>0</v>
      </c>
      <c r="BP950" s="17">
        <f>BM950-BN950-BO950</f>
        <v>0</v>
      </c>
      <c r="BQ950" s="23">
        <f>IF(OR(BP950=0.05,BP950=0),BP950,IF(AND(BP950&gt;0.051,BP950&lt;0.1),0.1,IF(AND(BP950&gt;0.001,BP950&lt;0.05),0.05,BP950)))</f>
        <v>0</v>
      </c>
      <c r="BR950" s="23">
        <f>BN950+BO950+BQ950</f>
        <v>0</v>
      </c>
      <c r="BS950">
        <f>IF(BW949&gt;0,BS949,0)</f>
        <v>0</v>
      </c>
      <c r="BT950" s="7">
        <f>SUM(BD950:BE950)+BR950+BS950</f>
        <v>0</v>
      </c>
      <c r="BU950" s="7">
        <f>IF(AND(BT950&gt;0,BT951=0),BT950,0)</f>
        <v>0</v>
      </c>
      <c r="BV950" s="7">
        <f>IF(BW949&gt;0,BV949,0)</f>
        <v>0</v>
      </c>
      <c r="BW950" s="7">
        <f>IF(ROUND(BT950-BV950,2)&gt;0,ROUND(BT950-BV950,2),0)</f>
        <v>0</v>
      </c>
      <c r="CB950">
        <v>948</v>
      </c>
      <c r="CC950" s="7">
        <f>IF(DB949&gt;0,CC949-1000,CC949)</f>
        <v>0</v>
      </c>
      <c r="CD950" s="20">
        <f>IF(DB949&gt;0,ROUND(PMT($F$92/12,$F$96*12,-CC950),5),0)</f>
        <v>0</v>
      </c>
      <c r="CE950" s="15">
        <f>IF(DB949&gt;0,ROUND(CC950*$CE$1/1000,2),0)</f>
        <v>0</v>
      </c>
      <c r="CF950" s="9">
        <f>INT(CE950)</f>
        <v>0</v>
      </c>
      <c r="CG950" s="23">
        <f>INT((CE950-CF950)*10)/10</f>
        <v>0</v>
      </c>
      <c r="CH950" s="17">
        <f>CE950-CF950-CG950</f>
        <v>0</v>
      </c>
      <c r="CI950" s="23">
        <f>IF(OR(CH950=0.05,CH950=0),CH950,IF(AND(CH950&gt;0.051,CH950&lt;0.1),0.1,IF(AND(CH950&gt;0.001,CH950&lt;0.05),0.05,CH950)))</f>
        <v>0</v>
      </c>
      <c r="CJ950" s="23">
        <f>CF950+CG950+CI950</f>
        <v>0</v>
      </c>
      <c r="CK950" s="15">
        <f>IF(DB949&gt;0,ROUND($CD$1*$CK$1,2),0)</f>
        <v>0</v>
      </c>
      <c r="CL950" s="22">
        <v>0</v>
      </c>
      <c r="CM950" s="22">
        <f>IF(DB949&gt;0,ROUND($CD$1*$CM$1,2),0)</f>
        <v>0</v>
      </c>
      <c r="CN950" s="22">
        <f>IF(DB949&gt;0,ROUND($CD$1*$CN$1,2),0)</f>
        <v>0</v>
      </c>
      <c r="CO950" s="22">
        <f>IF(DB949&gt;0,ROUND($CD$1*$CO$1,2),0)</f>
        <v>0</v>
      </c>
      <c r="CP950" s="22">
        <f>IF(DB949&gt;0,ROUND($CD$1*$CP$1,2),0)</f>
        <v>0</v>
      </c>
      <c r="CQ950" s="15">
        <f>IF(DB949&gt;0,CK950+SUM(CM950:CP950),0)</f>
        <v>0</v>
      </c>
      <c r="CR950" s="22">
        <f>IF(DB949&gt;0,ROUND(CQ950/12,2),0)</f>
        <v>0</v>
      </c>
      <c r="CS950" s="9">
        <f>INT(CR950)</f>
        <v>0</v>
      </c>
      <c r="CT950" s="23">
        <f>INT((CR950-CS950)*10)/10</f>
        <v>0</v>
      </c>
      <c r="CU950" s="17">
        <f>CR950-CS950-CT950</f>
        <v>0</v>
      </c>
      <c r="CV950" s="23">
        <f>IF(OR(CU950=0.05,CU950=0),CU950,IF(AND(CU950&gt;0.051,CU950&lt;0.1),0.1,IF(AND(CU950&gt;0.001,CU950&lt;0.05),0.05,CU950)))</f>
        <v>0</v>
      </c>
      <c r="CW950" s="23">
        <f>CS950+CT950+CV950</f>
        <v>0</v>
      </c>
      <c r="CX950">
        <f>IF(DB949&gt;0,CX949,0)</f>
        <v>0</v>
      </c>
      <c r="CY950" s="7">
        <f>ROUND(CD950+CJ950+CW950+CX950,2)</f>
        <v>0</v>
      </c>
      <c r="CZ950" s="7">
        <f>IF(AND(CY950&gt;0,CY951=0),CY950,0)</f>
        <v>0</v>
      </c>
      <c r="DA950" s="7">
        <f>IF(DB949&gt;0,DA949,0)</f>
        <v>0</v>
      </c>
      <c r="DB950" s="7">
        <f>IF(ROUND(CY950-DA950,2)&gt;0,ROUND(CY950-DA950,2),0)</f>
        <v>0</v>
      </c>
      <c r="EB950">
        <v>948</v>
      </c>
      <c r="EC950" s="7">
        <f>IF(FB949&gt;0,EC949-1000,EC949)</f>
        <v>0</v>
      </c>
      <c r="ED950" s="20">
        <f>IF(FB949&gt;0,ROUND(PMT($F$92/12,$F$96*12,-EC950),5),0)</f>
        <v>0</v>
      </c>
      <c r="EE950" s="15">
        <f>IF(FB949&gt;0,ROUND(EC950*$EE$1/1000,2),0)</f>
        <v>0</v>
      </c>
      <c r="EF950" s="9">
        <f>INT(EE950)</f>
        <v>0</v>
      </c>
      <c r="EG950" s="23">
        <f>INT((EE950-EF950)*10)/10</f>
        <v>0</v>
      </c>
      <c r="EH950" s="17">
        <f>EE950-EF950-EG950</f>
        <v>0</v>
      </c>
      <c r="EI950" s="23">
        <f>IF(OR(EH950=0.05,EH950=0),EH950,IF(AND(EH950&gt;0.051,EH950&lt;0.1),0.1,IF(AND(EH950&gt;0.001,EH950&lt;0.05),0.05,EH950)))</f>
        <v>0</v>
      </c>
      <c r="EJ950" s="23">
        <f>EF950+EG950+EI950</f>
        <v>0</v>
      </c>
      <c r="EK950" s="15">
        <f>IF(FB949&gt;0,ROUND($ED$1*$EK$1,2),0)</f>
        <v>0</v>
      </c>
      <c r="EL950" s="22">
        <v>0</v>
      </c>
      <c r="EM950" s="22">
        <f>IF(FB949&gt;0,ROUND($ED$1*$EM$1,0),0)</f>
        <v>0</v>
      </c>
      <c r="EN950" s="22">
        <f>IF(FB949&gt;0,ROUND($ED$1*$EN$1,2),0)</f>
        <v>0</v>
      </c>
      <c r="EO950" s="22">
        <f>IF(FB949&gt;0,ROUND($ED$1*$EO$1,2),0)</f>
        <v>0</v>
      </c>
      <c r="EP950" s="22">
        <f>IF(FB949&gt;0,ROUND($ED$1*$EP$1,2),0)</f>
        <v>0</v>
      </c>
      <c r="EQ950" s="15">
        <f>IF(FB949&gt;0,EK950+SUM(EM950:EP950),0)</f>
        <v>0</v>
      </c>
      <c r="ER950" s="22">
        <f>IF(FB949&gt;0,ROUND(EQ950/12,2),0)</f>
        <v>0</v>
      </c>
      <c r="ES950" s="9">
        <f>INT(ER950)</f>
        <v>0</v>
      </c>
      <c r="ET950" s="23">
        <f>INT((ER950-ES950)*10)/10</f>
        <v>0</v>
      </c>
      <c r="EU950" s="17">
        <f>ER950-ES950-ET950</f>
        <v>0</v>
      </c>
      <c r="EV950" s="23">
        <f>IF(OR(EU950=0.05,EU950=0),EU950,IF(AND(EU950&gt;0.051,EU950&lt;0.1),0.1,IF(AND(EU950&gt;0.001,EU950&lt;0.05),0.05,EU950)))</f>
        <v>0</v>
      </c>
      <c r="EW950" s="23">
        <f>ES950+ET950+EV950</f>
        <v>0</v>
      </c>
      <c r="EX950">
        <f>IF(FB949&gt;0,EX949,0)</f>
        <v>0</v>
      </c>
      <c r="EY950" s="7">
        <f>ROUND(ED950+EJ950+EW950+EX950,2)</f>
        <v>0</v>
      </c>
      <c r="EZ950" s="7">
        <f>IF(AND(EY950&gt;0,EY951=0),EY950,0)</f>
        <v>0</v>
      </c>
      <c r="FA950" s="7">
        <f>IF(FB949&gt;0,FA949,0)</f>
        <v>0</v>
      </c>
      <c r="FB950" s="7">
        <f>IF(ROUND(EY950-FA950,2)&gt;0,ROUND(EY950-FA950,2),0)</f>
        <v>0</v>
      </c>
      <c r="GB950">
        <v>948</v>
      </c>
      <c r="GC950" s="7">
        <f>IF(HB949&gt;0,GC949-1000,GC949)</f>
        <v>0</v>
      </c>
      <c r="GD950" s="20">
        <f>IF(HB949&gt;0,ROUND(PMT($F$92/12,$F$96*12,-GC950),5),0)</f>
        <v>0</v>
      </c>
      <c r="GE950" s="15">
        <f>IF(HB949&gt;0,ROUND(GC950*$GE$1/1000,2),0)</f>
        <v>0</v>
      </c>
      <c r="GF950" s="9">
        <f>INT(GE950)</f>
        <v>0</v>
      </c>
      <c r="GG950" s="23">
        <f>INT((GE950-GF950)*10)/10</f>
        <v>0</v>
      </c>
      <c r="GH950" s="17">
        <f>GE950-GF950-GG950</f>
        <v>0</v>
      </c>
      <c r="GI950" s="23">
        <f>IF(OR(GH950=0.05,GH950=0),GH950,IF(AND(GH950&gt;0.051,GH950&lt;0.1),0.1,IF(AND(GH950&gt;0.001,GH950&lt;0.05),0.05,GH950)))</f>
        <v>0</v>
      </c>
      <c r="GJ950" s="23">
        <f>GF950+GG950+GI950</f>
        <v>0</v>
      </c>
      <c r="GK950" s="15">
        <f>IF(HB949&gt;0,ROUND($GD$1*$GK$1,2),0)</f>
        <v>0</v>
      </c>
      <c r="GL950" s="22">
        <v>0</v>
      </c>
      <c r="GM950" s="22">
        <f>IF(HB949&gt;0,ROUND($GD$1*$GM$1,0),0)</f>
        <v>0</v>
      </c>
      <c r="GN950" s="22">
        <f>IF(HB949&gt;0,ROUND($GD$1*$GN$1,2),0)</f>
        <v>0</v>
      </c>
      <c r="GO950" s="22">
        <f>IF(HB949&gt;0,ROUND($GD$1*$GO$1,2),0)</f>
        <v>0</v>
      </c>
      <c r="GP950" s="22">
        <f>IF(HB949&gt;0,ROUND($GD$1*$GP$1,2),0)</f>
        <v>0</v>
      </c>
      <c r="GQ950" s="15">
        <f>IF(HB949&gt;0,GK950+SUM(GM950:GP950),0)</f>
        <v>0</v>
      </c>
      <c r="GR950" s="22">
        <f>IF(HB949&gt;0,ROUND(GQ950/12,2),0)</f>
        <v>0</v>
      </c>
      <c r="GS950" s="9">
        <f>INT(GR950)</f>
        <v>0</v>
      </c>
      <c r="GT950" s="23">
        <f>INT((GR950-GS950)*10)/10</f>
        <v>0</v>
      </c>
      <c r="GU950" s="17">
        <f>GR950-GS950-GT950</f>
        <v>0</v>
      </c>
      <c r="GV950" s="23">
        <f>IF(OR(GU950=0.05,GU950=0),GU950,IF(AND(GU950&gt;0.051,GU950&lt;0.1),0.1,IF(AND(GU950&gt;0.001,GU950&lt;0.05),0.05,GU950)))</f>
        <v>0</v>
      </c>
      <c r="GW950" s="23">
        <f>GS950+GT950+GV950</f>
        <v>0</v>
      </c>
      <c r="GX950">
        <f>IF(HB949&gt;0,GX949,0)</f>
        <v>0</v>
      </c>
      <c r="GY950" s="7">
        <f>ROUND(GD950+GJ950+GW950+GX950,2)</f>
        <v>0</v>
      </c>
      <c r="GZ950" s="7">
        <f>IF(AND(GY950&gt;0,GY951=0),GY950,0)</f>
        <v>0</v>
      </c>
      <c r="HA950" s="7">
        <f>IF(HB949&gt;0,HA949,0)</f>
        <v>0</v>
      </c>
      <c r="HB950" s="7">
        <f>IF(ROUND(GY950-HA950,2)&gt;0,ROUND(GY950-HA950,2),0)</f>
        <v>0</v>
      </c>
    </row>
    <row r="951" spans="1:235">
      <c r="BB951">
        <v>949</v>
      </c>
      <c r="BC951" s="7">
        <f>IF(BW950&gt;0,BC950-1000,BC950)</f>
        <v>0</v>
      </c>
      <c r="BD951" s="20">
        <f>IF(BW950&gt;0,ROUND(PMT($F$92/12,$F$96*12,-BC951),5),0)</f>
        <v>0</v>
      </c>
      <c r="BE951" s="15">
        <f>IF(BW950&gt;0,ROUND(BC951*$E$1/1000,2),0)</f>
        <v>0</v>
      </c>
      <c r="BF951" s="15">
        <f>IF(BW950&gt;0,ROUND(MIN(BC951,$F$168)*$BF$1,2),0)</f>
        <v>0</v>
      </c>
      <c r="BG951" s="22">
        <v>0</v>
      </c>
      <c r="BH951" s="22">
        <f>IF(BW950&gt;0,ROUND(MIN(BC951,$F$168)*$BH$1,0),0)</f>
        <v>0</v>
      </c>
      <c r="BI951" s="22">
        <f>IF(BW950&gt;0,ROUND(MIN(BC951,$F$168)*$BI$1,2),0)</f>
        <v>0</v>
      </c>
      <c r="BJ951" s="22">
        <f>IF(BW950&gt;0,ROUND(MIN(BC951,$F$168)*$BJ$1,2),0)</f>
        <v>0</v>
      </c>
      <c r="BK951" s="22">
        <f>IF(BW950&gt;0,ROUND(MIN(BC951,$F$168)*$BK$1,2),0)</f>
        <v>0</v>
      </c>
      <c r="BL951" s="15">
        <f>IF(BW950&gt;0,BF951+SUM(BH951:BK951),0)</f>
        <v>0</v>
      </c>
      <c r="BM951" s="22">
        <f>IF(BW950&gt;0,ROUND(BL951/12,2),0)</f>
        <v>0</v>
      </c>
      <c r="BN951" s="9">
        <f>INT(BM951)</f>
        <v>0</v>
      </c>
      <c r="BO951" s="23">
        <f>INT((BM951-BN951)*10)/10</f>
        <v>0</v>
      </c>
      <c r="BP951" s="17">
        <f>BM951-BN951-BO951</f>
        <v>0</v>
      </c>
      <c r="BQ951" s="23">
        <f>IF(OR(BP951=0.05,BP951=0),BP951,IF(AND(BP951&gt;0.051,BP951&lt;0.1),0.1,IF(AND(BP951&gt;0.001,BP951&lt;0.05),0.05,BP951)))</f>
        <v>0</v>
      </c>
      <c r="BR951" s="23">
        <f>BN951+BO951+BQ951</f>
        <v>0</v>
      </c>
      <c r="BS951">
        <f>IF(BW950&gt;0,BS950,0)</f>
        <v>0</v>
      </c>
      <c r="BT951" s="7">
        <f>SUM(BD951:BE951)+BR951+BS951</f>
        <v>0</v>
      </c>
      <c r="BU951" s="7">
        <f>IF(AND(BT951&gt;0,BT952=0),BT951,0)</f>
        <v>0</v>
      </c>
      <c r="BV951" s="7">
        <f>IF(BW950&gt;0,BV950,0)</f>
        <v>0</v>
      </c>
      <c r="BW951" s="7">
        <f>IF(ROUND(BT951-BV951,2)&gt;0,ROUND(BT951-BV951,2),0)</f>
        <v>0</v>
      </c>
      <c r="CB951">
        <v>949</v>
      </c>
      <c r="CC951" s="7">
        <f>IF(DB950&gt;0,CC950-1000,CC950)</f>
        <v>0</v>
      </c>
      <c r="CD951" s="20">
        <f>IF(DB950&gt;0,ROUND(PMT($F$92/12,$F$96*12,-CC951),5),0)</f>
        <v>0</v>
      </c>
      <c r="CE951" s="15">
        <f>IF(DB950&gt;0,ROUND(CC951*$CE$1/1000,2),0)</f>
        <v>0</v>
      </c>
      <c r="CF951" s="9">
        <f>INT(CE951)</f>
        <v>0</v>
      </c>
      <c r="CG951" s="23">
        <f>INT((CE951-CF951)*10)/10</f>
        <v>0</v>
      </c>
      <c r="CH951" s="17">
        <f>CE951-CF951-CG951</f>
        <v>0</v>
      </c>
      <c r="CI951" s="23">
        <f>IF(OR(CH951=0.05,CH951=0),CH951,IF(AND(CH951&gt;0.051,CH951&lt;0.1),0.1,IF(AND(CH951&gt;0.001,CH951&lt;0.05),0.05,CH951)))</f>
        <v>0</v>
      </c>
      <c r="CJ951" s="23">
        <f>CF951+CG951+CI951</f>
        <v>0</v>
      </c>
      <c r="CK951" s="15">
        <f>IF(DB950&gt;0,ROUND($CD$1*$CK$1,2),0)</f>
        <v>0</v>
      </c>
      <c r="CL951" s="22">
        <v>0</v>
      </c>
      <c r="CM951" s="22">
        <f>IF(DB950&gt;0,ROUND($CD$1*$CM$1,2),0)</f>
        <v>0</v>
      </c>
      <c r="CN951" s="22">
        <f>IF(DB950&gt;0,ROUND($CD$1*$CN$1,2),0)</f>
        <v>0</v>
      </c>
      <c r="CO951" s="22">
        <f>IF(DB950&gt;0,ROUND($CD$1*$CO$1,2),0)</f>
        <v>0</v>
      </c>
      <c r="CP951" s="22">
        <f>IF(DB950&gt;0,ROUND($CD$1*$CP$1,2),0)</f>
        <v>0</v>
      </c>
      <c r="CQ951" s="15">
        <f>IF(DB950&gt;0,CK951+SUM(CM951:CP951),0)</f>
        <v>0</v>
      </c>
      <c r="CR951" s="22">
        <f>IF(DB950&gt;0,ROUND(CQ951/12,2),0)</f>
        <v>0</v>
      </c>
      <c r="CS951" s="9">
        <f>INT(CR951)</f>
        <v>0</v>
      </c>
      <c r="CT951" s="23">
        <f>INT((CR951-CS951)*10)/10</f>
        <v>0</v>
      </c>
      <c r="CU951" s="17">
        <f>CR951-CS951-CT951</f>
        <v>0</v>
      </c>
      <c r="CV951" s="23">
        <f>IF(OR(CU951=0.05,CU951=0),CU951,IF(AND(CU951&gt;0.051,CU951&lt;0.1),0.1,IF(AND(CU951&gt;0.001,CU951&lt;0.05),0.05,CU951)))</f>
        <v>0</v>
      </c>
      <c r="CW951" s="23">
        <f>CS951+CT951+CV951</f>
        <v>0</v>
      </c>
      <c r="CX951">
        <f>IF(DB950&gt;0,CX950,0)</f>
        <v>0</v>
      </c>
      <c r="CY951" s="7">
        <f>ROUND(CD951+CJ951+CW951+CX951,2)</f>
        <v>0</v>
      </c>
      <c r="CZ951" s="7">
        <f>IF(AND(CY951&gt;0,CY952=0),CY951,0)</f>
        <v>0</v>
      </c>
      <c r="DA951" s="7">
        <f>IF(DB950&gt;0,DA950,0)</f>
        <v>0</v>
      </c>
      <c r="DB951" s="7">
        <f>IF(ROUND(CY951-DA951,2)&gt;0,ROUND(CY951-DA951,2),0)</f>
        <v>0</v>
      </c>
      <c r="EB951">
        <v>949</v>
      </c>
      <c r="EC951" s="7">
        <f>IF(FB950&gt;0,EC950-1000,EC950)</f>
        <v>0</v>
      </c>
      <c r="ED951" s="20">
        <f>IF(FB950&gt;0,ROUND(PMT($F$92/12,$F$96*12,-EC951),5),0)</f>
        <v>0</v>
      </c>
      <c r="EE951" s="15">
        <f>IF(FB950&gt;0,ROUND(EC951*$EE$1/1000,2),0)</f>
        <v>0</v>
      </c>
      <c r="EF951" s="9">
        <f>INT(EE951)</f>
        <v>0</v>
      </c>
      <c r="EG951" s="23">
        <f>INT((EE951-EF951)*10)/10</f>
        <v>0</v>
      </c>
      <c r="EH951" s="17">
        <f>EE951-EF951-EG951</f>
        <v>0</v>
      </c>
      <c r="EI951" s="23">
        <f>IF(OR(EH951=0.05,EH951=0),EH951,IF(AND(EH951&gt;0.051,EH951&lt;0.1),0.1,IF(AND(EH951&gt;0.001,EH951&lt;0.05),0.05,EH951)))</f>
        <v>0</v>
      </c>
      <c r="EJ951" s="23">
        <f>EF951+EG951+EI951</f>
        <v>0</v>
      </c>
      <c r="EK951" s="15">
        <f>IF(FB950&gt;0,ROUND($ED$1*$EK$1,2),0)</f>
        <v>0</v>
      </c>
      <c r="EL951" s="22">
        <v>0</v>
      </c>
      <c r="EM951" s="22">
        <f>IF(FB950&gt;0,ROUND($ED$1*$EM$1,0),0)</f>
        <v>0</v>
      </c>
      <c r="EN951" s="22">
        <f>IF(FB950&gt;0,ROUND($ED$1*$EN$1,2),0)</f>
        <v>0</v>
      </c>
      <c r="EO951" s="22">
        <f>IF(FB950&gt;0,ROUND($ED$1*$EO$1,2),0)</f>
        <v>0</v>
      </c>
      <c r="EP951" s="22">
        <f>IF(FB950&gt;0,ROUND($ED$1*$EP$1,2),0)</f>
        <v>0</v>
      </c>
      <c r="EQ951" s="15">
        <f>IF(FB950&gt;0,EK951+SUM(EM951:EP951),0)</f>
        <v>0</v>
      </c>
      <c r="ER951" s="22">
        <f>IF(FB950&gt;0,ROUND(EQ951/12,2),0)</f>
        <v>0</v>
      </c>
      <c r="ES951" s="9">
        <f>INT(ER951)</f>
        <v>0</v>
      </c>
      <c r="ET951" s="23">
        <f>INT((ER951-ES951)*10)/10</f>
        <v>0</v>
      </c>
      <c r="EU951" s="17">
        <f>ER951-ES951-ET951</f>
        <v>0</v>
      </c>
      <c r="EV951" s="23">
        <f>IF(OR(EU951=0.05,EU951=0),EU951,IF(AND(EU951&gt;0.051,EU951&lt;0.1),0.1,IF(AND(EU951&gt;0.001,EU951&lt;0.05),0.05,EU951)))</f>
        <v>0</v>
      </c>
      <c r="EW951" s="23">
        <f>ES951+ET951+EV951</f>
        <v>0</v>
      </c>
      <c r="EX951">
        <f>IF(FB950&gt;0,EX950,0)</f>
        <v>0</v>
      </c>
      <c r="EY951" s="7">
        <f>ROUND(ED951+EJ951+EW951+EX951,2)</f>
        <v>0</v>
      </c>
      <c r="EZ951" s="7">
        <f>IF(AND(EY951&gt;0,EY952=0),EY951,0)</f>
        <v>0</v>
      </c>
      <c r="FA951" s="7">
        <f>IF(FB950&gt;0,FA950,0)</f>
        <v>0</v>
      </c>
      <c r="FB951" s="7">
        <f>IF(ROUND(EY951-FA951,2)&gt;0,ROUND(EY951-FA951,2),0)</f>
        <v>0</v>
      </c>
      <c r="GB951">
        <v>949</v>
      </c>
      <c r="GC951" s="7">
        <f>IF(HB950&gt;0,GC950-1000,GC950)</f>
        <v>0</v>
      </c>
      <c r="GD951" s="20">
        <f>IF(HB950&gt;0,ROUND(PMT($F$92/12,$F$96*12,-GC951),5),0)</f>
        <v>0</v>
      </c>
      <c r="GE951" s="15">
        <f>IF(HB950&gt;0,ROUND(GC951*$GE$1/1000,2),0)</f>
        <v>0</v>
      </c>
      <c r="GF951" s="9">
        <f>INT(GE951)</f>
        <v>0</v>
      </c>
      <c r="GG951" s="23">
        <f>INT((GE951-GF951)*10)/10</f>
        <v>0</v>
      </c>
      <c r="GH951" s="17">
        <f>GE951-GF951-GG951</f>
        <v>0</v>
      </c>
      <c r="GI951" s="23">
        <f>IF(OR(GH951=0.05,GH951=0),GH951,IF(AND(GH951&gt;0.051,GH951&lt;0.1),0.1,IF(AND(GH951&gt;0.001,GH951&lt;0.05),0.05,GH951)))</f>
        <v>0</v>
      </c>
      <c r="GJ951" s="23">
        <f>GF951+GG951+GI951</f>
        <v>0</v>
      </c>
      <c r="GK951" s="15">
        <f>IF(HB950&gt;0,ROUND($GD$1*$GK$1,2),0)</f>
        <v>0</v>
      </c>
      <c r="GL951" s="22">
        <v>0</v>
      </c>
      <c r="GM951" s="22">
        <f>IF(HB950&gt;0,ROUND($GD$1*$GM$1,0),0)</f>
        <v>0</v>
      </c>
      <c r="GN951" s="22">
        <f>IF(HB950&gt;0,ROUND($GD$1*$GN$1,2),0)</f>
        <v>0</v>
      </c>
      <c r="GO951" s="22">
        <f>IF(HB950&gt;0,ROUND($GD$1*$GO$1,2),0)</f>
        <v>0</v>
      </c>
      <c r="GP951" s="22">
        <f>IF(HB950&gt;0,ROUND($GD$1*$GP$1,2),0)</f>
        <v>0</v>
      </c>
      <c r="GQ951" s="15">
        <f>IF(HB950&gt;0,GK951+SUM(GM951:GP951),0)</f>
        <v>0</v>
      </c>
      <c r="GR951" s="22">
        <f>IF(HB950&gt;0,ROUND(GQ951/12,2),0)</f>
        <v>0</v>
      </c>
      <c r="GS951" s="9">
        <f>INT(GR951)</f>
        <v>0</v>
      </c>
      <c r="GT951" s="23">
        <f>INT((GR951-GS951)*10)/10</f>
        <v>0</v>
      </c>
      <c r="GU951" s="17">
        <f>GR951-GS951-GT951</f>
        <v>0</v>
      </c>
      <c r="GV951" s="23">
        <f>IF(OR(GU951=0.05,GU951=0),GU951,IF(AND(GU951&gt;0.051,GU951&lt;0.1),0.1,IF(AND(GU951&gt;0.001,GU951&lt;0.05),0.05,GU951)))</f>
        <v>0</v>
      </c>
      <c r="GW951" s="23">
        <f>GS951+GT951+GV951</f>
        <v>0</v>
      </c>
      <c r="GX951">
        <f>IF(HB950&gt;0,GX950,0)</f>
        <v>0</v>
      </c>
      <c r="GY951" s="7">
        <f>ROUND(GD951+GJ951+GW951+GX951,2)</f>
        <v>0</v>
      </c>
      <c r="GZ951" s="7">
        <f>IF(AND(GY951&gt;0,GY952=0),GY951,0)</f>
        <v>0</v>
      </c>
      <c r="HA951" s="7">
        <f>IF(HB950&gt;0,HA950,0)</f>
        <v>0</v>
      </c>
      <c r="HB951" s="7">
        <f>IF(ROUND(GY951-HA951,2)&gt;0,ROUND(GY951-HA951,2),0)</f>
        <v>0</v>
      </c>
    </row>
    <row r="952" spans="1:235">
      <c r="BB952">
        <v>950</v>
      </c>
      <c r="BC952" s="7">
        <f>IF(BW951&gt;0,BC951-1000,BC951)</f>
        <v>0</v>
      </c>
      <c r="BD952" s="20">
        <f>IF(BW951&gt;0,ROUND(PMT($F$92/12,$F$96*12,-BC952),5),0)</f>
        <v>0</v>
      </c>
      <c r="BE952" s="15">
        <f>IF(BW951&gt;0,ROUND(BC952*$E$1/1000,2),0)</f>
        <v>0</v>
      </c>
      <c r="BF952" s="15">
        <f>IF(BW951&gt;0,ROUND(MIN(BC952,$F$168)*$BF$1,2),0)</f>
        <v>0</v>
      </c>
      <c r="BG952" s="22">
        <v>0</v>
      </c>
      <c r="BH952" s="22">
        <f>IF(BW951&gt;0,ROUND(MIN(BC952,$F$168)*$BH$1,0),0)</f>
        <v>0</v>
      </c>
      <c r="BI952" s="22">
        <f>IF(BW951&gt;0,ROUND(MIN(BC952,$F$168)*$BI$1,2),0)</f>
        <v>0</v>
      </c>
      <c r="BJ952" s="22">
        <f>IF(BW951&gt;0,ROUND(MIN(BC952,$F$168)*$BJ$1,2),0)</f>
        <v>0</v>
      </c>
      <c r="BK952" s="22">
        <f>IF(BW951&gt;0,ROUND(MIN(BC952,$F$168)*$BK$1,2),0)</f>
        <v>0</v>
      </c>
      <c r="BL952" s="15">
        <f>IF(BW951&gt;0,BF952+SUM(BH952:BK952),0)</f>
        <v>0</v>
      </c>
      <c r="BM952" s="22">
        <f>IF(BW951&gt;0,ROUND(BL952/12,2),0)</f>
        <v>0</v>
      </c>
      <c r="BN952" s="9">
        <f>INT(BM952)</f>
        <v>0</v>
      </c>
      <c r="BO952" s="23">
        <f>INT((BM952-BN952)*10)/10</f>
        <v>0</v>
      </c>
      <c r="BP952" s="17">
        <f>BM952-BN952-BO952</f>
        <v>0</v>
      </c>
      <c r="BQ952" s="23">
        <f>IF(OR(BP952=0.05,BP952=0),BP952,IF(AND(BP952&gt;0.051,BP952&lt;0.1),0.1,IF(AND(BP952&gt;0.001,BP952&lt;0.05),0.05,BP952)))</f>
        <v>0</v>
      </c>
      <c r="BR952" s="23">
        <f>BN952+BO952+BQ952</f>
        <v>0</v>
      </c>
      <c r="BS952">
        <f>IF(BW951&gt;0,BS951,0)</f>
        <v>0</v>
      </c>
      <c r="BT952" s="7">
        <f>SUM(BD952:BE952)+BR952+BS952</f>
        <v>0</v>
      </c>
      <c r="BU952" s="7">
        <f>IF(AND(BT952&gt;0,BT953=0),BT952,0)</f>
        <v>0</v>
      </c>
      <c r="BV952" s="7">
        <f>IF(BW951&gt;0,BV951,0)</f>
        <v>0</v>
      </c>
      <c r="BW952" s="7">
        <f>IF(ROUND(BT952-BV952,2)&gt;0,ROUND(BT952-BV952,2),0)</f>
        <v>0</v>
      </c>
      <c r="CB952">
        <v>950</v>
      </c>
      <c r="CC952" s="7">
        <f>IF(DB951&gt;0,CC951-1000,CC951)</f>
        <v>0</v>
      </c>
      <c r="CD952" s="20">
        <f>IF(DB951&gt;0,ROUND(PMT($F$92/12,$F$96*12,-CC952),5),0)</f>
        <v>0</v>
      </c>
      <c r="CE952" s="15">
        <f>IF(DB951&gt;0,ROUND(CC952*$CE$1/1000,2),0)</f>
        <v>0</v>
      </c>
      <c r="CF952" s="9">
        <f>INT(CE952)</f>
        <v>0</v>
      </c>
      <c r="CG952" s="23">
        <f>INT((CE952-CF952)*10)/10</f>
        <v>0</v>
      </c>
      <c r="CH952" s="17">
        <f>CE952-CF952-CG952</f>
        <v>0</v>
      </c>
      <c r="CI952" s="23">
        <f>IF(OR(CH952=0.05,CH952=0),CH952,IF(AND(CH952&gt;0.051,CH952&lt;0.1),0.1,IF(AND(CH952&gt;0.001,CH952&lt;0.05),0.05,CH952)))</f>
        <v>0</v>
      </c>
      <c r="CJ952" s="23">
        <f>CF952+CG952+CI952</f>
        <v>0</v>
      </c>
      <c r="CK952" s="15">
        <f>IF(DB951&gt;0,ROUND($CD$1*$CK$1,2),0)</f>
        <v>0</v>
      </c>
      <c r="CL952" s="22">
        <v>0</v>
      </c>
      <c r="CM952" s="22">
        <f>IF(DB951&gt;0,ROUND($CD$1*$CM$1,2),0)</f>
        <v>0</v>
      </c>
      <c r="CN952" s="22">
        <f>IF(DB951&gt;0,ROUND($CD$1*$CN$1,2),0)</f>
        <v>0</v>
      </c>
      <c r="CO952" s="22">
        <f>IF(DB951&gt;0,ROUND($CD$1*$CO$1,2),0)</f>
        <v>0</v>
      </c>
      <c r="CP952" s="22">
        <f>IF(DB951&gt;0,ROUND($CD$1*$CP$1,2),0)</f>
        <v>0</v>
      </c>
      <c r="CQ952" s="15">
        <f>IF(DB951&gt;0,CK952+SUM(CM952:CP952),0)</f>
        <v>0</v>
      </c>
      <c r="CR952" s="22">
        <f>IF(DB951&gt;0,ROUND(CQ952/12,2),0)</f>
        <v>0</v>
      </c>
      <c r="CS952" s="9">
        <f>INT(CR952)</f>
        <v>0</v>
      </c>
      <c r="CT952" s="23">
        <f>INT((CR952-CS952)*10)/10</f>
        <v>0</v>
      </c>
      <c r="CU952" s="17">
        <f>CR952-CS952-CT952</f>
        <v>0</v>
      </c>
      <c r="CV952" s="23">
        <f>IF(OR(CU952=0.05,CU952=0),CU952,IF(AND(CU952&gt;0.051,CU952&lt;0.1),0.1,IF(AND(CU952&gt;0.001,CU952&lt;0.05),0.05,CU952)))</f>
        <v>0</v>
      </c>
      <c r="CW952" s="23">
        <f>CS952+CT952+CV952</f>
        <v>0</v>
      </c>
      <c r="CX952">
        <f>IF(DB951&gt;0,CX951,0)</f>
        <v>0</v>
      </c>
      <c r="CY952" s="7">
        <f>ROUND(CD952+CJ952+CW952+CX952,2)</f>
        <v>0</v>
      </c>
      <c r="CZ952" s="7">
        <f>IF(AND(CY952&gt;0,CY953=0),CY952,0)</f>
        <v>0</v>
      </c>
      <c r="DA952" s="7">
        <f>IF(DB951&gt;0,DA951,0)</f>
        <v>0</v>
      </c>
      <c r="DB952" s="7">
        <f>IF(ROUND(CY952-DA952,2)&gt;0,ROUND(CY952-DA952,2),0)</f>
        <v>0</v>
      </c>
      <c r="EB952">
        <v>950</v>
      </c>
      <c r="EC952" s="7">
        <f>IF(FB951&gt;0,EC951-1000,EC951)</f>
        <v>0</v>
      </c>
      <c r="ED952" s="20">
        <f>IF(FB951&gt;0,ROUND(PMT($F$92/12,$F$96*12,-EC952),5),0)</f>
        <v>0</v>
      </c>
      <c r="EE952" s="15">
        <f>IF(FB951&gt;0,ROUND(EC952*$EE$1/1000,2),0)</f>
        <v>0</v>
      </c>
      <c r="EF952" s="9">
        <f>INT(EE952)</f>
        <v>0</v>
      </c>
      <c r="EG952" s="23">
        <f>INT((EE952-EF952)*10)/10</f>
        <v>0</v>
      </c>
      <c r="EH952" s="17">
        <f>EE952-EF952-EG952</f>
        <v>0</v>
      </c>
      <c r="EI952" s="23">
        <f>IF(OR(EH952=0.05,EH952=0),EH952,IF(AND(EH952&gt;0.051,EH952&lt;0.1),0.1,IF(AND(EH952&gt;0.001,EH952&lt;0.05),0.05,EH952)))</f>
        <v>0</v>
      </c>
      <c r="EJ952" s="23">
        <f>EF952+EG952+EI952</f>
        <v>0</v>
      </c>
      <c r="EK952" s="15">
        <f>IF(FB951&gt;0,ROUND($ED$1*$EK$1,2),0)</f>
        <v>0</v>
      </c>
      <c r="EL952" s="22">
        <v>0</v>
      </c>
      <c r="EM952" s="22">
        <f>IF(FB951&gt;0,ROUND($ED$1*$EM$1,0),0)</f>
        <v>0</v>
      </c>
      <c r="EN952" s="22">
        <f>IF(FB951&gt;0,ROUND($ED$1*$EN$1,2),0)</f>
        <v>0</v>
      </c>
      <c r="EO952" s="22">
        <f>IF(FB951&gt;0,ROUND($ED$1*$EO$1,2),0)</f>
        <v>0</v>
      </c>
      <c r="EP952" s="22">
        <f>IF(FB951&gt;0,ROUND($ED$1*$EP$1,2),0)</f>
        <v>0</v>
      </c>
      <c r="EQ952" s="15">
        <f>IF(FB951&gt;0,EK952+SUM(EM952:EP952),0)</f>
        <v>0</v>
      </c>
      <c r="ER952" s="22">
        <f>IF(FB951&gt;0,ROUND(EQ952/12,2),0)</f>
        <v>0</v>
      </c>
      <c r="ES952" s="9">
        <f>INT(ER952)</f>
        <v>0</v>
      </c>
      <c r="ET952" s="23">
        <f>INT((ER952-ES952)*10)/10</f>
        <v>0</v>
      </c>
      <c r="EU952" s="17">
        <f>ER952-ES952-ET952</f>
        <v>0</v>
      </c>
      <c r="EV952" s="23">
        <f>IF(OR(EU952=0.05,EU952=0),EU952,IF(AND(EU952&gt;0.051,EU952&lt;0.1),0.1,IF(AND(EU952&gt;0.001,EU952&lt;0.05),0.05,EU952)))</f>
        <v>0</v>
      </c>
      <c r="EW952" s="23">
        <f>ES952+ET952+EV952</f>
        <v>0</v>
      </c>
      <c r="EX952">
        <f>IF(FB951&gt;0,EX951,0)</f>
        <v>0</v>
      </c>
      <c r="EY952" s="7">
        <f>ROUND(ED952+EJ952+EW952+EX952,2)</f>
        <v>0</v>
      </c>
      <c r="EZ952" s="7">
        <f>IF(AND(EY952&gt;0,EY953=0),EY952,0)</f>
        <v>0</v>
      </c>
      <c r="FA952" s="7">
        <f>IF(FB951&gt;0,FA951,0)</f>
        <v>0</v>
      </c>
      <c r="FB952" s="7">
        <f>IF(ROUND(EY952-FA952,2)&gt;0,ROUND(EY952-FA952,2),0)</f>
        <v>0</v>
      </c>
      <c r="GB952">
        <v>950</v>
      </c>
      <c r="GC952" s="7">
        <f>IF(HB951&gt;0,GC951-1000,GC951)</f>
        <v>0</v>
      </c>
      <c r="GD952" s="20">
        <f>IF(HB951&gt;0,ROUND(PMT($F$92/12,$F$96*12,-GC952),5),0)</f>
        <v>0</v>
      </c>
      <c r="GE952" s="15">
        <f>IF(HB951&gt;0,ROUND(GC952*$GE$1/1000,2),0)</f>
        <v>0</v>
      </c>
      <c r="GF952" s="9">
        <f>INT(GE952)</f>
        <v>0</v>
      </c>
      <c r="GG952" s="23">
        <f>INT((GE952-GF952)*10)/10</f>
        <v>0</v>
      </c>
      <c r="GH952" s="17">
        <f>GE952-GF952-GG952</f>
        <v>0</v>
      </c>
      <c r="GI952" s="23">
        <f>IF(OR(GH952=0.05,GH952=0),GH952,IF(AND(GH952&gt;0.051,GH952&lt;0.1),0.1,IF(AND(GH952&gt;0.001,GH952&lt;0.05),0.05,GH952)))</f>
        <v>0</v>
      </c>
      <c r="GJ952" s="23">
        <f>GF952+GG952+GI952</f>
        <v>0</v>
      </c>
      <c r="GK952" s="15">
        <f>IF(HB951&gt;0,ROUND($GD$1*$GK$1,2),0)</f>
        <v>0</v>
      </c>
      <c r="GL952" s="22">
        <v>0</v>
      </c>
      <c r="GM952" s="22">
        <f>IF(HB951&gt;0,ROUND($GD$1*$GM$1,0),0)</f>
        <v>0</v>
      </c>
      <c r="GN952" s="22">
        <f>IF(HB951&gt;0,ROUND($GD$1*$GN$1,2),0)</f>
        <v>0</v>
      </c>
      <c r="GO952" s="22">
        <f>IF(HB951&gt;0,ROUND($GD$1*$GO$1,2),0)</f>
        <v>0</v>
      </c>
      <c r="GP952" s="22">
        <f>IF(HB951&gt;0,ROUND($GD$1*$GP$1,2),0)</f>
        <v>0</v>
      </c>
      <c r="GQ952" s="15">
        <f>IF(HB951&gt;0,GK952+SUM(GM952:GP952),0)</f>
        <v>0</v>
      </c>
      <c r="GR952" s="22">
        <f>IF(HB951&gt;0,ROUND(GQ952/12,2),0)</f>
        <v>0</v>
      </c>
      <c r="GS952" s="9">
        <f>INT(GR952)</f>
        <v>0</v>
      </c>
      <c r="GT952" s="23">
        <f>INT((GR952-GS952)*10)/10</f>
        <v>0</v>
      </c>
      <c r="GU952" s="17">
        <f>GR952-GS952-GT952</f>
        <v>0</v>
      </c>
      <c r="GV952" s="23">
        <f>IF(OR(GU952=0.05,GU952=0),GU952,IF(AND(GU952&gt;0.051,GU952&lt;0.1),0.1,IF(AND(GU952&gt;0.001,GU952&lt;0.05),0.05,GU952)))</f>
        <v>0</v>
      </c>
      <c r="GW952" s="23">
        <f>GS952+GT952+GV952</f>
        <v>0</v>
      </c>
      <c r="GX952">
        <f>IF(HB951&gt;0,GX951,0)</f>
        <v>0</v>
      </c>
      <c r="GY952" s="7">
        <f>ROUND(GD952+GJ952+GW952+GX952,2)</f>
        <v>0</v>
      </c>
      <c r="GZ952" s="7">
        <f>IF(AND(GY952&gt;0,GY953=0),GY952,0)</f>
        <v>0</v>
      </c>
      <c r="HA952" s="7">
        <f>IF(HB951&gt;0,HA951,0)</f>
        <v>0</v>
      </c>
      <c r="HB952" s="7">
        <f>IF(ROUND(GY952-HA952,2)&gt;0,ROUND(GY952-HA952,2),0)</f>
        <v>0</v>
      </c>
    </row>
    <row r="953" spans="1:235">
      <c r="BB953">
        <v>951</v>
      </c>
      <c r="BC953" s="7">
        <f>IF(BW952&gt;0,BC952-1000,BC952)</f>
        <v>0</v>
      </c>
      <c r="BD953" s="20">
        <f>IF(BW952&gt;0,ROUND(PMT($F$92/12,$F$96*12,-BC953),5),0)</f>
        <v>0</v>
      </c>
      <c r="BE953" s="15">
        <f>IF(BW952&gt;0,ROUND(BC953*$E$1/1000,2),0)</f>
        <v>0</v>
      </c>
      <c r="BF953" s="15">
        <f>IF(BW952&gt;0,ROUND(MIN(BC953,$F$168)*$BF$1,2),0)</f>
        <v>0</v>
      </c>
      <c r="BG953" s="22">
        <v>0</v>
      </c>
      <c r="BH953" s="22">
        <f>IF(BW952&gt;0,ROUND(MIN(BC953,$F$168)*$BH$1,0),0)</f>
        <v>0</v>
      </c>
      <c r="BI953" s="22">
        <f>IF(BW952&gt;0,ROUND(MIN(BC953,$F$168)*$BI$1,2),0)</f>
        <v>0</v>
      </c>
      <c r="BJ953" s="22">
        <f>IF(BW952&gt;0,ROUND(MIN(BC953,$F$168)*$BJ$1,2),0)</f>
        <v>0</v>
      </c>
      <c r="BK953" s="22">
        <f>IF(BW952&gt;0,ROUND(MIN(BC953,$F$168)*$BK$1,2),0)</f>
        <v>0</v>
      </c>
      <c r="BL953" s="15">
        <f>IF(BW952&gt;0,BF953+SUM(BH953:BK953),0)</f>
        <v>0</v>
      </c>
      <c r="BM953" s="22">
        <f>IF(BW952&gt;0,ROUND(BL953/12,2),0)</f>
        <v>0</v>
      </c>
      <c r="BN953" s="9">
        <f>INT(BM953)</f>
        <v>0</v>
      </c>
      <c r="BO953" s="23">
        <f>INT((BM953-BN953)*10)/10</f>
        <v>0</v>
      </c>
      <c r="BP953" s="17">
        <f>BM953-BN953-BO953</f>
        <v>0</v>
      </c>
      <c r="BQ953" s="23">
        <f>IF(OR(BP953=0.05,BP953=0),BP953,IF(AND(BP953&gt;0.051,BP953&lt;0.1),0.1,IF(AND(BP953&gt;0.001,BP953&lt;0.05),0.05,BP953)))</f>
        <v>0</v>
      </c>
      <c r="BR953" s="23">
        <f>BN953+BO953+BQ953</f>
        <v>0</v>
      </c>
      <c r="BS953">
        <f>IF(BW952&gt;0,BS952,0)</f>
        <v>0</v>
      </c>
      <c r="BT953" s="7">
        <f>SUM(BD953:BE953)+BR953+BS953</f>
        <v>0</v>
      </c>
      <c r="BU953" s="7">
        <f>IF(AND(BT953&gt;0,BT954=0),BT953,0)</f>
        <v>0</v>
      </c>
      <c r="BV953" s="7">
        <f>IF(BW952&gt;0,BV952,0)</f>
        <v>0</v>
      </c>
      <c r="BW953" s="7">
        <f>IF(ROUND(BT953-BV953,2)&gt;0,ROUND(BT953-BV953,2),0)</f>
        <v>0</v>
      </c>
      <c r="CB953">
        <v>951</v>
      </c>
      <c r="CC953" s="7">
        <f>IF(DB952&gt;0,CC952-1000,CC952)</f>
        <v>0</v>
      </c>
      <c r="CD953" s="20">
        <f>IF(DB952&gt;0,ROUND(PMT($F$92/12,$F$96*12,-CC953),5),0)</f>
        <v>0</v>
      </c>
      <c r="CE953" s="15">
        <f>IF(DB952&gt;0,ROUND(CC953*$CE$1/1000,2),0)</f>
        <v>0</v>
      </c>
      <c r="CF953" s="9">
        <f>INT(CE953)</f>
        <v>0</v>
      </c>
      <c r="CG953" s="23">
        <f>INT((CE953-CF953)*10)/10</f>
        <v>0</v>
      </c>
      <c r="CH953" s="17">
        <f>CE953-CF953-CG953</f>
        <v>0</v>
      </c>
      <c r="CI953" s="23">
        <f>IF(OR(CH953=0.05,CH953=0),CH953,IF(AND(CH953&gt;0.051,CH953&lt;0.1),0.1,IF(AND(CH953&gt;0.001,CH953&lt;0.05),0.05,CH953)))</f>
        <v>0</v>
      </c>
      <c r="CJ953" s="23">
        <f>CF953+CG953+CI953</f>
        <v>0</v>
      </c>
      <c r="CK953" s="15">
        <f>IF(DB952&gt;0,ROUND($CD$1*$CK$1,2),0)</f>
        <v>0</v>
      </c>
      <c r="CL953" s="22">
        <v>0</v>
      </c>
      <c r="CM953" s="22">
        <f>IF(DB952&gt;0,ROUND($CD$1*$CM$1,2),0)</f>
        <v>0</v>
      </c>
      <c r="CN953" s="22">
        <f>IF(DB952&gt;0,ROUND($CD$1*$CN$1,2),0)</f>
        <v>0</v>
      </c>
      <c r="CO953" s="22">
        <f>IF(DB952&gt;0,ROUND($CD$1*$CO$1,2),0)</f>
        <v>0</v>
      </c>
      <c r="CP953" s="22">
        <f>IF(DB952&gt;0,ROUND($CD$1*$CP$1,2),0)</f>
        <v>0</v>
      </c>
      <c r="CQ953" s="15">
        <f>IF(DB952&gt;0,CK953+SUM(CM953:CP953),0)</f>
        <v>0</v>
      </c>
      <c r="CR953" s="22">
        <f>IF(DB952&gt;0,ROUND(CQ953/12,2),0)</f>
        <v>0</v>
      </c>
      <c r="CS953" s="9">
        <f>INT(CR953)</f>
        <v>0</v>
      </c>
      <c r="CT953" s="23">
        <f>INT((CR953-CS953)*10)/10</f>
        <v>0</v>
      </c>
      <c r="CU953" s="17">
        <f>CR953-CS953-CT953</f>
        <v>0</v>
      </c>
      <c r="CV953" s="23">
        <f>IF(OR(CU953=0.05,CU953=0),CU953,IF(AND(CU953&gt;0.051,CU953&lt;0.1),0.1,IF(AND(CU953&gt;0.001,CU953&lt;0.05),0.05,CU953)))</f>
        <v>0</v>
      </c>
      <c r="CW953" s="23">
        <f>CS953+CT953+CV953</f>
        <v>0</v>
      </c>
      <c r="CX953">
        <f>IF(DB952&gt;0,CX952,0)</f>
        <v>0</v>
      </c>
      <c r="CY953" s="7">
        <f>ROUND(CD953+CJ953+CW953+CX953,2)</f>
        <v>0</v>
      </c>
      <c r="CZ953" s="7">
        <f>IF(AND(CY953&gt;0,CY954=0),CY953,0)</f>
        <v>0</v>
      </c>
      <c r="DA953" s="7">
        <f>IF(DB952&gt;0,DA952,0)</f>
        <v>0</v>
      </c>
      <c r="DB953" s="7">
        <f>IF(ROUND(CY953-DA953,2)&gt;0,ROUND(CY953-DA953,2),0)</f>
        <v>0</v>
      </c>
      <c r="EB953">
        <v>951</v>
      </c>
      <c r="EC953" s="7">
        <f>IF(FB952&gt;0,EC952-1000,EC952)</f>
        <v>0</v>
      </c>
      <c r="ED953" s="20">
        <f>IF(FB952&gt;0,ROUND(PMT($F$92/12,$F$96*12,-EC953),5),0)</f>
        <v>0</v>
      </c>
      <c r="EE953" s="15">
        <f>IF(FB952&gt;0,ROUND(EC953*$EE$1/1000,2),0)</f>
        <v>0</v>
      </c>
      <c r="EF953" s="9">
        <f>INT(EE953)</f>
        <v>0</v>
      </c>
      <c r="EG953" s="23">
        <f>INT((EE953-EF953)*10)/10</f>
        <v>0</v>
      </c>
      <c r="EH953" s="17">
        <f>EE953-EF953-EG953</f>
        <v>0</v>
      </c>
      <c r="EI953" s="23">
        <f>IF(OR(EH953=0.05,EH953=0),EH953,IF(AND(EH953&gt;0.051,EH953&lt;0.1),0.1,IF(AND(EH953&gt;0.001,EH953&lt;0.05),0.05,EH953)))</f>
        <v>0</v>
      </c>
      <c r="EJ953" s="23">
        <f>EF953+EG953+EI953</f>
        <v>0</v>
      </c>
      <c r="EK953" s="15">
        <f>IF(FB952&gt;0,ROUND($ED$1*$EK$1,2),0)</f>
        <v>0</v>
      </c>
      <c r="EL953" s="22">
        <v>0</v>
      </c>
      <c r="EM953" s="22">
        <f>IF(FB952&gt;0,ROUND($ED$1*$EM$1,0),0)</f>
        <v>0</v>
      </c>
      <c r="EN953" s="22">
        <f>IF(FB952&gt;0,ROUND($ED$1*$EN$1,2),0)</f>
        <v>0</v>
      </c>
      <c r="EO953" s="22">
        <f>IF(FB952&gt;0,ROUND($ED$1*$EO$1,2),0)</f>
        <v>0</v>
      </c>
      <c r="EP953" s="22">
        <f>IF(FB952&gt;0,ROUND($ED$1*$EP$1,2),0)</f>
        <v>0</v>
      </c>
      <c r="EQ953" s="15">
        <f>IF(FB952&gt;0,EK953+SUM(EM953:EP953),0)</f>
        <v>0</v>
      </c>
      <c r="ER953" s="22">
        <f>IF(FB952&gt;0,ROUND(EQ953/12,2),0)</f>
        <v>0</v>
      </c>
      <c r="ES953" s="9">
        <f>INT(ER953)</f>
        <v>0</v>
      </c>
      <c r="ET953" s="23">
        <f>INT((ER953-ES953)*10)/10</f>
        <v>0</v>
      </c>
      <c r="EU953" s="17">
        <f>ER953-ES953-ET953</f>
        <v>0</v>
      </c>
      <c r="EV953" s="23">
        <f>IF(OR(EU953=0.05,EU953=0),EU953,IF(AND(EU953&gt;0.051,EU953&lt;0.1),0.1,IF(AND(EU953&gt;0.001,EU953&lt;0.05),0.05,EU953)))</f>
        <v>0</v>
      </c>
      <c r="EW953" s="23">
        <f>ES953+ET953+EV953</f>
        <v>0</v>
      </c>
      <c r="EX953">
        <f>IF(FB952&gt;0,EX952,0)</f>
        <v>0</v>
      </c>
      <c r="EY953" s="7">
        <f>ROUND(ED953+EJ953+EW953+EX953,2)</f>
        <v>0</v>
      </c>
      <c r="EZ953" s="7">
        <f>IF(AND(EY953&gt;0,EY954=0),EY953,0)</f>
        <v>0</v>
      </c>
      <c r="FA953" s="7">
        <f>IF(FB952&gt;0,FA952,0)</f>
        <v>0</v>
      </c>
      <c r="FB953" s="7">
        <f>IF(ROUND(EY953-FA953,2)&gt;0,ROUND(EY953-FA953,2),0)</f>
        <v>0</v>
      </c>
      <c r="GB953">
        <v>951</v>
      </c>
      <c r="GC953" s="7">
        <f>IF(HB952&gt;0,GC952-1000,GC952)</f>
        <v>0</v>
      </c>
      <c r="GD953" s="20">
        <f>IF(HB952&gt;0,ROUND(PMT($F$92/12,$F$96*12,-GC953),5),0)</f>
        <v>0</v>
      </c>
      <c r="GE953" s="15">
        <f>IF(HB952&gt;0,ROUND(GC953*$GE$1/1000,2),0)</f>
        <v>0</v>
      </c>
      <c r="GF953" s="9">
        <f>INT(GE953)</f>
        <v>0</v>
      </c>
      <c r="GG953" s="23">
        <f>INT((GE953-GF953)*10)/10</f>
        <v>0</v>
      </c>
      <c r="GH953" s="17">
        <f>GE953-GF953-GG953</f>
        <v>0</v>
      </c>
      <c r="GI953" s="23">
        <f>IF(OR(GH953=0.05,GH953=0),GH953,IF(AND(GH953&gt;0.051,GH953&lt;0.1),0.1,IF(AND(GH953&gt;0.001,GH953&lt;0.05),0.05,GH953)))</f>
        <v>0</v>
      </c>
      <c r="GJ953" s="23">
        <f>GF953+GG953+GI953</f>
        <v>0</v>
      </c>
      <c r="GK953" s="15">
        <f>IF(HB952&gt;0,ROUND($GD$1*$GK$1,2),0)</f>
        <v>0</v>
      </c>
      <c r="GL953" s="22">
        <v>0</v>
      </c>
      <c r="GM953" s="22">
        <f>IF(HB952&gt;0,ROUND($GD$1*$GM$1,0),0)</f>
        <v>0</v>
      </c>
      <c r="GN953" s="22">
        <f>IF(HB952&gt;0,ROUND($GD$1*$GN$1,2),0)</f>
        <v>0</v>
      </c>
      <c r="GO953" s="22">
        <f>IF(HB952&gt;0,ROUND($GD$1*$GO$1,2),0)</f>
        <v>0</v>
      </c>
      <c r="GP953" s="22">
        <f>IF(HB952&gt;0,ROUND($GD$1*$GP$1,2),0)</f>
        <v>0</v>
      </c>
      <c r="GQ953" s="15">
        <f>IF(HB952&gt;0,GK953+SUM(GM953:GP953),0)</f>
        <v>0</v>
      </c>
      <c r="GR953" s="22">
        <f>IF(HB952&gt;0,ROUND(GQ953/12,2),0)</f>
        <v>0</v>
      </c>
      <c r="GS953" s="9">
        <f>INT(GR953)</f>
        <v>0</v>
      </c>
      <c r="GT953" s="23">
        <f>INT((GR953-GS953)*10)/10</f>
        <v>0</v>
      </c>
      <c r="GU953" s="17">
        <f>GR953-GS953-GT953</f>
        <v>0</v>
      </c>
      <c r="GV953" s="23">
        <f>IF(OR(GU953=0.05,GU953=0),GU953,IF(AND(GU953&gt;0.051,GU953&lt;0.1),0.1,IF(AND(GU953&gt;0.001,GU953&lt;0.05),0.05,GU953)))</f>
        <v>0</v>
      </c>
      <c r="GW953" s="23">
        <f>GS953+GT953+GV953</f>
        <v>0</v>
      </c>
      <c r="GX953">
        <f>IF(HB952&gt;0,GX952,0)</f>
        <v>0</v>
      </c>
      <c r="GY953" s="7">
        <f>ROUND(GD953+GJ953+GW953+GX953,2)</f>
        <v>0</v>
      </c>
      <c r="GZ953" s="7">
        <f>IF(AND(GY953&gt;0,GY954=0),GY953,0)</f>
        <v>0</v>
      </c>
      <c r="HA953" s="7">
        <f>IF(HB952&gt;0,HA952,0)</f>
        <v>0</v>
      </c>
      <c r="HB953" s="7">
        <f>IF(ROUND(GY953-HA953,2)&gt;0,ROUND(GY953-HA953,2),0)</f>
        <v>0</v>
      </c>
    </row>
    <row r="954" spans="1:235">
      <c r="BB954">
        <v>952</v>
      </c>
      <c r="BC954" s="7">
        <f>IF(BW953&gt;0,BC953-1000,BC953)</f>
        <v>0</v>
      </c>
      <c r="BD954" s="20">
        <f>IF(BW953&gt;0,ROUND(PMT($F$92/12,$F$96*12,-BC954),5),0)</f>
        <v>0</v>
      </c>
      <c r="BE954" s="15">
        <f>IF(BW953&gt;0,ROUND(BC954*$E$1/1000,2),0)</f>
        <v>0</v>
      </c>
      <c r="BF954" s="15">
        <f>IF(BW953&gt;0,ROUND(MIN(BC954,$F$168)*$BF$1,2),0)</f>
        <v>0</v>
      </c>
      <c r="BG954" s="22">
        <v>0</v>
      </c>
      <c r="BH954" s="22">
        <f>IF(BW953&gt;0,ROUND(MIN(BC954,$F$168)*$BH$1,0),0)</f>
        <v>0</v>
      </c>
      <c r="BI954" s="22">
        <f>IF(BW953&gt;0,ROUND(MIN(BC954,$F$168)*$BI$1,2),0)</f>
        <v>0</v>
      </c>
      <c r="BJ954" s="22">
        <f>IF(BW953&gt;0,ROUND(MIN(BC954,$F$168)*$BJ$1,2),0)</f>
        <v>0</v>
      </c>
      <c r="BK954" s="22">
        <f>IF(BW953&gt;0,ROUND(MIN(BC954,$F$168)*$BK$1,2),0)</f>
        <v>0</v>
      </c>
      <c r="BL954" s="15">
        <f>IF(BW953&gt;0,BF954+SUM(BH954:BK954),0)</f>
        <v>0</v>
      </c>
      <c r="BM954" s="22">
        <f>IF(BW953&gt;0,ROUND(BL954/12,2),0)</f>
        <v>0</v>
      </c>
      <c r="BN954" s="9">
        <f>INT(BM954)</f>
        <v>0</v>
      </c>
      <c r="BO954" s="23">
        <f>INT((BM954-BN954)*10)/10</f>
        <v>0</v>
      </c>
      <c r="BP954" s="17">
        <f>BM954-BN954-BO954</f>
        <v>0</v>
      </c>
      <c r="BQ954" s="23">
        <f>IF(OR(BP954=0.05,BP954=0),BP954,IF(AND(BP954&gt;0.051,BP954&lt;0.1),0.1,IF(AND(BP954&gt;0.001,BP954&lt;0.05),0.05,BP954)))</f>
        <v>0</v>
      </c>
      <c r="BR954" s="23">
        <f>BN954+BO954+BQ954</f>
        <v>0</v>
      </c>
      <c r="BS954">
        <f>IF(BW953&gt;0,BS953,0)</f>
        <v>0</v>
      </c>
      <c r="BT954" s="7">
        <f>SUM(BD954:BE954)+BR954+BS954</f>
        <v>0</v>
      </c>
      <c r="BU954" s="7">
        <f>IF(AND(BT954&gt;0,BT955=0),BT954,0)</f>
        <v>0</v>
      </c>
      <c r="BV954" s="7">
        <f>IF(BW953&gt;0,BV953,0)</f>
        <v>0</v>
      </c>
      <c r="BW954" s="7">
        <f>IF(ROUND(BT954-BV954,2)&gt;0,ROUND(BT954-BV954,2),0)</f>
        <v>0</v>
      </c>
      <c r="CB954">
        <v>952</v>
      </c>
      <c r="CC954" s="7">
        <f>IF(DB953&gt;0,CC953-1000,CC953)</f>
        <v>0</v>
      </c>
      <c r="CD954" s="20">
        <f>IF(DB953&gt;0,ROUND(PMT($F$92/12,$F$96*12,-CC954),5),0)</f>
        <v>0</v>
      </c>
      <c r="CE954" s="15">
        <f>IF(DB953&gt;0,ROUND(CC954*$CE$1/1000,2),0)</f>
        <v>0</v>
      </c>
      <c r="CF954" s="9">
        <f>INT(CE954)</f>
        <v>0</v>
      </c>
      <c r="CG954" s="23">
        <f>INT((CE954-CF954)*10)/10</f>
        <v>0</v>
      </c>
      <c r="CH954" s="17">
        <f>CE954-CF954-CG954</f>
        <v>0</v>
      </c>
      <c r="CI954" s="23">
        <f>IF(OR(CH954=0.05,CH954=0),CH954,IF(AND(CH954&gt;0.051,CH954&lt;0.1),0.1,IF(AND(CH954&gt;0.001,CH954&lt;0.05),0.05,CH954)))</f>
        <v>0</v>
      </c>
      <c r="CJ954" s="23">
        <f>CF954+CG954+CI954</f>
        <v>0</v>
      </c>
      <c r="CK954" s="15">
        <f>IF(DB953&gt;0,ROUND($CD$1*$CK$1,2),0)</f>
        <v>0</v>
      </c>
      <c r="CL954" s="22">
        <v>0</v>
      </c>
      <c r="CM954" s="22">
        <f>IF(DB953&gt;0,ROUND($CD$1*$CM$1,2),0)</f>
        <v>0</v>
      </c>
      <c r="CN954" s="22">
        <f>IF(DB953&gt;0,ROUND($CD$1*$CN$1,2),0)</f>
        <v>0</v>
      </c>
      <c r="CO954" s="22">
        <f>IF(DB953&gt;0,ROUND($CD$1*$CO$1,2),0)</f>
        <v>0</v>
      </c>
      <c r="CP954" s="22">
        <f>IF(DB953&gt;0,ROUND($CD$1*$CP$1,2),0)</f>
        <v>0</v>
      </c>
      <c r="CQ954" s="15">
        <f>IF(DB953&gt;0,CK954+SUM(CM954:CP954),0)</f>
        <v>0</v>
      </c>
      <c r="CR954" s="22">
        <f>IF(DB953&gt;0,ROUND(CQ954/12,2),0)</f>
        <v>0</v>
      </c>
      <c r="CS954" s="9">
        <f>INT(CR954)</f>
        <v>0</v>
      </c>
      <c r="CT954" s="23">
        <f>INT((CR954-CS954)*10)/10</f>
        <v>0</v>
      </c>
      <c r="CU954" s="17">
        <f>CR954-CS954-CT954</f>
        <v>0</v>
      </c>
      <c r="CV954" s="23">
        <f>IF(OR(CU954=0.05,CU954=0),CU954,IF(AND(CU954&gt;0.051,CU954&lt;0.1),0.1,IF(AND(CU954&gt;0.001,CU954&lt;0.05),0.05,CU954)))</f>
        <v>0</v>
      </c>
      <c r="CW954" s="23">
        <f>CS954+CT954+CV954</f>
        <v>0</v>
      </c>
      <c r="CX954">
        <f>IF(DB953&gt;0,CX953,0)</f>
        <v>0</v>
      </c>
      <c r="CY954" s="7">
        <f>ROUND(CD954+CJ954+CW954+CX954,2)</f>
        <v>0</v>
      </c>
      <c r="CZ954" s="7">
        <f>IF(AND(CY954&gt;0,CY955=0),CY954,0)</f>
        <v>0</v>
      </c>
      <c r="DA954" s="7">
        <f>IF(DB953&gt;0,DA953,0)</f>
        <v>0</v>
      </c>
      <c r="DB954" s="7">
        <f>IF(ROUND(CY954-DA954,2)&gt;0,ROUND(CY954-DA954,2),0)</f>
        <v>0</v>
      </c>
      <c r="EB954">
        <v>952</v>
      </c>
      <c r="EC954" s="7">
        <f>IF(FB953&gt;0,EC953-1000,EC953)</f>
        <v>0</v>
      </c>
      <c r="ED954" s="20">
        <f>IF(FB953&gt;0,ROUND(PMT($F$92/12,$F$96*12,-EC954),5),0)</f>
        <v>0</v>
      </c>
      <c r="EE954" s="15">
        <f>IF(FB953&gt;0,ROUND(EC954*$EE$1/1000,2),0)</f>
        <v>0</v>
      </c>
      <c r="EF954" s="9">
        <f>INT(EE954)</f>
        <v>0</v>
      </c>
      <c r="EG954" s="23">
        <f>INT((EE954-EF954)*10)/10</f>
        <v>0</v>
      </c>
      <c r="EH954" s="17">
        <f>EE954-EF954-EG954</f>
        <v>0</v>
      </c>
      <c r="EI954" s="23">
        <f>IF(OR(EH954=0.05,EH954=0),EH954,IF(AND(EH954&gt;0.051,EH954&lt;0.1),0.1,IF(AND(EH954&gt;0.001,EH954&lt;0.05),0.05,EH954)))</f>
        <v>0</v>
      </c>
      <c r="EJ954" s="23">
        <f>EF954+EG954+EI954</f>
        <v>0</v>
      </c>
      <c r="EK954" s="15">
        <f>IF(FB953&gt;0,ROUND($ED$1*$EK$1,2),0)</f>
        <v>0</v>
      </c>
      <c r="EL954" s="22">
        <v>0</v>
      </c>
      <c r="EM954" s="22">
        <f>IF(FB953&gt;0,ROUND($ED$1*$EM$1,0),0)</f>
        <v>0</v>
      </c>
      <c r="EN954" s="22">
        <f>IF(FB953&gt;0,ROUND($ED$1*$EN$1,2),0)</f>
        <v>0</v>
      </c>
      <c r="EO954" s="22">
        <f>IF(FB953&gt;0,ROUND($ED$1*$EO$1,2),0)</f>
        <v>0</v>
      </c>
      <c r="EP954" s="22">
        <f>IF(FB953&gt;0,ROUND($ED$1*$EP$1,2),0)</f>
        <v>0</v>
      </c>
      <c r="EQ954" s="15">
        <f>IF(FB953&gt;0,EK954+SUM(EM954:EP954),0)</f>
        <v>0</v>
      </c>
      <c r="ER954" s="22">
        <f>IF(FB953&gt;0,ROUND(EQ954/12,2),0)</f>
        <v>0</v>
      </c>
      <c r="ES954" s="9">
        <f>INT(ER954)</f>
        <v>0</v>
      </c>
      <c r="ET954" s="23">
        <f>INT((ER954-ES954)*10)/10</f>
        <v>0</v>
      </c>
      <c r="EU954" s="17">
        <f>ER954-ES954-ET954</f>
        <v>0</v>
      </c>
      <c r="EV954" s="23">
        <f>IF(OR(EU954=0.05,EU954=0),EU954,IF(AND(EU954&gt;0.051,EU954&lt;0.1),0.1,IF(AND(EU954&gt;0.001,EU954&lt;0.05),0.05,EU954)))</f>
        <v>0</v>
      </c>
      <c r="EW954" s="23">
        <f>ES954+ET954+EV954</f>
        <v>0</v>
      </c>
      <c r="EX954">
        <f>IF(FB953&gt;0,EX953,0)</f>
        <v>0</v>
      </c>
      <c r="EY954" s="7">
        <f>ROUND(ED954+EJ954+EW954+EX954,2)</f>
        <v>0</v>
      </c>
      <c r="EZ954" s="7">
        <f>IF(AND(EY954&gt;0,EY955=0),EY954,0)</f>
        <v>0</v>
      </c>
      <c r="FA954" s="7">
        <f>IF(FB953&gt;0,FA953,0)</f>
        <v>0</v>
      </c>
      <c r="FB954" s="7">
        <f>IF(ROUND(EY954-FA954,2)&gt;0,ROUND(EY954-FA954,2),0)</f>
        <v>0</v>
      </c>
      <c r="GB954">
        <v>952</v>
      </c>
      <c r="GC954" s="7">
        <f>IF(HB953&gt;0,GC953-1000,GC953)</f>
        <v>0</v>
      </c>
      <c r="GD954" s="20">
        <f>IF(HB953&gt;0,ROUND(PMT($F$92/12,$F$96*12,-GC954),5),0)</f>
        <v>0</v>
      </c>
      <c r="GE954" s="15">
        <f>IF(HB953&gt;0,ROUND(GC954*$GE$1/1000,2),0)</f>
        <v>0</v>
      </c>
      <c r="GF954" s="9">
        <f>INT(GE954)</f>
        <v>0</v>
      </c>
      <c r="GG954" s="23">
        <f>INT((GE954-GF954)*10)/10</f>
        <v>0</v>
      </c>
      <c r="GH954" s="17">
        <f>GE954-GF954-GG954</f>
        <v>0</v>
      </c>
      <c r="GI954" s="23">
        <f>IF(OR(GH954=0.05,GH954=0),GH954,IF(AND(GH954&gt;0.051,GH954&lt;0.1),0.1,IF(AND(GH954&gt;0.001,GH954&lt;0.05),0.05,GH954)))</f>
        <v>0</v>
      </c>
      <c r="GJ954" s="23">
        <f>GF954+GG954+GI954</f>
        <v>0</v>
      </c>
      <c r="GK954" s="15">
        <f>IF(HB953&gt;0,ROUND($GD$1*$GK$1,2),0)</f>
        <v>0</v>
      </c>
      <c r="GL954" s="22">
        <v>0</v>
      </c>
      <c r="GM954" s="22">
        <f>IF(HB953&gt;0,ROUND($GD$1*$GM$1,0),0)</f>
        <v>0</v>
      </c>
      <c r="GN954" s="22">
        <f>IF(HB953&gt;0,ROUND($GD$1*$GN$1,2),0)</f>
        <v>0</v>
      </c>
      <c r="GO954" s="22">
        <f>IF(HB953&gt;0,ROUND($GD$1*$GO$1,2),0)</f>
        <v>0</v>
      </c>
      <c r="GP954" s="22">
        <f>IF(HB953&gt;0,ROUND($GD$1*$GP$1,2),0)</f>
        <v>0</v>
      </c>
      <c r="GQ954" s="15">
        <f>IF(HB953&gt;0,GK954+SUM(GM954:GP954),0)</f>
        <v>0</v>
      </c>
      <c r="GR954" s="22">
        <f>IF(HB953&gt;0,ROUND(GQ954/12,2),0)</f>
        <v>0</v>
      </c>
      <c r="GS954" s="9">
        <f>INT(GR954)</f>
        <v>0</v>
      </c>
      <c r="GT954" s="23">
        <f>INT((GR954-GS954)*10)/10</f>
        <v>0</v>
      </c>
      <c r="GU954" s="17">
        <f>GR954-GS954-GT954</f>
        <v>0</v>
      </c>
      <c r="GV954" s="23">
        <f>IF(OR(GU954=0.05,GU954=0),GU954,IF(AND(GU954&gt;0.051,GU954&lt;0.1),0.1,IF(AND(GU954&gt;0.001,GU954&lt;0.05),0.05,GU954)))</f>
        <v>0</v>
      </c>
      <c r="GW954" s="23">
        <f>GS954+GT954+GV954</f>
        <v>0</v>
      </c>
      <c r="GX954">
        <f>IF(HB953&gt;0,GX953,0)</f>
        <v>0</v>
      </c>
      <c r="GY954" s="7">
        <f>ROUND(GD954+GJ954+GW954+GX954,2)</f>
        <v>0</v>
      </c>
      <c r="GZ954" s="7">
        <f>IF(AND(GY954&gt;0,GY955=0),GY954,0)</f>
        <v>0</v>
      </c>
      <c r="HA954" s="7">
        <f>IF(HB953&gt;0,HA953,0)</f>
        <v>0</v>
      </c>
      <c r="HB954" s="7">
        <f>IF(ROUND(GY954-HA954,2)&gt;0,ROUND(GY954-HA954,2),0)</f>
        <v>0</v>
      </c>
    </row>
    <row r="955" spans="1:235">
      <c r="BB955">
        <v>953</v>
      </c>
      <c r="BC955" s="7">
        <f>IF(BW954&gt;0,BC954-1000,BC954)</f>
        <v>0</v>
      </c>
      <c r="BD955" s="20">
        <f>IF(BW954&gt;0,ROUND(PMT($F$92/12,$F$96*12,-BC955),5),0)</f>
        <v>0</v>
      </c>
      <c r="BE955" s="15">
        <f>IF(BW954&gt;0,ROUND(BC955*$E$1/1000,2),0)</f>
        <v>0</v>
      </c>
      <c r="BF955" s="15">
        <f>IF(BW954&gt;0,ROUND(MIN(BC955,$F$168)*$BF$1,2),0)</f>
        <v>0</v>
      </c>
      <c r="BG955" s="22">
        <v>0</v>
      </c>
      <c r="BH955" s="22">
        <f>IF(BW954&gt;0,ROUND(MIN(BC955,$F$168)*$BH$1,0),0)</f>
        <v>0</v>
      </c>
      <c r="BI955" s="22">
        <f>IF(BW954&gt;0,ROUND(MIN(BC955,$F$168)*$BI$1,2),0)</f>
        <v>0</v>
      </c>
      <c r="BJ955" s="22">
        <f>IF(BW954&gt;0,ROUND(MIN(BC955,$F$168)*$BJ$1,2),0)</f>
        <v>0</v>
      </c>
      <c r="BK955" s="22">
        <f>IF(BW954&gt;0,ROUND(MIN(BC955,$F$168)*$BK$1,2),0)</f>
        <v>0</v>
      </c>
      <c r="BL955" s="15">
        <f>IF(BW954&gt;0,BF955+SUM(BH955:BK955),0)</f>
        <v>0</v>
      </c>
      <c r="BM955" s="22">
        <f>IF(BW954&gt;0,ROUND(BL955/12,2),0)</f>
        <v>0</v>
      </c>
      <c r="BN955" s="9">
        <f>INT(BM955)</f>
        <v>0</v>
      </c>
      <c r="BO955" s="23">
        <f>INT((BM955-BN955)*10)/10</f>
        <v>0</v>
      </c>
      <c r="BP955" s="17">
        <f>BM955-BN955-BO955</f>
        <v>0</v>
      </c>
      <c r="BQ955" s="23">
        <f>IF(OR(BP955=0.05,BP955=0),BP955,IF(AND(BP955&gt;0.051,BP955&lt;0.1),0.1,IF(AND(BP955&gt;0.001,BP955&lt;0.05),0.05,BP955)))</f>
        <v>0</v>
      </c>
      <c r="BR955" s="23">
        <f>BN955+BO955+BQ955</f>
        <v>0</v>
      </c>
      <c r="BS955">
        <f>IF(BW954&gt;0,BS954,0)</f>
        <v>0</v>
      </c>
      <c r="BT955" s="7">
        <f>SUM(BD955:BE955)+BR955+BS955</f>
        <v>0</v>
      </c>
      <c r="BU955" s="7">
        <f>IF(AND(BT955&gt;0,BT956=0),BT955,0)</f>
        <v>0</v>
      </c>
      <c r="BV955" s="7">
        <f>IF(BW954&gt;0,BV954,0)</f>
        <v>0</v>
      </c>
      <c r="BW955" s="7">
        <f>IF(ROUND(BT955-BV955,2)&gt;0,ROUND(BT955-BV955,2),0)</f>
        <v>0</v>
      </c>
      <c r="CB955">
        <v>953</v>
      </c>
      <c r="CC955" s="7">
        <f>IF(DB954&gt;0,CC954-1000,CC954)</f>
        <v>0</v>
      </c>
      <c r="CD955" s="20">
        <f>IF(DB954&gt;0,ROUND(PMT($F$92/12,$F$96*12,-CC955),5),0)</f>
        <v>0</v>
      </c>
      <c r="CE955" s="15">
        <f>IF(DB954&gt;0,ROUND(CC955*$CE$1/1000,2),0)</f>
        <v>0</v>
      </c>
      <c r="CF955" s="9">
        <f>INT(CE955)</f>
        <v>0</v>
      </c>
      <c r="CG955" s="23">
        <f>INT((CE955-CF955)*10)/10</f>
        <v>0</v>
      </c>
      <c r="CH955" s="17">
        <f>CE955-CF955-CG955</f>
        <v>0</v>
      </c>
      <c r="CI955" s="23">
        <f>IF(OR(CH955=0.05,CH955=0),CH955,IF(AND(CH955&gt;0.051,CH955&lt;0.1),0.1,IF(AND(CH955&gt;0.001,CH955&lt;0.05),0.05,CH955)))</f>
        <v>0</v>
      </c>
      <c r="CJ955" s="23">
        <f>CF955+CG955+CI955</f>
        <v>0</v>
      </c>
      <c r="CK955" s="15">
        <f>IF(DB954&gt;0,ROUND($CD$1*$CK$1,2),0)</f>
        <v>0</v>
      </c>
      <c r="CL955" s="22">
        <v>0</v>
      </c>
      <c r="CM955" s="22">
        <f>IF(DB954&gt;0,ROUND($CD$1*$CM$1,2),0)</f>
        <v>0</v>
      </c>
      <c r="CN955" s="22">
        <f>IF(DB954&gt;0,ROUND($CD$1*$CN$1,2),0)</f>
        <v>0</v>
      </c>
      <c r="CO955" s="22">
        <f>IF(DB954&gt;0,ROUND($CD$1*$CO$1,2),0)</f>
        <v>0</v>
      </c>
      <c r="CP955" s="22">
        <f>IF(DB954&gt;0,ROUND($CD$1*$CP$1,2),0)</f>
        <v>0</v>
      </c>
      <c r="CQ955" s="15">
        <f>IF(DB954&gt;0,CK955+SUM(CM955:CP955),0)</f>
        <v>0</v>
      </c>
      <c r="CR955" s="22">
        <f>IF(DB954&gt;0,ROUND(CQ955/12,2),0)</f>
        <v>0</v>
      </c>
      <c r="CS955" s="9">
        <f>INT(CR955)</f>
        <v>0</v>
      </c>
      <c r="CT955" s="23">
        <f>INT((CR955-CS955)*10)/10</f>
        <v>0</v>
      </c>
      <c r="CU955" s="17">
        <f>CR955-CS955-CT955</f>
        <v>0</v>
      </c>
      <c r="CV955" s="23">
        <f>IF(OR(CU955=0.05,CU955=0),CU955,IF(AND(CU955&gt;0.051,CU955&lt;0.1),0.1,IF(AND(CU955&gt;0.001,CU955&lt;0.05),0.05,CU955)))</f>
        <v>0</v>
      </c>
      <c r="CW955" s="23">
        <f>CS955+CT955+CV955</f>
        <v>0</v>
      </c>
      <c r="CX955">
        <f>IF(DB954&gt;0,CX954,0)</f>
        <v>0</v>
      </c>
      <c r="CY955" s="7">
        <f>ROUND(CD955+CJ955+CW955+CX955,2)</f>
        <v>0</v>
      </c>
      <c r="CZ955" s="7">
        <f>IF(AND(CY955&gt;0,CY956=0),CY955,0)</f>
        <v>0</v>
      </c>
      <c r="DA955" s="7">
        <f>IF(DB954&gt;0,DA954,0)</f>
        <v>0</v>
      </c>
      <c r="DB955" s="7">
        <f>IF(ROUND(CY955-DA955,2)&gt;0,ROUND(CY955-DA955,2),0)</f>
        <v>0</v>
      </c>
      <c r="EB955">
        <v>953</v>
      </c>
      <c r="EC955" s="7">
        <f>IF(FB954&gt;0,EC954-1000,EC954)</f>
        <v>0</v>
      </c>
      <c r="ED955" s="20">
        <f>IF(FB954&gt;0,ROUND(PMT($F$92/12,$F$96*12,-EC955),5),0)</f>
        <v>0</v>
      </c>
      <c r="EE955" s="15">
        <f>IF(FB954&gt;0,ROUND(EC955*$EE$1/1000,2),0)</f>
        <v>0</v>
      </c>
      <c r="EF955" s="9">
        <f>INT(EE955)</f>
        <v>0</v>
      </c>
      <c r="EG955" s="23">
        <f>INT((EE955-EF955)*10)/10</f>
        <v>0</v>
      </c>
      <c r="EH955" s="17">
        <f>EE955-EF955-EG955</f>
        <v>0</v>
      </c>
      <c r="EI955" s="23">
        <f>IF(OR(EH955=0.05,EH955=0),EH955,IF(AND(EH955&gt;0.051,EH955&lt;0.1),0.1,IF(AND(EH955&gt;0.001,EH955&lt;0.05),0.05,EH955)))</f>
        <v>0</v>
      </c>
      <c r="EJ955" s="23">
        <f>EF955+EG955+EI955</f>
        <v>0</v>
      </c>
      <c r="EK955" s="15">
        <f>IF(FB954&gt;0,ROUND($ED$1*$EK$1,2),0)</f>
        <v>0</v>
      </c>
      <c r="EL955" s="22">
        <v>0</v>
      </c>
      <c r="EM955" s="22">
        <f>IF(FB954&gt;0,ROUND($ED$1*$EM$1,0),0)</f>
        <v>0</v>
      </c>
      <c r="EN955" s="22">
        <f>IF(FB954&gt;0,ROUND($ED$1*$EN$1,2),0)</f>
        <v>0</v>
      </c>
      <c r="EO955" s="22">
        <f>IF(FB954&gt;0,ROUND($ED$1*$EO$1,2),0)</f>
        <v>0</v>
      </c>
      <c r="EP955" s="22">
        <f>IF(FB954&gt;0,ROUND($ED$1*$EP$1,2),0)</f>
        <v>0</v>
      </c>
      <c r="EQ955" s="15">
        <f>IF(FB954&gt;0,EK955+SUM(EM955:EP955),0)</f>
        <v>0</v>
      </c>
      <c r="ER955" s="22">
        <f>IF(FB954&gt;0,ROUND(EQ955/12,2),0)</f>
        <v>0</v>
      </c>
      <c r="ES955" s="9">
        <f>INT(ER955)</f>
        <v>0</v>
      </c>
      <c r="ET955" s="23">
        <f>INT((ER955-ES955)*10)/10</f>
        <v>0</v>
      </c>
      <c r="EU955" s="17">
        <f>ER955-ES955-ET955</f>
        <v>0</v>
      </c>
      <c r="EV955" s="23">
        <f>IF(OR(EU955=0.05,EU955=0),EU955,IF(AND(EU955&gt;0.051,EU955&lt;0.1),0.1,IF(AND(EU955&gt;0.001,EU955&lt;0.05),0.05,EU955)))</f>
        <v>0</v>
      </c>
      <c r="EW955" s="23">
        <f>ES955+ET955+EV955</f>
        <v>0</v>
      </c>
      <c r="EX955">
        <f>IF(FB954&gt;0,EX954,0)</f>
        <v>0</v>
      </c>
      <c r="EY955" s="7">
        <f>ROUND(ED955+EJ955+EW955+EX955,2)</f>
        <v>0</v>
      </c>
      <c r="EZ955" s="7">
        <f>IF(AND(EY955&gt;0,EY956=0),EY955,0)</f>
        <v>0</v>
      </c>
      <c r="FA955" s="7">
        <f>IF(FB954&gt;0,FA954,0)</f>
        <v>0</v>
      </c>
      <c r="FB955" s="7">
        <f>IF(ROUND(EY955-FA955,2)&gt;0,ROUND(EY955-FA955,2),0)</f>
        <v>0</v>
      </c>
      <c r="GB955">
        <v>953</v>
      </c>
      <c r="GC955" s="7">
        <f>IF(HB954&gt;0,GC954-1000,GC954)</f>
        <v>0</v>
      </c>
      <c r="GD955" s="20">
        <f>IF(HB954&gt;0,ROUND(PMT($F$92/12,$F$96*12,-GC955),5),0)</f>
        <v>0</v>
      </c>
      <c r="GE955" s="15">
        <f>IF(HB954&gt;0,ROUND(GC955*$GE$1/1000,2),0)</f>
        <v>0</v>
      </c>
      <c r="GF955" s="9">
        <f>INT(GE955)</f>
        <v>0</v>
      </c>
      <c r="GG955" s="23">
        <f>INT((GE955-GF955)*10)/10</f>
        <v>0</v>
      </c>
      <c r="GH955" s="17">
        <f>GE955-GF955-GG955</f>
        <v>0</v>
      </c>
      <c r="GI955" s="23">
        <f>IF(OR(GH955=0.05,GH955=0),GH955,IF(AND(GH955&gt;0.051,GH955&lt;0.1),0.1,IF(AND(GH955&gt;0.001,GH955&lt;0.05),0.05,GH955)))</f>
        <v>0</v>
      </c>
      <c r="GJ955" s="23">
        <f>GF955+GG955+GI955</f>
        <v>0</v>
      </c>
      <c r="GK955" s="15">
        <f>IF(HB954&gt;0,ROUND($GD$1*$GK$1,2),0)</f>
        <v>0</v>
      </c>
      <c r="GL955" s="22">
        <v>0</v>
      </c>
      <c r="GM955" s="22">
        <f>IF(HB954&gt;0,ROUND($GD$1*$GM$1,0),0)</f>
        <v>0</v>
      </c>
      <c r="GN955" s="22">
        <f>IF(HB954&gt;0,ROUND($GD$1*$GN$1,2),0)</f>
        <v>0</v>
      </c>
      <c r="GO955" s="22">
        <f>IF(HB954&gt;0,ROUND($GD$1*$GO$1,2),0)</f>
        <v>0</v>
      </c>
      <c r="GP955" s="22">
        <f>IF(HB954&gt;0,ROUND($GD$1*$GP$1,2),0)</f>
        <v>0</v>
      </c>
      <c r="GQ955" s="15">
        <f>IF(HB954&gt;0,GK955+SUM(GM955:GP955),0)</f>
        <v>0</v>
      </c>
      <c r="GR955" s="22">
        <f>IF(HB954&gt;0,ROUND(GQ955/12,2),0)</f>
        <v>0</v>
      </c>
      <c r="GS955" s="9">
        <f>INT(GR955)</f>
        <v>0</v>
      </c>
      <c r="GT955" s="23">
        <f>INT((GR955-GS955)*10)/10</f>
        <v>0</v>
      </c>
      <c r="GU955" s="17">
        <f>GR955-GS955-GT955</f>
        <v>0</v>
      </c>
      <c r="GV955" s="23">
        <f>IF(OR(GU955=0.05,GU955=0),GU955,IF(AND(GU955&gt;0.051,GU955&lt;0.1),0.1,IF(AND(GU955&gt;0.001,GU955&lt;0.05),0.05,GU955)))</f>
        <v>0</v>
      </c>
      <c r="GW955" s="23">
        <f>GS955+GT955+GV955</f>
        <v>0</v>
      </c>
      <c r="GX955">
        <f>IF(HB954&gt;0,GX954,0)</f>
        <v>0</v>
      </c>
      <c r="GY955" s="7">
        <f>ROUND(GD955+GJ955+GW955+GX955,2)</f>
        <v>0</v>
      </c>
      <c r="GZ955" s="7">
        <f>IF(AND(GY955&gt;0,GY956=0),GY955,0)</f>
        <v>0</v>
      </c>
      <c r="HA955" s="7">
        <f>IF(HB954&gt;0,HA954,0)</f>
        <v>0</v>
      </c>
      <c r="HB955" s="7">
        <f>IF(ROUND(GY955-HA955,2)&gt;0,ROUND(GY955-HA955,2),0)</f>
        <v>0</v>
      </c>
    </row>
    <row r="956" spans="1:235">
      <c r="BB956">
        <v>954</v>
      </c>
      <c r="BC956" s="7">
        <f>IF(BW955&gt;0,BC955-1000,BC955)</f>
        <v>0</v>
      </c>
      <c r="BD956" s="20">
        <f>IF(BW955&gt;0,ROUND(PMT($F$92/12,$F$96*12,-BC956),5),0)</f>
        <v>0</v>
      </c>
      <c r="BE956" s="15">
        <f>IF(BW955&gt;0,ROUND(BC956*$E$1/1000,2),0)</f>
        <v>0</v>
      </c>
      <c r="BF956" s="15">
        <f>IF(BW955&gt;0,ROUND(MIN(BC956,$F$168)*$BF$1,2),0)</f>
        <v>0</v>
      </c>
      <c r="BG956" s="22">
        <v>0</v>
      </c>
      <c r="BH956" s="22">
        <f>IF(BW955&gt;0,ROUND(MIN(BC956,$F$168)*$BH$1,0),0)</f>
        <v>0</v>
      </c>
      <c r="BI956" s="22">
        <f>IF(BW955&gt;0,ROUND(MIN(BC956,$F$168)*$BI$1,2),0)</f>
        <v>0</v>
      </c>
      <c r="BJ956" s="22">
        <f>IF(BW955&gt;0,ROUND(MIN(BC956,$F$168)*$BJ$1,2),0)</f>
        <v>0</v>
      </c>
      <c r="BK956" s="22">
        <f>IF(BW955&gt;0,ROUND(MIN(BC956,$F$168)*$BK$1,2),0)</f>
        <v>0</v>
      </c>
      <c r="BL956" s="15">
        <f>IF(BW955&gt;0,BF956+SUM(BH956:BK956),0)</f>
        <v>0</v>
      </c>
      <c r="BM956" s="22">
        <f>IF(BW955&gt;0,ROUND(BL956/12,2),0)</f>
        <v>0</v>
      </c>
      <c r="BN956" s="9">
        <f>INT(BM956)</f>
        <v>0</v>
      </c>
      <c r="BO956" s="23">
        <f>INT((BM956-BN956)*10)/10</f>
        <v>0</v>
      </c>
      <c r="BP956" s="17">
        <f>BM956-BN956-BO956</f>
        <v>0</v>
      </c>
      <c r="BQ956" s="23">
        <f>IF(OR(BP956=0.05,BP956=0),BP956,IF(AND(BP956&gt;0.051,BP956&lt;0.1),0.1,IF(AND(BP956&gt;0.001,BP956&lt;0.05),0.05,BP956)))</f>
        <v>0</v>
      </c>
      <c r="BR956" s="23">
        <f>BN956+BO956+BQ956</f>
        <v>0</v>
      </c>
      <c r="BS956">
        <f>IF(BW955&gt;0,BS955,0)</f>
        <v>0</v>
      </c>
      <c r="BT956" s="7">
        <f>SUM(BD956:BE956)+BR956+BS956</f>
        <v>0</v>
      </c>
      <c r="BU956" s="7">
        <f>IF(AND(BT956&gt;0,BT957=0),BT956,0)</f>
        <v>0</v>
      </c>
      <c r="BV956" s="7">
        <f>IF(BW955&gt;0,BV955,0)</f>
        <v>0</v>
      </c>
      <c r="BW956" s="7">
        <f>IF(ROUND(BT956-BV956,2)&gt;0,ROUND(BT956-BV956,2),0)</f>
        <v>0</v>
      </c>
      <c r="CB956">
        <v>954</v>
      </c>
      <c r="CC956" s="7">
        <f>IF(DB955&gt;0,CC955-1000,CC955)</f>
        <v>0</v>
      </c>
      <c r="CD956" s="20">
        <f>IF(DB955&gt;0,ROUND(PMT($F$92/12,$F$96*12,-CC956),5),0)</f>
        <v>0</v>
      </c>
      <c r="CE956" s="15">
        <f>IF(DB955&gt;0,ROUND(CC956*$CE$1/1000,2),0)</f>
        <v>0</v>
      </c>
      <c r="CF956" s="9">
        <f>INT(CE956)</f>
        <v>0</v>
      </c>
      <c r="CG956" s="23">
        <f>INT((CE956-CF956)*10)/10</f>
        <v>0</v>
      </c>
      <c r="CH956" s="17">
        <f>CE956-CF956-CG956</f>
        <v>0</v>
      </c>
      <c r="CI956" s="23">
        <f>IF(OR(CH956=0.05,CH956=0),CH956,IF(AND(CH956&gt;0.051,CH956&lt;0.1),0.1,IF(AND(CH956&gt;0.001,CH956&lt;0.05),0.05,CH956)))</f>
        <v>0</v>
      </c>
      <c r="CJ956" s="23">
        <f>CF956+CG956+CI956</f>
        <v>0</v>
      </c>
      <c r="CK956" s="15">
        <f>IF(DB955&gt;0,ROUND($CD$1*$CK$1,2),0)</f>
        <v>0</v>
      </c>
      <c r="CL956" s="22">
        <v>0</v>
      </c>
      <c r="CM956" s="22">
        <f>IF(DB955&gt;0,ROUND($CD$1*$CM$1,2),0)</f>
        <v>0</v>
      </c>
      <c r="CN956" s="22">
        <f>IF(DB955&gt;0,ROUND($CD$1*$CN$1,2),0)</f>
        <v>0</v>
      </c>
      <c r="CO956" s="22">
        <f>IF(DB955&gt;0,ROUND($CD$1*$CO$1,2),0)</f>
        <v>0</v>
      </c>
      <c r="CP956" s="22">
        <f>IF(DB955&gt;0,ROUND($CD$1*$CP$1,2),0)</f>
        <v>0</v>
      </c>
      <c r="CQ956" s="15">
        <f>IF(DB955&gt;0,CK956+SUM(CM956:CP956),0)</f>
        <v>0</v>
      </c>
      <c r="CR956" s="22">
        <f>IF(DB955&gt;0,ROUND(CQ956/12,2),0)</f>
        <v>0</v>
      </c>
      <c r="CS956" s="9">
        <f>INT(CR956)</f>
        <v>0</v>
      </c>
      <c r="CT956" s="23">
        <f>INT((CR956-CS956)*10)/10</f>
        <v>0</v>
      </c>
      <c r="CU956" s="17">
        <f>CR956-CS956-CT956</f>
        <v>0</v>
      </c>
      <c r="CV956" s="23">
        <f>IF(OR(CU956=0.05,CU956=0),CU956,IF(AND(CU956&gt;0.051,CU956&lt;0.1),0.1,IF(AND(CU956&gt;0.001,CU956&lt;0.05),0.05,CU956)))</f>
        <v>0</v>
      </c>
      <c r="CW956" s="23">
        <f>CS956+CT956+CV956</f>
        <v>0</v>
      </c>
      <c r="CX956">
        <f>IF(DB955&gt;0,CX955,0)</f>
        <v>0</v>
      </c>
      <c r="CY956" s="7">
        <f>ROUND(CD956+CJ956+CW956+CX956,2)</f>
        <v>0</v>
      </c>
      <c r="CZ956" s="7">
        <f>IF(AND(CY956&gt;0,CY957=0),CY956,0)</f>
        <v>0</v>
      </c>
      <c r="DA956" s="7">
        <f>IF(DB955&gt;0,DA955,0)</f>
        <v>0</v>
      </c>
      <c r="DB956" s="7">
        <f>IF(ROUND(CY956-DA956,2)&gt;0,ROUND(CY956-DA956,2),0)</f>
        <v>0</v>
      </c>
      <c r="EB956">
        <v>954</v>
      </c>
      <c r="EC956" s="7">
        <f>IF(FB955&gt;0,EC955-1000,EC955)</f>
        <v>0</v>
      </c>
      <c r="ED956" s="20">
        <f>IF(FB955&gt;0,ROUND(PMT($F$92/12,$F$96*12,-EC956),5),0)</f>
        <v>0</v>
      </c>
      <c r="EE956" s="15">
        <f>IF(FB955&gt;0,ROUND(EC956*$EE$1/1000,2),0)</f>
        <v>0</v>
      </c>
      <c r="EF956" s="9">
        <f>INT(EE956)</f>
        <v>0</v>
      </c>
      <c r="EG956" s="23">
        <f>INT((EE956-EF956)*10)/10</f>
        <v>0</v>
      </c>
      <c r="EH956" s="17">
        <f>EE956-EF956-EG956</f>
        <v>0</v>
      </c>
      <c r="EI956" s="23">
        <f>IF(OR(EH956=0.05,EH956=0),EH956,IF(AND(EH956&gt;0.051,EH956&lt;0.1),0.1,IF(AND(EH956&gt;0.001,EH956&lt;0.05),0.05,EH956)))</f>
        <v>0</v>
      </c>
      <c r="EJ956" s="23">
        <f>EF956+EG956+EI956</f>
        <v>0</v>
      </c>
      <c r="EK956" s="15">
        <f>IF(FB955&gt;0,ROUND($ED$1*$EK$1,2),0)</f>
        <v>0</v>
      </c>
      <c r="EL956" s="22">
        <v>0</v>
      </c>
      <c r="EM956" s="22">
        <f>IF(FB955&gt;0,ROUND($ED$1*$EM$1,0),0)</f>
        <v>0</v>
      </c>
      <c r="EN956" s="22">
        <f>IF(FB955&gt;0,ROUND($ED$1*$EN$1,2),0)</f>
        <v>0</v>
      </c>
      <c r="EO956" s="22">
        <f>IF(FB955&gt;0,ROUND($ED$1*$EO$1,2),0)</f>
        <v>0</v>
      </c>
      <c r="EP956" s="22">
        <f>IF(FB955&gt;0,ROUND($ED$1*$EP$1,2),0)</f>
        <v>0</v>
      </c>
      <c r="EQ956" s="15">
        <f>IF(FB955&gt;0,EK956+SUM(EM956:EP956),0)</f>
        <v>0</v>
      </c>
      <c r="ER956" s="22">
        <f>IF(FB955&gt;0,ROUND(EQ956/12,2),0)</f>
        <v>0</v>
      </c>
      <c r="ES956" s="9">
        <f>INT(ER956)</f>
        <v>0</v>
      </c>
      <c r="ET956" s="23">
        <f>INT((ER956-ES956)*10)/10</f>
        <v>0</v>
      </c>
      <c r="EU956" s="17">
        <f>ER956-ES956-ET956</f>
        <v>0</v>
      </c>
      <c r="EV956" s="23">
        <f>IF(OR(EU956=0.05,EU956=0),EU956,IF(AND(EU956&gt;0.051,EU956&lt;0.1),0.1,IF(AND(EU956&gt;0.001,EU956&lt;0.05),0.05,EU956)))</f>
        <v>0</v>
      </c>
      <c r="EW956" s="23">
        <f>ES956+ET956+EV956</f>
        <v>0</v>
      </c>
      <c r="EX956">
        <f>IF(FB955&gt;0,EX955,0)</f>
        <v>0</v>
      </c>
      <c r="EY956" s="7">
        <f>ROUND(ED956+EJ956+EW956+EX956,2)</f>
        <v>0</v>
      </c>
      <c r="EZ956" s="7">
        <f>IF(AND(EY956&gt;0,EY957=0),EY956,0)</f>
        <v>0</v>
      </c>
      <c r="FA956" s="7">
        <f>IF(FB955&gt;0,FA955,0)</f>
        <v>0</v>
      </c>
      <c r="FB956" s="7">
        <f>IF(ROUND(EY956-FA956,2)&gt;0,ROUND(EY956-FA956,2),0)</f>
        <v>0</v>
      </c>
      <c r="GB956">
        <v>954</v>
      </c>
      <c r="GC956" s="7">
        <f>IF(HB955&gt;0,GC955-1000,GC955)</f>
        <v>0</v>
      </c>
      <c r="GD956" s="20">
        <f>IF(HB955&gt;0,ROUND(PMT($F$92/12,$F$96*12,-GC956),5),0)</f>
        <v>0</v>
      </c>
      <c r="GE956" s="15">
        <f>IF(HB955&gt;0,ROUND(GC956*$GE$1/1000,2),0)</f>
        <v>0</v>
      </c>
      <c r="GF956" s="9">
        <f>INT(GE956)</f>
        <v>0</v>
      </c>
      <c r="GG956" s="23">
        <f>INT((GE956-GF956)*10)/10</f>
        <v>0</v>
      </c>
      <c r="GH956" s="17">
        <f>GE956-GF956-GG956</f>
        <v>0</v>
      </c>
      <c r="GI956" s="23">
        <f>IF(OR(GH956=0.05,GH956=0),GH956,IF(AND(GH956&gt;0.051,GH956&lt;0.1),0.1,IF(AND(GH956&gt;0.001,GH956&lt;0.05),0.05,GH956)))</f>
        <v>0</v>
      </c>
      <c r="GJ956" s="23">
        <f>GF956+GG956+GI956</f>
        <v>0</v>
      </c>
      <c r="GK956" s="15">
        <f>IF(HB955&gt;0,ROUND($GD$1*$GK$1,2),0)</f>
        <v>0</v>
      </c>
      <c r="GL956" s="22">
        <v>0</v>
      </c>
      <c r="GM956" s="22">
        <f>IF(HB955&gt;0,ROUND($GD$1*$GM$1,0),0)</f>
        <v>0</v>
      </c>
      <c r="GN956" s="22">
        <f>IF(HB955&gt;0,ROUND($GD$1*$GN$1,2),0)</f>
        <v>0</v>
      </c>
      <c r="GO956" s="22">
        <f>IF(HB955&gt;0,ROUND($GD$1*$GO$1,2),0)</f>
        <v>0</v>
      </c>
      <c r="GP956" s="22">
        <f>IF(HB955&gt;0,ROUND($GD$1*$GP$1,2),0)</f>
        <v>0</v>
      </c>
      <c r="GQ956" s="15">
        <f>IF(HB955&gt;0,GK956+SUM(GM956:GP956),0)</f>
        <v>0</v>
      </c>
      <c r="GR956" s="22">
        <f>IF(HB955&gt;0,ROUND(GQ956/12,2),0)</f>
        <v>0</v>
      </c>
      <c r="GS956" s="9">
        <f>INT(GR956)</f>
        <v>0</v>
      </c>
      <c r="GT956" s="23">
        <f>INT((GR956-GS956)*10)/10</f>
        <v>0</v>
      </c>
      <c r="GU956" s="17">
        <f>GR956-GS956-GT956</f>
        <v>0</v>
      </c>
      <c r="GV956" s="23">
        <f>IF(OR(GU956=0.05,GU956=0),GU956,IF(AND(GU956&gt;0.051,GU956&lt;0.1),0.1,IF(AND(GU956&gt;0.001,GU956&lt;0.05),0.05,GU956)))</f>
        <v>0</v>
      </c>
      <c r="GW956" s="23">
        <f>GS956+GT956+GV956</f>
        <v>0</v>
      </c>
      <c r="GX956">
        <f>IF(HB955&gt;0,GX955,0)</f>
        <v>0</v>
      </c>
      <c r="GY956" s="7">
        <f>ROUND(GD956+GJ956+GW956+GX956,2)</f>
        <v>0</v>
      </c>
      <c r="GZ956" s="7">
        <f>IF(AND(GY956&gt;0,GY957=0),GY956,0)</f>
        <v>0</v>
      </c>
      <c r="HA956" s="7">
        <f>IF(HB955&gt;0,HA955,0)</f>
        <v>0</v>
      </c>
      <c r="HB956" s="7">
        <f>IF(ROUND(GY956-HA956,2)&gt;0,ROUND(GY956-HA956,2),0)</f>
        <v>0</v>
      </c>
    </row>
    <row r="957" spans="1:235">
      <c r="BB957">
        <v>955</v>
      </c>
      <c r="BC957" s="7">
        <f>IF(BW956&gt;0,BC956-1000,BC956)</f>
        <v>0</v>
      </c>
      <c r="BD957" s="20">
        <f>IF(BW956&gt;0,ROUND(PMT($F$92/12,$F$96*12,-BC957),5),0)</f>
        <v>0</v>
      </c>
      <c r="BE957" s="15">
        <f>IF(BW956&gt;0,ROUND(BC957*$E$1/1000,2),0)</f>
        <v>0</v>
      </c>
      <c r="BF957" s="15">
        <f>IF(BW956&gt;0,ROUND(MIN(BC957,$F$168)*$BF$1,2),0)</f>
        <v>0</v>
      </c>
      <c r="BG957" s="22">
        <v>0</v>
      </c>
      <c r="BH957" s="22">
        <f>IF(BW956&gt;0,ROUND(MIN(BC957,$F$168)*$BH$1,0),0)</f>
        <v>0</v>
      </c>
      <c r="BI957" s="22">
        <f>IF(BW956&gt;0,ROUND(MIN(BC957,$F$168)*$BI$1,2),0)</f>
        <v>0</v>
      </c>
      <c r="BJ957" s="22">
        <f>IF(BW956&gt;0,ROUND(MIN(BC957,$F$168)*$BJ$1,2),0)</f>
        <v>0</v>
      </c>
      <c r="BK957" s="22">
        <f>IF(BW956&gt;0,ROUND(MIN(BC957,$F$168)*$BK$1,2),0)</f>
        <v>0</v>
      </c>
      <c r="BL957" s="15">
        <f>IF(BW956&gt;0,BF957+SUM(BH957:BK957),0)</f>
        <v>0</v>
      </c>
      <c r="BM957" s="22">
        <f>IF(BW956&gt;0,ROUND(BL957/12,2),0)</f>
        <v>0</v>
      </c>
      <c r="BN957" s="9">
        <f>INT(BM957)</f>
        <v>0</v>
      </c>
      <c r="BO957" s="23">
        <f>INT((BM957-BN957)*10)/10</f>
        <v>0</v>
      </c>
      <c r="BP957" s="17">
        <f>BM957-BN957-BO957</f>
        <v>0</v>
      </c>
      <c r="BQ957" s="23">
        <f>IF(OR(BP957=0.05,BP957=0),BP957,IF(AND(BP957&gt;0.051,BP957&lt;0.1),0.1,IF(AND(BP957&gt;0.001,BP957&lt;0.05),0.05,BP957)))</f>
        <v>0</v>
      </c>
      <c r="BR957" s="23">
        <f>BN957+BO957+BQ957</f>
        <v>0</v>
      </c>
      <c r="BS957">
        <f>IF(BW956&gt;0,BS956,0)</f>
        <v>0</v>
      </c>
      <c r="BT957" s="7">
        <f>SUM(BD957:BE957)+BR957+BS957</f>
        <v>0</v>
      </c>
      <c r="BU957" s="7">
        <f>IF(AND(BT957&gt;0,BT958=0),BT957,0)</f>
        <v>0</v>
      </c>
      <c r="BV957" s="7">
        <f>IF(BW956&gt;0,BV956,0)</f>
        <v>0</v>
      </c>
      <c r="BW957" s="7">
        <f>IF(ROUND(BT957-BV957,2)&gt;0,ROUND(BT957-BV957,2),0)</f>
        <v>0</v>
      </c>
      <c r="CB957">
        <v>955</v>
      </c>
      <c r="CC957" s="7">
        <f>IF(DB956&gt;0,CC956-1000,CC956)</f>
        <v>0</v>
      </c>
      <c r="CD957" s="20">
        <f>IF(DB956&gt;0,ROUND(PMT($F$92/12,$F$96*12,-CC957),5),0)</f>
        <v>0</v>
      </c>
      <c r="CE957" s="15">
        <f>IF(DB956&gt;0,ROUND(CC957*$CE$1/1000,2),0)</f>
        <v>0</v>
      </c>
      <c r="CF957" s="9">
        <f>INT(CE957)</f>
        <v>0</v>
      </c>
      <c r="CG957" s="23">
        <f>INT((CE957-CF957)*10)/10</f>
        <v>0</v>
      </c>
      <c r="CH957" s="17">
        <f>CE957-CF957-CG957</f>
        <v>0</v>
      </c>
      <c r="CI957" s="23">
        <f>IF(OR(CH957=0.05,CH957=0),CH957,IF(AND(CH957&gt;0.051,CH957&lt;0.1),0.1,IF(AND(CH957&gt;0.001,CH957&lt;0.05),0.05,CH957)))</f>
        <v>0</v>
      </c>
      <c r="CJ957" s="23">
        <f>CF957+CG957+CI957</f>
        <v>0</v>
      </c>
      <c r="CK957" s="15">
        <f>IF(DB956&gt;0,ROUND($CD$1*$CK$1,2),0)</f>
        <v>0</v>
      </c>
      <c r="CL957" s="22">
        <v>0</v>
      </c>
      <c r="CM957" s="22">
        <f>IF(DB956&gt;0,ROUND($CD$1*$CM$1,2),0)</f>
        <v>0</v>
      </c>
      <c r="CN957" s="22">
        <f>IF(DB956&gt;0,ROUND($CD$1*$CN$1,2),0)</f>
        <v>0</v>
      </c>
      <c r="CO957" s="22">
        <f>IF(DB956&gt;0,ROUND($CD$1*$CO$1,2),0)</f>
        <v>0</v>
      </c>
      <c r="CP957" s="22">
        <f>IF(DB956&gt;0,ROUND($CD$1*$CP$1,2),0)</f>
        <v>0</v>
      </c>
      <c r="CQ957" s="15">
        <f>IF(DB956&gt;0,CK957+SUM(CM957:CP957),0)</f>
        <v>0</v>
      </c>
      <c r="CR957" s="22">
        <f>IF(DB956&gt;0,ROUND(CQ957/12,2),0)</f>
        <v>0</v>
      </c>
      <c r="CS957" s="9">
        <f>INT(CR957)</f>
        <v>0</v>
      </c>
      <c r="CT957" s="23">
        <f>INT((CR957-CS957)*10)/10</f>
        <v>0</v>
      </c>
      <c r="CU957" s="17">
        <f>CR957-CS957-CT957</f>
        <v>0</v>
      </c>
      <c r="CV957" s="23">
        <f>IF(OR(CU957=0.05,CU957=0),CU957,IF(AND(CU957&gt;0.051,CU957&lt;0.1),0.1,IF(AND(CU957&gt;0.001,CU957&lt;0.05),0.05,CU957)))</f>
        <v>0</v>
      </c>
      <c r="CW957" s="23">
        <f>CS957+CT957+CV957</f>
        <v>0</v>
      </c>
      <c r="CX957">
        <f>IF(DB956&gt;0,CX956,0)</f>
        <v>0</v>
      </c>
      <c r="CY957" s="7">
        <f>ROUND(CD957+CJ957+CW957+CX957,2)</f>
        <v>0</v>
      </c>
      <c r="CZ957" s="7">
        <f>IF(AND(CY957&gt;0,CY958=0),CY957,0)</f>
        <v>0</v>
      </c>
      <c r="DA957" s="7">
        <f>IF(DB956&gt;0,DA956,0)</f>
        <v>0</v>
      </c>
      <c r="DB957" s="7">
        <f>IF(ROUND(CY957-DA957,2)&gt;0,ROUND(CY957-DA957,2),0)</f>
        <v>0</v>
      </c>
      <c r="EB957">
        <v>955</v>
      </c>
      <c r="EC957" s="7">
        <f>IF(FB956&gt;0,EC956-1000,EC956)</f>
        <v>0</v>
      </c>
      <c r="ED957" s="20">
        <f>IF(FB956&gt;0,ROUND(PMT($F$92/12,$F$96*12,-EC957),5),0)</f>
        <v>0</v>
      </c>
      <c r="EE957" s="15">
        <f>IF(FB956&gt;0,ROUND(EC957*$EE$1/1000,2),0)</f>
        <v>0</v>
      </c>
      <c r="EF957" s="9">
        <f>INT(EE957)</f>
        <v>0</v>
      </c>
      <c r="EG957" s="23">
        <f>INT((EE957-EF957)*10)/10</f>
        <v>0</v>
      </c>
      <c r="EH957" s="17">
        <f>EE957-EF957-EG957</f>
        <v>0</v>
      </c>
      <c r="EI957" s="23">
        <f>IF(OR(EH957=0.05,EH957=0),EH957,IF(AND(EH957&gt;0.051,EH957&lt;0.1),0.1,IF(AND(EH957&gt;0.001,EH957&lt;0.05),0.05,EH957)))</f>
        <v>0</v>
      </c>
      <c r="EJ957" s="23">
        <f>EF957+EG957+EI957</f>
        <v>0</v>
      </c>
      <c r="EK957" s="15">
        <f>IF(FB956&gt;0,ROUND($ED$1*$EK$1,2),0)</f>
        <v>0</v>
      </c>
      <c r="EL957" s="22">
        <v>0</v>
      </c>
      <c r="EM957" s="22">
        <f>IF(FB956&gt;0,ROUND($ED$1*$EM$1,0),0)</f>
        <v>0</v>
      </c>
      <c r="EN957" s="22">
        <f>IF(FB956&gt;0,ROUND($ED$1*$EN$1,2),0)</f>
        <v>0</v>
      </c>
      <c r="EO957" s="22">
        <f>IF(FB956&gt;0,ROUND($ED$1*$EO$1,2),0)</f>
        <v>0</v>
      </c>
      <c r="EP957" s="22">
        <f>IF(FB956&gt;0,ROUND($ED$1*$EP$1,2),0)</f>
        <v>0</v>
      </c>
      <c r="EQ957" s="15">
        <f>IF(FB956&gt;0,EK957+SUM(EM957:EP957),0)</f>
        <v>0</v>
      </c>
      <c r="ER957" s="22">
        <f>IF(FB956&gt;0,ROUND(EQ957/12,2),0)</f>
        <v>0</v>
      </c>
      <c r="ES957" s="9">
        <f>INT(ER957)</f>
        <v>0</v>
      </c>
      <c r="ET957" s="23">
        <f>INT((ER957-ES957)*10)/10</f>
        <v>0</v>
      </c>
      <c r="EU957" s="17">
        <f>ER957-ES957-ET957</f>
        <v>0</v>
      </c>
      <c r="EV957" s="23">
        <f>IF(OR(EU957=0.05,EU957=0),EU957,IF(AND(EU957&gt;0.051,EU957&lt;0.1),0.1,IF(AND(EU957&gt;0.001,EU957&lt;0.05),0.05,EU957)))</f>
        <v>0</v>
      </c>
      <c r="EW957" s="23">
        <f>ES957+ET957+EV957</f>
        <v>0</v>
      </c>
      <c r="EX957">
        <f>IF(FB956&gt;0,EX956,0)</f>
        <v>0</v>
      </c>
      <c r="EY957" s="7">
        <f>ROUND(ED957+EJ957+EW957+EX957,2)</f>
        <v>0</v>
      </c>
      <c r="EZ957" s="7">
        <f>IF(AND(EY957&gt;0,EY958=0),EY957,0)</f>
        <v>0</v>
      </c>
      <c r="FA957" s="7">
        <f>IF(FB956&gt;0,FA956,0)</f>
        <v>0</v>
      </c>
      <c r="FB957" s="7">
        <f>IF(ROUND(EY957-FA957,2)&gt;0,ROUND(EY957-FA957,2),0)</f>
        <v>0</v>
      </c>
      <c r="GB957">
        <v>955</v>
      </c>
      <c r="GC957" s="7">
        <f>IF(HB956&gt;0,GC956-1000,GC956)</f>
        <v>0</v>
      </c>
      <c r="GD957" s="20">
        <f>IF(HB956&gt;0,ROUND(PMT($F$92/12,$F$96*12,-GC957),5),0)</f>
        <v>0</v>
      </c>
      <c r="GE957" s="15">
        <f>IF(HB956&gt;0,ROUND(GC957*$GE$1/1000,2),0)</f>
        <v>0</v>
      </c>
      <c r="GF957" s="9">
        <f>INT(GE957)</f>
        <v>0</v>
      </c>
      <c r="GG957" s="23">
        <f>INT((GE957-GF957)*10)/10</f>
        <v>0</v>
      </c>
      <c r="GH957" s="17">
        <f>GE957-GF957-GG957</f>
        <v>0</v>
      </c>
      <c r="GI957" s="23">
        <f>IF(OR(GH957=0.05,GH957=0),GH957,IF(AND(GH957&gt;0.051,GH957&lt;0.1),0.1,IF(AND(GH957&gt;0.001,GH957&lt;0.05),0.05,GH957)))</f>
        <v>0</v>
      </c>
      <c r="GJ957" s="23">
        <f>GF957+GG957+GI957</f>
        <v>0</v>
      </c>
      <c r="GK957" s="15">
        <f>IF(HB956&gt;0,ROUND($GD$1*$GK$1,2),0)</f>
        <v>0</v>
      </c>
      <c r="GL957" s="22">
        <v>0</v>
      </c>
      <c r="GM957" s="22">
        <f>IF(HB956&gt;0,ROUND($GD$1*$GM$1,0),0)</f>
        <v>0</v>
      </c>
      <c r="GN957" s="22">
        <f>IF(HB956&gt;0,ROUND($GD$1*$GN$1,2),0)</f>
        <v>0</v>
      </c>
      <c r="GO957" s="22">
        <f>IF(HB956&gt;0,ROUND($GD$1*$GO$1,2),0)</f>
        <v>0</v>
      </c>
      <c r="GP957" s="22">
        <f>IF(HB956&gt;0,ROUND($GD$1*$GP$1,2),0)</f>
        <v>0</v>
      </c>
      <c r="GQ957" s="15">
        <f>IF(HB956&gt;0,GK957+SUM(GM957:GP957),0)</f>
        <v>0</v>
      </c>
      <c r="GR957" s="22">
        <f>IF(HB956&gt;0,ROUND(GQ957/12,2),0)</f>
        <v>0</v>
      </c>
      <c r="GS957" s="9">
        <f>INT(GR957)</f>
        <v>0</v>
      </c>
      <c r="GT957" s="23">
        <f>INT((GR957-GS957)*10)/10</f>
        <v>0</v>
      </c>
      <c r="GU957" s="17">
        <f>GR957-GS957-GT957</f>
        <v>0</v>
      </c>
      <c r="GV957" s="23">
        <f>IF(OR(GU957=0.05,GU957=0),GU957,IF(AND(GU957&gt;0.051,GU957&lt;0.1),0.1,IF(AND(GU957&gt;0.001,GU957&lt;0.05),0.05,GU957)))</f>
        <v>0</v>
      </c>
      <c r="GW957" s="23">
        <f>GS957+GT957+GV957</f>
        <v>0</v>
      </c>
      <c r="GX957">
        <f>IF(HB956&gt;0,GX956,0)</f>
        <v>0</v>
      </c>
      <c r="GY957" s="7">
        <f>ROUND(GD957+GJ957+GW957+GX957,2)</f>
        <v>0</v>
      </c>
      <c r="GZ957" s="7">
        <f>IF(AND(GY957&gt;0,GY958=0),GY957,0)</f>
        <v>0</v>
      </c>
      <c r="HA957" s="7">
        <f>IF(HB956&gt;0,HA956,0)</f>
        <v>0</v>
      </c>
      <c r="HB957" s="7">
        <f>IF(ROUND(GY957-HA957,2)&gt;0,ROUND(GY957-HA957,2),0)</f>
        <v>0</v>
      </c>
    </row>
    <row r="958" spans="1:235">
      <c r="BB958">
        <v>956</v>
      </c>
      <c r="BC958" s="7">
        <f>IF(BW957&gt;0,BC957-1000,BC957)</f>
        <v>0</v>
      </c>
      <c r="BD958" s="20">
        <f>IF(BW957&gt;0,ROUND(PMT($F$92/12,$F$96*12,-BC958),5),0)</f>
        <v>0</v>
      </c>
      <c r="BE958" s="15">
        <f>IF(BW957&gt;0,ROUND(BC958*$E$1/1000,2),0)</f>
        <v>0</v>
      </c>
      <c r="BF958" s="15">
        <f>IF(BW957&gt;0,ROUND(MIN(BC958,$F$168)*$BF$1,2),0)</f>
        <v>0</v>
      </c>
      <c r="BG958" s="22">
        <v>0</v>
      </c>
      <c r="BH958" s="22">
        <f>IF(BW957&gt;0,ROUND(MIN(BC958,$F$168)*$BH$1,0),0)</f>
        <v>0</v>
      </c>
      <c r="BI958" s="22">
        <f>IF(BW957&gt;0,ROUND(MIN(BC958,$F$168)*$BI$1,2),0)</f>
        <v>0</v>
      </c>
      <c r="BJ958" s="22">
        <f>IF(BW957&gt;0,ROUND(MIN(BC958,$F$168)*$BJ$1,2),0)</f>
        <v>0</v>
      </c>
      <c r="BK958" s="22">
        <f>IF(BW957&gt;0,ROUND(MIN(BC958,$F$168)*$BK$1,2),0)</f>
        <v>0</v>
      </c>
      <c r="BL958" s="15">
        <f>IF(BW957&gt;0,BF958+SUM(BH958:BK958),0)</f>
        <v>0</v>
      </c>
      <c r="BM958" s="22">
        <f>IF(BW957&gt;0,ROUND(BL958/12,2),0)</f>
        <v>0</v>
      </c>
      <c r="BN958" s="9">
        <f>INT(BM958)</f>
        <v>0</v>
      </c>
      <c r="BO958" s="23">
        <f>INT((BM958-BN958)*10)/10</f>
        <v>0</v>
      </c>
      <c r="BP958" s="17">
        <f>BM958-BN958-BO958</f>
        <v>0</v>
      </c>
      <c r="BQ958" s="23">
        <f>IF(OR(BP958=0.05,BP958=0),BP958,IF(AND(BP958&gt;0.051,BP958&lt;0.1),0.1,IF(AND(BP958&gt;0.001,BP958&lt;0.05),0.05,BP958)))</f>
        <v>0</v>
      </c>
      <c r="BR958" s="23">
        <f>BN958+BO958+BQ958</f>
        <v>0</v>
      </c>
      <c r="BS958">
        <f>IF(BW957&gt;0,BS957,0)</f>
        <v>0</v>
      </c>
      <c r="BT958" s="7">
        <f>SUM(BD958:BE958)+BR958+BS958</f>
        <v>0</v>
      </c>
      <c r="BU958" s="7">
        <f>IF(AND(BT958&gt;0,BT959=0),BT958,0)</f>
        <v>0</v>
      </c>
      <c r="BV958" s="7">
        <f>IF(BW957&gt;0,BV957,0)</f>
        <v>0</v>
      </c>
      <c r="BW958" s="7">
        <f>IF(ROUND(BT958-BV958,2)&gt;0,ROUND(BT958-BV958,2),0)</f>
        <v>0</v>
      </c>
      <c r="CB958">
        <v>956</v>
      </c>
      <c r="CC958" s="7">
        <f>IF(DB957&gt;0,CC957-1000,CC957)</f>
        <v>0</v>
      </c>
      <c r="CD958" s="20">
        <f>IF(DB957&gt;0,ROUND(PMT($F$92/12,$F$96*12,-CC958),5),0)</f>
        <v>0</v>
      </c>
      <c r="CE958" s="15">
        <f>IF(DB957&gt;0,ROUND(CC958*$CE$1/1000,2),0)</f>
        <v>0</v>
      </c>
      <c r="CF958" s="9">
        <f>INT(CE958)</f>
        <v>0</v>
      </c>
      <c r="CG958" s="23">
        <f>INT((CE958-CF958)*10)/10</f>
        <v>0</v>
      </c>
      <c r="CH958" s="17">
        <f>CE958-CF958-CG958</f>
        <v>0</v>
      </c>
      <c r="CI958" s="23">
        <f>IF(OR(CH958=0.05,CH958=0),CH958,IF(AND(CH958&gt;0.051,CH958&lt;0.1),0.1,IF(AND(CH958&gt;0.001,CH958&lt;0.05),0.05,CH958)))</f>
        <v>0</v>
      </c>
      <c r="CJ958" s="23">
        <f>CF958+CG958+CI958</f>
        <v>0</v>
      </c>
      <c r="CK958" s="15">
        <f>IF(DB957&gt;0,ROUND($CD$1*$CK$1,2),0)</f>
        <v>0</v>
      </c>
      <c r="CL958" s="22">
        <v>0</v>
      </c>
      <c r="CM958" s="22">
        <f>IF(DB957&gt;0,ROUND($CD$1*$CM$1,2),0)</f>
        <v>0</v>
      </c>
      <c r="CN958" s="22">
        <f>IF(DB957&gt;0,ROUND($CD$1*$CN$1,2),0)</f>
        <v>0</v>
      </c>
      <c r="CO958" s="22">
        <f>IF(DB957&gt;0,ROUND($CD$1*$CO$1,2),0)</f>
        <v>0</v>
      </c>
      <c r="CP958" s="22">
        <f>IF(DB957&gt;0,ROUND($CD$1*$CP$1,2),0)</f>
        <v>0</v>
      </c>
      <c r="CQ958" s="15">
        <f>IF(DB957&gt;0,CK958+SUM(CM958:CP958),0)</f>
        <v>0</v>
      </c>
      <c r="CR958" s="22">
        <f>IF(DB957&gt;0,ROUND(CQ958/12,2),0)</f>
        <v>0</v>
      </c>
      <c r="CS958" s="9">
        <f>INT(CR958)</f>
        <v>0</v>
      </c>
      <c r="CT958" s="23">
        <f>INT((CR958-CS958)*10)/10</f>
        <v>0</v>
      </c>
      <c r="CU958" s="17">
        <f>CR958-CS958-CT958</f>
        <v>0</v>
      </c>
      <c r="CV958" s="23">
        <f>IF(OR(CU958=0.05,CU958=0),CU958,IF(AND(CU958&gt;0.051,CU958&lt;0.1),0.1,IF(AND(CU958&gt;0.001,CU958&lt;0.05),0.05,CU958)))</f>
        <v>0</v>
      </c>
      <c r="CW958" s="23">
        <f>CS958+CT958+CV958</f>
        <v>0</v>
      </c>
      <c r="CX958">
        <f>IF(DB957&gt;0,CX957,0)</f>
        <v>0</v>
      </c>
      <c r="CY958" s="7">
        <f>ROUND(CD958+CJ958+CW958+CX958,2)</f>
        <v>0</v>
      </c>
      <c r="CZ958" s="7">
        <f>IF(AND(CY958&gt;0,CY959=0),CY958,0)</f>
        <v>0</v>
      </c>
      <c r="DA958" s="7">
        <f>IF(DB957&gt;0,DA957,0)</f>
        <v>0</v>
      </c>
      <c r="DB958" s="7">
        <f>IF(ROUND(CY958-DA958,2)&gt;0,ROUND(CY958-DA958,2),0)</f>
        <v>0</v>
      </c>
      <c r="EB958">
        <v>956</v>
      </c>
      <c r="EC958" s="7">
        <f>IF(FB957&gt;0,EC957-1000,EC957)</f>
        <v>0</v>
      </c>
      <c r="ED958" s="20">
        <f>IF(FB957&gt;0,ROUND(PMT($F$92/12,$F$96*12,-EC958),5),0)</f>
        <v>0</v>
      </c>
      <c r="EE958" s="15">
        <f>IF(FB957&gt;0,ROUND(EC958*$EE$1/1000,2),0)</f>
        <v>0</v>
      </c>
      <c r="EF958" s="9">
        <f>INT(EE958)</f>
        <v>0</v>
      </c>
      <c r="EG958" s="23">
        <f>INT((EE958-EF958)*10)/10</f>
        <v>0</v>
      </c>
      <c r="EH958" s="17">
        <f>EE958-EF958-EG958</f>
        <v>0</v>
      </c>
      <c r="EI958" s="23">
        <f>IF(OR(EH958=0.05,EH958=0),EH958,IF(AND(EH958&gt;0.051,EH958&lt;0.1),0.1,IF(AND(EH958&gt;0.001,EH958&lt;0.05),0.05,EH958)))</f>
        <v>0</v>
      </c>
      <c r="EJ958" s="23">
        <f>EF958+EG958+EI958</f>
        <v>0</v>
      </c>
      <c r="EK958" s="15">
        <f>IF(FB957&gt;0,ROUND($ED$1*$EK$1,2),0)</f>
        <v>0</v>
      </c>
      <c r="EL958" s="22">
        <v>0</v>
      </c>
      <c r="EM958" s="22">
        <f>IF(FB957&gt;0,ROUND($ED$1*$EM$1,0),0)</f>
        <v>0</v>
      </c>
      <c r="EN958" s="22">
        <f>IF(FB957&gt;0,ROUND($ED$1*$EN$1,2),0)</f>
        <v>0</v>
      </c>
      <c r="EO958" s="22">
        <f>IF(FB957&gt;0,ROUND($ED$1*$EO$1,2),0)</f>
        <v>0</v>
      </c>
      <c r="EP958" s="22">
        <f>IF(FB957&gt;0,ROUND($ED$1*$EP$1,2),0)</f>
        <v>0</v>
      </c>
      <c r="EQ958" s="15">
        <f>IF(FB957&gt;0,EK958+SUM(EM958:EP958),0)</f>
        <v>0</v>
      </c>
      <c r="ER958" s="22">
        <f>IF(FB957&gt;0,ROUND(EQ958/12,2),0)</f>
        <v>0</v>
      </c>
      <c r="ES958" s="9">
        <f>INT(ER958)</f>
        <v>0</v>
      </c>
      <c r="ET958" s="23">
        <f>INT((ER958-ES958)*10)/10</f>
        <v>0</v>
      </c>
      <c r="EU958" s="17">
        <f>ER958-ES958-ET958</f>
        <v>0</v>
      </c>
      <c r="EV958" s="23">
        <f>IF(OR(EU958=0.05,EU958=0),EU958,IF(AND(EU958&gt;0.051,EU958&lt;0.1),0.1,IF(AND(EU958&gt;0.001,EU958&lt;0.05),0.05,EU958)))</f>
        <v>0</v>
      </c>
      <c r="EW958" s="23">
        <f>ES958+ET958+EV958</f>
        <v>0</v>
      </c>
      <c r="EX958">
        <f>IF(FB957&gt;0,EX957,0)</f>
        <v>0</v>
      </c>
      <c r="EY958" s="7">
        <f>ROUND(ED958+EJ958+EW958+EX958,2)</f>
        <v>0</v>
      </c>
      <c r="EZ958" s="7">
        <f>IF(AND(EY958&gt;0,EY959=0),EY958,0)</f>
        <v>0</v>
      </c>
      <c r="FA958" s="7">
        <f>IF(FB957&gt;0,FA957,0)</f>
        <v>0</v>
      </c>
      <c r="FB958" s="7">
        <f>IF(ROUND(EY958-FA958,2)&gt;0,ROUND(EY958-FA958,2),0)</f>
        <v>0</v>
      </c>
      <c r="GB958">
        <v>956</v>
      </c>
      <c r="GC958" s="7">
        <f>IF(HB957&gt;0,GC957-1000,GC957)</f>
        <v>0</v>
      </c>
      <c r="GD958" s="20">
        <f>IF(HB957&gt;0,ROUND(PMT($F$92/12,$F$96*12,-GC958),5),0)</f>
        <v>0</v>
      </c>
      <c r="GE958" s="15">
        <f>IF(HB957&gt;0,ROUND(GC958*$GE$1/1000,2),0)</f>
        <v>0</v>
      </c>
      <c r="GF958" s="9">
        <f>INT(GE958)</f>
        <v>0</v>
      </c>
      <c r="GG958" s="23">
        <f>INT((GE958-GF958)*10)/10</f>
        <v>0</v>
      </c>
      <c r="GH958" s="17">
        <f>GE958-GF958-GG958</f>
        <v>0</v>
      </c>
      <c r="GI958" s="23">
        <f>IF(OR(GH958=0.05,GH958=0),GH958,IF(AND(GH958&gt;0.051,GH958&lt;0.1),0.1,IF(AND(GH958&gt;0.001,GH958&lt;0.05),0.05,GH958)))</f>
        <v>0</v>
      </c>
      <c r="GJ958" s="23">
        <f>GF958+GG958+GI958</f>
        <v>0</v>
      </c>
      <c r="GK958" s="15">
        <f>IF(HB957&gt;0,ROUND($GD$1*$GK$1,2),0)</f>
        <v>0</v>
      </c>
      <c r="GL958" s="22">
        <v>0</v>
      </c>
      <c r="GM958" s="22">
        <f>IF(HB957&gt;0,ROUND($GD$1*$GM$1,0),0)</f>
        <v>0</v>
      </c>
      <c r="GN958" s="22">
        <f>IF(HB957&gt;0,ROUND($GD$1*$GN$1,2),0)</f>
        <v>0</v>
      </c>
      <c r="GO958" s="22">
        <f>IF(HB957&gt;0,ROUND($GD$1*$GO$1,2),0)</f>
        <v>0</v>
      </c>
      <c r="GP958" s="22">
        <f>IF(HB957&gt;0,ROUND($GD$1*$GP$1,2),0)</f>
        <v>0</v>
      </c>
      <c r="GQ958" s="15">
        <f>IF(HB957&gt;0,GK958+SUM(GM958:GP958),0)</f>
        <v>0</v>
      </c>
      <c r="GR958" s="22">
        <f>IF(HB957&gt;0,ROUND(GQ958/12,2),0)</f>
        <v>0</v>
      </c>
      <c r="GS958" s="9">
        <f>INT(GR958)</f>
        <v>0</v>
      </c>
      <c r="GT958" s="23">
        <f>INT((GR958-GS958)*10)/10</f>
        <v>0</v>
      </c>
      <c r="GU958" s="17">
        <f>GR958-GS958-GT958</f>
        <v>0</v>
      </c>
      <c r="GV958" s="23">
        <f>IF(OR(GU958=0.05,GU958=0),GU958,IF(AND(GU958&gt;0.051,GU958&lt;0.1),0.1,IF(AND(GU958&gt;0.001,GU958&lt;0.05),0.05,GU958)))</f>
        <v>0</v>
      </c>
      <c r="GW958" s="23">
        <f>GS958+GT958+GV958</f>
        <v>0</v>
      </c>
      <c r="GX958">
        <f>IF(HB957&gt;0,GX957,0)</f>
        <v>0</v>
      </c>
      <c r="GY958" s="7">
        <f>ROUND(GD958+GJ958+GW958+GX958,2)</f>
        <v>0</v>
      </c>
      <c r="GZ958" s="7">
        <f>IF(AND(GY958&gt;0,GY959=0),GY958,0)</f>
        <v>0</v>
      </c>
      <c r="HA958" s="7">
        <f>IF(HB957&gt;0,HA957,0)</f>
        <v>0</v>
      </c>
      <c r="HB958" s="7">
        <f>IF(ROUND(GY958-HA958,2)&gt;0,ROUND(GY958-HA958,2),0)</f>
        <v>0</v>
      </c>
    </row>
    <row r="959" spans="1:235">
      <c r="BB959">
        <v>957</v>
      </c>
      <c r="BC959" s="7">
        <f>IF(BW958&gt;0,BC958-1000,BC958)</f>
        <v>0</v>
      </c>
      <c r="BD959" s="20">
        <f>IF(BW958&gt;0,ROUND(PMT($F$92/12,$F$96*12,-BC959),5),0)</f>
        <v>0</v>
      </c>
      <c r="BE959" s="15">
        <f>IF(BW958&gt;0,ROUND(BC959*$E$1/1000,2),0)</f>
        <v>0</v>
      </c>
      <c r="BF959" s="15">
        <f>IF(BW958&gt;0,ROUND(MIN(BC959,$F$168)*$BF$1,2),0)</f>
        <v>0</v>
      </c>
      <c r="BG959" s="22">
        <v>0</v>
      </c>
      <c r="BH959" s="22">
        <f>IF(BW958&gt;0,ROUND(MIN(BC959,$F$168)*$BH$1,0),0)</f>
        <v>0</v>
      </c>
      <c r="BI959" s="22">
        <f>IF(BW958&gt;0,ROUND(MIN(BC959,$F$168)*$BI$1,2),0)</f>
        <v>0</v>
      </c>
      <c r="BJ959" s="22">
        <f>IF(BW958&gt;0,ROUND(MIN(BC959,$F$168)*$BJ$1,2),0)</f>
        <v>0</v>
      </c>
      <c r="BK959" s="22">
        <f>IF(BW958&gt;0,ROUND(MIN(BC959,$F$168)*$BK$1,2),0)</f>
        <v>0</v>
      </c>
      <c r="BL959" s="15">
        <f>IF(BW958&gt;0,BF959+SUM(BH959:BK959),0)</f>
        <v>0</v>
      </c>
      <c r="BM959" s="22">
        <f>IF(BW958&gt;0,ROUND(BL959/12,2),0)</f>
        <v>0</v>
      </c>
      <c r="BN959" s="9">
        <f>INT(BM959)</f>
        <v>0</v>
      </c>
      <c r="BO959" s="23">
        <f>INT((BM959-BN959)*10)/10</f>
        <v>0</v>
      </c>
      <c r="BP959" s="17">
        <f>BM959-BN959-BO959</f>
        <v>0</v>
      </c>
      <c r="BQ959" s="23">
        <f>IF(OR(BP959=0.05,BP959=0),BP959,IF(AND(BP959&gt;0.051,BP959&lt;0.1),0.1,IF(AND(BP959&gt;0.001,BP959&lt;0.05),0.05,BP959)))</f>
        <v>0</v>
      </c>
      <c r="BR959" s="23">
        <f>BN959+BO959+BQ959</f>
        <v>0</v>
      </c>
      <c r="BS959">
        <f>IF(BW958&gt;0,BS958,0)</f>
        <v>0</v>
      </c>
      <c r="BT959" s="7">
        <f>SUM(BD959:BE959)+BR959+BS959</f>
        <v>0</v>
      </c>
      <c r="BU959" s="7">
        <f>IF(AND(BT959&gt;0,BT960=0),BT959,0)</f>
        <v>0</v>
      </c>
      <c r="BV959" s="7">
        <f>IF(BW958&gt;0,BV958,0)</f>
        <v>0</v>
      </c>
      <c r="BW959" s="7">
        <f>IF(ROUND(BT959-BV959,2)&gt;0,ROUND(BT959-BV959,2),0)</f>
        <v>0</v>
      </c>
      <c r="CB959">
        <v>957</v>
      </c>
      <c r="CC959" s="7">
        <f>IF(DB958&gt;0,CC958-1000,CC958)</f>
        <v>0</v>
      </c>
      <c r="CD959" s="20">
        <f>IF(DB958&gt;0,ROUND(PMT($F$92/12,$F$96*12,-CC959),5),0)</f>
        <v>0</v>
      </c>
      <c r="CE959" s="15">
        <f>IF(DB958&gt;0,ROUND(CC959*$CE$1/1000,2),0)</f>
        <v>0</v>
      </c>
      <c r="CF959" s="9">
        <f>INT(CE959)</f>
        <v>0</v>
      </c>
      <c r="CG959" s="23">
        <f>INT((CE959-CF959)*10)/10</f>
        <v>0</v>
      </c>
      <c r="CH959" s="17">
        <f>CE959-CF959-CG959</f>
        <v>0</v>
      </c>
      <c r="CI959" s="23">
        <f>IF(OR(CH959=0.05,CH959=0),CH959,IF(AND(CH959&gt;0.051,CH959&lt;0.1),0.1,IF(AND(CH959&gt;0.001,CH959&lt;0.05),0.05,CH959)))</f>
        <v>0</v>
      </c>
      <c r="CJ959" s="23">
        <f>CF959+CG959+CI959</f>
        <v>0</v>
      </c>
      <c r="CK959" s="15">
        <f>IF(DB958&gt;0,ROUND($CD$1*$CK$1,2),0)</f>
        <v>0</v>
      </c>
      <c r="CL959" s="22">
        <v>0</v>
      </c>
      <c r="CM959" s="22">
        <f>IF(DB958&gt;0,ROUND($CD$1*$CM$1,2),0)</f>
        <v>0</v>
      </c>
      <c r="CN959" s="22">
        <f>IF(DB958&gt;0,ROUND($CD$1*$CN$1,2),0)</f>
        <v>0</v>
      </c>
      <c r="CO959" s="22">
        <f>IF(DB958&gt;0,ROUND($CD$1*$CO$1,2),0)</f>
        <v>0</v>
      </c>
      <c r="CP959" s="22">
        <f>IF(DB958&gt;0,ROUND($CD$1*$CP$1,2),0)</f>
        <v>0</v>
      </c>
      <c r="CQ959" s="15">
        <f>IF(DB958&gt;0,CK959+SUM(CM959:CP959),0)</f>
        <v>0</v>
      </c>
      <c r="CR959" s="22">
        <f>IF(DB958&gt;0,ROUND(CQ959/12,2),0)</f>
        <v>0</v>
      </c>
      <c r="CS959" s="9">
        <f>INT(CR959)</f>
        <v>0</v>
      </c>
      <c r="CT959" s="23">
        <f>INT((CR959-CS959)*10)/10</f>
        <v>0</v>
      </c>
      <c r="CU959" s="17">
        <f>CR959-CS959-CT959</f>
        <v>0</v>
      </c>
      <c r="CV959" s="23">
        <f>IF(OR(CU959=0.05,CU959=0),CU959,IF(AND(CU959&gt;0.051,CU959&lt;0.1),0.1,IF(AND(CU959&gt;0.001,CU959&lt;0.05),0.05,CU959)))</f>
        <v>0</v>
      </c>
      <c r="CW959" s="23">
        <f>CS959+CT959+CV959</f>
        <v>0</v>
      </c>
      <c r="CX959">
        <f>IF(DB958&gt;0,CX958,0)</f>
        <v>0</v>
      </c>
      <c r="CY959" s="7">
        <f>ROUND(CD959+CJ959+CW959+CX959,2)</f>
        <v>0</v>
      </c>
      <c r="CZ959" s="7">
        <f>IF(AND(CY959&gt;0,CY960=0),CY959,0)</f>
        <v>0</v>
      </c>
      <c r="DA959" s="7">
        <f>IF(DB958&gt;0,DA958,0)</f>
        <v>0</v>
      </c>
      <c r="DB959" s="7">
        <f>IF(ROUND(CY959-DA959,2)&gt;0,ROUND(CY959-DA959,2),0)</f>
        <v>0</v>
      </c>
      <c r="EB959">
        <v>957</v>
      </c>
      <c r="EC959" s="7">
        <f>IF(FB958&gt;0,EC958-1000,EC958)</f>
        <v>0</v>
      </c>
      <c r="ED959" s="20">
        <f>IF(FB958&gt;0,ROUND(PMT($F$92/12,$F$96*12,-EC959),5),0)</f>
        <v>0</v>
      </c>
      <c r="EE959" s="15">
        <f>IF(FB958&gt;0,ROUND(EC959*$EE$1/1000,2),0)</f>
        <v>0</v>
      </c>
      <c r="EF959" s="9">
        <f>INT(EE959)</f>
        <v>0</v>
      </c>
      <c r="EG959" s="23">
        <f>INT((EE959-EF959)*10)/10</f>
        <v>0</v>
      </c>
      <c r="EH959" s="17">
        <f>EE959-EF959-EG959</f>
        <v>0</v>
      </c>
      <c r="EI959" s="23">
        <f>IF(OR(EH959=0.05,EH959=0),EH959,IF(AND(EH959&gt;0.051,EH959&lt;0.1),0.1,IF(AND(EH959&gt;0.001,EH959&lt;0.05),0.05,EH959)))</f>
        <v>0</v>
      </c>
      <c r="EJ959" s="23">
        <f>EF959+EG959+EI959</f>
        <v>0</v>
      </c>
      <c r="EK959" s="15">
        <f>IF(FB958&gt;0,ROUND($ED$1*$EK$1,2),0)</f>
        <v>0</v>
      </c>
      <c r="EL959" s="22">
        <v>0</v>
      </c>
      <c r="EM959" s="22">
        <f>IF(FB958&gt;0,ROUND($ED$1*$EM$1,0),0)</f>
        <v>0</v>
      </c>
      <c r="EN959" s="22">
        <f>IF(FB958&gt;0,ROUND($ED$1*$EN$1,2),0)</f>
        <v>0</v>
      </c>
      <c r="EO959" s="22">
        <f>IF(FB958&gt;0,ROUND($ED$1*$EO$1,2),0)</f>
        <v>0</v>
      </c>
      <c r="EP959" s="22">
        <f>IF(FB958&gt;0,ROUND($ED$1*$EP$1,2),0)</f>
        <v>0</v>
      </c>
      <c r="EQ959" s="15">
        <f>IF(FB958&gt;0,EK959+SUM(EM959:EP959),0)</f>
        <v>0</v>
      </c>
      <c r="ER959" s="22">
        <f>IF(FB958&gt;0,ROUND(EQ959/12,2),0)</f>
        <v>0</v>
      </c>
      <c r="ES959" s="9">
        <f>INT(ER959)</f>
        <v>0</v>
      </c>
      <c r="ET959" s="23">
        <f>INT((ER959-ES959)*10)/10</f>
        <v>0</v>
      </c>
      <c r="EU959" s="17">
        <f>ER959-ES959-ET959</f>
        <v>0</v>
      </c>
      <c r="EV959" s="23">
        <f>IF(OR(EU959=0.05,EU959=0),EU959,IF(AND(EU959&gt;0.051,EU959&lt;0.1),0.1,IF(AND(EU959&gt;0.001,EU959&lt;0.05),0.05,EU959)))</f>
        <v>0</v>
      </c>
      <c r="EW959" s="23">
        <f>ES959+ET959+EV959</f>
        <v>0</v>
      </c>
      <c r="EX959">
        <f>IF(FB958&gt;0,EX958,0)</f>
        <v>0</v>
      </c>
      <c r="EY959" s="7">
        <f>ROUND(ED959+EJ959+EW959+EX959,2)</f>
        <v>0</v>
      </c>
      <c r="EZ959" s="7">
        <f>IF(AND(EY959&gt;0,EY960=0),EY959,0)</f>
        <v>0</v>
      </c>
      <c r="FA959" s="7">
        <f>IF(FB958&gt;0,FA958,0)</f>
        <v>0</v>
      </c>
      <c r="FB959" s="7">
        <f>IF(ROUND(EY959-FA959,2)&gt;0,ROUND(EY959-FA959,2),0)</f>
        <v>0</v>
      </c>
      <c r="GB959">
        <v>957</v>
      </c>
      <c r="GC959" s="7">
        <f>IF(HB958&gt;0,GC958-1000,GC958)</f>
        <v>0</v>
      </c>
      <c r="GD959" s="20">
        <f>IF(HB958&gt;0,ROUND(PMT($F$92/12,$F$96*12,-GC959),5),0)</f>
        <v>0</v>
      </c>
      <c r="GE959" s="15">
        <f>IF(HB958&gt;0,ROUND(GC959*$GE$1/1000,2),0)</f>
        <v>0</v>
      </c>
      <c r="GF959" s="9">
        <f>INT(GE959)</f>
        <v>0</v>
      </c>
      <c r="GG959" s="23">
        <f>INT((GE959-GF959)*10)/10</f>
        <v>0</v>
      </c>
      <c r="GH959" s="17">
        <f>GE959-GF959-GG959</f>
        <v>0</v>
      </c>
      <c r="GI959" s="23">
        <f>IF(OR(GH959=0.05,GH959=0),GH959,IF(AND(GH959&gt;0.051,GH959&lt;0.1),0.1,IF(AND(GH959&gt;0.001,GH959&lt;0.05),0.05,GH959)))</f>
        <v>0</v>
      </c>
      <c r="GJ959" s="23">
        <f>GF959+GG959+GI959</f>
        <v>0</v>
      </c>
      <c r="GK959" s="15">
        <f>IF(HB958&gt;0,ROUND($GD$1*$GK$1,2),0)</f>
        <v>0</v>
      </c>
      <c r="GL959" s="22">
        <v>0</v>
      </c>
      <c r="GM959" s="22">
        <f>IF(HB958&gt;0,ROUND($GD$1*$GM$1,0),0)</f>
        <v>0</v>
      </c>
      <c r="GN959" s="22">
        <f>IF(HB958&gt;0,ROUND($GD$1*$GN$1,2),0)</f>
        <v>0</v>
      </c>
      <c r="GO959" s="22">
        <f>IF(HB958&gt;0,ROUND($GD$1*$GO$1,2),0)</f>
        <v>0</v>
      </c>
      <c r="GP959" s="22">
        <f>IF(HB958&gt;0,ROUND($GD$1*$GP$1,2),0)</f>
        <v>0</v>
      </c>
      <c r="GQ959" s="15">
        <f>IF(HB958&gt;0,GK959+SUM(GM959:GP959),0)</f>
        <v>0</v>
      </c>
      <c r="GR959" s="22">
        <f>IF(HB958&gt;0,ROUND(GQ959/12,2),0)</f>
        <v>0</v>
      </c>
      <c r="GS959" s="9">
        <f>INT(GR959)</f>
        <v>0</v>
      </c>
      <c r="GT959" s="23">
        <f>INT((GR959-GS959)*10)/10</f>
        <v>0</v>
      </c>
      <c r="GU959" s="17">
        <f>GR959-GS959-GT959</f>
        <v>0</v>
      </c>
      <c r="GV959" s="23">
        <f>IF(OR(GU959=0.05,GU959=0),GU959,IF(AND(GU959&gt;0.051,GU959&lt;0.1),0.1,IF(AND(GU959&gt;0.001,GU959&lt;0.05),0.05,GU959)))</f>
        <v>0</v>
      </c>
      <c r="GW959" s="23">
        <f>GS959+GT959+GV959</f>
        <v>0</v>
      </c>
      <c r="GX959">
        <f>IF(HB958&gt;0,GX958,0)</f>
        <v>0</v>
      </c>
      <c r="GY959" s="7">
        <f>ROUND(GD959+GJ959+GW959+GX959,2)</f>
        <v>0</v>
      </c>
      <c r="GZ959" s="7">
        <f>IF(AND(GY959&gt;0,GY960=0),GY959,0)</f>
        <v>0</v>
      </c>
      <c r="HA959" s="7">
        <f>IF(HB958&gt;0,HA958,0)</f>
        <v>0</v>
      </c>
      <c r="HB959" s="7">
        <f>IF(ROUND(GY959-HA959,2)&gt;0,ROUND(GY959-HA959,2),0)</f>
        <v>0</v>
      </c>
    </row>
    <row r="960" spans="1:235">
      <c r="BB960">
        <v>958</v>
      </c>
      <c r="BC960" s="7">
        <f>IF(BW959&gt;0,BC959-1000,BC959)</f>
        <v>0</v>
      </c>
      <c r="BD960" s="20">
        <f>IF(BW959&gt;0,ROUND(PMT($F$92/12,$F$96*12,-BC960),5),0)</f>
        <v>0</v>
      </c>
      <c r="BE960" s="15">
        <f>IF(BW959&gt;0,ROUND(BC960*$E$1/1000,2),0)</f>
        <v>0</v>
      </c>
      <c r="BF960" s="15">
        <f>IF(BW959&gt;0,ROUND(MIN(BC960,$F$168)*$BF$1,2),0)</f>
        <v>0</v>
      </c>
      <c r="BG960" s="22">
        <v>0</v>
      </c>
      <c r="BH960" s="22">
        <f>IF(BW959&gt;0,ROUND(MIN(BC960,$F$168)*$BH$1,0),0)</f>
        <v>0</v>
      </c>
      <c r="BI960" s="22">
        <f>IF(BW959&gt;0,ROUND(MIN(BC960,$F$168)*$BI$1,2),0)</f>
        <v>0</v>
      </c>
      <c r="BJ960" s="22">
        <f>IF(BW959&gt;0,ROUND(MIN(BC960,$F$168)*$BJ$1,2),0)</f>
        <v>0</v>
      </c>
      <c r="BK960" s="22">
        <f>IF(BW959&gt;0,ROUND(MIN(BC960,$F$168)*$BK$1,2),0)</f>
        <v>0</v>
      </c>
      <c r="BL960" s="15">
        <f>IF(BW959&gt;0,BF960+SUM(BH960:BK960),0)</f>
        <v>0</v>
      </c>
      <c r="BM960" s="22">
        <f>IF(BW959&gt;0,ROUND(BL960/12,2),0)</f>
        <v>0</v>
      </c>
      <c r="BN960" s="9">
        <f>INT(BM960)</f>
        <v>0</v>
      </c>
      <c r="BO960" s="23">
        <f>INT((BM960-BN960)*10)/10</f>
        <v>0</v>
      </c>
      <c r="BP960" s="17">
        <f>BM960-BN960-BO960</f>
        <v>0</v>
      </c>
      <c r="BQ960" s="23">
        <f>IF(OR(BP960=0.05,BP960=0),BP960,IF(AND(BP960&gt;0.051,BP960&lt;0.1),0.1,IF(AND(BP960&gt;0.001,BP960&lt;0.05),0.05,BP960)))</f>
        <v>0</v>
      </c>
      <c r="BR960" s="23">
        <f>BN960+BO960+BQ960</f>
        <v>0</v>
      </c>
      <c r="BS960">
        <f>IF(BW959&gt;0,BS959,0)</f>
        <v>0</v>
      </c>
      <c r="BT960" s="7">
        <f>SUM(BD960:BE960)+BR960+BS960</f>
        <v>0</v>
      </c>
      <c r="BU960" s="7">
        <f>IF(AND(BT960&gt;0,BT961=0),BT960,0)</f>
        <v>0</v>
      </c>
      <c r="BV960" s="7">
        <f>IF(BW959&gt;0,BV959,0)</f>
        <v>0</v>
      </c>
      <c r="BW960" s="7">
        <f>IF(ROUND(BT960-BV960,2)&gt;0,ROUND(BT960-BV960,2),0)</f>
        <v>0</v>
      </c>
      <c r="CB960">
        <v>958</v>
      </c>
      <c r="CC960" s="7">
        <f>IF(DB959&gt;0,CC959-1000,CC959)</f>
        <v>0</v>
      </c>
      <c r="CD960" s="20">
        <f>IF(DB959&gt;0,ROUND(PMT($F$92/12,$F$96*12,-CC960),5),0)</f>
        <v>0</v>
      </c>
      <c r="CE960" s="15">
        <f>IF(DB959&gt;0,ROUND(CC960*$CE$1/1000,2),0)</f>
        <v>0</v>
      </c>
      <c r="CF960" s="9">
        <f>INT(CE960)</f>
        <v>0</v>
      </c>
      <c r="CG960" s="23">
        <f>INT((CE960-CF960)*10)/10</f>
        <v>0</v>
      </c>
      <c r="CH960" s="17">
        <f>CE960-CF960-CG960</f>
        <v>0</v>
      </c>
      <c r="CI960" s="23">
        <f>IF(OR(CH960=0.05,CH960=0),CH960,IF(AND(CH960&gt;0.051,CH960&lt;0.1),0.1,IF(AND(CH960&gt;0.001,CH960&lt;0.05),0.05,CH960)))</f>
        <v>0</v>
      </c>
      <c r="CJ960" s="23">
        <f>CF960+CG960+CI960</f>
        <v>0</v>
      </c>
      <c r="CK960" s="15">
        <f>IF(DB959&gt;0,ROUND($CD$1*$CK$1,2),0)</f>
        <v>0</v>
      </c>
      <c r="CL960" s="22">
        <v>0</v>
      </c>
      <c r="CM960" s="22">
        <f>IF(DB959&gt;0,ROUND($CD$1*$CM$1,2),0)</f>
        <v>0</v>
      </c>
      <c r="CN960" s="22">
        <f>IF(DB959&gt;0,ROUND($CD$1*$CN$1,2),0)</f>
        <v>0</v>
      </c>
      <c r="CO960" s="22">
        <f>IF(DB959&gt;0,ROUND($CD$1*$CO$1,2),0)</f>
        <v>0</v>
      </c>
      <c r="CP960" s="22">
        <f>IF(DB959&gt;0,ROUND($CD$1*$CP$1,2),0)</f>
        <v>0</v>
      </c>
      <c r="CQ960" s="15">
        <f>IF(DB959&gt;0,CK960+SUM(CM960:CP960),0)</f>
        <v>0</v>
      </c>
      <c r="CR960" s="22">
        <f>IF(DB959&gt;0,ROUND(CQ960/12,2),0)</f>
        <v>0</v>
      </c>
      <c r="CS960" s="9">
        <f>INT(CR960)</f>
        <v>0</v>
      </c>
      <c r="CT960" s="23">
        <f>INT((CR960-CS960)*10)/10</f>
        <v>0</v>
      </c>
      <c r="CU960" s="17">
        <f>CR960-CS960-CT960</f>
        <v>0</v>
      </c>
      <c r="CV960" s="23">
        <f>IF(OR(CU960=0.05,CU960=0),CU960,IF(AND(CU960&gt;0.051,CU960&lt;0.1),0.1,IF(AND(CU960&gt;0.001,CU960&lt;0.05),0.05,CU960)))</f>
        <v>0</v>
      </c>
      <c r="CW960" s="23">
        <f>CS960+CT960+CV960</f>
        <v>0</v>
      </c>
      <c r="CX960">
        <f>IF(DB959&gt;0,CX959,0)</f>
        <v>0</v>
      </c>
      <c r="CY960" s="7">
        <f>ROUND(CD960+CJ960+CW960+CX960,2)</f>
        <v>0</v>
      </c>
      <c r="CZ960" s="7">
        <f>IF(AND(CY960&gt;0,CY961=0),CY960,0)</f>
        <v>0</v>
      </c>
      <c r="DA960" s="7">
        <f>IF(DB959&gt;0,DA959,0)</f>
        <v>0</v>
      </c>
      <c r="DB960" s="7">
        <f>IF(ROUND(CY960-DA960,2)&gt;0,ROUND(CY960-DA960,2),0)</f>
        <v>0</v>
      </c>
      <c r="EB960">
        <v>958</v>
      </c>
      <c r="EC960" s="7">
        <f>IF(FB959&gt;0,EC959-1000,EC959)</f>
        <v>0</v>
      </c>
      <c r="ED960" s="20">
        <f>IF(FB959&gt;0,ROUND(PMT($F$92/12,$F$96*12,-EC960),5),0)</f>
        <v>0</v>
      </c>
      <c r="EE960" s="15">
        <f>IF(FB959&gt;0,ROUND(EC960*$EE$1/1000,2),0)</f>
        <v>0</v>
      </c>
      <c r="EF960" s="9">
        <f>INT(EE960)</f>
        <v>0</v>
      </c>
      <c r="EG960" s="23">
        <f>INT((EE960-EF960)*10)/10</f>
        <v>0</v>
      </c>
      <c r="EH960" s="17">
        <f>EE960-EF960-EG960</f>
        <v>0</v>
      </c>
      <c r="EI960" s="23">
        <f>IF(OR(EH960=0.05,EH960=0),EH960,IF(AND(EH960&gt;0.051,EH960&lt;0.1),0.1,IF(AND(EH960&gt;0.001,EH960&lt;0.05),0.05,EH960)))</f>
        <v>0</v>
      </c>
      <c r="EJ960" s="23">
        <f>EF960+EG960+EI960</f>
        <v>0</v>
      </c>
      <c r="EK960" s="15">
        <f>IF(FB959&gt;0,ROUND($ED$1*$EK$1,2),0)</f>
        <v>0</v>
      </c>
      <c r="EL960" s="22">
        <v>0</v>
      </c>
      <c r="EM960" s="22">
        <f>IF(FB959&gt;0,ROUND($ED$1*$EM$1,0),0)</f>
        <v>0</v>
      </c>
      <c r="EN960" s="22">
        <f>IF(FB959&gt;0,ROUND($ED$1*$EN$1,2),0)</f>
        <v>0</v>
      </c>
      <c r="EO960" s="22">
        <f>IF(FB959&gt;0,ROUND($ED$1*$EO$1,2),0)</f>
        <v>0</v>
      </c>
      <c r="EP960" s="22">
        <f>IF(FB959&gt;0,ROUND($ED$1*$EP$1,2),0)</f>
        <v>0</v>
      </c>
      <c r="EQ960" s="15">
        <f>IF(FB959&gt;0,EK960+SUM(EM960:EP960),0)</f>
        <v>0</v>
      </c>
      <c r="ER960" s="22">
        <f>IF(FB959&gt;0,ROUND(EQ960/12,2),0)</f>
        <v>0</v>
      </c>
      <c r="ES960" s="9">
        <f>INT(ER960)</f>
        <v>0</v>
      </c>
      <c r="ET960" s="23">
        <f>INT((ER960-ES960)*10)/10</f>
        <v>0</v>
      </c>
      <c r="EU960" s="17">
        <f>ER960-ES960-ET960</f>
        <v>0</v>
      </c>
      <c r="EV960" s="23">
        <f>IF(OR(EU960=0.05,EU960=0),EU960,IF(AND(EU960&gt;0.051,EU960&lt;0.1),0.1,IF(AND(EU960&gt;0.001,EU960&lt;0.05),0.05,EU960)))</f>
        <v>0</v>
      </c>
      <c r="EW960" s="23">
        <f>ES960+ET960+EV960</f>
        <v>0</v>
      </c>
      <c r="EX960">
        <f>IF(FB959&gt;0,EX959,0)</f>
        <v>0</v>
      </c>
      <c r="EY960" s="7">
        <f>ROUND(ED960+EJ960+EW960+EX960,2)</f>
        <v>0</v>
      </c>
      <c r="EZ960" s="7">
        <f>IF(AND(EY960&gt;0,EY961=0),EY960,0)</f>
        <v>0</v>
      </c>
      <c r="FA960" s="7">
        <f>IF(FB959&gt;0,FA959,0)</f>
        <v>0</v>
      </c>
      <c r="FB960" s="7">
        <f>IF(ROUND(EY960-FA960,2)&gt;0,ROUND(EY960-FA960,2),0)</f>
        <v>0</v>
      </c>
      <c r="GB960">
        <v>958</v>
      </c>
      <c r="GC960" s="7">
        <f>IF(HB959&gt;0,GC959-1000,GC959)</f>
        <v>0</v>
      </c>
      <c r="GD960" s="20">
        <f>IF(HB959&gt;0,ROUND(PMT($F$92/12,$F$96*12,-GC960),5),0)</f>
        <v>0</v>
      </c>
      <c r="GE960" s="15">
        <f>IF(HB959&gt;0,ROUND(GC960*$GE$1/1000,2),0)</f>
        <v>0</v>
      </c>
      <c r="GF960" s="9">
        <f>INT(GE960)</f>
        <v>0</v>
      </c>
      <c r="GG960" s="23">
        <f>INT((GE960-GF960)*10)/10</f>
        <v>0</v>
      </c>
      <c r="GH960" s="17">
        <f>GE960-GF960-GG960</f>
        <v>0</v>
      </c>
      <c r="GI960" s="23">
        <f>IF(OR(GH960=0.05,GH960=0),GH960,IF(AND(GH960&gt;0.051,GH960&lt;0.1),0.1,IF(AND(GH960&gt;0.001,GH960&lt;0.05),0.05,GH960)))</f>
        <v>0</v>
      </c>
      <c r="GJ960" s="23">
        <f>GF960+GG960+GI960</f>
        <v>0</v>
      </c>
      <c r="GK960" s="15">
        <f>IF(HB959&gt;0,ROUND($GD$1*$GK$1,2),0)</f>
        <v>0</v>
      </c>
      <c r="GL960" s="22">
        <v>0</v>
      </c>
      <c r="GM960" s="22">
        <f>IF(HB959&gt;0,ROUND($GD$1*$GM$1,0),0)</f>
        <v>0</v>
      </c>
      <c r="GN960" s="22">
        <f>IF(HB959&gt;0,ROUND($GD$1*$GN$1,2),0)</f>
        <v>0</v>
      </c>
      <c r="GO960" s="22">
        <f>IF(HB959&gt;0,ROUND($GD$1*$GO$1,2),0)</f>
        <v>0</v>
      </c>
      <c r="GP960" s="22">
        <f>IF(HB959&gt;0,ROUND($GD$1*$GP$1,2),0)</f>
        <v>0</v>
      </c>
      <c r="GQ960" s="15">
        <f>IF(HB959&gt;0,GK960+SUM(GM960:GP960),0)</f>
        <v>0</v>
      </c>
      <c r="GR960" s="22">
        <f>IF(HB959&gt;0,ROUND(GQ960/12,2),0)</f>
        <v>0</v>
      </c>
      <c r="GS960" s="9">
        <f>INT(GR960)</f>
        <v>0</v>
      </c>
      <c r="GT960" s="23">
        <f>INT((GR960-GS960)*10)/10</f>
        <v>0</v>
      </c>
      <c r="GU960" s="17">
        <f>GR960-GS960-GT960</f>
        <v>0</v>
      </c>
      <c r="GV960" s="23">
        <f>IF(OR(GU960=0.05,GU960=0),GU960,IF(AND(GU960&gt;0.051,GU960&lt;0.1),0.1,IF(AND(GU960&gt;0.001,GU960&lt;0.05),0.05,GU960)))</f>
        <v>0</v>
      </c>
      <c r="GW960" s="23">
        <f>GS960+GT960+GV960</f>
        <v>0</v>
      </c>
      <c r="GX960">
        <f>IF(HB959&gt;0,GX959,0)</f>
        <v>0</v>
      </c>
      <c r="GY960" s="7">
        <f>ROUND(GD960+GJ960+GW960+GX960,2)</f>
        <v>0</v>
      </c>
      <c r="GZ960" s="7">
        <f>IF(AND(GY960&gt;0,GY961=0),GY960,0)</f>
        <v>0</v>
      </c>
      <c r="HA960" s="7">
        <f>IF(HB959&gt;0,HA959,0)</f>
        <v>0</v>
      </c>
      <c r="HB960" s="7">
        <f>IF(ROUND(GY960-HA960,2)&gt;0,ROUND(GY960-HA960,2),0)</f>
        <v>0</v>
      </c>
    </row>
    <row r="961" spans="1:235">
      <c r="BB961">
        <v>959</v>
      </c>
      <c r="BC961" s="7">
        <f>IF(BW960&gt;0,BC960-1000,BC960)</f>
        <v>0</v>
      </c>
      <c r="BD961" s="20">
        <f>IF(BW960&gt;0,ROUND(PMT($F$92/12,$F$96*12,-BC961),5),0)</f>
        <v>0</v>
      </c>
      <c r="BE961" s="15">
        <f>IF(BW960&gt;0,ROUND(BC961*$E$1/1000,2),0)</f>
        <v>0</v>
      </c>
      <c r="BF961" s="15">
        <f>IF(BW960&gt;0,ROUND(MIN(BC961,$F$168)*$BF$1,2),0)</f>
        <v>0</v>
      </c>
      <c r="BG961" s="22">
        <v>0</v>
      </c>
      <c r="BH961" s="22">
        <f>IF(BW960&gt;0,ROUND(MIN(BC961,$F$168)*$BH$1,0),0)</f>
        <v>0</v>
      </c>
      <c r="BI961" s="22">
        <f>IF(BW960&gt;0,ROUND(MIN(BC961,$F$168)*$BI$1,2),0)</f>
        <v>0</v>
      </c>
      <c r="BJ961" s="22">
        <f>IF(BW960&gt;0,ROUND(MIN(BC961,$F$168)*$BJ$1,2),0)</f>
        <v>0</v>
      </c>
      <c r="BK961" s="22">
        <f>IF(BW960&gt;0,ROUND(MIN(BC961,$F$168)*$BK$1,2),0)</f>
        <v>0</v>
      </c>
      <c r="BL961" s="15">
        <f>IF(BW960&gt;0,BF961+SUM(BH961:BK961),0)</f>
        <v>0</v>
      </c>
      <c r="BM961" s="22">
        <f>IF(BW960&gt;0,ROUND(BL961/12,2),0)</f>
        <v>0</v>
      </c>
      <c r="BN961" s="9">
        <f>INT(BM961)</f>
        <v>0</v>
      </c>
      <c r="BO961" s="23">
        <f>INT((BM961-BN961)*10)/10</f>
        <v>0</v>
      </c>
      <c r="BP961" s="17">
        <f>BM961-BN961-BO961</f>
        <v>0</v>
      </c>
      <c r="BQ961" s="23">
        <f>IF(OR(BP961=0.05,BP961=0),BP961,IF(AND(BP961&gt;0.051,BP961&lt;0.1),0.1,IF(AND(BP961&gt;0.001,BP961&lt;0.05),0.05,BP961)))</f>
        <v>0</v>
      </c>
      <c r="BR961" s="23">
        <f>BN961+BO961+BQ961</f>
        <v>0</v>
      </c>
      <c r="BS961">
        <f>IF(BW960&gt;0,BS960,0)</f>
        <v>0</v>
      </c>
      <c r="BT961" s="7">
        <f>SUM(BD961:BE961)+BR961+BS961</f>
        <v>0</v>
      </c>
      <c r="BU961" s="7">
        <f>IF(AND(BT961&gt;0,BT962=0),BT961,0)</f>
        <v>0</v>
      </c>
      <c r="BV961" s="7">
        <f>IF(BW960&gt;0,BV960,0)</f>
        <v>0</v>
      </c>
      <c r="BW961" s="7">
        <f>IF(ROUND(BT961-BV961,2)&gt;0,ROUND(BT961-BV961,2),0)</f>
        <v>0</v>
      </c>
      <c r="CB961">
        <v>959</v>
      </c>
      <c r="CC961" s="7">
        <f>IF(DB960&gt;0,CC960-1000,CC960)</f>
        <v>0</v>
      </c>
      <c r="CD961" s="20">
        <f>IF(DB960&gt;0,ROUND(PMT($F$92/12,$F$96*12,-CC961),5),0)</f>
        <v>0</v>
      </c>
      <c r="CE961" s="15">
        <f>IF(DB960&gt;0,ROUND(CC961*$CE$1/1000,2),0)</f>
        <v>0</v>
      </c>
      <c r="CF961" s="9">
        <f>INT(CE961)</f>
        <v>0</v>
      </c>
      <c r="CG961" s="23">
        <f>INT((CE961-CF961)*10)/10</f>
        <v>0</v>
      </c>
      <c r="CH961" s="17">
        <f>CE961-CF961-CG961</f>
        <v>0</v>
      </c>
      <c r="CI961" s="23">
        <f>IF(OR(CH961=0.05,CH961=0),CH961,IF(AND(CH961&gt;0.051,CH961&lt;0.1),0.1,IF(AND(CH961&gt;0.001,CH961&lt;0.05),0.05,CH961)))</f>
        <v>0</v>
      </c>
      <c r="CJ961" s="23">
        <f>CF961+CG961+CI961</f>
        <v>0</v>
      </c>
      <c r="CK961" s="15">
        <f>IF(DB960&gt;0,ROUND($CD$1*$CK$1,2),0)</f>
        <v>0</v>
      </c>
      <c r="CL961" s="22">
        <v>0</v>
      </c>
      <c r="CM961" s="22">
        <f>IF(DB960&gt;0,ROUND($CD$1*$CM$1,2),0)</f>
        <v>0</v>
      </c>
      <c r="CN961" s="22">
        <f>IF(DB960&gt;0,ROUND($CD$1*$CN$1,2),0)</f>
        <v>0</v>
      </c>
      <c r="CO961" s="22">
        <f>IF(DB960&gt;0,ROUND($CD$1*$CO$1,2),0)</f>
        <v>0</v>
      </c>
      <c r="CP961" s="22">
        <f>IF(DB960&gt;0,ROUND($CD$1*$CP$1,2),0)</f>
        <v>0</v>
      </c>
      <c r="CQ961" s="15">
        <f>IF(DB960&gt;0,CK961+SUM(CM961:CP961),0)</f>
        <v>0</v>
      </c>
      <c r="CR961" s="22">
        <f>IF(DB960&gt;0,ROUND(CQ961/12,2),0)</f>
        <v>0</v>
      </c>
      <c r="CS961" s="9">
        <f>INT(CR961)</f>
        <v>0</v>
      </c>
      <c r="CT961" s="23">
        <f>INT((CR961-CS961)*10)/10</f>
        <v>0</v>
      </c>
      <c r="CU961" s="17">
        <f>CR961-CS961-CT961</f>
        <v>0</v>
      </c>
      <c r="CV961" s="23">
        <f>IF(OR(CU961=0.05,CU961=0),CU961,IF(AND(CU961&gt;0.051,CU961&lt;0.1),0.1,IF(AND(CU961&gt;0.001,CU961&lt;0.05),0.05,CU961)))</f>
        <v>0</v>
      </c>
      <c r="CW961" s="23">
        <f>CS961+CT961+CV961</f>
        <v>0</v>
      </c>
      <c r="CX961">
        <f>IF(DB960&gt;0,CX960,0)</f>
        <v>0</v>
      </c>
      <c r="CY961" s="7">
        <f>ROUND(CD961+CJ961+CW961+CX961,2)</f>
        <v>0</v>
      </c>
      <c r="CZ961" s="7">
        <f>IF(AND(CY961&gt;0,CY962=0),CY961,0)</f>
        <v>0</v>
      </c>
      <c r="DA961" s="7">
        <f>IF(DB960&gt;0,DA960,0)</f>
        <v>0</v>
      </c>
      <c r="DB961" s="7">
        <f>IF(ROUND(CY961-DA961,2)&gt;0,ROUND(CY961-DA961,2),0)</f>
        <v>0</v>
      </c>
      <c r="EB961">
        <v>959</v>
      </c>
      <c r="EC961" s="7">
        <f>IF(FB960&gt;0,EC960-1000,EC960)</f>
        <v>0</v>
      </c>
      <c r="ED961" s="20">
        <f>IF(FB960&gt;0,ROUND(PMT($F$92/12,$F$96*12,-EC961),5),0)</f>
        <v>0</v>
      </c>
      <c r="EE961" s="15">
        <f>IF(FB960&gt;0,ROUND(EC961*$EE$1/1000,2),0)</f>
        <v>0</v>
      </c>
      <c r="EF961" s="9">
        <f>INT(EE961)</f>
        <v>0</v>
      </c>
      <c r="EG961" s="23">
        <f>INT((EE961-EF961)*10)/10</f>
        <v>0</v>
      </c>
      <c r="EH961" s="17">
        <f>EE961-EF961-EG961</f>
        <v>0</v>
      </c>
      <c r="EI961" s="23">
        <f>IF(OR(EH961=0.05,EH961=0),EH961,IF(AND(EH961&gt;0.051,EH961&lt;0.1),0.1,IF(AND(EH961&gt;0.001,EH961&lt;0.05),0.05,EH961)))</f>
        <v>0</v>
      </c>
      <c r="EJ961" s="23">
        <f>EF961+EG961+EI961</f>
        <v>0</v>
      </c>
      <c r="EK961" s="15">
        <f>IF(FB960&gt;0,ROUND($ED$1*$EK$1,2),0)</f>
        <v>0</v>
      </c>
      <c r="EL961" s="22">
        <v>0</v>
      </c>
      <c r="EM961" s="22">
        <f>IF(FB960&gt;0,ROUND($ED$1*$EM$1,0),0)</f>
        <v>0</v>
      </c>
      <c r="EN961" s="22">
        <f>IF(FB960&gt;0,ROUND($ED$1*$EN$1,2),0)</f>
        <v>0</v>
      </c>
      <c r="EO961" s="22">
        <f>IF(FB960&gt;0,ROUND($ED$1*$EO$1,2),0)</f>
        <v>0</v>
      </c>
      <c r="EP961" s="22">
        <f>IF(FB960&gt;0,ROUND($ED$1*$EP$1,2),0)</f>
        <v>0</v>
      </c>
      <c r="EQ961" s="15">
        <f>IF(FB960&gt;0,EK961+SUM(EM961:EP961),0)</f>
        <v>0</v>
      </c>
      <c r="ER961" s="22">
        <f>IF(FB960&gt;0,ROUND(EQ961/12,2),0)</f>
        <v>0</v>
      </c>
      <c r="ES961" s="9">
        <f>INT(ER961)</f>
        <v>0</v>
      </c>
      <c r="ET961" s="23">
        <f>INT((ER961-ES961)*10)/10</f>
        <v>0</v>
      </c>
      <c r="EU961" s="17">
        <f>ER961-ES961-ET961</f>
        <v>0</v>
      </c>
      <c r="EV961" s="23">
        <f>IF(OR(EU961=0.05,EU961=0),EU961,IF(AND(EU961&gt;0.051,EU961&lt;0.1),0.1,IF(AND(EU961&gt;0.001,EU961&lt;0.05),0.05,EU961)))</f>
        <v>0</v>
      </c>
      <c r="EW961" s="23">
        <f>ES961+ET961+EV961</f>
        <v>0</v>
      </c>
      <c r="EX961">
        <f>IF(FB960&gt;0,EX960,0)</f>
        <v>0</v>
      </c>
      <c r="EY961" s="7">
        <f>ROUND(ED961+EJ961+EW961+EX961,2)</f>
        <v>0</v>
      </c>
      <c r="EZ961" s="7">
        <f>IF(AND(EY961&gt;0,EY962=0),EY961,0)</f>
        <v>0</v>
      </c>
      <c r="FA961" s="7">
        <f>IF(FB960&gt;0,FA960,0)</f>
        <v>0</v>
      </c>
      <c r="FB961" s="7">
        <f>IF(ROUND(EY961-FA961,2)&gt;0,ROUND(EY961-FA961,2),0)</f>
        <v>0</v>
      </c>
      <c r="GB961">
        <v>959</v>
      </c>
      <c r="GC961" s="7">
        <f>IF(HB960&gt;0,GC960-1000,GC960)</f>
        <v>0</v>
      </c>
      <c r="GD961" s="20">
        <f>IF(HB960&gt;0,ROUND(PMT($F$92/12,$F$96*12,-GC961),5),0)</f>
        <v>0</v>
      </c>
      <c r="GE961" s="15">
        <f>IF(HB960&gt;0,ROUND(GC961*$GE$1/1000,2),0)</f>
        <v>0</v>
      </c>
      <c r="GF961" s="9">
        <f>INT(GE961)</f>
        <v>0</v>
      </c>
      <c r="GG961" s="23">
        <f>INT((GE961-GF961)*10)/10</f>
        <v>0</v>
      </c>
      <c r="GH961" s="17">
        <f>GE961-GF961-GG961</f>
        <v>0</v>
      </c>
      <c r="GI961" s="23">
        <f>IF(OR(GH961=0.05,GH961=0),GH961,IF(AND(GH961&gt;0.051,GH961&lt;0.1),0.1,IF(AND(GH961&gt;0.001,GH961&lt;0.05),0.05,GH961)))</f>
        <v>0</v>
      </c>
      <c r="GJ961" s="23">
        <f>GF961+GG961+GI961</f>
        <v>0</v>
      </c>
      <c r="GK961" s="15">
        <f>IF(HB960&gt;0,ROUND($GD$1*$GK$1,2),0)</f>
        <v>0</v>
      </c>
      <c r="GL961" s="22">
        <v>0</v>
      </c>
      <c r="GM961" s="22">
        <f>IF(HB960&gt;0,ROUND($GD$1*$GM$1,0),0)</f>
        <v>0</v>
      </c>
      <c r="GN961" s="22">
        <f>IF(HB960&gt;0,ROUND($GD$1*$GN$1,2),0)</f>
        <v>0</v>
      </c>
      <c r="GO961" s="22">
        <f>IF(HB960&gt;0,ROUND($GD$1*$GO$1,2),0)</f>
        <v>0</v>
      </c>
      <c r="GP961" s="22">
        <f>IF(HB960&gt;0,ROUND($GD$1*$GP$1,2),0)</f>
        <v>0</v>
      </c>
      <c r="GQ961" s="15">
        <f>IF(HB960&gt;0,GK961+SUM(GM961:GP961),0)</f>
        <v>0</v>
      </c>
      <c r="GR961" s="22">
        <f>IF(HB960&gt;0,ROUND(GQ961/12,2),0)</f>
        <v>0</v>
      </c>
      <c r="GS961" s="9">
        <f>INT(GR961)</f>
        <v>0</v>
      </c>
      <c r="GT961" s="23">
        <f>INT((GR961-GS961)*10)/10</f>
        <v>0</v>
      </c>
      <c r="GU961" s="17">
        <f>GR961-GS961-GT961</f>
        <v>0</v>
      </c>
      <c r="GV961" s="23">
        <f>IF(OR(GU961=0.05,GU961=0),GU961,IF(AND(GU961&gt;0.051,GU961&lt;0.1),0.1,IF(AND(GU961&gt;0.001,GU961&lt;0.05),0.05,GU961)))</f>
        <v>0</v>
      </c>
      <c r="GW961" s="23">
        <f>GS961+GT961+GV961</f>
        <v>0</v>
      </c>
      <c r="GX961">
        <f>IF(HB960&gt;0,GX960,0)</f>
        <v>0</v>
      </c>
      <c r="GY961" s="7">
        <f>ROUND(GD961+GJ961+GW961+GX961,2)</f>
        <v>0</v>
      </c>
      <c r="GZ961" s="7">
        <f>IF(AND(GY961&gt;0,GY962=0),GY961,0)</f>
        <v>0</v>
      </c>
      <c r="HA961" s="7">
        <f>IF(HB960&gt;0,HA960,0)</f>
        <v>0</v>
      </c>
      <c r="HB961" s="7">
        <f>IF(ROUND(GY961-HA961,2)&gt;0,ROUND(GY961-HA961,2),0)</f>
        <v>0</v>
      </c>
    </row>
    <row r="962" spans="1:235">
      <c r="BB962">
        <v>960</v>
      </c>
      <c r="BC962" s="7">
        <f>IF(BW961&gt;0,BC961-1000,BC961)</f>
        <v>0</v>
      </c>
      <c r="BD962" s="20">
        <f>IF(BW961&gt;0,ROUND(PMT($F$92/12,$F$96*12,-BC962),5),0)</f>
        <v>0</v>
      </c>
      <c r="BE962" s="15">
        <f>IF(BW961&gt;0,ROUND(BC962*$E$1/1000,2),0)</f>
        <v>0</v>
      </c>
      <c r="BF962" s="15">
        <f>IF(BW961&gt;0,ROUND(MIN(BC962,$F$168)*$BF$1,2),0)</f>
        <v>0</v>
      </c>
      <c r="BG962" s="22">
        <v>0</v>
      </c>
      <c r="BH962" s="22">
        <f>IF(BW961&gt;0,ROUND(MIN(BC962,$F$168)*$BH$1,0),0)</f>
        <v>0</v>
      </c>
      <c r="BI962" s="22">
        <f>IF(BW961&gt;0,ROUND(MIN(BC962,$F$168)*$BI$1,2),0)</f>
        <v>0</v>
      </c>
      <c r="BJ962" s="22">
        <f>IF(BW961&gt;0,ROUND(MIN(BC962,$F$168)*$BJ$1,2),0)</f>
        <v>0</v>
      </c>
      <c r="BK962" s="22">
        <f>IF(BW961&gt;0,ROUND(MIN(BC962,$F$168)*$BK$1,2),0)</f>
        <v>0</v>
      </c>
      <c r="BL962" s="15">
        <f>IF(BW961&gt;0,BF962+SUM(BH962:BK962),0)</f>
        <v>0</v>
      </c>
      <c r="BM962" s="22">
        <f>IF(BW961&gt;0,ROUND(BL962/12,2),0)</f>
        <v>0</v>
      </c>
      <c r="BN962" s="9">
        <f>INT(BM962)</f>
        <v>0</v>
      </c>
      <c r="BO962" s="23">
        <f>INT((BM962-BN962)*10)/10</f>
        <v>0</v>
      </c>
      <c r="BP962" s="17">
        <f>BM962-BN962-BO962</f>
        <v>0</v>
      </c>
      <c r="BQ962" s="23">
        <f>IF(OR(BP962=0.05,BP962=0),BP962,IF(AND(BP962&gt;0.051,BP962&lt;0.1),0.1,IF(AND(BP962&gt;0.001,BP962&lt;0.05),0.05,BP962)))</f>
        <v>0</v>
      </c>
      <c r="BR962" s="23">
        <f>BN962+BO962+BQ962</f>
        <v>0</v>
      </c>
      <c r="BS962">
        <f>IF(BW961&gt;0,BS961,0)</f>
        <v>0</v>
      </c>
      <c r="BT962" s="7">
        <f>SUM(BD962:BE962)+BR962+BS962</f>
        <v>0</v>
      </c>
      <c r="BU962" s="7">
        <f>IF(AND(BT962&gt;0,BT963=0),BT962,0)</f>
        <v>0</v>
      </c>
      <c r="BV962" s="7">
        <f>IF(BW961&gt;0,BV961,0)</f>
        <v>0</v>
      </c>
      <c r="BW962" s="7">
        <f>IF(ROUND(BT962-BV962,2)&gt;0,ROUND(BT962-BV962,2),0)</f>
        <v>0</v>
      </c>
      <c r="CB962">
        <v>960</v>
      </c>
      <c r="CC962" s="7">
        <f>IF(DB961&gt;0,CC961-1000,CC961)</f>
        <v>0</v>
      </c>
      <c r="CD962" s="20">
        <f>IF(DB961&gt;0,ROUND(PMT($F$92/12,$F$96*12,-CC962),5),0)</f>
        <v>0</v>
      </c>
      <c r="CE962" s="15">
        <f>IF(DB961&gt;0,ROUND(CC962*$CE$1/1000,2),0)</f>
        <v>0</v>
      </c>
      <c r="CF962" s="9">
        <f>INT(CE962)</f>
        <v>0</v>
      </c>
      <c r="CG962" s="23">
        <f>INT((CE962-CF962)*10)/10</f>
        <v>0</v>
      </c>
      <c r="CH962" s="17">
        <f>CE962-CF962-CG962</f>
        <v>0</v>
      </c>
      <c r="CI962" s="23">
        <f>IF(OR(CH962=0.05,CH962=0),CH962,IF(AND(CH962&gt;0.051,CH962&lt;0.1),0.1,IF(AND(CH962&gt;0.001,CH962&lt;0.05),0.05,CH962)))</f>
        <v>0</v>
      </c>
      <c r="CJ962" s="23">
        <f>CF962+CG962+CI962</f>
        <v>0</v>
      </c>
      <c r="CK962" s="15">
        <f>IF(DB961&gt;0,ROUND($CD$1*$CK$1,2),0)</f>
        <v>0</v>
      </c>
      <c r="CL962" s="22">
        <v>0</v>
      </c>
      <c r="CM962" s="22">
        <f>IF(DB961&gt;0,ROUND($CD$1*$CM$1,2),0)</f>
        <v>0</v>
      </c>
      <c r="CN962" s="22">
        <f>IF(DB961&gt;0,ROUND($CD$1*$CN$1,2),0)</f>
        <v>0</v>
      </c>
      <c r="CO962" s="22">
        <f>IF(DB961&gt;0,ROUND($CD$1*$CO$1,2),0)</f>
        <v>0</v>
      </c>
      <c r="CP962" s="22">
        <f>IF(DB961&gt;0,ROUND($CD$1*$CP$1,2),0)</f>
        <v>0</v>
      </c>
      <c r="CQ962" s="15">
        <f>IF(DB961&gt;0,CK962+SUM(CM962:CP962),0)</f>
        <v>0</v>
      </c>
      <c r="CR962" s="22">
        <f>IF(DB961&gt;0,ROUND(CQ962/12,2),0)</f>
        <v>0</v>
      </c>
      <c r="CS962" s="9">
        <f>INT(CR962)</f>
        <v>0</v>
      </c>
      <c r="CT962" s="23">
        <f>INT((CR962-CS962)*10)/10</f>
        <v>0</v>
      </c>
      <c r="CU962" s="17">
        <f>CR962-CS962-CT962</f>
        <v>0</v>
      </c>
      <c r="CV962" s="23">
        <f>IF(OR(CU962=0.05,CU962=0),CU962,IF(AND(CU962&gt;0.051,CU962&lt;0.1),0.1,IF(AND(CU962&gt;0.001,CU962&lt;0.05),0.05,CU962)))</f>
        <v>0</v>
      </c>
      <c r="CW962" s="23">
        <f>CS962+CT962+CV962</f>
        <v>0</v>
      </c>
      <c r="CX962">
        <f>IF(DB961&gt;0,CX961,0)</f>
        <v>0</v>
      </c>
      <c r="CY962" s="7">
        <f>ROUND(CD962+CJ962+CW962+CX962,2)</f>
        <v>0</v>
      </c>
      <c r="CZ962" s="7">
        <f>IF(AND(CY962&gt;0,CY963=0),CY962,0)</f>
        <v>0</v>
      </c>
      <c r="DA962" s="7">
        <f>IF(DB961&gt;0,DA961,0)</f>
        <v>0</v>
      </c>
      <c r="DB962" s="7">
        <f>IF(ROUND(CY962-DA962,2)&gt;0,ROUND(CY962-DA962,2),0)</f>
        <v>0</v>
      </c>
      <c r="EB962">
        <v>960</v>
      </c>
      <c r="EC962" s="7">
        <f>IF(FB961&gt;0,EC961-1000,EC961)</f>
        <v>0</v>
      </c>
      <c r="ED962" s="20">
        <f>IF(FB961&gt;0,ROUND(PMT($F$92/12,$F$96*12,-EC962),5),0)</f>
        <v>0</v>
      </c>
      <c r="EE962" s="15">
        <f>IF(FB961&gt;0,ROUND(EC962*$EE$1/1000,2),0)</f>
        <v>0</v>
      </c>
      <c r="EF962" s="9">
        <f>INT(EE962)</f>
        <v>0</v>
      </c>
      <c r="EG962" s="23">
        <f>INT((EE962-EF962)*10)/10</f>
        <v>0</v>
      </c>
      <c r="EH962" s="17">
        <f>EE962-EF962-EG962</f>
        <v>0</v>
      </c>
      <c r="EI962" s="23">
        <f>IF(OR(EH962=0.05,EH962=0),EH962,IF(AND(EH962&gt;0.051,EH962&lt;0.1),0.1,IF(AND(EH962&gt;0.001,EH962&lt;0.05),0.05,EH962)))</f>
        <v>0</v>
      </c>
      <c r="EJ962" s="23">
        <f>EF962+EG962+EI962</f>
        <v>0</v>
      </c>
      <c r="EK962" s="15">
        <f>IF(FB961&gt;0,ROUND($ED$1*$EK$1,2),0)</f>
        <v>0</v>
      </c>
      <c r="EL962" s="22">
        <v>0</v>
      </c>
      <c r="EM962" s="22">
        <f>IF(FB961&gt;0,ROUND($ED$1*$EM$1,0),0)</f>
        <v>0</v>
      </c>
      <c r="EN962" s="22">
        <f>IF(FB961&gt;0,ROUND($ED$1*$EN$1,2),0)</f>
        <v>0</v>
      </c>
      <c r="EO962" s="22">
        <f>IF(FB961&gt;0,ROUND($ED$1*$EO$1,2),0)</f>
        <v>0</v>
      </c>
      <c r="EP962" s="22">
        <f>IF(FB961&gt;0,ROUND($ED$1*$EP$1,2),0)</f>
        <v>0</v>
      </c>
      <c r="EQ962" s="15">
        <f>IF(FB961&gt;0,EK962+SUM(EM962:EP962),0)</f>
        <v>0</v>
      </c>
      <c r="ER962" s="22">
        <f>IF(FB961&gt;0,ROUND(EQ962/12,2),0)</f>
        <v>0</v>
      </c>
      <c r="ES962" s="9">
        <f>INT(ER962)</f>
        <v>0</v>
      </c>
      <c r="ET962" s="23">
        <f>INT((ER962-ES962)*10)/10</f>
        <v>0</v>
      </c>
      <c r="EU962" s="17">
        <f>ER962-ES962-ET962</f>
        <v>0</v>
      </c>
      <c r="EV962" s="23">
        <f>IF(OR(EU962=0.05,EU962=0),EU962,IF(AND(EU962&gt;0.051,EU962&lt;0.1),0.1,IF(AND(EU962&gt;0.001,EU962&lt;0.05),0.05,EU962)))</f>
        <v>0</v>
      </c>
      <c r="EW962" s="23">
        <f>ES962+ET962+EV962</f>
        <v>0</v>
      </c>
      <c r="EX962">
        <f>IF(FB961&gt;0,EX961,0)</f>
        <v>0</v>
      </c>
      <c r="EY962" s="7">
        <f>ROUND(ED962+EJ962+EW962+EX962,2)</f>
        <v>0</v>
      </c>
      <c r="EZ962" s="7">
        <f>IF(AND(EY962&gt;0,EY963=0),EY962,0)</f>
        <v>0</v>
      </c>
      <c r="FA962" s="7">
        <f>IF(FB961&gt;0,FA961,0)</f>
        <v>0</v>
      </c>
      <c r="FB962" s="7">
        <f>IF(ROUND(EY962-FA962,2)&gt;0,ROUND(EY962-FA962,2),0)</f>
        <v>0</v>
      </c>
      <c r="GB962">
        <v>960</v>
      </c>
      <c r="GC962" s="7">
        <f>IF(HB961&gt;0,GC961-1000,GC961)</f>
        <v>0</v>
      </c>
      <c r="GD962" s="20">
        <f>IF(HB961&gt;0,ROUND(PMT($F$92/12,$F$96*12,-GC962),5),0)</f>
        <v>0</v>
      </c>
      <c r="GE962" s="15">
        <f>IF(HB961&gt;0,ROUND(GC962*$GE$1/1000,2),0)</f>
        <v>0</v>
      </c>
      <c r="GF962" s="9">
        <f>INT(GE962)</f>
        <v>0</v>
      </c>
      <c r="GG962" s="23">
        <f>INT((GE962-GF962)*10)/10</f>
        <v>0</v>
      </c>
      <c r="GH962" s="17">
        <f>GE962-GF962-GG962</f>
        <v>0</v>
      </c>
      <c r="GI962" s="23">
        <f>IF(OR(GH962=0.05,GH962=0),GH962,IF(AND(GH962&gt;0.051,GH962&lt;0.1),0.1,IF(AND(GH962&gt;0.001,GH962&lt;0.05),0.05,GH962)))</f>
        <v>0</v>
      </c>
      <c r="GJ962" s="23">
        <f>GF962+GG962+GI962</f>
        <v>0</v>
      </c>
      <c r="GK962" s="15">
        <f>IF(HB961&gt;0,ROUND($GD$1*$GK$1,2),0)</f>
        <v>0</v>
      </c>
      <c r="GL962" s="22">
        <v>0</v>
      </c>
      <c r="GM962" s="22">
        <f>IF(HB961&gt;0,ROUND($GD$1*$GM$1,0),0)</f>
        <v>0</v>
      </c>
      <c r="GN962" s="22">
        <f>IF(HB961&gt;0,ROUND($GD$1*$GN$1,2),0)</f>
        <v>0</v>
      </c>
      <c r="GO962" s="22">
        <f>IF(HB961&gt;0,ROUND($GD$1*$GO$1,2),0)</f>
        <v>0</v>
      </c>
      <c r="GP962" s="22">
        <f>IF(HB961&gt;0,ROUND($GD$1*$GP$1,2),0)</f>
        <v>0</v>
      </c>
      <c r="GQ962" s="15">
        <f>IF(HB961&gt;0,GK962+SUM(GM962:GP962),0)</f>
        <v>0</v>
      </c>
      <c r="GR962" s="22">
        <f>IF(HB961&gt;0,ROUND(GQ962/12,2),0)</f>
        <v>0</v>
      </c>
      <c r="GS962" s="9">
        <f>INT(GR962)</f>
        <v>0</v>
      </c>
      <c r="GT962" s="23">
        <f>INT((GR962-GS962)*10)/10</f>
        <v>0</v>
      </c>
      <c r="GU962" s="17">
        <f>GR962-GS962-GT962</f>
        <v>0</v>
      </c>
      <c r="GV962" s="23">
        <f>IF(OR(GU962=0.05,GU962=0),GU962,IF(AND(GU962&gt;0.051,GU962&lt;0.1),0.1,IF(AND(GU962&gt;0.001,GU962&lt;0.05),0.05,GU962)))</f>
        <v>0</v>
      </c>
      <c r="GW962" s="23">
        <f>GS962+GT962+GV962</f>
        <v>0</v>
      </c>
      <c r="GX962">
        <f>IF(HB961&gt;0,GX961,0)</f>
        <v>0</v>
      </c>
      <c r="GY962" s="7">
        <f>ROUND(GD962+GJ962+GW962+GX962,2)</f>
        <v>0</v>
      </c>
      <c r="GZ962" s="7">
        <f>IF(AND(GY962&gt;0,GY963=0),GY962,0)</f>
        <v>0</v>
      </c>
      <c r="HA962" s="7">
        <f>IF(HB961&gt;0,HA961,0)</f>
        <v>0</v>
      </c>
      <c r="HB962" s="7">
        <f>IF(ROUND(GY962-HA962,2)&gt;0,ROUND(GY962-HA962,2),0)</f>
        <v>0</v>
      </c>
    </row>
    <row r="963" spans="1:235">
      <c r="BB963">
        <v>961</v>
      </c>
      <c r="BC963" s="7">
        <f>IF(BW962&gt;0,BC962-1000,BC962)</f>
        <v>0</v>
      </c>
      <c r="BD963" s="20">
        <f>IF(BW962&gt;0,ROUND(PMT($F$92/12,$F$96*12,-BC963),5),0)</f>
        <v>0</v>
      </c>
      <c r="BE963" s="15">
        <f>IF(BW962&gt;0,ROUND(BC963*$E$1/1000,2),0)</f>
        <v>0</v>
      </c>
      <c r="BF963" s="15">
        <f>IF(BW962&gt;0,ROUND(MIN(BC963,$F$168)*$BF$1,2),0)</f>
        <v>0</v>
      </c>
      <c r="BG963" s="22">
        <v>0</v>
      </c>
      <c r="BH963" s="22">
        <f>IF(BW962&gt;0,ROUND(MIN(BC963,$F$168)*$BH$1,0),0)</f>
        <v>0</v>
      </c>
      <c r="BI963" s="22">
        <f>IF(BW962&gt;0,ROUND(MIN(BC963,$F$168)*$BI$1,2),0)</f>
        <v>0</v>
      </c>
      <c r="BJ963" s="22">
        <f>IF(BW962&gt;0,ROUND(MIN(BC963,$F$168)*$BJ$1,2),0)</f>
        <v>0</v>
      </c>
      <c r="BK963" s="22">
        <f>IF(BW962&gt;0,ROUND(MIN(BC963,$F$168)*$BK$1,2),0)</f>
        <v>0</v>
      </c>
      <c r="BL963" s="15">
        <f>IF(BW962&gt;0,BF963+SUM(BH963:BK963),0)</f>
        <v>0</v>
      </c>
      <c r="BM963" s="22">
        <f>IF(BW962&gt;0,ROUND(BL963/12,2),0)</f>
        <v>0</v>
      </c>
      <c r="BN963" s="9">
        <f>INT(BM963)</f>
        <v>0</v>
      </c>
      <c r="BO963" s="23">
        <f>INT((BM963-BN963)*10)/10</f>
        <v>0</v>
      </c>
      <c r="BP963" s="17">
        <f>BM963-BN963-BO963</f>
        <v>0</v>
      </c>
      <c r="BQ963" s="23">
        <f>IF(OR(BP963=0.05,BP963=0),BP963,IF(AND(BP963&gt;0.051,BP963&lt;0.1),0.1,IF(AND(BP963&gt;0.001,BP963&lt;0.05),0.05,BP963)))</f>
        <v>0</v>
      </c>
      <c r="BR963" s="23">
        <f>BN963+BO963+BQ963</f>
        <v>0</v>
      </c>
      <c r="BS963">
        <f>IF(BW962&gt;0,BS962,0)</f>
        <v>0</v>
      </c>
      <c r="BT963" s="7">
        <f>SUM(BD963:BE963)+BR963+BS963</f>
        <v>0</v>
      </c>
      <c r="BU963" s="7">
        <f>IF(AND(BT963&gt;0,BT964=0),BT963,0)</f>
        <v>0</v>
      </c>
      <c r="BV963" s="7">
        <f>IF(BW962&gt;0,BV962,0)</f>
        <v>0</v>
      </c>
      <c r="BW963" s="7">
        <f>IF(ROUND(BT963-BV963,2)&gt;0,ROUND(BT963-BV963,2),0)</f>
        <v>0</v>
      </c>
      <c r="CB963">
        <v>961</v>
      </c>
      <c r="CC963" s="7">
        <f>IF(DB962&gt;0,CC962-1000,CC962)</f>
        <v>0</v>
      </c>
      <c r="CD963" s="20">
        <f>IF(DB962&gt;0,ROUND(PMT($F$92/12,$F$96*12,-CC963),5),0)</f>
        <v>0</v>
      </c>
      <c r="CE963" s="15">
        <f>IF(DB962&gt;0,ROUND(CC963*$CE$1/1000,2),0)</f>
        <v>0</v>
      </c>
      <c r="CF963" s="9">
        <f>INT(CE963)</f>
        <v>0</v>
      </c>
      <c r="CG963" s="23">
        <f>INT((CE963-CF963)*10)/10</f>
        <v>0</v>
      </c>
      <c r="CH963" s="17">
        <f>CE963-CF963-CG963</f>
        <v>0</v>
      </c>
      <c r="CI963" s="23">
        <f>IF(OR(CH963=0.05,CH963=0),CH963,IF(AND(CH963&gt;0.051,CH963&lt;0.1),0.1,IF(AND(CH963&gt;0.001,CH963&lt;0.05),0.05,CH963)))</f>
        <v>0</v>
      </c>
      <c r="CJ963" s="23">
        <f>CF963+CG963+CI963</f>
        <v>0</v>
      </c>
      <c r="CK963" s="15">
        <f>IF(DB962&gt;0,ROUND($CD$1*$CK$1,2),0)</f>
        <v>0</v>
      </c>
      <c r="CL963" s="22">
        <v>0</v>
      </c>
      <c r="CM963" s="22">
        <f>IF(DB962&gt;0,ROUND($CD$1*$CM$1,2),0)</f>
        <v>0</v>
      </c>
      <c r="CN963" s="22">
        <f>IF(DB962&gt;0,ROUND($CD$1*$CN$1,2),0)</f>
        <v>0</v>
      </c>
      <c r="CO963" s="22">
        <f>IF(DB962&gt;0,ROUND($CD$1*$CO$1,2),0)</f>
        <v>0</v>
      </c>
      <c r="CP963" s="22">
        <f>IF(DB962&gt;0,ROUND($CD$1*$CP$1,2),0)</f>
        <v>0</v>
      </c>
      <c r="CQ963" s="15">
        <f>IF(DB962&gt;0,CK963+SUM(CM963:CP963),0)</f>
        <v>0</v>
      </c>
      <c r="CR963" s="22">
        <f>IF(DB962&gt;0,ROUND(CQ963/12,2),0)</f>
        <v>0</v>
      </c>
      <c r="CS963" s="9">
        <f>INT(CR963)</f>
        <v>0</v>
      </c>
      <c r="CT963" s="23">
        <f>INT((CR963-CS963)*10)/10</f>
        <v>0</v>
      </c>
      <c r="CU963" s="17">
        <f>CR963-CS963-CT963</f>
        <v>0</v>
      </c>
      <c r="CV963" s="23">
        <f>IF(OR(CU963=0.05,CU963=0),CU963,IF(AND(CU963&gt;0.051,CU963&lt;0.1),0.1,IF(AND(CU963&gt;0.001,CU963&lt;0.05),0.05,CU963)))</f>
        <v>0</v>
      </c>
      <c r="CW963" s="23">
        <f>CS963+CT963+CV963</f>
        <v>0</v>
      </c>
      <c r="CX963">
        <f>IF(DB962&gt;0,CX962,0)</f>
        <v>0</v>
      </c>
      <c r="CY963" s="7">
        <f>ROUND(CD963+CJ963+CW963+CX963,2)</f>
        <v>0</v>
      </c>
      <c r="CZ963" s="7">
        <f>IF(AND(CY963&gt;0,CY964=0),CY963,0)</f>
        <v>0</v>
      </c>
      <c r="DA963" s="7">
        <f>IF(DB962&gt;0,DA962,0)</f>
        <v>0</v>
      </c>
      <c r="DB963" s="7">
        <f>IF(ROUND(CY963-DA963,2)&gt;0,ROUND(CY963-DA963,2),0)</f>
        <v>0</v>
      </c>
      <c r="EB963">
        <v>961</v>
      </c>
      <c r="EC963" s="7">
        <f>IF(FB962&gt;0,EC962-1000,EC962)</f>
        <v>0</v>
      </c>
      <c r="ED963" s="20">
        <f>IF(FB962&gt;0,ROUND(PMT($F$92/12,$F$96*12,-EC963),5),0)</f>
        <v>0</v>
      </c>
      <c r="EE963" s="15">
        <f>IF(FB962&gt;0,ROUND(EC963*$EE$1/1000,2),0)</f>
        <v>0</v>
      </c>
      <c r="EF963" s="9">
        <f>INT(EE963)</f>
        <v>0</v>
      </c>
      <c r="EG963" s="23">
        <f>INT((EE963-EF963)*10)/10</f>
        <v>0</v>
      </c>
      <c r="EH963" s="17">
        <f>EE963-EF963-EG963</f>
        <v>0</v>
      </c>
      <c r="EI963" s="23">
        <f>IF(OR(EH963=0.05,EH963=0),EH963,IF(AND(EH963&gt;0.051,EH963&lt;0.1),0.1,IF(AND(EH963&gt;0.001,EH963&lt;0.05),0.05,EH963)))</f>
        <v>0</v>
      </c>
      <c r="EJ963" s="23">
        <f>EF963+EG963+EI963</f>
        <v>0</v>
      </c>
      <c r="EK963" s="15">
        <f>IF(FB962&gt;0,ROUND($ED$1*$EK$1,2),0)</f>
        <v>0</v>
      </c>
      <c r="EL963" s="22">
        <v>0</v>
      </c>
      <c r="EM963" s="22">
        <f>IF(FB962&gt;0,ROUND($ED$1*$EM$1,0),0)</f>
        <v>0</v>
      </c>
      <c r="EN963" s="22">
        <f>IF(FB962&gt;0,ROUND($ED$1*$EN$1,2),0)</f>
        <v>0</v>
      </c>
      <c r="EO963" s="22">
        <f>IF(FB962&gt;0,ROUND($ED$1*$EO$1,2),0)</f>
        <v>0</v>
      </c>
      <c r="EP963" s="22">
        <f>IF(FB962&gt;0,ROUND($ED$1*$EP$1,2),0)</f>
        <v>0</v>
      </c>
      <c r="EQ963" s="15">
        <f>IF(FB962&gt;0,EK963+SUM(EM963:EP963),0)</f>
        <v>0</v>
      </c>
      <c r="ER963" s="22">
        <f>IF(FB962&gt;0,ROUND(EQ963/12,2),0)</f>
        <v>0</v>
      </c>
      <c r="ES963" s="9">
        <f>INT(ER963)</f>
        <v>0</v>
      </c>
      <c r="ET963" s="23">
        <f>INT((ER963-ES963)*10)/10</f>
        <v>0</v>
      </c>
      <c r="EU963" s="17">
        <f>ER963-ES963-ET963</f>
        <v>0</v>
      </c>
      <c r="EV963" s="23">
        <f>IF(OR(EU963=0.05,EU963=0),EU963,IF(AND(EU963&gt;0.051,EU963&lt;0.1),0.1,IF(AND(EU963&gt;0.001,EU963&lt;0.05),0.05,EU963)))</f>
        <v>0</v>
      </c>
      <c r="EW963" s="23">
        <f>ES963+ET963+EV963</f>
        <v>0</v>
      </c>
      <c r="EX963">
        <f>IF(FB962&gt;0,EX962,0)</f>
        <v>0</v>
      </c>
      <c r="EY963" s="7">
        <f>ROUND(ED963+EJ963+EW963+EX963,2)</f>
        <v>0</v>
      </c>
      <c r="EZ963" s="7">
        <f>IF(AND(EY963&gt;0,EY964=0),EY963,0)</f>
        <v>0</v>
      </c>
      <c r="FA963" s="7">
        <f>IF(FB962&gt;0,FA962,0)</f>
        <v>0</v>
      </c>
      <c r="FB963" s="7">
        <f>IF(ROUND(EY963-FA963,2)&gt;0,ROUND(EY963-FA963,2),0)</f>
        <v>0</v>
      </c>
      <c r="GB963">
        <v>961</v>
      </c>
      <c r="GC963" s="7">
        <f>IF(HB962&gt;0,GC962-1000,GC962)</f>
        <v>0</v>
      </c>
      <c r="GD963" s="20">
        <f>IF(HB962&gt;0,ROUND(PMT($F$92/12,$F$96*12,-GC963),5),0)</f>
        <v>0</v>
      </c>
      <c r="GE963" s="15">
        <f>IF(HB962&gt;0,ROUND(GC963*$GE$1/1000,2),0)</f>
        <v>0</v>
      </c>
      <c r="GF963" s="9">
        <f>INT(GE963)</f>
        <v>0</v>
      </c>
      <c r="GG963" s="23">
        <f>INT((GE963-GF963)*10)/10</f>
        <v>0</v>
      </c>
      <c r="GH963" s="17">
        <f>GE963-GF963-GG963</f>
        <v>0</v>
      </c>
      <c r="GI963" s="23">
        <f>IF(OR(GH963=0.05,GH963=0),GH963,IF(AND(GH963&gt;0.051,GH963&lt;0.1),0.1,IF(AND(GH963&gt;0.001,GH963&lt;0.05),0.05,GH963)))</f>
        <v>0</v>
      </c>
      <c r="GJ963" s="23">
        <f>GF963+GG963+GI963</f>
        <v>0</v>
      </c>
      <c r="GK963" s="15">
        <f>IF(HB962&gt;0,ROUND($GD$1*$GK$1,2),0)</f>
        <v>0</v>
      </c>
      <c r="GL963" s="22">
        <v>0</v>
      </c>
      <c r="GM963" s="22">
        <f>IF(HB962&gt;0,ROUND($GD$1*$GM$1,0),0)</f>
        <v>0</v>
      </c>
      <c r="GN963" s="22">
        <f>IF(HB962&gt;0,ROUND($GD$1*$GN$1,2),0)</f>
        <v>0</v>
      </c>
      <c r="GO963" s="22">
        <f>IF(HB962&gt;0,ROUND($GD$1*$GO$1,2),0)</f>
        <v>0</v>
      </c>
      <c r="GP963" s="22">
        <f>IF(HB962&gt;0,ROUND($GD$1*$GP$1,2),0)</f>
        <v>0</v>
      </c>
      <c r="GQ963" s="15">
        <f>IF(HB962&gt;0,GK963+SUM(GM963:GP963),0)</f>
        <v>0</v>
      </c>
      <c r="GR963" s="22">
        <f>IF(HB962&gt;0,ROUND(GQ963/12,2),0)</f>
        <v>0</v>
      </c>
      <c r="GS963" s="9">
        <f>INT(GR963)</f>
        <v>0</v>
      </c>
      <c r="GT963" s="23">
        <f>INT((GR963-GS963)*10)/10</f>
        <v>0</v>
      </c>
      <c r="GU963" s="17">
        <f>GR963-GS963-GT963</f>
        <v>0</v>
      </c>
      <c r="GV963" s="23">
        <f>IF(OR(GU963=0.05,GU963=0),GU963,IF(AND(GU963&gt;0.051,GU963&lt;0.1),0.1,IF(AND(GU963&gt;0.001,GU963&lt;0.05),0.05,GU963)))</f>
        <v>0</v>
      </c>
      <c r="GW963" s="23">
        <f>GS963+GT963+GV963</f>
        <v>0</v>
      </c>
      <c r="GX963">
        <f>IF(HB962&gt;0,GX962,0)</f>
        <v>0</v>
      </c>
      <c r="GY963" s="7">
        <f>ROUND(GD963+GJ963+GW963+GX963,2)</f>
        <v>0</v>
      </c>
      <c r="GZ963" s="7">
        <f>IF(AND(GY963&gt;0,GY964=0),GY963,0)</f>
        <v>0</v>
      </c>
      <c r="HA963" s="7">
        <f>IF(HB962&gt;0,HA962,0)</f>
        <v>0</v>
      </c>
      <c r="HB963" s="7">
        <f>IF(ROUND(GY963-HA963,2)&gt;0,ROUND(GY963-HA963,2),0)</f>
        <v>0</v>
      </c>
    </row>
    <row r="964" spans="1:235">
      <c r="BB964">
        <v>962</v>
      </c>
      <c r="BC964" s="7">
        <f>IF(BW963&gt;0,BC963-1000,BC963)</f>
        <v>0</v>
      </c>
      <c r="BD964" s="20">
        <f>IF(BW963&gt;0,ROUND(PMT($F$92/12,$F$96*12,-BC964),5),0)</f>
        <v>0</v>
      </c>
      <c r="BE964" s="15">
        <f>IF(BW963&gt;0,ROUND(BC964*$E$1/1000,2),0)</f>
        <v>0</v>
      </c>
      <c r="BF964" s="15">
        <f>IF(BW963&gt;0,ROUND(MIN(BC964,$F$168)*$BF$1,2),0)</f>
        <v>0</v>
      </c>
      <c r="BG964" s="22">
        <v>0</v>
      </c>
      <c r="BH964" s="22">
        <f>IF(BW963&gt;0,ROUND(MIN(BC964,$F$168)*$BH$1,0),0)</f>
        <v>0</v>
      </c>
      <c r="BI964" s="22">
        <f>IF(BW963&gt;0,ROUND(MIN(BC964,$F$168)*$BI$1,2),0)</f>
        <v>0</v>
      </c>
      <c r="BJ964" s="22">
        <f>IF(BW963&gt;0,ROUND(MIN(BC964,$F$168)*$BJ$1,2),0)</f>
        <v>0</v>
      </c>
      <c r="BK964" s="22">
        <f>IF(BW963&gt;0,ROUND(MIN(BC964,$F$168)*$BK$1,2),0)</f>
        <v>0</v>
      </c>
      <c r="BL964" s="15">
        <f>IF(BW963&gt;0,BF964+SUM(BH964:BK964),0)</f>
        <v>0</v>
      </c>
      <c r="BM964" s="22">
        <f>IF(BW963&gt;0,ROUND(BL964/12,2),0)</f>
        <v>0</v>
      </c>
      <c r="BN964" s="9">
        <f>INT(BM964)</f>
        <v>0</v>
      </c>
      <c r="BO964" s="23">
        <f>INT((BM964-BN964)*10)/10</f>
        <v>0</v>
      </c>
      <c r="BP964" s="17">
        <f>BM964-BN964-BO964</f>
        <v>0</v>
      </c>
      <c r="BQ964" s="23">
        <f>IF(OR(BP964=0.05,BP964=0),BP964,IF(AND(BP964&gt;0.051,BP964&lt;0.1),0.1,IF(AND(BP964&gt;0.001,BP964&lt;0.05),0.05,BP964)))</f>
        <v>0</v>
      </c>
      <c r="BR964" s="23">
        <f>BN964+BO964+BQ964</f>
        <v>0</v>
      </c>
      <c r="BS964">
        <f>IF(BW963&gt;0,BS963,0)</f>
        <v>0</v>
      </c>
      <c r="BT964" s="7">
        <f>SUM(BD964:BE964)+BR964+BS964</f>
        <v>0</v>
      </c>
      <c r="BU964" s="7">
        <f>IF(AND(BT964&gt;0,BT965=0),BT964,0)</f>
        <v>0</v>
      </c>
      <c r="BV964" s="7">
        <f>IF(BW963&gt;0,BV963,0)</f>
        <v>0</v>
      </c>
      <c r="BW964" s="7">
        <f>IF(ROUND(BT964-BV964,2)&gt;0,ROUND(BT964-BV964,2),0)</f>
        <v>0</v>
      </c>
      <c r="CB964">
        <v>962</v>
      </c>
      <c r="CC964" s="7">
        <f>IF(DB963&gt;0,CC963-1000,CC963)</f>
        <v>0</v>
      </c>
      <c r="CD964" s="20">
        <f>IF(DB963&gt;0,ROUND(PMT($F$92/12,$F$96*12,-CC964),5),0)</f>
        <v>0</v>
      </c>
      <c r="CE964" s="15">
        <f>IF(DB963&gt;0,ROUND(CC964*$CE$1/1000,2),0)</f>
        <v>0</v>
      </c>
      <c r="CF964" s="9">
        <f>INT(CE964)</f>
        <v>0</v>
      </c>
      <c r="CG964" s="23">
        <f>INT((CE964-CF964)*10)/10</f>
        <v>0</v>
      </c>
      <c r="CH964" s="17">
        <f>CE964-CF964-CG964</f>
        <v>0</v>
      </c>
      <c r="CI964" s="23">
        <f>IF(OR(CH964=0.05,CH964=0),CH964,IF(AND(CH964&gt;0.051,CH964&lt;0.1),0.1,IF(AND(CH964&gt;0.001,CH964&lt;0.05),0.05,CH964)))</f>
        <v>0</v>
      </c>
      <c r="CJ964" s="23">
        <f>CF964+CG964+CI964</f>
        <v>0</v>
      </c>
      <c r="CK964" s="15">
        <f>IF(DB963&gt;0,ROUND($CD$1*$CK$1,2),0)</f>
        <v>0</v>
      </c>
      <c r="CL964" s="22">
        <v>0</v>
      </c>
      <c r="CM964" s="22">
        <f>IF(DB963&gt;0,ROUND($CD$1*$CM$1,2),0)</f>
        <v>0</v>
      </c>
      <c r="CN964" s="22">
        <f>IF(DB963&gt;0,ROUND($CD$1*$CN$1,2),0)</f>
        <v>0</v>
      </c>
      <c r="CO964" s="22">
        <f>IF(DB963&gt;0,ROUND($CD$1*$CO$1,2),0)</f>
        <v>0</v>
      </c>
      <c r="CP964" s="22">
        <f>IF(DB963&gt;0,ROUND($CD$1*$CP$1,2),0)</f>
        <v>0</v>
      </c>
      <c r="CQ964" s="15">
        <f>IF(DB963&gt;0,CK964+SUM(CM964:CP964),0)</f>
        <v>0</v>
      </c>
      <c r="CR964" s="22">
        <f>IF(DB963&gt;0,ROUND(CQ964/12,2),0)</f>
        <v>0</v>
      </c>
      <c r="CS964" s="9">
        <f>INT(CR964)</f>
        <v>0</v>
      </c>
      <c r="CT964" s="23">
        <f>INT((CR964-CS964)*10)/10</f>
        <v>0</v>
      </c>
      <c r="CU964" s="17">
        <f>CR964-CS964-CT964</f>
        <v>0</v>
      </c>
      <c r="CV964" s="23">
        <f>IF(OR(CU964=0.05,CU964=0),CU964,IF(AND(CU964&gt;0.051,CU964&lt;0.1),0.1,IF(AND(CU964&gt;0.001,CU964&lt;0.05),0.05,CU964)))</f>
        <v>0</v>
      </c>
      <c r="CW964" s="23">
        <f>CS964+CT964+CV964</f>
        <v>0</v>
      </c>
      <c r="CX964">
        <f>IF(DB963&gt;0,CX963,0)</f>
        <v>0</v>
      </c>
      <c r="CY964" s="7">
        <f>ROUND(CD964+CJ964+CW964+CX964,2)</f>
        <v>0</v>
      </c>
      <c r="CZ964" s="7">
        <f>IF(AND(CY964&gt;0,CY965=0),CY964,0)</f>
        <v>0</v>
      </c>
      <c r="DA964" s="7">
        <f>IF(DB963&gt;0,DA963,0)</f>
        <v>0</v>
      </c>
      <c r="DB964" s="7">
        <f>IF(ROUND(CY964-DA964,2)&gt;0,ROUND(CY964-DA964,2),0)</f>
        <v>0</v>
      </c>
      <c r="EB964">
        <v>962</v>
      </c>
      <c r="EC964" s="7">
        <f>IF(FB963&gt;0,EC963-1000,EC963)</f>
        <v>0</v>
      </c>
      <c r="ED964" s="20">
        <f>IF(FB963&gt;0,ROUND(PMT($F$92/12,$F$96*12,-EC964),5),0)</f>
        <v>0</v>
      </c>
      <c r="EE964" s="15">
        <f>IF(FB963&gt;0,ROUND(EC964*$EE$1/1000,2),0)</f>
        <v>0</v>
      </c>
      <c r="EF964" s="9">
        <f>INT(EE964)</f>
        <v>0</v>
      </c>
      <c r="EG964" s="23">
        <f>INT((EE964-EF964)*10)/10</f>
        <v>0</v>
      </c>
      <c r="EH964" s="17">
        <f>EE964-EF964-EG964</f>
        <v>0</v>
      </c>
      <c r="EI964" s="23">
        <f>IF(OR(EH964=0.05,EH964=0),EH964,IF(AND(EH964&gt;0.051,EH964&lt;0.1),0.1,IF(AND(EH964&gt;0.001,EH964&lt;0.05),0.05,EH964)))</f>
        <v>0</v>
      </c>
      <c r="EJ964" s="23">
        <f>EF964+EG964+EI964</f>
        <v>0</v>
      </c>
      <c r="EK964" s="15">
        <f>IF(FB963&gt;0,ROUND($ED$1*$EK$1,2),0)</f>
        <v>0</v>
      </c>
      <c r="EL964" s="22">
        <v>0</v>
      </c>
      <c r="EM964" s="22">
        <f>IF(FB963&gt;0,ROUND($ED$1*$EM$1,0),0)</f>
        <v>0</v>
      </c>
      <c r="EN964" s="22">
        <f>IF(FB963&gt;0,ROUND($ED$1*$EN$1,2),0)</f>
        <v>0</v>
      </c>
      <c r="EO964" s="22">
        <f>IF(FB963&gt;0,ROUND($ED$1*$EO$1,2),0)</f>
        <v>0</v>
      </c>
      <c r="EP964" s="22">
        <f>IF(FB963&gt;0,ROUND($ED$1*$EP$1,2),0)</f>
        <v>0</v>
      </c>
      <c r="EQ964" s="15">
        <f>IF(FB963&gt;0,EK964+SUM(EM964:EP964),0)</f>
        <v>0</v>
      </c>
      <c r="ER964" s="22">
        <f>IF(FB963&gt;0,ROUND(EQ964/12,2),0)</f>
        <v>0</v>
      </c>
      <c r="ES964" s="9">
        <f>INT(ER964)</f>
        <v>0</v>
      </c>
      <c r="ET964" s="23">
        <f>INT((ER964-ES964)*10)/10</f>
        <v>0</v>
      </c>
      <c r="EU964" s="17">
        <f>ER964-ES964-ET964</f>
        <v>0</v>
      </c>
      <c r="EV964" s="23">
        <f>IF(OR(EU964=0.05,EU964=0),EU964,IF(AND(EU964&gt;0.051,EU964&lt;0.1),0.1,IF(AND(EU964&gt;0.001,EU964&lt;0.05),0.05,EU964)))</f>
        <v>0</v>
      </c>
      <c r="EW964" s="23">
        <f>ES964+ET964+EV964</f>
        <v>0</v>
      </c>
      <c r="EX964">
        <f>IF(FB963&gt;0,EX963,0)</f>
        <v>0</v>
      </c>
      <c r="EY964" s="7">
        <f>ROUND(ED964+EJ964+EW964+EX964,2)</f>
        <v>0</v>
      </c>
      <c r="EZ964" s="7">
        <f>IF(AND(EY964&gt;0,EY965=0),EY964,0)</f>
        <v>0</v>
      </c>
      <c r="FA964" s="7">
        <f>IF(FB963&gt;0,FA963,0)</f>
        <v>0</v>
      </c>
      <c r="FB964" s="7">
        <f>IF(ROUND(EY964-FA964,2)&gt;0,ROUND(EY964-FA964,2),0)</f>
        <v>0</v>
      </c>
      <c r="GB964">
        <v>962</v>
      </c>
      <c r="GC964" s="7">
        <f>IF(HB963&gt;0,GC963-1000,GC963)</f>
        <v>0</v>
      </c>
      <c r="GD964" s="20">
        <f>IF(HB963&gt;0,ROUND(PMT($F$92/12,$F$96*12,-GC964),5),0)</f>
        <v>0</v>
      </c>
      <c r="GE964" s="15">
        <f>IF(HB963&gt;0,ROUND(GC964*$GE$1/1000,2),0)</f>
        <v>0</v>
      </c>
      <c r="GF964" s="9">
        <f>INT(GE964)</f>
        <v>0</v>
      </c>
      <c r="GG964" s="23">
        <f>INT((GE964-GF964)*10)/10</f>
        <v>0</v>
      </c>
      <c r="GH964" s="17">
        <f>GE964-GF964-GG964</f>
        <v>0</v>
      </c>
      <c r="GI964" s="23">
        <f>IF(OR(GH964=0.05,GH964=0),GH964,IF(AND(GH964&gt;0.051,GH964&lt;0.1),0.1,IF(AND(GH964&gt;0.001,GH964&lt;0.05),0.05,GH964)))</f>
        <v>0</v>
      </c>
      <c r="GJ964" s="23">
        <f>GF964+GG964+GI964</f>
        <v>0</v>
      </c>
      <c r="GK964" s="15">
        <f>IF(HB963&gt;0,ROUND($GD$1*$GK$1,2),0)</f>
        <v>0</v>
      </c>
      <c r="GL964" s="22">
        <v>0</v>
      </c>
      <c r="GM964" s="22">
        <f>IF(HB963&gt;0,ROUND($GD$1*$GM$1,0),0)</f>
        <v>0</v>
      </c>
      <c r="GN964" s="22">
        <f>IF(HB963&gt;0,ROUND($GD$1*$GN$1,2),0)</f>
        <v>0</v>
      </c>
      <c r="GO964" s="22">
        <f>IF(HB963&gt;0,ROUND($GD$1*$GO$1,2),0)</f>
        <v>0</v>
      </c>
      <c r="GP964" s="22">
        <f>IF(HB963&gt;0,ROUND($GD$1*$GP$1,2),0)</f>
        <v>0</v>
      </c>
      <c r="GQ964" s="15">
        <f>IF(HB963&gt;0,GK964+SUM(GM964:GP964),0)</f>
        <v>0</v>
      </c>
      <c r="GR964" s="22">
        <f>IF(HB963&gt;0,ROUND(GQ964/12,2),0)</f>
        <v>0</v>
      </c>
      <c r="GS964" s="9">
        <f>INT(GR964)</f>
        <v>0</v>
      </c>
      <c r="GT964" s="23">
        <f>INT((GR964-GS964)*10)/10</f>
        <v>0</v>
      </c>
      <c r="GU964" s="17">
        <f>GR964-GS964-GT964</f>
        <v>0</v>
      </c>
      <c r="GV964" s="23">
        <f>IF(OR(GU964=0.05,GU964=0),GU964,IF(AND(GU964&gt;0.051,GU964&lt;0.1),0.1,IF(AND(GU964&gt;0.001,GU964&lt;0.05),0.05,GU964)))</f>
        <v>0</v>
      </c>
      <c r="GW964" s="23">
        <f>GS964+GT964+GV964</f>
        <v>0</v>
      </c>
      <c r="GX964">
        <f>IF(HB963&gt;0,GX963,0)</f>
        <v>0</v>
      </c>
      <c r="GY964" s="7">
        <f>ROUND(GD964+GJ964+GW964+GX964,2)</f>
        <v>0</v>
      </c>
      <c r="GZ964" s="7">
        <f>IF(AND(GY964&gt;0,GY965=0),GY964,0)</f>
        <v>0</v>
      </c>
      <c r="HA964" s="7">
        <f>IF(HB963&gt;0,HA963,0)</f>
        <v>0</v>
      </c>
      <c r="HB964" s="7">
        <f>IF(ROUND(GY964-HA964,2)&gt;0,ROUND(GY964-HA964,2),0)</f>
        <v>0</v>
      </c>
    </row>
    <row r="965" spans="1:235">
      <c r="BB965">
        <v>963</v>
      </c>
      <c r="BC965" s="7">
        <f>IF(BW964&gt;0,BC964-1000,BC964)</f>
        <v>0</v>
      </c>
      <c r="BD965" s="20">
        <f>IF(BW964&gt;0,ROUND(PMT($F$92/12,$F$96*12,-BC965),5),0)</f>
        <v>0</v>
      </c>
      <c r="BE965" s="15">
        <f>IF(BW964&gt;0,ROUND(BC965*$E$1/1000,2),0)</f>
        <v>0</v>
      </c>
      <c r="BF965" s="15">
        <f>IF(BW964&gt;0,ROUND(MIN(BC965,$F$168)*$BF$1,2),0)</f>
        <v>0</v>
      </c>
      <c r="BG965" s="22">
        <v>0</v>
      </c>
      <c r="BH965" s="22">
        <f>IF(BW964&gt;0,ROUND(MIN(BC965,$F$168)*$BH$1,0),0)</f>
        <v>0</v>
      </c>
      <c r="BI965" s="22">
        <f>IF(BW964&gt;0,ROUND(MIN(BC965,$F$168)*$BI$1,2),0)</f>
        <v>0</v>
      </c>
      <c r="BJ965" s="22">
        <f>IF(BW964&gt;0,ROUND(MIN(BC965,$F$168)*$BJ$1,2),0)</f>
        <v>0</v>
      </c>
      <c r="BK965" s="22">
        <f>IF(BW964&gt;0,ROUND(MIN(BC965,$F$168)*$BK$1,2),0)</f>
        <v>0</v>
      </c>
      <c r="BL965" s="15">
        <f>IF(BW964&gt;0,BF965+SUM(BH965:BK965),0)</f>
        <v>0</v>
      </c>
      <c r="BM965" s="22">
        <f>IF(BW964&gt;0,ROUND(BL965/12,2),0)</f>
        <v>0</v>
      </c>
      <c r="BN965" s="9">
        <f>INT(BM965)</f>
        <v>0</v>
      </c>
      <c r="BO965" s="23">
        <f>INT((BM965-BN965)*10)/10</f>
        <v>0</v>
      </c>
      <c r="BP965" s="17">
        <f>BM965-BN965-BO965</f>
        <v>0</v>
      </c>
      <c r="BQ965" s="23">
        <f>IF(OR(BP965=0.05,BP965=0),BP965,IF(AND(BP965&gt;0.051,BP965&lt;0.1),0.1,IF(AND(BP965&gt;0.001,BP965&lt;0.05),0.05,BP965)))</f>
        <v>0</v>
      </c>
      <c r="BR965" s="23">
        <f>BN965+BO965+BQ965</f>
        <v>0</v>
      </c>
      <c r="BS965">
        <f>IF(BW964&gt;0,BS964,0)</f>
        <v>0</v>
      </c>
      <c r="BT965" s="7">
        <f>SUM(BD965:BE965)+BR965+BS965</f>
        <v>0</v>
      </c>
      <c r="BU965" s="7">
        <f>IF(AND(BT965&gt;0,BT966=0),BT965,0)</f>
        <v>0</v>
      </c>
      <c r="BV965" s="7">
        <f>IF(BW964&gt;0,BV964,0)</f>
        <v>0</v>
      </c>
      <c r="BW965" s="7">
        <f>IF(ROUND(BT965-BV965,2)&gt;0,ROUND(BT965-BV965,2),0)</f>
        <v>0</v>
      </c>
      <c r="CB965">
        <v>963</v>
      </c>
      <c r="CC965" s="7">
        <f>IF(DB964&gt;0,CC964-1000,CC964)</f>
        <v>0</v>
      </c>
      <c r="CD965" s="20">
        <f>IF(DB964&gt;0,ROUND(PMT($F$92/12,$F$96*12,-CC965),5),0)</f>
        <v>0</v>
      </c>
      <c r="CE965" s="15">
        <f>IF(DB964&gt;0,ROUND(CC965*$CE$1/1000,2),0)</f>
        <v>0</v>
      </c>
      <c r="CF965" s="9">
        <f>INT(CE965)</f>
        <v>0</v>
      </c>
      <c r="CG965" s="23">
        <f>INT((CE965-CF965)*10)/10</f>
        <v>0</v>
      </c>
      <c r="CH965" s="17">
        <f>CE965-CF965-CG965</f>
        <v>0</v>
      </c>
      <c r="CI965" s="23">
        <f>IF(OR(CH965=0.05,CH965=0),CH965,IF(AND(CH965&gt;0.051,CH965&lt;0.1),0.1,IF(AND(CH965&gt;0.001,CH965&lt;0.05),0.05,CH965)))</f>
        <v>0</v>
      </c>
      <c r="CJ965" s="23">
        <f>CF965+CG965+CI965</f>
        <v>0</v>
      </c>
      <c r="CK965" s="15">
        <f>IF(DB964&gt;0,ROUND($CD$1*$CK$1,2),0)</f>
        <v>0</v>
      </c>
      <c r="CL965" s="22">
        <v>0</v>
      </c>
      <c r="CM965" s="22">
        <f>IF(DB964&gt;0,ROUND($CD$1*$CM$1,2),0)</f>
        <v>0</v>
      </c>
      <c r="CN965" s="22">
        <f>IF(DB964&gt;0,ROUND($CD$1*$CN$1,2),0)</f>
        <v>0</v>
      </c>
      <c r="CO965" s="22">
        <f>IF(DB964&gt;0,ROUND($CD$1*$CO$1,2),0)</f>
        <v>0</v>
      </c>
      <c r="CP965" s="22">
        <f>IF(DB964&gt;0,ROUND($CD$1*$CP$1,2),0)</f>
        <v>0</v>
      </c>
      <c r="CQ965" s="15">
        <f>IF(DB964&gt;0,CK965+SUM(CM965:CP965),0)</f>
        <v>0</v>
      </c>
      <c r="CR965" s="22">
        <f>IF(DB964&gt;0,ROUND(CQ965/12,2),0)</f>
        <v>0</v>
      </c>
      <c r="CS965" s="9">
        <f>INT(CR965)</f>
        <v>0</v>
      </c>
      <c r="CT965" s="23">
        <f>INT((CR965-CS965)*10)/10</f>
        <v>0</v>
      </c>
      <c r="CU965" s="17">
        <f>CR965-CS965-CT965</f>
        <v>0</v>
      </c>
      <c r="CV965" s="23">
        <f>IF(OR(CU965=0.05,CU965=0),CU965,IF(AND(CU965&gt;0.051,CU965&lt;0.1),0.1,IF(AND(CU965&gt;0.001,CU965&lt;0.05),0.05,CU965)))</f>
        <v>0</v>
      </c>
      <c r="CW965" s="23">
        <f>CS965+CT965+CV965</f>
        <v>0</v>
      </c>
      <c r="CX965">
        <f>IF(DB964&gt;0,CX964,0)</f>
        <v>0</v>
      </c>
      <c r="CY965" s="7">
        <f>ROUND(CD965+CJ965+CW965+CX965,2)</f>
        <v>0</v>
      </c>
      <c r="CZ965" s="7">
        <f>IF(AND(CY965&gt;0,CY966=0),CY965,0)</f>
        <v>0</v>
      </c>
      <c r="DA965" s="7">
        <f>IF(DB964&gt;0,DA964,0)</f>
        <v>0</v>
      </c>
      <c r="DB965" s="7">
        <f>IF(ROUND(CY965-DA965,2)&gt;0,ROUND(CY965-DA965,2),0)</f>
        <v>0</v>
      </c>
      <c r="EB965">
        <v>963</v>
      </c>
      <c r="EC965" s="7">
        <f>IF(FB964&gt;0,EC964-1000,EC964)</f>
        <v>0</v>
      </c>
      <c r="ED965" s="20">
        <f>IF(FB964&gt;0,ROUND(PMT($F$92/12,$F$96*12,-EC965),5),0)</f>
        <v>0</v>
      </c>
      <c r="EE965" s="15">
        <f>IF(FB964&gt;0,ROUND(EC965*$EE$1/1000,2),0)</f>
        <v>0</v>
      </c>
      <c r="EF965" s="9">
        <f>INT(EE965)</f>
        <v>0</v>
      </c>
      <c r="EG965" s="23">
        <f>INT((EE965-EF965)*10)/10</f>
        <v>0</v>
      </c>
      <c r="EH965" s="17">
        <f>EE965-EF965-EG965</f>
        <v>0</v>
      </c>
      <c r="EI965" s="23">
        <f>IF(OR(EH965=0.05,EH965=0),EH965,IF(AND(EH965&gt;0.051,EH965&lt;0.1),0.1,IF(AND(EH965&gt;0.001,EH965&lt;0.05),0.05,EH965)))</f>
        <v>0</v>
      </c>
      <c r="EJ965" s="23">
        <f>EF965+EG965+EI965</f>
        <v>0</v>
      </c>
      <c r="EK965" s="15">
        <f>IF(FB964&gt;0,ROUND($ED$1*$EK$1,2),0)</f>
        <v>0</v>
      </c>
      <c r="EL965" s="22">
        <v>0</v>
      </c>
      <c r="EM965" s="22">
        <f>IF(FB964&gt;0,ROUND($ED$1*$EM$1,0),0)</f>
        <v>0</v>
      </c>
      <c r="EN965" s="22">
        <f>IF(FB964&gt;0,ROUND($ED$1*$EN$1,2),0)</f>
        <v>0</v>
      </c>
      <c r="EO965" s="22">
        <f>IF(FB964&gt;0,ROUND($ED$1*$EO$1,2),0)</f>
        <v>0</v>
      </c>
      <c r="EP965" s="22">
        <f>IF(FB964&gt;0,ROUND($ED$1*$EP$1,2),0)</f>
        <v>0</v>
      </c>
      <c r="EQ965" s="15">
        <f>IF(FB964&gt;0,EK965+SUM(EM965:EP965),0)</f>
        <v>0</v>
      </c>
      <c r="ER965" s="22">
        <f>IF(FB964&gt;0,ROUND(EQ965/12,2),0)</f>
        <v>0</v>
      </c>
      <c r="ES965" s="9">
        <f>INT(ER965)</f>
        <v>0</v>
      </c>
      <c r="ET965" s="23">
        <f>INT((ER965-ES965)*10)/10</f>
        <v>0</v>
      </c>
      <c r="EU965" s="17">
        <f>ER965-ES965-ET965</f>
        <v>0</v>
      </c>
      <c r="EV965" s="23">
        <f>IF(OR(EU965=0.05,EU965=0),EU965,IF(AND(EU965&gt;0.051,EU965&lt;0.1),0.1,IF(AND(EU965&gt;0.001,EU965&lt;0.05),0.05,EU965)))</f>
        <v>0</v>
      </c>
      <c r="EW965" s="23">
        <f>ES965+ET965+EV965</f>
        <v>0</v>
      </c>
      <c r="EX965">
        <f>IF(FB964&gt;0,EX964,0)</f>
        <v>0</v>
      </c>
      <c r="EY965" s="7">
        <f>ROUND(ED965+EJ965+EW965+EX965,2)</f>
        <v>0</v>
      </c>
      <c r="EZ965" s="7">
        <f>IF(AND(EY965&gt;0,EY966=0),EY965,0)</f>
        <v>0</v>
      </c>
      <c r="FA965" s="7">
        <f>IF(FB964&gt;0,FA964,0)</f>
        <v>0</v>
      </c>
      <c r="FB965" s="7">
        <f>IF(ROUND(EY965-FA965,2)&gt;0,ROUND(EY965-FA965,2),0)</f>
        <v>0</v>
      </c>
      <c r="GB965">
        <v>963</v>
      </c>
      <c r="GC965" s="7">
        <f>IF(HB964&gt;0,GC964-1000,GC964)</f>
        <v>0</v>
      </c>
      <c r="GD965" s="20">
        <f>IF(HB964&gt;0,ROUND(PMT($F$92/12,$F$96*12,-GC965),5),0)</f>
        <v>0</v>
      </c>
      <c r="GE965" s="15">
        <f>IF(HB964&gt;0,ROUND(GC965*$GE$1/1000,2),0)</f>
        <v>0</v>
      </c>
      <c r="GF965" s="9">
        <f>INT(GE965)</f>
        <v>0</v>
      </c>
      <c r="GG965" s="23">
        <f>INT((GE965-GF965)*10)/10</f>
        <v>0</v>
      </c>
      <c r="GH965" s="17">
        <f>GE965-GF965-GG965</f>
        <v>0</v>
      </c>
      <c r="GI965" s="23">
        <f>IF(OR(GH965=0.05,GH965=0),GH965,IF(AND(GH965&gt;0.051,GH965&lt;0.1),0.1,IF(AND(GH965&gt;0.001,GH965&lt;0.05),0.05,GH965)))</f>
        <v>0</v>
      </c>
      <c r="GJ965" s="23">
        <f>GF965+GG965+GI965</f>
        <v>0</v>
      </c>
      <c r="GK965" s="15">
        <f>IF(HB964&gt;0,ROUND($GD$1*$GK$1,2),0)</f>
        <v>0</v>
      </c>
      <c r="GL965" s="22">
        <v>0</v>
      </c>
      <c r="GM965" s="22">
        <f>IF(HB964&gt;0,ROUND($GD$1*$GM$1,0),0)</f>
        <v>0</v>
      </c>
      <c r="GN965" s="22">
        <f>IF(HB964&gt;0,ROUND($GD$1*$GN$1,2),0)</f>
        <v>0</v>
      </c>
      <c r="GO965" s="22">
        <f>IF(HB964&gt;0,ROUND($GD$1*$GO$1,2),0)</f>
        <v>0</v>
      </c>
      <c r="GP965" s="22">
        <f>IF(HB964&gt;0,ROUND($GD$1*$GP$1,2),0)</f>
        <v>0</v>
      </c>
      <c r="GQ965" s="15">
        <f>IF(HB964&gt;0,GK965+SUM(GM965:GP965),0)</f>
        <v>0</v>
      </c>
      <c r="GR965" s="22">
        <f>IF(HB964&gt;0,ROUND(GQ965/12,2),0)</f>
        <v>0</v>
      </c>
      <c r="GS965" s="9">
        <f>INT(GR965)</f>
        <v>0</v>
      </c>
      <c r="GT965" s="23">
        <f>INT((GR965-GS965)*10)/10</f>
        <v>0</v>
      </c>
      <c r="GU965" s="17">
        <f>GR965-GS965-GT965</f>
        <v>0</v>
      </c>
      <c r="GV965" s="23">
        <f>IF(OR(GU965=0.05,GU965=0),GU965,IF(AND(GU965&gt;0.051,GU965&lt;0.1),0.1,IF(AND(GU965&gt;0.001,GU965&lt;0.05),0.05,GU965)))</f>
        <v>0</v>
      </c>
      <c r="GW965" s="23">
        <f>GS965+GT965+GV965</f>
        <v>0</v>
      </c>
      <c r="GX965">
        <f>IF(HB964&gt;0,GX964,0)</f>
        <v>0</v>
      </c>
      <c r="GY965" s="7">
        <f>ROUND(GD965+GJ965+GW965+GX965,2)</f>
        <v>0</v>
      </c>
      <c r="GZ965" s="7">
        <f>IF(AND(GY965&gt;0,GY966=0),GY965,0)</f>
        <v>0</v>
      </c>
      <c r="HA965" s="7">
        <f>IF(HB964&gt;0,HA964,0)</f>
        <v>0</v>
      </c>
      <c r="HB965" s="7">
        <f>IF(ROUND(GY965-HA965,2)&gt;0,ROUND(GY965-HA965,2),0)</f>
        <v>0</v>
      </c>
    </row>
    <row r="966" spans="1:235">
      <c r="BB966">
        <v>964</v>
      </c>
      <c r="BC966" s="7">
        <f>IF(BW965&gt;0,BC965-1000,BC965)</f>
        <v>0</v>
      </c>
      <c r="BD966" s="20">
        <f>IF(BW965&gt;0,ROUND(PMT($F$92/12,$F$96*12,-BC966),5),0)</f>
        <v>0</v>
      </c>
      <c r="BE966" s="15">
        <f>IF(BW965&gt;0,ROUND(BC966*$E$1/1000,2),0)</f>
        <v>0</v>
      </c>
      <c r="BF966" s="15">
        <f>IF(BW965&gt;0,ROUND(MIN(BC966,$F$168)*$BF$1,2),0)</f>
        <v>0</v>
      </c>
      <c r="BG966" s="22">
        <v>0</v>
      </c>
      <c r="BH966" s="22">
        <f>IF(BW965&gt;0,ROUND(MIN(BC966,$F$168)*$BH$1,0),0)</f>
        <v>0</v>
      </c>
      <c r="BI966" s="22">
        <f>IF(BW965&gt;0,ROUND(MIN(BC966,$F$168)*$BI$1,2),0)</f>
        <v>0</v>
      </c>
      <c r="BJ966" s="22">
        <f>IF(BW965&gt;0,ROUND(MIN(BC966,$F$168)*$BJ$1,2),0)</f>
        <v>0</v>
      </c>
      <c r="BK966" s="22">
        <f>IF(BW965&gt;0,ROUND(MIN(BC966,$F$168)*$BK$1,2),0)</f>
        <v>0</v>
      </c>
      <c r="BL966" s="15">
        <f>IF(BW965&gt;0,BF966+SUM(BH966:BK966),0)</f>
        <v>0</v>
      </c>
      <c r="BM966" s="22">
        <f>IF(BW965&gt;0,ROUND(BL966/12,2),0)</f>
        <v>0</v>
      </c>
      <c r="BN966" s="9">
        <f>INT(BM966)</f>
        <v>0</v>
      </c>
      <c r="BO966" s="23">
        <f>INT((BM966-BN966)*10)/10</f>
        <v>0</v>
      </c>
      <c r="BP966" s="17">
        <f>BM966-BN966-BO966</f>
        <v>0</v>
      </c>
      <c r="BQ966" s="23">
        <f>IF(OR(BP966=0.05,BP966=0),BP966,IF(AND(BP966&gt;0.051,BP966&lt;0.1),0.1,IF(AND(BP966&gt;0.001,BP966&lt;0.05),0.05,BP966)))</f>
        <v>0</v>
      </c>
      <c r="BR966" s="23">
        <f>BN966+BO966+BQ966</f>
        <v>0</v>
      </c>
      <c r="BS966">
        <f>IF(BW965&gt;0,BS965,0)</f>
        <v>0</v>
      </c>
      <c r="BT966" s="7">
        <f>SUM(BD966:BE966)+BR966+BS966</f>
        <v>0</v>
      </c>
      <c r="BU966" s="7">
        <f>IF(AND(BT966&gt;0,BT967=0),BT966,0)</f>
        <v>0</v>
      </c>
      <c r="BV966" s="7">
        <f>IF(BW965&gt;0,BV965,0)</f>
        <v>0</v>
      </c>
      <c r="BW966" s="7">
        <f>IF(ROUND(BT966-BV966,2)&gt;0,ROUND(BT966-BV966,2),0)</f>
        <v>0</v>
      </c>
      <c r="CB966">
        <v>964</v>
      </c>
      <c r="CC966" s="7">
        <f>IF(DB965&gt;0,CC965-1000,CC965)</f>
        <v>0</v>
      </c>
      <c r="CD966" s="20">
        <f>IF(DB965&gt;0,ROUND(PMT($F$92/12,$F$96*12,-CC966),5),0)</f>
        <v>0</v>
      </c>
      <c r="CE966" s="15">
        <f>IF(DB965&gt;0,ROUND(CC966*$CE$1/1000,2),0)</f>
        <v>0</v>
      </c>
      <c r="CF966" s="9">
        <f>INT(CE966)</f>
        <v>0</v>
      </c>
      <c r="CG966" s="23">
        <f>INT((CE966-CF966)*10)/10</f>
        <v>0</v>
      </c>
      <c r="CH966" s="17">
        <f>CE966-CF966-CG966</f>
        <v>0</v>
      </c>
      <c r="CI966" s="23">
        <f>IF(OR(CH966=0.05,CH966=0),CH966,IF(AND(CH966&gt;0.051,CH966&lt;0.1),0.1,IF(AND(CH966&gt;0.001,CH966&lt;0.05),0.05,CH966)))</f>
        <v>0</v>
      </c>
      <c r="CJ966" s="23">
        <f>CF966+CG966+CI966</f>
        <v>0</v>
      </c>
      <c r="CK966" s="15">
        <f>IF(DB965&gt;0,ROUND($CD$1*$CK$1,2),0)</f>
        <v>0</v>
      </c>
      <c r="CL966" s="22">
        <v>0</v>
      </c>
      <c r="CM966" s="22">
        <f>IF(DB965&gt;0,ROUND($CD$1*$CM$1,2),0)</f>
        <v>0</v>
      </c>
      <c r="CN966" s="22">
        <f>IF(DB965&gt;0,ROUND($CD$1*$CN$1,2),0)</f>
        <v>0</v>
      </c>
      <c r="CO966" s="22">
        <f>IF(DB965&gt;0,ROUND($CD$1*$CO$1,2),0)</f>
        <v>0</v>
      </c>
      <c r="CP966" s="22">
        <f>IF(DB965&gt;0,ROUND($CD$1*$CP$1,2),0)</f>
        <v>0</v>
      </c>
      <c r="CQ966" s="15">
        <f>IF(DB965&gt;0,CK966+SUM(CM966:CP966),0)</f>
        <v>0</v>
      </c>
      <c r="CR966" s="22">
        <f>IF(DB965&gt;0,ROUND(CQ966/12,2),0)</f>
        <v>0</v>
      </c>
      <c r="CS966" s="9">
        <f>INT(CR966)</f>
        <v>0</v>
      </c>
      <c r="CT966" s="23">
        <f>INT((CR966-CS966)*10)/10</f>
        <v>0</v>
      </c>
      <c r="CU966" s="17">
        <f>CR966-CS966-CT966</f>
        <v>0</v>
      </c>
      <c r="CV966" s="23">
        <f>IF(OR(CU966=0.05,CU966=0),CU966,IF(AND(CU966&gt;0.051,CU966&lt;0.1),0.1,IF(AND(CU966&gt;0.001,CU966&lt;0.05),0.05,CU966)))</f>
        <v>0</v>
      </c>
      <c r="CW966" s="23">
        <f>CS966+CT966+CV966</f>
        <v>0</v>
      </c>
      <c r="CX966">
        <f>IF(DB965&gt;0,CX965,0)</f>
        <v>0</v>
      </c>
      <c r="CY966" s="7">
        <f>ROUND(CD966+CJ966+CW966+CX966,2)</f>
        <v>0</v>
      </c>
      <c r="CZ966" s="7">
        <f>IF(AND(CY966&gt;0,CY967=0),CY966,0)</f>
        <v>0</v>
      </c>
      <c r="DA966" s="7">
        <f>IF(DB965&gt;0,DA965,0)</f>
        <v>0</v>
      </c>
      <c r="DB966" s="7">
        <f>IF(ROUND(CY966-DA966,2)&gt;0,ROUND(CY966-DA966,2),0)</f>
        <v>0</v>
      </c>
      <c r="EB966">
        <v>964</v>
      </c>
      <c r="EC966" s="7">
        <f>IF(FB965&gt;0,EC965-1000,EC965)</f>
        <v>0</v>
      </c>
      <c r="ED966" s="20">
        <f>IF(FB965&gt;0,ROUND(PMT($F$92/12,$F$96*12,-EC966),5),0)</f>
        <v>0</v>
      </c>
      <c r="EE966" s="15">
        <f>IF(FB965&gt;0,ROUND(EC966*$EE$1/1000,2),0)</f>
        <v>0</v>
      </c>
      <c r="EF966" s="9">
        <f>INT(EE966)</f>
        <v>0</v>
      </c>
      <c r="EG966" s="23">
        <f>INT((EE966-EF966)*10)/10</f>
        <v>0</v>
      </c>
      <c r="EH966" s="17">
        <f>EE966-EF966-EG966</f>
        <v>0</v>
      </c>
      <c r="EI966" s="23">
        <f>IF(OR(EH966=0.05,EH966=0),EH966,IF(AND(EH966&gt;0.051,EH966&lt;0.1),0.1,IF(AND(EH966&gt;0.001,EH966&lt;0.05),0.05,EH966)))</f>
        <v>0</v>
      </c>
      <c r="EJ966" s="23">
        <f>EF966+EG966+EI966</f>
        <v>0</v>
      </c>
      <c r="EK966" s="15">
        <f>IF(FB965&gt;0,ROUND($ED$1*$EK$1,2),0)</f>
        <v>0</v>
      </c>
      <c r="EL966" s="22">
        <v>0</v>
      </c>
      <c r="EM966" s="22">
        <f>IF(FB965&gt;0,ROUND($ED$1*$EM$1,0),0)</f>
        <v>0</v>
      </c>
      <c r="EN966" s="22">
        <f>IF(FB965&gt;0,ROUND($ED$1*$EN$1,2),0)</f>
        <v>0</v>
      </c>
      <c r="EO966" s="22">
        <f>IF(FB965&gt;0,ROUND($ED$1*$EO$1,2),0)</f>
        <v>0</v>
      </c>
      <c r="EP966" s="22">
        <f>IF(FB965&gt;0,ROUND($ED$1*$EP$1,2),0)</f>
        <v>0</v>
      </c>
      <c r="EQ966" s="15">
        <f>IF(FB965&gt;0,EK966+SUM(EM966:EP966),0)</f>
        <v>0</v>
      </c>
      <c r="ER966" s="22">
        <f>IF(FB965&gt;0,ROUND(EQ966/12,2),0)</f>
        <v>0</v>
      </c>
      <c r="ES966" s="9">
        <f>INT(ER966)</f>
        <v>0</v>
      </c>
      <c r="ET966" s="23">
        <f>INT((ER966-ES966)*10)/10</f>
        <v>0</v>
      </c>
      <c r="EU966" s="17">
        <f>ER966-ES966-ET966</f>
        <v>0</v>
      </c>
      <c r="EV966" s="23">
        <f>IF(OR(EU966=0.05,EU966=0),EU966,IF(AND(EU966&gt;0.051,EU966&lt;0.1),0.1,IF(AND(EU966&gt;0.001,EU966&lt;0.05),0.05,EU966)))</f>
        <v>0</v>
      </c>
      <c r="EW966" s="23">
        <f>ES966+ET966+EV966</f>
        <v>0</v>
      </c>
      <c r="EX966">
        <f>IF(FB965&gt;0,EX965,0)</f>
        <v>0</v>
      </c>
      <c r="EY966" s="7">
        <f>ROUND(ED966+EJ966+EW966+EX966,2)</f>
        <v>0</v>
      </c>
      <c r="EZ966" s="7">
        <f>IF(AND(EY966&gt;0,EY967=0),EY966,0)</f>
        <v>0</v>
      </c>
      <c r="FA966" s="7">
        <f>IF(FB965&gt;0,FA965,0)</f>
        <v>0</v>
      </c>
      <c r="FB966" s="7">
        <f>IF(ROUND(EY966-FA966,2)&gt;0,ROUND(EY966-FA966,2),0)</f>
        <v>0</v>
      </c>
      <c r="GB966">
        <v>964</v>
      </c>
      <c r="GC966" s="7">
        <f>IF(HB965&gt;0,GC965-1000,GC965)</f>
        <v>0</v>
      </c>
      <c r="GD966" s="20">
        <f>IF(HB965&gt;0,ROUND(PMT($F$92/12,$F$96*12,-GC966),5),0)</f>
        <v>0</v>
      </c>
      <c r="GE966" s="15">
        <f>IF(HB965&gt;0,ROUND(GC966*$GE$1/1000,2),0)</f>
        <v>0</v>
      </c>
      <c r="GF966" s="9">
        <f>INT(GE966)</f>
        <v>0</v>
      </c>
      <c r="GG966" s="23">
        <f>INT((GE966-GF966)*10)/10</f>
        <v>0</v>
      </c>
      <c r="GH966" s="17">
        <f>GE966-GF966-GG966</f>
        <v>0</v>
      </c>
      <c r="GI966" s="23">
        <f>IF(OR(GH966=0.05,GH966=0),GH966,IF(AND(GH966&gt;0.051,GH966&lt;0.1),0.1,IF(AND(GH966&gt;0.001,GH966&lt;0.05),0.05,GH966)))</f>
        <v>0</v>
      </c>
      <c r="GJ966" s="23">
        <f>GF966+GG966+GI966</f>
        <v>0</v>
      </c>
      <c r="GK966" s="15">
        <f>IF(HB965&gt;0,ROUND($GD$1*$GK$1,2),0)</f>
        <v>0</v>
      </c>
      <c r="GL966" s="22">
        <v>0</v>
      </c>
      <c r="GM966" s="22">
        <f>IF(HB965&gt;0,ROUND($GD$1*$GM$1,0),0)</f>
        <v>0</v>
      </c>
      <c r="GN966" s="22">
        <f>IF(HB965&gt;0,ROUND($GD$1*$GN$1,2),0)</f>
        <v>0</v>
      </c>
      <c r="GO966" s="22">
        <f>IF(HB965&gt;0,ROUND($GD$1*$GO$1,2),0)</f>
        <v>0</v>
      </c>
      <c r="GP966" s="22">
        <f>IF(HB965&gt;0,ROUND($GD$1*$GP$1,2),0)</f>
        <v>0</v>
      </c>
      <c r="GQ966" s="15">
        <f>IF(HB965&gt;0,GK966+SUM(GM966:GP966),0)</f>
        <v>0</v>
      </c>
      <c r="GR966" s="22">
        <f>IF(HB965&gt;0,ROUND(GQ966/12,2),0)</f>
        <v>0</v>
      </c>
      <c r="GS966" s="9">
        <f>INT(GR966)</f>
        <v>0</v>
      </c>
      <c r="GT966" s="23">
        <f>INT((GR966-GS966)*10)/10</f>
        <v>0</v>
      </c>
      <c r="GU966" s="17">
        <f>GR966-GS966-GT966</f>
        <v>0</v>
      </c>
      <c r="GV966" s="23">
        <f>IF(OR(GU966=0.05,GU966=0),GU966,IF(AND(GU966&gt;0.051,GU966&lt;0.1),0.1,IF(AND(GU966&gt;0.001,GU966&lt;0.05),0.05,GU966)))</f>
        <v>0</v>
      </c>
      <c r="GW966" s="23">
        <f>GS966+GT966+GV966</f>
        <v>0</v>
      </c>
      <c r="GX966">
        <f>IF(HB965&gt;0,GX965,0)</f>
        <v>0</v>
      </c>
      <c r="GY966" s="7">
        <f>ROUND(GD966+GJ966+GW966+GX966,2)</f>
        <v>0</v>
      </c>
      <c r="GZ966" s="7">
        <f>IF(AND(GY966&gt;0,GY967=0),GY966,0)</f>
        <v>0</v>
      </c>
      <c r="HA966" s="7">
        <f>IF(HB965&gt;0,HA965,0)</f>
        <v>0</v>
      </c>
      <c r="HB966" s="7">
        <f>IF(ROUND(GY966-HA966,2)&gt;0,ROUND(GY966-HA966,2),0)</f>
        <v>0</v>
      </c>
    </row>
    <row r="967" spans="1:235">
      <c r="BB967">
        <v>965</v>
      </c>
      <c r="BC967" s="7">
        <f>IF(BW966&gt;0,BC966-1000,BC966)</f>
        <v>0</v>
      </c>
      <c r="BD967" s="20">
        <f>IF(BW966&gt;0,ROUND(PMT($F$92/12,$F$96*12,-BC967),5),0)</f>
        <v>0</v>
      </c>
      <c r="BE967" s="15">
        <f>IF(BW966&gt;0,ROUND(BC967*$E$1/1000,2),0)</f>
        <v>0</v>
      </c>
      <c r="BF967" s="15">
        <f>IF(BW966&gt;0,ROUND(MIN(BC967,$F$168)*$BF$1,2),0)</f>
        <v>0</v>
      </c>
      <c r="BG967" s="22">
        <v>0</v>
      </c>
      <c r="BH967" s="22">
        <f>IF(BW966&gt;0,ROUND(MIN(BC967,$F$168)*$BH$1,0),0)</f>
        <v>0</v>
      </c>
      <c r="BI967" s="22">
        <f>IF(BW966&gt;0,ROUND(MIN(BC967,$F$168)*$BI$1,2),0)</f>
        <v>0</v>
      </c>
      <c r="BJ967" s="22">
        <f>IF(BW966&gt;0,ROUND(MIN(BC967,$F$168)*$BJ$1,2),0)</f>
        <v>0</v>
      </c>
      <c r="BK967" s="22">
        <f>IF(BW966&gt;0,ROUND(MIN(BC967,$F$168)*$BK$1,2),0)</f>
        <v>0</v>
      </c>
      <c r="BL967" s="15">
        <f>IF(BW966&gt;0,BF967+SUM(BH967:BK967),0)</f>
        <v>0</v>
      </c>
      <c r="BM967" s="22">
        <f>IF(BW966&gt;0,ROUND(BL967/12,2),0)</f>
        <v>0</v>
      </c>
      <c r="BN967" s="9">
        <f>INT(BM967)</f>
        <v>0</v>
      </c>
      <c r="BO967" s="23">
        <f>INT((BM967-BN967)*10)/10</f>
        <v>0</v>
      </c>
      <c r="BP967" s="17">
        <f>BM967-BN967-BO967</f>
        <v>0</v>
      </c>
      <c r="BQ967" s="23">
        <f>IF(OR(BP967=0.05,BP967=0),BP967,IF(AND(BP967&gt;0.051,BP967&lt;0.1),0.1,IF(AND(BP967&gt;0.001,BP967&lt;0.05),0.05,BP967)))</f>
        <v>0</v>
      </c>
      <c r="BR967" s="23">
        <f>BN967+BO967+BQ967</f>
        <v>0</v>
      </c>
      <c r="BS967">
        <f>IF(BW966&gt;0,BS966,0)</f>
        <v>0</v>
      </c>
      <c r="BT967" s="7">
        <f>SUM(BD967:BE967)+BR967+BS967</f>
        <v>0</v>
      </c>
      <c r="BU967" s="7">
        <f>IF(AND(BT967&gt;0,BT968=0),BT967,0)</f>
        <v>0</v>
      </c>
      <c r="BV967" s="7">
        <f>IF(BW966&gt;0,BV966,0)</f>
        <v>0</v>
      </c>
      <c r="BW967" s="7">
        <f>IF(ROUND(BT967-BV967,2)&gt;0,ROUND(BT967-BV967,2),0)</f>
        <v>0</v>
      </c>
      <c r="CB967">
        <v>965</v>
      </c>
      <c r="CC967" s="7">
        <f>IF(DB966&gt;0,CC966-1000,CC966)</f>
        <v>0</v>
      </c>
      <c r="CD967" s="20">
        <f>IF(DB966&gt;0,ROUND(PMT($F$92/12,$F$96*12,-CC967),5),0)</f>
        <v>0</v>
      </c>
      <c r="CE967" s="15">
        <f>IF(DB966&gt;0,ROUND(CC967*$CE$1/1000,2),0)</f>
        <v>0</v>
      </c>
      <c r="CF967" s="9">
        <f>INT(CE967)</f>
        <v>0</v>
      </c>
      <c r="CG967" s="23">
        <f>INT((CE967-CF967)*10)/10</f>
        <v>0</v>
      </c>
      <c r="CH967" s="17">
        <f>CE967-CF967-CG967</f>
        <v>0</v>
      </c>
      <c r="CI967" s="23">
        <f>IF(OR(CH967=0.05,CH967=0),CH967,IF(AND(CH967&gt;0.051,CH967&lt;0.1),0.1,IF(AND(CH967&gt;0.001,CH967&lt;0.05),0.05,CH967)))</f>
        <v>0</v>
      </c>
      <c r="CJ967" s="23">
        <f>CF967+CG967+CI967</f>
        <v>0</v>
      </c>
      <c r="CK967" s="15">
        <f>IF(DB966&gt;0,ROUND($CD$1*$CK$1,2),0)</f>
        <v>0</v>
      </c>
      <c r="CL967" s="22">
        <v>0</v>
      </c>
      <c r="CM967" s="22">
        <f>IF(DB966&gt;0,ROUND($CD$1*$CM$1,2),0)</f>
        <v>0</v>
      </c>
      <c r="CN967" s="22">
        <f>IF(DB966&gt;0,ROUND($CD$1*$CN$1,2),0)</f>
        <v>0</v>
      </c>
      <c r="CO967" s="22">
        <f>IF(DB966&gt;0,ROUND($CD$1*$CO$1,2),0)</f>
        <v>0</v>
      </c>
      <c r="CP967" s="22">
        <f>IF(DB966&gt;0,ROUND($CD$1*$CP$1,2),0)</f>
        <v>0</v>
      </c>
      <c r="CQ967" s="15">
        <f>IF(DB966&gt;0,CK967+SUM(CM967:CP967),0)</f>
        <v>0</v>
      </c>
      <c r="CR967" s="22">
        <f>IF(DB966&gt;0,ROUND(CQ967/12,2),0)</f>
        <v>0</v>
      </c>
      <c r="CS967" s="9">
        <f>INT(CR967)</f>
        <v>0</v>
      </c>
      <c r="CT967" s="23">
        <f>INT((CR967-CS967)*10)/10</f>
        <v>0</v>
      </c>
      <c r="CU967" s="17">
        <f>CR967-CS967-CT967</f>
        <v>0</v>
      </c>
      <c r="CV967" s="23">
        <f>IF(OR(CU967=0.05,CU967=0),CU967,IF(AND(CU967&gt;0.051,CU967&lt;0.1),0.1,IF(AND(CU967&gt;0.001,CU967&lt;0.05),0.05,CU967)))</f>
        <v>0</v>
      </c>
      <c r="CW967" s="23">
        <f>CS967+CT967+CV967</f>
        <v>0</v>
      </c>
      <c r="CX967">
        <f>IF(DB966&gt;0,CX966,0)</f>
        <v>0</v>
      </c>
      <c r="CY967" s="7">
        <f>ROUND(CD967+CJ967+CW967+CX967,2)</f>
        <v>0</v>
      </c>
      <c r="CZ967" s="7">
        <f>IF(AND(CY967&gt;0,CY968=0),CY967,0)</f>
        <v>0</v>
      </c>
      <c r="DA967" s="7">
        <f>IF(DB966&gt;0,DA966,0)</f>
        <v>0</v>
      </c>
      <c r="DB967" s="7">
        <f>IF(ROUND(CY967-DA967,2)&gt;0,ROUND(CY967-DA967,2),0)</f>
        <v>0</v>
      </c>
      <c r="EB967">
        <v>965</v>
      </c>
      <c r="EC967" s="7">
        <f>IF(FB966&gt;0,EC966-1000,EC966)</f>
        <v>0</v>
      </c>
      <c r="ED967" s="20">
        <f>IF(FB966&gt;0,ROUND(PMT($F$92/12,$F$96*12,-EC967),5),0)</f>
        <v>0</v>
      </c>
      <c r="EE967" s="15">
        <f>IF(FB966&gt;0,ROUND(EC967*$EE$1/1000,2),0)</f>
        <v>0</v>
      </c>
      <c r="EF967" s="9">
        <f>INT(EE967)</f>
        <v>0</v>
      </c>
      <c r="EG967" s="23">
        <f>INT((EE967-EF967)*10)/10</f>
        <v>0</v>
      </c>
      <c r="EH967" s="17">
        <f>EE967-EF967-EG967</f>
        <v>0</v>
      </c>
      <c r="EI967" s="23">
        <f>IF(OR(EH967=0.05,EH967=0),EH967,IF(AND(EH967&gt;0.051,EH967&lt;0.1),0.1,IF(AND(EH967&gt;0.001,EH967&lt;0.05),0.05,EH967)))</f>
        <v>0</v>
      </c>
      <c r="EJ967" s="23">
        <f>EF967+EG967+EI967</f>
        <v>0</v>
      </c>
      <c r="EK967" s="15">
        <f>IF(FB966&gt;0,ROUND($ED$1*$EK$1,2),0)</f>
        <v>0</v>
      </c>
      <c r="EL967" s="22">
        <v>0</v>
      </c>
      <c r="EM967" s="22">
        <f>IF(FB966&gt;0,ROUND($ED$1*$EM$1,0),0)</f>
        <v>0</v>
      </c>
      <c r="EN967" s="22">
        <f>IF(FB966&gt;0,ROUND($ED$1*$EN$1,2),0)</f>
        <v>0</v>
      </c>
      <c r="EO967" s="22">
        <f>IF(FB966&gt;0,ROUND($ED$1*$EO$1,2),0)</f>
        <v>0</v>
      </c>
      <c r="EP967" s="22">
        <f>IF(FB966&gt;0,ROUND($ED$1*$EP$1,2),0)</f>
        <v>0</v>
      </c>
      <c r="EQ967" s="15">
        <f>IF(FB966&gt;0,EK967+SUM(EM967:EP967),0)</f>
        <v>0</v>
      </c>
      <c r="ER967" s="22">
        <f>IF(FB966&gt;0,ROUND(EQ967/12,2),0)</f>
        <v>0</v>
      </c>
      <c r="ES967" s="9">
        <f>INT(ER967)</f>
        <v>0</v>
      </c>
      <c r="ET967" s="23">
        <f>INT((ER967-ES967)*10)/10</f>
        <v>0</v>
      </c>
      <c r="EU967" s="17">
        <f>ER967-ES967-ET967</f>
        <v>0</v>
      </c>
      <c r="EV967" s="23">
        <f>IF(OR(EU967=0.05,EU967=0),EU967,IF(AND(EU967&gt;0.051,EU967&lt;0.1),0.1,IF(AND(EU967&gt;0.001,EU967&lt;0.05),0.05,EU967)))</f>
        <v>0</v>
      </c>
      <c r="EW967" s="23">
        <f>ES967+ET967+EV967</f>
        <v>0</v>
      </c>
      <c r="EX967">
        <f>IF(FB966&gt;0,EX966,0)</f>
        <v>0</v>
      </c>
      <c r="EY967" s="7">
        <f>ROUND(ED967+EJ967+EW967+EX967,2)</f>
        <v>0</v>
      </c>
      <c r="EZ967" s="7">
        <f>IF(AND(EY967&gt;0,EY968=0),EY967,0)</f>
        <v>0</v>
      </c>
      <c r="FA967" s="7">
        <f>IF(FB966&gt;0,FA966,0)</f>
        <v>0</v>
      </c>
      <c r="FB967" s="7">
        <f>IF(ROUND(EY967-FA967,2)&gt;0,ROUND(EY967-FA967,2),0)</f>
        <v>0</v>
      </c>
      <c r="GB967">
        <v>965</v>
      </c>
      <c r="GC967" s="7">
        <f>IF(HB966&gt;0,GC966-1000,GC966)</f>
        <v>0</v>
      </c>
      <c r="GD967" s="20">
        <f>IF(HB966&gt;0,ROUND(PMT($F$92/12,$F$96*12,-GC967),5),0)</f>
        <v>0</v>
      </c>
      <c r="GE967" s="15">
        <f>IF(HB966&gt;0,ROUND(GC967*$GE$1/1000,2),0)</f>
        <v>0</v>
      </c>
      <c r="GF967" s="9">
        <f>INT(GE967)</f>
        <v>0</v>
      </c>
      <c r="GG967" s="23">
        <f>INT((GE967-GF967)*10)/10</f>
        <v>0</v>
      </c>
      <c r="GH967" s="17">
        <f>GE967-GF967-GG967</f>
        <v>0</v>
      </c>
      <c r="GI967" s="23">
        <f>IF(OR(GH967=0.05,GH967=0),GH967,IF(AND(GH967&gt;0.051,GH967&lt;0.1),0.1,IF(AND(GH967&gt;0.001,GH967&lt;0.05),0.05,GH967)))</f>
        <v>0</v>
      </c>
      <c r="GJ967" s="23">
        <f>GF967+GG967+GI967</f>
        <v>0</v>
      </c>
      <c r="GK967" s="15">
        <f>IF(HB966&gt;0,ROUND($GD$1*$GK$1,2),0)</f>
        <v>0</v>
      </c>
      <c r="GL967" s="22">
        <v>0</v>
      </c>
      <c r="GM967" s="22">
        <f>IF(HB966&gt;0,ROUND($GD$1*$GM$1,0),0)</f>
        <v>0</v>
      </c>
      <c r="GN967" s="22">
        <f>IF(HB966&gt;0,ROUND($GD$1*$GN$1,2),0)</f>
        <v>0</v>
      </c>
      <c r="GO967" s="22">
        <f>IF(HB966&gt;0,ROUND($GD$1*$GO$1,2),0)</f>
        <v>0</v>
      </c>
      <c r="GP967" s="22">
        <f>IF(HB966&gt;0,ROUND($GD$1*$GP$1,2),0)</f>
        <v>0</v>
      </c>
      <c r="GQ967" s="15">
        <f>IF(HB966&gt;0,GK967+SUM(GM967:GP967),0)</f>
        <v>0</v>
      </c>
      <c r="GR967" s="22">
        <f>IF(HB966&gt;0,ROUND(GQ967/12,2),0)</f>
        <v>0</v>
      </c>
      <c r="GS967" s="9">
        <f>INT(GR967)</f>
        <v>0</v>
      </c>
      <c r="GT967" s="23">
        <f>INT((GR967-GS967)*10)/10</f>
        <v>0</v>
      </c>
      <c r="GU967" s="17">
        <f>GR967-GS967-GT967</f>
        <v>0</v>
      </c>
      <c r="GV967" s="23">
        <f>IF(OR(GU967=0.05,GU967=0),GU967,IF(AND(GU967&gt;0.051,GU967&lt;0.1),0.1,IF(AND(GU967&gt;0.001,GU967&lt;0.05),0.05,GU967)))</f>
        <v>0</v>
      </c>
      <c r="GW967" s="23">
        <f>GS967+GT967+GV967</f>
        <v>0</v>
      </c>
      <c r="GX967">
        <f>IF(HB966&gt;0,GX966,0)</f>
        <v>0</v>
      </c>
      <c r="GY967" s="7">
        <f>ROUND(GD967+GJ967+GW967+GX967,2)</f>
        <v>0</v>
      </c>
      <c r="GZ967" s="7">
        <f>IF(AND(GY967&gt;0,GY968=0),GY967,0)</f>
        <v>0</v>
      </c>
      <c r="HA967" s="7">
        <f>IF(HB966&gt;0,HA966,0)</f>
        <v>0</v>
      </c>
      <c r="HB967" s="7">
        <f>IF(ROUND(GY967-HA967,2)&gt;0,ROUND(GY967-HA967,2),0)</f>
        <v>0</v>
      </c>
    </row>
    <row r="968" spans="1:235">
      <c r="BB968">
        <v>966</v>
      </c>
      <c r="BC968" s="7">
        <f>IF(BW967&gt;0,BC967-1000,BC967)</f>
        <v>0</v>
      </c>
      <c r="BD968" s="20">
        <f>IF(BW967&gt;0,ROUND(PMT($F$92/12,$F$96*12,-BC968),5),0)</f>
        <v>0</v>
      </c>
      <c r="BE968" s="15">
        <f>IF(BW967&gt;0,ROUND(BC968*$E$1/1000,2),0)</f>
        <v>0</v>
      </c>
      <c r="BF968" s="15">
        <f>IF(BW967&gt;0,ROUND(MIN(BC968,$F$168)*$BF$1,2),0)</f>
        <v>0</v>
      </c>
      <c r="BG968" s="22">
        <v>0</v>
      </c>
      <c r="BH968" s="22">
        <f>IF(BW967&gt;0,ROUND(MIN(BC968,$F$168)*$BH$1,0),0)</f>
        <v>0</v>
      </c>
      <c r="BI968" s="22">
        <f>IF(BW967&gt;0,ROUND(MIN(BC968,$F$168)*$BI$1,2),0)</f>
        <v>0</v>
      </c>
      <c r="BJ968" s="22">
        <f>IF(BW967&gt;0,ROUND(MIN(BC968,$F$168)*$BJ$1,2),0)</f>
        <v>0</v>
      </c>
      <c r="BK968" s="22">
        <f>IF(BW967&gt;0,ROUND(MIN(BC968,$F$168)*$BK$1,2),0)</f>
        <v>0</v>
      </c>
      <c r="BL968" s="15">
        <f>IF(BW967&gt;0,BF968+SUM(BH968:BK968),0)</f>
        <v>0</v>
      </c>
      <c r="BM968" s="22">
        <f>IF(BW967&gt;0,ROUND(BL968/12,2),0)</f>
        <v>0</v>
      </c>
      <c r="BN968" s="9">
        <f>INT(BM968)</f>
        <v>0</v>
      </c>
      <c r="BO968" s="23">
        <f>INT((BM968-BN968)*10)/10</f>
        <v>0</v>
      </c>
      <c r="BP968" s="17">
        <f>BM968-BN968-BO968</f>
        <v>0</v>
      </c>
      <c r="BQ968" s="23">
        <f>IF(OR(BP968=0.05,BP968=0),BP968,IF(AND(BP968&gt;0.051,BP968&lt;0.1),0.1,IF(AND(BP968&gt;0.001,BP968&lt;0.05),0.05,BP968)))</f>
        <v>0</v>
      </c>
      <c r="BR968" s="23">
        <f>BN968+BO968+BQ968</f>
        <v>0</v>
      </c>
      <c r="BS968">
        <f>IF(BW967&gt;0,BS967,0)</f>
        <v>0</v>
      </c>
      <c r="BT968" s="7">
        <f>SUM(BD968:BE968)+BR968+BS968</f>
        <v>0</v>
      </c>
      <c r="BU968" s="7">
        <f>IF(AND(BT968&gt;0,BT969=0),BT968,0)</f>
        <v>0</v>
      </c>
      <c r="BV968" s="7">
        <f>IF(BW967&gt;0,BV967,0)</f>
        <v>0</v>
      </c>
      <c r="BW968" s="7">
        <f>IF(ROUND(BT968-BV968,2)&gt;0,ROUND(BT968-BV968,2),0)</f>
        <v>0</v>
      </c>
      <c r="CB968">
        <v>966</v>
      </c>
      <c r="CC968" s="7">
        <f>IF(DB967&gt;0,CC967-1000,CC967)</f>
        <v>0</v>
      </c>
      <c r="CD968" s="20">
        <f>IF(DB967&gt;0,ROUND(PMT($F$92/12,$F$96*12,-CC968),5),0)</f>
        <v>0</v>
      </c>
      <c r="CE968" s="15">
        <f>IF(DB967&gt;0,ROUND(CC968*$CE$1/1000,2),0)</f>
        <v>0</v>
      </c>
      <c r="CF968" s="9">
        <f>INT(CE968)</f>
        <v>0</v>
      </c>
      <c r="CG968" s="23">
        <f>INT((CE968-CF968)*10)/10</f>
        <v>0</v>
      </c>
      <c r="CH968" s="17">
        <f>CE968-CF968-CG968</f>
        <v>0</v>
      </c>
      <c r="CI968" s="23">
        <f>IF(OR(CH968=0.05,CH968=0),CH968,IF(AND(CH968&gt;0.051,CH968&lt;0.1),0.1,IF(AND(CH968&gt;0.001,CH968&lt;0.05),0.05,CH968)))</f>
        <v>0</v>
      </c>
      <c r="CJ968" s="23">
        <f>CF968+CG968+CI968</f>
        <v>0</v>
      </c>
      <c r="CK968" s="15">
        <f>IF(DB967&gt;0,ROUND($CD$1*$CK$1,2),0)</f>
        <v>0</v>
      </c>
      <c r="CL968" s="22">
        <v>0</v>
      </c>
      <c r="CM968" s="22">
        <f>IF(DB967&gt;0,ROUND($CD$1*$CM$1,2),0)</f>
        <v>0</v>
      </c>
      <c r="CN968" s="22">
        <f>IF(DB967&gt;0,ROUND($CD$1*$CN$1,2),0)</f>
        <v>0</v>
      </c>
      <c r="CO968" s="22">
        <f>IF(DB967&gt;0,ROUND($CD$1*$CO$1,2),0)</f>
        <v>0</v>
      </c>
      <c r="CP968" s="22">
        <f>IF(DB967&gt;0,ROUND($CD$1*$CP$1,2),0)</f>
        <v>0</v>
      </c>
      <c r="CQ968" s="15">
        <f>IF(DB967&gt;0,CK968+SUM(CM968:CP968),0)</f>
        <v>0</v>
      </c>
      <c r="CR968" s="22">
        <f>IF(DB967&gt;0,ROUND(CQ968/12,2),0)</f>
        <v>0</v>
      </c>
      <c r="CS968" s="9">
        <f>INT(CR968)</f>
        <v>0</v>
      </c>
      <c r="CT968" s="23">
        <f>INT((CR968-CS968)*10)/10</f>
        <v>0</v>
      </c>
      <c r="CU968" s="17">
        <f>CR968-CS968-CT968</f>
        <v>0</v>
      </c>
      <c r="CV968" s="23">
        <f>IF(OR(CU968=0.05,CU968=0),CU968,IF(AND(CU968&gt;0.051,CU968&lt;0.1),0.1,IF(AND(CU968&gt;0.001,CU968&lt;0.05),0.05,CU968)))</f>
        <v>0</v>
      </c>
      <c r="CW968" s="23">
        <f>CS968+CT968+CV968</f>
        <v>0</v>
      </c>
      <c r="CX968">
        <f>IF(DB967&gt;0,CX967,0)</f>
        <v>0</v>
      </c>
      <c r="CY968" s="7">
        <f>ROUND(CD968+CJ968+CW968+CX968,2)</f>
        <v>0</v>
      </c>
      <c r="CZ968" s="7">
        <f>IF(AND(CY968&gt;0,CY969=0),CY968,0)</f>
        <v>0</v>
      </c>
      <c r="DA968" s="7">
        <f>IF(DB967&gt;0,DA967,0)</f>
        <v>0</v>
      </c>
      <c r="DB968" s="7">
        <f>IF(ROUND(CY968-DA968,2)&gt;0,ROUND(CY968-DA968,2),0)</f>
        <v>0</v>
      </c>
      <c r="EB968">
        <v>966</v>
      </c>
      <c r="EC968" s="7">
        <f>IF(FB967&gt;0,EC967-1000,EC967)</f>
        <v>0</v>
      </c>
      <c r="ED968" s="20">
        <f>IF(FB967&gt;0,ROUND(PMT($F$92/12,$F$96*12,-EC968),5),0)</f>
        <v>0</v>
      </c>
      <c r="EE968" s="15">
        <f>IF(FB967&gt;0,ROUND(EC968*$EE$1/1000,2),0)</f>
        <v>0</v>
      </c>
      <c r="EF968" s="9">
        <f>INT(EE968)</f>
        <v>0</v>
      </c>
      <c r="EG968" s="23">
        <f>INT((EE968-EF968)*10)/10</f>
        <v>0</v>
      </c>
      <c r="EH968" s="17">
        <f>EE968-EF968-EG968</f>
        <v>0</v>
      </c>
      <c r="EI968" s="23">
        <f>IF(OR(EH968=0.05,EH968=0),EH968,IF(AND(EH968&gt;0.051,EH968&lt;0.1),0.1,IF(AND(EH968&gt;0.001,EH968&lt;0.05),0.05,EH968)))</f>
        <v>0</v>
      </c>
      <c r="EJ968" s="23">
        <f>EF968+EG968+EI968</f>
        <v>0</v>
      </c>
      <c r="EK968" s="15">
        <f>IF(FB967&gt;0,ROUND($ED$1*$EK$1,2),0)</f>
        <v>0</v>
      </c>
      <c r="EL968" s="22">
        <v>0</v>
      </c>
      <c r="EM968" s="22">
        <f>IF(FB967&gt;0,ROUND($ED$1*$EM$1,0),0)</f>
        <v>0</v>
      </c>
      <c r="EN968" s="22">
        <f>IF(FB967&gt;0,ROUND($ED$1*$EN$1,2),0)</f>
        <v>0</v>
      </c>
      <c r="EO968" s="22">
        <f>IF(FB967&gt;0,ROUND($ED$1*$EO$1,2),0)</f>
        <v>0</v>
      </c>
      <c r="EP968" s="22">
        <f>IF(FB967&gt;0,ROUND($ED$1*$EP$1,2),0)</f>
        <v>0</v>
      </c>
      <c r="EQ968" s="15">
        <f>IF(FB967&gt;0,EK968+SUM(EM968:EP968),0)</f>
        <v>0</v>
      </c>
      <c r="ER968" s="22">
        <f>IF(FB967&gt;0,ROUND(EQ968/12,2),0)</f>
        <v>0</v>
      </c>
      <c r="ES968" s="9">
        <f>INT(ER968)</f>
        <v>0</v>
      </c>
      <c r="ET968" s="23">
        <f>INT((ER968-ES968)*10)/10</f>
        <v>0</v>
      </c>
      <c r="EU968" s="17">
        <f>ER968-ES968-ET968</f>
        <v>0</v>
      </c>
      <c r="EV968" s="23">
        <f>IF(OR(EU968=0.05,EU968=0),EU968,IF(AND(EU968&gt;0.051,EU968&lt;0.1),0.1,IF(AND(EU968&gt;0.001,EU968&lt;0.05),0.05,EU968)))</f>
        <v>0</v>
      </c>
      <c r="EW968" s="23">
        <f>ES968+ET968+EV968</f>
        <v>0</v>
      </c>
      <c r="EX968">
        <f>IF(FB967&gt;0,EX967,0)</f>
        <v>0</v>
      </c>
      <c r="EY968" s="7">
        <f>ROUND(ED968+EJ968+EW968+EX968,2)</f>
        <v>0</v>
      </c>
      <c r="EZ968" s="7">
        <f>IF(AND(EY968&gt;0,EY969=0),EY968,0)</f>
        <v>0</v>
      </c>
      <c r="FA968" s="7">
        <f>IF(FB967&gt;0,FA967,0)</f>
        <v>0</v>
      </c>
      <c r="FB968" s="7">
        <f>IF(ROUND(EY968-FA968,2)&gt;0,ROUND(EY968-FA968,2),0)</f>
        <v>0</v>
      </c>
      <c r="GB968">
        <v>966</v>
      </c>
      <c r="GC968" s="7">
        <f>IF(HB967&gt;0,GC967-1000,GC967)</f>
        <v>0</v>
      </c>
      <c r="GD968" s="20">
        <f>IF(HB967&gt;0,ROUND(PMT($F$92/12,$F$96*12,-GC968),5),0)</f>
        <v>0</v>
      </c>
      <c r="GE968" s="15">
        <f>IF(HB967&gt;0,ROUND(GC968*$GE$1/1000,2),0)</f>
        <v>0</v>
      </c>
      <c r="GF968" s="9">
        <f>INT(GE968)</f>
        <v>0</v>
      </c>
      <c r="GG968" s="23">
        <f>INT((GE968-GF968)*10)/10</f>
        <v>0</v>
      </c>
      <c r="GH968" s="17">
        <f>GE968-GF968-GG968</f>
        <v>0</v>
      </c>
      <c r="GI968" s="23">
        <f>IF(OR(GH968=0.05,GH968=0),GH968,IF(AND(GH968&gt;0.051,GH968&lt;0.1),0.1,IF(AND(GH968&gt;0.001,GH968&lt;0.05),0.05,GH968)))</f>
        <v>0</v>
      </c>
      <c r="GJ968" s="23">
        <f>GF968+GG968+GI968</f>
        <v>0</v>
      </c>
      <c r="GK968" s="15">
        <f>IF(HB967&gt;0,ROUND($GD$1*$GK$1,2),0)</f>
        <v>0</v>
      </c>
      <c r="GL968" s="22">
        <v>0</v>
      </c>
      <c r="GM968" s="22">
        <f>IF(HB967&gt;0,ROUND($GD$1*$GM$1,0),0)</f>
        <v>0</v>
      </c>
      <c r="GN968" s="22">
        <f>IF(HB967&gt;0,ROUND($GD$1*$GN$1,2),0)</f>
        <v>0</v>
      </c>
      <c r="GO968" s="22">
        <f>IF(HB967&gt;0,ROUND($GD$1*$GO$1,2),0)</f>
        <v>0</v>
      </c>
      <c r="GP968" s="22">
        <f>IF(HB967&gt;0,ROUND($GD$1*$GP$1,2),0)</f>
        <v>0</v>
      </c>
      <c r="GQ968" s="15">
        <f>IF(HB967&gt;0,GK968+SUM(GM968:GP968),0)</f>
        <v>0</v>
      </c>
      <c r="GR968" s="22">
        <f>IF(HB967&gt;0,ROUND(GQ968/12,2),0)</f>
        <v>0</v>
      </c>
      <c r="GS968" s="9">
        <f>INT(GR968)</f>
        <v>0</v>
      </c>
      <c r="GT968" s="23">
        <f>INT((GR968-GS968)*10)/10</f>
        <v>0</v>
      </c>
      <c r="GU968" s="17">
        <f>GR968-GS968-GT968</f>
        <v>0</v>
      </c>
      <c r="GV968" s="23">
        <f>IF(OR(GU968=0.05,GU968=0),GU968,IF(AND(GU968&gt;0.051,GU968&lt;0.1),0.1,IF(AND(GU968&gt;0.001,GU968&lt;0.05),0.05,GU968)))</f>
        <v>0</v>
      </c>
      <c r="GW968" s="23">
        <f>GS968+GT968+GV968</f>
        <v>0</v>
      </c>
      <c r="GX968">
        <f>IF(HB967&gt;0,GX967,0)</f>
        <v>0</v>
      </c>
      <c r="GY968" s="7">
        <f>ROUND(GD968+GJ968+GW968+GX968,2)</f>
        <v>0</v>
      </c>
      <c r="GZ968" s="7">
        <f>IF(AND(GY968&gt;0,GY969=0),GY968,0)</f>
        <v>0</v>
      </c>
      <c r="HA968" s="7">
        <f>IF(HB967&gt;0,HA967,0)</f>
        <v>0</v>
      </c>
      <c r="HB968" s="7">
        <f>IF(ROUND(GY968-HA968,2)&gt;0,ROUND(GY968-HA968,2),0)</f>
        <v>0</v>
      </c>
    </row>
    <row r="969" spans="1:235">
      <c r="BB969">
        <v>967</v>
      </c>
      <c r="BC969" s="7">
        <f>IF(BW968&gt;0,BC968-1000,BC968)</f>
        <v>0</v>
      </c>
      <c r="BD969" s="20">
        <f>IF(BW968&gt;0,ROUND(PMT($F$92/12,$F$96*12,-BC969),5),0)</f>
        <v>0</v>
      </c>
      <c r="BE969" s="15">
        <f>IF(BW968&gt;0,ROUND(BC969*$E$1/1000,2),0)</f>
        <v>0</v>
      </c>
      <c r="BF969" s="15">
        <f>IF(BW968&gt;0,ROUND(MIN(BC969,$F$168)*$BF$1,2),0)</f>
        <v>0</v>
      </c>
      <c r="BG969" s="22">
        <v>0</v>
      </c>
      <c r="BH969" s="22">
        <f>IF(BW968&gt;0,ROUND(MIN(BC969,$F$168)*$BH$1,0),0)</f>
        <v>0</v>
      </c>
      <c r="BI969" s="22">
        <f>IF(BW968&gt;0,ROUND(MIN(BC969,$F$168)*$BI$1,2),0)</f>
        <v>0</v>
      </c>
      <c r="BJ969" s="22">
        <f>IF(BW968&gt;0,ROUND(MIN(BC969,$F$168)*$BJ$1,2),0)</f>
        <v>0</v>
      </c>
      <c r="BK969" s="22">
        <f>IF(BW968&gt;0,ROUND(MIN(BC969,$F$168)*$BK$1,2),0)</f>
        <v>0</v>
      </c>
      <c r="BL969" s="15">
        <f>IF(BW968&gt;0,BF969+SUM(BH969:BK969),0)</f>
        <v>0</v>
      </c>
      <c r="BM969" s="22">
        <f>IF(BW968&gt;0,ROUND(BL969/12,2),0)</f>
        <v>0</v>
      </c>
      <c r="BN969" s="9">
        <f>INT(BM969)</f>
        <v>0</v>
      </c>
      <c r="BO969" s="23">
        <f>INT((BM969-BN969)*10)/10</f>
        <v>0</v>
      </c>
      <c r="BP969" s="17">
        <f>BM969-BN969-BO969</f>
        <v>0</v>
      </c>
      <c r="BQ969" s="23">
        <f>IF(OR(BP969=0.05,BP969=0),BP969,IF(AND(BP969&gt;0.051,BP969&lt;0.1),0.1,IF(AND(BP969&gt;0.001,BP969&lt;0.05),0.05,BP969)))</f>
        <v>0</v>
      </c>
      <c r="BR969" s="23">
        <f>BN969+BO969+BQ969</f>
        <v>0</v>
      </c>
      <c r="BS969">
        <f>IF(BW968&gt;0,BS968,0)</f>
        <v>0</v>
      </c>
      <c r="BT969" s="7">
        <f>SUM(BD969:BE969)+BR969+BS969</f>
        <v>0</v>
      </c>
      <c r="BU969" s="7">
        <f>IF(AND(BT969&gt;0,BT970=0),BT969,0)</f>
        <v>0</v>
      </c>
      <c r="BV969" s="7">
        <f>IF(BW968&gt;0,BV968,0)</f>
        <v>0</v>
      </c>
      <c r="BW969" s="7">
        <f>IF(ROUND(BT969-BV969,2)&gt;0,ROUND(BT969-BV969,2),0)</f>
        <v>0</v>
      </c>
      <c r="CB969">
        <v>967</v>
      </c>
      <c r="CC969" s="7">
        <f>IF(DB968&gt;0,CC968-1000,CC968)</f>
        <v>0</v>
      </c>
      <c r="CD969" s="20">
        <f>IF(DB968&gt;0,ROUND(PMT($F$92/12,$F$96*12,-CC969),5),0)</f>
        <v>0</v>
      </c>
      <c r="CE969" s="15">
        <f>IF(DB968&gt;0,ROUND(CC969*$CE$1/1000,2),0)</f>
        <v>0</v>
      </c>
      <c r="CF969" s="9">
        <f>INT(CE969)</f>
        <v>0</v>
      </c>
      <c r="CG969" s="23">
        <f>INT((CE969-CF969)*10)/10</f>
        <v>0</v>
      </c>
      <c r="CH969" s="17">
        <f>CE969-CF969-CG969</f>
        <v>0</v>
      </c>
      <c r="CI969" s="23">
        <f>IF(OR(CH969=0.05,CH969=0),CH969,IF(AND(CH969&gt;0.051,CH969&lt;0.1),0.1,IF(AND(CH969&gt;0.001,CH969&lt;0.05),0.05,CH969)))</f>
        <v>0</v>
      </c>
      <c r="CJ969" s="23">
        <f>CF969+CG969+CI969</f>
        <v>0</v>
      </c>
      <c r="CK969" s="15">
        <f>IF(DB968&gt;0,ROUND($CD$1*$CK$1,2),0)</f>
        <v>0</v>
      </c>
      <c r="CL969" s="22">
        <v>0</v>
      </c>
      <c r="CM969" s="22">
        <f>IF(DB968&gt;0,ROUND($CD$1*$CM$1,2),0)</f>
        <v>0</v>
      </c>
      <c r="CN969" s="22">
        <f>IF(DB968&gt;0,ROUND($CD$1*$CN$1,2),0)</f>
        <v>0</v>
      </c>
      <c r="CO969" s="22">
        <f>IF(DB968&gt;0,ROUND($CD$1*$CO$1,2),0)</f>
        <v>0</v>
      </c>
      <c r="CP969" s="22">
        <f>IF(DB968&gt;0,ROUND($CD$1*$CP$1,2),0)</f>
        <v>0</v>
      </c>
      <c r="CQ969" s="15">
        <f>IF(DB968&gt;0,CK969+SUM(CM969:CP969),0)</f>
        <v>0</v>
      </c>
      <c r="CR969" s="22">
        <f>IF(DB968&gt;0,ROUND(CQ969/12,2),0)</f>
        <v>0</v>
      </c>
      <c r="CS969" s="9">
        <f>INT(CR969)</f>
        <v>0</v>
      </c>
      <c r="CT969" s="23">
        <f>INT((CR969-CS969)*10)/10</f>
        <v>0</v>
      </c>
      <c r="CU969" s="17">
        <f>CR969-CS969-CT969</f>
        <v>0</v>
      </c>
      <c r="CV969" s="23">
        <f>IF(OR(CU969=0.05,CU969=0),CU969,IF(AND(CU969&gt;0.051,CU969&lt;0.1),0.1,IF(AND(CU969&gt;0.001,CU969&lt;0.05),0.05,CU969)))</f>
        <v>0</v>
      </c>
      <c r="CW969" s="23">
        <f>CS969+CT969+CV969</f>
        <v>0</v>
      </c>
      <c r="CX969">
        <f>IF(DB968&gt;0,CX968,0)</f>
        <v>0</v>
      </c>
      <c r="CY969" s="7">
        <f>ROUND(CD969+CJ969+CW969+CX969,2)</f>
        <v>0</v>
      </c>
      <c r="CZ969" s="7">
        <f>IF(AND(CY969&gt;0,CY970=0),CY969,0)</f>
        <v>0</v>
      </c>
      <c r="DA969" s="7">
        <f>IF(DB968&gt;0,DA968,0)</f>
        <v>0</v>
      </c>
      <c r="DB969" s="7">
        <f>IF(ROUND(CY969-DA969,2)&gt;0,ROUND(CY969-DA969,2),0)</f>
        <v>0</v>
      </c>
      <c r="EB969">
        <v>967</v>
      </c>
      <c r="EC969" s="7">
        <f>IF(FB968&gt;0,EC968-1000,EC968)</f>
        <v>0</v>
      </c>
      <c r="ED969" s="20">
        <f>IF(FB968&gt;0,ROUND(PMT($F$92/12,$F$96*12,-EC969),5),0)</f>
        <v>0</v>
      </c>
      <c r="EE969" s="15">
        <f>IF(FB968&gt;0,ROUND(EC969*$EE$1/1000,2),0)</f>
        <v>0</v>
      </c>
      <c r="EF969" s="9">
        <f>INT(EE969)</f>
        <v>0</v>
      </c>
      <c r="EG969" s="23">
        <f>INT((EE969-EF969)*10)/10</f>
        <v>0</v>
      </c>
      <c r="EH969" s="17">
        <f>EE969-EF969-EG969</f>
        <v>0</v>
      </c>
      <c r="EI969" s="23">
        <f>IF(OR(EH969=0.05,EH969=0),EH969,IF(AND(EH969&gt;0.051,EH969&lt;0.1),0.1,IF(AND(EH969&gt;0.001,EH969&lt;0.05),0.05,EH969)))</f>
        <v>0</v>
      </c>
      <c r="EJ969" s="23">
        <f>EF969+EG969+EI969</f>
        <v>0</v>
      </c>
      <c r="EK969" s="15">
        <f>IF(FB968&gt;0,ROUND($ED$1*$EK$1,2),0)</f>
        <v>0</v>
      </c>
      <c r="EL969" s="22">
        <v>0</v>
      </c>
      <c r="EM969" s="22">
        <f>IF(FB968&gt;0,ROUND($ED$1*$EM$1,0),0)</f>
        <v>0</v>
      </c>
      <c r="EN969" s="22">
        <f>IF(FB968&gt;0,ROUND($ED$1*$EN$1,2),0)</f>
        <v>0</v>
      </c>
      <c r="EO969" s="22">
        <f>IF(FB968&gt;0,ROUND($ED$1*$EO$1,2),0)</f>
        <v>0</v>
      </c>
      <c r="EP969" s="22">
        <f>IF(FB968&gt;0,ROUND($ED$1*$EP$1,2),0)</f>
        <v>0</v>
      </c>
      <c r="EQ969" s="15">
        <f>IF(FB968&gt;0,EK969+SUM(EM969:EP969),0)</f>
        <v>0</v>
      </c>
      <c r="ER969" s="22">
        <f>IF(FB968&gt;0,ROUND(EQ969/12,2),0)</f>
        <v>0</v>
      </c>
      <c r="ES969" s="9">
        <f>INT(ER969)</f>
        <v>0</v>
      </c>
      <c r="ET969" s="23">
        <f>INT((ER969-ES969)*10)/10</f>
        <v>0</v>
      </c>
      <c r="EU969" s="17">
        <f>ER969-ES969-ET969</f>
        <v>0</v>
      </c>
      <c r="EV969" s="23">
        <f>IF(OR(EU969=0.05,EU969=0),EU969,IF(AND(EU969&gt;0.051,EU969&lt;0.1),0.1,IF(AND(EU969&gt;0.001,EU969&lt;0.05),0.05,EU969)))</f>
        <v>0</v>
      </c>
      <c r="EW969" s="23">
        <f>ES969+ET969+EV969</f>
        <v>0</v>
      </c>
      <c r="EX969">
        <f>IF(FB968&gt;0,EX968,0)</f>
        <v>0</v>
      </c>
      <c r="EY969" s="7">
        <f>ROUND(ED969+EJ969+EW969+EX969,2)</f>
        <v>0</v>
      </c>
      <c r="EZ969" s="7">
        <f>IF(AND(EY969&gt;0,EY970=0),EY969,0)</f>
        <v>0</v>
      </c>
      <c r="FA969" s="7">
        <f>IF(FB968&gt;0,FA968,0)</f>
        <v>0</v>
      </c>
      <c r="FB969" s="7">
        <f>IF(ROUND(EY969-FA969,2)&gt;0,ROUND(EY969-FA969,2),0)</f>
        <v>0</v>
      </c>
      <c r="GB969">
        <v>967</v>
      </c>
      <c r="GC969" s="7">
        <f>IF(HB968&gt;0,GC968-1000,GC968)</f>
        <v>0</v>
      </c>
      <c r="GD969" s="20">
        <f>IF(HB968&gt;0,ROUND(PMT($F$92/12,$F$96*12,-GC969),5),0)</f>
        <v>0</v>
      </c>
      <c r="GE969" s="15">
        <f>IF(HB968&gt;0,ROUND(GC969*$GE$1/1000,2),0)</f>
        <v>0</v>
      </c>
      <c r="GF969" s="9">
        <f>INT(GE969)</f>
        <v>0</v>
      </c>
      <c r="GG969" s="23">
        <f>INT((GE969-GF969)*10)/10</f>
        <v>0</v>
      </c>
      <c r="GH969" s="17">
        <f>GE969-GF969-GG969</f>
        <v>0</v>
      </c>
      <c r="GI969" s="23">
        <f>IF(OR(GH969=0.05,GH969=0),GH969,IF(AND(GH969&gt;0.051,GH969&lt;0.1),0.1,IF(AND(GH969&gt;0.001,GH969&lt;0.05),0.05,GH969)))</f>
        <v>0</v>
      </c>
      <c r="GJ969" s="23">
        <f>GF969+GG969+GI969</f>
        <v>0</v>
      </c>
      <c r="GK969" s="15">
        <f>IF(HB968&gt;0,ROUND($GD$1*$GK$1,2),0)</f>
        <v>0</v>
      </c>
      <c r="GL969" s="22">
        <v>0</v>
      </c>
      <c r="GM969" s="22">
        <f>IF(HB968&gt;0,ROUND($GD$1*$GM$1,0),0)</f>
        <v>0</v>
      </c>
      <c r="GN969" s="22">
        <f>IF(HB968&gt;0,ROUND($GD$1*$GN$1,2),0)</f>
        <v>0</v>
      </c>
      <c r="GO969" s="22">
        <f>IF(HB968&gt;0,ROUND($GD$1*$GO$1,2),0)</f>
        <v>0</v>
      </c>
      <c r="GP969" s="22">
        <f>IF(HB968&gt;0,ROUND($GD$1*$GP$1,2),0)</f>
        <v>0</v>
      </c>
      <c r="GQ969" s="15">
        <f>IF(HB968&gt;0,GK969+SUM(GM969:GP969),0)</f>
        <v>0</v>
      </c>
      <c r="GR969" s="22">
        <f>IF(HB968&gt;0,ROUND(GQ969/12,2),0)</f>
        <v>0</v>
      </c>
      <c r="GS969" s="9">
        <f>INT(GR969)</f>
        <v>0</v>
      </c>
      <c r="GT969" s="23">
        <f>INT((GR969-GS969)*10)/10</f>
        <v>0</v>
      </c>
      <c r="GU969" s="17">
        <f>GR969-GS969-GT969</f>
        <v>0</v>
      </c>
      <c r="GV969" s="23">
        <f>IF(OR(GU969=0.05,GU969=0),GU969,IF(AND(GU969&gt;0.051,GU969&lt;0.1),0.1,IF(AND(GU969&gt;0.001,GU969&lt;0.05),0.05,GU969)))</f>
        <v>0</v>
      </c>
      <c r="GW969" s="23">
        <f>GS969+GT969+GV969</f>
        <v>0</v>
      </c>
      <c r="GX969">
        <f>IF(HB968&gt;0,GX968,0)</f>
        <v>0</v>
      </c>
      <c r="GY969" s="7">
        <f>ROUND(GD969+GJ969+GW969+GX969,2)</f>
        <v>0</v>
      </c>
      <c r="GZ969" s="7">
        <f>IF(AND(GY969&gt;0,GY970=0),GY969,0)</f>
        <v>0</v>
      </c>
      <c r="HA969" s="7">
        <f>IF(HB968&gt;0,HA968,0)</f>
        <v>0</v>
      </c>
      <c r="HB969" s="7">
        <f>IF(ROUND(GY969-HA969,2)&gt;0,ROUND(GY969-HA969,2),0)</f>
        <v>0</v>
      </c>
    </row>
    <row r="970" spans="1:235">
      <c r="BB970">
        <v>968</v>
      </c>
      <c r="BC970" s="7">
        <f>IF(BW969&gt;0,BC969-1000,BC969)</f>
        <v>0</v>
      </c>
      <c r="BD970" s="20">
        <f>IF(BW969&gt;0,ROUND(PMT($F$92/12,$F$96*12,-BC970),5),0)</f>
        <v>0</v>
      </c>
      <c r="BE970" s="15">
        <f>IF(BW969&gt;0,ROUND(BC970*$E$1/1000,2),0)</f>
        <v>0</v>
      </c>
      <c r="BF970" s="15">
        <f>IF(BW969&gt;0,ROUND(MIN(BC970,$F$168)*$BF$1,2),0)</f>
        <v>0</v>
      </c>
      <c r="BG970" s="22">
        <v>0</v>
      </c>
      <c r="BH970" s="22">
        <f>IF(BW969&gt;0,ROUND(MIN(BC970,$F$168)*$BH$1,0),0)</f>
        <v>0</v>
      </c>
      <c r="BI970" s="22">
        <f>IF(BW969&gt;0,ROUND(MIN(BC970,$F$168)*$BI$1,2),0)</f>
        <v>0</v>
      </c>
      <c r="BJ970" s="22">
        <f>IF(BW969&gt;0,ROUND(MIN(BC970,$F$168)*$BJ$1,2),0)</f>
        <v>0</v>
      </c>
      <c r="BK970" s="22">
        <f>IF(BW969&gt;0,ROUND(MIN(BC970,$F$168)*$BK$1,2),0)</f>
        <v>0</v>
      </c>
      <c r="BL970" s="15">
        <f>IF(BW969&gt;0,BF970+SUM(BH970:BK970),0)</f>
        <v>0</v>
      </c>
      <c r="BM970" s="22">
        <f>IF(BW969&gt;0,ROUND(BL970/12,2),0)</f>
        <v>0</v>
      </c>
      <c r="BN970" s="9">
        <f>INT(BM970)</f>
        <v>0</v>
      </c>
      <c r="BO970" s="23">
        <f>INT((BM970-BN970)*10)/10</f>
        <v>0</v>
      </c>
      <c r="BP970" s="17">
        <f>BM970-BN970-BO970</f>
        <v>0</v>
      </c>
      <c r="BQ970" s="23">
        <f>IF(OR(BP970=0.05,BP970=0),BP970,IF(AND(BP970&gt;0.051,BP970&lt;0.1),0.1,IF(AND(BP970&gt;0.001,BP970&lt;0.05),0.05,BP970)))</f>
        <v>0</v>
      </c>
      <c r="BR970" s="23">
        <f>BN970+BO970+BQ970</f>
        <v>0</v>
      </c>
      <c r="BS970">
        <f>IF(BW969&gt;0,BS969,0)</f>
        <v>0</v>
      </c>
      <c r="BT970" s="7">
        <f>SUM(BD970:BE970)+BR970+BS970</f>
        <v>0</v>
      </c>
      <c r="BU970" s="7">
        <f>IF(AND(BT970&gt;0,BT971=0),BT970,0)</f>
        <v>0</v>
      </c>
      <c r="BV970" s="7">
        <f>IF(BW969&gt;0,BV969,0)</f>
        <v>0</v>
      </c>
      <c r="BW970" s="7">
        <f>IF(ROUND(BT970-BV970,2)&gt;0,ROUND(BT970-BV970,2),0)</f>
        <v>0</v>
      </c>
      <c r="CB970">
        <v>968</v>
      </c>
      <c r="CC970" s="7">
        <f>IF(DB969&gt;0,CC969-1000,CC969)</f>
        <v>0</v>
      </c>
      <c r="CD970" s="20">
        <f>IF(DB969&gt;0,ROUND(PMT($F$92/12,$F$96*12,-CC970),5),0)</f>
        <v>0</v>
      </c>
      <c r="CE970" s="15">
        <f>IF(DB969&gt;0,ROUND(CC970*$CE$1/1000,2),0)</f>
        <v>0</v>
      </c>
      <c r="CF970" s="9">
        <f>INT(CE970)</f>
        <v>0</v>
      </c>
      <c r="CG970" s="23">
        <f>INT((CE970-CF970)*10)/10</f>
        <v>0</v>
      </c>
      <c r="CH970" s="17">
        <f>CE970-CF970-CG970</f>
        <v>0</v>
      </c>
      <c r="CI970" s="23">
        <f>IF(OR(CH970=0.05,CH970=0),CH970,IF(AND(CH970&gt;0.051,CH970&lt;0.1),0.1,IF(AND(CH970&gt;0.001,CH970&lt;0.05),0.05,CH970)))</f>
        <v>0</v>
      </c>
      <c r="CJ970" s="23">
        <f>CF970+CG970+CI970</f>
        <v>0</v>
      </c>
      <c r="CK970" s="15">
        <f>IF(DB969&gt;0,ROUND($CD$1*$CK$1,2),0)</f>
        <v>0</v>
      </c>
      <c r="CL970" s="22">
        <v>0</v>
      </c>
      <c r="CM970" s="22">
        <f>IF(DB969&gt;0,ROUND($CD$1*$CM$1,2),0)</f>
        <v>0</v>
      </c>
      <c r="CN970" s="22">
        <f>IF(DB969&gt;0,ROUND($CD$1*$CN$1,2),0)</f>
        <v>0</v>
      </c>
      <c r="CO970" s="22">
        <f>IF(DB969&gt;0,ROUND($CD$1*$CO$1,2),0)</f>
        <v>0</v>
      </c>
      <c r="CP970" s="22">
        <f>IF(DB969&gt;0,ROUND($CD$1*$CP$1,2),0)</f>
        <v>0</v>
      </c>
      <c r="CQ970" s="15">
        <f>IF(DB969&gt;0,CK970+SUM(CM970:CP970),0)</f>
        <v>0</v>
      </c>
      <c r="CR970" s="22">
        <f>IF(DB969&gt;0,ROUND(CQ970/12,2),0)</f>
        <v>0</v>
      </c>
      <c r="CS970" s="9">
        <f>INT(CR970)</f>
        <v>0</v>
      </c>
      <c r="CT970" s="23">
        <f>INT((CR970-CS970)*10)/10</f>
        <v>0</v>
      </c>
      <c r="CU970" s="17">
        <f>CR970-CS970-CT970</f>
        <v>0</v>
      </c>
      <c r="CV970" s="23">
        <f>IF(OR(CU970=0.05,CU970=0),CU970,IF(AND(CU970&gt;0.051,CU970&lt;0.1),0.1,IF(AND(CU970&gt;0.001,CU970&lt;0.05),0.05,CU970)))</f>
        <v>0</v>
      </c>
      <c r="CW970" s="23">
        <f>CS970+CT970+CV970</f>
        <v>0</v>
      </c>
      <c r="CX970">
        <f>IF(DB969&gt;0,CX969,0)</f>
        <v>0</v>
      </c>
      <c r="CY970" s="7">
        <f>ROUND(CD970+CJ970+CW970+CX970,2)</f>
        <v>0</v>
      </c>
      <c r="CZ970" s="7">
        <f>IF(AND(CY970&gt;0,CY971=0),CY970,0)</f>
        <v>0</v>
      </c>
      <c r="DA970" s="7">
        <f>IF(DB969&gt;0,DA969,0)</f>
        <v>0</v>
      </c>
      <c r="DB970" s="7">
        <f>IF(ROUND(CY970-DA970,2)&gt;0,ROUND(CY970-DA970,2),0)</f>
        <v>0</v>
      </c>
      <c r="EB970">
        <v>968</v>
      </c>
      <c r="EC970" s="7">
        <f>IF(FB969&gt;0,EC969-1000,EC969)</f>
        <v>0</v>
      </c>
      <c r="ED970" s="20">
        <f>IF(FB969&gt;0,ROUND(PMT($F$92/12,$F$96*12,-EC970),5),0)</f>
        <v>0</v>
      </c>
      <c r="EE970" s="15">
        <f>IF(FB969&gt;0,ROUND(EC970*$EE$1/1000,2),0)</f>
        <v>0</v>
      </c>
      <c r="EF970" s="9">
        <f>INT(EE970)</f>
        <v>0</v>
      </c>
      <c r="EG970" s="23">
        <f>INT((EE970-EF970)*10)/10</f>
        <v>0</v>
      </c>
      <c r="EH970" s="17">
        <f>EE970-EF970-EG970</f>
        <v>0</v>
      </c>
      <c r="EI970" s="23">
        <f>IF(OR(EH970=0.05,EH970=0),EH970,IF(AND(EH970&gt;0.051,EH970&lt;0.1),0.1,IF(AND(EH970&gt;0.001,EH970&lt;0.05),0.05,EH970)))</f>
        <v>0</v>
      </c>
      <c r="EJ970" s="23">
        <f>EF970+EG970+EI970</f>
        <v>0</v>
      </c>
      <c r="EK970" s="15">
        <f>IF(FB969&gt;0,ROUND($ED$1*$EK$1,2),0)</f>
        <v>0</v>
      </c>
      <c r="EL970" s="22">
        <v>0</v>
      </c>
      <c r="EM970" s="22">
        <f>IF(FB969&gt;0,ROUND($ED$1*$EM$1,0),0)</f>
        <v>0</v>
      </c>
      <c r="EN970" s="22">
        <f>IF(FB969&gt;0,ROUND($ED$1*$EN$1,2),0)</f>
        <v>0</v>
      </c>
      <c r="EO970" s="22">
        <f>IF(FB969&gt;0,ROUND($ED$1*$EO$1,2),0)</f>
        <v>0</v>
      </c>
      <c r="EP970" s="22">
        <f>IF(FB969&gt;0,ROUND($ED$1*$EP$1,2),0)</f>
        <v>0</v>
      </c>
      <c r="EQ970" s="15">
        <f>IF(FB969&gt;0,EK970+SUM(EM970:EP970),0)</f>
        <v>0</v>
      </c>
      <c r="ER970" s="22">
        <f>IF(FB969&gt;0,ROUND(EQ970/12,2),0)</f>
        <v>0</v>
      </c>
      <c r="ES970" s="9">
        <f>INT(ER970)</f>
        <v>0</v>
      </c>
      <c r="ET970" s="23">
        <f>INT((ER970-ES970)*10)/10</f>
        <v>0</v>
      </c>
      <c r="EU970" s="17">
        <f>ER970-ES970-ET970</f>
        <v>0</v>
      </c>
      <c r="EV970" s="23">
        <f>IF(OR(EU970=0.05,EU970=0),EU970,IF(AND(EU970&gt;0.051,EU970&lt;0.1),0.1,IF(AND(EU970&gt;0.001,EU970&lt;0.05),0.05,EU970)))</f>
        <v>0</v>
      </c>
      <c r="EW970" s="23">
        <f>ES970+ET970+EV970</f>
        <v>0</v>
      </c>
      <c r="EX970">
        <f>IF(FB969&gt;0,EX969,0)</f>
        <v>0</v>
      </c>
      <c r="EY970" s="7">
        <f>ROUND(ED970+EJ970+EW970+EX970,2)</f>
        <v>0</v>
      </c>
      <c r="EZ970" s="7">
        <f>IF(AND(EY970&gt;0,EY971=0),EY970,0)</f>
        <v>0</v>
      </c>
      <c r="FA970" s="7">
        <f>IF(FB969&gt;0,FA969,0)</f>
        <v>0</v>
      </c>
      <c r="FB970" s="7">
        <f>IF(ROUND(EY970-FA970,2)&gt;0,ROUND(EY970-FA970,2),0)</f>
        <v>0</v>
      </c>
      <c r="GB970">
        <v>968</v>
      </c>
      <c r="GC970" s="7">
        <f>IF(HB969&gt;0,GC969-1000,GC969)</f>
        <v>0</v>
      </c>
      <c r="GD970" s="20">
        <f>IF(HB969&gt;0,ROUND(PMT($F$92/12,$F$96*12,-GC970),5),0)</f>
        <v>0</v>
      </c>
      <c r="GE970" s="15">
        <f>IF(HB969&gt;0,ROUND(GC970*$GE$1/1000,2),0)</f>
        <v>0</v>
      </c>
      <c r="GF970" s="9">
        <f>INT(GE970)</f>
        <v>0</v>
      </c>
      <c r="GG970" s="23">
        <f>INT((GE970-GF970)*10)/10</f>
        <v>0</v>
      </c>
      <c r="GH970" s="17">
        <f>GE970-GF970-GG970</f>
        <v>0</v>
      </c>
      <c r="GI970" s="23">
        <f>IF(OR(GH970=0.05,GH970=0),GH970,IF(AND(GH970&gt;0.051,GH970&lt;0.1),0.1,IF(AND(GH970&gt;0.001,GH970&lt;0.05),0.05,GH970)))</f>
        <v>0</v>
      </c>
      <c r="GJ970" s="23">
        <f>GF970+GG970+GI970</f>
        <v>0</v>
      </c>
      <c r="GK970" s="15">
        <f>IF(HB969&gt;0,ROUND($GD$1*$GK$1,2),0)</f>
        <v>0</v>
      </c>
      <c r="GL970" s="22">
        <v>0</v>
      </c>
      <c r="GM970" s="22">
        <f>IF(HB969&gt;0,ROUND($GD$1*$GM$1,0),0)</f>
        <v>0</v>
      </c>
      <c r="GN970" s="22">
        <f>IF(HB969&gt;0,ROUND($GD$1*$GN$1,2),0)</f>
        <v>0</v>
      </c>
      <c r="GO970" s="22">
        <f>IF(HB969&gt;0,ROUND($GD$1*$GO$1,2),0)</f>
        <v>0</v>
      </c>
      <c r="GP970" s="22">
        <f>IF(HB969&gt;0,ROUND($GD$1*$GP$1,2),0)</f>
        <v>0</v>
      </c>
      <c r="GQ970" s="15">
        <f>IF(HB969&gt;0,GK970+SUM(GM970:GP970),0)</f>
        <v>0</v>
      </c>
      <c r="GR970" s="22">
        <f>IF(HB969&gt;0,ROUND(GQ970/12,2),0)</f>
        <v>0</v>
      </c>
      <c r="GS970" s="9">
        <f>INT(GR970)</f>
        <v>0</v>
      </c>
      <c r="GT970" s="23">
        <f>INT((GR970-GS970)*10)/10</f>
        <v>0</v>
      </c>
      <c r="GU970" s="17">
        <f>GR970-GS970-GT970</f>
        <v>0</v>
      </c>
      <c r="GV970" s="23">
        <f>IF(OR(GU970=0.05,GU970=0),GU970,IF(AND(GU970&gt;0.051,GU970&lt;0.1),0.1,IF(AND(GU970&gt;0.001,GU970&lt;0.05),0.05,GU970)))</f>
        <v>0</v>
      </c>
      <c r="GW970" s="23">
        <f>GS970+GT970+GV970</f>
        <v>0</v>
      </c>
      <c r="GX970">
        <f>IF(HB969&gt;0,GX969,0)</f>
        <v>0</v>
      </c>
      <c r="GY970" s="7">
        <f>ROUND(GD970+GJ970+GW970+GX970,2)</f>
        <v>0</v>
      </c>
      <c r="GZ970" s="7">
        <f>IF(AND(GY970&gt;0,GY971=0),GY970,0)</f>
        <v>0</v>
      </c>
      <c r="HA970" s="7">
        <f>IF(HB969&gt;0,HA969,0)</f>
        <v>0</v>
      </c>
      <c r="HB970" s="7">
        <f>IF(ROUND(GY970-HA970,2)&gt;0,ROUND(GY970-HA970,2),0)</f>
        <v>0</v>
      </c>
    </row>
    <row r="971" spans="1:235">
      <c r="BB971">
        <v>969</v>
      </c>
      <c r="BC971" s="7">
        <f>IF(BW970&gt;0,BC970-1000,BC970)</f>
        <v>0</v>
      </c>
      <c r="BD971" s="20">
        <f>IF(BW970&gt;0,ROUND(PMT($F$92/12,$F$96*12,-BC971),5),0)</f>
        <v>0</v>
      </c>
      <c r="BE971" s="15">
        <f>IF(BW970&gt;0,ROUND(BC971*$E$1/1000,2),0)</f>
        <v>0</v>
      </c>
      <c r="BF971" s="15">
        <f>IF(BW970&gt;0,ROUND(MIN(BC971,$F$168)*$BF$1,2),0)</f>
        <v>0</v>
      </c>
      <c r="BG971" s="22">
        <v>0</v>
      </c>
      <c r="BH971" s="22">
        <f>IF(BW970&gt;0,ROUND(MIN(BC971,$F$168)*$BH$1,0),0)</f>
        <v>0</v>
      </c>
      <c r="BI971" s="22">
        <f>IF(BW970&gt;0,ROUND(MIN(BC971,$F$168)*$BI$1,2),0)</f>
        <v>0</v>
      </c>
      <c r="BJ971" s="22">
        <f>IF(BW970&gt;0,ROUND(MIN(BC971,$F$168)*$BJ$1,2),0)</f>
        <v>0</v>
      </c>
      <c r="BK971" s="22">
        <f>IF(BW970&gt;0,ROUND(MIN(BC971,$F$168)*$BK$1,2),0)</f>
        <v>0</v>
      </c>
      <c r="BL971" s="15">
        <f>IF(BW970&gt;0,BF971+SUM(BH971:BK971),0)</f>
        <v>0</v>
      </c>
      <c r="BM971" s="22">
        <f>IF(BW970&gt;0,ROUND(BL971/12,2),0)</f>
        <v>0</v>
      </c>
      <c r="BN971" s="9">
        <f>INT(BM971)</f>
        <v>0</v>
      </c>
      <c r="BO971" s="23">
        <f>INT((BM971-BN971)*10)/10</f>
        <v>0</v>
      </c>
      <c r="BP971" s="17">
        <f>BM971-BN971-BO971</f>
        <v>0</v>
      </c>
      <c r="BQ971" s="23">
        <f>IF(OR(BP971=0.05,BP971=0),BP971,IF(AND(BP971&gt;0.051,BP971&lt;0.1),0.1,IF(AND(BP971&gt;0.001,BP971&lt;0.05),0.05,BP971)))</f>
        <v>0</v>
      </c>
      <c r="BR971" s="23">
        <f>BN971+BO971+BQ971</f>
        <v>0</v>
      </c>
      <c r="BS971">
        <f>IF(BW970&gt;0,BS970,0)</f>
        <v>0</v>
      </c>
      <c r="BT971" s="7">
        <f>SUM(BD971:BE971)+BR971+BS971</f>
        <v>0</v>
      </c>
      <c r="BU971" s="7">
        <f>IF(AND(BT971&gt;0,BT972=0),BT971,0)</f>
        <v>0</v>
      </c>
      <c r="BV971" s="7">
        <f>IF(BW970&gt;0,BV970,0)</f>
        <v>0</v>
      </c>
      <c r="BW971" s="7">
        <f>IF(ROUND(BT971-BV971,2)&gt;0,ROUND(BT971-BV971,2),0)</f>
        <v>0</v>
      </c>
      <c r="CB971">
        <v>969</v>
      </c>
      <c r="CC971" s="7">
        <f>IF(DB970&gt;0,CC970-1000,CC970)</f>
        <v>0</v>
      </c>
      <c r="CD971" s="20">
        <f>IF(DB970&gt;0,ROUND(PMT($F$92/12,$F$96*12,-CC971),5),0)</f>
        <v>0</v>
      </c>
      <c r="CE971" s="15">
        <f>IF(DB970&gt;0,ROUND(CC971*$CE$1/1000,2),0)</f>
        <v>0</v>
      </c>
      <c r="CF971" s="9">
        <f>INT(CE971)</f>
        <v>0</v>
      </c>
      <c r="CG971" s="23">
        <f>INT((CE971-CF971)*10)/10</f>
        <v>0</v>
      </c>
      <c r="CH971" s="17">
        <f>CE971-CF971-CG971</f>
        <v>0</v>
      </c>
      <c r="CI971" s="23">
        <f>IF(OR(CH971=0.05,CH971=0),CH971,IF(AND(CH971&gt;0.051,CH971&lt;0.1),0.1,IF(AND(CH971&gt;0.001,CH971&lt;0.05),0.05,CH971)))</f>
        <v>0</v>
      </c>
      <c r="CJ971" s="23">
        <f>CF971+CG971+CI971</f>
        <v>0</v>
      </c>
      <c r="CK971" s="15">
        <f>IF(DB970&gt;0,ROUND($CD$1*$CK$1,2),0)</f>
        <v>0</v>
      </c>
      <c r="CL971" s="22">
        <v>0</v>
      </c>
      <c r="CM971" s="22">
        <f>IF(DB970&gt;0,ROUND($CD$1*$CM$1,2),0)</f>
        <v>0</v>
      </c>
      <c r="CN971" s="22">
        <f>IF(DB970&gt;0,ROUND($CD$1*$CN$1,2),0)</f>
        <v>0</v>
      </c>
      <c r="CO971" s="22">
        <f>IF(DB970&gt;0,ROUND($CD$1*$CO$1,2),0)</f>
        <v>0</v>
      </c>
      <c r="CP971" s="22">
        <f>IF(DB970&gt;0,ROUND($CD$1*$CP$1,2),0)</f>
        <v>0</v>
      </c>
      <c r="CQ971" s="15">
        <f>IF(DB970&gt;0,CK971+SUM(CM971:CP971),0)</f>
        <v>0</v>
      </c>
      <c r="CR971" s="22">
        <f>IF(DB970&gt;0,ROUND(CQ971/12,2),0)</f>
        <v>0</v>
      </c>
      <c r="CS971" s="9">
        <f>INT(CR971)</f>
        <v>0</v>
      </c>
      <c r="CT971" s="23">
        <f>INT((CR971-CS971)*10)/10</f>
        <v>0</v>
      </c>
      <c r="CU971" s="17">
        <f>CR971-CS971-CT971</f>
        <v>0</v>
      </c>
      <c r="CV971" s="23">
        <f>IF(OR(CU971=0.05,CU971=0),CU971,IF(AND(CU971&gt;0.051,CU971&lt;0.1),0.1,IF(AND(CU971&gt;0.001,CU971&lt;0.05),0.05,CU971)))</f>
        <v>0</v>
      </c>
      <c r="CW971" s="23">
        <f>CS971+CT971+CV971</f>
        <v>0</v>
      </c>
      <c r="CX971">
        <f>IF(DB970&gt;0,CX970,0)</f>
        <v>0</v>
      </c>
      <c r="CY971" s="7">
        <f>ROUND(CD971+CJ971+CW971+CX971,2)</f>
        <v>0</v>
      </c>
      <c r="CZ971" s="7">
        <f>IF(AND(CY971&gt;0,CY972=0),CY971,0)</f>
        <v>0</v>
      </c>
      <c r="DA971" s="7">
        <f>IF(DB970&gt;0,DA970,0)</f>
        <v>0</v>
      </c>
      <c r="DB971" s="7">
        <f>IF(ROUND(CY971-DA971,2)&gt;0,ROUND(CY971-DA971,2),0)</f>
        <v>0</v>
      </c>
      <c r="EB971">
        <v>969</v>
      </c>
      <c r="EC971" s="7">
        <f>IF(FB970&gt;0,EC970-1000,EC970)</f>
        <v>0</v>
      </c>
      <c r="ED971" s="20">
        <f>IF(FB970&gt;0,ROUND(PMT($F$92/12,$F$96*12,-EC971),5),0)</f>
        <v>0</v>
      </c>
      <c r="EE971" s="15">
        <f>IF(FB970&gt;0,ROUND(EC971*$EE$1/1000,2),0)</f>
        <v>0</v>
      </c>
      <c r="EF971" s="9">
        <f>INT(EE971)</f>
        <v>0</v>
      </c>
      <c r="EG971" s="23">
        <f>INT((EE971-EF971)*10)/10</f>
        <v>0</v>
      </c>
      <c r="EH971" s="17">
        <f>EE971-EF971-EG971</f>
        <v>0</v>
      </c>
      <c r="EI971" s="23">
        <f>IF(OR(EH971=0.05,EH971=0),EH971,IF(AND(EH971&gt;0.051,EH971&lt;0.1),0.1,IF(AND(EH971&gt;0.001,EH971&lt;0.05),0.05,EH971)))</f>
        <v>0</v>
      </c>
      <c r="EJ971" s="23">
        <f>EF971+EG971+EI971</f>
        <v>0</v>
      </c>
      <c r="EK971" s="15">
        <f>IF(FB970&gt;0,ROUND($ED$1*$EK$1,2),0)</f>
        <v>0</v>
      </c>
      <c r="EL971" s="22">
        <v>0</v>
      </c>
      <c r="EM971" s="22">
        <f>IF(FB970&gt;0,ROUND($ED$1*$EM$1,0),0)</f>
        <v>0</v>
      </c>
      <c r="EN971" s="22">
        <f>IF(FB970&gt;0,ROUND($ED$1*$EN$1,2),0)</f>
        <v>0</v>
      </c>
      <c r="EO971" s="22">
        <f>IF(FB970&gt;0,ROUND($ED$1*$EO$1,2),0)</f>
        <v>0</v>
      </c>
      <c r="EP971" s="22">
        <f>IF(FB970&gt;0,ROUND($ED$1*$EP$1,2),0)</f>
        <v>0</v>
      </c>
      <c r="EQ971" s="15">
        <f>IF(FB970&gt;0,EK971+SUM(EM971:EP971),0)</f>
        <v>0</v>
      </c>
      <c r="ER971" s="22">
        <f>IF(FB970&gt;0,ROUND(EQ971/12,2),0)</f>
        <v>0</v>
      </c>
      <c r="ES971" s="9">
        <f>INT(ER971)</f>
        <v>0</v>
      </c>
      <c r="ET971" s="23">
        <f>INT((ER971-ES971)*10)/10</f>
        <v>0</v>
      </c>
      <c r="EU971" s="17">
        <f>ER971-ES971-ET971</f>
        <v>0</v>
      </c>
      <c r="EV971" s="23">
        <f>IF(OR(EU971=0.05,EU971=0),EU971,IF(AND(EU971&gt;0.051,EU971&lt;0.1),0.1,IF(AND(EU971&gt;0.001,EU971&lt;0.05),0.05,EU971)))</f>
        <v>0</v>
      </c>
      <c r="EW971" s="23">
        <f>ES971+ET971+EV971</f>
        <v>0</v>
      </c>
      <c r="EX971">
        <f>IF(FB970&gt;0,EX970,0)</f>
        <v>0</v>
      </c>
      <c r="EY971" s="7">
        <f>ROUND(ED971+EJ971+EW971+EX971,2)</f>
        <v>0</v>
      </c>
      <c r="EZ971" s="7">
        <f>IF(AND(EY971&gt;0,EY972=0),EY971,0)</f>
        <v>0</v>
      </c>
      <c r="FA971" s="7">
        <f>IF(FB970&gt;0,FA970,0)</f>
        <v>0</v>
      </c>
      <c r="FB971" s="7">
        <f>IF(ROUND(EY971-FA971,2)&gt;0,ROUND(EY971-FA971,2),0)</f>
        <v>0</v>
      </c>
      <c r="GB971">
        <v>969</v>
      </c>
      <c r="GC971" s="7">
        <f>IF(HB970&gt;0,GC970-1000,GC970)</f>
        <v>0</v>
      </c>
      <c r="GD971" s="20">
        <f>IF(HB970&gt;0,ROUND(PMT($F$92/12,$F$96*12,-GC971),5),0)</f>
        <v>0</v>
      </c>
      <c r="GE971" s="15">
        <f>IF(HB970&gt;0,ROUND(GC971*$GE$1/1000,2),0)</f>
        <v>0</v>
      </c>
      <c r="GF971" s="9">
        <f>INT(GE971)</f>
        <v>0</v>
      </c>
      <c r="GG971" s="23">
        <f>INT((GE971-GF971)*10)/10</f>
        <v>0</v>
      </c>
      <c r="GH971" s="17">
        <f>GE971-GF971-GG971</f>
        <v>0</v>
      </c>
      <c r="GI971" s="23">
        <f>IF(OR(GH971=0.05,GH971=0),GH971,IF(AND(GH971&gt;0.051,GH971&lt;0.1),0.1,IF(AND(GH971&gt;0.001,GH971&lt;0.05),0.05,GH971)))</f>
        <v>0</v>
      </c>
      <c r="GJ971" s="23">
        <f>GF971+GG971+GI971</f>
        <v>0</v>
      </c>
      <c r="GK971" s="15">
        <f>IF(HB970&gt;0,ROUND($GD$1*$GK$1,2),0)</f>
        <v>0</v>
      </c>
      <c r="GL971" s="22">
        <v>0</v>
      </c>
      <c r="GM971" s="22">
        <f>IF(HB970&gt;0,ROUND($GD$1*$GM$1,0),0)</f>
        <v>0</v>
      </c>
      <c r="GN971" s="22">
        <f>IF(HB970&gt;0,ROUND($GD$1*$GN$1,2),0)</f>
        <v>0</v>
      </c>
      <c r="GO971" s="22">
        <f>IF(HB970&gt;0,ROUND($GD$1*$GO$1,2),0)</f>
        <v>0</v>
      </c>
      <c r="GP971" s="22">
        <f>IF(HB970&gt;0,ROUND($GD$1*$GP$1,2),0)</f>
        <v>0</v>
      </c>
      <c r="GQ971" s="15">
        <f>IF(HB970&gt;0,GK971+SUM(GM971:GP971),0)</f>
        <v>0</v>
      </c>
      <c r="GR971" s="22">
        <f>IF(HB970&gt;0,ROUND(GQ971/12,2),0)</f>
        <v>0</v>
      </c>
      <c r="GS971" s="9">
        <f>INT(GR971)</f>
        <v>0</v>
      </c>
      <c r="GT971" s="23">
        <f>INT((GR971-GS971)*10)/10</f>
        <v>0</v>
      </c>
      <c r="GU971" s="17">
        <f>GR971-GS971-GT971</f>
        <v>0</v>
      </c>
      <c r="GV971" s="23">
        <f>IF(OR(GU971=0.05,GU971=0),GU971,IF(AND(GU971&gt;0.051,GU971&lt;0.1),0.1,IF(AND(GU971&gt;0.001,GU971&lt;0.05),0.05,GU971)))</f>
        <v>0</v>
      </c>
      <c r="GW971" s="23">
        <f>GS971+GT971+GV971</f>
        <v>0</v>
      </c>
      <c r="GX971">
        <f>IF(HB970&gt;0,GX970,0)</f>
        <v>0</v>
      </c>
      <c r="GY971" s="7">
        <f>ROUND(GD971+GJ971+GW971+GX971,2)</f>
        <v>0</v>
      </c>
      <c r="GZ971" s="7">
        <f>IF(AND(GY971&gt;0,GY972=0),GY971,0)</f>
        <v>0</v>
      </c>
      <c r="HA971" s="7">
        <f>IF(HB970&gt;0,HA970,0)</f>
        <v>0</v>
      </c>
      <c r="HB971" s="7">
        <f>IF(ROUND(GY971-HA971,2)&gt;0,ROUND(GY971-HA971,2),0)</f>
        <v>0</v>
      </c>
    </row>
    <row r="972" spans="1:235">
      <c r="BB972">
        <v>970</v>
      </c>
      <c r="BC972" s="7">
        <f>IF(BW971&gt;0,BC971-1000,BC971)</f>
        <v>0</v>
      </c>
      <c r="BD972" s="20">
        <f>IF(BW971&gt;0,ROUND(PMT($F$92/12,$F$96*12,-BC972),5),0)</f>
        <v>0</v>
      </c>
      <c r="BE972" s="15">
        <f>IF(BW971&gt;0,ROUND(BC972*$E$1/1000,2),0)</f>
        <v>0</v>
      </c>
      <c r="BF972" s="15">
        <f>IF(BW971&gt;0,ROUND(MIN(BC972,$F$168)*$BF$1,2),0)</f>
        <v>0</v>
      </c>
      <c r="BG972" s="22">
        <v>0</v>
      </c>
      <c r="BH972" s="22">
        <f>IF(BW971&gt;0,ROUND(MIN(BC972,$F$168)*$BH$1,0),0)</f>
        <v>0</v>
      </c>
      <c r="BI972" s="22">
        <f>IF(BW971&gt;0,ROUND(MIN(BC972,$F$168)*$BI$1,2),0)</f>
        <v>0</v>
      </c>
      <c r="BJ972" s="22">
        <f>IF(BW971&gt;0,ROUND(MIN(BC972,$F$168)*$BJ$1,2),0)</f>
        <v>0</v>
      </c>
      <c r="BK972" s="22">
        <f>IF(BW971&gt;0,ROUND(MIN(BC972,$F$168)*$BK$1,2),0)</f>
        <v>0</v>
      </c>
      <c r="BL972" s="15">
        <f>IF(BW971&gt;0,BF972+SUM(BH972:BK972),0)</f>
        <v>0</v>
      </c>
      <c r="BM972" s="22">
        <f>IF(BW971&gt;0,ROUND(BL972/12,2),0)</f>
        <v>0</v>
      </c>
      <c r="BN972" s="9">
        <f>INT(BM972)</f>
        <v>0</v>
      </c>
      <c r="BO972" s="23">
        <f>INT((BM972-BN972)*10)/10</f>
        <v>0</v>
      </c>
      <c r="BP972" s="17">
        <f>BM972-BN972-BO972</f>
        <v>0</v>
      </c>
      <c r="BQ972" s="23">
        <f>IF(OR(BP972=0.05,BP972=0),BP972,IF(AND(BP972&gt;0.051,BP972&lt;0.1),0.1,IF(AND(BP972&gt;0.001,BP972&lt;0.05),0.05,BP972)))</f>
        <v>0</v>
      </c>
      <c r="BR972" s="23">
        <f>BN972+BO972+BQ972</f>
        <v>0</v>
      </c>
      <c r="BS972">
        <f>IF(BW971&gt;0,BS971,0)</f>
        <v>0</v>
      </c>
      <c r="BT972" s="7">
        <f>SUM(BD972:BE972)+BR972+BS972</f>
        <v>0</v>
      </c>
      <c r="BU972" s="7">
        <f>IF(AND(BT972&gt;0,BT973=0),BT972,0)</f>
        <v>0</v>
      </c>
      <c r="BV972" s="7">
        <f>IF(BW971&gt;0,BV971,0)</f>
        <v>0</v>
      </c>
      <c r="BW972" s="7">
        <f>IF(ROUND(BT972-BV972,2)&gt;0,ROUND(BT972-BV972,2),0)</f>
        <v>0</v>
      </c>
      <c r="CB972">
        <v>970</v>
      </c>
      <c r="CC972" s="7">
        <f>IF(DB971&gt;0,CC971-1000,CC971)</f>
        <v>0</v>
      </c>
      <c r="CD972" s="20">
        <f>IF(DB971&gt;0,ROUND(PMT($F$92/12,$F$96*12,-CC972),5),0)</f>
        <v>0</v>
      </c>
      <c r="CE972" s="15">
        <f>IF(DB971&gt;0,ROUND(CC972*$CE$1/1000,2),0)</f>
        <v>0</v>
      </c>
      <c r="CF972" s="9">
        <f>INT(CE972)</f>
        <v>0</v>
      </c>
      <c r="CG972" s="23">
        <f>INT((CE972-CF972)*10)/10</f>
        <v>0</v>
      </c>
      <c r="CH972" s="17">
        <f>CE972-CF972-CG972</f>
        <v>0</v>
      </c>
      <c r="CI972" s="23">
        <f>IF(OR(CH972=0.05,CH972=0),CH972,IF(AND(CH972&gt;0.051,CH972&lt;0.1),0.1,IF(AND(CH972&gt;0.001,CH972&lt;0.05),0.05,CH972)))</f>
        <v>0</v>
      </c>
      <c r="CJ972" s="23">
        <f>CF972+CG972+CI972</f>
        <v>0</v>
      </c>
      <c r="CK972" s="15">
        <f>IF(DB971&gt;0,ROUND($CD$1*$CK$1,2),0)</f>
        <v>0</v>
      </c>
      <c r="CL972" s="22">
        <v>0</v>
      </c>
      <c r="CM972" s="22">
        <f>IF(DB971&gt;0,ROUND($CD$1*$CM$1,2),0)</f>
        <v>0</v>
      </c>
      <c r="CN972" s="22">
        <f>IF(DB971&gt;0,ROUND($CD$1*$CN$1,2),0)</f>
        <v>0</v>
      </c>
      <c r="CO972" s="22">
        <f>IF(DB971&gt;0,ROUND($CD$1*$CO$1,2),0)</f>
        <v>0</v>
      </c>
      <c r="CP972" s="22">
        <f>IF(DB971&gt;0,ROUND($CD$1*$CP$1,2),0)</f>
        <v>0</v>
      </c>
      <c r="CQ972" s="15">
        <f>IF(DB971&gt;0,CK972+SUM(CM972:CP972),0)</f>
        <v>0</v>
      </c>
      <c r="CR972" s="22">
        <f>IF(DB971&gt;0,ROUND(CQ972/12,2),0)</f>
        <v>0</v>
      </c>
      <c r="CS972" s="9">
        <f>INT(CR972)</f>
        <v>0</v>
      </c>
      <c r="CT972" s="23">
        <f>INT((CR972-CS972)*10)/10</f>
        <v>0</v>
      </c>
      <c r="CU972" s="17">
        <f>CR972-CS972-CT972</f>
        <v>0</v>
      </c>
      <c r="CV972" s="23">
        <f>IF(OR(CU972=0.05,CU972=0),CU972,IF(AND(CU972&gt;0.051,CU972&lt;0.1),0.1,IF(AND(CU972&gt;0.001,CU972&lt;0.05),0.05,CU972)))</f>
        <v>0</v>
      </c>
      <c r="CW972" s="23">
        <f>CS972+CT972+CV972</f>
        <v>0</v>
      </c>
      <c r="CX972">
        <f>IF(DB971&gt;0,CX971,0)</f>
        <v>0</v>
      </c>
      <c r="CY972" s="7">
        <f>ROUND(CD972+CJ972+CW972+CX972,2)</f>
        <v>0</v>
      </c>
      <c r="CZ972" s="7">
        <f>IF(AND(CY972&gt;0,CY973=0),CY972,0)</f>
        <v>0</v>
      </c>
      <c r="DA972" s="7">
        <f>IF(DB971&gt;0,DA971,0)</f>
        <v>0</v>
      </c>
      <c r="DB972" s="7">
        <f>IF(ROUND(CY972-DA972,2)&gt;0,ROUND(CY972-DA972,2),0)</f>
        <v>0</v>
      </c>
      <c r="EB972">
        <v>970</v>
      </c>
      <c r="EC972" s="7">
        <f>IF(FB971&gt;0,EC971-1000,EC971)</f>
        <v>0</v>
      </c>
      <c r="ED972" s="20">
        <f>IF(FB971&gt;0,ROUND(PMT($F$92/12,$F$96*12,-EC972),5),0)</f>
        <v>0</v>
      </c>
      <c r="EE972" s="15">
        <f>IF(FB971&gt;0,ROUND(EC972*$EE$1/1000,2),0)</f>
        <v>0</v>
      </c>
      <c r="EF972" s="9">
        <f>INT(EE972)</f>
        <v>0</v>
      </c>
      <c r="EG972" s="23">
        <f>INT((EE972-EF972)*10)/10</f>
        <v>0</v>
      </c>
      <c r="EH972" s="17">
        <f>EE972-EF972-EG972</f>
        <v>0</v>
      </c>
      <c r="EI972" s="23">
        <f>IF(OR(EH972=0.05,EH972=0),EH972,IF(AND(EH972&gt;0.051,EH972&lt;0.1),0.1,IF(AND(EH972&gt;0.001,EH972&lt;0.05),0.05,EH972)))</f>
        <v>0</v>
      </c>
      <c r="EJ972" s="23">
        <f>EF972+EG972+EI972</f>
        <v>0</v>
      </c>
      <c r="EK972" s="15">
        <f>IF(FB971&gt;0,ROUND($ED$1*$EK$1,2),0)</f>
        <v>0</v>
      </c>
      <c r="EL972" s="22">
        <v>0</v>
      </c>
      <c r="EM972" s="22">
        <f>IF(FB971&gt;0,ROUND($ED$1*$EM$1,0),0)</f>
        <v>0</v>
      </c>
      <c r="EN972" s="22">
        <f>IF(FB971&gt;0,ROUND($ED$1*$EN$1,2),0)</f>
        <v>0</v>
      </c>
      <c r="EO972" s="22">
        <f>IF(FB971&gt;0,ROUND($ED$1*$EO$1,2),0)</f>
        <v>0</v>
      </c>
      <c r="EP972" s="22">
        <f>IF(FB971&gt;0,ROUND($ED$1*$EP$1,2),0)</f>
        <v>0</v>
      </c>
      <c r="EQ972" s="15">
        <f>IF(FB971&gt;0,EK972+SUM(EM972:EP972),0)</f>
        <v>0</v>
      </c>
      <c r="ER972" s="22">
        <f>IF(FB971&gt;0,ROUND(EQ972/12,2),0)</f>
        <v>0</v>
      </c>
      <c r="ES972" s="9">
        <f>INT(ER972)</f>
        <v>0</v>
      </c>
      <c r="ET972" s="23">
        <f>INT((ER972-ES972)*10)/10</f>
        <v>0</v>
      </c>
      <c r="EU972" s="17">
        <f>ER972-ES972-ET972</f>
        <v>0</v>
      </c>
      <c r="EV972" s="23">
        <f>IF(OR(EU972=0.05,EU972=0),EU972,IF(AND(EU972&gt;0.051,EU972&lt;0.1),0.1,IF(AND(EU972&gt;0.001,EU972&lt;0.05),0.05,EU972)))</f>
        <v>0</v>
      </c>
      <c r="EW972" s="23">
        <f>ES972+ET972+EV972</f>
        <v>0</v>
      </c>
      <c r="EX972">
        <f>IF(FB971&gt;0,EX971,0)</f>
        <v>0</v>
      </c>
      <c r="EY972" s="7">
        <f>ROUND(ED972+EJ972+EW972+EX972,2)</f>
        <v>0</v>
      </c>
      <c r="EZ972" s="7">
        <f>IF(AND(EY972&gt;0,EY973=0),EY972,0)</f>
        <v>0</v>
      </c>
      <c r="FA972" s="7">
        <f>IF(FB971&gt;0,FA971,0)</f>
        <v>0</v>
      </c>
      <c r="FB972" s="7">
        <f>IF(ROUND(EY972-FA972,2)&gt;0,ROUND(EY972-FA972,2),0)</f>
        <v>0</v>
      </c>
      <c r="GB972">
        <v>970</v>
      </c>
      <c r="GC972" s="7">
        <f>IF(HB971&gt;0,GC971-1000,GC971)</f>
        <v>0</v>
      </c>
      <c r="GD972" s="20">
        <f>IF(HB971&gt;0,ROUND(PMT($F$92/12,$F$96*12,-GC972),5),0)</f>
        <v>0</v>
      </c>
      <c r="GE972" s="15">
        <f>IF(HB971&gt;0,ROUND(GC972*$GE$1/1000,2),0)</f>
        <v>0</v>
      </c>
      <c r="GF972" s="9">
        <f>INT(GE972)</f>
        <v>0</v>
      </c>
      <c r="GG972" s="23">
        <f>INT((GE972-GF972)*10)/10</f>
        <v>0</v>
      </c>
      <c r="GH972" s="17">
        <f>GE972-GF972-GG972</f>
        <v>0</v>
      </c>
      <c r="GI972" s="23">
        <f>IF(OR(GH972=0.05,GH972=0),GH972,IF(AND(GH972&gt;0.051,GH972&lt;0.1),0.1,IF(AND(GH972&gt;0.001,GH972&lt;0.05),0.05,GH972)))</f>
        <v>0</v>
      </c>
      <c r="GJ972" s="23">
        <f>GF972+GG972+GI972</f>
        <v>0</v>
      </c>
      <c r="GK972" s="15">
        <f>IF(HB971&gt;0,ROUND($GD$1*$GK$1,2),0)</f>
        <v>0</v>
      </c>
      <c r="GL972" s="22">
        <v>0</v>
      </c>
      <c r="GM972" s="22">
        <f>IF(HB971&gt;0,ROUND($GD$1*$GM$1,0),0)</f>
        <v>0</v>
      </c>
      <c r="GN972" s="22">
        <f>IF(HB971&gt;0,ROUND($GD$1*$GN$1,2),0)</f>
        <v>0</v>
      </c>
      <c r="GO972" s="22">
        <f>IF(HB971&gt;0,ROUND($GD$1*$GO$1,2),0)</f>
        <v>0</v>
      </c>
      <c r="GP972" s="22">
        <f>IF(HB971&gt;0,ROUND($GD$1*$GP$1,2),0)</f>
        <v>0</v>
      </c>
      <c r="GQ972" s="15">
        <f>IF(HB971&gt;0,GK972+SUM(GM972:GP972),0)</f>
        <v>0</v>
      </c>
      <c r="GR972" s="22">
        <f>IF(HB971&gt;0,ROUND(GQ972/12,2),0)</f>
        <v>0</v>
      </c>
      <c r="GS972" s="9">
        <f>INT(GR972)</f>
        <v>0</v>
      </c>
      <c r="GT972" s="23">
        <f>INT((GR972-GS972)*10)/10</f>
        <v>0</v>
      </c>
      <c r="GU972" s="17">
        <f>GR972-GS972-GT972</f>
        <v>0</v>
      </c>
      <c r="GV972" s="23">
        <f>IF(OR(GU972=0.05,GU972=0),GU972,IF(AND(GU972&gt;0.051,GU972&lt;0.1),0.1,IF(AND(GU972&gt;0.001,GU972&lt;0.05),0.05,GU972)))</f>
        <v>0</v>
      </c>
      <c r="GW972" s="23">
        <f>GS972+GT972+GV972</f>
        <v>0</v>
      </c>
      <c r="GX972">
        <f>IF(HB971&gt;0,GX971,0)</f>
        <v>0</v>
      </c>
      <c r="GY972" s="7">
        <f>ROUND(GD972+GJ972+GW972+GX972,2)</f>
        <v>0</v>
      </c>
      <c r="GZ972" s="7">
        <f>IF(AND(GY972&gt;0,GY973=0),GY972,0)</f>
        <v>0</v>
      </c>
      <c r="HA972" s="7">
        <f>IF(HB971&gt;0,HA971,0)</f>
        <v>0</v>
      </c>
      <c r="HB972" s="7">
        <f>IF(ROUND(GY972-HA972,2)&gt;0,ROUND(GY972-HA972,2),0)</f>
        <v>0</v>
      </c>
    </row>
    <row r="973" spans="1:235">
      <c r="BB973">
        <v>971</v>
      </c>
      <c r="BC973" s="7">
        <f>IF(BW972&gt;0,BC972-1000,BC972)</f>
        <v>0</v>
      </c>
      <c r="BD973" s="20">
        <f>IF(BW972&gt;0,ROUND(PMT($F$92/12,$F$96*12,-BC973),5),0)</f>
        <v>0</v>
      </c>
      <c r="BE973" s="15">
        <f>IF(BW972&gt;0,ROUND(BC973*$E$1/1000,2),0)</f>
        <v>0</v>
      </c>
      <c r="BF973" s="15">
        <f>IF(BW972&gt;0,ROUND(MIN(BC973,$F$168)*$BF$1,2),0)</f>
        <v>0</v>
      </c>
      <c r="BG973" s="22">
        <v>0</v>
      </c>
      <c r="BH973" s="22">
        <f>IF(BW972&gt;0,ROUND(MIN(BC973,$F$168)*$BH$1,0),0)</f>
        <v>0</v>
      </c>
      <c r="BI973" s="22">
        <f>IF(BW972&gt;0,ROUND(MIN(BC973,$F$168)*$BI$1,2),0)</f>
        <v>0</v>
      </c>
      <c r="BJ973" s="22">
        <f>IF(BW972&gt;0,ROUND(MIN(BC973,$F$168)*$BJ$1,2),0)</f>
        <v>0</v>
      </c>
      <c r="BK973" s="22">
        <f>IF(BW972&gt;0,ROUND(MIN(BC973,$F$168)*$BK$1,2),0)</f>
        <v>0</v>
      </c>
      <c r="BL973" s="15">
        <f>IF(BW972&gt;0,BF973+SUM(BH973:BK973),0)</f>
        <v>0</v>
      </c>
      <c r="BM973" s="22">
        <f>IF(BW972&gt;0,ROUND(BL973/12,2),0)</f>
        <v>0</v>
      </c>
      <c r="BN973" s="9">
        <f>INT(BM973)</f>
        <v>0</v>
      </c>
      <c r="BO973" s="23">
        <f>INT((BM973-BN973)*10)/10</f>
        <v>0</v>
      </c>
      <c r="BP973" s="17">
        <f>BM973-BN973-BO973</f>
        <v>0</v>
      </c>
      <c r="BQ973" s="23">
        <f>IF(OR(BP973=0.05,BP973=0),BP973,IF(AND(BP973&gt;0.051,BP973&lt;0.1),0.1,IF(AND(BP973&gt;0.001,BP973&lt;0.05),0.05,BP973)))</f>
        <v>0</v>
      </c>
      <c r="BR973" s="23">
        <f>BN973+BO973+BQ973</f>
        <v>0</v>
      </c>
      <c r="BS973">
        <f>IF(BW972&gt;0,BS972,0)</f>
        <v>0</v>
      </c>
      <c r="BT973" s="7">
        <f>SUM(BD973:BE973)+BR973+BS973</f>
        <v>0</v>
      </c>
      <c r="BU973" s="7">
        <f>IF(AND(BT973&gt;0,BT974=0),BT973,0)</f>
        <v>0</v>
      </c>
      <c r="BV973" s="7">
        <f>IF(BW972&gt;0,BV972,0)</f>
        <v>0</v>
      </c>
      <c r="BW973" s="7">
        <f>IF(ROUND(BT973-BV973,2)&gt;0,ROUND(BT973-BV973,2),0)</f>
        <v>0</v>
      </c>
      <c r="CB973">
        <v>971</v>
      </c>
      <c r="CC973" s="7">
        <f>IF(DB972&gt;0,CC972-1000,CC972)</f>
        <v>0</v>
      </c>
      <c r="CD973" s="20">
        <f>IF(DB972&gt;0,ROUND(PMT($F$92/12,$F$96*12,-CC973),5),0)</f>
        <v>0</v>
      </c>
      <c r="CE973" s="15">
        <f>IF(DB972&gt;0,ROUND(CC973*$CE$1/1000,2),0)</f>
        <v>0</v>
      </c>
      <c r="CF973" s="9">
        <f>INT(CE973)</f>
        <v>0</v>
      </c>
      <c r="CG973" s="23">
        <f>INT((CE973-CF973)*10)/10</f>
        <v>0</v>
      </c>
      <c r="CH973" s="17">
        <f>CE973-CF973-CG973</f>
        <v>0</v>
      </c>
      <c r="CI973" s="23">
        <f>IF(OR(CH973=0.05,CH973=0),CH973,IF(AND(CH973&gt;0.051,CH973&lt;0.1),0.1,IF(AND(CH973&gt;0.001,CH973&lt;0.05),0.05,CH973)))</f>
        <v>0</v>
      </c>
      <c r="CJ973" s="23">
        <f>CF973+CG973+CI973</f>
        <v>0</v>
      </c>
      <c r="CK973" s="15">
        <f>IF(DB972&gt;0,ROUND($CD$1*$CK$1,2),0)</f>
        <v>0</v>
      </c>
      <c r="CL973" s="22">
        <v>0</v>
      </c>
      <c r="CM973" s="22">
        <f>IF(DB972&gt;0,ROUND($CD$1*$CM$1,2),0)</f>
        <v>0</v>
      </c>
      <c r="CN973" s="22">
        <f>IF(DB972&gt;0,ROUND($CD$1*$CN$1,2),0)</f>
        <v>0</v>
      </c>
      <c r="CO973" s="22">
        <f>IF(DB972&gt;0,ROUND($CD$1*$CO$1,2),0)</f>
        <v>0</v>
      </c>
      <c r="CP973" s="22">
        <f>IF(DB972&gt;0,ROUND($CD$1*$CP$1,2),0)</f>
        <v>0</v>
      </c>
      <c r="CQ973" s="15">
        <f>IF(DB972&gt;0,CK973+SUM(CM973:CP973),0)</f>
        <v>0</v>
      </c>
      <c r="CR973" s="22">
        <f>IF(DB972&gt;0,ROUND(CQ973/12,2),0)</f>
        <v>0</v>
      </c>
      <c r="CS973" s="9">
        <f>INT(CR973)</f>
        <v>0</v>
      </c>
      <c r="CT973" s="23">
        <f>INT((CR973-CS973)*10)/10</f>
        <v>0</v>
      </c>
      <c r="CU973" s="17">
        <f>CR973-CS973-CT973</f>
        <v>0</v>
      </c>
      <c r="CV973" s="23">
        <f>IF(OR(CU973=0.05,CU973=0),CU973,IF(AND(CU973&gt;0.051,CU973&lt;0.1),0.1,IF(AND(CU973&gt;0.001,CU973&lt;0.05),0.05,CU973)))</f>
        <v>0</v>
      </c>
      <c r="CW973" s="23">
        <f>CS973+CT973+CV973</f>
        <v>0</v>
      </c>
      <c r="CX973">
        <f>IF(DB972&gt;0,CX972,0)</f>
        <v>0</v>
      </c>
      <c r="CY973" s="7">
        <f>ROUND(CD973+CJ973+CW973+CX973,2)</f>
        <v>0</v>
      </c>
      <c r="CZ973" s="7">
        <f>IF(AND(CY973&gt;0,CY974=0),CY973,0)</f>
        <v>0</v>
      </c>
      <c r="DA973" s="7">
        <f>IF(DB972&gt;0,DA972,0)</f>
        <v>0</v>
      </c>
      <c r="DB973" s="7">
        <f>IF(ROUND(CY973-DA973,2)&gt;0,ROUND(CY973-DA973,2),0)</f>
        <v>0</v>
      </c>
      <c r="EB973">
        <v>971</v>
      </c>
      <c r="EC973" s="7">
        <f>IF(FB972&gt;0,EC972-1000,EC972)</f>
        <v>0</v>
      </c>
      <c r="ED973" s="20">
        <f>IF(FB972&gt;0,ROUND(PMT($F$92/12,$F$96*12,-EC973),5),0)</f>
        <v>0</v>
      </c>
      <c r="EE973" s="15">
        <f>IF(FB972&gt;0,ROUND(EC973*$EE$1/1000,2),0)</f>
        <v>0</v>
      </c>
      <c r="EF973" s="9">
        <f>INT(EE973)</f>
        <v>0</v>
      </c>
      <c r="EG973" s="23">
        <f>INT((EE973-EF973)*10)/10</f>
        <v>0</v>
      </c>
      <c r="EH973" s="17">
        <f>EE973-EF973-EG973</f>
        <v>0</v>
      </c>
      <c r="EI973" s="23">
        <f>IF(OR(EH973=0.05,EH973=0),EH973,IF(AND(EH973&gt;0.051,EH973&lt;0.1),0.1,IF(AND(EH973&gt;0.001,EH973&lt;0.05),0.05,EH973)))</f>
        <v>0</v>
      </c>
      <c r="EJ973" s="23">
        <f>EF973+EG973+EI973</f>
        <v>0</v>
      </c>
      <c r="EK973" s="15">
        <f>IF(FB972&gt;0,ROUND($ED$1*$EK$1,2),0)</f>
        <v>0</v>
      </c>
      <c r="EL973" s="22">
        <v>0</v>
      </c>
      <c r="EM973" s="22">
        <f>IF(FB972&gt;0,ROUND($ED$1*$EM$1,0),0)</f>
        <v>0</v>
      </c>
      <c r="EN973" s="22">
        <f>IF(FB972&gt;0,ROUND($ED$1*$EN$1,2),0)</f>
        <v>0</v>
      </c>
      <c r="EO973" s="22">
        <f>IF(FB972&gt;0,ROUND($ED$1*$EO$1,2),0)</f>
        <v>0</v>
      </c>
      <c r="EP973" s="22">
        <f>IF(FB972&gt;0,ROUND($ED$1*$EP$1,2),0)</f>
        <v>0</v>
      </c>
      <c r="EQ973" s="15">
        <f>IF(FB972&gt;0,EK973+SUM(EM973:EP973),0)</f>
        <v>0</v>
      </c>
      <c r="ER973" s="22">
        <f>IF(FB972&gt;0,ROUND(EQ973/12,2),0)</f>
        <v>0</v>
      </c>
      <c r="ES973" s="9">
        <f>INT(ER973)</f>
        <v>0</v>
      </c>
      <c r="ET973" s="23">
        <f>INT((ER973-ES973)*10)/10</f>
        <v>0</v>
      </c>
      <c r="EU973" s="17">
        <f>ER973-ES973-ET973</f>
        <v>0</v>
      </c>
      <c r="EV973" s="23">
        <f>IF(OR(EU973=0.05,EU973=0),EU973,IF(AND(EU973&gt;0.051,EU973&lt;0.1),0.1,IF(AND(EU973&gt;0.001,EU973&lt;0.05),0.05,EU973)))</f>
        <v>0</v>
      </c>
      <c r="EW973" s="23">
        <f>ES973+ET973+EV973</f>
        <v>0</v>
      </c>
      <c r="EX973">
        <f>IF(FB972&gt;0,EX972,0)</f>
        <v>0</v>
      </c>
      <c r="EY973" s="7">
        <f>ROUND(ED973+EJ973+EW973+EX973,2)</f>
        <v>0</v>
      </c>
      <c r="EZ973" s="7">
        <f>IF(AND(EY973&gt;0,EY974=0),EY973,0)</f>
        <v>0</v>
      </c>
      <c r="FA973" s="7">
        <f>IF(FB972&gt;0,FA972,0)</f>
        <v>0</v>
      </c>
      <c r="FB973" s="7">
        <f>IF(ROUND(EY973-FA973,2)&gt;0,ROUND(EY973-FA973,2),0)</f>
        <v>0</v>
      </c>
      <c r="GB973">
        <v>971</v>
      </c>
      <c r="GC973" s="7">
        <f>IF(HB972&gt;0,GC972-1000,GC972)</f>
        <v>0</v>
      </c>
      <c r="GD973" s="20">
        <f>IF(HB972&gt;0,ROUND(PMT($F$92/12,$F$96*12,-GC973),5),0)</f>
        <v>0</v>
      </c>
      <c r="GE973" s="15">
        <f>IF(HB972&gt;0,ROUND(GC973*$GE$1/1000,2),0)</f>
        <v>0</v>
      </c>
      <c r="GF973" s="9">
        <f>INT(GE973)</f>
        <v>0</v>
      </c>
      <c r="GG973" s="23">
        <f>INT((GE973-GF973)*10)/10</f>
        <v>0</v>
      </c>
      <c r="GH973" s="17">
        <f>GE973-GF973-GG973</f>
        <v>0</v>
      </c>
      <c r="GI973" s="23">
        <f>IF(OR(GH973=0.05,GH973=0),GH973,IF(AND(GH973&gt;0.051,GH973&lt;0.1),0.1,IF(AND(GH973&gt;0.001,GH973&lt;0.05),0.05,GH973)))</f>
        <v>0</v>
      </c>
      <c r="GJ973" s="23">
        <f>GF973+GG973+GI973</f>
        <v>0</v>
      </c>
      <c r="GK973" s="15">
        <f>IF(HB972&gt;0,ROUND($GD$1*$GK$1,2),0)</f>
        <v>0</v>
      </c>
      <c r="GL973" s="22">
        <v>0</v>
      </c>
      <c r="GM973" s="22">
        <f>IF(HB972&gt;0,ROUND($GD$1*$GM$1,0),0)</f>
        <v>0</v>
      </c>
      <c r="GN973" s="22">
        <f>IF(HB972&gt;0,ROUND($GD$1*$GN$1,2),0)</f>
        <v>0</v>
      </c>
      <c r="GO973" s="22">
        <f>IF(HB972&gt;0,ROUND($GD$1*$GO$1,2),0)</f>
        <v>0</v>
      </c>
      <c r="GP973" s="22">
        <f>IF(HB972&gt;0,ROUND($GD$1*$GP$1,2),0)</f>
        <v>0</v>
      </c>
      <c r="GQ973" s="15">
        <f>IF(HB972&gt;0,GK973+SUM(GM973:GP973),0)</f>
        <v>0</v>
      </c>
      <c r="GR973" s="22">
        <f>IF(HB972&gt;0,ROUND(GQ973/12,2),0)</f>
        <v>0</v>
      </c>
      <c r="GS973" s="9">
        <f>INT(GR973)</f>
        <v>0</v>
      </c>
      <c r="GT973" s="23">
        <f>INT((GR973-GS973)*10)/10</f>
        <v>0</v>
      </c>
      <c r="GU973" s="17">
        <f>GR973-GS973-GT973</f>
        <v>0</v>
      </c>
      <c r="GV973" s="23">
        <f>IF(OR(GU973=0.05,GU973=0),GU973,IF(AND(GU973&gt;0.051,GU973&lt;0.1),0.1,IF(AND(GU973&gt;0.001,GU973&lt;0.05),0.05,GU973)))</f>
        <v>0</v>
      </c>
      <c r="GW973" s="23">
        <f>GS973+GT973+GV973</f>
        <v>0</v>
      </c>
      <c r="GX973">
        <f>IF(HB972&gt;0,GX972,0)</f>
        <v>0</v>
      </c>
      <c r="GY973" s="7">
        <f>ROUND(GD973+GJ973+GW973+GX973,2)</f>
        <v>0</v>
      </c>
      <c r="GZ973" s="7">
        <f>IF(AND(GY973&gt;0,GY974=0),GY973,0)</f>
        <v>0</v>
      </c>
      <c r="HA973" s="7">
        <f>IF(HB972&gt;0,HA972,0)</f>
        <v>0</v>
      </c>
      <c r="HB973" s="7">
        <f>IF(ROUND(GY973-HA973,2)&gt;0,ROUND(GY973-HA973,2),0)</f>
        <v>0</v>
      </c>
    </row>
    <row r="974" spans="1:235">
      <c r="BB974">
        <v>972</v>
      </c>
      <c r="BC974" s="7">
        <f>IF(BW973&gt;0,BC973-1000,BC973)</f>
        <v>0</v>
      </c>
      <c r="BD974" s="20">
        <f>IF(BW973&gt;0,ROUND(PMT($F$92/12,$F$96*12,-BC974),5),0)</f>
        <v>0</v>
      </c>
      <c r="BE974" s="15">
        <f>IF(BW973&gt;0,ROUND(BC974*$E$1/1000,2),0)</f>
        <v>0</v>
      </c>
      <c r="BF974" s="15">
        <f>IF(BW973&gt;0,ROUND(MIN(BC974,$F$168)*$BF$1,2),0)</f>
        <v>0</v>
      </c>
      <c r="BG974" s="22">
        <v>0</v>
      </c>
      <c r="BH974" s="22">
        <f>IF(BW973&gt;0,ROUND(MIN(BC974,$F$168)*$BH$1,0),0)</f>
        <v>0</v>
      </c>
      <c r="BI974" s="22">
        <f>IF(BW973&gt;0,ROUND(MIN(BC974,$F$168)*$BI$1,2),0)</f>
        <v>0</v>
      </c>
      <c r="BJ974" s="22">
        <f>IF(BW973&gt;0,ROUND(MIN(BC974,$F$168)*$BJ$1,2),0)</f>
        <v>0</v>
      </c>
      <c r="BK974" s="22">
        <f>IF(BW973&gt;0,ROUND(MIN(BC974,$F$168)*$BK$1,2),0)</f>
        <v>0</v>
      </c>
      <c r="BL974" s="15">
        <f>IF(BW973&gt;0,BF974+SUM(BH974:BK974),0)</f>
        <v>0</v>
      </c>
      <c r="BM974" s="22">
        <f>IF(BW973&gt;0,ROUND(BL974/12,2),0)</f>
        <v>0</v>
      </c>
      <c r="BN974" s="9">
        <f>INT(BM974)</f>
        <v>0</v>
      </c>
      <c r="BO974" s="23">
        <f>INT((BM974-BN974)*10)/10</f>
        <v>0</v>
      </c>
      <c r="BP974" s="17">
        <f>BM974-BN974-BO974</f>
        <v>0</v>
      </c>
      <c r="BQ974" s="23">
        <f>IF(OR(BP974=0.05,BP974=0),BP974,IF(AND(BP974&gt;0.051,BP974&lt;0.1),0.1,IF(AND(BP974&gt;0.001,BP974&lt;0.05),0.05,BP974)))</f>
        <v>0</v>
      </c>
      <c r="BR974" s="23">
        <f>BN974+BO974+BQ974</f>
        <v>0</v>
      </c>
      <c r="BS974">
        <f>IF(BW973&gt;0,BS973,0)</f>
        <v>0</v>
      </c>
      <c r="BT974" s="7">
        <f>SUM(BD974:BE974)+BR974+BS974</f>
        <v>0</v>
      </c>
      <c r="BU974" s="7">
        <f>IF(AND(BT974&gt;0,BT975=0),BT974,0)</f>
        <v>0</v>
      </c>
      <c r="BV974" s="7">
        <f>IF(BW973&gt;0,BV973,0)</f>
        <v>0</v>
      </c>
      <c r="BW974" s="7">
        <f>IF(ROUND(BT974-BV974,2)&gt;0,ROUND(BT974-BV974,2),0)</f>
        <v>0</v>
      </c>
      <c r="CB974">
        <v>972</v>
      </c>
      <c r="CC974" s="7">
        <f>IF(DB973&gt;0,CC973-1000,CC973)</f>
        <v>0</v>
      </c>
      <c r="CD974" s="20">
        <f>IF(DB973&gt;0,ROUND(PMT($F$92/12,$F$96*12,-CC974),5),0)</f>
        <v>0</v>
      </c>
      <c r="CE974" s="15">
        <f>IF(DB973&gt;0,ROUND(CC974*$CE$1/1000,2),0)</f>
        <v>0</v>
      </c>
      <c r="CF974" s="9">
        <f>INT(CE974)</f>
        <v>0</v>
      </c>
      <c r="CG974" s="23">
        <f>INT((CE974-CF974)*10)/10</f>
        <v>0</v>
      </c>
      <c r="CH974" s="17">
        <f>CE974-CF974-CG974</f>
        <v>0</v>
      </c>
      <c r="CI974" s="23">
        <f>IF(OR(CH974=0.05,CH974=0),CH974,IF(AND(CH974&gt;0.051,CH974&lt;0.1),0.1,IF(AND(CH974&gt;0.001,CH974&lt;0.05),0.05,CH974)))</f>
        <v>0</v>
      </c>
      <c r="CJ974" s="23">
        <f>CF974+CG974+CI974</f>
        <v>0</v>
      </c>
      <c r="CK974" s="15">
        <f>IF(DB973&gt;0,ROUND($CD$1*$CK$1,2),0)</f>
        <v>0</v>
      </c>
      <c r="CL974" s="22">
        <v>0</v>
      </c>
      <c r="CM974" s="22">
        <f>IF(DB973&gt;0,ROUND($CD$1*$CM$1,2),0)</f>
        <v>0</v>
      </c>
      <c r="CN974" s="22">
        <f>IF(DB973&gt;0,ROUND($CD$1*$CN$1,2),0)</f>
        <v>0</v>
      </c>
      <c r="CO974" s="22">
        <f>IF(DB973&gt;0,ROUND($CD$1*$CO$1,2),0)</f>
        <v>0</v>
      </c>
      <c r="CP974" s="22">
        <f>IF(DB973&gt;0,ROUND($CD$1*$CP$1,2),0)</f>
        <v>0</v>
      </c>
      <c r="CQ974" s="15">
        <f>IF(DB973&gt;0,CK974+SUM(CM974:CP974),0)</f>
        <v>0</v>
      </c>
      <c r="CR974" s="22">
        <f>IF(DB973&gt;0,ROUND(CQ974/12,2),0)</f>
        <v>0</v>
      </c>
      <c r="CS974" s="9">
        <f>INT(CR974)</f>
        <v>0</v>
      </c>
      <c r="CT974" s="23">
        <f>INT((CR974-CS974)*10)/10</f>
        <v>0</v>
      </c>
      <c r="CU974" s="17">
        <f>CR974-CS974-CT974</f>
        <v>0</v>
      </c>
      <c r="CV974" s="23">
        <f>IF(OR(CU974=0.05,CU974=0),CU974,IF(AND(CU974&gt;0.051,CU974&lt;0.1),0.1,IF(AND(CU974&gt;0.001,CU974&lt;0.05),0.05,CU974)))</f>
        <v>0</v>
      </c>
      <c r="CW974" s="23">
        <f>CS974+CT974+CV974</f>
        <v>0</v>
      </c>
      <c r="CX974">
        <f>IF(DB973&gt;0,CX973,0)</f>
        <v>0</v>
      </c>
      <c r="CY974" s="7">
        <f>ROUND(CD974+CJ974+CW974+CX974,2)</f>
        <v>0</v>
      </c>
      <c r="CZ974" s="7">
        <f>IF(AND(CY974&gt;0,CY975=0),CY974,0)</f>
        <v>0</v>
      </c>
      <c r="DA974" s="7">
        <f>IF(DB973&gt;0,DA973,0)</f>
        <v>0</v>
      </c>
      <c r="DB974" s="7">
        <f>IF(ROUND(CY974-DA974,2)&gt;0,ROUND(CY974-DA974,2),0)</f>
        <v>0</v>
      </c>
      <c r="EB974">
        <v>972</v>
      </c>
      <c r="EC974" s="7">
        <f>IF(FB973&gt;0,EC973-1000,EC973)</f>
        <v>0</v>
      </c>
      <c r="ED974" s="20">
        <f>IF(FB973&gt;0,ROUND(PMT($F$92/12,$F$96*12,-EC974),5),0)</f>
        <v>0</v>
      </c>
      <c r="EE974" s="15">
        <f>IF(FB973&gt;0,ROUND(EC974*$EE$1/1000,2),0)</f>
        <v>0</v>
      </c>
      <c r="EF974" s="9">
        <f>INT(EE974)</f>
        <v>0</v>
      </c>
      <c r="EG974" s="23">
        <f>INT((EE974-EF974)*10)/10</f>
        <v>0</v>
      </c>
      <c r="EH974" s="17">
        <f>EE974-EF974-EG974</f>
        <v>0</v>
      </c>
      <c r="EI974" s="23">
        <f>IF(OR(EH974=0.05,EH974=0),EH974,IF(AND(EH974&gt;0.051,EH974&lt;0.1),0.1,IF(AND(EH974&gt;0.001,EH974&lt;0.05),0.05,EH974)))</f>
        <v>0</v>
      </c>
      <c r="EJ974" s="23">
        <f>EF974+EG974+EI974</f>
        <v>0</v>
      </c>
      <c r="EK974" s="15">
        <f>IF(FB973&gt;0,ROUND($ED$1*$EK$1,2),0)</f>
        <v>0</v>
      </c>
      <c r="EL974" s="22">
        <v>0</v>
      </c>
      <c r="EM974" s="22">
        <f>IF(FB973&gt;0,ROUND($ED$1*$EM$1,0),0)</f>
        <v>0</v>
      </c>
      <c r="EN974" s="22">
        <f>IF(FB973&gt;0,ROUND($ED$1*$EN$1,2),0)</f>
        <v>0</v>
      </c>
      <c r="EO974" s="22">
        <f>IF(FB973&gt;0,ROUND($ED$1*$EO$1,2),0)</f>
        <v>0</v>
      </c>
      <c r="EP974" s="22">
        <f>IF(FB973&gt;0,ROUND($ED$1*$EP$1,2),0)</f>
        <v>0</v>
      </c>
      <c r="EQ974" s="15">
        <f>IF(FB973&gt;0,EK974+SUM(EM974:EP974),0)</f>
        <v>0</v>
      </c>
      <c r="ER974" s="22">
        <f>IF(FB973&gt;0,ROUND(EQ974/12,2),0)</f>
        <v>0</v>
      </c>
      <c r="ES974" s="9">
        <f>INT(ER974)</f>
        <v>0</v>
      </c>
      <c r="ET974" s="23">
        <f>INT((ER974-ES974)*10)/10</f>
        <v>0</v>
      </c>
      <c r="EU974" s="17">
        <f>ER974-ES974-ET974</f>
        <v>0</v>
      </c>
      <c r="EV974" s="23">
        <f>IF(OR(EU974=0.05,EU974=0),EU974,IF(AND(EU974&gt;0.051,EU974&lt;0.1),0.1,IF(AND(EU974&gt;0.001,EU974&lt;0.05),0.05,EU974)))</f>
        <v>0</v>
      </c>
      <c r="EW974" s="23">
        <f>ES974+ET974+EV974</f>
        <v>0</v>
      </c>
      <c r="EX974">
        <f>IF(FB973&gt;0,EX973,0)</f>
        <v>0</v>
      </c>
      <c r="EY974" s="7">
        <f>ROUND(ED974+EJ974+EW974+EX974,2)</f>
        <v>0</v>
      </c>
      <c r="EZ974" s="7">
        <f>IF(AND(EY974&gt;0,EY975=0),EY974,0)</f>
        <v>0</v>
      </c>
      <c r="FA974" s="7">
        <f>IF(FB973&gt;0,FA973,0)</f>
        <v>0</v>
      </c>
      <c r="FB974" s="7">
        <f>IF(ROUND(EY974-FA974,2)&gt;0,ROUND(EY974-FA974,2),0)</f>
        <v>0</v>
      </c>
      <c r="GB974">
        <v>972</v>
      </c>
      <c r="GC974" s="7">
        <f>IF(HB973&gt;0,GC973-1000,GC973)</f>
        <v>0</v>
      </c>
      <c r="GD974" s="20">
        <f>IF(HB973&gt;0,ROUND(PMT($F$92/12,$F$96*12,-GC974),5),0)</f>
        <v>0</v>
      </c>
      <c r="GE974" s="15">
        <f>IF(HB973&gt;0,ROUND(GC974*$GE$1/1000,2),0)</f>
        <v>0</v>
      </c>
      <c r="GF974" s="9">
        <f>INT(GE974)</f>
        <v>0</v>
      </c>
      <c r="GG974" s="23">
        <f>INT((GE974-GF974)*10)/10</f>
        <v>0</v>
      </c>
      <c r="GH974" s="17">
        <f>GE974-GF974-GG974</f>
        <v>0</v>
      </c>
      <c r="GI974" s="23">
        <f>IF(OR(GH974=0.05,GH974=0),GH974,IF(AND(GH974&gt;0.051,GH974&lt;0.1),0.1,IF(AND(GH974&gt;0.001,GH974&lt;0.05),0.05,GH974)))</f>
        <v>0</v>
      </c>
      <c r="GJ974" s="23">
        <f>GF974+GG974+GI974</f>
        <v>0</v>
      </c>
      <c r="GK974" s="15">
        <f>IF(HB973&gt;0,ROUND($GD$1*$GK$1,2),0)</f>
        <v>0</v>
      </c>
      <c r="GL974" s="22">
        <v>0</v>
      </c>
      <c r="GM974" s="22">
        <f>IF(HB973&gt;0,ROUND($GD$1*$GM$1,0),0)</f>
        <v>0</v>
      </c>
      <c r="GN974" s="22">
        <f>IF(HB973&gt;0,ROUND($GD$1*$GN$1,2),0)</f>
        <v>0</v>
      </c>
      <c r="GO974" s="22">
        <f>IF(HB973&gt;0,ROUND($GD$1*$GO$1,2),0)</f>
        <v>0</v>
      </c>
      <c r="GP974" s="22">
        <f>IF(HB973&gt;0,ROUND($GD$1*$GP$1,2),0)</f>
        <v>0</v>
      </c>
      <c r="GQ974" s="15">
        <f>IF(HB973&gt;0,GK974+SUM(GM974:GP974),0)</f>
        <v>0</v>
      </c>
      <c r="GR974" s="22">
        <f>IF(HB973&gt;0,ROUND(GQ974/12,2),0)</f>
        <v>0</v>
      </c>
      <c r="GS974" s="9">
        <f>INT(GR974)</f>
        <v>0</v>
      </c>
      <c r="GT974" s="23">
        <f>INT((GR974-GS974)*10)/10</f>
        <v>0</v>
      </c>
      <c r="GU974" s="17">
        <f>GR974-GS974-GT974</f>
        <v>0</v>
      </c>
      <c r="GV974" s="23">
        <f>IF(OR(GU974=0.05,GU974=0),GU974,IF(AND(GU974&gt;0.051,GU974&lt;0.1),0.1,IF(AND(GU974&gt;0.001,GU974&lt;0.05),0.05,GU974)))</f>
        <v>0</v>
      </c>
      <c r="GW974" s="23">
        <f>GS974+GT974+GV974</f>
        <v>0</v>
      </c>
      <c r="GX974">
        <f>IF(HB973&gt;0,GX973,0)</f>
        <v>0</v>
      </c>
      <c r="GY974" s="7">
        <f>ROUND(GD974+GJ974+GW974+GX974,2)</f>
        <v>0</v>
      </c>
      <c r="GZ974" s="7">
        <f>IF(AND(GY974&gt;0,GY975=0),GY974,0)</f>
        <v>0</v>
      </c>
      <c r="HA974" s="7">
        <f>IF(HB973&gt;0,HA973,0)</f>
        <v>0</v>
      </c>
      <c r="HB974" s="7">
        <f>IF(ROUND(GY974-HA974,2)&gt;0,ROUND(GY974-HA974,2),0)</f>
        <v>0</v>
      </c>
    </row>
    <row r="975" spans="1:235">
      <c r="BB975">
        <v>973</v>
      </c>
      <c r="BC975" s="7">
        <f>IF(BW974&gt;0,BC974-1000,BC974)</f>
        <v>0</v>
      </c>
      <c r="BD975" s="20">
        <f>IF(BW974&gt;0,ROUND(PMT($F$92/12,$F$96*12,-BC975),5),0)</f>
        <v>0</v>
      </c>
      <c r="BE975" s="15">
        <f>IF(BW974&gt;0,ROUND(BC975*$E$1/1000,2),0)</f>
        <v>0</v>
      </c>
      <c r="BF975" s="15">
        <f>IF(BW974&gt;0,ROUND(MIN(BC975,$F$168)*$BF$1,2),0)</f>
        <v>0</v>
      </c>
      <c r="BG975" s="22">
        <v>0</v>
      </c>
      <c r="BH975" s="22">
        <f>IF(BW974&gt;0,ROUND(MIN(BC975,$F$168)*$BH$1,0),0)</f>
        <v>0</v>
      </c>
      <c r="BI975" s="22">
        <f>IF(BW974&gt;0,ROUND(MIN(BC975,$F$168)*$BI$1,2),0)</f>
        <v>0</v>
      </c>
      <c r="BJ975" s="22">
        <f>IF(BW974&gt;0,ROUND(MIN(BC975,$F$168)*$BJ$1,2),0)</f>
        <v>0</v>
      </c>
      <c r="BK975" s="22">
        <f>IF(BW974&gt;0,ROUND(MIN(BC975,$F$168)*$BK$1,2),0)</f>
        <v>0</v>
      </c>
      <c r="BL975" s="15">
        <f>IF(BW974&gt;0,BF975+SUM(BH975:BK975),0)</f>
        <v>0</v>
      </c>
      <c r="BM975" s="22">
        <f>IF(BW974&gt;0,ROUND(BL975/12,2),0)</f>
        <v>0</v>
      </c>
      <c r="BN975" s="9">
        <f>INT(BM975)</f>
        <v>0</v>
      </c>
      <c r="BO975" s="23">
        <f>INT((BM975-BN975)*10)/10</f>
        <v>0</v>
      </c>
      <c r="BP975" s="17">
        <f>BM975-BN975-BO975</f>
        <v>0</v>
      </c>
      <c r="BQ975" s="23">
        <f>IF(OR(BP975=0.05,BP975=0),BP975,IF(AND(BP975&gt;0.051,BP975&lt;0.1),0.1,IF(AND(BP975&gt;0.001,BP975&lt;0.05),0.05,BP975)))</f>
        <v>0</v>
      </c>
      <c r="BR975" s="23">
        <f>BN975+BO975+BQ975</f>
        <v>0</v>
      </c>
      <c r="BS975">
        <f>IF(BW974&gt;0,BS974,0)</f>
        <v>0</v>
      </c>
      <c r="BT975" s="7">
        <f>SUM(BD975:BE975)+BR975+BS975</f>
        <v>0</v>
      </c>
      <c r="BU975" s="7">
        <f>IF(AND(BT975&gt;0,BT976=0),BT975,0)</f>
        <v>0</v>
      </c>
      <c r="BV975" s="7">
        <f>IF(BW974&gt;0,BV974,0)</f>
        <v>0</v>
      </c>
      <c r="BW975" s="7">
        <f>IF(ROUND(BT975-BV975,2)&gt;0,ROUND(BT975-BV975,2),0)</f>
        <v>0</v>
      </c>
      <c r="CB975">
        <v>973</v>
      </c>
      <c r="CC975" s="7">
        <f>IF(DB974&gt;0,CC974-1000,CC974)</f>
        <v>0</v>
      </c>
      <c r="CD975" s="20">
        <f>IF(DB974&gt;0,ROUND(PMT($F$92/12,$F$96*12,-CC975),5),0)</f>
        <v>0</v>
      </c>
      <c r="CE975" s="15">
        <f>IF(DB974&gt;0,ROUND(CC975*$CE$1/1000,2),0)</f>
        <v>0</v>
      </c>
      <c r="CF975" s="9">
        <f>INT(CE975)</f>
        <v>0</v>
      </c>
      <c r="CG975" s="23">
        <f>INT((CE975-CF975)*10)/10</f>
        <v>0</v>
      </c>
      <c r="CH975" s="17">
        <f>CE975-CF975-CG975</f>
        <v>0</v>
      </c>
      <c r="CI975" s="23">
        <f>IF(OR(CH975=0.05,CH975=0),CH975,IF(AND(CH975&gt;0.051,CH975&lt;0.1),0.1,IF(AND(CH975&gt;0.001,CH975&lt;0.05),0.05,CH975)))</f>
        <v>0</v>
      </c>
      <c r="CJ975" s="23">
        <f>CF975+CG975+CI975</f>
        <v>0</v>
      </c>
      <c r="CK975" s="15">
        <f>IF(DB974&gt;0,ROUND($CD$1*$CK$1,2),0)</f>
        <v>0</v>
      </c>
      <c r="CL975" s="22">
        <v>0</v>
      </c>
      <c r="CM975" s="22">
        <f>IF(DB974&gt;0,ROUND($CD$1*$CM$1,2),0)</f>
        <v>0</v>
      </c>
      <c r="CN975" s="22">
        <f>IF(DB974&gt;0,ROUND($CD$1*$CN$1,2),0)</f>
        <v>0</v>
      </c>
      <c r="CO975" s="22">
        <f>IF(DB974&gt;0,ROUND($CD$1*$CO$1,2),0)</f>
        <v>0</v>
      </c>
      <c r="CP975" s="22">
        <f>IF(DB974&gt;0,ROUND($CD$1*$CP$1,2),0)</f>
        <v>0</v>
      </c>
      <c r="CQ975" s="15">
        <f>IF(DB974&gt;0,CK975+SUM(CM975:CP975),0)</f>
        <v>0</v>
      </c>
      <c r="CR975" s="22">
        <f>IF(DB974&gt;0,ROUND(CQ975/12,2),0)</f>
        <v>0</v>
      </c>
      <c r="CS975" s="9">
        <f>INT(CR975)</f>
        <v>0</v>
      </c>
      <c r="CT975" s="23">
        <f>INT((CR975-CS975)*10)/10</f>
        <v>0</v>
      </c>
      <c r="CU975" s="17">
        <f>CR975-CS975-CT975</f>
        <v>0</v>
      </c>
      <c r="CV975" s="23">
        <f>IF(OR(CU975=0.05,CU975=0),CU975,IF(AND(CU975&gt;0.051,CU975&lt;0.1),0.1,IF(AND(CU975&gt;0.001,CU975&lt;0.05),0.05,CU975)))</f>
        <v>0</v>
      </c>
      <c r="CW975" s="23">
        <f>CS975+CT975+CV975</f>
        <v>0</v>
      </c>
      <c r="CX975">
        <f>IF(DB974&gt;0,CX974,0)</f>
        <v>0</v>
      </c>
      <c r="CY975" s="7">
        <f>ROUND(CD975+CJ975+CW975+CX975,2)</f>
        <v>0</v>
      </c>
      <c r="CZ975" s="7">
        <f>IF(AND(CY975&gt;0,CY976=0),CY975,0)</f>
        <v>0</v>
      </c>
      <c r="DA975" s="7">
        <f>IF(DB974&gt;0,DA974,0)</f>
        <v>0</v>
      </c>
      <c r="DB975" s="7">
        <f>IF(ROUND(CY975-DA975,2)&gt;0,ROUND(CY975-DA975,2),0)</f>
        <v>0</v>
      </c>
      <c r="EB975">
        <v>973</v>
      </c>
      <c r="EC975" s="7">
        <f>IF(FB974&gt;0,EC974-1000,EC974)</f>
        <v>0</v>
      </c>
      <c r="ED975" s="20">
        <f>IF(FB974&gt;0,ROUND(PMT($F$92/12,$F$96*12,-EC975),5),0)</f>
        <v>0</v>
      </c>
      <c r="EE975" s="15">
        <f>IF(FB974&gt;0,ROUND(EC975*$EE$1/1000,2),0)</f>
        <v>0</v>
      </c>
      <c r="EF975" s="9">
        <f>INT(EE975)</f>
        <v>0</v>
      </c>
      <c r="EG975" s="23">
        <f>INT((EE975-EF975)*10)/10</f>
        <v>0</v>
      </c>
      <c r="EH975" s="17">
        <f>EE975-EF975-EG975</f>
        <v>0</v>
      </c>
      <c r="EI975" s="23">
        <f>IF(OR(EH975=0.05,EH975=0),EH975,IF(AND(EH975&gt;0.051,EH975&lt;0.1),0.1,IF(AND(EH975&gt;0.001,EH975&lt;0.05),0.05,EH975)))</f>
        <v>0</v>
      </c>
      <c r="EJ975" s="23">
        <f>EF975+EG975+EI975</f>
        <v>0</v>
      </c>
      <c r="EK975" s="15">
        <f>IF(FB974&gt;0,ROUND($ED$1*$EK$1,2),0)</f>
        <v>0</v>
      </c>
      <c r="EL975" s="22">
        <v>0</v>
      </c>
      <c r="EM975" s="22">
        <f>IF(FB974&gt;0,ROUND($ED$1*$EM$1,0),0)</f>
        <v>0</v>
      </c>
      <c r="EN975" s="22">
        <f>IF(FB974&gt;0,ROUND($ED$1*$EN$1,2),0)</f>
        <v>0</v>
      </c>
      <c r="EO975" s="22">
        <f>IF(FB974&gt;0,ROUND($ED$1*$EO$1,2),0)</f>
        <v>0</v>
      </c>
      <c r="EP975" s="22">
        <f>IF(FB974&gt;0,ROUND($ED$1*$EP$1,2),0)</f>
        <v>0</v>
      </c>
      <c r="EQ975" s="15">
        <f>IF(FB974&gt;0,EK975+SUM(EM975:EP975),0)</f>
        <v>0</v>
      </c>
      <c r="ER975" s="22">
        <f>IF(FB974&gt;0,ROUND(EQ975/12,2),0)</f>
        <v>0</v>
      </c>
      <c r="ES975" s="9">
        <f>INT(ER975)</f>
        <v>0</v>
      </c>
      <c r="ET975" s="23">
        <f>INT((ER975-ES975)*10)/10</f>
        <v>0</v>
      </c>
      <c r="EU975" s="17">
        <f>ER975-ES975-ET975</f>
        <v>0</v>
      </c>
      <c r="EV975" s="23">
        <f>IF(OR(EU975=0.05,EU975=0),EU975,IF(AND(EU975&gt;0.051,EU975&lt;0.1),0.1,IF(AND(EU975&gt;0.001,EU975&lt;0.05),0.05,EU975)))</f>
        <v>0</v>
      </c>
      <c r="EW975" s="23">
        <f>ES975+ET975+EV975</f>
        <v>0</v>
      </c>
      <c r="EX975">
        <f>IF(FB974&gt;0,EX974,0)</f>
        <v>0</v>
      </c>
      <c r="EY975" s="7">
        <f>ROUND(ED975+EJ975+EW975+EX975,2)</f>
        <v>0</v>
      </c>
      <c r="EZ975" s="7">
        <f>IF(AND(EY975&gt;0,EY976=0),EY975,0)</f>
        <v>0</v>
      </c>
      <c r="FA975" s="7">
        <f>IF(FB974&gt;0,FA974,0)</f>
        <v>0</v>
      </c>
      <c r="FB975" s="7">
        <f>IF(ROUND(EY975-FA975,2)&gt;0,ROUND(EY975-FA975,2),0)</f>
        <v>0</v>
      </c>
      <c r="GB975">
        <v>973</v>
      </c>
      <c r="GC975" s="7">
        <f>IF(HB974&gt;0,GC974-1000,GC974)</f>
        <v>0</v>
      </c>
      <c r="GD975" s="20">
        <f>IF(HB974&gt;0,ROUND(PMT($F$92/12,$F$96*12,-GC975),5),0)</f>
        <v>0</v>
      </c>
      <c r="GE975" s="15">
        <f>IF(HB974&gt;0,ROUND(GC975*$GE$1/1000,2),0)</f>
        <v>0</v>
      </c>
      <c r="GF975" s="9">
        <f>INT(GE975)</f>
        <v>0</v>
      </c>
      <c r="GG975" s="23">
        <f>INT((GE975-GF975)*10)/10</f>
        <v>0</v>
      </c>
      <c r="GH975" s="17">
        <f>GE975-GF975-GG975</f>
        <v>0</v>
      </c>
      <c r="GI975" s="23">
        <f>IF(OR(GH975=0.05,GH975=0),GH975,IF(AND(GH975&gt;0.051,GH975&lt;0.1),0.1,IF(AND(GH975&gt;0.001,GH975&lt;0.05),0.05,GH975)))</f>
        <v>0</v>
      </c>
      <c r="GJ975" s="23">
        <f>GF975+GG975+GI975</f>
        <v>0</v>
      </c>
      <c r="GK975" s="15">
        <f>IF(HB974&gt;0,ROUND($GD$1*$GK$1,2),0)</f>
        <v>0</v>
      </c>
      <c r="GL975" s="22">
        <v>0</v>
      </c>
      <c r="GM975" s="22">
        <f>IF(HB974&gt;0,ROUND($GD$1*$GM$1,0),0)</f>
        <v>0</v>
      </c>
      <c r="GN975" s="22">
        <f>IF(HB974&gt;0,ROUND($GD$1*$GN$1,2),0)</f>
        <v>0</v>
      </c>
      <c r="GO975" s="22">
        <f>IF(HB974&gt;0,ROUND($GD$1*$GO$1,2),0)</f>
        <v>0</v>
      </c>
      <c r="GP975" s="22">
        <f>IF(HB974&gt;0,ROUND($GD$1*$GP$1,2),0)</f>
        <v>0</v>
      </c>
      <c r="GQ975" s="15">
        <f>IF(HB974&gt;0,GK975+SUM(GM975:GP975),0)</f>
        <v>0</v>
      </c>
      <c r="GR975" s="22">
        <f>IF(HB974&gt;0,ROUND(GQ975/12,2),0)</f>
        <v>0</v>
      </c>
      <c r="GS975" s="9">
        <f>INT(GR975)</f>
        <v>0</v>
      </c>
      <c r="GT975" s="23">
        <f>INT((GR975-GS975)*10)/10</f>
        <v>0</v>
      </c>
      <c r="GU975" s="17">
        <f>GR975-GS975-GT975</f>
        <v>0</v>
      </c>
      <c r="GV975" s="23">
        <f>IF(OR(GU975=0.05,GU975=0),GU975,IF(AND(GU975&gt;0.051,GU975&lt;0.1),0.1,IF(AND(GU975&gt;0.001,GU975&lt;0.05),0.05,GU975)))</f>
        <v>0</v>
      </c>
      <c r="GW975" s="23">
        <f>GS975+GT975+GV975</f>
        <v>0</v>
      </c>
      <c r="GX975">
        <f>IF(HB974&gt;0,GX974,0)</f>
        <v>0</v>
      </c>
      <c r="GY975" s="7">
        <f>ROUND(GD975+GJ975+GW975+GX975,2)</f>
        <v>0</v>
      </c>
      <c r="GZ975" s="7">
        <f>IF(AND(GY975&gt;0,GY976=0),GY975,0)</f>
        <v>0</v>
      </c>
      <c r="HA975" s="7">
        <f>IF(HB974&gt;0,HA974,0)</f>
        <v>0</v>
      </c>
      <c r="HB975" s="7">
        <f>IF(ROUND(GY975-HA975,2)&gt;0,ROUND(GY975-HA975,2),0)</f>
        <v>0</v>
      </c>
    </row>
    <row r="976" spans="1:235">
      <c r="BB976">
        <v>974</v>
      </c>
      <c r="BC976" s="7">
        <f>IF(BW975&gt;0,BC975-1000,BC975)</f>
        <v>0</v>
      </c>
      <c r="BD976" s="20">
        <f>IF(BW975&gt;0,ROUND(PMT($F$92/12,$F$96*12,-BC976),5),0)</f>
        <v>0</v>
      </c>
      <c r="BE976" s="15">
        <f>IF(BW975&gt;0,ROUND(BC976*$E$1/1000,2),0)</f>
        <v>0</v>
      </c>
      <c r="BF976" s="15">
        <f>IF(BW975&gt;0,ROUND(MIN(BC976,$F$168)*$BF$1,2),0)</f>
        <v>0</v>
      </c>
      <c r="BG976" s="22">
        <v>0</v>
      </c>
      <c r="BH976" s="22">
        <f>IF(BW975&gt;0,ROUND(MIN(BC976,$F$168)*$BH$1,0),0)</f>
        <v>0</v>
      </c>
      <c r="BI976" s="22">
        <f>IF(BW975&gt;0,ROUND(MIN(BC976,$F$168)*$BI$1,2),0)</f>
        <v>0</v>
      </c>
      <c r="BJ976" s="22">
        <f>IF(BW975&gt;0,ROUND(MIN(BC976,$F$168)*$BJ$1,2),0)</f>
        <v>0</v>
      </c>
      <c r="BK976" s="22">
        <f>IF(BW975&gt;0,ROUND(MIN(BC976,$F$168)*$BK$1,2),0)</f>
        <v>0</v>
      </c>
      <c r="BL976" s="15">
        <f>IF(BW975&gt;0,BF976+SUM(BH976:BK976),0)</f>
        <v>0</v>
      </c>
      <c r="BM976" s="22">
        <f>IF(BW975&gt;0,ROUND(BL976/12,2),0)</f>
        <v>0</v>
      </c>
      <c r="BN976" s="9">
        <f>INT(BM976)</f>
        <v>0</v>
      </c>
      <c r="BO976" s="23">
        <f>INT((BM976-BN976)*10)/10</f>
        <v>0</v>
      </c>
      <c r="BP976" s="17">
        <f>BM976-BN976-BO976</f>
        <v>0</v>
      </c>
      <c r="BQ976" s="23">
        <f>IF(OR(BP976=0.05,BP976=0),BP976,IF(AND(BP976&gt;0.051,BP976&lt;0.1),0.1,IF(AND(BP976&gt;0.001,BP976&lt;0.05),0.05,BP976)))</f>
        <v>0</v>
      </c>
      <c r="BR976" s="23">
        <f>BN976+BO976+BQ976</f>
        <v>0</v>
      </c>
      <c r="BS976">
        <f>IF(BW975&gt;0,BS975,0)</f>
        <v>0</v>
      </c>
      <c r="BT976" s="7">
        <f>SUM(BD976:BE976)+BR976+BS976</f>
        <v>0</v>
      </c>
      <c r="BU976" s="7">
        <f>IF(AND(BT976&gt;0,BT977=0),BT976,0)</f>
        <v>0</v>
      </c>
      <c r="BV976" s="7">
        <f>IF(BW975&gt;0,BV975,0)</f>
        <v>0</v>
      </c>
      <c r="BW976" s="7">
        <f>IF(ROUND(BT976-BV976,2)&gt;0,ROUND(BT976-BV976,2),0)</f>
        <v>0</v>
      </c>
      <c r="CB976">
        <v>974</v>
      </c>
      <c r="CC976" s="7">
        <f>IF(DB975&gt;0,CC975-1000,CC975)</f>
        <v>0</v>
      </c>
      <c r="CD976" s="20">
        <f>IF(DB975&gt;0,ROUND(PMT($F$92/12,$F$96*12,-CC976),5),0)</f>
        <v>0</v>
      </c>
      <c r="CE976" s="15">
        <f>IF(DB975&gt;0,ROUND(CC976*$CE$1/1000,2),0)</f>
        <v>0</v>
      </c>
      <c r="CF976" s="9">
        <f>INT(CE976)</f>
        <v>0</v>
      </c>
      <c r="CG976" s="23">
        <f>INT((CE976-CF976)*10)/10</f>
        <v>0</v>
      </c>
      <c r="CH976" s="17">
        <f>CE976-CF976-CG976</f>
        <v>0</v>
      </c>
      <c r="CI976" s="23">
        <f>IF(OR(CH976=0.05,CH976=0),CH976,IF(AND(CH976&gt;0.051,CH976&lt;0.1),0.1,IF(AND(CH976&gt;0.001,CH976&lt;0.05),0.05,CH976)))</f>
        <v>0</v>
      </c>
      <c r="CJ976" s="23">
        <f>CF976+CG976+CI976</f>
        <v>0</v>
      </c>
      <c r="CK976" s="15">
        <f>IF(DB975&gt;0,ROUND($CD$1*$CK$1,2),0)</f>
        <v>0</v>
      </c>
      <c r="CL976" s="22">
        <v>0</v>
      </c>
      <c r="CM976" s="22">
        <f>IF(DB975&gt;0,ROUND($CD$1*$CM$1,2),0)</f>
        <v>0</v>
      </c>
      <c r="CN976" s="22">
        <f>IF(DB975&gt;0,ROUND($CD$1*$CN$1,2),0)</f>
        <v>0</v>
      </c>
      <c r="CO976" s="22">
        <f>IF(DB975&gt;0,ROUND($CD$1*$CO$1,2),0)</f>
        <v>0</v>
      </c>
      <c r="CP976" s="22">
        <f>IF(DB975&gt;0,ROUND($CD$1*$CP$1,2),0)</f>
        <v>0</v>
      </c>
      <c r="CQ976" s="15">
        <f>IF(DB975&gt;0,CK976+SUM(CM976:CP976),0)</f>
        <v>0</v>
      </c>
      <c r="CR976" s="22">
        <f>IF(DB975&gt;0,ROUND(CQ976/12,2),0)</f>
        <v>0</v>
      </c>
      <c r="CS976" s="9">
        <f>INT(CR976)</f>
        <v>0</v>
      </c>
      <c r="CT976" s="23">
        <f>INT((CR976-CS976)*10)/10</f>
        <v>0</v>
      </c>
      <c r="CU976" s="17">
        <f>CR976-CS976-CT976</f>
        <v>0</v>
      </c>
      <c r="CV976" s="23">
        <f>IF(OR(CU976=0.05,CU976=0),CU976,IF(AND(CU976&gt;0.051,CU976&lt;0.1),0.1,IF(AND(CU976&gt;0.001,CU976&lt;0.05),0.05,CU976)))</f>
        <v>0</v>
      </c>
      <c r="CW976" s="23">
        <f>CS976+CT976+CV976</f>
        <v>0</v>
      </c>
      <c r="CX976">
        <f>IF(DB975&gt;0,CX975,0)</f>
        <v>0</v>
      </c>
      <c r="CY976" s="7">
        <f>ROUND(CD976+CJ976+CW976+CX976,2)</f>
        <v>0</v>
      </c>
      <c r="CZ976" s="7">
        <f>IF(AND(CY976&gt;0,CY977=0),CY976,0)</f>
        <v>0</v>
      </c>
      <c r="DA976" s="7">
        <f>IF(DB975&gt;0,DA975,0)</f>
        <v>0</v>
      </c>
      <c r="DB976" s="7">
        <f>IF(ROUND(CY976-DA976,2)&gt;0,ROUND(CY976-DA976,2),0)</f>
        <v>0</v>
      </c>
      <c r="EB976">
        <v>974</v>
      </c>
      <c r="EC976" s="7">
        <f>IF(FB975&gt;0,EC975-1000,EC975)</f>
        <v>0</v>
      </c>
      <c r="ED976" s="20">
        <f>IF(FB975&gt;0,ROUND(PMT($F$92/12,$F$96*12,-EC976),5),0)</f>
        <v>0</v>
      </c>
      <c r="EE976" s="15">
        <f>IF(FB975&gt;0,ROUND(EC976*$EE$1/1000,2),0)</f>
        <v>0</v>
      </c>
      <c r="EF976" s="9">
        <f>INT(EE976)</f>
        <v>0</v>
      </c>
      <c r="EG976" s="23">
        <f>INT((EE976-EF976)*10)/10</f>
        <v>0</v>
      </c>
      <c r="EH976" s="17">
        <f>EE976-EF976-EG976</f>
        <v>0</v>
      </c>
      <c r="EI976" s="23">
        <f>IF(OR(EH976=0.05,EH976=0),EH976,IF(AND(EH976&gt;0.051,EH976&lt;0.1),0.1,IF(AND(EH976&gt;0.001,EH976&lt;0.05),0.05,EH976)))</f>
        <v>0</v>
      </c>
      <c r="EJ976" s="23">
        <f>EF976+EG976+EI976</f>
        <v>0</v>
      </c>
      <c r="EK976" s="15">
        <f>IF(FB975&gt;0,ROUND($ED$1*$EK$1,2),0)</f>
        <v>0</v>
      </c>
      <c r="EL976" s="22">
        <v>0</v>
      </c>
      <c r="EM976" s="22">
        <f>IF(FB975&gt;0,ROUND($ED$1*$EM$1,0),0)</f>
        <v>0</v>
      </c>
      <c r="EN976" s="22">
        <f>IF(FB975&gt;0,ROUND($ED$1*$EN$1,2),0)</f>
        <v>0</v>
      </c>
      <c r="EO976" s="22">
        <f>IF(FB975&gt;0,ROUND($ED$1*$EO$1,2),0)</f>
        <v>0</v>
      </c>
      <c r="EP976" s="22">
        <f>IF(FB975&gt;0,ROUND($ED$1*$EP$1,2),0)</f>
        <v>0</v>
      </c>
      <c r="EQ976" s="15">
        <f>IF(FB975&gt;0,EK976+SUM(EM976:EP976),0)</f>
        <v>0</v>
      </c>
      <c r="ER976" s="22">
        <f>IF(FB975&gt;0,ROUND(EQ976/12,2),0)</f>
        <v>0</v>
      </c>
      <c r="ES976" s="9">
        <f>INT(ER976)</f>
        <v>0</v>
      </c>
      <c r="ET976" s="23">
        <f>INT((ER976-ES976)*10)/10</f>
        <v>0</v>
      </c>
      <c r="EU976" s="17">
        <f>ER976-ES976-ET976</f>
        <v>0</v>
      </c>
      <c r="EV976" s="23">
        <f>IF(OR(EU976=0.05,EU976=0),EU976,IF(AND(EU976&gt;0.051,EU976&lt;0.1),0.1,IF(AND(EU976&gt;0.001,EU976&lt;0.05),0.05,EU976)))</f>
        <v>0</v>
      </c>
      <c r="EW976" s="23">
        <f>ES976+ET976+EV976</f>
        <v>0</v>
      </c>
      <c r="EX976">
        <f>IF(FB975&gt;0,EX975,0)</f>
        <v>0</v>
      </c>
      <c r="EY976" s="7">
        <f>ROUND(ED976+EJ976+EW976+EX976,2)</f>
        <v>0</v>
      </c>
      <c r="EZ976" s="7">
        <f>IF(AND(EY976&gt;0,EY977=0),EY976,0)</f>
        <v>0</v>
      </c>
      <c r="FA976" s="7">
        <f>IF(FB975&gt;0,FA975,0)</f>
        <v>0</v>
      </c>
      <c r="FB976" s="7">
        <f>IF(ROUND(EY976-FA976,2)&gt;0,ROUND(EY976-FA976,2),0)</f>
        <v>0</v>
      </c>
      <c r="GB976">
        <v>974</v>
      </c>
      <c r="GC976" s="7">
        <f>IF(HB975&gt;0,GC975-1000,GC975)</f>
        <v>0</v>
      </c>
      <c r="GD976" s="20">
        <f>IF(HB975&gt;0,ROUND(PMT($F$92/12,$F$96*12,-GC976),5),0)</f>
        <v>0</v>
      </c>
      <c r="GE976" s="15">
        <f>IF(HB975&gt;0,ROUND(GC976*$GE$1/1000,2),0)</f>
        <v>0</v>
      </c>
      <c r="GF976" s="9">
        <f>INT(GE976)</f>
        <v>0</v>
      </c>
      <c r="GG976" s="23">
        <f>INT((GE976-GF976)*10)/10</f>
        <v>0</v>
      </c>
      <c r="GH976" s="17">
        <f>GE976-GF976-GG976</f>
        <v>0</v>
      </c>
      <c r="GI976" s="23">
        <f>IF(OR(GH976=0.05,GH976=0),GH976,IF(AND(GH976&gt;0.051,GH976&lt;0.1),0.1,IF(AND(GH976&gt;0.001,GH976&lt;0.05),0.05,GH976)))</f>
        <v>0</v>
      </c>
      <c r="GJ976" s="23">
        <f>GF976+GG976+GI976</f>
        <v>0</v>
      </c>
      <c r="GK976" s="15">
        <f>IF(HB975&gt;0,ROUND($GD$1*$GK$1,2),0)</f>
        <v>0</v>
      </c>
      <c r="GL976" s="22">
        <v>0</v>
      </c>
      <c r="GM976" s="22">
        <f>IF(HB975&gt;0,ROUND($GD$1*$GM$1,0),0)</f>
        <v>0</v>
      </c>
      <c r="GN976" s="22">
        <f>IF(HB975&gt;0,ROUND($GD$1*$GN$1,2),0)</f>
        <v>0</v>
      </c>
      <c r="GO976" s="22">
        <f>IF(HB975&gt;0,ROUND($GD$1*$GO$1,2),0)</f>
        <v>0</v>
      </c>
      <c r="GP976" s="22">
        <f>IF(HB975&gt;0,ROUND($GD$1*$GP$1,2),0)</f>
        <v>0</v>
      </c>
      <c r="GQ976" s="15">
        <f>IF(HB975&gt;0,GK976+SUM(GM976:GP976),0)</f>
        <v>0</v>
      </c>
      <c r="GR976" s="22">
        <f>IF(HB975&gt;0,ROUND(GQ976/12,2),0)</f>
        <v>0</v>
      </c>
      <c r="GS976" s="9">
        <f>INT(GR976)</f>
        <v>0</v>
      </c>
      <c r="GT976" s="23">
        <f>INT((GR976-GS976)*10)/10</f>
        <v>0</v>
      </c>
      <c r="GU976" s="17">
        <f>GR976-GS976-GT976</f>
        <v>0</v>
      </c>
      <c r="GV976" s="23">
        <f>IF(OR(GU976=0.05,GU976=0),GU976,IF(AND(GU976&gt;0.051,GU976&lt;0.1),0.1,IF(AND(GU976&gt;0.001,GU976&lt;0.05),0.05,GU976)))</f>
        <v>0</v>
      </c>
      <c r="GW976" s="23">
        <f>GS976+GT976+GV976</f>
        <v>0</v>
      </c>
      <c r="GX976">
        <f>IF(HB975&gt;0,GX975,0)</f>
        <v>0</v>
      </c>
      <c r="GY976" s="7">
        <f>ROUND(GD976+GJ976+GW976+GX976,2)</f>
        <v>0</v>
      </c>
      <c r="GZ976" s="7">
        <f>IF(AND(GY976&gt;0,GY977=0),GY976,0)</f>
        <v>0</v>
      </c>
      <c r="HA976" s="7">
        <f>IF(HB975&gt;0,HA975,0)</f>
        <v>0</v>
      </c>
      <c r="HB976" s="7">
        <f>IF(ROUND(GY976-HA976,2)&gt;0,ROUND(GY976-HA976,2),0)</f>
        <v>0</v>
      </c>
    </row>
    <row r="977" spans="1:235">
      <c r="BB977">
        <v>975</v>
      </c>
      <c r="BC977" s="7">
        <f>IF(BW976&gt;0,BC976-1000,BC976)</f>
        <v>0</v>
      </c>
      <c r="BD977" s="20">
        <f>IF(BW976&gt;0,ROUND(PMT($F$92/12,$F$96*12,-BC977),5),0)</f>
        <v>0</v>
      </c>
      <c r="BE977" s="15">
        <f>IF(BW976&gt;0,ROUND(BC977*$E$1/1000,2),0)</f>
        <v>0</v>
      </c>
      <c r="BF977" s="15">
        <f>IF(BW976&gt;0,ROUND(MIN(BC977,$F$168)*$BF$1,2),0)</f>
        <v>0</v>
      </c>
      <c r="BG977" s="22">
        <v>0</v>
      </c>
      <c r="BH977" s="22">
        <f>IF(BW976&gt;0,ROUND(MIN(BC977,$F$168)*$BH$1,0),0)</f>
        <v>0</v>
      </c>
      <c r="BI977" s="22">
        <f>IF(BW976&gt;0,ROUND(MIN(BC977,$F$168)*$BI$1,2),0)</f>
        <v>0</v>
      </c>
      <c r="BJ977" s="22">
        <f>IF(BW976&gt;0,ROUND(MIN(BC977,$F$168)*$BJ$1,2),0)</f>
        <v>0</v>
      </c>
      <c r="BK977" s="22">
        <f>IF(BW976&gt;0,ROUND(MIN(BC977,$F$168)*$BK$1,2),0)</f>
        <v>0</v>
      </c>
      <c r="BL977" s="15">
        <f>IF(BW976&gt;0,BF977+SUM(BH977:BK977),0)</f>
        <v>0</v>
      </c>
      <c r="BM977" s="22">
        <f>IF(BW976&gt;0,ROUND(BL977/12,2),0)</f>
        <v>0</v>
      </c>
      <c r="BN977" s="9">
        <f>INT(BM977)</f>
        <v>0</v>
      </c>
      <c r="BO977" s="23">
        <f>INT((BM977-BN977)*10)/10</f>
        <v>0</v>
      </c>
      <c r="BP977" s="17">
        <f>BM977-BN977-BO977</f>
        <v>0</v>
      </c>
      <c r="BQ977" s="23">
        <f>IF(OR(BP977=0.05,BP977=0),BP977,IF(AND(BP977&gt;0.051,BP977&lt;0.1),0.1,IF(AND(BP977&gt;0.001,BP977&lt;0.05),0.05,BP977)))</f>
        <v>0</v>
      </c>
      <c r="BR977" s="23">
        <f>BN977+BO977+BQ977</f>
        <v>0</v>
      </c>
      <c r="BS977">
        <f>IF(BW976&gt;0,BS976,0)</f>
        <v>0</v>
      </c>
      <c r="BT977" s="7">
        <f>SUM(BD977:BE977)+BR977+BS977</f>
        <v>0</v>
      </c>
      <c r="BU977" s="7">
        <f>IF(AND(BT977&gt;0,BT978=0),BT977,0)</f>
        <v>0</v>
      </c>
      <c r="BV977" s="7">
        <f>IF(BW976&gt;0,BV976,0)</f>
        <v>0</v>
      </c>
      <c r="BW977" s="7">
        <f>IF(ROUND(BT977-BV977,2)&gt;0,ROUND(BT977-BV977,2),0)</f>
        <v>0</v>
      </c>
      <c r="CB977">
        <v>975</v>
      </c>
      <c r="CC977" s="7">
        <f>IF(DB976&gt;0,CC976-1000,CC976)</f>
        <v>0</v>
      </c>
      <c r="CD977" s="20">
        <f>IF(DB976&gt;0,ROUND(PMT($F$92/12,$F$96*12,-CC977),5),0)</f>
        <v>0</v>
      </c>
      <c r="CE977" s="15">
        <f>IF(DB976&gt;0,ROUND(CC977*$CE$1/1000,2),0)</f>
        <v>0</v>
      </c>
      <c r="CF977" s="9">
        <f>INT(CE977)</f>
        <v>0</v>
      </c>
      <c r="CG977" s="23">
        <f>INT((CE977-CF977)*10)/10</f>
        <v>0</v>
      </c>
      <c r="CH977" s="17">
        <f>CE977-CF977-CG977</f>
        <v>0</v>
      </c>
      <c r="CI977" s="23">
        <f>IF(OR(CH977=0.05,CH977=0),CH977,IF(AND(CH977&gt;0.051,CH977&lt;0.1),0.1,IF(AND(CH977&gt;0.001,CH977&lt;0.05),0.05,CH977)))</f>
        <v>0</v>
      </c>
      <c r="CJ977" s="23">
        <f>CF977+CG977+CI977</f>
        <v>0</v>
      </c>
      <c r="CK977" s="15">
        <f>IF(DB976&gt;0,ROUND($CD$1*$CK$1,2),0)</f>
        <v>0</v>
      </c>
      <c r="CL977" s="22">
        <v>0</v>
      </c>
      <c r="CM977" s="22">
        <f>IF(DB976&gt;0,ROUND($CD$1*$CM$1,2),0)</f>
        <v>0</v>
      </c>
      <c r="CN977" s="22">
        <f>IF(DB976&gt;0,ROUND($CD$1*$CN$1,2),0)</f>
        <v>0</v>
      </c>
      <c r="CO977" s="22">
        <f>IF(DB976&gt;0,ROUND($CD$1*$CO$1,2),0)</f>
        <v>0</v>
      </c>
      <c r="CP977" s="22">
        <f>IF(DB976&gt;0,ROUND($CD$1*$CP$1,2),0)</f>
        <v>0</v>
      </c>
      <c r="CQ977" s="15">
        <f>IF(DB976&gt;0,CK977+SUM(CM977:CP977),0)</f>
        <v>0</v>
      </c>
      <c r="CR977" s="22">
        <f>IF(DB976&gt;0,ROUND(CQ977/12,2),0)</f>
        <v>0</v>
      </c>
      <c r="CS977" s="9">
        <f>INT(CR977)</f>
        <v>0</v>
      </c>
      <c r="CT977" s="23">
        <f>INT((CR977-CS977)*10)/10</f>
        <v>0</v>
      </c>
      <c r="CU977" s="17">
        <f>CR977-CS977-CT977</f>
        <v>0</v>
      </c>
      <c r="CV977" s="23">
        <f>IF(OR(CU977=0.05,CU977=0),CU977,IF(AND(CU977&gt;0.051,CU977&lt;0.1),0.1,IF(AND(CU977&gt;0.001,CU977&lt;0.05),0.05,CU977)))</f>
        <v>0</v>
      </c>
      <c r="CW977" s="23">
        <f>CS977+CT977+CV977</f>
        <v>0</v>
      </c>
      <c r="CX977">
        <f>IF(DB976&gt;0,CX976,0)</f>
        <v>0</v>
      </c>
      <c r="CY977" s="7">
        <f>ROUND(CD977+CJ977+CW977+CX977,2)</f>
        <v>0</v>
      </c>
      <c r="CZ977" s="7">
        <f>IF(AND(CY977&gt;0,CY978=0),CY977,0)</f>
        <v>0</v>
      </c>
      <c r="DA977" s="7">
        <f>IF(DB976&gt;0,DA976,0)</f>
        <v>0</v>
      </c>
      <c r="DB977" s="7">
        <f>IF(ROUND(CY977-DA977,2)&gt;0,ROUND(CY977-DA977,2),0)</f>
        <v>0</v>
      </c>
      <c r="EB977">
        <v>975</v>
      </c>
      <c r="EC977" s="7">
        <f>IF(FB976&gt;0,EC976-1000,EC976)</f>
        <v>0</v>
      </c>
      <c r="ED977" s="20">
        <f>IF(FB976&gt;0,ROUND(PMT($F$92/12,$F$96*12,-EC977),5),0)</f>
        <v>0</v>
      </c>
      <c r="EE977" s="15">
        <f>IF(FB976&gt;0,ROUND(EC977*$EE$1/1000,2),0)</f>
        <v>0</v>
      </c>
      <c r="EF977" s="9">
        <f>INT(EE977)</f>
        <v>0</v>
      </c>
      <c r="EG977" s="23">
        <f>INT((EE977-EF977)*10)/10</f>
        <v>0</v>
      </c>
      <c r="EH977" s="17">
        <f>EE977-EF977-EG977</f>
        <v>0</v>
      </c>
      <c r="EI977" s="23">
        <f>IF(OR(EH977=0.05,EH977=0),EH977,IF(AND(EH977&gt;0.051,EH977&lt;0.1),0.1,IF(AND(EH977&gt;0.001,EH977&lt;0.05),0.05,EH977)))</f>
        <v>0</v>
      </c>
      <c r="EJ977" s="23">
        <f>EF977+EG977+EI977</f>
        <v>0</v>
      </c>
      <c r="EK977" s="15">
        <f>IF(FB976&gt;0,ROUND($ED$1*$EK$1,2),0)</f>
        <v>0</v>
      </c>
      <c r="EL977" s="22">
        <v>0</v>
      </c>
      <c r="EM977" s="22">
        <f>IF(FB976&gt;0,ROUND($ED$1*$EM$1,0),0)</f>
        <v>0</v>
      </c>
      <c r="EN977" s="22">
        <f>IF(FB976&gt;0,ROUND($ED$1*$EN$1,2),0)</f>
        <v>0</v>
      </c>
      <c r="EO977" s="22">
        <f>IF(FB976&gt;0,ROUND($ED$1*$EO$1,2),0)</f>
        <v>0</v>
      </c>
      <c r="EP977" s="22">
        <f>IF(FB976&gt;0,ROUND($ED$1*$EP$1,2),0)</f>
        <v>0</v>
      </c>
      <c r="EQ977" s="15">
        <f>IF(FB976&gt;0,EK977+SUM(EM977:EP977),0)</f>
        <v>0</v>
      </c>
      <c r="ER977" s="22">
        <f>IF(FB976&gt;0,ROUND(EQ977/12,2),0)</f>
        <v>0</v>
      </c>
      <c r="ES977" s="9">
        <f>INT(ER977)</f>
        <v>0</v>
      </c>
      <c r="ET977" s="23">
        <f>INT((ER977-ES977)*10)/10</f>
        <v>0</v>
      </c>
      <c r="EU977" s="17">
        <f>ER977-ES977-ET977</f>
        <v>0</v>
      </c>
      <c r="EV977" s="23">
        <f>IF(OR(EU977=0.05,EU977=0),EU977,IF(AND(EU977&gt;0.051,EU977&lt;0.1),0.1,IF(AND(EU977&gt;0.001,EU977&lt;0.05),0.05,EU977)))</f>
        <v>0</v>
      </c>
      <c r="EW977" s="23">
        <f>ES977+ET977+EV977</f>
        <v>0</v>
      </c>
      <c r="EX977">
        <f>IF(FB976&gt;0,EX976,0)</f>
        <v>0</v>
      </c>
      <c r="EY977" s="7">
        <f>ROUND(ED977+EJ977+EW977+EX977,2)</f>
        <v>0</v>
      </c>
      <c r="EZ977" s="7">
        <f>IF(AND(EY977&gt;0,EY978=0),EY977,0)</f>
        <v>0</v>
      </c>
      <c r="FA977" s="7">
        <f>IF(FB976&gt;0,FA976,0)</f>
        <v>0</v>
      </c>
      <c r="FB977" s="7">
        <f>IF(ROUND(EY977-FA977,2)&gt;0,ROUND(EY977-FA977,2),0)</f>
        <v>0</v>
      </c>
      <c r="GB977">
        <v>975</v>
      </c>
      <c r="GC977" s="7">
        <f>IF(HB976&gt;0,GC976-1000,GC976)</f>
        <v>0</v>
      </c>
      <c r="GD977" s="20">
        <f>IF(HB976&gt;0,ROUND(PMT($F$92/12,$F$96*12,-GC977),5),0)</f>
        <v>0</v>
      </c>
      <c r="GE977" s="15">
        <f>IF(HB976&gt;0,ROUND(GC977*$GE$1/1000,2),0)</f>
        <v>0</v>
      </c>
      <c r="GF977" s="9">
        <f>INT(GE977)</f>
        <v>0</v>
      </c>
      <c r="GG977" s="23">
        <f>INT((GE977-GF977)*10)/10</f>
        <v>0</v>
      </c>
      <c r="GH977" s="17">
        <f>GE977-GF977-GG977</f>
        <v>0</v>
      </c>
      <c r="GI977" s="23">
        <f>IF(OR(GH977=0.05,GH977=0),GH977,IF(AND(GH977&gt;0.051,GH977&lt;0.1),0.1,IF(AND(GH977&gt;0.001,GH977&lt;0.05),0.05,GH977)))</f>
        <v>0</v>
      </c>
      <c r="GJ977" s="23">
        <f>GF977+GG977+GI977</f>
        <v>0</v>
      </c>
      <c r="GK977" s="15">
        <f>IF(HB976&gt;0,ROUND($GD$1*$GK$1,2),0)</f>
        <v>0</v>
      </c>
      <c r="GL977" s="22">
        <v>0</v>
      </c>
      <c r="GM977" s="22">
        <f>IF(HB976&gt;0,ROUND($GD$1*$GM$1,0),0)</f>
        <v>0</v>
      </c>
      <c r="GN977" s="22">
        <f>IF(HB976&gt;0,ROUND($GD$1*$GN$1,2),0)</f>
        <v>0</v>
      </c>
      <c r="GO977" s="22">
        <f>IF(HB976&gt;0,ROUND($GD$1*$GO$1,2),0)</f>
        <v>0</v>
      </c>
      <c r="GP977" s="22">
        <f>IF(HB976&gt;0,ROUND($GD$1*$GP$1,2),0)</f>
        <v>0</v>
      </c>
      <c r="GQ977" s="15">
        <f>IF(HB976&gt;0,GK977+SUM(GM977:GP977),0)</f>
        <v>0</v>
      </c>
      <c r="GR977" s="22">
        <f>IF(HB976&gt;0,ROUND(GQ977/12,2),0)</f>
        <v>0</v>
      </c>
      <c r="GS977" s="9">
        <f>INT(GR977)</f>
        <v>0</v>
      </c>
      <c r="GT977" s="23">
        <f>INT((GR977-GS977)*10)/10</f>
        <v>0</v>
      </c>
      <c r="GU977" s="17">
        <f>GR977-GS977-GT977</f>
        <v>0</v>
      </c>
      <c r="GV977" s="23">
        <f>IF(OR(GU977=0.05,GU977=0),GU977,IF(AND(GU977&gt;0.051,GU977&lt;0.1),0.1,IF(AND(GU977&gt;0.001,GU977&lt;0.05),0.05,GU977)))</f>
        <v>0</v>
      </c>
      <c r="GW977" s="23">
        <f>GS977+GT977+GV977</f>
        <v>0</v>
      </c>
      <c r="GX977">
        <f>IF(HB976&gt;0,GX976,0)</f>
        <v>0</v>
      </c>
      <c r="GY977" s="7">
        <f>ROUND(GD977+GJ977+GW977+GX977,2)</f>
        <v>0</v>
      </c>
      <c r="GZ977" s="7">
        <f>IF(AND(GY977&gt;0,GY978=0),GY977,0)</f>
        <v>0</v>
      </c>
      <c r="HA977" s="7">
        <f>IF(HB976&gt;0,HA976,0)</f>
        <v>0</v>
      </c>
      <c r="HB977" s="7">
        <f>IF(ROUND(GY977-HA977,2)&gt;0,ROUND(GY977-HA977,2),0)</f>
        <v>0</v>
      </c>
    </row>
    <row r="978" spans="1:235">
      <c r="BB978">
        <v>976</v>
      </c>
      <c r="BC978" s="7">
        <f>IF(BW977&gt;0,BC977-1000,BC977)</f>
        <v>0</v>
      </c>
      <c r="BD978" s="20">
        <f>IF(BW977&gt;0,ROUND(PMT($F$92/12,$F$96*12,-BC978),5),0)</f>
        <v>0</v>
      </c>
      <c r="BE978" s="15">
        <f>IF(BW977&gt;0,ROUND(BC978*$E$1/1000,2),0)</f>
        <v>0</v>
      </c>
      <c r="BF978" s="15">
        <f>IF(BW977&gt;0,ROUND(MIN(BC978,$F$168)*$BF$1,2),0)</f>
        <v>0</v>
      </c>
      <c r="BG978" s="22">
        <v>0</v>
      </c>
      <c r="BH978" s="22">
        <f>IF(BW977&gt;0,ROUND(MIN(BC978,$F$168)*$BH$1,0),0)</f>
        <v>0</v>
      </c>
      <c r="BI978" s="22">
        <f>IF(BW977&gt;0,ROUND(MIN(BC978,$F$168)*$BI$1,2),0)</f>
        <v>0</v>
      </c>
      <c r="BJ978" s="22">
        <f>IF(BW977&gt;0,ROUND(MIN(BC978,$F$168)*$BJ$1,2),0)</f>
        <v>0</v>
      </c>
      <c r="BK978" s="22">
        <f>IF(BW977&gt;0,ROUND(MIN(BC978,$F$168)*$BK$1,2),0)</f>
        <v>0</v>
      </c>
      <c r="BL978" s="15">
        <f>IF(BW977&gt;0,BF978+SUM(BH978:BK978),0)</f>
        <v>0</v>
      </c>
      <c r="BM978" s="22">
        <f>IF(BW977&gt;0,ROUND(BL978/12,2),0)</f>
        <v>0</v>
      </c>
      <c r="BN978" s="9">
        <f>INT(BM978)</f>
        <v>0</v>
      </c>
      <c r="BO978" s="23">
        <f>INT((BM978-BN978)*10)/10</f>
        <v>0</v>
      </c>
      <c r="BP978" s="17">
        <f>BM978-BN978-BO978</f>
        <v>0</v>
      </c>
      <c r="BQ978" s="23">
        <f>IF(OR(BP978=0.05,BP978=0),BP978,IF(AND(BP978&gt;0.051,BP978&lt;0.1),0.1,IF(AND(BP978&gt;0.001,BP978&lt;0.05),0.05,BP978)))</f>
        <v>0</v>
      </c>
      <c r="BR978" s="23">
        <f>BN978+BO978+BQ978</f>
        <v>0</v>
      </c>
      <c r="BS978">
        <f>IF(BW977&gt;0,BS977,0)</f>
        <v>0</v>
      </c>
      <c r="BT978" s="7">
        <f>SUM(BD978:BE978)+BR978+BS978</f>
        <v>0</v>
      </c>
      <c r="BU978" s="7">
        <f>IF(AND(BT978&gt;0,BT979=0),BT978,0)</f>
        <v>0</v>
      </c>
      <c r="BV978" s="7">
        <f>IF(BW977&gt;0,BV977,0)</f>
        <v>0</v>
      </c>
      <c r="BW978" s="7">
        <f>IF(ROUND(BT978-BV978,2)&gt;0,ROUND(BT978-BV978,2),0)</f>
        <v>0</v>
      </c>
      <c r="CB978">
        <v>976</v>
      </c>
      <c r="CC978" s="7">
        <f>IF(DB977&gt;0,CC977-1000,CC977)</f>
        <v>0</v>
      </c>
      <c r="CD978" s="20">
        <f>IF(DB977&gt;0,ROUND(PMT($F$92/12,$F$96*12,-CC978),5),0)</f>
        <v>0</v>
      </c>
      <c r="CE978" s="15">
        <f>IF(DB977&gt;0,ROUND(CC978*$CE$1/1000,2),0)</f>
        <v>0</v>
      </c>
      <c r="CF978" s="9">
        <f>INT(CE978)</f>
        <v>0</v>
      </c>
      <c r="CG978" s="23">
        <f>INT((CE978-CF978)*10)/10</f>
        <v>0</v>
      </c>
      <c r="CH978" s="17">
        <f>CE978-CF978-CG978</f>
        <v>0</v>
      </c>
      <c r="CI978" s="23">
        <f>IF(OR(CH978=0.05,CH978=0),CH978,IF(AND(CH978&gt;0.051,CH978&lt;0.1),0.1,IF(AND(CH978&gt;0.001,CH978&lt;0.05),0.05,CH978)))</f>
        <v>0</v>
      </c>
      <c r="CJ978" s="23">
        <f>CF978+CG978+CI978</f>
        <v>0</v>
      </c>
      <c r="CK978" s="15">
        <f>IF(DB977&gt;0,ROUND($CD$1*$CK$1,2),0)</f>
        <v>0</v>
      </c>
      <c r="CL978" s="22">
        <v>0</v>
      </c>
      <c r="CM978" s="22">
        <f>IF(DB977&gt;0,ROUND($CD$1*$CM$1,2),0)</f>
        <v>0</v>
      </c>
      <c r="CN978" s="22">
        <f>IF(DB977&gt;0,ROUND($CD$1*$CN$1,2),0)</f>
        <v>0</v>
      </c>
      <c r="CO978" s="22">
        <f>IF(DB977&gt;0,ROUND($CD$1*$CO$1,2),0)</f>
        <v>0</v>
      </c>
      <c r="CP978" s="22">
        <f>IF(DB977&gt;0,ROUND($CD$1*$CP$1,2),0)</f>
        <v>0</v>
      </c>
      <c r="CQ978" s="15">
        <f>IF(DB977&gt;0,CK978+SUM(CM978:CP978),0)</f>
        <v>0</v>
      </c>
      <c r="CR978" s="22">
        <f>IF(DB977&gt;0,ROUND(CQ978/12,2),0)</f>
        <v>0</v>
      </c>
      <c r="CS978" s="9">
        <f>INT(CR978)</f>
        <v>0</v>
      </c>
      <c r="CT978" s="23">
        <f>INT((CR978-CS978)*10)/10</f>
        <v>0</v>
      </c>
      <c r="CU978" s="17">
        <f>CR978-CS978-CT978</f>
        <v>0</v>
      </c>
      <c r="CV978" s="23">
        <f>IF(OR(CU978=0.05,CU978=0),CU978,IF(AND(CU978&gt;0.051,CU978&lt;0.1),0.1,IF(AND(CU978&gt;0.001,CU978&lt;0.05),0.05,CU978)))</f>
        <v>0</v>
      </c>
      <c r="CW978" s="23">
        <f>CS978+CT978+CV978</f>
        <v>0</v>
      </c>
      <c r="CX978">
        <f>IF(DB977&gt;0,CX977,0)</f>
        <v>0</v>
      </c>
      <c r="CY978" s="7">
        <f>ROUND(CD978+CJ978+CW978+CX978,2)</f>
        <v>0</v>
      </c>
      <c r="CZ978" s="7">
        <f>IF(AND(CY978&gt;0,CY979=0),CY978,0)</f>
        <v>0</v>
      </c>
      <c r="DA978" s="7">
        <f>IF(DB977&gt;0,DA977,0)</f>
        <v>0</v>
      </c>
      <c r="DB978" s="7">
        <f>IF(ROUND(CY978-DA978,2)&gt;0,ROUND(CY978-DA978,2),0)</f>
        <v>0</v>
      </c>
      <c r="EB978">
        <v>976</v>
      </c>
      <c r="EC978" s="7">
        <f>IF(FB977&gt;0,EC977-1000,EC977)</f>
        <v>0</v>
      </c>
      <c r="ED978" s="20">
        <f>IF(FB977&gt;0,ROUND(PMT($F$92/12,$F$96*12,-EC978),5),0)</f>
        <v>0</v>
      </c>
      <c r="EE978" s="15">
        <f>IF(FB977&gt;0,ROUND(EC978*$EE$1/1000,2),0)</f>
        <v>0</v>
      </c>
      <c r="EF978" s="9">
        <f>INT(EE978)</f>
        <v>0</v>
      </c>
      <c r="EG978" s="23">
        <f>INT((EE978-EF978)*10)/10</f>
        <v>0</v>
      </c>
      <c r="EH978" s="17">
        <f>EE978-EF978-EG978</f>
        <v>0</v>
      </c>
      <c r="EI978" s="23">
        <f>IF(OR(EH978=0.05,EH978=0),EH978,IF(AND(EH978&gt;0.051,EH978&lt;0.1),0.1,IF(AND(EH978&gt;0.001,EH978&lt;0.05),0.05,EH978)))</f>
        <v>0</v>
      </c>
      <c r="EJ978" s="23">
        <f>EF978+EG978+EI978</f>
        <v>0</v>
      </c>
      <c r="EK978" s="15">
        <f>IF(FB977&gt;0,ROUND($ED$1*$EK$1,2),0)</f>
        <v>0</v>
      </c>
      <c r="EL978" s="22">
        <v>0</v>
      </c>
      <c r="EM978" s="22">
        <f>IF(FB977&gt;0,ROUND($ED$1*$EM$1,0),0)</f>
        <v>0</v>
      </c>
      <c r="EN978" s="22">
        <f>IF(FB977&gt;0,ROUND($ED$1*$EN$1,2),0)</f>
        <v>0</v>
      </c>
      <c r="EO978" s="22">
        <f>IF(FB977&gt;0,ROUND($ED$1*$EO$1,2),0)</f>
        <v>0</v>
      </c>
      <c r="EP978" s="22">
        <f>IF(FB977&gt;0,ROUND($ED$1*$EP$1,2),0)</f>
        <v>0</v>
      </c>
      <c r="EQ978" s="15">
        <f>IF(FB977&gt;0,EK978+SUM(EM978:EP978),0)</f>
        <v>0</v>
      </c>
      <c r="ER978" s="22">
        <f>IF(FB977&gt;0,ROUND(EQ978/12,2),0)</f>
        <v>0</v>
      </c>
      <c r="ES978" s="9">
        <f>INT(ER978)</f>
        <v>0</v>
      </c>
      <c r="ET978" s="23">
        <f>INT((ER978-ES978)*10)/10</f>
        <v>0</v>
      </c>
      <c r="EU978" s="17">
        <f>ER978-ES978-ET978</f>
        <v>0</v>
      </c>
      <c r="EV978" s="23">
        <f>IF(OR(EU978=0.05,EU978=0),EU978,IF(AND(EU978&gt;0.051,EU978&lt;0.1),0.1,IF(AND(EU978&gt;0.001,EU978&lt;0.05),0.05,EU978)))</f>
        <v>0</v>
      </c>
      <c r="EW978" s="23">
        <f>ES978+ET978+EV978</f>
        <v>0</v>
      </c>
      <c r="EX978">
        <f>IF(FB977&gt;0,EX977,0)</f>
        <v>0</v>
      </c>
      <c r="EY978" s="7">
        <f>ROUND(ED978+EJ978+EW978+EX978,2)</f>
        <v>0</v>
      </c>
      <c r="EZ978" s="7">
        <f>IF(AND(EY978&gt;0,EY979=0),EY978,0)</f>
        <v>0</v>
      </c>
      <c r="FA978" s="7">
        <f>IF(FB977&gt;0,FA977,0)</f>
        <v>0</v>
      </c>
      <c r="FB978" s="7">
        <f>IF(ROUND(EY978-FA978,2)&gt;0,ROUND(EY978-FA978,2),0)</f>
        <v>0</v>
      </c>
      <c r="GB978">
        <v>976</v>
      </c>
      <c r="GC978" s="7">
        <f>IF(HB977&gt;0,GC977-1000,GC977)</f>
        <v>0</v>
      </c>
      <c r="GD978" s="20">
        <f>IF(HB977&gt;0,ROUND(PMT($F$92/12,$F$96*12,-GC978),5),0)</f>
        <v>0</v>
      </c>
      <c r="GE978" s="15">
        <f>IF(HB977&gt;0,ROUND(GC978*$GE$1/1000,2),0)</f>
        <v>0</v>
      </c>
      <c r="GF978" s="9">
        <f>INT(GE978)</f>
        <v>0</v>
      </c>
      <c r="GG978" s="23">
        <f>INT((GE978-GF978)*10)/10</f>
        <v>0</v>
      </c>
      <c r="GH978" s="17">
        <f>GE978-GF978-GG978</f>
        <v>0</v>
      </c>
      <c r="GI978" s="23">
        <f>IF(OR(GH978=0.05,GH978=0),GH978,IF(AND(GH978&gt;0.051,GH978&lt;0.1),0.1,IF(AND(GH978&gt;0.001,GH978&lt;0.05),0.05,GH978)))</f>
        <v>0</v>
      </c>
      <c r="GJ978" s="23">
        <f>GF978+GG978+GI978</f>
        <v>0</v>
      </c>
      <c r="GK978" s="15">
        <f>IF(HB977&gt;0,ROUND($GD$1*$GK$1,2),0)</f>
        <v>0</v>
      </c>
      <c r="GL978" s="22">
        <v>0</v>
      </c>
      <c r="GM978" s="22">
        <f>IF(HB977&gt;0,ROUND($GD$1*$GM$1,0),0)</f>
        <v>0</v>
      </c>
      <c r="GN978" s="22">
        <f>IF(HB977&gt;0,ROUND($GD$1*$GN$1,2),0)</f>
        <v>0</v>
      </c>
      <c r="GO978" s="22">
        <f>IF(HB977&gt;0,ROUND($GD$1*$GO$1,2),0)</f>
        <v>0</v>
      </c>
      <c r="GP978" s="22">
        <f>IF(HB977&gt;0,ROUND($GD$1*$GP$1,2),0)</f>
        <v>0</v>
      </c>
      <c r="GQ978" s="15">
        <f>IF(HB977&gt;0,GK978+SUM(GM978:GP978),0)</f>
        <v>0</v>
      </c>
      <c r="GR978" s="22">
        <f>IF(HB977&gt;0,ROUND(GQ978/12,2),0)</f>
        <v>0</v>
      </c>
      <c r="GS978" s="9">
        <f>INT(GR978)</f>
        <v>0</v>
      </c>
      <c r="GT978" s="23">
        <f>INT((GR978-GS978)*10)/10</f>
        <v>0</v>
      </c>
      <c r="GU978" s="17">
        <f>GR978-GS978-GT978</f>
        <v>0</v>
      </c>
      <c r="GV978" s="23">
        <f>IF(OR(GU978=0.05,GU978=0),GU978,IF(AND(GU978&gt;0.051,GU978&lt;0.1),0.1,IF(AND(GU978&gt;0.001,GU978&lt;0.05),0.05,GU978)))</f>
        <v>0</v>
      </c>
      <c r="GW978" s="23">
        <f>GS978+GT978+GV978</f>
        <v>0</v>
      </c>
      <c r="GX978">
        <f>IF(HB977&gt;0,GX977,0)</f>
        <v>0</v>
      </c>
      <c r="GY978" s="7">
        <f>ROUND(GD978+GJ978+GW978+GX978,2)</f>
        <v>0</v>
      </c>
      <c r="GZ978" s="7">
        <f>IF(AND(GY978&gt;0,GY979=0),GY978,0)</f>
        <v>0</v>
      </c>
      <c r="HA978" s="7">
        <f>IF(HB977&gt;0,HA977,0)</f>
        <v>0</v>
      </c>
      <c r="HB978" s="7">
        <f>IF(ROUND(GY978-HA978,2)&gt;0,ROUND(GY978-HA978,2),0)</f>
        <v>0</v>
      </c>
    </row>
    <row r="979" spans="1:235">
      <c r="BB979">
        <v>977</v>
      </c>
      <c r="BC979" s="7">
        <f>IF(BW978&gt;0,BC978-1000,BC978)</f>
        <v>0</v>
      </c>
      <c r="BD979" s="20">
        <f>IF(BW978&gt;0,ROUND(PMT($F$92/12,$F$96*12,-BC979),5),0)</f>
        <v>0</v>
      </c>
      <c r="BE979" s="15">
        <f>IF(BW978&gt;0,ROUND(BC979*$E$1/1000,2),0)</f>
        <v>0</v>
      </c>
      <c r="BF979" s="15">
        <f>IF(BW978&gt;0,ROUND(MIN(BC979,$F$168)*$BF$1,2),0)</f>
        <v>0</v>
      </c>
      <c r="BG979" s="22">
        <v>0</v>
      </c>
      <c r="BH979" s="22">
        <f>IF(BW978&gt;0,ROUND(MIN(BC979,$F$168)*$BH$1,0),0)</f>
        <v>0</v>
      </c>
      <c r="BI979" s="22">
        <f>IF(BW978&gt;0,ROUND(MIN(BC979,$F$168)*$BI$1,2),0)</f>
        <v>0</v>
      </c>
      <c r="BJ979" s="22">
        <f>IF(BW978&gt;0,ROUND(MIN(BC979,$F$168)*$BJ$1,2),0)</f>
        <v>0</v>
      </c>
      <c r="BK979" s="22">
        <f>IF(BW978&gt;0,ROUND(MIN(BC979,$F$168)*$BK$1,2),0)</f>
        <v>0</v>
      </c>
      <c r="BL979" s="15">
        <f>IF(BW978&gt;0,BF979+SUM(BH979:BK979),0)</f>
        <v>0</v>
      </c>
      <c r="BM979" s="22">
        <f>IF(BW978&gt;0,ROUND(BL979/12,2),0)</f>
        <v>0</v>
      </c>
      <c r="BN979" s="9">
        <f>INT(BM979)</f>
        <v>0</v>
      </c>
      <c r="BO979" s="23">
        <f>INT((BM979-BN979)*10)/10</f>
        <v>0</v>
      </c>
      <c r="BP979" s="17">
        <f>BM979-BN979-BO979</f>
        <v>0</v>
      </c>
      <c r="BQ979" s="23">
        <f>IF(OR(BP979=0.05,BP979=0),BP979,IF(AND(BP979&gt;0.051,BP979&lt;0.1),0.1,IF(AND(BP979&gt;0.001,BP979&lt;0.05),0.05,BP979)))</f>
        <v>0</v>
      </c>
      <c r="BR979" s="23">
        <f>BN979+BO979+BQ979</f>
        <v>0</v>
      </c>
      <c r="BS979">
        <f>IF(BW978&gt;0,BS978,0)</f>
        <v>0</v>
      </c>
      <c r="BT979" s="7">
        <f>SUM(BD979:BE979)+BR979+BS979</f>
        <v>0</v>
      </c>
      <c r="BU979" s="7">
        <f>IF(AND(BT979&gt;0,BT980=0),BT979,0)</f>
        <v>0</v>
      </c>
      <c r="BV979" s="7">
        <f>IF(BW978&gt;0,BV978,0)</f>
        <v>0</v>
      </c>
      <c r="BW979" s="7">
        <f>IF(ROUND(BT979-BV979,2)&gt;0,ROUND(BT979-BV979,2),0)</f>
        <v>0</v>
      </c>
      <c r="CB979">
        <v>977</v>
      </c>
      <c r="CC979" s="7">
        <f>IF(DB978&gt;0,CC978-1000,CC978)</f>
        <v>0</v>
      </c>
      <c r="CD979" s="20">
        <f>IF(DB978&gt;0,ROUND(PMT($F$92/12,$F$96*12,-CC979),5),0)</f>
        <v>0</v>
      </c>
      <c r="CE979" s="15">
        <f>IF(DB978&gt;0,ROUND(CC979*$CE$1/1000,2),0)</f>
        <v>0</v>
      </c>
      <c r="CF979" s="9">
        <f>INT(CE979)</f>
        <v>0</v>
      </c>
      <c r="CG979" s="23">
        <f>INT((CE979-CF979)*10)/10</f>
        <v>0</v>
      </c>
      <c r="CH979" s="17">
        <f>CE979-CF979-CG979</f>
        <v>0</v>
      </c>
      <c r="CI979" s="23">
        <f>IF(OR(CH979=0.05,CH979=0),CH979,IF(AND(CH979&gt;0.051,CH979&lt;0.1),0.1,IF(AND(CH979&gt;0.001,CH979&lt;0.05),0.05,CH979)))</f>
        <v>0</v>
      </c>
      <c r="CJ979" s="23">
        <f>CF979+CG979+CI979</f>
        <v>0</v>
      </c>
      <c r="CK979" s="15">
        <f>IF(DB978&gt;0,ROUND($CD$1*$CK$1,2),0)</f>
        <v>0</v>
      </c>
      <c r="CL979" s="22">
        <v>0</v>
      </c>
      <c r="CM979" s="22">
        <f>IF(DB978&gt;0,ROUND($CD$1*$CM$1,2),0)</f>
        <v>0</v>
      </c>
      <c r="CN979" s="22">
        <f>IF(DB978&gt;0,ROUND($CD$1*$CN$1,2),0)</f>
        <v>0</v>
      </c>
      <c r="CO979" s="22">
        <f>IF(DB978&gt;0,ROUND($CD$1*$CO$1,2),0)</f>
        <v>0</v>
      </c>
      <c r="CP979" s="22">
        <f>IF(DB978&gt;0,ROUND($CD$1*$CP$1,2),0)</f>
        <v>0</v>
      </c>
      <c r="CQ979" s="15">
        <f>IF(DB978&gt;0,CK979+SUM(CM979:CP979),0)</f>
        <v>0</v>
      </c>
      <c r="CR979" s="22">
        <f>IF(DB978&gt;0,ROUND(CQ979/12,2),0)</f>
        <v>0</v>
      </c>
      <c r="CS979" s="9">
        <f>INT(CR979)</f>
        <v>0</v>
      </c>
      <c r="CT979" s="23">
        <f>INT((CR979-CS979)*10)/10</f>
        <v>0</v>
      </c>
      <c r="CU979" s="17">
        <f>CR979-CS979-CT979</f>
        <v>0</v>
      </c>
      <c r="CV979" s="23">
        <f>IF(OR(CU979=0.05,CU979=0),CU979,IF(AND(CU979&gt;0.051,CU979&lt;0.1),0.1,IF(AND(CU979&gt;0.001,CU979&lt;0.05),0.05,CU979)))</f>
        <v>0</v>
      </c>
      <c r="CW979" s="23">
        <f>CS979+CT979+CV979</f>
        <v>0</v>
      </c>
      <c r="CX979">
        <f>IF(DB978&gt;0,CX978,0)</f>
        <v>0</v>
      </c>
      <c r="CY979" s="7">
        <f>ROUND(CD979+CJ979+CW979+CX979,2)</f>
        <v>0</v>
      </c>
      <c r="CZ979" s="7">
        <f>IF(AND(CY979&gt;0,CY980=0),CY979,0)</f>
        <v>0</v>
      </c>
      <c r="DA979" s="7">
        <f>IF(DB978&gt;0,DA978,0)</f>
        <v>0</v>
      </c>
      <c r="DB979" s="7">
        <f>IF(ROUND(CY979-DA979,2)&gt;0,ROUND(CY979-DA979,2),0)</f>
        <v>0</v>
      </c>
      <c r="EB979">
        <v>977</v>
      </c>
      <c r="EC979" s="7">
        <f>IF(FB978&gt;0,EC978-1000,EC978)</f>
        <v>0</v>
      </c>
      <c r="ED979" s="20">
        <f>IF(FB978&gt;0,ROUND(PMT($F$92/12,$F$96*12,-EC979),5),0)</f>
        <v>0</v>
      </c>
      <c r="EE979" s="15">
        <f>IF(FB978&gt;0,ROUND(EC979*$EE$1/1000,2),0)</f>
        <v>0</v>
      </c>
      <c r="EF979" s="9">
        <f>INT(EE979)</f>
        <v>0</v>
      </c>
      <c r="EG979" s="23">
        <f>INT((EE979-EF979)*10)/10</f>
        <v>0</v>
      </c>
      <c r="EH979" s="17">
        <f>EE979-EF979-EG979</f>
        <v>0</v>
      </c>
      <c r="EI979" s="23">
        <f>IF(OR(EH979=0.05,EH979=0),EH979,IF(AND(EH979&gt;0.051,EH979&lt;0.1),0.1,IF(AND(EH979&gt;0.001,EH979&lt;0.05),0.05,EH979)))</f>
        <v>0</v>
      </c>
      <c r="EJ979" s="23">
        <f>EF979+EG979+EI979</f>
        <v>0</v>
      </c>
      <c r="EK979" s="15">
        <f>IF(FB978&gt;0,ROUND($ED$1*$EK$1,2),0)</f>
        <v>0</v>
      </c>
      <c r="EL979" s="22">
        <v>0</v>
      </c>
      <c r="EM979" s="22">
        <f>IF(FB978&gt;0,ROUND($ED$1*$EM$1,0),0)</f>
        <v>0</v>
      </c>
      <c r="EN979" s="22">
        <f>IF(FB978&gt;0,ROUND($ED$1*$EN$1,2),0)</f>
        <v>0</v>
      </c>
      <c r="EO979" s="22">
        <f>IF(FB978&gt;0,ROUND($ED$1*$EO$1,2),0)</f>
        <v>0</v>
      </c>
      <c r="EP979" s="22">
        <f>IF(FB978&gt;0,ROUND($ED$1*$EP$1,2),0)</f>
        <v>0</v>
      </c>
      <c r="EQ979" s="15">
        <f>IF(FB978&gt;0,EK979+SUM(EM979:EP979),0)</f>
        <v>0</v>
      </c>
      <c r="ER979" s="22">
        <f>IF(FB978&gt;0,ROUND(EQ979/12,2),0)</f>
        <v>0</v>
      </c>
      <c r="ES979" s="9">
        <f>INT(ER979)</f>
        <v>0</v>
      </c>
      <c r="ET979" s="23">
        <f>INT((ER979-ES979)*10)/10</f>
        <v>0</v>
      </c>
      <c r="EU979" s="17">
        <f>ER979-ES979-ET979</f>
        <v>0</v>
      </c>
      <c r="EV979" s="23">
        <f>IF(OR(EU979=0.05,EU979=0),EU979,IF(AND(EU979&gt;0.051,EU979&lt;0.1),0.1,IF(AND(EU979&gt;0.001,EU979&lt;0.05),0.05,EU979)))</f>
        <v>0</v>
      </c>
      <c r="EW979" s="23">
        <f>ES979+ET979+EV979</f>
        <v>0</v>
      </c>
      <c r="EX979">
        <f>IF(FB978&gt;0,EX978,0)</f>
        <v>0</v>
      </c>
      <c r="EY979" s="7">
        <f>ROUND(ED979+EJ979+EW979+EX979,2)</f>
        <v>0</v>
      </c>
      <c r="EZ979" s="7">
        <f>IF(AND(EY979&gt;0,EY980=0),EY979,0)</f>
        <v>0</v>
      </c>
      <c r="FA979" s="7">
        <f>IF(FB978&gt;0,FA978,0)</f>
        <v>0</v>
      </c>
      <c r="FB979" s="7">
        <f>IF(ROUND(EY979-FA979,2)&gt;0,ROUND(EY979-FA979,2),0)</f>
        <v>0</v>
      </c>
      <c r="GB979">
        <v>977</v>
      </c>
      <c r="GC979" s="7">
        <f>IF(HB978&gt;0,GC978-1000,GC978)</f>
        <v>0</v>
      </c>
      <c r="GD979" s="20">
        <f>IF(HB978&gt;0,ROUND(PMT($F$92/12,$F$96*12,-GC979),5),0)</f>
        <v>0</v>
      </c>
      <c r="GE979" s="15">
        <f>IF(HB978&gt;0,ROUND(GC979*$GE$1/1000,2),0)</f>
        <v>0</v>
      </c>
      <c r="GF979" s="9">
        <f>INT(GE979)</f>
        <v>0</v>
      </c>
      <c r="GG979" s="23">
        <f>INT((GE979-GF979)*10)/10</f>
        <v>0</v>
      </c>
      <c r="GH979" s="17">
        <f>GE979-GF979-GG979</f>
        <v>0</v>
      </c>
      <c r="GI979" s="23">
        <f>IF(OR(GH979=0.05,GH979=0),GH979,IF(AND(GH979&gt;0.051,GH979&lt;0.1),0.1,IF(AND(GH979&gt;0.001,GH979&lt;0.05),0.05,GH979)))</f>
        <v>0</v>
      </c>
      <c r="GJ979" s="23">
        <f>GF979+GG979+GI979</f>
        <v>0</v>
      </c>
      <c r="GK979" s="15">
        <f>IF(HB978&gt;0,ROUND($GD$1*$GK$1,2),0)</f>
        <v>0</v>
      </c>
      <c r="GL979" s="22">
        <v>0</v>
      </c>
      <c r="GM979" s="22">
        <f>IF(HB978&gt;0,ROUND($GD$1*$GM$1,0),0)</f>
        <v>0</v>
      </c>
      <c r="GN979" s="22">
        <f>IF(HB978&gt;0,ROUND($GD$1*$GN$1,2),0)</f>
        <v>0</v>
      </c>
      <c r="GO979" s="22">
        <f>IF(HB978&gt;0,ROUND($GD$1*$GO$1,2),0)</f>
        <v>0</v>
      </c>
      <c r="GP979" s="22">
        <f>IF(HB978&gt;0,ROUND($GD$1*$GP$1,2),0)</f>
        <v>0</v>
      </c>
      <c r="GQ979" s="15">
        <f>IF(HB978&gt;0,GK979+SUM(GM979:GP979),0)</f>
        <v>0</v>
      </c>
      <c r="GR979" s="22">
        <f>IF(HB978&gt;0,ROUND(GQ979/12,2),0)</f>
        <v>0</v>
      </c>
      <c r="GS979" s="9">
        <f>INT(GR979)</f>
        <v>0</v>
      </c>
      <c r="GT979" s="23">
        <f>INT((GR979-GS979)*10)/10</f>
        <v>0</v>
      </c>
      <c r="GU979" s="17">
        <f>GR979-GS979-GT979</f>
        <v>0</v>
      </c>
      <c r="GV979" s="23">
        <f>IF(OR(GU979=0.05,GU979=0),GU979,IF(AND(GU979&gt;0.051,GU979&lt;0.1),0.1,IF(AND(GU979&gt;0.001,GU979&lt;0.05),0.05,GU979)))</f>
        <v>0</v>
      </c>
      <c r="GW979" s="23">
        <f>GS979+GT979+GV979</f>
        <v>0</v>
      </c>
      <c r="GX979">
        <f>IF(HB978&gt;0,GX978,0)</f>
        <v>0</v>
      </c>
      <c r="GY979" s="7">
        <f>ROUND(GD979+GJ979+GW979+GX979,2)</f>
        <v>0</v>
      </c>
      <c r="GZ979" s="7">
        <f>IF(AND(GY979&gt;0,GY980=0),GY979,0)</f>
        <v>0</v>
      </c>
      <c r="HA979" s="7">
        <f>IF(HB978&gt;0,HA978,0)</f>
        <v>0</v>
      </c>
      <c r="HB979" s="7">
        <f>IF(ROUND(GY979-HA979,2)&gt;0,ROUND(GY979-HA979,2),0)</f>
        <v>0</v>
      </c>
    </row>
    <row r="980" spans="1:235">
      <c r="BB980">
        <v>978</v>
      </c>
      <c r="BC980" s="7">
        <f>IF(BW979&gt;0,BC979-1000,BC979)</f>
        <v>0</v>
      </c>
      <c r="BD980" s="20">
        <f>IF(BW979&gt;0,ROUND(PMT($F$92/12,$F$96*12,-BC980),5),0)</f>
        <v>0</v>
      </c>
      <c r="BE980" s="15">
        <f>IF(BW979&gt;0,ROUND(BC980*$E$1/1000,2),0)</f>
        <v>0</v>
      </c>
      <c r="BF980" s="15">
        <f>IF(BW979&gt;0,ROUND(MIN(BC980,$F$168)*$BF$1,2),0)</f>
        <v>0</v>
      </c>
      <c r="BG980" s="22">
        <v>0</v>
      </c>
      <c r="BH980" s="22">
        <f>IF(BW979&gt;0,ROUND(MIN(BC980,$F$168)*$BH$1,0),0)</f>
        <v>0</v>
      </c>
      <c r="BI980" s="22">
        <f>IF(BW979&gt;0,ROUND(MIN(BC980,$F$168)*$BI$1,2),0)</f>
        <v>0</v>
      </c>
      <c r="BJ980" s="22">
        <f>IF(BW979&gt;0,ROUND(MIN(BC980,$F$168)*$BJ$1,2),0)</f>
        <v>0</v>
      </c>
      <c r="BK980" s="22">
        <f>IF(BW979&gt;0,ROUND(MIN(BC980,$F$168)*$BK$1,2),0)</f>
        <v>0</v>
      </c>
      <c r="BL980" s="15">
        <f>IF(BW979&gt;0,BF980+SUM(BH980:BK980),0)</f>
        <v>0</v>
      </c>
      <c r="BM980" s="22">
        <f>IF(BW979&gt;0,ROUND(BL980/12,2),0)</f>
        <v>0</v>
      </c>
      <c r="BN980" s="9">
        <f>INT(BM980)</f>
        <v>0</v>
      </c>
      <c r="BO980" s="23">
        <f>INT((BM980-BN980)*10)/10</f>
        <v>0</v>
      </c>
      <c r="BP980" s="17">
        <f>BM980-BN980-BO980</f>
        <v>0</v>
      </c>
      <c r="BQ980" s="23">
        <f>IF(OR(BP980=0.05,BP980=0),BP980,IF(AND(BP980&gt;0.051,BP980&lt;0.1),0.1,IF(AND(BP980&gt;0.001,BP980&lt;0.05),0.05,BP980)))</f>
        <v>0</v>
      </c>
      <c r="BR980" s="23">
        <f>BN980+BO980+BQ980</f>
        <v>0</v>
      </c>
      <c r="BS980">
        <f>IF(BW979&gt;0,BS979,0)</f>
        <v>0</v>
      </c>
      <c r="BT980" s="7">
        <f>SUM(BD980:BE980)+BR980+BS980</f>
        <v>0</v>
      </c>
      <c r="BU980" s="7">
        <f>IF(AND(BT980&gt;0,BT981=0),BT980,0)</f>
        <v>0</v>
      </c>
      <c r="BV980" s="7">
        <f>IF(BW979&gt;0,BV979,0)</f>
        <v>0</v>
      </c>
      <c r="BW980" s="7">
        <f>IF(ROUND(BT980-BV980,2)&gt;0,ROUND(BT980-BV980,2),0)</f>
        <v>0</v>
      </c>
      <c r="CB980">
        <v>978</v>
      </c>
      <c r="CC980" s="7">
        <f>IF(DB979&gt;0,CC979-1000,CC979)</f>
        <v>0</v>
      </c>
      <c r="CD980" s="20">
        <f>IF(DB979&gt;0,ROUND(PMT($F$92/12,$F$96*12,-CC980),5),0)</f>
        <v>0</v>
      </c>
      <c r="CE980" s="15">
        <f>IF(DB979&gt;0,ROUND(CC980*$CE$1/1000,2),0)</f>
        <v>0</v>
      </c>
      <c r="CF980" s="9">
        <f>INT(CE980)</f>
        <v>0</v>
      </c>
      <c r="CG980" s="23">
        <f>INT((CE980-CF980)*10)/10</f>
        <v>0</v>
      </c>
      <c r="CH980" s="17">
        <f>CE980-CF980-CG980</f>
        <v>0</v>
      </c>
      <c r="CI980" s="23">
        <f>IF(OR(CH980=0.05,CH980=0),CH980,IF(AND(CH980&gt;0.051,CH980&lt;0.1),0.1,IF(AND(CH980&gt;0.001,CH980&lt;0.05),0.05,CH980)))</f>
        <v>0</v>
      </c>
      <c r="CJ980" s="23">
        <f>CF980+CG980+CI980</f>
        <v>0</v>
      </c>
      <c r="CK980" s="15">
        <f>IF(DB979&gt;0,ROUND($CD$1*$CK$1,2),0)</f>
        <v>0</v>
      </c>
      <c r="CL980" s="22">
        <v>0</v>
      </c>
      <c r="CM980" s="22">
        <f>IF(DB979&gt;0,ROUND($CD$1*$CM$1,2),0)</f>
        <v>0</v>
      </c>
      <c r="CN980" s="22">
        <f>IF(DB979&gt;0,ROUND($CD$1*$CN$1,2),0)</f>
        <v>0</v>
      </c>
      <c r="CO980" s="22">
        <f>IF(DB979&gt;0,ROUND($CD$1*$CO$1,2),0)</f>
        <v>0</v>
      </c>
      <c r="CP980" s="22">
        <f>IF(DB979&gt;0,ROUND($CD$1*$CP$1,2),0)</f>
        <v>0</v>
      </c>
      <c r="CQ980" s="15">
        <f>IF(DB979&gt;0,CK980+SUM(CM980:CP980),0)</f>
        <v>0</v>
      </c>
      <c r="CR980" s="22">
        <f>IF(DB979&gt;0,ROUND(CQ980/12,2),0)</f>
        <v>0</v>
      </c>
      <c r="CS980" s="9">
        <f>INT(CR980)</f>
        <v>0</v>
      </c>
      <c r="CT980" s="23">
        <f>INT((CR980-CS980)*10)/10</f>
        <v>0</v>
      </c>
      <c r="CU980" s="17">
        <f>CR980-CS980-CT980</f>
        <v>0</v>
      </c>
      <c r="CV980" s="23">
        <f>IF(OR(CU980=0.05,CU980=0),CU980,IF(AND(CU980&gt;0.051,CU980&lt;0.1),0.1,IF(AND(CU980&gt;0.001,CU980&lt;0.05),0.05,CU980)))</f>
        <v>0</v>
      </c>
      <c r="CW980" s="23">
        <f>CS980+CT980+CV980</f>
        <v>0</v>
      </c>
      <c r="CX980">
        <f>IF(DB979&gt;0,CX979,0)</f>
        <v>0</v>
      </c>
      <c r="CY980" s="7">
        <f>ROUND(CD980+CJ980+CW980+CX980,2)</f>
        <v>0</v>
      </c>
      <c r="CZ980" s="7">
        <f>IF(AND(CY980&gt;0,CY981=0),CY980,0)</f>
        <v>0</v>
      </c>
      <c r="DA980" s="7">
        <f>IF(DB979&gt;0,DA979,0)</f>
        <v>0</v>
      </c>
      <c r="DB980" s="7">
        <f>IF(ROUND(CY980-DA980,2)&gt;0,ROUND(CY980-DA980,2),0)</f>
        <v>0</v>
      </c>
      <c r="EB980">
        <v>978</v>
      </c>
      <c r="EC980" s="7">
        <f>IF(FB979&gt;0,EC979-1000,EC979)</f>
        <v>0</v>
      </c>
      <c r="ED980" s="20">
        <f>IF(FB979&gt;0,ROUND(PMT($F$92/12,$F$96*12,-EC980),5),0)</f>
        <v>0</v>
      </c>
      <c r="EE980" s="15">
        <f>IF(FB979&gt;0,ROUND(EC980*$EE$1/1000,2),0)</f>
        <v>0</v>
      </c>
      <c r="EF980" s="9">
        <f>INT(EE980)</f>
        <v>0</v>
      </c>
      <c r="EG980" s="23">
        <f>INT((EE980-EF980)*10)/10</f>
        <v>0</v>
      </c>
      <c r="EH980" s="17">
        <f>EE980-EF980-EG980</f>
        <v>0</v>
      </c>
      <c r="EI980" s="23">
        <f>IF(OR(EH980=0.05,EH980=0),EH980,IF(AND(EH980&gt;0.051,EH980&lt;0.1),0.1,IF(AND(EH980&gt;0.001,EH980&lt;0.05),0.05,EH980)))</f>
        <v>0</v>
      </c>
      <c r="EJ980" s="23">
        <f>EF980+EG980+EI980</f>
        <v>0</v>
      </c>
      <c r="EK980" s="15">
        <f>IF(FB979&gt;0,ROUND($ED$1*$EK$1,2),0)</f>
        <v>0</v>
      </c>
      <c r="EL980" s="22">
        <v>0</v>
      </c>
      <c r="EM980" s="22">
        <f>IF(FB979&gt;0,ROUND($ED$1*$EM$1,0),0)</f>
        <v>0</v>
      </c>
      <c r="EN980" s="22">
        <f>IF(FB979&gt;0,ROUND($ED$1*$EN$1,2),0)</f>
        <v>0</v>
      </c>
      <c r="EO980" s="22">
        <f>IF(FB979&gt;0,ROUND($ED$1*$EO$1,2),0)</f>
        <v>0</v>
      </c>
      <c r="EP980" s="22">
        <f>IF(FB979&gt;0,ROUND($ED$1*$EP$1,2),0)</f>
        <v>0</v>
      </c>
      <c r="EQ980" s="15">
        <f>IF(FB979&gt;0,EK980+SUM(EM980:EP980),0)</f>
        <v>0</v>
      </c>
      <c r="ER980" s="22">
        <f>IF(FB979&gt;0,ROUND(EQ980/12,2),0)</f>
        <v>0</v>
      </c>
      <c r="ES980" s="9">
        <f>INT(ER980)</f>
        <v>0</v>
      </c>
      <c r="ET980" s="23">
        <f>INT((ER980-ES980)*10)/10</f>
        <v>0</v>
      </c>
      <c r="EU980" s="17">
        <f>ER980-ES980-ET980</f>
        <v>0</v>
      </c>
      <c r="EV980" s="23">
        <f>IF(OR(EU980=0.05,EU980=0),EU980,IF(AND(EU980&gt;0.051,EU980&lt;0.1),0.1,IF(AND(EU980&gt;0.001,EU980&lt;0.05),0.05,EU980)))</f>
        <v>0</v>
      </c>
      <c r="EW980" s="23">
        <f>ES980+ET980+EV980</f>
        <v>0</v>
      </c>
      <c r="EX980">
        <f>IF(FB979&gt;0,EX979,0)</f>
        <v>0</v>
      </c>
      <c r="EY980" s="7">
        <f>ROUND(ED980+EJ980+EW980+EX980,2)</f>
        <v>0</v>
      </c>
      <c r="EZ980" s="7">
        <f>IF(AND(EY980&gt;0,EY981=0),EY980,0)</f>
        <v>0</v>
      </c>
      <c r="FA980" s="7">
        <f>IF(FB979&gt;0,FA979,0)</f>
        <v>0</v>
      </c>
      <c r="FB980" s="7">
        <f>IF(ROUND(EY980-FA980,2)&gt;0,ROUND(EY980-FA980,2),0)</f>
        <v>0</v>
      </c>
      <c r="GB980">
        <v>978</v>
      </c>
      <c r="GC980" s="7">
        <f>IF(HB979&gt;0,GC979-1000,GC979)</f>
        <v>0</v>
      </c>
      <c r="GD980" s="20">
        <f>IF(HB979&gt;0,ROUND(PMT($F$92/12,$F$96*12,-GC980),5),0)</f>
        <v>0</v>
      </c>
      <c r="GE980" s="15">
        <f>IF(HB979&gt;0,ROUND(GC980*$GE$1/1000,2),0)</f>
        <v>0</v>
      </c>
      <c r="GF980" s="9">
        <f>INT(GE980)</f>
        <v>0</v>
      </c>
      <c r="GG980" s="23">
        <f>INT((GE980-GF980)*10)/10</f>
        <v>0</v>
      </c>
      <c r="GH980" s="17">
        <f>GE980-GF980-GG980</f>
        <v>0</v>
      </c>
      <c r="GI980" s="23">
        <f>IF(OR(GH980=0.05,GH980=0),GH980,IF(AND(GH980&gt;0.051,GH980&lt;0.1),0.1,IF(AND(GH980&gt;0.001,GH980&lt;0.05),0.05,GH980)))</f>
        <v>0</v>
      </c>
      <c r="GJ980" s="23">
        <f>GF980+GG980+GI980</f>
        <v>0</v>
      </c>
      <c r="GK980" s="15">
        <f>IF(HB979&gt;0,ROUND($GD$1*$GK$1,2),0)</f>
        <v>0</v>
      </c>
      <c r="GL980" s="22">
        <v>0</v>
      </c>
      <c r="GM980" s="22">
        <f>IF(HB979&gt;0,ROUND($GD$1*$GM$1,0),0)</f>
        <v>0</v>
      </c>
      <c r="GN980" s="22">
        <f>IF(HB979&gt;0,ROUND($GD$1*$GN$1,2),0)</f>
        <v>0</v>
      </c>
      <c r="GO980" s="22">
        <f>IF(HB979&gt;0,ROUND($GD$1*$GO$1,2),0)</f>
        <v>0</v>
      </c>
      <c r="GP980" s="22">
        <f>IF(HB979&gt;0,ROUND($GD$1*$GP$1,2),0)</f>
        <v>0</v>
      </c>
      <c r="GQ980" s="15">
        <f>IF(HB979&gt;0,GK980+SUM(GM980:GP980),0)</f>
        <v>0</v>
      </c>
      <c r="GR980" s="22">
        <f>IF(HB979&gt;0,ROUND(GQ980/12,2),0)</f>
        <v>0</v>
      </c>
      <c r="GS980" s="9">
        <f>INT(GR980)</f>
        <v>0</v>
      </c>
      <c r="GT980" s="23">
        <f>INT((GR980-GS980)*10)/10</f>
        <v>0</v>
      </c>
      <c r="GU980" s="17">
        <f>GR980-GS980-GT980</f>
        <v>0</v>
      </c>
      <c r="GV980" s="23">
        <f>IF(OR(GU980=0.05,GU980=0),GU980,IF(AND(GU980&gt;0.051,GU980&lt;0.1),0.1,IF(AND(GU980&gt;0.001,GU980&lt;0.05),0.05,GU980)))</f>
        <v>0</v>
      </c>
      <c r="GW980" s="23">
        <f>GS980+GT980+GV980</f>
        <v>0</v>
      </c>
      <c r="GX980">
        <f>IF(HB979&gt;0,GX979,0)</f>
        <v>0</v>
      </c>
      <c r="GY980" s="7">
        <f>ROUND(GD980+GJ980+GW980+GX980,2)</f>
        <v>0</v>
      </c>
      <c r="GZ980" s="7">
        <f>IF(AND(GY980&gt;0,GY981=0),GY980,0)</f>
        <v>0</v>
      </c>
      <c r="HA980" s="7">
        <f>IF(HB979&gt;0,HA979,0)</f>
        <v>0</v>
      </c>
      <c r="HB980" s="7">
        <f>IF(ROUND(GY980-HA980,2)&gt;0,ROUND(GY980-HA980,2),0)</f>
        <v>0</v>
      </c>
    </row>
    <row r="981" spans="1:235">
      <c r="BB981">
        <v>979</v>
      </c>
      <c r="BC981" s="7">
        <f>IF(BW980&gt;0,BC980-1000,BC980)</f>
        <v>0</v>
      </c>
      <c r="BD981" s="20">
        <f>IF(BW980&gt;0,ROUND(PMT($F$92/12,$F$96*12,-BC981),5),0)</f>
        <v>0</v>
      </c>
      <c r="BE981" s="15">
        <f>IF(BW980&gt;0,ROUND(BC981*$E$1/1000,2),0)</f>
        <v>0</v>
      </c>
      <c r="BF981" s="15">
        <f>IF(BW980&gt;0,ROUND(MIN(BC981,$F$168)*$BF$1,2),0)</f>
        <v>0</v>
      </c>
      <c r="BG981" s="22">
        <v>0</v>
      </c>
      <c r="BH981" s="22">
        <f>IF(BW980&gt;0,ROUND(MIN(BC981,$F$168)*$BH$1,0),0)</f>
        <v>0</v>
      </c>
      <c r="BI981" s="22">
        <f>IF(BW980&gt;0,ROUND(MIN(BC981,$F$168)*$BI$1,2),0)</f>
        <v>0</v>
      </c>
      <c r="BJ981" s="22">
        <f>IF(BW980&gt;0,ROUND(MIN(BC981,$F$168)*$BJ$1,2),0)</f>
        <v>0</v>
      </c>
      <c r="BK981" s="22">
        <f>IF(BW980&gt;0,ROUND(MIN(BC981,$F$168)*$BK$1,2),0)</f>
        <v>0</v>
      </c>
      <c r="BL981" s="15">
        <f>IF(BW980&gt;0,BF981+SUM(BH981:BK981),0)</f>
        <v>0</v>
      </c>
      <c r="BM981" s="22">
        <f>IF(BW980&gt;0,ROUND(BL981/12,2),0)</f>
        <v>0</v>
      </c>
      <c r="BN981" s="9">
        <f>INT(BM981)</f>
        <v>0</v>
      </c>
      <c r="BO981" s="23">
        <f>INT((BM981-BN981)*10)/10</f>
        <v>0</v>
      </c>
      <c r="BP981" s="17">
        <f>BM981-BN981-BO981</f>
        <v>0</v>
      </c>
      <c r="BQ981" s="23">
        <f>IF(OR(BP981=0.05,BP981=0),BP981,IF(AND(BP981&gt;0.051,BP981&lt;0.1),0.1,IF(AND(BP981&gt;0.001,BP981&lt;0.05),0.05,BP981)))</f>
        <v>0</v>
      </c>
      <c r="BR981" s="23">
        <f>BN981+BO981+BQ981</f>
        <v>0</v>
      </c>
      <c r="BS981">
        <f>IF(BW980&gt;0,BS980,0)</f>
        <v>0</v>
      </c>
      <c r="BT981" s="7">
        <f>SUM(BD981:BE981)+BR981+BS981</f>
        <v>0</v>
      </c>
      <c r="BU981" s="7">
        <f>IF(AND(BT981&gt;0,BT982=0),BT981,0)</f>
        <v>0</v>
      </c>
      <c r="BV981" s="7">
        <f>IF(BW980&gt;0,BV980,0)</f>
        <v>0</v>
      </c>
      <c r="BW981" s="7">
        <f>IF(ROUND(BT981-BV981,2)&gt;0,ROUND(BT981-BV981,2),0)</f>
        <v>0</v>
      </c>
      <c r="CB981">
        <v>979</v>
      </c>
      <c r="CC981" s="7">
        <f>IF(DB980&gt;0,CC980-1000,CC980)</f>
        <v>0</v>
      </c>
      <c r="CD981" s="20">
        <f>IF(DB980&gt;0,ROUND(PMT($F$92/12,$F$96*12,-CC981),5),0)</f>
        <v>0</v>
      </c>
      <c r="CE981" s="15">
        <f>IF(DB980&gt;0,ROUND(CC981*$CE$1/1000,2),0)</f>
        <v>0</v>
      </c>
      <c r="CF981" s="9">
        <f>INT(CE981)</f>
        <v>0</v>
      </c>
      <c r="CG981" s="23">
        <f>INT((CE981-CF981)*10)/10</f>
        <v>0</v>
      </c>
      <c r="CH981" s="17">
        <f>CE981-CF981-CG981</f>
        <v>0</v>
      </c>
      <c r="CI981" s="23">
        <f>IF(OR(CH981=0.05,CH981=0),CH981,IF(AND(CH981&gt;0.051,CH981&lt;0.1),0.1,IF(AND(CH981&gt;0.001,CH981&lt;0.05),0.05,CH981)))</f>
        <v>0</v>
      </c>
      <c r="CJ981" s="23">
        <f>CF981+CG981+CI981</f>
        <v>0</v>
      </c>
      <c r="CK981" s="15">
        <f>IF(DB980&gt;0,ROUND($CD$1*$CK$1,2),0)</f>
        <v>0</v>
      </c>
      <c r="CL981" s="22">
        <v>0</v>
      </c>
      <c r="CM981" s="22">
        <f>IF(DB980&gt;0,ROUND($CD$1*$CM$1,2),0)</f>
        <v>0</v>
      </c>
      <c r="CN981" s="22">
        <f>IF(DB980&gt;0,ROUND($CD$1*$CN$1,2),0)</f>
        <v>0</v>
      </c>
      <c r="CO981" s="22">
        <f>IF(DB980&gt;0,ROUND($CD$1*$CO$1,2),0)</f>
        <v>0</v>
      </c>
      <c r="CP981" s="22">
        <f>IF(DB980&gt;0,ROUND($CD$1*$CP$1,2),0)</f>
        <v>0</v>
      </c>
      <c r="CQ981" s="15">
        <f>IF(DB980&gt;0,CK981+SUM(CM981:CP981),0)</f>
        <v>0</v>
      </c>
      <c r="CR981" s="22">
        <f>IF(DB980&gt;0,ROUND(CQ981/12,2),0)</f>
        <v>0</v>
      </c>
      <c r="CS981" s="9">
        <f>INT(CR981)</f>
        <v>0</v>
      </c>
      <c r="CT981" s="23">
        <f>INT((CR981-CS981)*10)/10</f>
        <v>0</v>
      </c>
      <c r="CU981" s="17">
        <f>CR981-CS981-CT981</f>
        <v>0</v>
      </c>
      <c r="CV981" s="23">
        <f>IF(OR(CU981=0.05,CU981=0),CU981,IF(AND(CU981&gt;0.051,CU981&lt;0.1),0.1,IF(AND(CU981&gt;0.001,CU981&lt;0.05),0.05,CU981)))</f>
        <v>0</v>
      </c>
      <c r="CW981" s="23">
        <f>CS981+CT981+CV981</f>
        <v>0</v>
      </c>
      <c r="CX981">
        <f>IF(DB980&gt;0,CX980,0)</f>
        <v>0</v>
      </c>
      <c r="CY981" s="7">
        <f>ROUND(CD981+CJ981+CW981+CX981,2)</f>
        <v>0</v>
      </c>
      <c r="CZ981" s="7">
        <f>IF(AND(CY981&gt;0,CY982=0),CY981,0)</f>
        <v>0</v>
      </c>
      <c r="DA981" s="7">
        <f>IF(DB980&gt;0,DA980,0)</f>
        <v>0</v>
      </c>
      <c r="DB981" s="7">
        <f>IF(ROUND(CY981-DA981,2)&gt;0,ROUND(CY981-DA981,2),0)</f>
        <v>0</v>
      </c>
      <c r="EB981">
        <v>979</v>
      </c>
      <c r="EC981" s="7">
        <f>IF(FB980&gt;0,EC980-1000,EC980)</f>
        <v>0</v>
      </c>
      <c r="ED981" s="20">
        <f>IF(FB980&gt;0,ROUND(PMT($F$92/12,$F$96*12,-EC981),5),0)</f>
        <v>0</v>
      </c>
      <c r="EE981" s="15">
        <f>IF(FB980&gt;0,ROUND(EC981*$EE$1/1000,2),0)</f>
        <v>0</v>
      </c>
      <c r="EF981" s="9">
        <f>INT(EE981)</f>
        <v>0</v>
      </c>
      <c r="EG981" s="23">
        <f>INT((EE981-EF981)*10)/10</f>
        <v>0</v>
      </c>
      <c r="EH981" s="17">
        <f>EE981-EF981-EG981</f>
        <v>0</v>
      </c>
      <c r="EI981" s="23">
        <f>IF(OR(EH981=0.05,EH981=0),EH981,IF(AND(EH981&gt;0.051,EH981&lt;0.1),0.1,IF(AND(EH981&gt;0.001,EH981&lt;0.05),0.05,EH981)))</f>
        <v>0</v>
      </c>
      <c r="EJ981" s="23">
        <f>EF981+EG981+EI981</f>
        <v>0</v>
      </c>
      <c r="EK981" s="15">
        <f>IF(FB980&gt;0,ROUND($ED$1*$EK$1,2),0)</f>
        <v>0</v>
      </c>
      <c r="EL981" s="22">
        <v>0</v>
      </c>
      <c r="EM981" s="22">
        <f>IF(FB980&gt;0,ROUND($ED$1*$EM$1,0),0)</f>
        <v>0</v>
      </c>
      <c r="EN981" s="22">
        <f>IF(FB980&gt;0,ROUND($ED$1*$EN$1,2),0)</f>
        <v>0</v>
      </c>
      <c r="EO981" s="22">
        <f>IF(FB980&gt;0,ROUND($ED$1*$EO$1,2),0)</f>
        <v>0</v>
      </c>
      <c r="EP981" s="22">
        <f>IF(FB980&gt;0,ROUND($ED$1*$EP$1,2),0)</f>
        <v>0</v>
      </c>
      <c r="EQ981" s="15">
        <f>IF(FB980&gt;0,EK981+SUM(EM981:EP981),0)</f>
        <v>0</v>
      </c>
      <c r="ER981" s="22">
        <f>IF(FB980&gt;0,ROUND(EQ981/12,2),0)</f>
        <v>0</v>
      </c>
      <c r="ES981" s="9">
        <f>INT(ER981)</f>
        <v>0</v>
      </c>
      <c r="ET981" s="23">
        <f>INT((ER981-ES981)*10)/10</f>
        <v>0</v>
      </c>
      <c r="EU981" s="17">
        <f>ER981-ES981-ET981</f>
        <v>0</v>
      </c>
      <c r="EV981" s="23">
        <f>IF(OR(EU981=0.05,EU981=0),EU981,IF(AND(EU981&gt;0.051,EU981&lt;0.1),0.1,IF(AND(EU981&gt;0.001,EU981&lt;0.05),0.05,EU981)))</f>
        <v>0</v>
      </c>
      <c r="EW981" s="23">
        <f>ES981+ET981+EV981</f>
        <v>0</v>
      </c>
      <c r="EX981">
        <f>IF(FB980&gt;0,EX980,0)</f>
        <v>0</v>
      </c>
      <c r="EY981" s="7">
        <f>ROUND(ED981+EJ981+EW981+EX981,2)</f>
        <v>0</v>
      </c>
      <c r="EZ981" s="7">
        <f>IF(AND(EY981&gt;0,EY982=0),EY981,0)</f>
        <v>0</v>
      </c>
      <c r="FA981" s="7">
        <f>IF(FB980&gt;0,FA980,0)</f>
        <v>0</v>
      </c>
      <c r="FB981" s="7">
        <f>IF(ROUND(EY981-FA981,2)&gt;0,ROUND(EY981-FA981,2),0)</f>
        <v>0</v>
      </c>
      <c r="GB981">
        <v>979</v>
      </c>
      <c r="GC981" s="7">
        <f>IF(HB980&gt;0,GC980-1000,GC980)</f>
        <v>0</v>
      </c>
      <c r="GD981" s="20">
        <f>IF(HB980&gt;0,ROUND(PMT($F$92/12,$F$96*12,-GC981),5),0)</f>
        <v>0</v>
      </c>
      <c r="GE981" s="15">
        <f>IF(HB980&gt;0,ROUND(GC981*$GE$1/1000,2),0)</f>
        <v>0</v>
      </c>
      <c r="GF981" s="9">
        <f>INT(GE981)</f>
        <v>0</v>
      </c>
      <c r="GG981" s="23">
        <f>INT((GE981-GF981)*10)/10</f>
        <v>0</v>
      </c>
      <c r="GH981" s="17">
        <f>GE981-GF981-GG981</f>
        <v>0</v>
      </c>
      <c r="GI981" s="23">
        <f>IF(OR(GH981=0.05,GH981=0),GH981,IF(AND(GH981&gt;0.051,GH981&lt;0.1),0.1,IF(AND(GH981&gt;0.001,GH981&lt;0.05),0.05,GH981)))</f>
        <v>0</v>
      </c>
      <c r="GJ981" s="23">
        <f>GF981+GG981+GI981</f>
        <v>0</v>
      </c>
      <c r="GK981" s="15">
        <f>IF(HB980&gt;0,ROUND($GD$1*$GK$1,2),0)</f>
        <v>0</v>
      </c>
      <c r="GL981" s="22">
        <v>0</v>
      </c>
      <c r="GM981" s="22">
        <f>IF(HB980&gt;0,ROUND($GD$1*$GM$1,0),0)</f>
        <v>0</v>
      </c>
      <c r="GN981" s="22">
        <f>IF(HB980&gt;0,ROUND($GD$1*$GN$1,2),0)</f>
        <v>0</v>
      </c>
      <c r="GO981" s="22">
        <f>IF(HB980&gt;0,ROUND($GD$1*$GO$1,2),0)</f>
        <v>0</v>
      </c>
      <c r="GP981" s="22">
        <f>IF(HB980&gt;0,ROUND($GD$1*$GP$1,2),0)</f>
        <v>0</v>
      </c>
      <c r="GQ981" s="15">
        <f>IF(HB980&gt;0,GK981+SUM(GM981:GP981),0)</f>
        <v>0</v>
      </c>
      <c r="GR981" s="22">
        <f>IF(HB980&gt;0,ROUND(GQ981/12,2),0)</f>
        <v>0</v>
      </c>
      <c r="GS981" s="9">
        <f>INT(GR981)</f>
        <v>0</v>
      </c>
      <c r="GT981" s="23">
        <f>INT((GR981-GS981)*10)/10</f>
        <v>0</v>
      </c>
      <c r="GU981" s="17">
        <f>GR981-GS981-GT981</f>
        <v>0</v>
      </c>
      <c r="GV981" s="23">
        <f>IF(OR(GU981=0.05,GU981=0),GU981,IF(AND(GU981&gt;0.051,GU981&lt;0.1),0.1,IF(AND(GU981&gt;0.001,GU981&lt;0.05),0.05,GU981)))</f>
        <v>0</v>
      </c>
      <c r="GW981" s="23">
        <f>GS981+GT981+GV981</f>
        <v>0</v>
      </c>
      <c r="GX981">
        <f>IF(HB980&gt;0,GX980,0)</f>
        <v>0</v>
      </c>
      <c r="GY981" s="7">
        <f>ROUND(GD981+GJ981+GW981+GX981,2)</f>
        <v>0</v>
      </c>
      <c r="GZ981" s="7">
        <f>IF(AND(GY981&gt;0,GY982=0),GY981,0)</f>
        <v>0</v>
      </c>
      <c r="HA981" s="7">
        <f>IF(HB980&gt;0,HA980,0)</f>
        <v>0</v>
      </c>
      <c r="HB981" s="7">
        <f>IF(ROUND(GY981-HA981,2)&gt;0,ROUND(GY981-HA981,2),0)</f>
        <v>0</v>
      </c>
    </row>
    <row r="982" spans="1:235">
      <c r="BB982">
        <v>980</v>
      </c>
      <c r="BC982" s="7">
        <f>IF(BW981&gt;0,BC981-1000,BC981)</f>
        <v>0</v>
      </c>
      <c r="BD982" s="20">
        <f>IF(BW981&gt;0,ROUND(PMT($F$92/12,$F$96*12,-BC982),5),0)</f>
        <v>0</v>
      </c>
      <c r="BE982" s="15">
        <f>IF(BW981&gt;0,ROUND(BC982*$E$1/1000,2),0)</f>
        <v>0</v>
      </c>
      <c r="BF982" s="15">
        <f>IF(BW981&gt;0,ROUND(MIN(BC982,$F$168)*$BF$1,2),0)</f>
        <v>0</v>
      </c>
      <c r="BG982" s="22">
        <v>0</v>
      </c>
      <c r="BH982" s="22">
        <f>IF(BW981&gt;0,ROUND(MIN(BC982,$F$168)*$BH$1,0),0)</f>
        <v>0</v>
      </c>
      <c r="BI982" s="22">
        <f>IF(BW981&gt;0,ROUND(MIN(BC982,$F$168)*$BI$1,2),0)</f>
        <v>0</v>
      </c>
      <c r="BJ982" s="22">
        <f>IF(BW981&gt;0,ROUND(MIN(BC982,$F$168)*$BJ$1,2),0)</f>
        <v>0</v>
      </c>
      <c r="BK982" s="22">
        <f>IF(BW981&gt;0,ROUND(MIN(BC982,$F$168)*$BK$1,2),0)</f>
        <v>0</v>
      </c>
      <c r="BL982" s="15">
        <f>IF(BW981&gt;0,BF982+SUM(BH982:BK982),0)</f>
        <v>0</v>
      </c>
      <c r="BM982" s="22">
        <f>IF(BW981&gt;0,ROUND(BL982/12,2),0)</f>
        <v>0</v>
      </c>
      <c r="BN982" s="9">
        <f>INT(BM982)</f>
        <v>0</v>
      </c>
      <c r="BO982" s="23">
        <f>INT((BM982-BN982)*10)/10</f>
        <v>0</v>
      </c>
      <c r="BP982" s="17">
        <f>BM982-BN982-BO982</f>
        <v>0</v>
      </c>
      <c r="BQ982" s="23">
        <f>IF(OR(BP982=0.05,BP982=0),BP982,IF(AND(BP982&gt;0.051,BP982&lt;0.1),0.1,IF(AND(BP982&gt;0.001,BP982&lt;0.05),0.05,BP982)))</f>
        <v>0</v>
      </c>
      <c r="BR982" s="23">
        <f>BN982+BO982+BQ982</f>
        <v>0</v>
      </c>
      <c r="BS982">
        <f>IF(BW981&gt;0,BS981,0)</f>
        <v>0</v>
      </c>
      <c r="BT982" s="7">
        <f>SUM(BD982:BE982)+BR982+BS982</f>
        <v>0</v>
      </c>
      <c r="BU982" s="7">
        <f>IF(AND(BT982&gt;0,BT983=0),BT982,0)</f>
        <v>0</v>
      </c>
      <c r="BV982" s="7">
        <f>IF(BW981&gt;0,BV981,0)</f>
        <v>0</v>
      </c>
      <c r="BW982" s="7">
        <f>IF(ROUND(BT982-BV982,2)&gt;0,ROUND(BT982-BV982,2),0)</f>
        <v>0</v>
      </c>
      <c r="CB982">
        <v>980</v>
      </c>
      <c r="CC982" s="7">
        <f>IF(DB981&gt;0,CC981-1000,CC981)</f>
        <v>0</v>
      </c>
      <c r="CD982" s="20">
        <f>IF(DB981&gt;0,ROUND(PMT($F$92/12,$F$96*12,-CC982),5),0)</f>
        <v>0</v>
      </c>
      <c r="CE982" s="15">
        <f>IF(DB981&gt;0,ROUND(CC982*$CE$1/1000,2),0)</f>
        <v>0</v>
      </c>
      <c r="CF982" s="9">
        <f>INT(CE982)</f>
        <v>0</v>
      </c>
      <c r="CG982" s="23">
        <f>INT((CE982-CF982)*10)/10</f>
        <v>0</v>
      </c>
      <c r="CH982" s="17">
        <f>CE982-CF982-CG982</f>
        <v>0</v>
      </c>
      <c r="CI982" s="23">
        <f>IF(OR(CH982=0.05,CH982=0),CH982,IF(AND(CH982&gt;0.051,CH982&lt;0.1),0.1,IF(AND(CH982&gt;0.001,CH982&lt;0.05),0.05,CH982)))</f>
        <v>0</v>
      </c>
      <c r="CJ982" s="23">
        <f>CF982+CG982+CI982</f>
        <v>0</v>
      </c>
      <c r="CK982" s="15">
        <f>IF(DB981&gt;0,ROUND($CD$1*$CK$1,2),0)</f>
        <v>0</v>
      </c>
      <c r="CL982" s="22">
        <v>0</v>
      </c>
      <c r="CM982" s="22">
        <f>IF(DB981&gt;0,ROUND($CD$1*$CM$1,2),0)</f>
        <v>0</v>
      </c>
      <c r="CN982" s="22">
        <f>IF(DB981&gt;0,ROUND($CD$1*$CN$1,2),0)</f>
        <v>0</v>
      </c>
      <c r="CO982" s="22">
        <f>IF(DB981&gt;0,ROUND($CD$1*$CO$1,2),0)</f>
        <v>0</v>
      </c>
      <c r="CP982" s="22">
        <f>IF(DB981&gt;0,ROUND($CD$1*$CP$1,2),0)</f>
        <v>0</v>
      </c>
      <c r="CQ982" s="15">
        <f>IF(DB981&gt;0,CK982+SUM(CM982:CP982),0)</f>
        <v>0</v>
      </c>
      <c r="CR982" s="22">
        <f>IF(DB981&gt;0,ROUND(CQ982/12,2),0)</f>
        <v>0</v>
      </c>
      <c r="CS982" s="9">
        <f>INT(CR982)</f>
        <v>0</v>
      </c>
      <c r="CT982" s="23">
        <f>INT((CR982-CS982)*10)/10</f>
        <v>0</v>
      </c>
      <c r="CU982" s="17">
        <f>CR982-CS982-CT982</f>
        <v>0</v>
      </c>
      <c r="CV982" s="23">
        <f>IF(OR(CU982=0.05,CU982=0),CU982,IF(AND(CU982&gt;0.051,CU982&lt;0.1),0.1,IF(AND(CU982&gt;0.001,CU982&lt;0.05),0.05,CU982)))</f>
        <v>0</v>
      </c>
      <c r="CW982" s="23">
        <f>CS982+CT982+CV982</f>
        <v>0</v>
      </c>
      <c r="CX982">
        <f>IF(DB981&gt;0,CX981,0)</f>
        <v>0</v>
      </c>
      <c r="CY982" s="7">
        <f>ROUND(CD982+CJ982+CW982+CX982,2)</f>
        <v>0</v>
      </c>
      <c r="CZ982" s="7">
        <f>IF(AND(CY982&gt;0,CY983=0),CY982,0)</f>
        <v>0</v>
      </c>
      <c r="DA982" s="7">
        <f>IF(DB981&gt;0,DA981,0)</f>
        <v>0</v>
      </c>
      <c r="DB982" s="7">
        <f>IF(ROUND(CY982-DA982,2)&gt;0,ROUND(CY982-DA982,2),0)</f>
        <v>0</v>
      </c>
      <c r="EB982">
        <v>980</v>
      </c>
      <c r="EC982" s="7">
        <f>IF(FB981&gt;0,EC981-1000,EC981)</f>
        <v>0</v>
      </c>
      <c r="ED982" s="20">
        <f>IF(FB981&gt;0,ROUND(PMT($F$92/12,$F$96*12,-EC982),5),0)</f>
        <v>0</v>
      </c>
      <c r="EE982" s="15">
        <f>IF(FB981&gt;0,ROUND(EC982*$EE$1/1000,2),0)</f>
        <v>0</v>
      </c>
      <c r="EF982" s="9">
        <f>INT(EE982)</f>
        <v>0</v>
      </c>
      <c r="EG982" s="23">
        <f>INT((EE982-EF982)*10)/10</f>
        <v>0</v>
      </c>
      <c r="EH982" s="17">
        <f>EE982-EF982-EG982</f>
        <v>0</v>
      </c>
      <c r="EI982" s="23">
        <f>IF(OR(EH982=0.05,EH982=0),EH982,IF(AND(EH982&gt;0.051,EH982&lt;0.1),0.1,IF(AND(EH982&gt;0.001,EH982&lt;0.05),0.05,EH982)))</f>
        <v>0</v>
      </c>
      <c r="EJ982" s="23">
        <f>EF982+EG982+EI982</f>
        <v>0</v>
      </c>
      <c r="EK982" s="15">
        <f>IF(FB981&gt;0,ROUND($ED$1*$EK$1,2),0)</f>
        <v>0</v>
      </c>
      <c r="EL982" s="22">
        <v>0</v>
      </c>
      <c r="EM982" s="22">
        <f>IF(FB981&gt;0,ROUND($ED$1*$EM$1,0),0)</f>
        <v>0</v>
      </c>
      <c r="EN982" s="22">
        <f>IF(FB981&gt;0,ROUND($ED$1*$EN$1,2),0)</f>
        <v>0</v>
      </c>
      <c r="EO982" s="22">
        <f>IF(FB981&gt;0,ROUND($ED$1*$EO$1,2),0)</f>
        <v>0</v>
      </c>
      <c r="EP982" s="22">
        <f>IF(FB981&gt;0,ROUND($ED$1*$EP$1,2),0)</f>
        <v>0</v>
      </c>
      <c r="EQ982" s="15">
        <f>IF(FB981&gt;0,EK982+SUM(EM982:EP982),0)</f>
        <v>0</v>
      </c>
      <c r="ER982" s="22">
        <f>IF(FB981&gt;0,ROUND(EQ982/12,2),0)</f>
        <v>0</v>
      </c>
      <c r="ES982" s="9">
        <f>INT(ER982)</f>
        <v>0</v>
      </c>
      <c r="ET982" s="23">
        <f>INT((ER982-ES982)*10)/10</f>
        <v>0</v>
      </c>
      <c r="EU982" s="17">
        <f>ER982-ES982-ET982</f>
        <v>0</v>
      </c>
      <c r="EV982" s="23">
        <f>IF(OR(EU982=0.05,EU982=0),EU982,IF(AND(EU982&gt;0.051,EU982&lt;0.1),0.1,IF(AND(EU982&gt;0.001,EU982&lt;0.05),0.05,EU982)))</f>
        <v>0</v>
      </c>
      <c r="EW982" s="23">
        <f>ES982+ET982+EV982</f>
        <v>0</v>
      </c>
      <c r="EX982">
        <f>IF(FB981&gt;0,EX981,0)</f>
        <v>0</v>
      </c>
      <c r="EY982" s="7">
        <f>ROUND(ED982+EJ982+EW982+EX982,2)</f>
        <v>0</v>
      </c>
      <c r="EZ982" s="7">
        <f>IF(AND(EY982&gt;0,EY983=0),EY982,0)</f>
        <v>0</v>
      </c>
      <c r="FA982" s="7">
        <f>IF(FB981&gt;0,FA981,0)</f>
        <v>0</v>
      </c>
      <c r="FB982" s="7">
        <f>IF(ROUND(EY982-FA982,2)&gt;0,ROUND(EY982-FA982,2),0)</f>
        <v>0</v>
      </c>
      <c r="GB982">
        <v>980</v>
      </c>
      <c r="GC982" s="7">
        <f>IF(HB981&gt;0,GC981-1000,GC981)</f>
        <v>0</v>
      </c>
      <c r="GD982" s="20">
        <f>IF(HB981&gt;0,ROUND(PMT($F$92/12,$F$96*12,-GC982),5),0)</f>
        <v>0</v>
      </c>
      <c r="GE982" s="15">
        <f>IF(HB981&gt;0,ROUND(GC982*$GE$1/1000,2),0)</f>
        <v>0</v>
      </c>
      <c r="GF982" s="9">
        <f>INT(GE982)</f>
        <v>0</v>
      </c>
      <c r="GG982" s="23">
        <f>INT((GE982-GF982)*10)/10</f>
        <v>0</v>
      </c>
      <c r="GH982" s="17">
        <f>GE982-GF982-GG982</f>
        <v>0</v>
      </c>
      <c r="GI982" s="23">
        <f>IF(OR(GH982=0.05,GH982=0),GH982,IF(AND(GH982&gt;0.051,GH982&lt;0.1),0.1,IF(AND(GH982&gt;0.001,GH982&lt;0.05),0.05,GH982)))</f>
        <v>0</v>
      </c>
      <c r="GJ982" s="23">
        <f>GF982+GG982+GI982</f>
        <v>0</v>
      </c>
      <c r="GK982" s="15">
        <f>IF(HB981&gt;0,ROUND($GD$1*$GK$1,2),0)</f>
        <v>0</v>
      </c>
      <c r="GL982" s="22">
        <v>0</v>
      </c>
      <c r="GM982" s="22">
        <f>IF(HB981&gt;0,ROUND($GD$1*$GM$1,0),0)</f>
        <v>0</v>
      </c>
      <c r="GN982" s="22">
        <f>IF(HB981&gt;0,ROUND($GD$1*$GN$1,2),0)</f>
        <v>0</v>
      </c>
      <c r="GO982" s="22">
        <f>IF(HB981&gt;0,ROUND($GD$1*$GO$1,2),0)</f>
        <v>0</v>
      </c>
      <c r="GP982" s="22">
        <f>IF(HB981&gt;0,ROUND($GD$1*$GP$1,2),0)</f>
        <v>0</v>
      </c>
      <c r="GQ982" s="15">
        <f>IF(HB981&gt;0,GK982+SUM(GM982:GP982),0)</f>
        <v>0</v>
      </c>
      <c r="GR982" s="22">
        <f>IF(HB981&gt;0,ROUND(GQ982/12,2),0)</f>
        <v>0</v>
      </c>
      <c r="GS982" s="9">
        <f>INT(GR982)</f>
        <v>0</v>
      </c>
      <c r="GT982" s="23">
        <f>INT((GR982-GS982)*10)/10</f>
        <v>0</v>
      </c>
      <c r="GU982" s="17">
        <f>GR982-GS982-GT982</f>
        <v>0</v>
      </c>
      <c r="GV982" s="23">
        <f>IF(OR(GU982=0.05,GU982=0),GU982,IF(AND(GU982&gt;0.051,GU982&lt;0.1),0.1,IF(AND(GU982&gt;0.001,GU982&lt;0.05),0.05,GU982)))</f>
        <v>0</v>
      </c>
      <c r="GW982" s="23">
        <f>GS982+GT982+GV982</f>
        <v>0</v>
      </c>
      <c r="GX982">
        <f>IF(HB981&gt;0,GX981,0)</f>
        <v>0</v>
      </c>
      <c r="GY982" s="7">
        <f>ROUND(GD982+GJ982+GW982+GX982,2)</f>
        <v>0</v>
      </c>
      <c r="GZ982" s="7">
        <f>IF(AND(GY982&gt;0,GY983=0),GY982,0)</f>
        <v>0</v>
      </c>
      <c r="HA982" s="7">
        <f>IF(HB981&gt;0,HA981,0)</f>
        <v>0</v>
      </c>
      <c r="HB982" s="7">
        <f>IF(ROUND(GY982-HA982,2)&gt;0,ROUND(GY982-HA982,2),0)</f>
        <v>0</v>
      </c>
    </row>
    <row r="983" spans="1:235">
      <c r="BB983">
        <v>981</v>
      </c>
      <c r="BC983" s="7">
        <f>IF(BW982&gt;0,BC982-1000,BC982)</f>
        <v>0</v>
      </c>
      <c r="BD983" s="20">
        <f>IF(BW982&gt;0,ROUND(PMT($F$92/12,$F$96*12,-BC983),5),0)</f>
        <v>0</v>
      </c>
      <c r="BE983" s="15">
        <f>IF(BW982&gt;0,ROUND(BC983*$E$1/1000,2),0)</f>
        <v>0</v>
      </c>
      <c r="BF983" s="15">
        <f>IF(BW982&gt;0,ROUND(MIN(BC983,$F$168)*$BF$1,2),0)</f>
        <v>0</v>
      </c>
      <c r="BG983" s="22">
        <v>0</v>
      </c>
      <c r="BH983" s="22">
        <f>IF(BW982&gt;0,ROUND(MIN(BC983,$F$168)*$BH$1,0),0)</f>
        <v>0</v>
      </c>
      <c r="BI983" s="22">
        <f>IF(BW982&gt;0,ROUND(MIN(BC983,$F$168)*$BI$1,2),0)</f>
        <v>0</v>
      </c>
      <c r="BJ983" s="22">
        <f>IF(BW982&gt;0,ROUND(MIN(BC983,$F$168)*$BJ$1,2),0)</f>
        <v>0</v>
      </c>
      <c r="BK983" s="22">
        <f>IF(BW982&gt;0,ROUND(MIN(BC983,$F$168)*$BK$1,2),0)</f>
        <v>0</v>
      </c>
      <c r="BL983" s="15">
        <f>IF(BW982&gt;0,BF983+SUM(BH983:BK983),0)</f>
        <v>0</v>
      </c>
      <c r="BM983" s="22">
        <f>IF(BW982&gt;0,ROUND(BL983/12,2),0)</f>
        <v>0</v>
      </c>
      <c r="BN983" s="9">
        <f>INT(BM983)</f>
        <v>0</v>
      </c>
      <c r="BO983" s="23">
        <f>INT((BM983-BN983)*10)/10</f>
        <v>0</v>
      </c>
      <c r="BP983" s="17">
        <f>BM983-BN983-BO983</f>
        <v>0</v>
      </c>
      <c r="BQ983" s="23">
        <f>IF(OR(BP983=0.05,BP983=0),BP983,IF(AND(BP983&gt;0.051,BP983&lt;0.1),0.1,IF(AND(BP983&gt;0.001,BP983&lt;0.05),0.05,BP983)))</f>
        <v>0</v>
      </c>
      <c r="BR983" s="23">
        <f>BN983+BO983+BQ983</f>
        <v>0</v>
      </c>
      <c r="BS983">
        <f>IF(BW982&gt;0,BS982,0)</f>
        <v>0</v>
      </c>
      <c r="BT983" s="7">
        <f>SUM(BD983:BE983)+BR983+BS983</f>
        <v>0</v>
      </c>
      <c r="BU983" s="7">
        <f>IF(AND(BT983&gt;0,BT984=0),BT983,0)</f>
        <v>0</v>
      </c>
      <c r="BV983" s="7">
        <f>IF(BW982&gt;0,BV982,0)</f>
        <v>0</v>
      </c>
      <c r="BW983" s="7">
        <f>IF(ROUND(BT983-BV983,2)&gt;0,ROUND(BT983-BV983,2),0)</f>
        <v>0</v>
      </c>
      <c r="CB983">
        <v>981</v>
      </c>
      <c r="CC983" s="7">
        <f>IF(DB982&gt;0,CC982-1000,CC982)</f>
        <v>0</v>
      </c>
      <c r="CD983" s="20">
        <f>IF(DB982&gt;0,ROUND(PMT($F$92/12,$F$96*12,-CC983),5),0)</f>
        <v>0</v>
      </c>
      <c r="CE983" s="15">
        <f>IF(DB982&gt;0,ROUND(CC983*$CE$1/1000,2),0)</f>
        <v>0</v>
      </c>
      <c r="CF983" s="9">
        <f>INT(CE983)</f>
        <v>0</v>
      </c>
      <c r="CG983" s="23">
        <f>INT((CE983-CF983)*10)/10</f>
        <v>0</v>
      </c>
      <c r="CH983" s="17">
        <f>CE983-CF983-CG983</f>
        <v>0</v>
      </c>
      <c r="CI983" s="23">
        <f>IF(OR(CH983=0.05,CH983=0),CH983,IF(AND(CH983&gt;0.051,CH983&lt;0.1),0.1,IF(AND(CH983&gt;0.001,CH983&lt;0.05),0.05,CH983)))</f>
        <v>0</v>
      </c>
      <c r="CJ983" s="23">
        <f>CF983+CG983+CI983</f>
        <v>0</v>
      </c>
      <c r="CK983" s="15">
        <f>IF(DB982&gt;0,ROUND($CD$1*$CK$1,2),0)</f>
        <v>0</v>
      </c>
      <c r="CL983" s="22">
        <v>0</v>
      </c>
      <c r="CM983" s="22">
        <f>IF(DB982&gt;0,ROUND($CD$1*$CM$1,2),0)</f>
        <v>0</v>
      </c>
      <c r="CN983" s="22">
        <f>IF(DB982&gt;0,ROUND($CD$1*$CN$1,2),0)</f>
        <v>0</v>
      </c>
      <c r="CO983" s="22">
        <f>IF(DB982&gt;0,ROUND($CD$1*$CO$1,2),0)</f>
        <v>0</v>
      </c>
      <c r="CP983" s="22">
        <f>IF(DB982&gt;0,ROUND($CD$1*$CP$1,2),0)</f>
        <v>0</v>
      </c>
      <c r="CQ983" s="15">
        <f>IF(DB982&gt;0,CK983+SUM(CM983:CP983),0)</f>
        <v>0</v>
      </c>
      <c r="CR983" s="22">
        <f>IF(DB982&gt;0,ROUND(CQ983/12,2),0)</f>
        <v>0</v>
      </c>
      <c r="CS983" s="9">
        <f>INT(CR983)</f>
        <v>0</v>
      </c>
      <c r="CT983" s="23">
        <f>INT((CR983-CS983)*10)/10</f>
        <v>0</v>
      </c>
      <c r="CU983" s="17">
        <f>CR983-CS983-CT983</f>
        <v>0</v>
      </c>
      <c r="CV983" s="23">
        <f>IF(OR(CU983=0.05,CU983=0),CU983,IF(AND(CU983&gt;0.051,CU983&lt;0.1),0.1,IF(AND(CU983&gt;0.001,CU983&lt;0.05),0.05,CU983)))</f>
        <v>0</v>
      </c>
      <c r="CW983" s="23">
        <f>CS983+CT983+CV983</f>
        <v>0</v>
      </c>
      <c r="CX983">
        <f>IF(DB982&gt;0,CX982,0)</f>
        <v>0</v>
      </c>
      <c r="CY983" s="7">
        <f>ROUND(CD983+CJ983+CW983+CX983,2)</f>
        <v>0</v>
      </c>
      <c r="CZ983" s="7">
        <f>IF(AND(CY983&gt;0,CY984=0),CY983,0)</f>
        <v>0</v>
      </c>
      <c r="DA983" s="7">
        <f>IF(DB982&gt;0,DA982,0)</f>
        <v>0</v>
      </c>
      <c r="DB983" s="7">
        <f>IF(ROUND(CY983-DA983,2)&gt;0,ROUND(CY983-DA983,2),0)</f>
        <v>0</v>
      </c>
      <c r="EB983">
        <v>981</v>
      </c>
      <c r="EC983" s="7">
        <f>IF(FB982&gt;0,EC982-1000,EC982)</f>
        <v>0</v>
      </c>
      <c r="ED983" s="20">
        <f>IF(FB982&gt;0,ROUND(PMT($F$92/12,$F$96*12,-EC983),5),0)</f>
        <v>0</v>
      </c>
      <c r="EE983" s="15">
        <f>IF(FB982&gt;0,ROUND(EC983*$EE$1/1000,2),0)</f>
        <v>0</v>
      </c>
      <c r="EF983" s="9">
        <f>INT(EE983)</f>
        <v>0</v>
      </c>
      <c r="EG983" s="23">
        <f>INT((EE983-EF983)*10)/10</f>
        <v>0</v>
      </c>
      <c r="EH983" s="17">
        <f>EE983-EF983-EG983</f>
        <v>0</v>
      </c>
      <c r="EI983" s="23">
        <f>IF(OR(EH983=0.05,EH983=0),EH983,IF(AND(EH983&gt;0.051,EH983&lt;0.1),0.1,IF(AND(EH983&gt;0.001,EH983&lt;0.05),0.05,EH983)))</f>
        <v>0</v>
      </c>
      <c r="EJ983" s="23">
        <f>EF983+EG983+EI983</f>
        <v>0</v>
      </c>
      <c r="EK983" s="15">
        <f>IF(FB982&gt;0,ROUND($ED$1*$EK$1,2),0)</f>
        <v>0</v>
      </c>
      <c r="EL983" s="22">
        <v>0</v>
      </c>
      <c r="EM983" s="22">
        <f>IF(FB982&gt;0,ROUND($ED$1*$EM$1,0),0)</f>
        <v>0</v>
      </c>
      <c r="EN983" s="22">
        <f>IF(FB982&gt;0,ROUND($ED$1*$EN$1,2),0)</f>
        <v>0</v>
      </c>
      <c r="EO983" s="22">
        <f>IF(FB982&gt;0,ROUND($ED$1*$EO$1,2),0)</f>
        <v>0</v>
      </c>
      <c r="EP983" s="22">
        <f>IF(FB982&gt;0,ROUND($ED$1*$EP$1,2),0)</f>
        <v>0</v>
      </c>
      <c r="EQ983" s="15">
        <f>IF(FB982&gt;0,EK983+SUM(EM983:EP983),0)</f>
        <v>0</v>
      </c>
      <c r="ER983" s="22">
        <f>IF(FB982&gt;0,ROUND(EQ983/12,2),0)</f>
        <v>0</v>
      </c>
      <c r="ES983" s="9">
        <f>INT(ER983)</f>
        <v>0</v>
      </c>
      <c r="ET983" s="23">
        <f>INT((ER983-ES983)*10)/10</f>
        <v>0</v>
      </c>
      <c r="EU983" s="17">
        <f>ER983-ES983-ET983</f>
        <v>0</v>
      </c>
      <c r="EV983" s="23">
        <f>IF(OR(EU983=0.05,EU983=0),EU983,IF(AND(EU983&gt;0.051,EU983&lt;0.1),0.1,IF(AND(EU983&gt;0.001,EU983&lt;0.05),0.05,EU983)))</f>
        <v>0</v>
      </c>
      <c r="EW983" s="23">
        <f>ES983+ET983+EV983</f>
        <v>0</v>
      </c>
      <c r="EX983">
        <f>IF(FB982&gt;0,EX982,0)</f>
        <v>0</v>
      </c>
      <c r="EY983" s="7">
        <f>ROUND(ED983+EJ983+EW983+EX983,2)</f>
        <v>0</v>
      </c>
      <c r="EZ983" s="7">
        <f>IF(AND(EY983&gt;0,EY984=0),EY983,0)</f>
        <v>0</v>
      </c>
      <c r="FA983" s="7">
        <f>IF(FB982&gt;0,FA982,0)</f>
        <v>0</v>
      </c>
      <c r="FB983" s="7">
        <f>IF(ROUND(EY983-FA983,2)&gt;0,ROUND(EY983-FA983,2),0)</f>
        <v>0</v>
      </c>
      <c r="GB983">
        <v>981</v>
      </c>
      <c r="GC983" s="7">
        <f>IF(HB982&gt;0,GC982-1000,GC982)</f>
        <v>0</v>
      </c>
      <c r="GD983" s="20">
        <f>IF(HB982&gt;0,ROUND(PMT($F$92/12,$F$96*12,-GC983),5),0)</f>
        <v>0</v>
      </c>
      <c r="GE983" s="15">
        <f>IF(HB982&gt;0,ROUND(GC983*$GE$1/1000,2),0)</f>
        <v>0</v>
      </c>
      <c r="GF983" s="9">
        <f>INT(GE983)</f>
        <v>0</v>
      </c>
      <c r="GG983" s="23">
        <f>INT((GE983-GF983)*10)/10</f>
        <v>0</v>
      </c>
      <c r="GH983" s="17">
        <f>GE983-GF983-GG983</f>
        <v>0</v>
      </c>
      <c r="GI983" s="23">
        <f>IF(OR(GH983=0.05,GH983=0),GH983,IF(AND(GH983&gt;0.051,GH983&lt;0.1),0.1,IF(AND(GH983&gt;0.001,GH983&lt;0.05),0.05,GH983)))</f>
        <v>0</v>
      </c>
      <c r="GJ983" s="23">
        <f>GF983+GG983+GI983</f>
        <v>0</v>
      </c>
      <c r="GK983" s="15">
        <f>IF(HB982&gt;0,ROUND($GD$1*$GK$1,2),0)</f>
        <v>0</v>
      </c>
      <c r="GL983" s="22">
        <v>0</v>
      </c>
      <c r="GM983" s="22">
        <f>IF(HB982&gt;0,ROUND($GD$1*$GM$1,0),0)</f>
        <v>0</v>
      </c>
      <c r="GN983" s="22">
        <f>IF(HB982&gt;0,ROUND($GD$1*$GN$1,2),0)</f>
        <v>0</v>
      </c>
      <c r="GO983" s="22">
        <f>IF(HB982&gt;0,ROUND($GD$1*$GO$1,2),0)</f>
        <v>0</v>
      </c>
      <c r="GP983" s="22">
        <f>IF(HB982&gt;0,ROUND($GD$1*$GP$1,2),0)</f>
        <v>0</v>
      </c>
      <c r="GQ983" s="15">
        <f>IF(HB982&gt;0,GK983+SUM(GM983:GP983),0)</f>
        <v>0</v>
      </c>
      <c r="GR983" s="22">
        <f>IF(HB982&gt;0,ROUND(GQ983/12,2),0)</f>
        <v>0</v>
      </c>
      <c r="GS983" s="9">
        <f>INT(GR983)</f>
        <v>0</v>
      </c>
      <c r="GT983" s="23">
        <f>INT((GR983-GS983)*10)/10</f>
        <v>0</v>
      </c>
      <c r="GU983" s="17">
        <f>GR983-GS983-GT983</f>
        <v>0</v>
      </c>
      <c r="GV983" s="23">
        <f>IF(OR(GU983=0.05,GU983=0),GU983,IF(AND(GU983&gt;0.051,GU983&lt;0.1),0.1,IF(AND(GU983&gt;0.001,GU983&lt;0.05),0.05,GU983)))</f>
        <v>0</v>
      </c>
      <c r="GW983" s="23">
        <f>GS983+GT983+GV983</f>
        <v>0</v>
      </c>
      <c r="GX983">
        <f>IF(HB982&gt;0,GX982,0)</f>
        <v>0</v>
      </c>
      <c r="GY983" s="7">
        <f>ROUND(GD983+GJ983+GW983+GX983,2)</f>
        <v>0</v>
      </c>
      <c r="GZ983" s="7">
        <f>IF(AND(GY983&gt;0,GY984=0),GY983,0)</f>
        <v>0</v>
      </c>
      <c r="HA983" s="7">
        <f>IF(HB982&gt;0,HA982,0)</f>
        <v>0</v>
      </c>
      <c r="HB983" s="7">
        <f>IF(ROUND(GY983-HA983,2)&gt;0,ROUND(GY983-HA983,2),0)</f>
        <v>0</v>
      </c>
    </row>
    <row r="984" spans="1:235">
      <c r="BB984">
        <v>982</v>
      </c>
      <c r="BC984" s="7">
        <f>IF(BW983&gt;0,BC983-1000,BC983)</f>
        <v>0</v>
      </c>
      <c r="BD984" s="20">
        <f>IF(BW983&gt;0,ROUND(PMT($F$92/12,$F$96*12,-BC984),5),0)</f>
        <v>0</v>
      </c>
      <c r="BE984" s="15">
        <f>IF(BW983&gt;0,ROUND(BC984*$E$1/1000,2),0)</f>
        <v>0</v>
      </c>
      <c r="BF984" s="15">
        <f>IF(BW983&gt;0,ROUND(MIN(BC984,$F$168)*$BF$1,2),0)</f>
        <v>0</v>
      </c>
      <c r="BG984" s="22">
        <v>0</v>
      </c>
      <c r="BH984" s="22">
        <f>IF(BW983&gt;0,ROUND(MIN(BC984,$F$168)*$BH$1,0),0)</f>
        <v>0</v>
      </c>
      <c r="BI984" s="22">
        <f>IF(BW983&gt;0,ROUND(MIN(BC984,$F$168)*$BI$1,2),0)</f>
        <v>0</v>
      </c>
      <c r="BJ984" s="22">
        <f>IF(BW983&gt;0,ROUND(MIN(BC984,$F$168)*$BJ$1,2),0)</f>
        <v>0</v>
      </c>
      <c r="BK984" s="22">
        <f>IF(BW983&gt;0,ROUND(MIN(BC984,$F$168)*$BK$1,2),0)</f>
        <v>0</v>
      </c>
      <c r="BL984" s="15">
        <f>IF(BW983&gt;0,BF984+SUM(BH984:BK984),0)</f>
        <v>0</v>
      </c>
      <c r="BM984" s="22">
        <f>IF(BW983&gt;0,ROUND(BL984/12,2),0)</f>
        <v>0</v>
      </c>
      <c r="BN984" s="9">
        <f>INT(BM984)</f>
        <v>0</v>
      </c>
      <c r="BO984" s="23">
        <f>INT((BM984-BN984)*10)/10</f>
        <v>0</v>
      </c>
      <c r="BP984" s="17">
        <f>BM984-BN984-BO984</f>
        <v>0</v>
      </c>
      <c r="BQ984" s="23">
        <f>IF(OR(BP984=0.05,BP984=0),BP984,IF(AND(BP984&gt;0.051,BP984&lt;0.1),0.1,IF(AND(BP984&gt;0.001,BP984&lt;0.05),0.05,BP984)))</f>
        <v>0</v>
      </c>
      <c r="BR984" s="23">
        <f>BN984+BO984+BQ984</f>
        <v>0</v>
      </c>
      <c r="BS984">
        <f>IF(BW983&gt;0,BS983,0)</f>
        <v>0</v>
      </c>
      <c r="BT984" s="7">
        <f>SUM(BD984:BE984)+BR984+BS984</f>
        <v>0</v>
      </c>
      <c r="BU984" s="7">
        <f>IF(AND(BT984&gt;0,BT985=0),BT984,0)</f>
        <v>0</v>
      </c>
      <c r="BV984" s="7">
        <f>IF(BW983&gt;0,BV983,0)</f>
        <v>0</v>
      </c>
      <c r="BW984" s="7">
        <f>IF(ROUND(BT984-BV984,2)&gt;0,ROUND(BT984-BV984,2),0)</f>
        <v>0</v>
      </c>
      <c r="CB984">
        <v>982</v>
      </c>
      <c r="CC984" s="7">
        <f>IF(DB983&gt;0,CC983-1000,CC983)</f>
        <v>0</v>
      </c>
      <c r="CD984" s="20">
        <f>IF(DB983&gt;0,ROUND(PMT($F$92/12,$F$96*12,-CC984),5),0)</f>
        <v>0</v>
      </c>
      <c r="CE984" s="15">
        <f>IF(DB983&gt;0,ROUND(CC984*$CE$1/1000,2),0)</f>
        <v>0</v>
      </c>
      <c r="CF984" s="9">
        <f>INT(CE984)</f>
        <v>0</v>
      </c>
      <c r="CG984" s="23">
        <f>INT((CE984-CF984)*10)/10</f>
        <v>0</v>
      </c>
      <c r="CH984" s="17">
        <f>CE984-CF984-CG984</f>
        <v>0</v>
      </c>
      <c r="CI984" s="23">
        <f>IF(OR(CH984=0.05,CH984=0),CH984,IF(AND(CH984&gt;0.051,CH984&lt;0.1),0.1,IF(AND(CH984&gt;0.001,CH984&lt;0.05),0.05,CH984)))</f>
        <v>0</v>
      </c>
      <c r="CJ984" s="23">
        <f>CF984+CG984+CI984</f>
        <v>0</v>
      </c>
      <c r="CK984" s="15">
        <f>IF(DB983&gt;0,ROUND($CD$1*$CK$1,2),0)</f>
        <v>0</v>
      </c>
      <c r="CL984" s="22">
        <v>0</v>
      </c>
      <c r="CM984" s="22">
        <f>IF(DB983&gt;0,ROUND($CD$1*$CM$1,2),0)</f>
        <v>0</v>
      </c>
      <c r="CN984" s="22">
        <f>IF(DB983&gt;0,ROUND($CD$1*$CN$1,2),0)</f>
        <v>0</v>
      </c>
      <c r="CO984" s="22">
        <f>IF(DB983&gt;0,ROUND($CD$1*$CO$1,2),0)</f>
        <v>0</v>
      </c>
      <c r="CP984" s="22">
        <f>IF(DB983&gt;0,ROUND($CD$1*$CP$1,2),0)</f>
        <v>0</v>
      </c>
      <c r="CQ984" s="15">
        <f>IF(DB983&gt;0,CK984+SUM(CM984:CP984),0)</f>
        <v>0</v>
      </c>
      <c r="CR984" s="22">
        <f>IF(DB983&gt;0,ROUND(CQ984/12,2),0)</f>
        <v>0</v>
      </c>
      <c r="CS984" s="9">
        <f>INT(CR984)</f>
        <v>0</v>
      </c>
      <c r="CT984" s="23">
        <f>INT((CR984-CS984)*10)/10</f>
        <v>0</v>
      </c>
      <c r="CU984" s="17">
        <f>CR984-CS984-CT984</f>
        <v>0</v>
      </c>
      <c r="CV984" s="23">
        <f>IF(OR(CU984=0.05,CU984=0),CU984,IF(AND(CU984&gt;0.051,CU984&lt;0.1),0.1,IF(AND(CU984&gt;0.001,CU984&lt;0.05),0.05,CU984)))</f>
        <v>0</v>
      </c>
      <c r="CW984" s="23">
        <f>CS984+CT984+CV984</f>
        <v>0</v>
      </c>
      <c r="CX984">
        <f>IF(DB983&gt;0,CX983,0)</f>
        <v>0</v>
      </c>
      <c r="CY984" s="7">
        <f>ROUND(CD984+CJ984+CW984+CX984,2)</f>
        <v>0</v>
      </c>
      <c r="CZ984" s="7">
        <f>IF(AND(CY984&gt;0,CY985=0),CY984,0)</f>
        <v>0</v>
      </c>
      <c r="DA984" s="7">
        <f>IF(DB983&gt;0,DA983,0)</f>
        <v>0</v>
      </c>
      <c r="DB984" s="7">
        <f>IF(ROUND(CY984-DA984,2)&gt;0,ROUND(CY984-DA984,2),0)</f>
        <v>0</v>
      </c>
      <c r="EB984">
        <v>982</v>
      </c>
      <c r="EC984" s="7">
        <f>IF(FB983&gt;0,EC983-1000,EC983)</f>
        <v>0</v>
      </c>
      <c r="ED984" s="20">
        <f>IF(FB983&gt;0,ROUND(PMT($F$92/12,$F$96*12,-EC984),5),0)</f>
        <v>0</v>
      </c>
      <c r="EE984" s="15">
        <f>IF(FB983&gt;0,ROUND(EC984*$EE$1/1000,2),0)</f>
        <v>0</v>
      </c>
      <c r="EF984" s="9">
        <f>INT(EE984)</f>
        <v>0</v>
      </c>
      <c r="EG984" s="23">
        <f>INT((EE984-EF984)*10)/10</f>
        <v>0</v>
      </c>
      <c r="EH984" s="17">
        <f>EE984-EF984-EG984</f>
        <v>0</v>
      </c>
      <c r="EI984" s="23">
        <f>IF(OR(EH984=0.05,EH984=0),EH984,IF(AND(EH984&gt;0.051,EH984&lt;0.1),0.1,IF(AND(EH984&gt;0.001,EH984&lt;0.05),0.05,EH984)))</f>
        <v>0</v>
      </c>
      <c r="EJ984" s="23">
        <f>EF984+EG984+EI984</f>
        <v>0</v>
      </c>
      <c r="EK984" s="15">
        <f>IF(FB983&gt;0,ROUND($ED$1*$EK$1,2),0)</f>
        <v>0</v>
      </c>
      <c r="EL984" s="22">
        <v>0</v>
      </c>
      <c r="EM984" s="22">
        <f>IF(FB983&gt;0,ROUND($ED$1*$EM$1,0),0)</f>
        <v>0</v>
      </c>
      <c r="EN984" s="22">
        <f>IF(FB983&gt;0,ROUND($ED$1*$EN$1,2),0)</f>
        <v>0</v>
      </c>
      <c r="EO984" s="22">
        <f>IF(FB983&gt;0,ROUND($ED$1*$EO$1,2),0)</f>
        <v>0</v>
      </c>
      <c r="EP984" s="22">
        <f>IF(FB983&gt;0,ROUND($ED$1*$EP$1,2),0)</f>
        <v>0</v>
      </c>
      <c r="EQ984" s="15">
        <f>IF(FB983&gt;0,EK984+SUM(EM984:EP984),0)</f>
        <v>0</v>
      </c>
      <c r="ER984" s="22">
        <f>IF(FB983&gt;0,ROUND(EQ984/12,2),0)</f>
        <v>0</v>
      </c>
      <c r="ES984" s="9">
        <f>INT(ER984)</f>
        <v>0</v>
      </c>
      <c r="ET984" s="23">
        <f>INT((ER984-ES984)*10)/10</f>
        <v>0</v>
      </c>
      <c r="EU984" s="17">
        <f>ER984-ES984-ET984</f>
        <v>0</v>
      </c>
      <c r="EV984" s="23">
        <f>IF(OR(EU984=0.05,EU984=0),EU984,IF(AND(EU984&gt;0.051,EU984&lt;0.1),0.1,IF(AND(EU984&gt;0.001,EU984&lt;0.05),0.05,EU984)))</f>
        <v>0</v>
      </c>
      <c r="EW984" s="23">
        <f>ES984+ET984+EV984</f>
        <v>0</v>
      </c>
      <c r="EX984">
        <f>IF(FB983&gt;0,EX983,0)</f>
        <v>0</v>
      </c>
      <c r="EY984" s="7">
        <f>ROUND(ED984+EJ984+EW984+EX984,2)</f>
        <v>0</v>
      </c>
      <c r="EZ984" s="7">
        <f>IF(AND(EY984&gt;0,EY985=0),EY984,0)</f>
        <v>0</v>
      </c>
      <c r="FA984" s="7">
        <f>IF(FB983&gt;0,FA983,0)</f>
        <v>0</v>
      </c>
      <c r="FB984" s="7">
        <f>IF(ROUND(EY984-FA984,2)&gt;0,ROUND(EY984-FA984,2),0)</f>
        <v>0</v>
      </c>
      <c r="GB984">
        <v>982</v>
      </c>
      <c r="GC984" s="7">
        <f>IF(HB983&gt;0,GC983-1000,GC983)</f>
        <v>0</v>
      </c>
      <c r="GD984" s="20">
        <f>IF(HB983&gt;0,ROUND(PMT($F$92/12,$F$96*12,-GC984),5),0)</f>
        <v>0</v>
      </c>
      <c r="GE984" s="15">
        <f>IF(HB983&gt;0,ROUND(GC984*$GE$1/1000,2),0)</f>
        <v>0</v>
      </c>
      <c r="GF984" s="9">
        <f>INT(GE984)</f>
        <v>0</v>
      </c>
      <c r="GG984" s="23">
        <f>INT((GE984-GF984)*10)/10</f>
        <v>0</v>
      </c>
      <c r="GH984" s="17">
        <f>GE984-GF984-GG984</f>
        <v>0</v>
      </c>
      <c r="GI984" s="23">
        <f>IF(OR(GH984=0.05,GH984=0),GH984,IF(AND(GH984&gt;0.051,GH984&lt;0.1),0.1,IF(AND(GH984&gt;0.001,GH984&lt;0.05),0.05,GH984)))</f>
        <v>0</v>
      </c>
      <c r="GJ984" s="23">
        <f>GF984+GG984+GI984</f>
        <v>0</v>
      </c>
      <c r="GK984" s="15">
        <f>IF(HB983&gt;0,ROUND($GD$1*$GK$1,2),0)</f>
        <v>0</v>
      </c>
      <c r="GL984" s="22">
        <v>0</v>
      </c>
      <c r="GM984" s="22">
        <f>IF(HB983&gt;0,ROUND($GD$1*$GM$1,0),0)</f>
        <v>0</v>
      </c>
      <c r="GN984" s="22">
        <f>IF(HB983&gt;0,ROUND($GD$1*$GN$1,2),0)</f>
        <v>0</v>
      </c>
      <c r="GO984" s="22">
        <f>IF(HB983&gt;0,ROUND($GD$1*$GO$1,2),0)</f>
        <v>0</v>
      </c>
      <c r="GP984" s="22">
        <f>IF(HB983&gt;0,ROUND($GD$1*$GP$1,2),0)</f>
        <v>0</v>
      </c>
      <c r="GQ984" s="15">
        <f>IF(HB983&gt;0,GK984+SUM(GM984:GP984),0)</f>
        <v>0</v>
      </c>
      <c r="GR984" s="22">
        <f>IF(HB983&gt;0,ROUND(GQ984/12,2),0)</f>
        <v>0</v>
      </c>
      <c r="GS984" s="9">
        <f>INT(GR984)</f>
        <v>0</v>
      </c>
      <c r="GT984" s="23">
        <f>INT((GR984-GS984)*10)/10</f>
        <v>0</v>
      </c>
      <c r="GU984" s="17">
        <f>GR984-GS984-GT984</f>
        <v>0</v>
      </c>
      <c r="GV984" s="23">
        <f>IF(OR(GU984=0.05,GU984=0),GU984,IF(AND(GU984&gt;0.051,GU984&lt;0.1),0.1,IF(AND(GU984&gt;0.001,GU984&lt;0.05),0.05,GU984)))</f>
        <v>0</v>
      </c>
      <c r="GW984" s="23">
        <f>GS984+GT984+GV984</f>
        <v>0</v>
      </c>
      <c r="GX984">
        <f>IF(HB983&gt;0,GX983,0)</f>
        <v>0</v>
      </c>
      <c r="GY984" s="7">
        <f>ROUND(GD984+GJ984+GW984+GX984,2)</f>
        <v>0</v>
      </c>
      <c r="GZ984" s="7">
        <f>IF(AND(GY984&gt;0,GY985=0),GY984,0)</f>
        <v>0</v>
      </c>
      <c r="HA984" s="7">
        <f>IF(HB983&gt;0,HA983,0)</f>
        <v>0</v>
      </c>
      <c r="HB984" s="7">
        <f>IF(ROUND(GY984-HA984,2)&gt;0,ROUND(GY984-HA984,2),0)</f>
        <v>0</v>
      </c>
    </row>
    <row r="985" spans="1:235">
      <c r="BB985">
        <v>983</v>
      </c>
      <c r="BC985" s="7">
        <f>IF(BW984&gt;0,BC984-1000,BC984)</f>
        <v>0</v>
      </c>
      <c r="BD985" s="20">
        <f>IF(BW984&gt;0,ROUND(PMT($F$92/12,$F$96*12,-BC985),5),0)</f>
        <v>0</v>
      </c>
      <c r="BE985" s="15">
        <f>IF(BW984&gt;0,ROUND(BC985*$E$1/1000,2),0)</f>
        <v>0</v>
      </c>
      <c r="BF985" s="15">
        <f>IF(BW984&gt;0,ROUND(MIN(BC985,$F$168)*$BF$1,2),0)</f>
        <v>0</v>
      </c>
      <c r="BG985" s="22">
        <v>0</v>
      </c>
      <c r="BH985" s="22">
        <f>IF(BW984&gt;0,ROUND(MIN(BC985,$F$168)*$BH$1,0),0)</f>
        <v>0</v>
      </c>
      <c r="BI985" s="22">
        <f>IF(BW984&gt;0,ROUND(MIN(BC985,$F$168)*$BI$1,2),0)</f>
        <v>0</v>
      </c>
      <c r="BJ985" s="22">
        <f>IF(BW984&gt;0,ROUND(MIN(BC985,$F$168)*$BJ$1,2),0)</f>
        <v>0</v>
      </c>
      <c r="BK985" s="22">
        <f>IF(BW984&gt;0,ROUND(MIN(BC985,$F$168)*$BK$1,2),0)</f>
        <v>0</v>
      </c>
      <c r="BL985" s="15">
        <f>IF(BW984&gt;0,BF985+SUM(BH985:BK985),0)</f>
        <v>0</v>
      </c>
      <c r="BM985" s="22">
        <f>IF(BW984&gt;0,ROUND(BL985/12,2),0)</f>
        <v>0</v>
      </c>
      <c r="BN985" s="9">
        <f>INT(BM985)</f>
        <v>0</v>
      </c>
      <c r="BO985" s="23">
        <f>INT((BM985-BN985)*10)/10</f>
        <v>0</v>
      </c>
      <c r="BP985" s="17">
        <f>BM985-BN985-BO985</f>
        <v>0</v>
      </c>
      <c r="BQ985" s="23">
        <f>IF(OR(BP985=0.05,BP985=0),BP985,IF(AND(BP985&gt;0.051,BP985&lt;0.1),0.1,IF(AND(BP985&gt;0.001,BP985&lt;0.05),0.05,BP985)))</f>
        <v>0</v>
      </c>
      <c r="BR985" s="23">
        <f>BN985+BO985+BQ985</f>
        <v>0</v>
      </c>
      <c r="BS985">
        <f>IF(BW984&gt;0,BS984,0)</f>
        <v>0</v>
      </c>
      <c r="BT985" s="7">
        <f>SUM(BD985:BE985)+BR985+BS985</f>
        <v>0</v>
      </c>
      <c r="BU985" s="7">
        <f>IF(AND(BT985&gt;0,BT986=0),BT985,0)</f>
        <v>0</v>
      </c>
      <c r="BV985" s="7">
        <f>IF(BW984&gt;0,BV984,0)</f>
        <v>0</v>
      </c>
      <c r="BW985" s="7">
        <f>IF(ROUND(BT985-BV985,2)&gt;0,ROUND(BT985-BV985,2),0)</f>
        <v>0</v>
      </c>
      <c r="CB985">
        <v>983</v>
      </c>
      <c r="CC985" s="7">
        <f>IF(DB984&gt;0,CC984-1000,CC984)</f>
        <v>0</v>
      </c>
      <c r="CD985" s="20">
        <f>IF(DB984&gt;0,ROUND(PMT($F$92/12,$F$96*12,-CC985),5),0)</f>
        <v>0</v>
      </c>
      <c r="CE985" s="15">
        <f>IF(DB984&gt;0,ROUND(CC985*$CE$1/1000,2),0)</f>
        <v>0</v>
      </c>
      <c r="CF985" s="9">
        <f>INT(CE985)</f>
        <v>0</v>
      </c>
      <c r="CG985" s="23">
        <f>INT((CE985-CF985)*10)/10</f>
        <v>0</v>
      </c>
      <c r="CH985" s="17">
        <f>CE985-CF985-CG985</f>
        <v>0</v>
      </c>
      <c r="CI985" s="23">
        <f>IF(OR(CH985=0.05,CH985=0),CH985,IF(AND(CH985&gt;0.051,CH985&lt;0.1),0.1,IF(AND(CH985&gt;0.001,CH985&lt;0.05),0.05,CH985)))</f>
        <v>0</v>
      </c>
      <c r="CJ985" s="23">
        <f>CF985+CG985+CI985</f>
        <v>0</v>
      </c>
      <c r="CK985" s="15">
        <f>IF(DB984&gt;0,ROUND($CD$1*$CK$1,2),0)</f>
        <v>0</v>
      </c>
      <c r="CL985" s="22">
        <v>0</v>
      </c>
      <c r="CM985" s="22">
        <f>IF(DB984&gt;0,ROUND($CD$1*$CM$1,2),0)</f>
        <v>0</v>
      </c>
      <c r="CN985" s="22">
        <f>IF(DB984&gt;0,ROUND($CD$1*$CN$1,2),0)</f>
        <v>0</v>
      </c>
      <c r="CO985" s="22">
        <f>IF(DB984&gt;0,ROUND($CD$1*$CO$1,2),0)</f>
        <v>0</v>
      </c>
      <c r="CP985" s="22">
        <f>IF(DB984&gt;0,ROUND($CD$1*$CP$1,2),0)</f>
        <v>0</v>
      </c>
      <c r="CQ985" s="15">
        <f>IF(DB984&gt;0,CK985+SUM(CM985:CP985),0)</f>
        <v>0</v>
      </c>
      <c r="CR985" s="22">
        <f>IF(DB984&gt;0,ROUND(CQ985/12,2),0)</f>
        <v>0</v>
      </c>
      <c r="CS985" s="9">
        <f>INT(CR985)</f>
        <v>0</v>
      </c>
      <c r="CT985" s="23">
        <f>INT((CR985-CS985)*10)/10</f>
        <v>0</v>
      </c>
      <c r="CU985" s="17">
        <f>CR985-CS985-CT985</f>
        <v>0</v>
      </c>
      <c r="CV985" s="23">
        <f>IF(OR(CU985=0.05,CU985=0),CU985,IF(AND(CU985&gt;0.051,CU985&lt;0.1),0.1,IF(AND(CU985&gt;0.001,CU985&lt;0.05),0.05,CU985)))</f>
        <v>0</v>
      </c>
      <c r="CW985" s="23">
        <f>CS985+CT985+CV985</f>
        <v>0</v>
      </c>
      <c r="CX985">
        <f>IF(DB984&gt;0,CX984,0)</f>
        <v>0</v>
      </c>
      <c r="CY985" s="7">
        <f>ROUND(CD985+CJ985+CW985+CX985,2)</f>
        <v>0</v>
      </c>
      <c r="CZ985" s="7">
        <f>IF(AND(CY985&gt;0,CY986=0),CY985,0)</f>
        <v>0</v>
      </c>
      <c r="DA985" s="7">
        <f>IF(DB984&gt;0,DA984,0)</f>
        <v>0</v>
      </c>
      <c r="DB985" s="7">
        <f>IF(ROUND(CY985-DA985,2)&gt;0,ROUND(CY985-DA985,2),0)</f>
        <v>0</v>
      </c>
      <c r="EB985">
        <v>983</v>
      </c>
      <c r="EC985" s="7">
        <f>IF(FB984&gt;0,EC984-1000,EC984)</f>
        <v>0</v>
      </c>
      <c r="ED985" s="20">
        <f>IF(FB984&gt;0,ROUND(PMT($F$92/12,$F$96*12,-EC985),5),0)</f>
        <v>0</v>
      </c>
      <c r="EE985" s="15">
        <f>IF(FB984&gt;0,ROUND(EC985*$EE$1/1000,2),0)</f>
        <v>0</v>
      </c>
      <c r="EF985" s="9">
        <f>INT(EE985)</f>
        <v>0</v>
      </c>
      <c r="EG985" s="23">
        <f>INT((EE985-EF985)*10)/10</f>
        <v>0</v>
      </c>
      <c r="EH985" s="17">
        <f>EE985-EF985-EG985</f>
        <v>0</v>
      </c>
      <c r="EI985" s="23">
        <f>IF(OR(EH985=0.05,EH985=0),EH985,IF(AND(EH985&gt;0.051,EH985&lt;0.1),0.1,IF(AND(EH985&gt;0.001,EH985&lt;0.05),0.05,EH985)))</f>
        <v>0</v>
      </c>
      <c r="EJ985" s="23">
        <f>EF985+EG985+EI985</f>
        <v>0</v>
      </c>
      <c r="EK985" s="15">
        <f>IF(FB984&gt;0,ROUND($ED$1*$EK$1,2),0)</f>
        <v>0</v>
      </c>
      <c r="EL985" s="22">
        <v>0</v>
      </c>
      <c r="EM985" s="22">
        <f>IF(FB984&gt;0,ROUND($ED$1*$EM$1,0),0)</f>
        <v>0</v>
      </c>
      <c r="EN985" s="22">
        <f>IF(FB984&gt;0,ROUND($ED$1*$EN$1,2),0)</f>
        <v>0</v>
      </c>
      <c r="EO985" s="22">
        <f>IF(FB984&gt;0,ROUND($ED$1*$EO$1,2),0)</f>
        <v>0</v>
      </c>
      <c r="EP985" s="22">
        <f>IF(FB984&gt;0,ROUND($ED$1*$EP$1,2),0)</f>
        <v>0</v>
      </c>
      <c r="EQ985" s="15">
        <f>IF(FB984&gt;0,EK985+SUM(EM985:EP985),0)</f>
        <v>0</v>
      </c>
      <c r="ER985" s="22">
        <f>IF(FB984&gt;0,ROUND(EQ985/12,2),0)</f>
        <v>0</v>
      </c>
      <c r="ES985" s="9">
        <f>INT(ER985)</f>
        <v>0</v>
      </c>
      <c r="ET985" s="23">
        <f>INT((ER985-ES985)*10)/10</f>
        <v>0</v>
      </c>
      <c r="EU985" s="17">
        <f>ER985-ES985-ET985</f>
        <v>0</v>
      </c>
      <c r="EV985" s="23">
        <f>IF(OR(EU985=0.05,EU985=0),EU985,IF(AND(EU985&gt;0.051,EU985&lt;0.1),0.1,IF(AND(EU985&gt;0.001,EU985&lt;0.05),0.05,EU985)))</f>
        <v>0</v>
      </c>
      <c r="EW985" s="23">
        <f>ES985+ET985+EV985</f>
        <v>0</v>
      </c>
      <c r="EX985">
        <f>IF(FB984&gt;0,EX984,0)</f>
        <v>0</v>
      </c>
      <c r="EY985" s="7">
        <f>ROUND(ED985+EJ985+EW985+EX985,2)</f>
        <v>0</v>
      </c>
      <c r="EZ985" s="7">
        <f>IF(AND(EY985&gt;0,EY986=0),EY985,0)</f>
        <v>0</v>
      </c>
      <c r="FA985" s="7">
        <f>IF(FB984&gt;0,FA984,0)</f>
        <v>0</v>
      </c>
      <c r="FB985" s="7">
        <f>IF(ROUND(EY985-FA985,2)&gt;0,ROUND(EY985-FA985,2),0)</f>
        <v>0</v>
      </c>
      <c r="GB985">
        <v>983</v>
      </c>
      <c r="GC985" s="7">
        <f>IF(HB984&gt;0,GC984-1000,GC984)</f>
        <v>0</v>
      </c>
      <c r="GD985" s="20">
        <f>IF(HB984&gt;0,ROUND(PMT($F$92/12,$F$96*12,-GC985),5),0)</f>
        <v>0</v>
      </c>
      <c r="GE985" s="15">
        <f>IF(HB984&gt;0,ROUND(GC985*$GE$1/1000,2),0)</f>
        <v>0</v>
      </c>
      <c r="GF985" s="9">
        <f>INT(GE985)</f>
        <v>0</v>
      </c>
      <c r="GG985" s="23">
        <f>INT((GE985-GF985)*10)/10</f>
        <v>0</v>
      </c>
      <c r="GH985" s="17">
        <f>GE985-GF985-GG985</f>
        <v>0</v>
      </c>
      <c r="GI985" s="23">
        <f>IF(OR(GH985=0.05,GH985=0),GH985,IF(AND(GH985&gt;0.051,GH985&lt;0.1),0.1,IF(AND(GH985&gt;0.001,GH985&lt;0.05),0.05,GH985)))</f>
        <v>0</v>
      </c>
      <c r="GJ985" s="23">
        <f>GF985+GG985+GI985</f>
        <v>0</v>
      </c>
      <c r="GK985" s="15">
        <f>IF(HB984&gt;0,ROUND($GD$1*$GK$1,2),0)</f>
        <v>0</v>
      </c>
      <c r="GL985" s="22">
        <v>0</v>
      </c>
      <c r="GM985" s="22">
        <f>IF(HB984&gt;0,ROUND($GD$1*$GM$1,0),0)</f>
        <v>0</v>
      </c>
      <c r="GN985" s="22">
        <f>IF(HB984&gt;0,ROUND($GD$1*$GN$1,2),0)</f>
        <v>0</v>
      </c>
      <c r="GO985" s="22">
        <f>IF(HB984&gt;0,ROUND($GD$1*$GO$1,2),0)</f>
        <v>0</v>
      </c>
      <c r="GP985" s="22">
        <f>IF(HB984&gt;0,ROUND($GD$1*$GP$1,2),0)</f>
        <v>0</v>
      </c>
      <c r="GQ985" s="15">
        <f>IF(HB984&gt;0,GK985+SUM(GM985:GP985),0)</f>
        <v>0</v>
      </c>
      <c r="GR985" s="22">
        <f>IF(HB984&gt;0,ROUND(GQ985/12,2),0)</f>
        <v>0</v>
      </c>
      <c r="GS985" s="9">
        <f>INT(GR985)</f>
        <v>0</v>
      </c>
      <c r="GT985" s="23">
        <f>INT((GR985-GS985)*10)/10</f>
        <v>0</v>
      </c>
      <c r="GU985" s="17">
        <f>GR985-GS985-GT985</f>
        <v>0</v>
      </c>
      <c r="GV985" s="23">
        <f>IF(OR(GU985=0.05,GU985=0),GU985,IF(AND(GU985&gt;0.051,GU985&lt;0.1),0.1,IF(AND(GU985&gt;0.001,GU985&lt;0.05),0.05,GU985)))</f>
        <v>0</v>
      </c>
      <c r="GW985" s="23">
        <f>GS985+GT985+GV985</f>
        <v>0</v>
      </c>
      <c r="GX985">
        <f>IF(HB984&gt;0,GX984,0)</f>
        <v>0</v>
      </c>
      <c r="GY985" s="7">
        <f>ROUND(GD985+GJ985+GW985+GX985,2)</f>
        <v>0</v>
      </c>
      <c r="GZ985" s="7">
        <f>IF(AND(GY985&gt;0,GY986=0),GY985,0)</f>
        <v>0</v>
      </c>
      <c r="HA985" s="7">
        <f>IF(HB984&gt;0,HA984,0)</f>
        <v>0</v>
      </c>
      <c r="HB985" s="7">
        <f>IF(ROUND(GY985-HA985,2)&gt;0,ROUND(GY985-HA985,2),0)</f>
        <v>0</v>
      </c>
    </row>
    <row r="986" spans="1:235">
      <c r="BB986">
        <v>984</v>
      </c>
      <c r="BC986" s="7">
        <f>IF(BW985&gt;0,BC985-1000,BC985)</f>
        <v>0</v>
      </c>
      <c r="BD986" s="20">
        <f>IF(BW985&gt;0,ROUND(PMT($F$92/12,$F$96*12,-BC986),5),0)</f>
        <v>0</v>
      </c>
      <c r="BE986" s="15">
        <f>IF(BW985&gt;0,ROUND(BC986*$E$1/1000,2),0)</f>
        <v>0</v>
      </c>
      <c r="BF986" s="15">
        <f>IF(BW985&gt;0,ROUND(MIN(BC986,$F$168)*$BF$1,2),0)</f>
        <v>0</v>
      </c>
      <c r="BG986" s="22">
        <v>0</v>
      </c>
      <c r="BH986" s="22">
        <f>IF(BW985&gt;0,ROUND(MIN(BC986,$F$168)*$BH$1,0),0)</f>
        <v>0</v>
      </c>
      <c r="BI986" s="22">
        <f>IF(BW985&gt;0,ROUND(MIN(BC986,$F$168)*$BI$1,2),0)</f>
        <v>0</v>
      </c>
      <c r="BJ986" s="22">
        <f>IF(BW985&gt;0,ROUND(MIN(BC986,$F$168)*$BJ$1,2),0)</f>
        <v>0</v>
      </c>
      <c r="BK986" s="22">
        <f>IF(BW985&gt;0,ROUND(MIN(BC986,$F$168)*$BK$1,2),0)</f>
        <v>0</v>
      </c>
      <c r="BL986" s="15">
        <f>IF(BW985&gt;0,BF986+SUM(BH986:BK986),0)</f>
        <v>0</v>
      </c>
      <c r="BM986" s="22">
        <f>IF(BW985&gt;0,ROUND(BL986/12,2),0)</f>
        <v>0</v>
      </c>
      <c r="BN986" s="9">
        <f>INT(BM986)</f>
        <v>0</v>
      </c>
      <c r="BO986" s="23">
        <f>INT((BM986-BN986)*10)/10</f>
        <v>0</v>
      </c>
      <c r="BP986" s="17">
        <f>BM986-BN986-BO986</f>
        <v>0</v>
      </c>
      <c r="BQ986" s="23">
        <f>IF(OR(BP986=0.05,BP986=0),BP986,IF(AND(BP986&gt;0.051,BP986&lt;0.1),0.1,IF(AND(BP986&gt;0.001,BP986&lt;0.05),0.05,BP986)))</f>
        <v>0</v>
      </c>
      <c r="BR986" s="23">
        <f>BN986+BO986+BQ986</f>
        <v>0</v>
      </c>
      <c r="BS986">
        <f>IF(BW985&gt;0,BS985,0)</f>
        <v>0</v>
      </c>
      <c r="BT986" s="7">
        <f>SUM(BD986:BE986)+BR986+BS986</f>
        <v>0</v>
      </c>
      <c r="BU986" s="7">
        <f>IF(AND(BT986&gt;0,BT987=0),BT986,0)</f>
        <v>0</v>
      </c>
      <c r="BV986" s="7">
        <f>IF(BW985&gt;0,BV985,0)</f>
        <v>0</v>
      </c>
      <c r="BW986" s="7">
        <f>IF(ROUND(BT986-BV986,2)&gt;0,ROUND(BT986-BV986,2),0)</f>
        <v>0</v>
      </c>
      <c r="CB986">
        <v>984</v>
      </c>
      <c r="CC986" s="7">
        <f>IF(DB985&gt;0,CC985-1000,CC985)</f>
        <v>0</v>
      </c>
      <c r="CD986" s="20">
        <f>IF(DB985&gt;0,ROUND(PMT($F$92/12,$F$96*12,-CC986),5),0)</f>
        <v>0</v>
      </c>
      <c r="CE986" s="15">
        <f>IF(DB985&gt;0,ROUND(CC986*$CE$1/1000,2),0)</f>
        <v>0</v>
      </c>
      <c r="CF986" s="9">
        <f>INT(CE986)</f>
        <v>0</v>
      </c>
      <c r="CG986" s="23">
        <f>INT((CE986-CF986)*10)/10</f>
        <v>0</v>
      </c>
      <c r="CH986" s="17">
        <f>CE986-CF986-CG986</f>
        <v>0</v>
      </c>
      <c r="CI986" s="23">
        <f>IF(OR(CH986=0.05,CH986=0),CH986,IF(AND(CH986&gt;0.051,CH986&lt;0.1),0.1,IF(AND(CH986&gt;0.001,CH986&lt;0.05),0.05,CH986)))</f>
        <v>0</v>
      </c>
      <c r="CJ986" s="23">
        <f>CF986+CG986+CI986</f>
        <v>0</v>
      </c>
      <c r="CK986" s="15">
        <f>IF(DB985&gt;0,ROUND($CD$1*$CK$1,2),0)</f>
        <v>0</v>
      </c>
      <c r="CL986" s="22">
        <v>0</v>
      </c>
      <c r="CM986" s="22">
        <f>IF(DB985&gt;0,ROUND($CD$1*$CM$1,2),0)</f>
        <v>0</v>
      </c>
      <c r="CN986" s="22">
        <f>IF(DB985&gt;0,ROUND($CD$1*$CN$1,2),0)</f>
        <v>0</v>
      </c>
      <c r="CO986" s="22">
        <f>IF(DB985&gt;0,ROUND($CD$1*$CO$1,2),0)</f>
        <v>0</v>
      </c>
      <c r="CP986" s="22">
        <f>IF(DB985&gt;0,ROUND($CD$1*$CP$1,2),0)</f>
        <v>0</v>
      </c>
      <c r="CQ986" s="15">
        <f>IF(DB985&gt;0,CK986+SUM(CM986:CP986),0)</f>
        <v>0</v>
      </c>
      <c r="CR986" s="22">
        <f>IF(DB985&gt;0,ROUND(CQ986/12,2),0)</f>
        <v>0</v>
      </c>
      <c r="CS986" s="9">
        <f>INT(CR986)</f>
        <v>0</v>
      </c>
      <c r="CT986" s="23">
        <f>INT((CR986-CS986)*10)/10</f>
        <v>0</v>
      </c>
      <c r="CU986" s="17">
        <f>CR986-CS986-CT986</f>
        <v>0</v>
      </c>
      <c r="CV986" s="23">
        <f>IF(OR(CU986=0.05,CU986=0),CU986,IF(AND(CU986&gt;0.051,CU986&lt;0.1),0.1,IF(AND(CU986&gt;0.001,CU986&lt;0.05),0.05,CU986)))</f>
        <v>0</v>
      </c>
      <c r="CW986" s="23">
        <f>CS986+CT986+CV986</f>
        <v>0</v>
      </c>
      <c r="CX986">
        <f>IF(DB985&gt;0,CX985,0)</f>
        <v>0</v>
      </c>
      <c r="CY986" s="7">
        <f>ROUND(CD986+CJ986+CW986+CX986,2)</f>
        <v>0</v>
      </c>
      <c r="CZ986" s="7">
        <f>IF(AND(CY986&gt;0,CY987=0),CY986,0)</f>
        <v>0</v>
      </c>
      <c r="DA986" s="7">
        <f>IF(DB985&gt;0,DA985,0)</f>
        <v>0</v>
      </c>
      <c r="DB986" s="7">
        <f>IF(ROUND(CY986-DA986,2)&gt;0,ROUND(CY986-DA986,2),0)</f>
        <v>0</v>
      </c>
      <c r="EB986">
        <v>984</v>
      </c>
      <c r="EC986" s="7">
        <f>IF(FB985&gt;0,EC985-1000,EC985)</f>
        <v>0</v>
      </c>
      <c r="ED986" s="20">
        <f>IF(FB985&gt;0,ROUND(PMT($F$92/12,$F$96*12,-EC986),5),0)</f>
        <v>0</v>
      </c>
      <c r="EE986" s="15">
        <f>IF(FB985&gt;0,ROUND(EC986*$EE$1/1000,2),0)</f>
        <v>0</v>
      </c>
      <c r="EF986" s="9">
        <f>INT(EE986)</f>
        <v>0</v>
      </c>
      <c r="EG986" s="23">
        <f>INT((EE986-EF986)*10)/10</f>
        <v>0</v>
      </c>
      <c r="EH986" s="17">
        <f>EE986-EF986-EG986</f>
        <v>0</v>
      </c>
      <c r="EI986" s="23">
        <f>IF(OR(EH986=0.05,EH986=0),EH986,IF(AND(EH986&gt;0.051,EH986&lt;0.1),0.1,IF(AND(EH986&gt;0.001,EH986&lt;0.05),0.05,EH986)))</f>
        <v>0</v>
      </c>
      <c r="EJ986" s="23">
        <f>EF986+EG986+EI986</f>
        <v>0</v>
      </c>
      <c r="EK986" s="15">
        <f>IF(FB985&gt;0,ROUND($ED$1*$EK$1,2),0)</f>
        <v>0</v>
      </c>
      <c r="EL986" s="22">
        <v>0</v>
      </c>
      <c r="EM986" s="22">
        <f>IF(FB985&gt;0,ROUND($ED$1*$EM$1,0),0)</f>
        <v>0</v>
      </c>
      <c r="EN986" s="22">
        <f>IF(FB985&gt;0,ROUND($ED$1*$EN$1,2),0)</f>
        <v>0</v>
      </c>
      <c r="EO986" s="22">
        <f>IF(FB985&gt;0,ROUND($ED$1*$EO$1,2),0)</f>
        <v>0</v>
      </c>
      <c r="EP986" s="22">
        <f>IF(FB985&gt;0,ROUND($ED$1*$EP$1,2),0)</f>
        <v>0</v>
      </c>
      <c r="EQ986" s="15">
        <f>IF(FB985&gt;0,EK986+SUM(EM986:EP986),0)</f>
        <v>0</v>
      </c>
      <c r="ER986" s="22">
        <f>IF(FB985&gt;0,ROUND(EQ986/12,2),0)</f>
        <v>0</v>
      </c>
      <c r="ES986" s="9">
        <f>INT(ER986)</f>
        <v>0</v>
      </c>
      <c r="ET986" s="23">
        <f>INT((ER986-ES986)*10)/10</f>
        <v>0</v>
      </c>
      <c r="EU986" s="17">
        <f>ER986-ES986-ET986</f>
        <v>0</v>
      </c>
      <c r="EV986" s="23">
        <f>IF(OR(EU986=0.05,EU986=0),EU986,IF(AND(EU986&gt;0.051,EU986&lt;0.1),0.1,IF(AND(EU986&gt;0.001,EU986&lt;0.05),0.05,EU986)))</f>
        <v>0</v>
      </c>
      <c r="EW986" s="23">
        <f>ES986+ET986+EV986</f>
        <v>0</v>
      </c>
      <c r="EX986">
        <f>IF(FB985&gt;0,EX985,0)</f>
        <v>0</v>
      </c>
      <c r="EY986" s="7">
        <f>ROUND(ED986+EJ986+EW986+EX986,2)</f>
        <v>0</v>
      </c>
      <c r="EZ986" s="7">
        <f>IF(AND(EY986&gt;0,EY987=0),EY986,0)</f>
        <v>0</v>
      </c>
      <c r="FA986" s="7">
        <f>IF(FB985&gt;0,FA985,0)</f>
        <v>0</v>
      </c>
      <c r="FB986" s="7">
        <f>IF(ROUND(EY986-FA986,2)&gt;0,ROUND(EY986-FA986,2),0)</f>
        <v>0</v>
      </c>
      <c r="GB986">
        <v>984</v>
      </c>
      <c r="GC986" s="7">
        <f>IF(HB985&gt;0,GC985-1000,GC985)</f>
        <v>0</v>
      </c>
      <c r="GD986" s="20">
        <f>IF(HB985&gt;0,ROUND(PMT($F$92/12,$F$96*12,-GC986),5),0)</f>
        <v>0</v>
      </c>
      <c r="GE986" s="15">
        <f>IF(HB985&gt;0,ROUND(GC986*$GE$1/1000,2),0)</f>
        <v>0</v>
      </c>
      <c r="GF986" s="9">
        <f>INT(GE986)</f>
        <v>0</v>
      </c>
      <c r="GG986" s="23">
        <f>INT((GE986-GF986)*10)/10</f>
        <v>0</v>
      </c>
      <c r="GH986" s="17">
        <f>GE986-GF986-GG986</f>
        <v>0</v>
      </c>
      <c r="GI986" s="23">
        <f>IF(OR(GH986=0.05,GH986=0),GH986,IF(AND(GH986&gt;0.051,GH986&lt;0.1),0.1,IF(AND(GH986&gt;0.001,GH986&lt;0.05),0.05,GH986)))</f>
        <v>0</v>
      </c>
      <c r="GJ986" s="23">
        <f>GF986+GG986+GI986</f>
        <v>0</v>
      </c>
      <c r="GK986" s="15">
        <f>IF(HB985&gt;0,ROUND($GD$1*$GK$1,2),0)</f>
        <v>0</v>
      </c>
      <c r="GL986" s="22">
        <v>0</v>
      </c>
      <c r="GM986" s="22">
        <f>IF(HB985&gt;0,ROUND($GD$1*$GM$1,0),0)</f>
        <v>0</v>
      </c>
      <c r="GN986" s="22">
        <f>IF(HB985&gt;0,ROUND($GD$1*$GN$1,2),0)</f>
        <v>0</v>
      </c>
      <c r="GO986" s="22">
        <f>IF(HB985&gt;0,ROUND($GD$1*$GO$1,2),0)</f>
        <v>0</v>
      </c>
      <c r="GP986" s="22">
        <f>IF(HB985&gt;0,ROUND($GD$1*$GP$1,2),0)</f>
        <v>0</v>
      </c>
      <c r="GQ986" s="15">
        <f>IF(HB985&gt;0,GK986+SUM(GM986:GP986),0)</f>
        <v>0</v>
      </c>
      <c r="GR986" s="22">
        <f>IF(HB985&gt;0,ROUND(GQ986/12,2),0)</f>
        <v>0</v>
      </c>
      <c r="GS986" s="9">
        <f>INT(GR986)</f>
        <v>0</v>
      </c>
      <c r="GT986" s="23">
        <f>INT((GR986-GS986)*10)/10</f>
        <v>0</v>
      </c>
      <c r="GU986" s="17">
        <f>GR986-GS986-GT986</f>
        <v>0</v>
      </c>
      <c r="GV986" s="23">
        <f>IF(OR(GU986=0.05,GU986=0),GU986,IF(AND(GU986&gt;0.051,GU986&lt;0.1),0.1,IF(AND(GU986&gt;0.001,GU986&lt;0.05),0.05,GU986)))</f>
        <v>0</v>
      </c>
      <c r="GW986" s="23">
        <f>GS986+GT986+GV986</f>
        <v>0</v>
      </c>
      <c r="GX986">
        <f>IF(HB985&gt;0,GX985,0)</f>
        <v>0</v>
      </c>
      <c r="GY986" s="7">
        <f>ROUND(GD986+GJ986+GW986+GX986,2)</f>
        <v>0</v>
      </c>
      <c r="GZ986" s="7">
        <f>IF(AND(GY986&gt;0,GY987=0),GY986,0)</f>
        <v>0</v>
      </c>
      <c r="HA986" s="7">
        <f>IF(HB985&gt;0,HA985,0)</f>
        <v>0</v>
      </c>
      <c r="HB986" s="7">
        <f>IF(ROUND(GY986-HA986,2)&gt;0,ROUND(GY986-HA986,2),0)</f>
        <v>0</v>
      </c>
    </row>
    <row r="987" spans="1:235">
      <c r="BB987">
        <v>985</v>
      </c>
      <c r="BC987" s="7">
        <f>IF(BW986&gt;0,BC986-1000,BC986)</f>
        <v>0</v>
      </c>
      <c r="BD987" s="20">
        <f>IF(BW986&gt;0,ROUND(PMT($F$92/12,$F$96*12,-BC987),5),0)</f>
        <v>0</v>
      </c>
      <c r="BE987" s="15">
        <f>IF(BW986&gt;0,ROUND(BC987*$E$1/1000,2),0)</f>
        <v>0</v>
      </c>
      <c r="BF987" s="15">
        <f>IF(BW986&gt;0,ROUND(MIN(BC987,$F$168)*$BF$1,2),0)</f>
        <v>0</v>
      </c>
      <c r="BG987" s="22">
        <v>0</v>
      </c>
      <c r="BH987" s="22">
        <f>IF(BW986&gt;0,ROUND(MIN(BC987,$F$168)*$BH$1,0),0)</f>
        <v>0</v>
      </c>
      <c r="BI987" s="22">
        <f>IF(BW986&gt;0,ROUND(MIN(BC987,$F$168)*$BI$1,2),0)</f>
        <v>0</v>
      </c>
      <c r="BJ987" s="22">
        <f>IF(BW986&gt;0,ROUND(MIN(BC987,$F$168)*$BJ$1,2),0)</f>
        <v>0</v>
      </c>
      <c r="BK987" s="22">
        <f>IF(BW986&gt;0,ROUND(MIN(BC987,$F$168)*$BK$1,2),0)</f>
        <v>0</v>
      </c>
      <c r="BL987" s="15">
        <f>IF(BW986&gt;0,BF987+SUM(BH987:BK987),0)</f>
        <v>0</v>
      </c>
      <c r="BM987" s="22">
        <f>IF(BW986&gt;0,ROUND(BL987/12,2),0)</f>
        <v>0</v>
      </c>
      <c r="BN987" s="9">
        <f>INT(BM987)</f>
        <v>0</v>
      </c>
      <c r="BO987" s="23">
        <f>INT((BM987-BN987)*10)/10</f>
        <v>0</v>
      </c>
      <c r="BP987" s="17">
        <f>BM987-BN987-BO987</f>
        <v>0</v>
      </c>
      <c r="BQ987" s="23">
        <f>IF(OR(BP987=0.05,BP987=0),BP987,IF(AND(BP987&gt;0.051,BP987&lt;0.1),0.1,IF(AND(BP987&gt;0.001,BP987&lt;0.05),0.05,BP987)))</f>
        <v>0</v>
      </c>
      <c r="BR987" s="23">
        <f>BN987+BO987+BQ987</f>
        <v>0</v>
      </c>
      <c r="BS987">
        <f>IF(BW986&gt;0,BS986,0)</f>
        <v>0</v>
      </c>
      <c r="BT987" s="7">
        <f>SUM(BD987:BE987)+BR987+BS987</f>
        <v>0</v>
      </c>
      <c r="BU987" s="7">
        <f>IF(AND(BT987&gt;0,BT988=0),BT987,0)</f>
        <v>0</v>
      </c>
      <c r="BV987" s="7">
        <f>IF(BW986&gt;0,BV986,0)</f>
        <v>0</v>
      </c>
      <c r="BW987" s="7">
        <f>IF(ROUND(BT987-BV987,2)&gt;0,ROUND(BT987-BV987,2),0)</f>
        <v>0</v>
      </c>
      <c r="CB987">
        <v>985</v>
      </c>
      <c r="CC987" s="7">
        <f>IF(DB986&gt;0,CC986-1000,CC986)</f>
        <v>0</v>
      </c>
      <c r="CD987" s="20">
        <f>IF(DB986&gt;0,ROUND(PMT($F$92/12,$F$96*12,-CC987),5),0)</f>
        <v>0</v>
      </c>
      <c r="CE987" s="15">
        <f>IF(DB986&gt;0,ROUND(CC987*$CE$1/1000,2),0)</f>
        <v>0</v>
      </c>
      <c r="CF987" s="9">
        <f>INT(CE987)</f>
        <v>0</v>
      </c>
      <c r="CG987" s="23">
        <f>INT((CE987-CF987)*10)/10</f>
        <v>0</v>
      </c>
      <c r="CH987" s="17">
        <f>CE987-CF987-CG987</f>
        <v>0</v>
      </c>
      <c r="CI987" s="23">
        <f>IF(OR(CH987=0.05,CH987=0),CH987,IF(AND(CH987&gt;0.051,CH987&lt;0.1),0.1,IF(AND(CH987&gt;0.001,CH987&lt;0.05),0.05,CH987)))</f>
        <v>0</v>
      </c>
      <c r="CJ987" s="23">
        <f>CF987+CG987+CI987</f>
        <v>0</v>
      </c>
      <c r="CK987" s="15">
        <f>IF(DB986&gt;0,ROUND($CD$1*$CK$1,2),0)</f>
        <v>0</v>
      </c>
      <c r="CL987" s="22">
        <v>0</v>
      </c>
      <c r="CM987" s="22">
        <f>IF(DB986&gt;0,ROUND($CD$1*$CM$1,2),0)</f>
        <v>0</v>
      </c>
      <c r="CN987" s="22">
        <f>IF(DB986&gt;0,ROUND($CD$1*$CN$1,2),0)</f>
        <v>0</v>
      </c>
      <c r="CO987" s="22">
        <f>IF(DB986&gt;0,ROUND($CD$1*$CO$1,2),0)</f>
        <v>0</v>
      </c>
      <c r="CP987" s="22">
        <f>IF(DB986&gt;0,ROUND($CD$1*$CP$1,2),0)</f>
        <v>0</v>
      </c>
      <c r="CQ987" s="15">
        <f>IF(DB986&gt;0,CK987+SUM(CM987:CP987),0)</f>
        <v>0</v>
      </c>
      <c r="CR987" s="22">
        <f>IF(DB986&gt;0,ROUND(CQ987/12,2),0)</f>
        <v>0</v>
      </c>
      <c r="CS987" s="9">
        <f>INT(CR987)</f>
        <v>0</v>
      </c>
      <c r="CT987" s="23">
        <f>INT((CR987-CS987)*10)/10</f>
        <v>0</v>
      </c>
      <c r="CU987" s="17">
        <f>CR987-CS987-CT987</f>
        <v>0</v>
      </c>
      <c r="CV987" s="23">
        <f>IF(OR(CU987=0.05,CU987=0),CU987,IF(AND(CU987&gt;0.051,CU987&lt;0.1),0.1,IF(AND(CU987&gt;0.001,CU987&lt;0.05),0.05,CU987)))</f>
        <v>0</v>
      </c>
      <c r="CW987" s="23">
        <f>CS987+CT987+CV987</f>
        <v>0</v>
      </c>
      <c r="CX987">
        <f>IF(DB986&gt;0,CX986,0)</f>
        <v>0</v>
      </c>
      <c r="CY987" s="7">
        <f>ROUND(CD987+CJ987+CW987+CX987,2)</f>
        <v>0</v>
      </c>
      <c r="CZ987" s="7">
        <f>IF(AND(CY987&gt;0,CY988=0),CY987,0)</f>
        <v>0</v>
      </c>
      <c r="DA987" s="7">
        <f>IF(DB986&gt;0,DA986,0)</f>
        <v>0</v>
      </c>
      <c r="DB987" s="7">
        <f>IF(ROUND(CY987-DA987,2)&gt;0,ROUND(CY987-DA987,2),0)</f>
        <v>0</v>
      </c>
      <c r="EB987">
        <v>985</v>
      </c>
      <c r="EC987" s="7">
        <f>IF(FB986&gt;0,EC986-1000,EC986)</f>
        <v>0</v>
      </c>
      <c r="ED987" s="20">
        <f>IF(FB986&gt;0,ROUND(PMT($F$92/12,$F$96*12,-EC987),5),0)</f>
        <v>0</v>
      </c>
      <c r="EE987" s="15">
        <f>IF(FB986&gt;0,ROUND(EC987*$EE$1/1000,2),0)</f>
        <v>0</v>
      </c>
      <c r="EF987" s="9">
        <f>INT(EE987)</f>
        <v>0</v>
      </c>
      <c r="EG987" s="23">
        <f>INT((EE987-EF987)*10)/10</f>
        <v>0</v>
      </c>
      <c r="EH987" s="17">
        <f>EE987-EF987-EG987</f>
        <v>0</v>
      </c>
      <c r="EI987" s="23">
        <f>IF(OR(EH987=0.05,EH987=0),EH987,IF(AND(EH987&gt;0.051,EH987&lt;0.1),0.1,IF(AND(EH987&gt;0.001,EH987&lt;0.05),0.05,EH987)))</f>
        <v>0</v>
      </c>
      <c r="EJ987" s="23">
        <f>EF987+EG987+EI987</f>
        <v>0</v>
      </c>
      <c r="EK987" s="15">
        <f>IF(FB986&gt;0,ROUND($ED$1*$EK$1,2),0)</f>
        <v>0</v>
      </c>
      <c r="EL987" s="22">
        <v>0</v>
      </c>
      <c r="EM987" s="22">
        <f>IF(FB986&gt;0,ROUND($ED$1*$EM$1,0),0)</f>
        <v>0</v>
      </c>
      <c r="EN987" s="22">
        <f>IF(FB986&gt;0,ROUND($ED$1*$EN$1,2),0)</f>
        <v>0</v>
      </c>
      <c r="EO987" s="22">
        <f>IF(FB986&gt;0,ROUND($ED$1*$EO$1,2),0)</f>
        <v>0</v>
      </c>
      <c r="EP987" s="22">
        <f>IF(FB986&gt;0,ROUND($ED$1*$EP$1,2),0)</f>
        <v>0</v>
      </c>
      <c r="EQ987" s="15">
        <f>IF(FB986&gt;0,EK987+SUM(EM987:EP987),0)</f>
        <v>0</v>
      </c>
      <c r="ER987" s="22">
        <f>IF(FB986&gt;0,ROUND(EQ987/12,2),0)</f>
        <v>0</v>
      </c>
      <c r="ES987" s="9">
        <f>INT(ER987)</f>
        <v>0</v>
      </c>
      <c r="ET987" s="23">
        <f>INT((ER987-ES987)*10)/10</f>
        <v>0</v>
      </c>
      <c r="EU987" s="17">
        <f>ER987-ES987-ET987</f>
        <v>0</v>
      </c>
      <c r="EV987" s="23">
        <f>IF(OR(EU987=0.05,EU987=0),EU987,IF(AND(EU987&gt;0.051,EU987&lt;0.1),0.1,IF(AND(EU987&gt;0.001,EU987&lt;0.05),0.05,EU987)))</f>
        <v>0</v>
      </c>
      <c r="EW987" s="23">
        <f>ES987+ET987+EV987</f>
        <v>0</v>
      </c>
      <c r="EX987">
        <f>IF(FB986&gt;0,EX986,0)</f>
        <v>0</v>
      </c>
      <c r="EY987" s="7">
        <f>ROUND(ED987+EJ987+EW987+EX987,2)</f>
        <v>0</v>
      </c>
      <c r="EZ987" s="7">
        <f>IF(AND(EY987&gt;0,EY988=0),EY987,0)</f>
        <v>0</v>
      </c>
      <c r="FA987" s="7">
        <f>IF(FB986&gt;0,FA986,0)</f>
        <v>0</v>
      </c>
      <c r="FB987" s="7">
        <f>IF(ROUND(EY987-FA987,2)&gt;0,ROUND(EY987-FA987,2),0)</f>
        <v>0</v>
      </c>
      <c r="GB987">
        <v>985</v>
      </c>
      <c r="GC987" s="7">
        <f>IF(HB986&gt;0,GC986-1000,GC986)</f>
        <v>0</v>
      </c>
      <c r="GD987" s="20">
        <f>IF(HB986&gt;0,ROUND(PMT($F$92/12,$F$96*12,-GC987),5),0)</f>
        <v>0</v>
      </c>
      <c r="GE987" s="15">
        <f>IF(HB986&gt;0,ROUND(GC987*$GE$1/1000,2),0)</f>
        <v>0</v>
      </c>
      <c r="GF987" s="9">
        <f>INT(GE987)</f>
        <v>0</v>
      </c>
      <c r="GG987" s="23">
        <f>INT((GE987-GF987)*10)/10</f>
        <v>0</v>
      </c>
      <c r="GH987" s="17">
        <f>GE987-GF987-GG987</f>
        <v>0</v>
      </c>
      <c r="GI987" s="23">
        <f>IF(OR(GH987=0.05,GH987=0),GH987,IF(AND(GH987&gt;0.051,GH987&lt;0.1),0.1,IF(AND(GH987&gt;0.001,GH987&lt;0.05),0.05,GH987)))</f>
        <v>0</v>
      </c>
      <c r="GJ987" s="23">
        <f>GF987+GG987+GI987</f>
        <v>0</v>
      </c>
      <c r="GK987" s="15">
        <f>IF(HB986&gt;0,ROUND($GD$1*$GK$1,2),0)</f>
        <v>0</v>
      </c>
      <c r="GL987" s="22">
        <v>0</v>
      </c>
      <c r="GM987" s="22">
        <f>IF(HB986&gt;0,ROUND($GD$1*$GM$1,0),0)</f>
        <v>0</v>
      </c>
      <c r="GN987" s="22">
        <f>IF(HB986&gt;0,ROUND($GD$1*$GN$1,2),0)</f>
        <v>0</v>
      </c>
      <c r="GO987" s="22">
        <f>IF(HB986&gt;0,ROUND($GD$1*$GO$1,2),0)</f>
        <v>0</v>
      </c>
      <c r="GP987" s="22">
        <f>IF(HB986&gt;0,ROUND($GD$1*$GP$1,2),0)</f>
        <v>0</v>
      </c>
      <c r="GQ987" s="15">
        <f>IF(HB986&gt;0,GK987+SUM(GM987:GP987),0)</f>
        <v>0</v>
      </c>
      <c r="GR987" s="22">
        <f>IF(HB986&gt;0,ROUND(GQ987/12,2),0)</f>
        <v>0</v>
      </c>
      <c r="GS987" s="9">
        <f>INT(GR987)</f>
        <v>0</v>
      </c>
      <c r="GT987" s="23">
        <f>INT((GR987-GS987)*10)/10</f>
        <v>0</v>
      </c>
      <c r="GU987" s="17">
        <f>GR987-GS987-GT987</f>
        <v>0</v>
      </c>
      <c r="GV987" s="23">
        <f>IF(OR(GU987=0.05,GU987=0),GU987,IF(AND(GU987&gt;0.051,GU987&lt;0.1),0.1,IF(AND(GU987&gt;0.001,GU987&lt;0.05),0.05,GU987)))</f>
        <v>0</v>
      </c>
      <c r="GW987" s="23">
        <f>GS987+GT987+GV987</f>
        <v>0</v>
      </c>
      <c r="GX987">
        <f>IF(HB986&gt;0,GX986,0)</f>
        <v>0</v>
      </c>
      <c r="GY987" s="7">
        <f>ROUND(GD987+GJ987+GW987+GX987,2)</f>
        <v>0</v>
      </c>
      <c r="GZ987" s="7">
        <f>IF(AND(GY987&gt;0,GY988=0),GY987,0)</f>
        <v>0</v>
      </c>
      <c r="HA987" s="7">
        <f>IF(HB986&gt;0,HA986,0)</f>
        <v>0</v>
      </c>
      <c r="HB987" s="7">
        <f>IF(ROUND(GY987-HA987,2)&gt;0,ROUND(GY987-HA987,2),0)</f>
        <v>0</v>
      </c>
    </row>
    <row r="988" spans="1:235">
      <c r="BB988">
        <v>986</v>
      </c>
      <c r="BC988" s="7">
        <f>IF(BW987&gt;0,BC987-1000,BC987)</f>
        <v>0</v>
      </c>
      <c r="BD988" s="20">
        <f>IF(BW987&gt;0,ROUND(PMT($F$92/12,$F$96*12,-BC988),5),0)</f>
        <v>0</v>
      </c>
      <c r="BE988" s="15">
        <f>IF(BW987&gt;0,ROUND(BC988*$E$1/1000,2),0)</f>
        <v>0</v>
      </c>
      <c r="BF988" s="15">
        <f>IF(BW987&gt;0,ROUND(MIN(BC988,$F$168)*$BF$1,2),0)</f>
        <v>0</v>
      </c>
      <c r="BG988" s="22">
        <v>0</v>
      </c>
      <c r="BH988" s="22">
        <f>IF(BW987&gt;0,ROUND(MIN(BC988,$F$168)*$BH$1,0),0)</f>
        <v>0</v>
      </c>
      <c r="BI988" s="22">
        <f>IF(BW987&gt;0,ROUND(MIN(BC988,$F$168)*$BI$1,2),0)</f>
        <v>0</v>
      </c>
      <c r="BJ988" s="22">
        <f>IF(BW987&gt;0,ROUND(MIN(BC988,$F$168)*$BJ$1,2),0)</f>
        <v>0</v>
      </c>
      <c r="BK988" s="22">
        <f>IF(BW987&gt;0,ROUND(MIN(BC988,$F$168)*$BK$1,2),0)</f>
        <v>0</v>
      </c>
      <c r="BL988" s="15">
        <f>IF(BW987&gt;0,BF988+SUM(BH988:BK988),0)</f>
        <v>0</v>
      </c>
      <c r="BM988" s="22">
        <f>IF(BW987&gt;0,ROUND(BL988/12,2),0)</f>
        <v>0</v>
      </c>
      <c r="BN988" s="9">
        <f>INT(BM988)</f>
        <v>0</v>
      </c>
      <c r="BO988" s="23">
        <f>INT((BM988-BN988)*10)/10</f>
        <v>0</v>
      </c>
      <c r="BP988" s="17">
        <f>BM988-BN988-BO988</f>
        <v>0</v>
      </c>
      <c r="BQ988" s="23">
        <f>IF(OR(BP988=0.05,BP988=0),BP988,IF(AND(BP988&gt;0.051,BP988&lt;0.1),0.1,IF(AND(BP988&gt;0.001,BP988&lt;0.05),0.05,BP988)))</f>
        <v>0</v>
      </c>
      <c r="BR988" s="23">
        <f>BN988+BO988+BQ988</f>
        <v>0</v>
      </c>
      <c r="BS988">
        <f>IF(BW987&gt;0,BS987,0)</f>
        <v>0</v>
      </c>
      <c r="BT988" s="7">
        <f>SUM(BD988:BE988)+BR988+BS988</f>
        <v>0</v>
      </c>
      <c r="BU988" s="7">
        <f>IF(AND(BT988&gt;0,BT989=0),BT988,0)</f>
        <v>0</v>
      </c>
      <c r="BV988" s="7">
        <f>IF(BW987&gt;0,BV987,0)</f>
        <v>0</v>
      </c>
      <c r="BW988" s="7">
        <f>IF(ROUND(BT988-BV988,2)&gt;0,ROUND(BT988-BV988,2),0)</f>
        <v>0</v>
      </c>
      <c r="CB988">
        <v>986</v>
      </c>
      <c r="CC988" s="7">
        <f>IF(DB987&gt;0,CC987-1000,CC987)</f>
        <v>0</v>
      </c>
      <c r="CD988" s="20">
        <f>IF(DB987&gt;0,ROUND(PMT($F$92/12,$F$96*12,-CC988),5),0)</f>
        <v>0</v>
      </c>
      <c r="CE988" s="15">
        <f>IF(DB987&gt;0,ROUND(CC988*$CE$1/1000,2),0)</f>
        <v>0</v>
      </c>
      <c r="CF988" s="9">
        <f>INT(CE988)</f>
        <v>0</v>
      </c>
      <c r="CG988" s="23">
        <f>INT((CE988-CF988)*10)/10</f>
        <v>0</v>
      </c>
      <c r="CH988" s="17">
        <f>CE988-CF988-CG988</f>
        <v>0</v>
      </c>
      <c r="CI988" s="23">
        <f>IF(OR(CH988=0.05,CH988=0),CH988,IF(AND(CH988&gt;0.051,CH988&lt;0.1),0.1,IF(AND(CH988&gt;0.001,CH988&lt;0.05),0.05,CH988)))</f>
        <v>0</v>
      </c>
      <c r="CJ988" s="23">
        <f>CF988+CG988+CI988</f>
        <v>0</v>
      </c>
      <c r="CK988" s="15">
        <f>IF(DB987&gt;0,ROUND($CD$1*$CK$1,2),0)</f>
        <v>0</v>
      </c>
      <c r="CL988" s="22">
        <v>0</v>
      </c>
      <c r="CM988" s="22">
        <f>IF(DB987&gt;0,ROUND($CD$1*$CM$1,2),0)</f>
        <v>0</v>
      </c>
      <c r="CN988" s="22">
        <f>IF(DB987&gt;0,ROUND($CD$1*$CN$1,2),0)</f>
        <v>0</v>
      </c>
      <c r="CO988" s="22">
        <f>IF(DB987&gt;0,ROUND($CD$1*$CO$1,2),0)</f>
        <v>0</v>
      </c>
      <c r="CP988" s="22">
        <f>IF(DB987&gt;0,ROUND($CD$1*$CP$1,2),0)</f>
        <v>0</v>
      </c>
      <c r="CQ988" s="15">
        <f>IF(DB987&gt;0,CK988+SUM(CM988:CP988),0)</f>
        <v>0</v>
      </c>
      <c r="CR988" s="22">
        <f>IF(DB987&gt;0,ROUND(CQ988/12,2),0)</f>
        <v>0</v>
      </c>
      <c r="CS988" s="9">
        <f>INT(CR988)</f>
        <v>0</v>
      </c>
      <c r="CT988" s="23">
        <f>INT((CR988-CS988)*10)/10</f>
        <v>0</v>
      </c>
      <c r="CU988" s="17">
        <f>CR988-CS988-CT988</f>
        <v>0</v>
      </c>
      <c r="CV988" s="23">
        <f>IF(OR(CU988=0.05,CU988=0),CU988,IF(AND(CU988&gt;0.051,CU988&lt;0.1),0.1,IF(AND(CU988&gt;0.001,CU988&lt;0.05),0.05,CU988)))</f>
        <v>0</v>
      </c>
      <c r="CW988" s="23">
        <f>CS988+CT988+CV988</f>
        <v>0</v>
      </c>
      <c r="CX988">
        <f>IF(DB987&gt;0,CX987,0)</f>
        <v>0</v>
      </c>
      <c r="CY988" s="7">
        <f>ROUND(CD988+CJ988+CW988+CX988,2)</f>
        <v>0</v>
      </c>
      <c r="CZ988" s="7">
        <f>IF(AND(CY988&gt;0,CY989=0),CY988,0)</f>
        <v>0</v>
      </c>
      <c r="DA988" s="7">
        <f>IF(DB987&gt;0,DA987,0)</f>
        <v>0</v>
      </c>
      <c r="DB988" s="7">
        <f>IF(ROUND(CY988-DA988,2)&gt;0,ROUND(CY988-DA988,2),0)</f>
        <v>0</v>
      </c>
      <c r="EB988">
        <v>986</v>
      </c>
      <c r="EC988" s="7">
        <f>IF(FB987&gt;0,EC987-1000,EC987)</f>
        <v>0</v>
      </c>
      <c r="ED988" s="20">
        <f>IF(FB987&gt;0,ROUND(PMT($F$92/12,$F$96*12,-EC988),5),0)</f>
        <v>0</v>
      </c>
      <c r="EE988" s="15">
        <f>IF(FB987&gt;0,ROUND(EC988*$EE$1/1000,2),0)</f>
        <v>0</v>
      </c>
      <c r="EF988" s="9">
        <f>INT(EE988)</f>
        <v>0</v>
      </c>
      <c r="EG988" s="23">
        <f>INT((EE988-EF988)*10)/10</f>
        <v>0</v>
      </c>
      <c r="EH988" s="17">
        <f>EE988-EF988-EG988</f>
        <v>0</v>
      </c>
      <c r="EI988" s="23">
        <f>IF(OR(EH988=0.05,EH988=0),EH988,IF(AND(EH988&gt;0.051,EH988&lt;0.1),0.1,IF(AND(EH988&gt;0.001,EH988&lt;0.05),0.05,EH988)))</f>
        <v>0</v>
      </c>
      <c r="EJ988" s="23">
        <f>EF988+EG988+EI988</f>
        <v>0</v>
      </c>
      <c r="EK988" s="15">
        <f>IF(FB987&gt;0,ROUND($ED$1*$EK$1,2),0)</f>
        <v>0</v>
      </c>
      <c r="EL988" s="22">
        <v>0</v>
      </c>
      <c r="EM988" s="22">
        <f>IF(FB987&gt;0,ROUND($ED$1*$EM$1,0),0)</f>
        <v>0</v>
      </c>
      <c r="EN988" s="22">
        <f>IF(FB987&gt;0,ROUND($ED$1*$EN$1,2),0)</f>
        <v>0</v>
      </c>
      <c r="EO988" s="22">
        <f>IF(FB987&gt;0,ROUND($ED$1*$EO$1,2),0)</f>
        <v>0</v>
      </c>
      <c r="EP988" s="22">
        <f>IF(FB987&gt;0,ROUND($ED$1*$EP$1,2),0)</f>
        <v>0</v>
      </c>
      <c r="EQ988" s="15">
        <f>IF(FB987&gt;0,EK988+SUM(EM988:EP988),0)</f>
        <v>0</v>
      </c>
      <c r="ER988" s="22">
        <f>IF(FB987&gt;0,ROUND(EQ988/12,2),0)</f>
        <v>0</v>
      </c>
      <c r="ES988" s="9">
        <f>INT(ER988)</f>
        <v>0</v>
      </c>
      <c r="ET988" s="23">
        <f>INT((ER988-ES988)*10)/10</f>
        <v>0</v>
      </c>
      <c r="EU988" s="17">
        <f>ER988-ES988-ET988</f>
        <v>0</v>
      </c>
      <c r="EV988" s="23">
        <f>IF(OR(EU988=0.05,EU988=0),EU988,IF(AND(EU988&gt;0.051,EU988&lt;0.1),0.1,IF(AND(EU988&gt;0.001,EU988&lt;0.05),0.05,EU988)))</f>
        <v>0</v>
      </c>
      <c r="EW988" s="23">
        <f>ES988+ET988+EV988</f>
        <v>0</v>
      </c>
      <c r="EX988">
        <f>IF(FB987&gt;0,EX987,0)</f>
        <v>0</v>
      </c>
      <c r="EY988" s="7">
        <f>ROUND(ED988+EJ988+EW988+EX988,2)</f>
        <v>0</v>
      </c>
      <c r="EZ988" s="7">
        <f>IF(AND(EY988&gt;0,EY989=0),EY988,0)</f>
        <v>0</v>
      </c>
      <c r="FA988" s="7">
        <f>IF(FB987&gt;0,FA987,0)</f>
        <v>0</v>
      </c>
      <c r="FB988" s="7">
        <f>IF(ROUND(EY988-FA988,2)&gt;0,ROUND(EY988-FA988,2),0)</f>
        <v>0</v>
      </c>
      <c r="GB988">
        <v>986</v>
      </c>
      <c r="GC988" s="7">
        <f>IF(HB987&gt;0,GC987-1000,GC987)</f>
        <v>0</v>
      </c>
      <c r="GD988" s="20">
        <f>IF(HB987&gt;0,ROUND(PMT($F$92/12,$F$96*12,-GC988),5),0)</f>
        <v>0</v>
      </c>
      <c r="GE988" s="15">
        <f>IF(HB987&gt;0,ROUND(GC988*$GE$1/1000,2),0)</f>
        <v>0</v>
      </c>
      <c r="GF988" s="9">
        <f>INT(GE988)</f>
        <v>0</v>
      </c>
      <c r="GG988" s="23">
        <f>INT((GE988-GF988)*10)/10</f>
        <v>0</v>
      </c>
      <c r="GH988" s="17">
        <f>GE988-GF988-GG988</f>
        <v>0</v>
      </c>
      <c r="GI988" s="23">
        <f>IF(OR(GH988=0.05,GH988=0),GH988,IF(AND(GH988&gt;0.051,GH988&lt;0.1),0.1,IF(AND(GH988&gt;0.001,GH988&lt;0.05),0.05,GH988)))</f>
        <v>0</v>
      </c>
      <c r="GJ988" s="23">
        <f>GF988+GG988+GI988</f>
        <v>0</v>
      </c>
      <c r="GK988" s="15">
        <f>IF(HB987&gt;0,ROUND($GD$1*$GK$1,2),0)</f>
        <v>0</v>
      </c>
      <c r="GL988" s="22">
        <v>0</v>
      </c>
      <c r="GM988" s="22">
        <f>IF(HB987&gt;0,ROUND($GD$1*$GM$1,0),0)</f>
        <v>0</v>
      </c>
      <c r="GN988" s="22">
        <f>IF(HB987&gt;0,ROUND($GD$1*$GN$1,2),0)</f>
        <v>0</v>
      </c>
      <c r="GO988" s="22">
        <f>IF(HB987&gt;0,ROUND($GD$1*$GO$1,2),0)</f>
        <v>0</v>
      </c>
      <c r="GP988" s="22">
        <f>IF(HB987&gt;0,ROUND($GD$1*$GP$1,2),0)</f>
        <v>0</v>
      </c>
      <c r="GQ988" s="15">
        <f>IF(HB987&gt;0,GK988+SUM(GM988:GP988),0)</f>
        <v>0</v>
      </c>
      <c r="GR988" s="22">
        <f>IF(HB987&gt;0,ROUND(GQ988/12,2),0)</f>
        <v>0</v>
      </c>
      <c r="GS988" s="9">
        <f>INT(GR988)</f>
        <v>0</v>
      </c>
      <c r="GT988" s="23">
        <f>INT((GR988-GS988)*10)/10</f>
        <v>0</v>
      </c>
      <c r="GU988" s="17">
        <f>GR988-GS988-GT988</f>
        <v>0</v>
      </c>
      <c r="GV988" s="23">
        <f>IF(OR(GU988=0.05,GU988=0),GU988,IF(AND(GU988&gt;0.051,GU988&lt;0.1),0.1,IF(AND(GU988&gt;0.001,GU988&lt;0.05),0.05,GU988)))</f>
        <v>0</v>
      </c>
      <c r="GW988" s="23">
        <f>GS988+GT988+GV988</f>
        <v>0</v>
      </c>
      <c r="GX988">
        <f>IF(HB987&gt;0,GX987,0)</f>
        <v>0</v>
      </c>
      <c r="GY988" s="7">
        <f>ROUND(GD988+GJ988+GW988+GX988,2)</f>
        <v>0</v>
      </c>
      <c r="GZ988" s="7">
        <f>IF(AND(GY988&gt;0,GY989=0),GY988,0)</f>
        <v>0</v>
      </c>
      <c r="HA988" s="7">
        <f>IF(HB987&gt;0,HA987,0)</f>
        <v>0</v>
      </c>
      <c r="HB988" s="7">
        <f>IF(ROUND(GY988-HA988,2)&gt;0,ROUND(GY988-HA988,2),0)</f>
        <v>0</v>
      </c>
    </row>
    <row r="989" spans="1:235">
      <c r="BB989">
        <v>987</v>
      </c>
      <c r="BC989" s="7">
        <f>IF(BW988&gt;0,BC988-1000,BC988)</f>
        <v>0</v>
      </c>
      <c r="BD989" s="20">
        <f>IF(BW988&gt;0,ROUND(PMT($F$92/12,$F$96*12,-BC989),5),0)</f>
        <v>0</v>
      </c>
      <c r="BE989" s="15">
        <f>IF(BW988&gt;0,ROUND(BC989*$E$1/1000,2),0)</f>
        <v>0</v>
      </c>
      <c r="BF989" s="15">
        <f>IF(BW988&gt;0,ROUND(MIN(BC989,$F$168)*$BF$1,2),0)</f>
        <v>0</v>
      </c>
      <c r="BG989" s="22">
        <v>0</v>
      </c>
      <c r="BH989" s="22">
        <f>IF(BW988&gt;0,ROUND(MIN(BC989,$F$168)*$BH$1,0),0)</f>
        <v>0</v>
      </c>
      <c r="BI989" s="22">
        <f>IF(BW988&gt;0,ROUND(MIN(BC989,$F$168)*$BI$1,2),0)</f>
        <v>0</v>
      </c>
      <c r="BJ989" s="22">
        <f>IF(BW988&gt;0,ROUND(MIN(BC989,$F$168)*$BJ$1,2),0)</f>
        <v>0</v>
      </c>
      <c r="BK989" s="22">
        <f>IF(BW988&gt;0,ROUND(MIN(BC989,$F$168)*$BK$1,2),0)</f>
        <v>0</v>
      </c>
      <c r="BL989" s="15">
        <f>IF(BW988&gt;0,BF989+SUM(BH989:BK989),0)</f>
        <v>0</v>
      </c>
      <c r="BM989" s="22">
        <f>IF(BW988&gt;0,ROUND(BL989/12,2),0)</f>
        <v>0</v>
      </c>
      <c r="BN989" s="9">
        <f>INT(BM989)</f>
        <v>0</v>
      </c>
      <c r="BO989" s="23">
        <f>INT((BM989-BN989)*10)/10</f>
        <v>0</v>
      </c>
      <c r="BP989" s="17">
        <f>BM989-BN989-BO989</f>
        <v>0</v>
      </c>
      <c r="BQ989" s="23">
        <f>IF(OR(BP989=0.05,BP989=0),BP989,IF(AND(BP989&gt;0.051,BP989&lt;0.1),0.1,IF(AND(BP989&gt;0.001,BP989&lt;0.05),0.05,BP989)))</f>
        <v>0</v>
      </c>
      <c r="BR989" s="23">
        <f>BN989+BO989+BQ989</f>
        <v>0</v>
      </c>
      <c r="BS989">
        <f>IF(BW988&gt;0,BS988,0)</f>
        <v>0</v>
      </c>
      <c r="BT989" s="7">
        <f>SUM(BD989:BE989)+BR989+BS989</f>
        <v>0</v>
      </c>
      <c r="BU989" s="7">
        <f>IF(AND(BT989&gt;0,BT990=0),BT989,0)</f>
        <v>0</v>
      </c>
      <c r="BV989" s="7">
        <f>IF(BW988&gt;0,BV988,0)</f>
        <v>0</v>
      </c>
      <c r="BW989" s="7">
        <f>IF(ROUND(BT989-BV989,2)&gt;0,ROUND(BT989-BV989,2),0)</f>
        <v>0</v>
      </c>
      <c r="CB989">
        <v>987</v>
      </c>
      <c r="CC989" s="7">
        <f>IF(DB988&gt;0,CC988-1000,CC988)</f>
        <v>0</v>
      </c>
      <c r="CD989" s="20">
        <f>IF(DB988&gt;0,ROUND(PMT($F$92/12,$F$96*12,-CC989),5),0)</f>
        <v>0</v>
      </c>
      <c r="CE989" s="15">
        <f>IF(DB988&gt;0,ROUND(CC989*$CE$1/1000,2),0)</f>
        <v>0</v>
      </c>
      <c r="CF989" s="9">
        <f>INT(CE989)</f>
        <v>0</v>
      </c>
      <c r="CG989" s="23">
        <f>INT((CE989-CF989)*10)/10</f>
        <v>0</v>
      </c>
      <c r="CH989" s="17">
        <f>CE989-CF989-CG989</f>
        <v>0</v>
      </c>
      <c r="CI989" s="23">
        <f>IF(OR(CH989=0.05,CH989=0),CH989,IF(AND(CH989&gt;0.051,CH989&lt;0.1),0.1,IF(AND(CH989&gt;0.001,CH989&lt;0.05),0.05,CH989)))</f>
        <v>0</v>
      </c>
      <c r="CJ989" s="23">
        <f>CF989+CG989+CI989</f>
        <v>0</v>
      </c>
      <c r="CK989" s="15">
        <f>IF(DB988&gt;0,ROUND($CD$1*$CK$1,2),0)</f>
        <v>0</v>
      </c>
      <c r="CL989" s="22">
        <v>0</v>
      </c>
      <c r="CM989" s="22">
        <f>IF(DB988&gt;0,ROUND($CD$1*$CM$1,2),0)</f>
        <v>0</v>
      </c>
      <c r="CN989" s="22">
        <f>IF(DB988&gt;0,ROUND($CD$1*$CN$1,2),0)</f>
        <v>0</v>
      </c>
      <c r="CO989" s="22">
        <f>IF(DB988&gt;0,ROUND($CD$1*$CO$1,2),0)</f>
        <v>0</v>
      </c>
      <c r="CP989" s="22">
        <f>IF(DB988&gt;0,ROUND($CD$1*$CP$1,2),0)</f>
        <v>0</v>
      </c>
      <c r="CQ989" s="15">
        <f>IF(DB988&gt;0,CK989+SUM(CM989:CP989),0)</f>
        <v>0</v>
      </c>
      <c r="CR989" s="22">
        <f>IF(DB988&gt;0,ROUND(CQ989/12,2),0)</f>
        <v>0</v>
      </c>
      <c r="CS989" s="9">
        <f>INT(CR989)</f>
        <v>0</v>
      </c>
      <c r="CT989" s="23">
        <f>INT((CR989-CS989)*10)/10</f>
        <v>0</v>
      </c>
      <c r="CU989" s="17">
        <f>CR989-CS989-CT989</f>
        <v>0</v>
      </c>
      <c r="CV989" s="23">
        <f>IF(OR(CU989=0.05,CU989=0),CU989,IF(AND(CU989&gt;0.051,CU989&lt;0.1),0.1,IF(AND(CU989&gt;0.001,CU989&lt;0.05),0.05,CU989)))</f>
        <v>0</v>
      </c>
      <c r="CW989" s="23">
        <f>CS989+CT989+CV989</f>
        <v>0</v>
      </c>
      <c r="CX989">
        <f>IF(DB988&gt;0,CX988,0)</f>
        <v>0</v>
      </c>
      <c r="CY989" s="7">
        <f>ROUND(CD989+CJ989+CW989+CX989,2)</f>
        <v>0</v>
      </c>
      <c r="CZ989" s="7">
        <f>IF(AND(CY989&gt;0,CY990=0),CY989,0)</f>
        <v>0</v>
      </c>
      <c r="DA989" s="7">
        <f>IF(DB988&gt;0,DA988,0)</f>
        <v>0</v>
      </c>
      <c r="DB989" s="7">
        <f>IF(ROUND(CY989-DA989,2)&gt;0,ROUND(CY989-DA989,2),0)</f>
        <v>0</v>
      </c>
      <c r="EB989">
        <v>987</v>
      </c>
      <c r="EC989" s="7">
        <f>IF(FB988&gt;0,EC988-1000,EC988)</f>
        <v>0</v>
      </c>
      <c r="ED989" s="20">
        <f>IF(FB988&gt;0,ROUND(PMT($F$92/12,$F$96*12,-EC989),5),0)</f>
        <v>0</v>
      </c>
      <c r="EE989" s="15">
        <f>IF(FB988&gt;0,ROUND(EC989*$EE$1/1000,2),0)</f>
        <v>0</v>
      </c>
      <c r="EF989" s="9">
        <f>INT(EE989)</f>
        <v>0</v>
      </c>
      <c r="EG989" s="23">
        <f>INT((EE989-EF989)*10)/10</f>
        <v>0</v>
      </c>
      <c r="EH989" s="17">
        <f>EE989-EF989-EG989</f>
        <v>0</v>
      </c>
      <c r="EI989" s="23">
        <f>IF(OR(EH989=0.05,EH989=0),EH989,IF(AND(EH989&gt;0.051,EH989&lt;0.1),0.1,IF(AND(EH989&gt;0.001,EH989&lt;0.05),0.05,EH989)))</f>
        <v>0</v>
      </c>
      <c r="EJ989" s="23">
        <f>EF989+EG989+EI989</f>
        <v>0</v>
      </c>
      <c r="EK989" s="15">
        <f>IF(FB988&gt;0,ROUND($ED$1*$EK$1,2),0)</f>
        <v>0</v>
      </c>
      <c r="EL989" s="22">
        <v>0</v>
      </c>
      <c r="EM989" s="22">
        <f>IF(FB988&gt;0,ROUND($ED$1*$EM$1,0),0)</f>
        <v>0</v>
      </c>
      <c r="EN989" s="22">
        <f>IF(FB988&gt;0,ROUND($ED$1*$EN$1,2),0)</f>
        <v>0</v>
      </c>
      <c r="EO989" s="22">
        <f>IF(FB988&gt;0,ROUND($ED$1*$EO$1,2),0)</f>
        <v>0</v>
      </c>
      <c r="EP989" s="22">
        <f>IF(FB988&gt;0,ROUND($ED$1*$EP$1,2),0)</f>
        <v>0</v>
      </c>
      <c r="EQ989" s="15">
        <f>IF(FB988&gt;0,EK989+SUM(EM989:EP989),0)</f>
        <v>0</v>
      </c>
      <c r="ER989" s="22">
        <f>IF(FB988&gt;0,ROUND(EQ989/12,2),0)</f>
        <v>0</v>
      </c>
      <c r="ES989" s="9">
        <f>INT(ER989)</f>
        <v>0</v>
      </c>
      <c r="ET989" s="23">
        <f>INT((ER989-ES989)*10)/10</f>
        <v>0</v>
      </c>
      <c r="EU989" s="17">
        <f>ER989-ES989-ET989</f>
        <v>0</v>
      </c>
      <c r="EV989" s="23">
        <f>IF(OR(EU989=0.05,EU989=0),EU989,IF(AND(EU989&gt;0.051,EU989&lt;0.1),0.1,IF(AND(EU989&gt;0.001,EU989&lt;0.05),0.05,EU989)))</f>
        <v>0</v>
      </c>
      <c r="EW989" s="23">
        <f>ES989+ET989+EV989</f>
        <v>0</v>
      </c>
      <c r="EX989">
        <f>IF(FB988&gt;0,EX988,0)</f>
        <v>0</v>
      </c>
      <c r="EY989" s="7">
        <f>ROUND(ED989+EJ989+EW989+EX989,2)</f>
        <v>0</v>
      </c>
      <c r="EZ989" s="7">
        <f>IF(AND(EY989&gt;0,EY990=0),EY989,0)</f>
        <v>0</v>
      </c>
      <c r="FA989" s="7">
        <f>IF(FB988&gt;0,FA988,0)</f>
        <v>0</v>
      </c>
      <c r="FB989" s="7">
        <f>IF(ROUND(EY989-FA989,2)&gt;0,ROUND(EY989-FA989,2),0)</f>
        <v>0</v>
      </c>
      <c r="GB989">
        <v>987</v>
      </c>
      <c r="GC989" s="7">
        <f>IF(HB988&gt;0,GC988-1000,GC988)</f>
        <v>0</v>
      </c>
      <c r="GD989" s="20">
        <f>IF(HB988&gt;0,ROUND(PMT($F$92/12,$F$96*12,-GC989),5),0)</f>
        <v>0</v>
      </c>
      <c r="GE989" s="15">
        <f>IF(HB988&gt;0,ROUND(GC989*$GE$1/1000,2),0)</f>
        <v>0</v>
      </c>
      <c r="GF989" s="9">
        <f>INT(GE989)</f>
        <v>0</v>
      </c>
      <c r="GG989" s="23">
        <f>INT((GE989-GF989)*10)/10</f>
        <v>0</v>
      </c>
      <c r="GH989" s="17">
        <f>GE989-GF989-GG989</f>
        <v>0</v>
      </c>
      <c r="GI989" s="23">
        <f>IF(OR(GH989=0.05,GH989=0),GH989,IF(AND(GH989&gt;0.051,GH989&lt;0.1),0.1,IF(AND(GH989&gt;0.001,GH989&lt;0.05),0.05,GH989)))</f>
        <v>0</v>
      </c>
      <c r="GJ989" s="23">
        <f>GF989+GG989+GI989</f>
        <v>0</v>
      </c>
      <c r="GK989" s="15">
        <f>IF(HB988&gt;0,ROUND($GD$1*$GK$1,2),0)</f>
        <v>0</v>
      </c>
      <c r="GL989" s="22">
        <v>0</v>
      </c>
      <c r="GM989" s="22">
        <f>IF(HB988&gt;0,ROUND($GD$1*$GM$1,0),0)</f>
        <v>0</v>
      </c>
      <c r="GN989" s="22">
        <f>IF(HB988&gt;0,ROUND($GD$1*$GN$1,2),0)</f>
        <v>0</v>
      </c>
      <c r="GO989" s="22">
        <f>IF(HB988&gt;0,ROUND($GD$1*$GO$1,2),0)</f>
        <v>0</v>
      </c>
      <c r="GP989" s="22">
        <f>IF(HB988&gt;0,ROUND($GD$1*$GP$1,2),0)</f>
        <v>0</v>
      </c>
      <c r="GQ989" s="15">
        <f>IF(HB988&gt;0,GK989+SUM(GM989:GP989),0)</f>
        <v>0</v>
      </c>
      <c r="GR989" s="22">
        <f>IF(HB988&gt;0,ROUND(GQ989/12,2),0)</f>
        <v>0</v>
      </c>
      <c r="GS989" s="9">
        <f>INT(GR989)</f>
        <v>0</v>
      </c>
      <c r="GT989" s="23">
        <f>INT((GR989-GS989)*10)/10</f>
        <v>0</v>
      </c>
      <c r="GU989" s="17">
        <f>GR989-GS989-GT989</f>
        <v>0</v>
      </c>
      <c r="GV989" s="23">
        <f>IF(OR(GU989=0.05,GU989=0),GU989,IF(AND(GU989&gt;0.051,GU989&lt;0.1),0.1,IF(AND(GU989&gt;0.001,GU989&lt;0.05),0.05,GU989)))</f>
        <v>0</v>
      </c>
      <c r="GW989" s="23">
        <f>GS989+GT989+GV989</f>
        <v>0</v>
      </c>
      <c r="GX989">
        <f>IF(HB988&gt;0,GX988,0)</f>
        <v>0</v>
      </c>
      <c r="GY989" s="7">
        <f>ROUND(GD989+GJ989+GW989+GX989,2)</f>
        <v>0</v>
      </c>
      <c r="GZ989" s="7">
        <f>IF(AND(GY989&gt;0,GY990=0),GY989,0)</f>
        <v>0</v>
      </c>
      <c r="HA989" s="7">
        <f>IF(HB988&gt;0,HA988,0)</f>
        <v>0</v>
      </c>
      <c r="HB989" s="7">
        <f>IF(ROUND(GY989-HA989,2)&gt;0,ROUND(GY989-HA989,2),0)</f>
        <v>0</v>
      </c>
    </row>
    <row r="990" spans="1:235">
      <c r="BB990">
        <v>988</v>
      </c>
      <c r="BC990" s="7">
        <f>IF(BW989&gt;0,BC989-1000,BC989)</f>
        <v>0</v>
      </c>
      <c r="BD990" s="20">
        <f>IF(BW989&gt;0,ROUND(PMT($F$92/12,$F$96*12,-BC990),5),0)</f>
        <v>0</v>
      </c>
      <c r="BE990" s="15">
        <f>IF(BW989&gt;0,ROUND(BC990*$E$1/1000,2),0)</f>
        <v>0</v>
      </c>
      <c r="BF990" s="15">
        <f>IF(BW989&gt;0,ROUND(MIN(BC990,$F$168)*$BF$1,2),0)</f>
        <v>0</v>
      </c>
      <c r="BG990" s="22">
        <v>0</v>
      </c>
      <c r="BH990" s="22">
        <f>IF(BW989&gt;0,ROUND(MIN(BC990,$F$168)*$BH$1,0),0)</f>
        <v>0</v>
      </c>
      <c r="BI990" s="22">
        <f>IF(BW989&gt;0,ROUND(MIN(BC990,$F$168)*$BI$1,2),0)</f>
        <v>0</v>
      </c>
      <c r="BJ990" s="22">
        <f>IF(BW989&gt;0,ROUND(MIN(BC990,$F$168)*$BJ$1,2),0)</f>
        <v>0</v>
      </c>
      <c r="BK990" s="22">
        <f>IF(BW989&gt;0,ROUND(MIN(BC990,$F$168)*$BK$1,2),0)</f>
        <v>0</v>
      </c>
      <c r="BL990" s="15">
        <f>IF(BW989&gt;0,BF990+SUM(BH990:BK990),0)</f>
        <v>0</v>
      </c>
      <c r="BM990" s="22">
        <f>IF(BW989&gt;0,ROUND(BL990/12,2),0)</f>
        <v>0</v>
      </c>
      <c r="BN990" s="9">
        <f>INT(BM990)</f>
        <v>0</v>
      </c>
      <c r="BO990" s="23">
        <f>INT((BM990-BN990)*10)/10</f>
        <v>0</v>
      </c>
      <c r="BP990" s="17">
        <f>BM990-BN990-BO990</f>
        <v>0</v>
      </c>
      <c r="BQ990" s="23">
        <f>IF(OR(BP990=0.05,BP990=0),BP990,IF(AND(BP990&gt;0.051,BP990&lt;0.1),0.1,IF(AND(BP990&gt;0.001,BP990&lt;0.05),0.05,BP990)))</f>
        <v>0</v>
      </c>
      <c r="BR990" s="23">
        <f>BN990+BO990+BQ990</f>
        <v>0</v>
      </c>
      <c r="BS990">
        <f>IF(BW989&gt;0,BS989,0)</f>
        <v>0</v>
      </c>
      <c r="BT990" s="7">
        <f>SUM(BD990:BE990)+BR990+BS990</f>
        <v>0</v>
      </c>
      <c r="BU990" s="7">
        <f>IF(AND(BT990&gt;0,BT991=0),BT990,0)</f>
        <v>0</v>
      </c>
      <c r="BV990" s="7">
        <f>IF(BW989&gt;0,BV989,0)</f>
        <v>0</v>
      </c>
      <c r="BW990" s="7">
        <f>IF(ROUND(BT990-BV990,2)&gt;0,ROUND(BT990-BV990,2),0)</f>
        <v>0</v>
      </c>
      <c r="CB990">
        <v>988</v>
      </c>
      <c r="CC990" s="7">
        <f>IF(DB989&gt;0,CC989-1000,CC989)</f>
        <v>0</v>
      </c>
      <c r="CD990" s="20">
        <f>IF(DB989&gt;0,ROUND(PMT($F$92/12,$F$96*12,-CC990),5),0)</f>
        <v>0</v>
      </c>
      <c r="CE990" s="15">
        <f>IF(DB989&gt;0,ROUND(CC990*$CE$1/1000,2),0)</f>
        <v>0</v>
      </c>
      <c r="CF990" s="9">
        <f>INT(CE990)</f>
        <v>0</v>
      </c>
      <c r="CG990" s="23">
        <f>INT((CE990-CF990)*10)/10</f>
        <v>0</v>
      </c>
      <c r="CH990" s="17">
        <f>CE990-CF990-CG990</f>
        <v>0</v>
      </c>
      <c r="CI990" s="23">
        <f>IF(OR(CH990=0.05,CH990=0),CH990,IF(AND(CH990&gt;0.051,CH990&lt;0.1),0.1,IF(AND(CH990&gt;0.001,CH990&lt;0.05),0.05,CH990)))</f>
        <v>0</v>
      </c>
      <c r="CJ990" s="23">
        <f>CF990+CG990+CI990</f>
        <v>0</v>
      </c>
      <c r="CK990" s="15">
        <f>IF(DB989&gt;0,ROUND($CD$1*$CK$1,2),0)</f>
        <v>0</v>
      </c>
      <c r="CL990" s="22">
        <v>0</v>
      </c>
      <c r="CM990" s="22">
        <f>IF(DB989&gt;0,ROUND($CD$1*$CM$1,2),0)</f>
        <v>0</v>
      </c>
      <c r="CN990" s="22">
        <f>IF(DB989&gt;0,ROUND($CD$1*$CN$1,2),0)</f>
        <v>0</v>
      </c>
      <c r="CO990" s="22">
        <f>IF(DB989&gt;0,ROUND($CD$1*$CO$1,2),0)</f>
        <v>0</v>
      </c>
      <c r="CP990" s="22">
        <f>IF(DB989&gt;0,ROUND($CD$1*$CP$1,2),0)</f>
        <v>0</v>
      </c>
      <c r="CQ990" s="15">
        <f>IF(DB989&gt;0,CK990+SUM(CM990:CP990),0)</f>
        <v>0</v>
      </c>
      <c r="CR990" s="22">
        <f>IF(DB989&gt;0,ROUND(CQ990/12,2),0)</f>
        <v>0</v>
      </c>
      <c r="CS990" s="9">
        <f>INT(CR990)</f>
        <v>0</v>
      </c>
      <c r="CT990" s="23">
        <f>INT((CR990-CS990)*10)/10</f>
        <v>0</v>
      </c>
      <c r="CU990" s="17">
        <f>CR990-CS990-CT990</f>
        <v>0</v>
      </c>
      <c r="CV990" s="23">
        <f>IF(OR(CU990=0.05,CU990=0),CU990,IF(AND(CU990&gt;0.051,CU990&lt;0.1),0.1,IF(AND(CU990&gt;0.001,CU990&lt;0.05),0.05,CU990)))</f>
        <v>0</v>
      </c>
      <c r="CW990" s="23">
        <f>CS990+CT990+CV990</f>
        <v>0</v>
      </c>
      <c r="CX990">
        <f>IF(DB989&gt;0,CX989,0)</f>
        <v>0</v>
      </c>
      <c r="CY990" s="7">
        <f>ROUND(CD990+CJ990+CW990+CX990,2)</f>
        <v>0</v>
      </c>
      <c r="CZ990" s="7">
        <f>IF(AND(CY990&gt;0,CY991=0),CY990,0)</f>
        <v>0</v>
      </c>
      <c r="DA990" s="7">
        <f>IF(DB989&gt;0,DA989,0)</f>
        <v>0</v>
      </c>
      <c r="DB990" s="7">
        <f>IF(ROUND(CY990-DA990,2)&gt;0,ROUND(CY990-DA990,2),0)</f>
        <v>0</v>
      </c>
      <c r="EB990">
        <v>988</v>
      </c>
      <c r="EC990" s="7">
        <f>IF(FB989&gt;0,EC989-1000,EC989)</f>
        <v>0</v>
      </c>
      <c r="ED990" s="20">
        <f>IF(FB989&gt;0,ROUND(PMT($F$92/12,$F$96*12,-EC990),5),0)</f>
        <v>0</v>
      </c>
      <c r="EE990" s="15">
        <f>IF(FB989&gt;0,ROUND(EC990*$EE$1/1000,2),0)</f>
        <v>0</v>
      </c>
      <c r="EF990" s="9">
        <f>INT(EE990)</f>
        <v>0</v>
      </c>
      <c r="EG990" s="23">
        <f>INT((EE990-EF990)*10)/10</f>
        <v>0</v>
      </c>
      <c r="EH990" s="17">
        <f>EE990-EF990-EG990</f>
        <v>0</v>
      </c>
      <c r="EI990" s="23">
        <f>IF(OR(EH990=0.05,EH990=0),EH990,IF(AND(EH990&gt;0.051,EH990&lt;0.1),0.1,IF(AND(EH990&gt;0.001,EH990&lt;0.05),0.05,EH990)))</f>
        <v>0</v>
      </c>
      <c r="EJ990" s="23">
        <f>EF990+EG990+EI990</f>
        <v>0</v>
      </c>
      <c r="EK990" s="15">
        <f>IF(FB989&gt;0,ROUND($ED$1*$EK$1,2),0)</f>
        <v>0</v>
      </c>
      <c r="EL990" s="22">
        <v>0</v>
      </c>
      <c r="EM990" s="22">
        <f>IF(FB989&gt;0,ROUND($ED$1*$EM$1,0),0)</f>
        <v>0</v>
      </c>
      <c r="EN990" s="22">
        <f>IF(FB989&gt;0,ROUND($ED$1*$EN$1,2),0)</f>
        <v>0</v>
      </c>
      <c r="EO990" s="22">
        <f>IF(FB989&gt;0,ROUND($ED$1*$EO$1,2),0)</f>
        <v>0</v>
      </c>
      <c r="EP990" s="22">
        <f>IF(FB989&gt;0,ROUND($ED$1*$EP$1,2),0)</f>
        <v>0</v>
      </c>
      <c r="EQ990" s="15">
        <f>IF(FB989&gt;0,EK990+SUM(EM990:EP990),0)</f>
        <v>0</v>
      </c>
      <c r="ER990" s="22">
        <f>IF(FB989&gt;0,ROUND(EQ990/12,2),0)</f>
        <v>0</v>
      </c>
      <c r="ES990" s="9">
        <f>INT(ER990)</f>
        <v>0</v>
      </c>
      <c r="ET990" s="23">
        <f>INT((ER990-ES990)*10)/10</f>
        <v>0</v>
      </c>
      <c r="EU990" s="17">
        <f>ER990-ES990-ET990</f>
        <v>0</v>
      </c>
      <c r="EV990" s="23">
        <f>IF(OR(EU990=0.05,EU990=0),EU990,IF(AND(EU990&gt;0.051,EU990&lt;0.1),0.1,IF(AND(EU990&gt;0.001,EU990&lt;0.05),0.05,EU990)))</f>
        <v>0</v>
      </c>
      <c r="EW990" s="23">
        <f>ES990+ET990+EV990</f>
        <v>0</v>
      </c>
      <c r="EX990">
        <f>IF(FB989&gt;0,EX989,0)</f>
        <v>0</v>
      </c>
      <c r="EY990" s="7">
        <f>ROUND(ED990+EJ990+EW990+EX990,2)</f>
        <v>0</v>
      </c>
      <c r="EZ990" s="7">
        <f>IF(AND(EY990&gt;0,EY991=0),EY990,0)</f>
        <v>0</v>
      </c>
      <c r="FA990" s="7">
        <f>IF(FB989&gt;0,FA989,0)</f>
        <v>0</v>
      </c>
      <c r="FB990" s="7">
        <f>IF(ROUND(EY990-FA990,2)&gt;0,ROUND(EY990-FA990,2),0)</f>
        <v>0</v>
      </c>
      <c r="GB990">
        <v>988</v>
      </c>
      <c r="GC990" s="7">
        <f>IF(HB989&gt;0,GC989-1000,GC989)</f>
        <v>0</v>
      </c>
      <c r="GD990" s="20">
        <f>IF(HB989&gt;0,ROUND(PMT($F$92/12,$F$96*12,-GC990),5),0)</f>
        <v>0</v>
      </c>
      <c r="GE990" s="15">
        <f>IF(HB989&gt;0,ROUND(GC990*$GE$1/1000,2),0)</f>
        <v>0</v>
      </c>
      <c r="GF990" s="9">
        <f>INT(GE990)</f>
        <v>0</v>
      </c>
      <c r="GG990" s="23">
        <f>INT((GE990-GF990)*10)/10</f>
        <v>0</v>
      </c>
      <c r="GH990" s="17">
        <f>GE990-GF990-GG990</f>
        <v>0</v>
      </c>
      <c r="GI990" s="23">
        <f>IF(OR(GH990=0.05,GH990=0),GH990,IF(AND(GH990&gt;0.051,GH990&lt;0.1),0.1,IF(AND(GH990&gt;0.001,GH990&lt;0.05),0.05,GH990)))</f>
        <v>0</v>
      </c>
      <c r="GJ990" s="23">
        <f>GF990+GG990+GI990</f>
        <v>0</v>
      </c>
      <c r="GK990" s="15">
        <f>IF(HB989&gt;0,ROUND($GD$1*$GK$1,2),0)</f>
        <v>0</v>
      </c>
      <c r="GL990" s="22">
        <v>0</v>
      </c>
      <c r="GM990" s="22">
        <f>IF(HB989&gt;0,ROUND($GD$1*$GM$1,0),0)</f>
        <v>0</v>
      </c>
      <c r="GN990" s="22">
        <f>IF(HB989&gt;0,ROUND($GD$1*$GN$1,2),0)</f>
        <v>0</v>
      </c>
      <c r="GO990" s="22">
        <f>IF(HB989&gt;0,ROUND($GD$1*$GO$1,2),0)</f>
        <v>0</v>
      </c>
      <c r="GP990" s="22">
        <f>IF(HB989&gt;0,ROUND($GD$1*$GP$1,2),0)</f>
        <v>0</v>
      </c>
      <c r="GQ990" s="15">
        <f>IF(HB989&gt;0,GK990+SUM(GM990:GP990),0)</f>
        <v>0</v>
      </c>
      <c r="GR990" s="22">
        <f>IF(HB989&gt;0,ROUND(GQ990/12,2),0)</f>
        <v>0</v>
      </c>
      <c r="GS990" s="9">
        <f>INT(GR990)</f>
        <v>0</v>
      </c>
      <c r="GT990" s="23">
        <f>INT((GR990-GS990)*10)/10</f>
        <v>0</v>
      </c>
      <c r="GU990" s="17">
        <f>GR990-GS990-GT990</f>
        <v>0</v>
      </c>
      <c r="GV990" s="23">
        <f>IF(OR(GU990=0.05,GU990=0),GU990,IF(AND(GU990&gt;0.051,GU990&lt;0.1),0.1,IF(AND(GU990&gt;0.001,GU990&lt;0.05),0.05,GU990)))</f>
        <v>0</v>
      </c>
      <c r="GW990" s="23">
        <f>GS990+GT990+GV990</f>
        <v>0</v>
      </c>
      <c r="GX990">
        <f>IF(HB989&gt;0,GX989,0)</f>
        <v>0</v>
      </c>
      <c r="GY990" s="7">
        <f>ROUND(GD990+GJ990+GW990+GX990,2)</f>
        <v>0</v>
      </c>
      <c r="GZ990" s="7">
        <f>IF(AND(GY990&gt;0,GY991=0),GY990,0)</f>
        <v>0</v>
      </c>
      <c r="HA990" s="7">
        <f>IF(HB989&gt;0,HA989,0)</f>
        <v>0</v>
      </c>
      <c r="HB990" s="7">
        <f>IF(ROUND(GY990-HA990,2)&gt;0,ROUND(GY990-HA990,2),0)</f>
        <v>0</v>
      </c>
    </row>
    <row r="991" spans="1:235">
      <c r="BB991">
        <v>989</v>
      </c>
      <c r="BC991" s="7">
        <f>IF(BW990&gt;0,BC990-1000,BC990)</f>
        <v>0</v>
      </c>
      <c r="BD991" s="20">
        <f>IF(BW990&gt;0,ROUND(PMT($F$92/12,$F$96*12,-BC991),5),0)</f>
        <v>0</v>
      </c>
      <c r="BE991" s="15">
        <f>IF(BW990&gt;0,ROUND(BC991*$E$1/1000,2),0)</f>
        <v>0</v>
      </c>
      <c r="BF991" s="15">
        <f>IF(BW990&gt;0,ROUND(MIN(BC991,$F$168)*$BF$1,2),0)</f>
        <v>0</v>
      </c>
      <c r="BG991" s="22">
        <v>0</v>
      </c>
      <c r="BH991" s="22">
        <f>IF(BW990&gt;0,ROUND(MIN(BC991,$F$168)*$BH$1,0),0)</f>
        <v>0</v>
      </c>
      <c r="BI991" s="22">
        <f>IF(BW990&gt;0,ROUND(MIN(BC991,$F$168)*$BI$1,2),0)</f>
        <v>0</v>
      </c>
      <c r="BJ991" s="22">
        <f>IF(BW990&gt;0,ROUND(MIN(BC991,$F$168)*$BJ$1,2),0)</f>
        <v>0</v>
      </c>
      <c r="BK991" s="22">
        <f>IF(BW990&gt;0,ROUND(MIN(BC991,$F$168)*$BK$1,2),0)</f>
        <v>0</v>
      </c>
      <c r="BL991" s="15">
        <f>IF(BW990&gt;0,BF991+SUM(BH991:BK991),0)</f>
        <v>0</v>
      </c>
      <c r="BM991" s="22">
        <f>IF(BW990&gt;0,ROUND(BL991/12,2),0)</f>
        <v>0</v>
      </c>
      <c r="BN991" s="9">
        <f>INT(BM991)</f>
        <v>0</v>
      </c>
      <c r="BO991" s="23">
        <f>INT((BM991-BN991)*10)/10</f>
        <v>0</v>
      </c>
      <c r="BP991" s="17">
        <f>BM991-BN991-BO991</f>
        <v>0</v>
      </c>
      <c r="BQ991" s="23">
        <f>IF(OR(BP991=0.05,BP991=0),BP991,IF(AND(BP991&gt;0.051,BP991&lt;0.1),0.1,IF(AND(BP991&gt;0.001,BP991&lt;0.05),0.05,BP991)))</f>
        <v>0</v>
      </c>
      <c r="BR991" s="23">
        <f>BN991+BO991+BQ991</f>
        <v>0</v>
      </c>
      <c r="BS991">
        <f>IF(BW990&gt;0,BS990,0)</f>
        <v>0</v>
      </c>
      <c r="BT991" s="7">
        <f>SUM(BD991:BE991)+BR991+BS991</f>
        <v>0</v>
      </c>
      <c r="BU991" s="7">
        <f>IF(AND(BT991&gt;0,BT992=0),BT991,0)</f>
        <v>0</v>
      </c>
      <c r="BV991" s="7">
        <f>IF(BW990&gt;0,BV990,0)</f>
        <v>0</v>
      </c>
      <c r="BW991" s="7">
        <f>IF(ROUND(BT991-BV991,2)&gt;0,ROUND(BT991-BV991,2),0)</f>
        <v>0</v>
      </c>
      <c r="CB991">
        <v>989</v>
      </c>
      <c r="CC991" s="7">
        <f>IF(DB990&gt;0,CC990-1000,CC990)</f>
        <v>0</v>
      </c>
      <c r="CD991" s="20">
        <f>IF(DB990&gt;0,ROUND(PMT($F$92/12,$F$96*12,-CC991),5),0)</f>
        <v>0</v>
      </c>
      <c r="CE991" s="15">
        <f>IF(DB990&gt;0,ROUND(CC991*$CE$1/1000,2),0)</f>
        <v>0</v>
      </c>
      <c r="CF991" s="9">
        <f>INT(CE991)</f>
        <v>0</v>
      </c>
      <c r="CG991" s="23">
        <f>INT((CE991-CF991)*10)/10</f>
        <v>0</v>
      </c>
      <c r="CH991" s="17">
        <f>CE991-CF991-CG991</f>
        <v>0</v>
      </c>
      <c r="CI991" s="23">
        <f>IF(OR(CH991=0.05,CH991=0),CH991,IF(AND(CH991&gt;0.051,CH991&lt;0.1),0.1,IF(AND(CH991&gt;0.001,CH991&lt;0.05),0.05,CH991)))</f>
        <v>0</v>
      </c>
      <c r="CJ991" s="23">
        <f>CF991+CG991+CI991</f>
        <v>0</v>
      </c>
      <c r="CK991" s="15">
        <f>IF(DB990&gt;0,ROUND($CD$1*$CK$1,2),0)</f>
        <v>0</v>
      </c>
      <c r="CL991" s="22">
        <v>0</v>
      </c>
      <c r="CM991" s="22">
        <f>IF(DB990&gt;0,ROUND($CD$1*$CM$1,2),0)</f>
        <v>0</v>
      </c>
      <c r="CN991" s="22">
        <f>IF(DB990&gt;0,ROUND($CD$1*$CN$1,2),0)</f>
        <v>0</v>
      </c>
      <c r="CO991" s="22">
        <f>IF(DB990&gt;0,ROUND($CD$1*$CO$1,2),0)</f>
        <v>0</v>
      </c>
      <c r="CP991" s="22">
        <f>IF(DB990&gt;0,ROUND($CD$1*$CP$1,2),0)</f>
        <v>0</v>
      </c>
      <c r="CQ991" s="15">
        <f>IF(DB990&gt;0,CK991+SUM(CM991:CP991),0)</f>
        <v>0</v>
      </c>
      <c r="CR991" s="22">
        <f>IF(DB990&gt;0,ROUND(CQ991/12,2),0)</f>
        <v>0</v>
      </c>
      <c r="CS991" s="9">
        <f>INT(CR991)</f>
        <v>0</v>
      </c>
      <c r="CT991" s="23">
        <f>INT((CR991-CS991)*10)/10</f>
        <v>0</v>
      </c>
      <c r="CU991" s="17">
        <f>CR991-CS991-CT991</f>
        <v>0</v>
      </c>
      <c r="CV991" s="23">
        <f>IF(OR(CU991=0.05,CU991=0),CU991,IF(AND(CU991&gt;0.051,CU991&lt;0.1),0.1,IF(AND(CU991&gt;0.001,CU991&lt;0.05),0.05,CU991)))</f>
        <v>0</v>
      </c>
      <c r="CW991" s="23">
        <f>CS991+CT991+CV991</f>
        <v>0</v>
      </c>
      <c r="CX991">
        <f>IF(DB990&gt;0,CX990,0)</f>
        <v>0</v>
      </c>
      <c r="CY991" s="7">
        <f>ROUND(CD991+CJ991+CW991+CX991,2)</f>
        <v>0</v>
      </c>
      <c r="CZ991" s="7">
        <f>IF(AND(CY991&gt;0,CY992=0),CY991,0)</f>
        <v>0</v>
      </c>
      <c r="DA991" s="7">
        <f>IF(DB990&gt;0,DA990,0)</f>
        <v>0</v>
      </c>
      <c r="DB991" s="7">
        <f>IF(ROUND(CY991-DA991,2)&gt;0,ROUND(CY991-DA991,2),0)</f>
        <v>0</v>
      </c>
      <c r="EB991">
        <v>989</v>
      </c>
      <c r="EC991" s="7">
        <f>IF(FB990&gt;0,EC990-1000,EC990)</f>
        <v>0</v>
      </c>
      <c r="ED991" s="20">
        <f>IF(FB990&gt;0,ROUND(PMT($F$92/12,$F$96*12,-EC991),5),0)</f>
        <v>0</v>
      </c>
      <c r="EE991" s="15">
        <f>IF(FB990&gt;0,ROUND(EC991*$EE$1/1000,2),0)</f>
        <v>0</v>
      </c>
      <c r="EF991" s="9">
        <f>INT(EE991)</f>
        <v>0</v>
      </c>
      <c r="EG991" s="23">
        <f>INT((EE991-EF991)*10)/10</f>
        <v>0</v>
      </c>
      <c r="EH991" s="17">
        <f>EE991-EF991-EG991</f>
        <v>0</v>
      </c>
      <c r="EI991" s="23">
        <f>IF(OR(EH991=0.05,EH991=0),EH991,IF(AND(EH991&gt;0.051,EH991&lt;0.1),0.1,IF(AND(EH991&gt;0.001,EH991&lt;0.05),0.05,EH991)))</f>
        <v>0</v>
      </c>
      <c r="EJ991" s="23">
        <f>EF991+EG991+EI991</f>
        <v>0</v>
      </c>
      <c r="EK991" s="15">
        <f>IF(FB990&gt;0,ROUND($ED$1*$EK$1,2),0)</f>
        <v>0</v>
      </c>
      <c r="EL991" s="22">
        <v>0</v>
      </c>
      <c r="EM991" s="22">
        <f>IF(FB990&gt;0,ROUND($ED$1*$EM$1,0),0)</f>
        <v>0</v>
      </c>
      <c r="EN991" s="22">
        <f>IF(FB990&gt;0,ROUND($ED$1*$EN$1,2),0)</f>
        <v>0</v>
      </c>
      <c r="EO991" s="22">
        <f>IF(FB990&gt;0,ROUND($ED$1*$EO$1,2),0)</f>
        <v>0</v>
      </c>
      <c r="EP991" s="22">
        <f>IF(FB990&gt;0,ROUND($ED$1*$EP$1,2),0)</f>
        <v>0</v>
      </c>
      <c r="EQ991" s="15">
        <f>IF(FB990&gt;0,EK991+SUM(EM991:EP991),0)</f>
        <v>0</v>
      </c>
      <c r="ER991" s="22">
        <f>IF(FB990&gt;0,ROUND(EQ991/12,2),0)</f>
        <v>0</v>
      </c>
      <c r="ES991" s="9">
        <f>INT(ER991)</f>
        <v>0</v>
      </c>
      <c r="ET991" s="23">
        <f>INT((ER991-ES991)*10)/10</f>
        <v>0</v>
      </c>
      <c r="EU991" s="17">
        <f>ER991-ES991-ET991</f>
        <v>0</v>
      </c>
      <c r="EV991" s="23">
        <f>IF(OR(EU991=0.05,EU991=0),EU991,IF(AND(EU991&gt;0.051,EU991&lt;0.1),0.1,IF(AND(EU991&gt;0.001,EU991&lt;0.05),0.05,EU991)))</f>
        <v>0</v>
      </c>
      <c r="EW991" s="23">
        <f>ES991+ET991+EV991</f>
        <v>0</v>
      </c>
      <c r="EX991">
        <f>IF(FB990&gt;0,EX990,0)</f>
        <v>0</v>
      </c>
      <c r="EY991" s="7">
        <f>ROUND(ED991+EJ991+EW991+EX991,2)</f>
        <v>0</v>
      </c>
      <c r="EZ991" s="7">
        <f>IF(AND(EY991&gt;0,EY992=0),EY991,0)</f>
        <v>0</v>
      </c>
      <c r="FA991" s="7">
        <f>IF(FB990&gt;0,FA990,0)</f>
        <v>0</v>
      </c>
      <c r="FB991" s="7">
        <f>IF(ROUND(EY991-FA991,2)&gt;0,ROUND(EY991-FA991,2),0)</f>
        <v>0</v>
      </c>
      <c r="GB991">
        <v>989</v>
      </c>
      <c r="GC991" s="7">
        <f>IF(HB990&gt;0,GC990-1000,GC990)</f>
        <v>0</v>
      </c>
      <c r="GD991" s="20">
        <f>IF(HB990&gt;0,ROUND(PMT($F$92/12,$F$96*12,-GC991),5),0)</f>
        <v>0</v>
      </c>
      <c r="GE991" s="15">
        <f>IF(HB990&gt;0,ROUND(GC991*$GE$1/1000,2),0)</f>
        <v>0</v>
      </c>
      <c r="GF991" s="9">
        <f>INT(GE991)</f>
        <v>0</v>
      </c>
      <c r="GG991" s="23">
        <f>INT((GE991-GF991)*10)/10</f>
        <v>0</v>
      </c>
      <c r="GH991" s="17">
        <f>GE991-GF991-GG991</f>
        <v>0</v>
      </c>
      <c r="GI991" s="23">
        <f>IF(OR(GH991=0.05,GH991=0),GH991,IF(AND(GH991&gt;0.051,GH991&lt;0.1),0.1,IF(AND(GH991&gt;0.001,GH991&lt;0.05),0.05,GH991)))</f>
        <v>0</v>
      </c>
      <c r="GJ991" s="23">
        <f>GF991+GG991+GI991</f>
        <v>0</v>
      </c>
      <c r="GK991" s="15">
        <f>IF(HB990&gt;0,ROUND($GD$1*$GK$1,2),0)</f>
        <v>0</v>
      </c>
      <c r="GL991" s="22">
        <v>0</v>
      </c>
      <c r="GM991" s="22">
        <f>IF(HB990&gt;0,ROUND($GD$1*$GM$1,0),0)</f>
        <v>0</v>
      </c>
      <c r="GN991" s="22">
        <f>IF(HB990&gt;0,ROUND($GD$1*$GN$1,2),0)</f>
        <v>0</v>
      </c>
      <c r="GO991" s="22">
        <f>IF(HB990&gt;0,ROUND($GD$1*$GO$1,2),0)</f>
        <v>0</v>
      </c>
      <c r="GP991" s="22">
        <f>IF(HB990&gt;0,ROUND($GD$1*$GP$1,2),0)</f>
        <v>0</v>
      </c>
      <c r="GQ991" s="15">
        <f>IF(HB990&gt;0,GK991+SUM(GM991:GP991),0)</f>
        <v>0</v>
      </c>
      <c r="GR991" s="22">
        <f>IF(HB990&gt;0,ROUND(GQ991/12,2),0)</f>
        <v>0</v>
      </c>
      <c r="GS991" s="9">
        <f>INT(GR991)</f>
        <v>0</v>
      </c>
      <c r="GT991" s="23">
        <f>INT((GR991-GS991)*10)/10</f>
        <v>0</v>
      </c>
      <c r="GU991" s="17">
        <f>GR991-GS991-GT991</f>
        <v>0</v>
      </c>
      <c r="GV991" s="23">
        <f>IF(OR(GU991=0.05,GU991=0),GU991,IF(AND(GU991&gt;0.051,GU991&lt;0.1),0.1,IF(AND(GU991&gt;0.001,GU991&lt;0.05),0.05,GU991)))</f>
        <v>0</v>
      </c>
      <c r="GW991" s="23">
        <f>GS991+GT991+GV991</f>
        <v>0</v>
      </c>
      <c r="GX991">
        <f>IF(HB990&gt;0,GX990,0)</f>
        <v>0</v>
      </c>
      <c r="GY991" s="7">
        <f>ROUND(GD991+GJ991+GW991+GX991,2)</f>
        <v>0</v>
      </c>
      <c r="GZ991" s="7">
        <f>IF(AND(GY991&gt;0,GY992=0),GY991,0)</f>
        <v>0</v>
      </c>
      <c r="HA991" s="7">
        <f>IF(HB990&gt;0,HA990,0)</f>
        <v>0</v>
      </c>
      <c r="HB991" s="7">
        <f>IF(ROUND(GY991-HA991,2)&gt;0,ROUND(GY991-HA991,2),0)</f>
        <v>0</v>
      </c>
    </row>
    <row r="992" spans="1:235">
      <c r="BB992">
        <v>990</v>
      </c>
      <c r="BC992" s="7">
        <f>IF(BW991&gt;0,BC991-1000,BC991)</f>
        <v>0</v>
      </c>
      <c r="BD992" s="20">
        <f>IF(BW991&gt;0,ROUND(PMT($F$92/12,$F$96*12,-BC992),5),0)</f>
        <v>0</v>
      </c>
      <c r="BE992" s="15">
        <f>IF(BW991&gt;0,ROUND(BC992*$E$1/1000,2),0)</f>
        <v>0</v>
      </c>
      <c r="BF992" s="15">
        <f>IF(BW991&gt;0,ROUND(MIN(BC992,$F$168)*$BF$1,2),0)</f>
        <v>0</v>
      </c>
      <c r="BG992" s="22">
        <v>0</v>
      </c>
      <c r="BH992" s="22">
        <f>IF(BW991&gt;0,ROUND(MIN(BC992,$F$168)*$BH$1,0),0)</f>
        <v>0</v>
      </c>
      <c r="BI992" s="22">
        <f>IF(BW991&gt;0,ROUND(MIN(BC992,$F$168)*$BI$1,2),0)</f>
        <v>0</v>
      </c>
      <c r="BJ992" s="22">
        <f>IF(BW991&gt;0,ROUND(MIN(BC992,$F$168)*$BJ$1,2),0)</f>
        <v>0</v>
      </c>
      <c r="BK992" s="22">
        <f>IF(BW991&gt;0,ROUND(MIN(BC992,$F$168)*$BK$1,2),0)</f>
        <v>0</v>
      </c>
      <c r="BL992" s="15">
        <f>IF(BW991&gt;0,BF992+SUM(BH992:BK992),0)</f>
        <v>0</v>
      </c>
      <c r="BM992" s="22">
        <f>IF(BW991&gt;0,ROUND(BL992/12,2),0)</f>
        <v>0</v>
      </c>
      <c r="BN992" s="9">
        <f>INT(BM992)</f>
        <v>0</v>
      </c>
      <c r="BO992" s="23">
        <f>INT((BM992-BN992)*10)/10</f>
        <v>0</v>
      </c>
      <c r="BP992" s="17">
        <f>BM992-BN992-BO992</f>
        <v>0</v>
      </c>
      <c r="BQ992" s="23">
        <f>IF(OR(BP992=0.05,BP992=0),BP992,IF(AND(BP992&gt;0.051,BP992&lt;0.1),0.1,IF(AND(BP992&gt;0.001,BP992&lt;0.05),0.05,BP992)))</f>
        <v>0</v>
      </c>
      <c r="BR992" s="23">
        <f>BN992+BO992+BQ992</f>
        <v>0</v>
      </c>
      <c r="BS992">
        <f>IF(BW991&gt;0,BS991,0)</f>
        <v>0</v>
      </c>
      <c r="BT992" s="7">
        <f>SUM(BD992:BE992)+BR992+BS992</f>
        <v>0</v>
      </c>
      <c r="BU992" s="7">
        <f>IF(AND(BT992&gt;0,BT993=0),BT992,0)</f>
        <v>0</v>
      </c>
      <c r="BV992" s="7">
        <f>IF(BW991&gt;0,BV991,0)</f>
        <v>0</v>
      </c>
      <c r="BW992" s="7">
        <f>IF(ROUND(BT992-BV992,2)&gt;0,ROUND(BT992-BV992,2),0)</f>
        <v>0</v>
      </c>
      <c r="CB992">
        <v>990</v>
      </c>
      <c r="CC992" s="7">
        <f>IF(DB991&gt;0,CC991-1000,CC991)</f>
        <v>0</v>
      </c>
      <c r="CD992" s="20">
        <f>IF(DB991&gt;0,ROUND(PMT($F$92/12,$F$96*12,-CC992),5),0)</f>
        <v>0</v>
      </c>
      <c r="CE992" s="15">
        <f>IF(DB991&gt;0,ROUND(CC992*$CE$1/1000,2),0)</f>
        <v>0</v>
      </c>
      <c r="CF992" s="9">
        <f>INT(CE992)</f>
        <v>0</v>
      </c>
      <c r="CG992" s="23">
        <f>INT((CE992-CF992)*10)/10</f>
        <v>0</v>
      </c>
      <c r="CH992" s="17">
        <f>CE992-CF992-CG992</f>
        <v>0</v>
      </c>
      <c r="CI992" s="23">
        <f>IF(OR(CH992=0.05,CH992=0),CH992,IF(AND(CH992&gt;0.051,CH992&lt;0.1),0.1,IF(AND(CH992&gt;0.001,CH992&lt;0.05),0.05,CH992)))</f>
        <v>0</v>
      </c>
      <c r="CJ992" s="23">
        <f>CF992+CG992+CI992</f>
        <v>0</v>
      </c>
      <c r="CK992" s="15">
        <f>IF(DB991&gt;0,ROUND($CD$1*$CK$1,2),0)</f>
        <v>0</v>
      </c>
      <c r="CL992" s="22">
        <v>0</v>
      </c>
      <c r="CM992" s="22">
        <f>IF(DB991&gt;0,ROUND($CD$1*$CM$1,2),0)</f>
        <v>0</v>
      </c>
      <c r="CN992" s="22">
        <f>IF(DB991&gt;0,ROUND($CD$1*$CN$1,2),0)</f>
        <v>0</v>
      </c>
      <c r="CO992" s="22">
        <f>IF(DB991&gt;0,ROUND($CD$1*$CO$1,2),0)</f>
        <v>0</v>
      </c>
      <c r="CP992" s="22">
        <f>IF(DB991&gt;0,ROUND($CD$1*$CP$1,2),0)</f>
        <v>0</v>
      </c>
      <c r="CQ992" s="15">
        <f>IF(DB991&gt;0,CK992+SUM(CM992:CP992),0)</f>
        <v>0</v>
      </c>
      <c r="CR992" s="22">
        <f>IF(DB991&gt;0,ROUND(CQ992/12,2),0)</f>
        <v>0</v>
      </c>
      <c r="CS992" s="9">
        <f>INT(CR992)</f>
        <v>0</v>
      </c>
      <c r="CT992" s="23">
        <f>INT((CR992-CS992)*10)/10</f>
        <v>0</v>
      </c>
      <c r="CU992" s="17">
        <f>CR992-CS992-CT992</f>
        <v>0</v>
      </c>
      <c r="CV992" s="23">
        <f>IF(OR(CU992=0.05,CU992=0),CU992,IF(AND(CU992&gt;0.051,CU992&lt;0.1),0.1,IF(AND(CU992&gt;0.001,CU992&lt;0.05),0.05,CU992)))</f>
        <v>0</v>
      </c>
      <c r="CW992" s="23">
        <f>CS992+CT992+CV992</f>
        <v>0</v>
      </c>
      <c r="CX992">
        <f>IF(DB991&gt;0,CX991,0)</f>
        <v>0</v>
      </c>
      <c r="CY992" s="7">
        <f>ROUND(CD992+CJ992+CW992+CX992,2)</f>
        <v>0</v>
      </c>
      <c r="CZ992" s="7">
        <f>IF(AND(CY992&gt;0,CY993=0),CY992,0)</f>
        <v>0</v>
      </c>
      <c r="DA992" s="7">
        <f>IF(DB991&gt;0,DA991,0)</f>
        <v>0</v>
      </c>
      <c r="DB992" s="7">
        <f>IF(ROUND(CY992-DA992,2)&gt;0,ROUND(CY992-DA992,2),0)</f>
        <v>0</v>
      </c>
      <c r="EB992">
        <v>990</v>
      </c>
      <c r="EC992" s="7">
        <f>IF(FB991&gt;0,EC991-1000,EC991)</f>
        <v>0</v>
      </c>
      <c r="ED992" s="20">
        <f>IF(FB991&gt;0,ROUND(PMT($F$92/12,$F$96*12,-EC992),5),0)</f>
        <v>0</v>
      </c>
      <c r="EE992" s="15">
        <f>IF(FB991&gt;0,ROUND(EC992*$EE$1/1000,2),0)</f>
        <v>0</v>
      </c>
      <c r="EF992" s="9">
        <f>INT(EE992)</f>
        <v>0</v>
      </c>
      <c r="EG992" s="23">
        <f>INT((EE992-EF992)*10)/10</f>
        <v>0</v>
      </c>
      <c r="EH992" s="17">
        <f>EE992-EF992-EG992</f>
        <v>0</v>
      </c>
      <c r="EI992" s="23">
        <f>IF(OR(EH992=0.05,EH992=0),EH992,IF(AND(EH992&gt;0.051,EH992&lt;0.1),0.1,IF(AND(EH992&gt;0.001,EH992&lt;0.05),0.05,EH992)))</f>
        <v>0</v>
      </c>
      <c r="EJ992" s="23">
        <f>EF992+EG992+EI992</f>
        <v>0</v>
      </c>
      <c r="EK992" s="15">
        <f>IF(FB991&gt;0,ROUND($ED$1*$EK$1,2),0)</f>
        <v>0</v>
      </c>
      <c r="EL992" s="22">
        <v>0</v>
      </c>
      <c r="EM992" s="22">
        <f>IF(FB991&gt;0,ROUND($ED$1*$EM$1,0),0)</f>
        <v>0</v>
      </c>
      <c r="EN992" s="22">
        <f>IF(FB991&gt;0,ROUND($ED$1*$EN$1,2),0)</f>
        <v>0</v>
      </c>
      <c r="EO992" s="22">
        <f>IF(FB991&gt;0,ROUND($ED$1*$EO$1,2),0)</f>
        <v>0</v>
      </c>
      <c r="EP992" s="22">
        <f>IF(FB991&gt;0,ROUND($ED$1*$EP$1,2),0)</f>
        <v>0</v>
      </c>
      <c r="EQ992" s="15">
        <f>IF(FB991&gt;0,EK992+SUM(EM992:EP992),0)</f>
        <v>0</v>
      </c>
      <c r="ER992" s="22">
        <f>IF(FB991&gt;0,ROUND(EQ992/12,2),0)</f>
        <v>0</v>
      </c>
      <c r="ES992" s="9">
        <f>INT(ER992)</f>
        <v>0</v>
      </c>
      <c r="ET992" s="23">
        <f>INT((ER992-ES992)*10)/10</f>
        <v>0</v>
      </c>
      <c r="EU992" s="17">
        <f>ER992-ES992-ET992</f>
        <v>0</v>
      </c>
      <c r="EV992" s="23">
        <f>IF(OR(EU992=0.05,EU992=0),EU992,IF(AND(EU992&gt;0.051,EU992&lt;0.1),0.1,IF(AND(EU992&gt;0.001,EU992&lt;0.05),0.05,EU992)))</f>
        <v>0</v>
      </c>
      <c r="EW992" s="23">
        <f>ES992+ET992+EV992</f>
        <v>0</v>
      </c>
      <c r="EX992">
        <f>IF(FB991&gt;0,EX991,0)</f>
        <v>0</v>
      </c>
      <c r="EY992" s="7">
        <f>ROUND(ED992+EJ992+EW992+EX992,2)</f>
        <v>0</v>
      </c>
      <c r="EZ992" s="7">
        <f>IF(AND(EY992&gt;0,EY993=0),EY992,0)</f>
        <v>0</v>
      </c>
      <c r="FA992" s="7">
        <f>IF(FB991&gt;0,FA991,0)</f>
        <v>0</v>
      </c>
      <c r="FB992" s="7">
        <f>IF(ROUND(EY992-FA992,2)&gt;0,ROUND(EY992-FA992,2),0)</f>
        <v>0</v>
      </c>
      <c r="GB992">
        <v>990</v>
      </c>
      <c r="GC992" s="7">
        <f>IF(HB991&gt;0,GC991-1000,GC991)</f>
        <v>0</v>
      </c>
      <c r="GD992" s="20">
        <f>IF(HB991&gt;0,ROUND(PMT($F$92/12,$F$96*12,-GC992),5),0)</f>
        <v>0</v>
      </c>
      <c r="GE992" s="15">
        <f>IF(HB991&gt;0,ROUND(GC992*$GE$1/1000,2),0)</f>
        <v>0</v>
      </c>
      <c r="GF992" s="9">
        <f>INT(GE992)</f>
        <v>0</v>
      </c>
      <c r="GG992" s="23">
        <f>INT((GE992-GF992)*10)/10</f>
        <v>0</v>
      </c>
      <c r="GH992" s="17">
        <f>GE992-GF992-GG992</f>
        <v>0</v>
      </c>
      <c r="GI992" s="23">
        <f>IF(OR(GH992=0.05,GH992=0),GH992,IF(AND(GH992&gt;0.051,GH992&lt;0.1),0.1,IF(AND(GH992&gt;0.001,GH992&lt;0.05),0.05,GH992)))</f>
        <v>0</v>
      </c>
      <c r="GJ992" s="23">
        <f>GF992+GG992+GI992</f>
        <v>0</v>
      </c>
      <c r="GK992" s="15">
        <f>IF(HB991&gt;0,ROUND($GD$1*$GK$1,2),0)</f>
        <v>0</v>
      </c>
      <c r="GL992" s="22">
        <v>0</v>
      </c>
      <c r="GM992" s="22">
        <f>IF(HB991&gt;0,ROUND($GD$1*$GM$1,0),0)</f>
        <v>0</v>
      </c>
      <c r="GN992" s="22">
        <f>IF(HB991&gt;0,ROUND($GD$1*$GN$1,2),0)</f>
        <v>0</v>
      </c>
      <c r="GO992" s="22">
        <f>IF(HB991&gt;0,ROUND($GD$1*$GO$1,2),0)</f>
        <v>0</v>
      </c>
      <c r="GP992" s="22">
        <f>IF(HB991&gt;0,ROUND($GD$1*$GP$1,2),0)</f>
        <v>0</v>
      </c>
      <c r="GQ992" s="15">
        <f>IF(HB991&gt;0,GK992+SUM(GM992:GP992),0)</f>
        <v>0</v>
      </c>
      <c r="GR992" s="22">
        <f>IF(HB991&gt;0,ROUND(GQ992/12,2),0)</f>
        <v>0</v>
      </c>
      <c r="GS992" s="9">
        <f>INT(GR992)</f>
        <v>0</v>
      </c>
      <c r="GT992" s="23">
        <f>INT((GR992-GS992)*10)/10</f>
        <v>0</v>
      </c>
      <c r="GU992" s="17">
        <f>GR992-GS992-GT992</f>
        <v>0</v>
      </c>
      <c r="GV992" s="23">
        <f>IF(OR(GU992=0.05,GU992=0),GU992,IF(AND(GU992&gt;0.051,GU992&lt;0.1),0.1,IF(AND(GU992&gt;0.001,GU992&lt;0.05),0.05,GU992)))</f>
        <v>0</v>
      </c>
      <c r="GW992" s="23">
        <f>GS992+GT992+GV992</f>
        <v>0</v>
      </c>
      <c r="GX992">
        <f>IF(HB991&gt;0,GX991,0)</f>
        <v>0</v>
      </c>
      <c r="GY992" s="7">
        <f>ROUND(GD992+GJ992+GW992+GX992,2)</f>
        <v>0</v>
      </c>
      <c r="GZ992" s="7">
        <f>IF(AND(GY992&gt;0,GY993=0),GY992,0)</f>
        <v>0</v>
      </c>
      <c r="HA992" s="7">
        <f>IF(HB991&gt;0,HA991,0)</f>
        <v>0</v>
      </c>
      <c r="HB992" s="7">
        <f>IF(ROUND(GY992-HA992,2)&gt;0,ROUND(GY992-HA992,2),0)</f>
        <v>0</v>
      </c>
    </row>
    <row r="993" spans="1:235">
      <c r="BB993">
        <v>991</v>
      </c>
      <c r="BC993" s="7">
        <f>IF(BW992&gt;0,BC992-1000,BC992)</f>
        <v>0</v>
      </c>
      <c r="BD993" s="20">
        <f>IF(BW992&gt;0,ROUND(PMT($F$92/12,$F$96*12,-BC993),5),0)</f>
        <v>0</v>
      </c>
      <c r="BE993" s="15">
        <f>IF(BW992&gt;0,ROUND(BC993*$E$1/1000,2),0)</f>
        <v>0</v>
      </c>
      <c r="BF993" s="15">
        <f>IF(BW992&gt;0,ROUND(MIN(BC993,$F$168)*$BF$1,2),0)</f>
        <v>0</v>
      </c>
      <c r="BG993" s="22">
        <v>0</v>
      </c>
      <c r="BH993" s="22">
        <f>IF(BW992&gt;0,ROUND(MIN(BC993,$F$168)*$BH$1,0),0)</f>
        <v>0</v>
      </c>
      <c r="BI993" s="22">
        <f>IF(BW992&gt;0,ROUND(MIN(BC993,$F$168)*$BI$1,2),0)</f>
        <v>0</v>
      </c>
      <c r="BJ993" s="22">
        <f>IF(BW992&gt;0,ROUND(MIN(BC993,$F$168)*$BJ$1,2),0)</f>
        <v>0</v>
      </c>
      <c r="BK993" s="22">
        <f>IF(BW992&gt;0,ROUND(MIN(BC993,$F$168)*$BK$1,2),0)</f>
        <v>0</v>
      </c>
      <c r="BL993" s="15">
        <f>IF(BW992&gt;0,BF993+SUM(BH993:BK993),0)</f>
        <v>0</v>
      </c>
      <c r="BM993" s="22">
        <f>IF(BW992&gt;0,ROUND(BL993/12,2),0)</f>
        <v>0</v>
      </c>
      <c r="BN993" s="9">
        <f>INT(BM993)</f>
        <v>0</v>
      </c>
      <c r="BO993" s="23">
        <f>INT((BM993-BN993)*10)/10</f>
        <v>0</v>
      </c>
      <c r="BP993" s="17">
        <f>BM993-BN993-BO993</f>
        <v>0</v>
      </c>
      <c r="BQ993" s="23">
        <f>IF(OR(BP993=0.05,BP993=0),BP993,IF(AND(BP993&gt;0.051,BP993&lt;0.1),0.1,IF(AND(BP993&gt;0.001,BP993&lt;0.05),0.05,BP993)))</f>
        <v>0</v>
      </c>
      <c r="BR993" s="23">
        <f>BN993+BO993+BQ993</f>
        <v>0</v>
      </c>
      <c r="BS993">
        <f>IF(BW992&gt;0,BS992,0)</f>
        <v>0</v>
      </c>
      <c r="BT993" s="7">
        <f>SUM(BD993:BE993)+BR993+BS993</f>
        <v>0</v>
      </c>
      <c r="BU993" s="7">
        <f>IF(AND(BT993&gt;0,BT994=0),BT993,0)</f>
        <v>0</v>
      </c>
      <c r="BV993" s="7">
        <f>IF(BW992&gt;0,BV992,0)</f>
        <v>0</v>
      </c>
      <c r="BW993" s="7">
        <f>IF(ROUND(BT993-BV993,2)&gt;0,ROUND(BT993-BV993,2),0)</f>
        <v>0</v>
      </c>
      <c r="CB993">
        <v>991</v>
      </c>
      <c r="CC993" s="7">
        <f>IF(DB992&gt;0,CC992-1000,CC992)</f>
        <v>0</v>
      </c>
      <c r="CD993" s="20">
        <f>IF(DB992&gt;0,ROUND(PMT($F$92/12,$F$96*12,-CC993),5),0)</f>
        <v>0</v>
      </c>
      <c r="CE993" s="15">
        <f>IF(DB992&gt;0,ROUND(CC993*$CE$1/1000,2),0)</f>
        <v>0</v>
      </c>
      <c r="CF993" s="9">
        <f>INT(CE993)</f>
        <v>0</v>
      </c>
      <c r="CG993" s="23">
        <f>INT((CE993-CF993)*10)/10</f>
        <v>0</v>
      </c>
      <c r="CH993" s="17">
        <f>CE993-CF993-CG993</f>
        <v>0</v>
      </c>
      <c r="CI993" s="23">
        <f>IF(OR(CH993=0.05,CH993=0),CH993,IF(AND(CH993&gt;0.051,CH993&lt;0.1),0.1,IF(AND(CH993&gt;0.001,CH993&lt;0.05),0.05,CH993)))</f>
        <v>0</v>
      </c>
      <c r="CJ993" s="23">
        <f>CF993+CG993+CI993</f>
        <v>0</v>
      </c>
      <c r="CK993" s="15">
        <f>IF(DB992&gt;0,ROUND($CD$1*$CK$1,2),0)</f>
        <v>0</v>
      </c>
      <c r="CL993" s="22">
        <v>0</v>
      </c>
      <c r="CM993" s="22">
        <f>IF(DB992&gt;0,ROUND($CD$1*$CM$1,2),0)</f>
        <v>0</v>
      </c>
      <c r="CN993" s="22">
        <f>IF(DB992&gt;0,ROUND($CD$1*$CN$1,2),0)</f>
        <v>0</v>
      </c>
      <c r="CO993" s="22">
        <f>IF(DB992&gt;0,ROUND($CD$1*$CO$1,2),0)</f>
        <v>0</v>
      </c>
      <c r="CP993" s="22">
        <f>IF(DB992&gt;0,ROUND($CD$1*$CP$1,2),0)</f>
        <v>0</v>
      </c>
      <c r="CQ993" s="15">
        <f>IF(DB992&gt;0,CK993+SUM(CM993:CP993),0)</f>
        <v>0</v>
      </c>
      <c r="CR993" s="22">
        <f>IF(DB992&gt;0,ROUND(CQ993/12,2),0)</f>
        <v>0</v>
      </c>
      <c r="CS993" s="9">
        <f>INT(CR993)</f>
        <v>0</v>
      </c>
      <c r="CT993" s="23">
        <f>INT((CR993-CS993)*10)/10</f>
        <v>0</v>
      </c>
      <c r="CU993" s="17">
        <f>CR993-CS993-CT993</f>
        <v>0</v>
      </c>
      <c r="CV993" s="23">
        <f>IF(OR(CU993=0.05,CU993=0),CU993,IF(AND(CU993&gt;0.051,CU993&lt;0.1),0.1,IF(AND(CU993&gt;0.001,CU993&lt;0.05),0.05,CU993)))</f>
        <v>0</v>
      </c>
      <c r="CW993" s="23">
        <f>CS993+CT993+CV993</f>
        <v>0</v>
      </c>
      <c r="CX993">
        <f>IF(DB992&gt;0,CX992,0)</f>
        <v>0</v>
      </c>
      <c r="CY993" s="7">
        <f>ROUND(CD993+CJ993+CW993+CX993,2)</f>
        <v>0</v>
      </c>
      <c r="CZ993" s="7">
        <f>IF(AND(CY993&gt;0,CY994=0),CY993,0)</f>
        <v>0</v>
      </c>
      <c r="DA993" s="7">
        <f>IF(DB992&gt;0,DA992,0)</f>
        <v>0</v>
      </c>
      <c r="DB993" s="7">
        <f>IF(ROUND(CY993-DA993,2)&gt;0,ROUND(CY993-DA993,2),0)</f>
        <v>0</v>
      </c>
      <c r="EB993">
        <v>991</v>
      </c>
      <c r="EC993" s="7">
        <f>IF(FB992&gt;0,EC992-1000,EC992)</f>
        <v>0</v>
      </c>
      <c r="ED993" s="20">
        <f>IF(FB992&gt;0,ROUND(PMT($F$92/12,$F$96*12,-EC993),5),0)</f>
        <v>0</v>
      </c>
      <c r="EE993" s="15">
        <f>IF(FB992&gt;0,ROUND(EC993*$EE$1/1000,2),0)</f>
        <v>0</v>
      </c>
      <c r="EF993" s="9">
        <f>INT(EE993)</f>
        <v>0</v>
      </c>
      <c r="EG993" s="23">
        <f>INT((EE993-EF993)*10)/10</f>
        <v>0</v>
      </c>
      <c r="EH993" s="17">
        <f>EE993-EF993-EG993</f>
        <v>0</v>
      </c>
      <c r="EI993" s="23">
        <f>IF(OR(EH993=0.05,EH993=0),EH993,IF(AND(EH993&gt;0.051,EH993&lt;0.1),0.1,IF(AND(EH993&gt;0.001,EH993&lt;0.05),0.05,EH993)))</f>
        <v>0</v>
      </c>
      <c r="EJ993" s="23">
        <f>EF993+EG993+EI993</f>
        <v>0</v>
      </c>
      <c r="EK993" s="15">
        <f>IF(FB992&gt;0,ROUND($ED$1*$EK$1,2),0)</f>
        <v>0</v>
      </c>
      <c r="EL993" s="22">
        <v>0</v>
      </c>
      <c r="EM993" s="22">
        <f>IF(FB992&gt;0,ROUND($ED$1*$EM$1,0),0)</f>
        <v>0</v>
      </c>
      <c r="EN993" s="22">
        <f>IF(FB992&gt;0,ROUND($ED$1*$EN$1,2),0)</f>
        <v>0</v>
      </c>
      <c r="EO993" s="22">
        <f>IF(FB992&gt;0,ROUND($ED$1*$EO$1,2),0)</f>
        <v>0</v>
      </c>
      <c r="EP993" s="22">
        <f>IF(FB992&gt;0,ROUND($ED$1*$EP$1,2),0)</f>
        <v>0</v>
      </c>
      <c r="EQ993" s="15">
        <f>IF(FB992&gt;0,EK993+SUM(EM993:EP993),0)</f>
        <v>0</v>
      </c>
      <c r="ER993" s="22">
        <f>IF(FB992&gt;0,ROUND(EQ993/12,2),0)</f>
        <v>0</v>
      </c>
      <c r="ES993" s="9">
        <f>INT(ER993)</f>
        <v>0</v>
      </c>
      <c r="ET993" s="23">
        <f>INT((ER993-ES993)*10)/10</f>
        <v>0</v>
      </c>
      <c r="EU993" s="17">
        <f>ER993-ES993-ET993</f>
        <v>0</v>
      </c>
      <c r="EV993" s="23">
        <f>IF(OR(EU993=0.05,EU993=0),EU993,IF(AND(EU993&gt;0.051,EU993&lt;0.1),0.1,IF(AND(EU993&gt;0.001,EU993&lt;0.05),0.05,EU993)))</f>
        <v>0</v>
      </c>
      <c r="EW993" s="23">
        <f>ES993+ET993+EV993</f>
        <v>0</v>
      </c>
      <c r="EX993">
        <f>IF(FB992&gt;0,EX992,0)</f>
        <v>0</v>
      </c>
      <c r="EY993" s="7">
        <f>ROUND(ED993+EJ993+EW993+EX993,2)</f>
        <v>0</v>
      </c>
      <c r="EZ993" s="7">
        <f>IF(AND(EY993&gt;0,EY994=0),EY993,0)</f>
        <v>0</v>
      </c>
      <c r="FA993" s="7">
        <f>IF(FB992&gt;0,FA992,0)</f>
        <v>0</v>
      </c>
      <c r="FB993" s="7">
        <f>IF(ROUND(EY993-FA993,2)&gt;0,ROUND(EY993-FA993,2),0)</f>
        <v>0</v>
      </c>
      <c r="GB993">
        <v>991</v>
      </c>
      <c r="GC993" s="7">
        <f>IF(HB992&gt;0,GC992-1000,GC992)</f>
        <v>0</v>
      </c>
      <c r="GD993" s="20">
        <f>IF(HB992&gt;0,ROUND(PMT($F$92/12,$F$96*12,-GC993),5),0)</f>
        <v>0</v>
      </c>
      <c r="GE993" s="15">
        <f>IF(HB992&gt;0,ROUND(GC993*$GE$1/1000,2),0)</f>
        <v>0</v>
      </c>
      <c r="GF993" s="9">
        <f>INT(GE993)</f>
        <v>0</v>
      </c>
      <c r="GG993" s="23">
        <f>INT((GE993-GF993)*10)/10</f>
        <v>0</v>
      </c>
      <c r="GH993" s="17">
        <f>GE993-GF993-GG993</f>
        <v>0</v>
      </c>
      <c r="GI993" s="23">
        <f>IF(OR(GH993=0.05,GH993=0),GH993,IF(AND(GH993&gt;0.051,GH993&lt;0.1),0.1,IF(AND(GH993&gt;0.001,GH993&lt;0.05),0.05,GH993)))</f>
        <v>0</v>
      </c>
      <c r="GJ993" s="23">
        <f>GF993+GG993+GI993</f>
        <v>0</v>
      </c>
      <c r="GK993" s="15">
        <f>IF(HB992&gt;0,ROUND($GD$1*$GK$1,2),0)</f>
        <v>0</v>
      </c>
      <c r="GL993" s="22">
        <v>0</v>
      </c>
      <c r="GM993" s="22">
        <f>IF(HB992&gt;0,ROUND($GD$1*$GM$1,0),0)</f>
        <v>0</v>
      </c>
      <c r="GN993" s="22">
        <f>IF(HB992&gt;0,ROUND($GD$1*$GN$1,2),0)</f>
        <v>0</v>
      </c>
      <c r="GO993" s="22">
        <f>IF(HB992&gt;0,ROUND($GD$1*$GO$1,2),0)</f>
        <v>0</v>
      </c>
      <c r="GP993" s="22">
        <f>IF(HB992&gt;0,ROUND($GD$1*$GP$1,2),0)</f>
        <v>0</v>
      </c>
      <c r="GQ993" s="15">
        <f>IF(HB992&gt;0,GK993+SUM(GM993:GP993),0)</f>
        <v>0</v>
      </c>
      <c r="GR993" s="22">
        <f>IF(HB992&gt;0,ROUND(GQ993/12,2),0)</f>
        <v>0</v>
      </c>
      <c r="GS993" s="9">
        <f>INT(GR993)</f>
        <v>0</v>
      </c>
      <c r="GT993" s="23">
        <f>INT((GR993-GS993)*10)/10</f>
        <v>0</v>
      </c>
      <c r="GU993" s="17">
        <f>GR993-GS993-GT993</f>
        <v>0</v>
      </c>
      <c r="GV993" s="23">
        <f>IF(OR(GU993=0.05,GU993=0),GU993,IF(AND(GU993&gt;0.051,GU993&lt;0.1),0.1,IF(AND(GU993&gt;0.001,GU993&lt;0.05),0.05,GU993)))</f>
        <v>0</v>
      </c>
      <c r="GW993" s="23">
        <f>GS993+GT993+GV993</f>
        <v>0</v>
      </c>
      <c r="GX993">
        <f>IF(HB992&gt;0,GX992,0)</f>
        <v>0</v>
      </c>
      <c r="GY993" s="7">
        <f>ROUND(GD993+GJ993+GW993+GX993,2)</f>
        <v>0</v>
      </c>
      <c r="GZ993" s="7">
        <f>IF(AND(GY993&gt;0,GY994=0),GY993,0)</f>
        <v>0</v>
      </c>
      <c r="HA993" s="7">
        <f>IF(HB992&gt;0,HA992,0)</f>
        <v>0</v>
      </c>
      <c r="HB993" s="7">
        <f>IF(ROUND(GY993-HA993,2)&gt;0,ROUND(GY993-HA993,2),0)</f>
        <v>0</v>
      </c>
    </row>
    <row r="994" spans="1:235">
      <c r="BB994">
        <v>992</v>
      </c>
      <c r="BC994" s="7">
        <f>IF(BW993&gt;0,BC993-1000,BC993)</f>
        <v>0</v>
      </c>
      <c r="BD994" s="20">
        <f>IF(BW993&gt;0,ROUND(PMT($F$92/12,$F$96*12,-BC994),5),0)</f>
        <v>0</v>
      </c>
      <c r="BE994" s="15">
        <f>IF(BW993&gt;0,ROUND(BC994*$E$1/1000,2),0)</f>
        <v>0</v>
      </c>
      <c r="BF994" s="15">
        <f>IF(BW993&gt;0,ROUND(MIN(BC994,$F$168)*$BF$1,2),0)</f>
        <v>0</v>
      </c>
      <c r="BG994" s="22">
        <v>0</v>
      </c>
      <c r="BH994" s="22">
        <f>IF(BW993&gt;0,ROUND(MIN(BC994,$F$168)*$BH$1,0),0)</f>
        <v>0</v>
      </c>
      <c r="BI994" s="22">
        <f>IF(BW993&gt;0,ROUND(MIN(BC994,$F$168)*$BI$1,2),0)</f>
        <v>0</v>
      </c>
      <c r="BJ994" s="22">
        <f>IF(BW993&gt;0,ROUND(MIN(BC994,$F$168)*$BJ$1,2),0)</f>
        <v>0</v>
      </c>
      <c r="BK994" s="22">
        <f>IF(BW993&gt;0,ROUND(MIN(BC994,$F$168)*$BK$1,2),0)</f>
        <v>0</v>
      </c>
      <c r="BL994" s="15">
        <f>IF(BW993&gt;0,BF994+SUM(BH994:BK994),0)</f>
        <v>0</v>
      </c>
      <c r="BM994" s="22">
        <f>IF(BW993&gt;0,ROUND(BL994/12,2),0)</f>
        <v>0</v>
      </c>
      <c r="BN994" s="9">
        <f>INT(BM994)</f>
        <v>0</v>
      </c>
      <c r="BO994" s="23">
        <f>INT((BM994-BN994)*10)/10</f>
        <v>0</v>
      </c>
      <c r="BP994" s="17">
        <f>BM994-BN994-BO994</f>
        <v>0</v>
      </c>
      <c r="BQ994" s="23">
        <f>IF(OR(BP994=0.05,BP994=0),BP994,IF(AND(BP994&gt;0.051,BP994&lt;0.1),0.1,IF(AND(BP994&gt;0.001,BP994&lt;0.05),0.05,BP994)))</f>
        <v>0</v>
      </c>
      <c r="BR994" s="23">
        <f>BN994+BO994+BQ994</f>
        <v>0</v>
      </c>
      <c r="BS994">
        <f>IF(BW993&gt;0,BS993,0)</f>
        <v>0</v>
      </c>
      <c r="BT994" s="7">
        <f>SUM(BD994:BE994)+BR994+BS994</f>
        <v>0</v>
      </c>
      <c r="BU994" s="7">
        <f>IF(AND(BT994&gt;0,BT995=0),BT994,0)</f>
        <v>0</v>
      </c>
      <c r="BV994" s="7">
        <f>IF(BW993&gt;0,BV993,0)</f>
        <v>0</v>
      </c>
      <c r="BW994" s="7">
        <f>IF(ROUND(BT994-BV994,2)&gt;0,ROUND(BT994-BV994,2),0)</f>
        <v>0</v>
      </c>
      <c r="CB994">
        <v>992</v>
      </c>
      <c r="CC994" s="7">
        <f>IF(DB993&gt;0,CC993-1000,CC993)</f>
        <v>0</v>
      </c>
      <c r="CD994" s="20">
        <f>IF(DB993&gt;0,ROUND(PMT($F$92/12,$F$96*12,-CC994),5),0)</f>
        <v>0</v>
      </c>
      <c r="CE994" s="15">
        <f>IF(DB993&gt;0,ROUND(CC994*$CE$1/1000,2),0)</f>
        <v>0</v>
      </c>
      <c r="CF994" s="9">
        <f>INT(CE994)</f>
        <v>0</v>
      </c>
      <c r="CG994" s="23">
        <f>INT((CE994-CF994)*10)/10</f>
        <v>0</v>
      </c>
      <c r="CH994" s="17">
        <f>CE994-CF994-CG994</f>
        <v>0</v>
      </c>
      <c r="CI994" s="23">
        <f>IF(OR(CH994=0.05,CH994=0),CH994,IF(AND(CH994&gt;0.051,CH994&lt;0.1),0.1,IF(AND(CH994&gt;0.001,CH994&lt;0.05),0.05,CH994)))</f>
        <v>0</v>
      </c>
      <c r="CJ994" s="23">
        <f>CF994+CG994+CI994</f>
        <v>0</v>
      </c>
      <c r="CK994" s="15">
        <f>IF(DB993&gt;0,ROUND($CD$1*$CK$1,2),0)</f>
        <v>0</v>
      </c>
      <c r="CL994" s="22">
        <v>0</v>
      </c>
      <c r="CM994" s="22">
        <f>IF(DB993&gt;0,ROUND($CD$1*$CM$1,2),0)</f>
        <v>0</v>
      </c>
      <c r="CN994" s="22">
        <f>IF(DB993&gt;0,ROUND($CD$1*$CN$1,2),0)</f>
        <v>0</v>
      </c>
      <c r="CO994" s="22">
        <f>IF(DB993&gt;0,ROUND($CD$1*$CO$1,2),0)</f>
        <v>0</v>
      </c>
      <c r="CP994" s="22">
        <f>IF(DB993&gt;0,ROUND($CD$1*$CP$1,2),0)</f>
        <v>0</v>
      </c>
      <c r="CQ994" s="15">
        <f>IF(DB993&gt;0,CK994+SUM(CM994:CP994),0)</f>
        <v>0</v>
      </c>
      <c r="CR994" s="22">
        <f>IF(DB993&gt;0,ROUND(CQ994/12,2),0)</f>
        <v>0</v>
      </c>
      <c r="CS994" s="9">
        <f>INT(CR994)</f>
        <v>0</v>
      </c>
      <c r="CT994" s="23">
        <f>INT((CR994-CS994)*10)/10</f>
        <v>0</v>
      </c>
      <c r="CU994" s="17">
        <f>CR994-CS994-CT994</f>
        <v>0</v>
      </c>
      <c r="CV994" s="23">
        <f>IF(OR(CU994=0.05,CU994=0),CU994,IF(AND(CU994&gt;0.051,CU994&lt;0.1),0.1,IF(AND(CU994&gt;0.001,CU994&lt;0.05),0.05,CU994)))</f>
        <v>0</v>
      </c>
      <c r="CW994" s="23">
        <f>CS994+CT994+CV994</f>
        <v>0</v>
      </c>
      <c r="CX994">
        <f>IF(DB993&gt;0,CX993,0)</f>
        <v>0</v>
      </c>
      <c r="CY994" s="7">
        <f>ROUND(CD994+CJ994+CW994+CX994,2)</f>
        <v>0</v>
      </c>
      <c r="CZ994" s="7">
        <f>IF(AND(CY994&gt;0,CY995=0),CY994,0)</f>
        <v>0</v>
      </c>
      <c r="DA994" s="7">
        <f>IF(DB993&gt;0,DA993,0)</f>
        <v>0</v>
      </c>
      <c r="DB994" s="7">
        <f>IF(ROUND(CY994-DA994,2)&gt;0,ROUND(CY994-DA994,2),0)</f>
        <v>0</v>
      </c>
      <c r="EB994">
        <v>992</v>
      </c>
      <c r="EC994" s="7">
        <f>IF(FB993&gt;0,EC993-1000,EC993)</f>
        <v>0</v>
      </c>
      <c r="ED994" s="20">
        <f>IF(FB993&gt;0,ROUND(PMT($F$92/12,$F$96*12,-EC994),5),0)</f>
        <v>0</v>
      </c>
      <c r="EE994" s="15">
        <f>IF(FB993&gt;0,ROUND(EC994*$EE$1/1000,2),0)</f>
        <v>0</v>
      </c>
      <c r="EF994" s="9">
        <f>INT(EE994)</f>
        <v>0</v>
      </c>
      <c r="EG994" s="23">
        <f>INT((EE994-EF994)*10)/10</f>
        <v>0</v>
      </c>
      <c r="EH994" s="17">
        <f>EE994-EF994-EG994</f>
        <v>0</v>
      </c>
      <c r="EI994" s="23">
        <f>IF(OR(EH994=0.05,EH994=0),EH994,IF(AND(EH994&gt;0.051,EH994&lt;0.1),0.1,IF(AND(EH994&gt;0.001,EH994&lt;0.05),0.05,EH994)))</f>
        <v>0</v>
      </c>
      <c r="EJ994" s="23">
        <f>EF994+EG994+EI994</f>
        <v>0</v>
      </c>
      <c r="EK994" s="15">
        <f>IF(FB993&gt;0,ROUND($ED$1*$EK$1,2),0)</f>
        <v>0</v>
      </c>
      <c r="EL994" s="22">
        <v>0</v>
      </c>
      <c r="EM994" s="22">
        <f>IF(FB993&gt;0,ROUND($ED$1*$EM$1,0),0)</f>
        <v>0</v>
      </c>
      <c r="EN994" s="22">
        <f>IF(FB993&gt;0,ROUND($ED$1*$EN$1,2),0)</f>
        <v>0</v>
      </c>
      <c r="EO994" s="22">
        <f>IF(FB993&gt;0,ROUND($ED$1*$EO$1,2),0)</f>
        <v>0</v>
      </c>
      <c r="EP994" s="22">
        <f>IF(FB993&gt;0,ROUND($ED$1*$EP$1,2),0)</f>
        <v>0</v>
      </c>
      <c r="EQ994" s="15">
        <f>IF(FB993&gt;0,EK994+SUM(EM994:EP994),0)</f>
        <v>0</v>
      </c>
      <c r="ER994" s="22">
        <f>IF(FB993&gt;0,ROUND(EQ994/12,2),0)</f>
        <v>0</v>
      </c>
      <c r="ES994" s="9">
        <f>INT(ER994)</f>
        <v>0</v>
      </c>
      <c r="ET994" s="23">
        <f>INT((ER994-ES994)*10)/10</f>
        <v>0</v>
      </c>
      <c r="EU994" s="17">
        <f>ER994-ES994-ET994</f>
        <v>0</v>
      </c>
      <c r="EV994" s="23">
        <f>IF(OR(EU994=0.05,EU994=0),EU994,IF(AND(EU994&gt;0.051,EU994&lt;0.1),0.1,IF(AND(EU994&gt;0.001,EU994&lt;0.05),0.05,EU994)))</f>
        <v>0</v>
      </c>
      <c r="EW994" s="23">
        <f>ES994+ET994+EV994</f>
        <v>0</v>
      </c>
      <c r="EX994">
        <f>IF(FB993&gt;0,EX993,0)</f>
        <v>0</v>
      </c>
      <c r="EY994" s="7">
        <f>ROUND(ED994+EJ994+EW994+EX994,2)</f>
        <v>0</v>
      </c>
      <c r="EZ994" s="7">
        <f>IF(AND(EY994&gt;0,EY995=0),EY994,0)</f>
        <v>0</v>
      </c>
      <c r="FA994" s="7">
        <f>IF(FB993&gt;0,FA993,0)</f>
        <v>0</v>
      </c>
      <c r="FB994" s="7">
        <f>IF(ROUND(EY994-FA994,2)&gt;0,ROUND(EY994-FA994,2),0)</f>
        <v>0</v>
      </c>
      <c r="GB994">
        <v>992</v>
      </c>
      <c r="GC994" s="7">
        <f>IF(HB993&gt;0,GC993-1000,GC993)</f>
        <v>0</v>
      </c>
      <c r="GD994" s="20">
        <f>IF(HB993&gt;0,ROUND(PMT($F$92/12,$F$96*12,-GC994),5),0)</f>
        <v>0</v>
      </c>
      <c r="GE994" s="15">
        <f>IF(HB993&gt;0,ROUND(GC994*$GE$1/1000,2),0)</f>
        <v>0</v>
      </c>
      <c r="GF994" s="9">
        <f>INT(GE994)</f>
        <v>0</v>
      </c>
      <c r="GG994" s="23">
        <f>INT((GE994-GF994)*10)/10</f>
        <v>0</v>
      </c>
      <c r="GH994" s="17">
        <f>GE994-GF994-GG994</f>
        <v>0</v>
      </c>
      <c r="GI994" s="23">
        <f>IF(OR(GH994=0.05,GH994=0),GH994,IF(AND(GH994&gt;0.051,GH994&lt;0.1),0.1,IF(AND(GH994&gt;0.001,GH994&lt;0.05),0.05,GH994)))</f>
        <v>0</v>
      </c>
      <c r="GJ994" s="23">
        <f>GF994+GG994+GI994</f>
        <v>0</v>
      </c>
      <c r="GK994" s="15">
        <f>IF(HB993&gt;0,ROUND($GD$1*$GK$1,2),0)</f>
        <v>0</v>
      </c>
      <c r="GL994" s="22">
        <v>0</v>
      </c>
      <c r="GM994" s="22">
        <f>IF(HB993&gt;0,ROUND($GD$1*$GM$1,0),0)</f>
        <v>0</v>
      </c>
      <c r="GN994" s="22">
        <f>IF(HB993&gt;0,ROUND($GD$1*$GN$1,2),0)</f>
        <v>0</v>
      </c>
      <c r="GO994" s="22">
        <f>IF(HB993&gt;0,ROUND($GD$1*$GO$1,2),0)</f>
        <v>0</v>
      </c>
      <c r="GP994" s="22">
        <f>IF(HB993&gt;0,ROUND($GD$1*$GP$1,2),0)</f>
        <v>0</v>
      </c>
      <c r="GQ994" s="15">
        <f>IF(HB993&gt;0,GK994+SUM(GM994:GP994),0)</f>
        <v>0</v>
      </c>
      <c r="GR994" s="22">
        <f>IF(HB993&gt;0,ROUND(GQ994/12,2),0)</f>
        <v>0</v>
      </c>
      <c r="GS994" s="9">
        <f>INT(GR994)</f>
        <v>0</v>
      </c>
      <c r="GT994" s="23">
        <f>INT((GR994-GS994)*10)/10</f>
        <v>0</v>
      </c>
      <c r="GU994" s="17">
        <f>GR994-GS994-GT994</f>
        <v>0</v>
      </c>
      <c r="GV994" s="23">
        <f>IF(OR(GU994=0.05,GU994=0),GU994,IF(AND(GU994&gt;0.051,GU994&lt;0.1),0.1,IF(AND(GU994&gt;0.001,GU994&lt;0.05),0.05,GU994)))</f>
        <v>0</v>
      </c>
      <c r="GW994" s="23">
        <f>GS994+GT994+GV994</f>
        <v>0</v>
      </c>
      <c r="GX994">
        <f>IF(HB993&gt;0,GX993,0)</f>
        <v>0</v>
      </c>
      <c r="GY994" s="7">
        <f>ROUND(GD994+GJ994+GW994+GX994,2)</f>
        <v>0</v>
      </c>
      <c r="GZ994" s="7">
        <f>IF(AND(GY994&gt;0,GY995=0),GY994,0)</f>
        <v>0</v>
      </c>
      <c r="HA994" s="7">
        <f>IF(HB993&gt;0,HA993,0)</f>
        <v>0</v>
      </c>
      <c r="HB994" s="7">
        <f>IF(ROUND(GY994-HA994,2)&gt;0,ROUND(GY994-HA994,2),0)</f>
        <v>0</v>
      </c>
    </row>
    <row r="995" spans="1:235">
      <c r="BB995">
        <v>993</v>
      </c>
      <c r="BC995" s="7">
        <f>IF(BW994&gt;0,BC994-1000,BC994)</f>
        <v>0</v>
      </c>
      <c r="BD995" s="20">
        <f>IF(BW994&gt;0,ROUND(PMT($F$92/12,$F$96*12,-BC995),5),0)</f>
        <v>0</v>
      </c>
      <c r="BE995" s="15">
        <f>IF(BW994&gt;0,ROUND(BC995*$E$1/1000,2),0)</f>
        <v>0</v>
      </c>
      <c r="BF995" s="15">
        <f>IF(BW994&gt;0,ROUND(MIN(BC995,$F$168)*$BF$1,2),0)</f>
        <v>0</v>
      </c>
      <c r="BG995" s="22">
        <v>0</v>
      </c>
      <c r="BH995" s="22">
        <f>IF(BW994&gt;0,ROUND(MIN(BC995,$F$168)*$BH$1,0),0)</f>
        <v>0</v>
      </c>
      <c r="BI995" s="22">
        <f>IF(BW994&gt;0,ROUND(MIN(BC995,$F$168)*$BI$1,2),0)</f>
        <v>0</v>
      </c>
      <c r="BJ995" s="22">
        <f>IF(BW994&gt;0,ROUND(MIN(BC995,$F$168)*$BJ$1,2),0)</f>
        <v>0</v>
      </c>
      <c r="BK995" s="22">
        <f>IF(BW994&gt;0,ROUND(MIN(BC995,$F$168)*$BK$1,2),0)</f>
        <v>0</v>
      </c>
      <c r="BL995" s="15">
        <f>IF(BW994&gt;0,BF995+SUM(BH995:BK995),0)</f>
        <v>0</v>
      </c>
      <c r="BM995" s="22">
        <f>IF(BW994&gt;0,ROUND(BL995/12,2),0)</f>
        <v>0</v>
      </c>
      <c r="BN995" s="9">
        <f>INT(BM995)</f>
        <v>0</v>
      </c>
      <c r="BO995" s="23">
        <f>INT((BM995-BN995)*10)/10</f>
        <v>0</v>
      </c>
      <c r="BP995" s="17">
        <f>BM995-BN995-BO995</f>
        <v>0</v>
      </c>
      <c r="BQ995" s="23">
        <f>IF(OR(BP995=0.05,BP995=0),BP995,IF(AND(BP995&gt;0.051,BP995&lt;0.1),0.1,IF(AND(BP995&gt;0.001,BP995&lt;0.05),0.05,BP995)))</f>
        <v>0</v>
      </c>
      <c r="BR995" s="23">
        <f>BN995+BO995+BQ995</f>
        <v>0</v>
      </c>
      <c r="BS995">
        <f>IF(BW994&gt;0,BS994,0)</f>
        <v>0</v>
      </c>
      <c r="BT995" s="7">
        <f>SUM(BD995:BE995)+BR995+BS995</f>
        <v>0</v>
      </c>
      <c r="BU995" s="7">
        <f>IF(AND(BT995&gt;0,BT996=0),BT995,0)</f>
        <v>0</v>
      </c>
      <c r="BV995" s="7">
        <f>IF(BW994&gt;0,BV994,0)</f>
        <v>0</v>
      </c>
      <c r="BW995" s="7">
        <f>IF(ROUND(BT995-BV995,2)&gt;0,ROUND(BT995-BV995,2),0)</f>
        <v>0</v>
      </c>
      <c r="CB995">
        <v>993</v>
      </c>
      <c r="CC995" s="7">
        <f>IF(DB994&gt;0,CC994-1000,CC994)</f>
        <v>0</v>
      </c>
      <c r="CD995" s="20">
        <f>IF(DB994&gt;0,ROUND(PMT($F$92/12,$F$96*12,-CC995),5),0)</f>
        <v>0</v>
      </c>
      <c r="CE995" s="15">
        <f>IF(DB994&gt;0,ROUND(CC995*$CE$1/1000,2),0)</f>
        <v>0</v>
      </c>
      <c r="CF995" s="9">
        <f>INT(CE995)</f>
        <v>0</v>
      </c>
      <c r="CG995" s="23">
        <f>INT((CE995-CF995)*10)/10</f>
        <v>0</v>
      </c>
      <c r="CH995" s="17">
        <f>CE995-CF995-CG995</f>
        <v>0</v>
      </c>
      <c r="CI995" s="23">
        <f>IF(OR(CH995=0.05,CH995=0),CH995,IF(AND(CH995&gt;0.051,CH995&lt;0.1),0.1,IF(AND(CH995&gt;0.001,CH995&lt;0.05),0.05,CH995)))</f>
        <v>0</v>
      </c>
      <c r="CJ995" s="23">
        <f>CF995+CG995+CI995</f>
        <v>0</v>
      </c>
      <c r="CK995" s="15">
        <f>IF(DB994&gt;0,ROUND($CD$1*$CK$1,2),0)</f>
        <v>0</v>
      </c>
      <c r="CL995" s="22">
        <v>0</v>
      </c>
      <c r="CM995" s="22">
        <f>IF(DB994&gt;0,ROUND($CD$1*$CM$1,2),0)</f>
        <v>0</v>
      </c>
      <c r="CN995" s="22">
        <f>IF(DB994&gt;0,ROUND($CD$1*$CN$1,2),0)</f>
        <v>0</v>
      </c>
      <c r="CO995" s="22">
        <f>IF(DB994&gt;0,ROUND($CD$1*$CO$1,2),0)</f>
        <v>0</v>
      </c>
      <c r="CP995" s="22">
        <f>IF(DB994&gt;0,ROUND($CD$1*$CP$1,2),0)</f>
        <v>0</v>
      </c>
      <c r="CQ995" s="15">
        <f>IF(DB994&gt;0,CK995+SUM(CM995:CP995),0)</f>
        <v>0</v>
      </c>
      <c r="CR995" s="22">
        <f>IF(DB994&gt;0,ROUND(CQ995/12,2),0)</f>
        <v>0</v>
      </c>
      <c r="CS995" s="9">
        <f>INT(CR995)</f>
        <v>0</v>
      </c>
      <c r="CT995" s="23">
        <f>INT((CR995-CS995)*10)/10</f>
        <v>0</v>
      </c>
      <c r="CU995" s="17">
        <f>CR995-CS995-CT995</f>
        <v>0</v>
      </c>
      <c r="CV995" s="23">
        <f>IF(OR(CU995=0.05,CU995=0),CU995,IF(AND(CU995&gt;0.051,CU995&lt;0.1),0.1,IF(AND(CU995&gt;0.001,CU995&lt;0.05),0.05,CU995)))</f>
        <v>0</v>
      </c>
      <c r="CW995" s="23">
        <f>CS995+CT995+CV995</f>
        <v>0</v>
      </c>
      <c r="CX995">
        <f>IF(DB994&gt;0,CX994,0)</f>
        <v>0</v>
      </c>
      <c r="CY995" s="7">
        <f>ROUND(CD995+CJ995+CW995+CX995,2)</f>
        <v>0</v>
      </c>
      <c r="CZ995" s="7">
        <f>IF(AND(CY995&gt;0,CY996=0),CY995,0)</f>
        <v>0</v>
      </c>
      <c r="DA995" s="7">
        <f>IF(DB994&gt;0,DA994,0)</f>
        <v>0</v>
      </c>
      <c r="DB995" s="7">
        <f>IF(ROUND(CY995-DA995,2)&gt;0,ROUND(CY995-DA995,2),0)</f>
        <v>0</v>
      </c>
      <c r="EB995">
        <v>993</v>
      </c>
      <c r="EC995" s="7">
        <f>IF(FB994&gt;0,EC994-1000,EC994)</f>
        <v>0</v>
      </c>
      <c r="ED995" s="20">
        <f>IF(FB994&gt;0,ROUND(PMT($F$92/12,$F$96*12,-EC995),5),0)</f>
        <v>0</v>
      </c>
      <c r="EE995" s="15">
        <f>IF(FB994&gt;0,ROUND(EC995*$EE$1/1000,2),0)</f>
        <v>0</v>
      </c>
      <c r="EF995" s="9">
        <f>INT(EE995)</f>
        <v>0</v>
      </c>
      <c r="EG995" s="23">
        <f>INT((EE995-EF995)*10)/10</f>
        <v>0</v>
      </c>
      <c r="EH995" s="17">
        <f>EE995-EF995-EG995</f>
        <v>0</v>
      </c>
      <c r="EI995" s="23">
        <f>IF(OR(EH995=0.05,EH995=0),EH995,IF(AND(EH995&gt;0.051,EH995&lt;0.1),0.1,IF(AND(EH995&gt;0.001,EH995&lt;0.05),0.05,EH995)))</f>
        <v>0</v>
      </c>
      <c r="EJ995" s="23">
        <f>EF995+EG995+EI995</f>
        <v>0</v>
      </c>
      <c r="EK995" s="15">
        <f>IF(FB994&gt;0,ROUND($ED$1*$EK$1,2),0)</f>
        <v>0</v>
      </c>
      <c r="EL995" s="22">
        <v>0</v>
      </c>
      <c r="EM995" s="22">
        <f>IF(FB994&gt;0,ROUND($ED$1*$EM$1,0),0)</f>
        <v>0</v>
      </c>
      <c r="EN995" s="22">
        <f>IF(FB994&gt;0,ROUND($ED$1*$EN$1,2),0)</f>
        <v>0</v>
      </c>
      <c r="EO995" s="22">
        <f>IF(FB994&gt;0,ROUND($ED$1*$EO$1,2),0)</f>
        <v>0</v>
      </c>
      <c r="EP995" s="22">
        <f>IF(FB994&gt;0,ROUND($ED$1*$EP$1,2),0)</f>
        <v>0</v>
      </c>
      <c r="EQ995" s="15">
        <f>IF(FB994&gt;0,EK995+SUM(EM995:EP995),0)</f>
        <v>0</v>
      </c>
      <c r="ER995" s="22">
        <f>IF(FB994&gt;0,ROUND(EQ995/12,2),0)</f>
        <v>0</v>
      </c>
      <c r="ES995" s="9">
        <f>INT(ER995)</f>
        <v>0</v>
      </c>
      <c r="ET995" s="23">
        <f>INT((ER995-ES995)*10)/10</f>
        <v>0</v>
      </c>
      <c r="EU995" s="17">
        <f>ER995-ES995-ET995</f>
        <v>0</v>
      </c>
      <c r="EV995" s="23">
        <f>IF(OR(EU995=0.05,EU995=0),EU995,IF(AND(EU995&gt;0.051,EU995&lt;0.1),0.1,IF(AND(EU995&gt;0.001,EU995&lt;0.05),0.05,EU995)))</f>
        <v>0</v>
      </c>
      <c r="EW995" s="23">
        <f>ES995+ET995+EV995</f>
        <v>0</v>
      </c>
      <c r="EX995">
        <f>IF(FB994&gt;0,EX994,0)</f>
        <v>0</v>
      </c>
      <c r="EY995" s="7">
        <f>ROUND(ED995+EJ995+EW995+EX995,2)</f>
        <v>0</v>
      </c>
      <c r="EZ995" s="7">
        <f>IF(AND(EY995&gt;0,EY996=0),EY995,0)</f>
        <v>0</v>
      </c>
      <c r="FA995" s="7">
        <f>IF(FB994&gt;0,FA994,0)</f>
        <v>0</v>
      </c>
      <c r="FB995" s="7">
        <f>IF(ROUND(EY995-FA995,2)&gt;0,ROUND(EY995-FA995,2),0)</f>
        <v>0</v>
      </c>
      <c r="GB995">
        <v>993</v>
      </c>
      <c r="GC995" s="7">
        <f>IF(HB994&gt;0,GC994-1000,GC994)</f>
        <v>0</v>
      </c>
      <c r="GD995" s="20">
        <f>IF(HB994&gt;0,ROUND(PMT($F$92/12,$F$96*12,-GC995),5),0)</f>
        <v>0</v>
      </c>
      <c r="GE995" s="15">
        <f>IF(HB994&gt;0,ROUND(GC995*$GE$1/1000,2),0)</f>
        <v>0</v>
      </c>
      <c r="GF995" s="9">
        <f>INT(GE995)</f>
        <v>0</v>
      </c>
      <c r="GG995" s="23">
        <f>INT((GE995-GF995)*10)/10</f>
        <v>0</v>
      </c>
      <c r="GH995" s="17">
        <f>GE995-GF995-GG995</f>
        <v>0</v>
      </c>
      <c r="GI995" s="23">
        <f>IF(OR(GH995=0.05,GH995=0),GH995,IF(AND(GH995&gt;0.051,GH995&lt;0.1),0.1,IF(AND(GH995&gt;0.001,GH995&lt;0.05),0.05,GH995)))</f>
        <v>0</v>
      </c>
      <c r="GJ995" s="23">
        <f>GF995+GG995+GI995</f>
        <v>0</v>
      </c>
      <c r="GK995" s="15">
        <f>IF(HB994&gt;0,ROUND($GD$1*$GK$1,2),0)</f>
        <v>0</v>
      </c>
      <c r="GL995" s="22">
        <v>0</v>
      </c>
      <c r="GM995" s="22">
        <f>IF(HB994&gt;0,ROUND($GD$1*$GM$1,0),0)</f>
        <v>0</v>
      </c>
      <c r="GN995" s="22">
        <f>IF(HB994&gt;0,ROUND($GD$1*$GN$1,2),0)</f>
        <v>0</v>
      </c>
      <c r="GO995" s="22">
        <f>IF(HB994&gt;0,ROUND($GD$1*$GO$1,2),0)</f>
        <v>0</v>
      </c>
      <c r="GP995" s="22">
        <f>IF(HB994&gt;0,ROUND($GD$1*$GP$1,2),0)</f>
        <v>0</v>
      </c>
      <c r="GQ995" s="15">
        <f>IF(HB994&gt;0,GK995+SUM(GM995:GP995),0)</f>
        <v>0</v>
      </c>
      <c r="GR995" s="22">
        <f>IF(HB994&gt;0,ROUND(GQ995/12,2),0)</f>
        <v>0</v>
      </c>
      <c r="GS995" s="9">
        <f>INT(GR995)</f>
        <v>0</v>
      </c>
      <c r="GT995" s="23">
        <f>INT((GR995-GS995)*10)/10</f>
        <v>0</v>
      </c>
      <c r="GU995" s="17">
        <f>GR995-GS995-GT995</f>
        <v>0</v>
      </c>
      <c r="GV995" s="23">
        <f>IF(OR(GU995=0.05,GU995=0),GU995,IF(AND(GU995&gt;0.051,GU995&lt;0.1),0.1,IF(AND(GU995&gt;0.001,GU995&lt;0.05),0.05,GU995)))</f>
        <v>0</v>
      </c>
      <c r="GW995" s="23">
        <f>GS995+GT995+GV995</f>
        <v>0</v>
      </c>
      <c r="GX995">
        <f>IF(HB994&gt;0,GX994,0)</f>
        <v>0</v>
      </c>
      <c r="GY995" s="7">
        <f>ROUND(GD995+GJ995+GW995+GX995,2)</f>
        <v>0</v>
      </c>
      <c r="GZ995" s="7">
        <f>IF(AND(GY995&gt;0,GY996=0),GY995,0)</f>
        <v>0</v>
      </c>
      <c r="HA995" s="7">
        <f>IF(HB994&gt;0,HA994,0)</f>
        <v>0</v>
      </c>
      <c r="HB995" s="7">
        <f>IF(ROUND(GY995-HA995,2)&gt;0,ROUND(GY995-HA995,2),0)</f>
        <v>0</v>
      </c>
    </row>
    <row r="996" spans="1:235">
      <c r="BB996">
        <v>994</v>
      </c>
      <c r="BC996" s="7">
        <f>IF(BW995&gt;0,BC995-1000,BC995)</f>
        <v>0</v>
      </c>
      <c r="BD996" s="20">
        <f>IF(BW995&gt;0,ROUND(PMT($F$92/12,$F$96*12,-BC996),5),0)</f>
        <v>0</v>
      </c>
      <c r="BE996" s="15">
        <f>IF(BW995&gt;0,ROUND(BC996*$E$1/1000,2),0)</f>
        <v>0</v>
      </c>
      <c r="BF996" s="15">
        <f>IF(BW995&gt;0,ROUND(MIN(BC996,$F$168)*$BF$1,2),0)</f>
        <v>0</v>
      </c>
      <c r="BG996" s="22">
        <v>0</v>
      </c>
      <c r="BH996" s="22">
        <f>IF(BW995&gt;0,ROUND(MIN(BC996,$F$168)*$BH$1,0),0)</f>
        <v>0</v>
      </c>
      <c r="BI996" s="22">
        <f>IF(BW995&gt;0,ROUND(MIN(BC996,$F$168)*$BI$1,2),0)</f>
        <v>0</v>
      </c>
      <c r="BJ996" s="22">
        <f>IF(BW995&gt;0,ROUND(MIN(BC996,$F$168)*$BJ$1,2),0)</f>
        <v>0</v>
      </c>
      <c r="BK996" s="22">
        <f>IF(BW995&gt;0,ROUND(MIN(BC996,$F$168)*$BK$1,2),0)</f>
        <v>0</v>
      </c>
      <c r="BL996" s="15">
        <f>IF(BW995&gt;0,BF996+SUM(BH996:BK996),0)</f>
        <v>0</v>
      </c>
      <c r="BM996" s="22">
        <f>IF(BW995&gt;0,ROUND(BL996/12,2),0)</f>
        <v>0</v>
      </c>
      <c r="BN996" s="9">
        <f>INT(BM996)</f>
        <v>0</v>
      </c>
      <c r="BO996" s="23">
        <f>INT((BM996-BN996)*10)/10</f>
        <v>0</v>
      </c>
      <c r="BP996" s="17">
        <f>BM996-BN996-BO996</f>
        <v>0</v>
      </c>
      <c r="BQ996" s="23">
        <f>IF(OR(BP996=0.05,BP996=0),BP996,IF(AND(BP996&gt;0.051,BP996&lt;0.1),0.1,IF(AND(BP996&gt;0.001,BP996&lt;0.05),0.05,BP996)))</f>
        <v>0</v>
      </c>
      <c r="BR996" s="23">
        <f>BN996+BO996+BQ996</f>
        <v>0</v>
      </c>
      <c r="BS996">
        <f>IF(BW995&gt;0,BS995,0)</f>
        <v>0</v>
      </c>
      <c r="BT996" s="7">
        <f>SUM(BD996:BE996)+BR996+BS996</f>
        <v>0</v>
      </c>
      <c r="BU996" s="7">
        <f>IF(AND(BT996&gt;0,BT997=0),BT996,0)</f>
        <v>0</v>
      </c>
      <c r="BV996" s="7">
        <f>IF(BW995&gt;0,BV995,0)</f>
        <v>0</v>
      </c>
      <c r="BW996" s="7">
        <f>IF(ROUND(BT996-BV996,2)&gt;0,ROUND(BT996-BV996,2),0)</f>
        <v>0</v>
      </c>
      <c r="CB996">
        <v>994</v>
      </c>
      <c r="CC996" s="7">
        <f>IF(DB995&gt;0,CC995-1000,CC995)</f>
        <v>0</v>
      </c>
      <c r="CD996" s="20">
        <f>IF(DB995&gt;0,ROUND(PMT($F$92/12,$F$96*12,-CC996),5),0)</f>
        <v>0</v>
      </c>
      <c r="CE996" s="15">
        <f>IF(DB995&gt;0,ROUND(CC996*$CE$1/1000,2),0)</f>
        <v>0</v>
      </c>
      <c r="CF996" s="9">
        <f>INT(CE996)</f>
        <v>0</v>
      </c>
      <c r="CG996" s="23">
        <f>INT((CE996-CF996)*10)/10</f>
        <v>0</v>
      </c>
      <c r="CH996" s="17">
        <f>CE996-CF996-CG996</f>
        <v>0</v>
      </c>
      <c r="CI996" s="23">
        <f>IF(OR(CH996=0.05,CH996=0),CH996,IF(AND(CH996&gt;0.051,CH996&lt;0.1),0.1,IF(AND(CH996&gt;0.001,CH996&lt;0.05),0.05,CH996)))</f>
        <v>0</v>
      </c>
      <c r="CJ996" s="23">
        <f>CF996+CG996+CI996</f>
        <v>0</v>
      </c>
      <c r="CK996" s="15">
        <f>IF(DB995&gt;0,ROUND($CD$1*$CK$1,2),0)</f>
        <v>0</v>
      </c>
      <c r="CL996" s="22">
        <v>0</v>
      </c>
      <c r="CM996" s="22">
        <f>IF(DB995&gt;0,ROUND($CD$1*$CM$1,2),0)</f>
        <v>0</v>
      </c>
      <c r="CN996" s="22">
        <f>IF(DB995&gt;0,ROUND($CD$1*$CN$1,2),0)</f>
        <v>0</v>
      </c>
      <c r="CO996" s="22">
        <f>IF(DB995&gt;0,ROUND($CD$1*$CO$1,2),0)</f>
        <v>0</v>
      </c>
      <c r="CP996" s="22">
        <f>IF(DB995&gt;0,ROUND($CD$1*$CP$1,2),0)</f>
        <v>0</v>
      </c>
      <c r="CQ996" s="15">
        <f>IF(DB995&gt;0,CK996+SUM(CM996:CP996),0)</f>
        <v>0</v>
      </c>
      <c r="CR996" s="22">
        <f>IF(DB995&gt;0,ROUND(CQ996/12,2),0)</f>
        <v>0</v>
      </c>
      <c r="CS996" s="9">
        <f>INT(CR996)</f>
        <v>0</v>
      </c>
      <c r="CT996" s="23">
        <f>INT((CR996-CS996)*10)/10</f>
        <v>0</v>
      </c>
      <c r="CU996" s="17">
        <f>CR996-CS996-CT996</f>
        <v>0</v>
      </c>
      <c r="CV996" s="23">
        <f>IF(OR(CU996=0.05,CU996=0),CU996,IF(AND(CU996&gt;0.051,CU996&lt;0.1),0.1,IF(AND(CU996&gt;0.001,CU996&lt;0.05),0.05,CU996)))</f>
        <v>0</v>
      </c>
      <c r="CW996" s="23">
        <f>CS996+CT996+CV996</f>
        <v>0</v>
      </c>
      <c r="CX996">
        <f>IF(DB995&gt;0,CX995,0)</f>
        <v>0</v>
      </c>
      <c r="CY996" s="7">
        <f>ROUND(CD996+CJ996+CW996+CX996,2)</f>
        <v>0</v>
      </c>
      <c r="CZ996" s="7">
        <f>IF(AND(CY996&gt;0,CY997=0),CY996,0)</f>
        <v>0</v>
      </c>
      <c r="DA996" s="7">
        <f>IF(DB995&gt;0,DA995,0)</f>
        <v>0</v>
      </c>
      <c r="DB996" s="7">
        <f>IF(ROUND(CY996-DA996,2)&gt;0,ROUND(CY996-DA996,2),0)</f>
        <v>0</v>
      </c>
      <c r="EB996">
        <v>994</v>
      </c>
      <c r="EC996" s="7">
        <f>IF(FB995&gt;0,EC995-1000,EC995)</f>
        <v>0</v>
      </c>
      <c r="ED996" s="20">
        <f>IF(FB995&gt;0,ROUND(PMT($F$92/12,$F$96*12,-EC996),5),0)</f>
        <v>0</v>
      </c>
      <c r="EE996" s="15">
        <f>IF(FB995&gt;0,ROUND(EC996*$EE$1/1000,2),0)</f>
        <v>0</v>
      </c>
      <c r="EF996" s="9">
        <f>INT(EE996)</f>
        <v>0</v>
      </c>
      <c r="EG996" s="23">
        <f>INT((EE996-EF996)*10)/10</f>
        <v>0</v>
      </c>
      <c r="EH996" s="17">
        <f>EE996-EF996-EG996</f>
        <v>0</v>
      </c>
      <c r="EI996" s="23">
        <f>IF(OR(EH996=0.05,EH996=0),EH996,IF(AND(EH996&gt;0.051,EH996&lt;0.1),0.1,IF(AND(EH996&gt;0.001,EH996&lt;0.05),0.05,EH996)))</f>
        <v>0</v>
      </c>
      <c r="EJ996" s="23">
        <f>EF996+EG996+EI996</f>
        <v>0</v>
      </c>
      <c r="EK996" s="15">
        <f>IF(FB995&gt;0,ROUND($ED$1*$EK$1,2),0)</f>
        <v>0</v>
      </c>
      <c r="EL996" s="22">
        <v>0</v>
      </c>
      <c r="EM996" s="22">
        <f>IF(FB995&gt;0,ROUND($ED$1*$EM$1,0),0)</f>
        <v>0</v>
      </c>
      <c r="EN996" s="22">
        <f>IF(FB995&gt;0,ROUND($ED$1*$EN$1,2),0)</f>
        <v>0</v>
      </c>
      <c r="EO996" s="22">
        <f>IF(FB995&gt;0,ROUND($ED$1*$EO$1,2),0)</f>
        <v>0</v>
      </c>
      <c r="EP996" s="22">
        <f>IF(FB995&gt;0,ROUND($ED$1*$EP$1,2),0)</f>
        <v>0</v>
      </c>
      <c r="EQ996" s="15">
        <f>IF(FB995&gt;0,EK996+SUM(EM996:EP996),0)</f>
        <v>0</v>
      </c>
      <c r="ER996" s="22">
        <f>IF(FB995&gt;0,ROUND(EQ996/12,2),0)</f>
        <v>0</v>
      </c>
      <c r="ES996" s="9">
        <f>INT(ER996)</f>
        <v>0</v>
      </c>
      <c r="ET996" s="23">
        <f>INT((ER996-ES996)*10)/10</f>
        <v>0</v>
      </c>
      <c r="EU996" s="17">
        <f>ER996-ES996-ET996</f>
        <v>0</v>
      </c>
      <c r="EV996" s="23">
        <f>IF(OR(EU996=0.05,EU996=0),EU996,IF(AND(EU996&gt;0.051,EU996&lt;0.1),0.1,IF(AND(EU996&gt;0.001,EU996&lt;0.05),0.05,EU996)))</f>
        <v>0</v>
      </c>
      <c r="EW996" s="23">
        <f>ES996+ET996+EV996</f>
        <v>0</v>
      </c>
      <c r="EX996">
        <f>IF(FB995&gt;0,EX995,0)</f>
        <v>0</v>
      </c>
      <c r="EY996" s="7">
        <f>ROUND(ED996+EJ996+EW996+EX996,2)</f>
        <v>0</v>
      </c>
      <c r="EZ996" s="7">
        <f>IF(AND(EY996&gt;0,EY997=0),EY996,0)</f>
        <v>0</v>
      </c>
      <c r="FA996" s="7">
        <f>IF(FB995&gt;0,FA995,0)</f>
        <v>0</v>
      </c>
      <c r="FB996" s="7">
        <f>IF(ROUND(EY996-FA996,2)&gt;0,ROUND(EY996-FA996,2),0)</f>
        <v>0</v>
      </c>
      <c r="GB996">
        <v>994</v>
      </c>
      <c r="GC996" s="7">
        <f>IF(HB995&gt;0,GC995-1000,GC995)</f>
        <v>0</v>
      </c>
      <c r="GD996" s="20">
        <f>IF(HB995&gt;0,ROUND(PMT($F$92/12,$F$96*12,-GC996),5),0)</f>
        <v>0</v>
      </c>
      <c r="GE996" s="15">
        <f>IF(HB995&gt;0,ROUND(GC996*$GE$1/1000,2),0)</f>
        <v>0</v>
      </c>
      <c r="GF996" s="9">
        <f>INT(GE996)</f>
        <v>0</v>
      </c>
      <c r="GG996" s="23">
        <f>INT((GE996-GF996)*10)/10</f>
        <v>0</v>
      </c>
      <c r="GH996" s="17">
        <f>GE996-GF996-GG996</f>
        <v>0</v>
      </c>
      <c r="GI996" s="23">
        <f>IF(OR(GH996=0.05,GH996=0),GH996,IF(AND(GH996&gt;0.051,GH996&lt;0.1),0.1,IF(AND(GH996&gt;0.001,GH996&lt;0.05),0.05,GH996)))</f>
        <v>0</v>
      </c>
      <c r="GJ996" s="23">
        <f>GF996+GG996+GI996</f>
        <v>0</v>
      </c>
      <c r="GK996" s="15">
        <f>IF(HB995&gt;0,ROUND($GD$1*$GK$1,2),0)</f>
        <v>0</v>
      </c>
      <c r="GL996" s="22">
        <v>0</v>
      </c>
      <c r="GM996" s="22">
        <f>IF(HB995&gt;0,ROUND($GD$1*$GM$1,0),0)</f>
        <v>0</v>
      </c>
      <c r="GN996" s="22">
        <f>IF(HB995&gt;0,ROUND($GD$1*$GN$1,2),0)</f>
        <v>0</v>
      </c>
      <c r="GO996" s="22">
        <f>IF(HB995&gt;0,ROUND($GD$1*$GO$1,2),0)</f>
        <v>0</v>
      </c>
      <c r="GP996" s="22">
        <f>IF(HB995&gt;0,ROUND($GD$1*$GP$1,2),0)</f>
        <v>0</v>
      </c>
      <c r="GQ996" s="15">
        <f>IF(HB995&gt;0,GK996+SUM(GM996:GP996),0)</f>
        <v>0</v>
      </c>
      <c r="GR996" s="22">
        <f>IF(HB995&gt;0,ROUND(GQ996/12,2),0)</f>
        <v>0</v>
      </c>
      <c r="GS996" s="9">
        <f>INT(GR996)</f>
        <v>0</v>
      </c>
      <c r="GT996" s="23">
        <f>INT((GR996-GS996)*10)/10</f>
        <v>0</v>
      </c>
      <c r="GU996" s="17">
        <f>GR996-GS996-GT996</f>
        <v>0</v>
      </c>
      <c r="GV996" s="23">
        <f>IF(OR(GU996=0.05,GU996=0),GU996,IF(AND(GU996&gt;0.051,GU996&lt;0.1),0.1,IF(AND(GU996&gt;0.001,GU996&lt;0.05),0.05,GU996)))</f>
        <v>0</v>
      </c>
      <c r="GW996" s="23">
        <f>GS996+GT996+GV996</f>
        <v>0</v>
      </c>
      <c r="GX996">
        <f>IF(HB995&gt;0,GX995,0)</f>
        <v>0</v>
      </c>
      <c r="GY996" s="7">
        <f>ROUND(GD996+GJ996+GW996+GX996,2)</f>
        <v>0</v>
      </c>
      <c r="GZ996" s="7">
        <f>IF(AND(GY996&gt;0,GY997=0),GY996,0)</f>
        <v>0</v>
      </c>
      <c r="HA996" s="7">
        <f>IF(HB995&gt;0,HA995,0)</f>
        <v>0</v>
      </c>
      <c r="HB996" s="7">
        <f>IF(ROUND(GY996-HA996,2)&gt;0,ROUND(GY996-HA996,2),0)</f>
        <v>0</v>
      </c>
    </row>
    <row r="997" spans="1:235">
      <c r="BB997">
        <v>995</v>
      </c>
      <c r="BC997" s="7">
        <f>IF(BW996&gt;0,BC996-1000,BC996)</f>
        <v>0</v>
      </c>
      <c r="BD997" s="20">
        <f>IF(BW996&gt;0,ROUND(PMT($F$92/12,$F$96*12,-BC997),5),0)</f>
        <v>0</v>
      </c>
      <c r="BE997" s="15">
        <f>IF(BW996&gt;0,ROUND(BC997*$E$1/1000,2),0)</f>
        <v>0</v>
      </c>
      <c r="BF997" s="15">
        <f>IF(BW996&gt;0,ROUND(MIN(BC997,$F$168)*$BF$1,2),0)</f>
        <v>0</v>
      </c>
      <c r="BG997" s="22">
        <v>0</v>
      </c>
      <c r="BH997" s="22">
        <f>IF(BW996&gt;0,ROUND(MIN(BC997,$F$168)*$BH$1,0),0)</f>
        <v>0</v>
      </c>
      <c r="BI997" s="22">
        <f>IF(BW996&gt;0,ROUND(MIN(BC997,$F$168)*$BI$1,2),0)</f>
        <v>0</v>
      </c>
      <c r="BJ997" s="22">
        <f>IF(BW996&gt;0,ROUND(MIN(BC997,$F$168)*$BJ$1,2),0)</f>
        <v>0</v>
      </c>
      <c r="BK997" s="22">
        <f>IF(BW996&gt;0,ROUND(MIN(BC997,$F$168)*$BK$1,2),0)</f>
        <v>0</v>
      </c>
      <c r="BL997" s="15">
        <f>IF(BW996&gt;0,BF997+SUM(BH997:BK997),0)</f>
        <v>0</v>
      </c>
      <c r="BM997" s="22">
        <f>IF(BW996&gt;0,ROUND(BL997/12,2),0)</f>
        <v>0</v>
      </c>
      <c r="BN997" s="9">
        <f>INT(BM997)</f>
        <v>0</v>
      </c>
      <c r="BO997" s="23">
        <f>INT((BM997-BN997)*10)/10</f>
        <v>0</v>
      </c>
      <c r="BP997" s="17">
        <f>BM997-BN997-BO997</f>
        <v>0</v>
      </c>
      <c r="BQ997" s="23">
        <f>IF(OR(BP997=0.05,BP997=0),BP997,IF(AND(BP997&gt;0.051,BP997&lt;0.1),0.1,IF(AND(BP997&gt;0.001,BP997&lt;0.05),0.05,BP997)))</f>
        <v>0</v>
      </c>
      <c r="BR997" s="23">
        <f>BN997+BO997+BQ997</f>
        <v>0</v>
      </c>
      <c r="BS997">
        <f>IF(BW996&gt;0,BS996,0)</f>
        <v>0</v>
      </c>
      <c r="BT997" s="7">
        <f>SUM(BD997:BE997)+BR997+BS997</f>
        <v>0</v>
      </c>
      <c r="BU997" s="7">
        <f>IF(AND(BT997&gt;0,BT998=0),BT997,0)</f>
        <v>0</v>
      </c>
      <c r="BV997" s="7">
        <f>IF(BW996&gt;0,BV996,0)</f>
        <v>0</v>
      </c>
      <c r="BW997" s="7">
        <f>IF(ROUND(BT997-BV997,2)&gt;0,ROUND(BT997-BV997,2),0)</f>
        <v>0</v>
      </c>
      <c r="CB997">
        <v>995</v>
      </c>
      <c r="CC997" s="7">
        <f>IF(DB996&gt;0,CC996-1000,CC996)</f>
        <v>0</v>
      </c>
      <c r="CD997" s="20">
        <f>IF(DB996&gt;0,ROUND(PMT($F$92/12,$F$96*12,-CC997),5),0)</f>
        <v>0</v>
      </c>
      <c r="CE997" s="15">
        <f>IF(DB996&gt;0,ROUND(CC997*$CE$1/1000,2),0)</f>
        <v>0</v>
      </c>
      <c r="CF997" s="9">
        <f>INT(CE997)</f>
        <v>0</v>
      </c>
      <c r="CG997" s="23">
        <f>INT((CE997-CF997)*10)/10</f>
        <v>0</v>
      </c>
      <c r="CH997" s="17">
        <f>CE997-CF997-CG997</f>
        <v>0</v>
      </c>
      <c r="CI997" s="23">
        <f>IF(OR(CH997=0.05,CH997=0),CH997,IF(AND(CH997&gt;0.051,CH997&lt;0.1),0.1,IF(AND(CH997&gt;0.001,CH997&lt;0.05),0.05,CH997)))</f>
        <v>0</v>
      </c>
      <c r="CJ997" s="23">
        <f>CF997+CG997+CI997</f>
        <v>0</v>
      </c>
      <c r="CK997" s="15">
        <f>IF(DB996&gt;0,ROUND($CD$1*$CK$1,2),0)</f>
        <v>0</v>
      </c>
      <c r="CL997" s="22">
        <v>0</v>
      </c>
      <c r="CM997" s="22">
        <f>IF(DB996&gt;0,ROUND($CD$1*$CM$1,2),0)</f>
        <v>0</v>
      </c>
      <c r="CN997" s="22">
        <f>IF(DB996&gt;0,ROUND($CD$1*$CN$1,2),0)</f>
        <v>0</v>
      </c>
      <c r="CO997" s="22">
        <f>IF(DB996&gt;0,ROUND($CD$1*$CO$1,2),0)</f>
        <v>0</v>
      </c>
      <c r="CP997" s="22">
        <f>IF(DB996&gt;0,ROUND($CD$1*$CP$1,2),0)</f>
        <v>0</v>
      </c>
      <c r="CQ997" s="15">
        <f>IF(DB996&gt;0,CK997+SUM(CM997:CP997),0)</f>
        <v>0</v>
      </c>
      <c r="CR997" s="22">
        <f>IF(DB996&gt;0,ROUND(CQ997/12,2),0)</f>
        <v>0</v>
      </c>
      <c r="CS997" s="9">
        <f>INT(CR997)</f>
        <v>0</v>
      </c>
      <c r="CT997" s="23">
        <f>INT((CR997-CS997)*10)/10</f>
        <v>0</v>
      </c>
      <c r="CU997" s="17">
        <f>CR997-CS997-CT997</f>
        <v>0</v>
      </c>
      <c r="CV997" s="23">
        <f>IF(OR(CU997=0.05,CU997=0),CU997,IF(AND(CU997&gt;0.051,CU997&lt;0.1),0.1,IF(AND(CU997&gt;0.001,CU997&lt;0.05),0.05,CU997)))</f>
        <v>0</v>
      </c>
      <c r="CW997" s="23">
        <f>CS997+CT997+CV997</f>
        <v>0</v>
      </c>
      <c r="CX997">
        <f>IF(DB996&gt;0,CX996,0)</f>
        <v>0</v>
      </c>
      <c r="CY997" s="7">
        <f>ROUND(CD997+CJ997+CW997+CX997,2)</f>
        <v>0</v>
      </c>
      <c r="CZ997" s="7">
        <f>IF(AND(CY997&gt;0,CY998=0),CY997,0)</f>
        <v>0</v>
      </c>
      <c r="DA997" s="7">
        <f>IF(DB996&gt;0,DA996,0)</f>
        <v>0</v>
      </c>
      <c r="DB997" s="7">
        <f>IF(ROUND(CY997-DA997,2)&gt;0,ROUND(CY997-DA997,2),0)</f>
        <v>0</v>
      </c>
      <c r="EB997">
        <v>995</v>
      </c>
      <c r="EC997" s="7">
        <f>IF(FB996&gt;0,EC996-1000,EC996)</f>
        <v>0</v>
      </c>
      <c r="ED997" s="20">
        <f>IF(FB996&gt;0,ROUND(PMT($F$92/12,$F$96*12,-EC997),5),0)</f>
        <v>0</v>
      </c>
      <c r="EE997" s="15">
        <f>IF(FB996&gt;0,ROUND(EC997*$EE$1/1000,2),0)</f>
        <v>0</v>
      </c>
      <c r="EF997" s="9">
        <f>INT(EE997)</f>
        <v>0</v>
      </c>
      <c r="EG997" s="23">
        <f>INT((EE997-EF997)*10)/10</f>
        <v>0</v>
      </c>
      <c r="EH997" s="17">
        <f>EE997-EF997-EG997</f>
        <v>0</v>
      </c>
      <c r="EI997" s="23">
        <f>IF(OR(EH997=0.05,EH997=0),EH997,IF(AND(EH997&gt;0.051,EH997&lt;0.1),0.1,IF(AND(EH997&gt;0.001,EH997&lt;0.05),0.05,EH997)))</f>
        <v>0</v>
      </c>
      <c r="EJ997" s="23">
        <f>EF997+EG997+EI997</f>
        <v>0</v>
      </c>
      <c r="EK997" s="15">
        <f>IF(FB996&gt;0,ROUND($ED$1*$EK$1,2),0)</f>
        <v>0</v>
      </c>
      <c r="EL997" s="22">
        <v>0</v>
      </c>
      <c r="EM997" s="22">
        <f>IF(FB996&gt;0,ROUND($ED$1*$EM$1,0),0)</f>
        <v>0</v>
      </c>
      <c r="EN997" s="22">
        <f>IF(FB996&gt;0,ROUND($ED$1*$EN$1,2),0)</f>
        <v>0</v>
      </c>
      <c r="EO997" s="22">
        <f>IF(FB996&gt;0,ROUND($ED$1*$EO$1,2),0)</f>
        <v>0</v>
      </c>
      <c r="EP997" s="22">
        <f>IF(FB996&gt;0,ROUND($ED$1*$EP$1,2),0)</f>
        <v>0</v>
      </c>
      <c r="EQ997" s="15">
        <f>IF(FB996&gt;0,EK997+SUM(EM997:EP997),0)</f>
        <v>0</v>
      </c>
      <c r="ER997" s="22">
        <f>IF(FB996&gt;0,ROUND(EQ997/12,2),0)</f>
        <v>0</v>
      </c>
      <c r="ES997" s="9">
        <f>INT(ER997)</f>
        <v>0</v>
      </c>
      <c r="ET997" s="23">
        <f>INT((ER997-ES997)*10)/10</f>
        <v>0</v>
      </c>
      <c r="EU997" s="17">
        <f>ER997-ES997-ET997</f>
        <v>0</v>
      </c>
      <c r="EV997" s="23">
        <f>IF(OR(EU997=0.05,EU997=0),EU997,IF(AND(EU997&gt;0.051,EU997&lt;0.1),0.1,IF(AND(EU997&gt;0.001,EU997&lt;0.05),0.05,EU997)))</f>
        <v>0</v>
      </c>
      <c r="EW997" s="23">
        <f>ES997+ET997+EV997</f>
        <v>0</v>
      </c>
      <c r="EX997">
        <f>IF(FB996&gt;0,EX996,0)</f>
        <v>0</v>
      </c>
      <c r="EY997" s="7">
        <f>ROUND(ED997+EJ997+EW997+EX997,2)</f>
        <v>0</v>
      </c>
      <c r="EZ997" s="7">
        <f>IF(AND(EY997&gt;0,EY998=0),EY997,0)</f>
        <v>0</v>
      </c>
      <c r="FA997" s="7">
        <f>IF(FB996&gt;0,FA996,0)</f>
        <v>0</v>
      </c>
      <c r="FB997" s="7">
        <f>IF(ROUND(EY997-FA997,2)&gt;0,ROUND(EY997-FA997,2),0)</f>
        <v>0</v>
      </c>
      <c r="GB997">
        <v>995</v>
      </c>
      <c r="GC997" s="7">
        <f>IF(HB996&gt;0,GC996-1000,GC996)</f>
        <v>0</v>
      </c>
      <c r="GD997" s="20">
        <f>IF(HB996&gt;0,ROUND(PMT($F$92/12,$F$96*12,-GC997),5),0)</f>
        <v>0</v>
      </c>
      <c r="GE997" s="15">
        <f>IF(HB996&gt;0,ROUND(GC997*$GE$1/1000,2),0)</f>
        <v>0</v>
      </c>
      <c r="GF997" s="9">
        <f>INT(GE997)</f>
        <v>0</v>
      </c>
      <c r="GG997" s="23">
        <f>INT((GE997-GF997)*10)/10</f>
        <v>0</v>
      </c>
      <c r="GH997" s="17">
        <f>GE997-GF997-GG997</f>
        <v>0</v>
      </c>
      <c r="GI997" s="23">
        <f>IF(OR(GH997=0.05,GH997=0),GH997,IF(AND(GH997&gt;0.051,GH997&lt;0.1),0.1,IF(AND(GH997&gt;0.001,GH997&lt;0.05),0.05,GH997)))</f>
        <v>0</v>
      </c>
      <c r="GJ997" s="23">
        <f>GF997+GG997+GI997</f>
        <v>0</v>
      </c>
      <c r="GK997" s="15">
        <f>IF(HB996&gt;0,ROUND($GD$1*$GK$1,2),0)</f>
        <v>0</v>
      </c>
      <c r="GL997" s="22">
        <v>0</v>
      </c>
      <c r="GM997" s="22">
        <f>IF(HB996&gt;0,ROUND($GD$1*$GM$1,0),0)</f>
        <v>0</v>
      </c>
      <c r="GN997" s="22">
        <f>IF(HB996&gt;0,ROUND($GD$1*$GN$1,2),0)</f>
        <v>0</v>
      </c>
      <c r="GO997" s="22">
        <f>IF(HB996&gt;0,ROUND($GD$1*$GO$1,2),0)</f>
        <v>0</v>
      </c>
      <c r="GP997" s="22">
        <f>IF(HB996&gt;0,ROUND($GD$1*$GP$1,2),0)</f>
        <v>0</v>
      </c>
      <c r="GQ997" s="15">
        <f>IF(HB996&gt;0,GK997+SUM(GM997:GP997),0)</f>
        <v>0</v>
      </c>
      <c r="GR997" s="22">
        <f>IF(HB996&gt;0,ROUND(GQ997/12,2),0)</f>
        <v>0</v>
      </c>
      <c r="GS997" s="9">
        <f>INT(GR997)</f>
        <v>0</v>
      </c>
      <c r="GT997" s="23">
        <f>INT((GR997-GS997)*10)/10</f>
        <v>0</v>
      </c>
      <c r="GU997" s="17">
        <f>GR997-GS997-GT997</f>
        <v>0</v>
      </c>
      <c r="GV997" s="23">
        <f>IF(OR(GU997=0.05,GU997=0),GU997,IF(AND(GU997&gt;0.051,GU997&lt;0.1),0.1,IF(AND(GU997&gt;0.001,GU997&lt;0.05),0.05,GU997)))</f>
        <v>0</v>
      </c>
      <c r="GW997" s="23">
        <f>GS997+GT997+GV997</f>
        <v>0</v>
      </c>
      <c r="GX997">
        <f>IF(HB996&gt;0,GX996,0)</f>
        <v>0</v>
      </c>
      <c r="GY997" s="7">
        <f>ROUND(GD997+GJ997+GW997+GX997,2)</f>
        <v>0</v>
      </c>
      <c r="GZ997" s="7">
        <f>IF(AND(GY997&gt;0,GY998=0),GY997,0)</f>
        <v>0</v>
      </c>
      <c r="HA997" s="7">
        <f>IF(HB996&gt;0,HA996,0)</f>
        <v>0</v>
      </c>
      <c r="HB997" s="7">
        <f>IF(ROUND(GY997-HA997,2)&gt;0,ROUND(GY997-HA997,2),0)</f>
        <v>0</v>
      </c>
    </row>
    <row r="998" spans="1:235">
      <c r="BB998">
        <v>996</v>
      </c>
      <c r="BC998" s="7">
        <f>IF(BW997&gt;0,BC997-1000,BC997)</f>
        <v>0</v>
      </c>
      <c r="BD998" s="20">
        <f>IF(BW997&gt;0,ROUND(PMT($F$92/12,$F$96*12,-BC998),5),0)</f>
        <v>0</v>
      </c>
      <c r="BE998" s="15">
        <f>IF(BW997&gt;0,ROUND(BC998*$E$1/1000,2),0)</f>
        <v>0</v>
      </c>
      <c r="BF998" s="15">
        <f>IF(BW997&gt;0,ROUND(MIN(BC998,$F$168)*$BF$1,2),0)</f>
        <v>0</v>
      </c>
      <c r="BG998" s="22">
        <v>0</v>
      </c>
      <c r="BH998" s="22">
        <f>IF(BW997&gt;0,ROUND(MIN(BC998,$F$168)*$BH$1,0),0)</f>
        <v>0</v>
      </c>
      <c r="BI998" s="22">
        <f>IF(BW997&gt;0,ROUND(MIN(BC998,$F$168)*$BI$1,2),0)</f>
        <v>0</v>
      </c>
      <c r="BJ998" s="22">
        <f>IF(BW997&gt;0,ROUND(MIN(BC998,$F$168)*$BJ$1,2),0)</f>
        <v>0</v>
      </c>
      <c r="BK998" s="22">
        <f>IF(BW997&gt;0,ROUND(MIN(BC998,$F$168)*$BK$1,2),0)</f>
        <v>0</v>
      </c>
      <c r="BL998" s="15">
        <f>IF(BW997&gt;0,BF998+SUM(BH998:BK998),0)</f>
        <v>0</v>
      </c>
      <c r="BM998" s="22">
        <f>IF(BW997&gt;0,ROUND(BL998/12,2),0)</f>
        <v>0</v>
      </c>
      <c r="BN998" s="9">
        <f>INT(BM998)</f>
        <v>0</v>
      </c>
      <c r="BO998" s="23">
        <f>INT((BM998-BN998)*10)/10</f>
        <v>0</v>
      </c>
      <c r="BP998" s="17">
        <f>BM998-BN998-BO998</f>
        <v>0</v>
      </c>
      <c r="BQ998" s="23">
        <f>IF(OR(BP998=0.05,BP998=0),BP998,IF(AND(BP998&gt;0.051,BP998&lt;0.1),0.1,IF(AND(BP998&gt;0.001,BP998&lt;0.05),0.05,BP998)))</f>
        <v>0</v>
      </c>
      <c r="BR998" s="23">
        <f>BN998+BO998+BQ998</f>
        <v>0</v>
      </c>
      <c r="BS998">
        <f>IF(BW997&gt;0,BS997,0)</f>
        <v>0</v>
      </c>
      <c r="BT998" s="7">
        <f>SUM(BD998:BE998)+BR998+BS998</f>
        <v>0</v>
      </c>
      <c r="BU998" s="7">
        <f>IF(AND(BT998&gt;0,BT999=0),BT998,0)</f>
        <v>0</v>
      </c>
      <c r="BV998" s="7">
        <f>IF(BW997&gt;0,BV997,0)</f>
        <v>0</v>
      </c>
      <c r="BW998" s="7">
        <f>IF(ROUND(BT998-BV998,2)&gt;0,ROUND(BT998-BV998,2),0)</f>
        <v>0</v>
      </c>
      <c r="CB998">
        <v>996</v>
      </c>
      <c r="CC998" s="7">
        <f>IF(DB997&gt;0,CC997-1000,CC997)</f>
        <v>0</v>
      </c>
      <c r="CD998" s="20">
        <f>IF(DB997&gt;0,ROUND(PMT($F$92/12,$F$96*12,-CC998),5),0)</f>
        <v>0</v>
      </c>
      <c r="CE998" s="15">
        <f>IF(DB997&gt;0,ROUND(CC998*$CE$1/1000,2),0)</f>
        <v>0</v>
      </c>
      <c r="CF998" s="9">
        <f>INT(CE998)</f>
        <v>0</v>
      </c>
      <c r="CG998" s="23">
        <f>INT((CE998-CF998)*10)/10</f>
        <v>0</v>
      </c>
      <c r="CH998" s="17">
        <f>CE998-CF998-CG998</f>
        <v>0</v>
      </c>
      <c r="CI998" s="23">
        <f>IF(OR(CH998=0.05,CH998=0),CH998,IF(AND(CH998&gt;0.051,CH998&lt;0.1),0.1,IF(AND(CH998&gt;0.001,CH998&lt;0.05),0.05,CH998)))</f>
        <v>0</v>
      </c>
      <c r="CJ998" s="23">
        <f>CF998+CG998+CI998</f>
        <v>0</v>
      </c>
      <c r="CK998" s="15">
        <f>IF(DB997&gt;0,ROUND($CD$1*$CK$1,2),0)</f>
        <v>0</v>
      </c>
      <c r="CL998" s="22">
        <v>0</v>
      </c>
      <c r="CM998" s="22">
        <f>IF(DB997&gt;0,ROUND($CD$1*$CM$1,2),0)</f>
        <v>0</v>
      </c>
      <c r="CN998" s="22">
        <f>IF(DB997&gt;0,ROUND($CD$1*$CN$1,2),0)</f>
        <v>0</v>
      </c>
      <c r="CO998" s="22">
        <f>IF(DB997&gt;0,ROUND($CD$1*$CO$1,2),0)</f>
        <v>0</v>
      </c>
      <c r="CP998" s="22">
        <f>IF(DB997&gt;0,ROUND($CD$1*$CP$1,2),0)</f>
        <v>0</v>
      </c>
      <c r="CQ998" s="15">
        <f>IF(DB997&gt;0,CK998+SUM(CM998:CP998),0)</f>
        <v>0</v>
      </c>
      <c r="CR998" s="22">
        <f>IF(DB997&gt;0,ROUND(CQ998/12,2),0)</f>
        <v>0</v>
      </c>
      <c r="CS998" s="9">
        <f>INT(CR998)</f>
        <v>0</v>
      </c>
      <c r="CT998" s="23">
        <f>INT((CR998-CS998)*10)/10</f>
        <v>0</v>
      </c>
      <c r="CU998" s="17">
        <f>CR998-CS998-CT998</f>
        <v>0</v>
      </c>
      <c r="CV998" s="23">
        <f>IF(OR(CU998=0.05,CU998=0),CU998,IF(AND(CU998&gt;0.051,CU998&lt;0.1),0.1,IF(AND(CU998&gt;0.001,CU998&lt;0.05),0.05,CU998)))</f>
        <v>0</v>
      </c>
      <c r="CW998" s="23">
        <f>CS998+CT998+CV998</f>
        <v>0</v>
      </c>
      <c r="CX998">
        <f>IF(DB997&gt;0,CX997,0)</f>
        <v>0</v>
      </c>
      <c r="CY998" s="7">
        <f>ROUND(CD998+CJ998+CW998+CX998,2)</f>
        <v>0</v>
      </c>
      <c r="CZ998" s="7">
        <f>IF(AND(CY998&gt;0,CY999=0),CY998,0)</f>
        <v>0</v>
      </c>
      <c r="DA998" s="7">
        <f>IF(DB997&gt;0,DA997,0)</f>
        <v>0</v>
      </c>
      <c r="DB998" s="7">
        <f>IF(ROUND(CY998-DA998,2)&gt;0,ROUND(CY998-DA998,2),0)</f>
        <v>0</v>
      </c>
      <c r="EB998">
        <v>996</v>
      </c>
      <c r="EC998" s="7">
        <f>IF(FB997&gt;0,EC997-1000,EC997)</f>
        <v>0</v>
      </c>
      <c r="ED998" s="20">
        <f>IF(FB997&gt;0,ROUND(PMT($F$92/12,$F$96*12,-EC998),5),0)</f>
        <v>0</v>
      </c>
      <c r="EE998" s="15">
        <f>IF(FB997&gt;0,ROUND(EC998*$EE$1/1000,2),0)</f>
        <v>0</v>
      </c>
      <c r="EF998" s="9">
        <f>INT(EE998)</f>
        <v>0</v>
      </c>
      <c r="EG998" s="23">
        <f>INT((EE998-EF998)*10)/10</f>
        <v>0</v>
      </c>
      <c r="EH998" s="17">
        <f>EE998-EF998-EG998</f>
        <v>0</v>
      </c>
      <c r="EI998" s="23">
        <f>IF(OR(EH998=0.05,EH998=0),EH998,IF(AND(EH998&gt;0.051,EH998&lt;0.1),0.1,IF(AND(EH998&gt;0.001,EH998&lt;0.05),0.05,EH998)))</f>
        <v>0</v>
      </c>
      <c r="EJ998" s="23">
        <f>EF998+EG998+EI998</f>
        <v>0</v>
      </c>
      <c r="EK998" s="15">
        <f>IF(FB997&gt;0,ROUND($ED$1*$EK$1,2),0)</f>
        <v>0</v>
      </c>
      <c r="EL998" s="22">
        <v>0</v>
      </c>
      <c r="EM998" s="22">
        <f>IF(FB997&gt;0,ROUND($ED$1*$EM$1,0),0)</f>
        <v>0</v>
      </c>
      <c r="EN998" s="22">
        <f>IF(FB997&gt;0,ROUND($ED$1*$EN$1,2),0)</f>
        <v>0</v>
      </c>
      <c r="EO998" s="22">
        <f>IF(FB997&gt;0,ROUND($ED$1*$EO$1,2),0)</f>
        <v>0</v>
      </c>
      <c r="EP998" s="22">
        <f>IF(FB997&gt;0,ROUND($ED$1*$EP$1,2),0)</f>
        <v>0</v>
      </c>
      <c r="EQ998" s="15">
        <f>IF(FB997&gt;0,EK998+SUM(EM998:EP998),0)</f>
        <v>0</v>
      </c>
      <c r="ER998" s="22">
        <f>IF(FB997&gt;0,ROUND(EQ998/12,2),0)</f>
        <v>0</v>
      </c>
      <c r="ES998" s="9">
        <f>INT(ER998)</f>
        <v>0</v>
      </c>
      <c r="ET998" s="23">
        <f>INT((ER998-ES998)*10)/10</f>
        <v>0</v>
      </c>
      <c r="EU998" s="17">
        <f>ER998-ES998-ET998</f>
        <v>0</v>
      </c>
      <c r="EV998" s="23">
        <f>IF(OR(EU998=0.05,EU998=0),EU998,IF(AND(EU998&gt;0.051,EU998&lt;0.1),0.1,IF(AND(EU998&gt;0.001,EU998&lt;0.05),0.05,EU998)))</f>
        <v>0</v>
      </c>
      <c r="EW998" s="23">
        <f>ES998+ET998+EV998</f>
        <v>0</v>
      </c>
      <c r="EX998">
        <f>IF(FB997&gt;0,EX997,0)</f>
        <v>0</v>
      </c>
      <c r="EY998" s="7">
        <f>ROUND(ED998+EJ998+EW998+EX998,2)</f>
        <v>0</v>
      </c>
      <c r="EZ998" s="7">
        <f>IF(AND(EY998&gt;0,EY999=0),EY998,0)</f>
        <v>0</v>
      </c>
      <c r="FA998" s="7">
        <f>IF(FB997&gt;0,FA997,0)</f>
        <v>0</v>
      </c>
      <c r="FB998" s="7">
        <f>IF(ROUND(EY998-FA998,2)&gt;0,ROUND(EY998-FA998,2),0)</f>
        <v>0</v>
      </c>
      <c r="GB998">
        <v>996</v>
      </c>
      <c r="GC998" s="7">
        <f>IF(HB997&gt;0,GC997-1000,GC997)</f>
        <v>0</v>
      </c>
      <c r="GD998" s="20">
        <f>IF(HB997&gt;0,ROUND(PMT($F$92/12,$F$96*12,-GC998),5),0)</f>
        <v>0</v>
      </c>
      <c r="GE998" s="15">
        <f>IF(HB997&gt;0,ROUND(GC998*$GE$1/1000,2),0)</f>
        <v>0</v>
      </c>
      <c r="GF998" s="9">
        <f>INT(GE998)</f>
        <v>0</v>
      </c>
      <c r="GG998" s="23">
        <f>INT((GE998-GF998)*10)/10</f>
        <v>0</v>
      </c>
      <c r="GH998" s="17">
        <f>GE998-GF998-GG998</f>
        <v>0</v>
      </c>
      <c r="GI998" s="23">
        <f>IF(OR(GH998=0.05,GH998=0),GH998,IF(AND(GH998&gt;0.051,GH998&lt;0.1),0.1,IF(AND(GH998&gt;0.001,GH998&lt;0.05),0.05,GH998)))</f>
        <v>0</v>
      </c>
      <c r="GJ998" s="23">
        <f>GF998+GG998+GI998</f>
        <v>0</v>
      </c>
      <c r="GK998" s="15">
        <f>IF(HB997&gt;0,ROUND($GD$1*$GK$1,2),0)</f>
        <v>0</v>
      </c>
      <c r="GL998" s="22">
        <v>0</v>
      </c>
      <c r="GM998" s="22">
        <f>IF(HB997&gt;0,ROUND($GD$1*$GM$1,0),0)</f>
        <v>0</v>
      </c>
      <c r="GN998" s="22">
        <f>IF(HB997&gt;0,ROUND($GD$1*$GN$1,2),0)</f>
        <v>0</v>
      </c>
      <c r="GO998" s="22">
        <f>IF(HB997&gt;0,ROUND($GD$1*$GO$1,2),0)</f>
        <v>0</v>
      </c>
      <c r="GP998" s="22">
        <f>IF(HB997&gt;0,ROUND($GD$1*$GP$1,2),0)</f>
        <v>0</v>
      </c>
      <c r="GQ998" s="15">
        <f>IF(HB997&gt;0,GK998+SUM(GM998:GP998),0)</f>
        <v>0</v>
      </c>
      <c r="GR998" s="22">
        <f>IF(HB997&gt;0,ROUND(GQ998/12,2),0)</f>
        <v>0</v>
      </c>
      <c r="GS998" s="9">
        <f>INT(GR998)</f>
        <v>0</v>
      </c>
      <c r="GT998" s="23">
        <f>INT((GR998-GS998)*10)/10</f>
        <v>0</v>
      </c>
      <c r="GU998" s="17">
        <f>GR998-GS998-GT998</f>
        <v>0</v>
      </c>
      <c r="GV998" s="23">
        <f>IF(OR(GU998=0.05,GU998=0),GU998,IF(AND(GU998&gt;0.051,GU998&lt;0.1),0.1,IF(AND(GU998&gt;0.001,GU998&lt;0.05),0.05,GU998)))</f>
        <v>0</v>
      </c>
      <c r="GW998" s="23">
        <f>GS998+GT998+GV998</f>
        <v>0</v>
      </c>
      <c r="GX998">
        <f>IF(HB997&gt;0,GX997,0)</f>
        <v>0</v>
      </c>
      <c r="GY998" s="7">
        <f>ROUND(GD998+GJ998+GW998+GX998,2)</f>
        <v>0</v>
      </c>
      <c r="GZ998" s="7">
        <f>IF(AND(GY998&gt;0,GY999=0),GY998,0)</f>
        <v>0</v>
      </c>
      <c r="HA998" s="7">
        <f>IF(HB997&gt;0,HA997,0)</f>
        <v>0</v>
      </c>
      <c r="HB998" s="7">
        <f>IF(ROUND(GY998-HA998,2)&gt;0,ROUND(GY998-HA998,2),0)</f>
        <v>0</v>
      </c>
    </row>
    <row r="999" spans="1:235">
      <c r="BB999">
        <v>997</v>
      </c>
      <c r="BC999" s="7">
        <f>IF(BW998&gt;0,BC998-1000,BC998)</f>
        <v>0</v>
      </c>
      <c r="BD999" s="20">
        <f>IF(BW998&gt;0,ROUND(PMT($F$92/12,$F$96*12,-BC999),5),0)</f>
        <v>0</v>
      </c>
      <c r="BE999" s="15">
        <f>IF(BW998&gt;0,ROUND(BC999*$E$1/1000,2),0)</f>
        <v>0</v>
      </c>
      <c r="BF999" s="15">
        <f>IF(BW998&gt;0,ROUND(MIN(BC999,$F$168)*$BF$1,2),0)</f>
        <v>0</v>
      </c>
      <c r="BG999" s="22">
        <v>0</v>
      </c>
      <c r="BH999" s="22">
        <f>IF(BW998&gt;0,ROUND(MIN(BC999,$F$168)*$BH$1,0),0)</f>
        <v>0</v>
      </c>
      <c r="BI999" s="22">
        <f>IF(BW998&gt;0,ROUND(MIN(BC999,$F$168)*$BI$1,2),0)</f>
        <v>0</v>
      </c>
      <c r="BJ999" s="22">
        <f>IF(BW998&gt;0,ROUND(MIN(BC999,$F$168)*$BJ$1,2),0)</f>
        <v>0</v>
      </c>
      <c r="BK999" s="22">
        <f>IF(BW998&gt;0,ROUND(MIN(BC999,$F$168)*$BK$1,2),0)</f>
        <v>0</v>
      </c>
      <c r="BL999" s="15">
        <f>IF(BW998&gt;0,BF999+SUM(BH999:BK999),0)</f>
        <v>0</v>
      </c>
      <c r="BM999" s="22">
        <f>IF(BW998&gt;0,ROUND(BL999/12,2),0)</f>
        <v>0</v>
      </c>
      <c r="BN999" s="9">
        <f>INT(BM999)</f>
        <v>0</v>
      </c>
      <c r="BO999" s="23">
        <f>INT((BM999-BN999)*10)/10</f>
        <v>0</v>
      </c>
      <c r="BP999" s="17">
        <f>BM999-BN999-BO999</f>
        <v>0</v>
      </c>
      <c r="BQ999" s="23">
        <f>IF(OR(BP999=0.05,BP999=0),BP999,IF(AND(BP999&gt;0.051,BP999&lt;0.1),0.1,IF(AND(BP999&gt;0.001,BP999&lt;0.05),0.05,BP999)))</f>
        <v>0</v>
      </c>
      <c r="BR999" s="23">
        <f>BN999+BO999+BQ999</f>
        <v>0</v>
      </c>
      <c r="BS999">
        <f>IF(BW998&gt;0,BS998,0)</f>
        <v>0</v>
      </c>
      <c r="BT999" s="7">
        <f>SUM(BD999:BE999)+BR999+BS999</f>
        <v>0</v>
      </c>
      <c r="BU999" s="7">
        <f>IF(AND(BT999&gt;0,BT1000=0),BT999,0)</f>
        <v>0</v>
      </c>
      <c r="BV999" s="7">
        <f>IF(BW998&gt;0,BV998,0)</f>
        <v>0</v>
      </c>
      <c r="BW999" s="7">
        <f>IF(ROUND(BT999-BV999,2)&gt;0,ROUND(BT999-BV999,2),0)</f>
        <v>0</v>
      </c>
      <c r="CB999">
        <v>997</v>
      </c>
      <c r="CC999" s="7">
        <f>IF(DB998&gt;0,CC998-1000,CC998)</f>
        <v>0</v>
      </c>
      <c r="CD999" s="20">
        <f>IF(DB998&gt;0,ROUND(PMT($F$92/12,$F$96*12,-CC999),5),0)</f>
        <v>0</v>
      </c>
      <c r="CE999" s="15">
        <f>IF(DB998&gt;0,ROUND(CC999*$CE$1/1000,2),0)</f>
        <v>0</v>
      </c>
      <c r="CF999" s="9">
        <f>INT(CE999)</f>
        <v>0</v>
      </c>
      <c r="CG999" s="23">
        <f>INT((CE999-CF999)*10)/10</f>
        <v>0</v>
      </c>
      <c r="CH999" s="17">
        <f>CE999-CF999-CG999</f>
        <v>0</v>
      </c>
      <c r="CI999" s="23">
        <f>IF(OR(CH999=0.05,CH999=0),CH999,IF(AND(CH999&gt;0.051,CH999&lt;0.1),0.1,IF(AND(CH999&gt;0.001,CH999&lt;0.05),0.05,CH999)))</f>
        <v>0</v>
      </c>
      <c r="CJ999" s="23">
        <f>CF999+CG999+CI999</f>
        <v>0</v>
      </c>
      <c r="CK999" s="15">
        <f>IF(DB998&gt;0,ROUND($CD$1*$CK$1,2),0)</f>
        <v>0</v>
      </c>
      <c r="CL999" s="22">
        <v>0</v>
      </c>
      <c r="CM999" s="22">
        <f>IF(DB998&gt;0,ROUND($CD$1*$CM$1,2),0)</f>
        <v>0</v>
      </c>
      <c r="CN999" s="22">
        <f>IF(DB998&gt;0,ROUND($CD$1*$CN$1,2),0)</f>
        <v>0</v>
      </c>
      <c r="CO999" s="22">
        <f>IF(DB998&gt;0,ROUND($CD$1*$CO$1,2),0)</f>
        <v>0</v>
      </c>
      <c r="CP999" s="22">
        <f>IF(DB998&gt;0,ROUND($CD$1*$CP$1,2),0)</f>
        <v>0</v>
      </c>
      <c r="CQ999" s="15">
        <f>IF(DB998&gt;0,CK999+SUM(CM999:CP999),0)</f>
        <v>0</v>
      </c>
      <c r="CR999" s="22">
        <f>IF(DB998&gt;0,ROUND(CQ999/12,2),0)</f>
        <v>0</v>
      </c>
      <c r="CS999" s="9">
        <f>INT(CR999)</f>
        <v>0</v>
      </c>
      <c r="CT999" s="23">
        <f>INT((CR999-CS999)*10)/10</f>
        <v>0</v>
      </c>
      <c r="CU999" s="17">
        <f>CR999-CS999-CT999</f>
        <v>0</v>
      </c>
      <c r="CV999" s="23">
        <f>IF(OR(CU999=0.05,CU999=0),CU999,IF(AND(CU999&gt;0.051,CU999&lt;0.1),0.1,IF(AND(CU999&gt;0.001,CU999&lt;0.05),0.05,CU999)))</f>
        <v>0</v>
      </c>
      <c r="CW999" s="23">
        <f>CS999+CT999+CV999</f>
        <v>0</v>
      </c>
      <c r="CX999">
        <f>IF(DB998&gt;0,CX998,0)</f>
        <v>0</v>
      </c>
      <c r="CY999" s="7">
        <f>ROUND(CD999+CJ999+CW999+CX999,2)</f>
        <v>0</v>
      </c>
      <c r="CZ999" s="7">
        <f>IF(AND(CY999&gt;0,CY1000=0),CY999,0)</f>
        <v>0</v>
      </c>
      <c r="DA999" s="7">
        <f>IF(DB998&gt;0,DA998,0)</f>
        <v>0</v>
      </c>
      <c r="DB999" s="7">
        <f>IF(ROUND(CY999-DA999,2)&gt;0,ROUND(CY999-DA999,2),0)</f>
        <v>0</v>
      </c>
      <c r="EB999">
        <v>997</v>
      </c>
      <c r="EC999" s="7">
        <f>IF(FB998&gt;0,EC998-1000,EC998)</f>
        <v>0</v>
      </c>
      <c r="ED999" s="20">
        <f>IF(FB998&gt;0,ROUND(PMT($F$92/12,$F$96*12,-EC999),5),0)</f>
        <v>0</v>
      </c>
      <c r="EE999" s="15">
        <f>IF(FB998&gt;0,ROUND(EC999*$EE$1/1000,2),0)</f>
        <v>0</v>
      </c>
      <c r="EF999" s="9">
        <f>INT(EE999)</f>
        <v>0</v>
      </c>
      <c r="EG999" s="23">
        <f>INT((EE999-EF999)*10)/10</f>
        <v>0</v>
      </c>
      <c r="EH999" s="17">
        <f>EE999-EF999-EG999</f>
        <v>0</v>
      </c>
      <c r="EI999" s="23">
        <f>IF(OR(EH999=0.05,EH999=0),EH999,IF(AND(EH999&gt;0.051,EH999&lt;0.1),0.1,IF(AND(EH999&gt;0.001,EH999&lt;0.05),0.05,EH999)))</f>
        <v>0</v>
      </c>
      <c r="EJ999" s="23">
        <f>EF999+EG999+EI999</f>
        <v>0</v>
      </c>
      <c r="EK999" s="15">
        <f>IF(FB998&gt;0,ROUND($ED$1*$EK$1,2),0)</f>
        <v>0</v>
      </c>
      <c r="EL999" s="22">
        <v>0</v>
      </c>
      <c r="EM999" s="22">
        <f>IF(FB998&gt;0,ROUND($ED$1*$EM$1,0),0)</f>
        <v>0</v>
      </c>
      <c r="EN999" s="22">
        <f>IF(FB998&gt;0,ROUND($ED$1*$EN$1,2),0)</f>
        <v>0</v>
      </c>
      <c r="EO999" s="22">
        <f>IF(FB998&gt;0,ROUND($ED$1*$EO$1,2),0)</f>
        <v>0</v>
      </c>
      <c r="EP999" s="22">
        <f>IF(FB998&gt;0,ROUND($ED$1*$EP$1,2),0)</f>
        <v>0</v>
      </c>
      <c r="EQ999" s="15">
        <f>IF(FB998&gt;0,EK999+SUM(EM999:EP999),0)</f>
        <v>0</v>
      </c>
      <c r="ER999" s="22">
        <f>IF(FB998&gt;0,ROUND(EQ999/12,2),0)</f>
        <v>0</v>
      </c>
      <c r="ES999" s="9">
        <f>INT(ER999)</f>
        <v>0</v>
      </c>
      <c r="ET999" s="23">
        <f>INT((ER999-ES999)*10)/10</f>
        <v>0</v>
      </c>
      <c r="EU999" s="17">
        <f>ER999-ES999-ET999</f>
        <v>0</v>
      </c>
      <c r="EV999" s="23">
        <f>IF(OR(EU999=0.05,EU999=0),EU999,IF(AND(EU999&gt;0.051,EU999&lt;0.1),0.1,IF(AND(EU999&gt;0.001,EU999&lt;0.05),0.05,EU999)))</f>
        <v>0</v>
      </c>
      <c r="EW999" s="23">
        <f>ES999+ET999+EV999</f>
        <v>0</v>
      </c>
      <c r="EX999">
        <f>IF(FB998&gt;0,EX998,0)</f>
        <v>0</v>
      </c>
      <c r="EY999" s="7">
        <f>ROUND(ED999+EJ999+EW999+EX999,2)</f>
        <v>0</v>
      </c>
      <c r="EZ999" s="7">
        <f>IF(AND(EY999&gt;0,EY1000=0),EY999,0)</f>
        <v>0</v>
      </c>
      <c r="FA999" s="7">
        <f>IF(FB998&gt;0,FA998,0)</f>
        <v>0</v>
      </c>
      <c r="FB999" s="7">
        <f>IF(ROUND(EY999-FA999,2)&gt;0,ROUND(EY999-FA999,2),0)</f>
        <v>0</v>
      </c>
      <c r="GB999">
        <v>997</v>
      </c>
      <c r="GC999" s="7">
        <f>IF(HB998&gt;0,GC998-1000,GC998)</f>
        <v>0</v>
      </c>
      <c r="GD999" s="20">
        <f>IF(HB998&gt;0,ROUND(PMT($F$92/12,$F$96*12,-GC999),5),0)</f>
        <v>0</v>
      </c>
      <c r="GE999" s="15">
        <f>IF(HB998&gt;0,ROUND(GC999*$GE$1/1000,2),0)</f>
        <v>0</v>
      </c>
      <c r="GF999" s="9">
        <f>INT(GE999)</f>
        <v>0</v>
      </c>
      <c r="GG999" s="23">
        <f>INT((GE999-GF999)*10)/10</f>
        <v>0</v>
      </c>
      <c r="GH999" s="17">
        <f>GE999-GF999-GG999</f>
        <v>0</v>
      </c>
      <c r="GI999" s="23">
        <f>IF(OR(GH999=0.05,GH999=0),GH999,IF(AND(GH999&gt;0.051,GH999&lt;0.1),0.1,IF(AND(GH999&gt;0.001,GH999&lt;0.05),0.05,GH999)))</f>
        <v>0</v>
      </c>
      <c r="GJ999" s="23">
        <f>GF999+GG999+GI999</f>
        <v>0</v>
      </c>
      <c r="GK999" s="15">
        <f>IF(HB998&gt;0,ROUND($GD$1*$GK$1,2),0)</f>
        <v>0</v>
      </c>
      <c r="GL999" s="22">
        <v>0</v>
      </c>
      <c r="GM999" s="22">
        <f>IF(HB998&gt;0,ROUND($GD$1*$GM$1,0),0)</f>
        <v>0</v>
      </c>
      <c r="GN999" s="22">
        <f>IF(HB998&gt;0,ROUND($GD$1*$GN$1,2),0)</f>
        <v>0</v>
      </c>
      <c r="GO999" s="22">
        <f>IF(HB998&gt;0,ROUND($GD$1*$GO$1,2),0)</f>
        <v>0</v>
      </c>
      <c r="GP999" s="22">
        <f>IF(HB998&gt;0,ROUND($GD$1*$GP$1,2),0)</f>
        <v>0</v>
      </c>
      <c r="GQ999" s="15">
        <f>IF(HB998&gt;0,GK999+SUM(GM999:GP999),0)</f>
        <v>0</v>
      </c>
      <c r="GR999" s="22">
        <f>IF(HB998&gt;0,ROUND(GQ999/12,2),0)</f>
        <v>0</v>
      </c>
      <c r="GS999" s="9">
        <f>INT(GR999)</f>
        <v>0</v>
      </c>
      <c r="GT999" s="23">
        <f>INT((GR999-GS999)*10)/10</f>
        <v>0</v>
      </c>
      <c r="GU999" s="17">
        <f>GR999-GS999-GT999</f>
        <v>0</v>
      </c>
      <c r="GV999" s="23">
        <f>IF(OR(GU999=0.05,GU999=0),GU999,IF(AND(GU999&gt;0.051,GU999&lt;0.1),0.1,IF(AND(GU999&gt;0.001,GU999&lt;0.05),0.05,GU999)))</f>
        <v>0</v>
      </c>
      <c r="GW999" s="23">
        <f>GS999+GT999+GV999</f>
        <v>0</v>
      </c>
      <c r="GX999">
        <f>IF(HB998&gt;0,GX998,0)</f>
        <v>0</v>
      </c>
      <c r="GY999" s="7">
        <f>ROUND(GD999+GJ999+GW999+GX999,2)</f>
        <v>0</v>
      </c>
      <c r="GZ999" s="7">
        <f>IF(AND(GY999&gt;0,GY1000=0),GY999,0)</f>
        <v>0</v>
      </c>
      <c r="HA999" s="7">
        <f>IF(HB998&gt;0,HA998,0)</f>
        <v>0</v>
      </c>
      <c r="HB999" s="7">
        <f>IF(ROUND(GY999-HA999,2)&gt;0,ROUND(GY999-HA999,2),0)</f>
        <v>0</v>
      </c>
    </row>
    <row r="1000" spans="1:235">
      <c r="BB1000">
        <v>998</v>
      </c>
      <c r="BC1000" s="7">
        <f>IF(BW999&gt;0,BC999-1000,BC999)</f>
        <v>0</v>
      </c>
      <c r="BD1000" s="20">
        <f>IF(BW999&gt;0,ROUND(PMT($F$92/12,$F$96*12,-BC1000),5),0)</f>
        <v>0</v>
      </c>
      <c r="BE1000" s="15">
        <f>IF(BW999&gt;0,ROUND(BC1000*$E$1/1000,2),0)</f>
        <v>0</v>
      </c>
      <c r="BF1000" s="15">
        <f>IF(BW999&gt;0,ROUND(MIN(BC1000,$F$168)*$BF$1,2),0)</f>
        <v>0</v>
      </c>
      <c r="BG1000" s="22">
        <v>0</v>
      </c>
      <c r="BH1000" s="22">
        <f>IF(BW999&gt;0,ROUND(MIN(BC1000,$F$168)*$BH$1,0),0)</f>
        <v>0</v>
      </c>
      <c r="BI1000" s="22">
        <f>IF(BW999&gt;0,ROUND(MIN(BC1000,$F$168)*$BI$1,2),0)</f>
        <v>0</v>
      </c>
      <c r="BJ1000" s="22">
        <f>IF(BW999&gt;0,ROUND(MIN(BC1000,$F$168)*$BJ$1,2),0)</f>
        <v>0</v>
      </c>
      <c r="BK1000" s="22">
        <f>IF(BW999&gt;0,ROUND(MIN(BC1000,$F$168)*$BK$1,2),0)</f>
        <v>0</v>
      </c>
      <c r="BL1000" s="15">
        <f>IF(BW999&gt;0,BF1000+SUM(BH1000:BK1000),0)</f>
        <v>0</v>
      </c>
      <c r="BM1000" s="22">
        <f>IF(BW999&gt;0,ROUND(BL1000/12,2),0)</f>
        <v>0</v>
      </c>
      <c r="BN1000" s="9">
        <f>INT(BM1000)</f>
        <v>0</v>
      </c>
      <c r="BO1000" s="23">
        <f>INT((BM1000-BN1000)*10)/10</f>
        <v>0</v>
      </c>
      <c r="BP1000" s="17">
        <f>BM1000-BN1000-BO1000</f>
        <v>0</v>
      </c>
      <c r="BQ1000" s="23">
        <f>IF(OR(BP1000=0.05,BP1000=0),BP1000,IF(AND(BP1000&gt;0.051,BP1000&lt;0.1),0.1,IF(AND(BP1000&gt;0.001,BP1000&lt;0.05),0.05,BP1000)))</f>
        <v>0</v>
      </c>
      <c r="BR1000" s="23">
        <f>BN1000+BO1000+BQ1000</f>
        <v>0</v>
      </c>
      <c r="BS1000">
        <f>IF(BW999&gt;0,BS999,0)</f>
        <v>0</v>
      </c>
      <c r="BT1000" s="7">
        <f>SUM(BD1000:BE1000)+BR1000+BS1000</f>
        <v>0</v>
      </c>
      <c r="BU1000" s="7">
        <f>IF(AND(BT1000&gt;0,BT1001=0),BT1000,0)</f>
        <v>0</v>
      </c>
      <c r="BV1000" s="7">
        <f>IF(BW999&gt;0,BV999,0)</f>
        <v>0</v>
      </c>
      <c r="BW1000" s="7">
        <f>IF(ROUND(BT1000-BV1000,2)&gt;0,ROUND(BT1000-BV1000,2),0)</f>
        <v>0</v>
      </c>
      <c r="CB1000">
        <v>998</v>
      </c>
      <c r="CC1000" s="7">
        <f>IF(DB999&gt;0,CC999-1000,CC999)</f>
        <v>0</v>
      </c>
      <c r="CD1000" s="20">
        <f>IF(DB999&gt;0,ROUND(PMT($F$92/12,$F$96*12,-CC1000),5),0)</f>
        <v>0</v>
      </c>
      <c r="CE1000" s="15">
        <f>IF(DB999&gt;0,ROUND(CC1000*$CE$1/1000,2),0)</f>
        <v>0</v>
      </c>
      <c r="CF1000" s="9">
        <f>INT(CE1000)</f>
        <v>0</v>
      </c>
      <c r="CG1000" s="23">
        <f>INT((CE1000-CF1000)*10)/10</f>
        <v>0</v>
      </c>
      <c r="CH1000" s="17">
        <f>CE1000-CF1000-CG1000</f>
        <v>0</v>
      </c>
      <c r="CI1000" s="23">
        <f>IF(OR(CH1000=0.05,CH1000=0),CH1000,IF(AND(CH1000&gt;0.051,CH1000&lt;0.1),0.1,IF(AND(CH1000&gt;0.001,CH1000&lt;0.05),0.05,CH1000)))</f>
        <v>0</v>
      </c>
      <c r="CJ1000" s="23">
        <f>CF1000+CG1000+CI1000</f>
        <v>0</v>
      </c>
      <c r="CK1000" s="15">
        <f>IF(DB999&gt;0,ROUND($CD$1*$CK$1,2),0)</f>
        <v>0</v>
      </c>
      <c r="CL1000" s="22">
        <v>0</v>
      </c>
      <c r="CM1000" s="22">
        <f>IF(DB999&gt;0,ROUND($CD$1*$CM$1,2),0)</f>
        <v>0</v>
      </c>
      <c r="CN1000" s="22">
        <f>IF(DB999&gt;0,ROUND($CD$1*$CN$1,2),0)</f>
        <v>0</v>
      </c>
      <c r="CO1000" s="22">
        <f>IF(DB999&gt;0,ROUND($CD$1*$CO$1,2),0)</f>
        <v>0</v>
      </c>
      <c r="CP1000" s="22">
        <f>IF(DB999&gt;0,ROUND($CD$1*$CP$1,2),0)</f>
        <v>0</v>
      </c>
      <c r="CQ1000" s="15">
        <f>IF(DB999&gt;0,CK1000+SUM(CM1000:CP1000),0)</f>
        <v>0</v>
      </c>
      <c r="CR1000" s="22">
        <f>IF(DB999&gt;0,ROUND(CQ1000/12,2),0)</f>
        <v>0</v>
      </c>
      <c r="CS1000" s="9">
        <f>INT(CR1000)</f>
        <v>0</v>
      </c>
      <c r="CT1000" s="23">
        <f>INT((CR1000-CS1000)*10)/10</f>
        <v>0</v>
      </c>
      <c r="CU1000" s="17">
        <f>CR1000-CS1000-CT1000</f>
        <v>0</v>
      </c>
      <c r="CV1000" s="23">
        <f>IF(OR(CU1000=0.05,CU1000=0),CU1000,IF(AND(CU1000&gt;0.051,CU1000&lt;0.1),0.1,IF(AND(CU1000&gt;0.001,CU1000&lt;0.05),0.05,CU1000)))</f>
        <v>0</v>
      </c>
      <c r="CW1000" s="23">
        <f>CS1000+CT1000+CV1000</f>
        <v>0</v>
      </c>
      <c r="CX1000">
        <f>IF(DB999&gt;0,CX999,0)</f>
        <v>0</v>
      </c>
      <c r="CY1000" s="7">
        <f>ROUND(CD1000+CJ1000+CW1000+CX1000,2)</f>
        <v>0</v>
      </c>
      <c r="CZ1000" s="7">
        <f>IF(AND(CY1000&gt;0,CY1001=0),CY1000,0)</f>
        <v>0</v>
      </c>
      <c r="DA1000" s="7">
        <f>IF(DB999&gt;0,DA999,0)</f>
        <v>0</v>
      </c>
      <c r="DB1000" s="7">
        <f>IF(ROUND(CY1000-DA1000,2)&gt;0,ROUND(CY1000-DA1000,2),0)</f>
        <v>0</v>
      </c>
      <c r="EB1000">
        <v>998</v>
      </c>
      <c r="EC1000" s="7">
        <f>IF(FB999&gt;0,EC999-1000,EC999)</f>
        <v>0</v>
      </c>
      <c r="ED1000" s="20">
        <f>IF(FB999&gt;0,ROUND(PMT($F$92/12,$F$96*12,-EC1000),5),0)</f>
        <v>0</v>
      </c>
      <c r="EE1000" s="15">
        <f>IF(FB999&gt;0,ROUND(EC1000*$EE$1/1000,2),0)</f>
        <v>0</v>
      </c>
      <c r="EF1000" s="9">
        <f>INT(EE1000)</f>
        <v>0</v>
      </c>
      <c r="EG1000" s="23">
        <f>INT((EE1000-EF1000)*10)/10</f>
        <v>0</v>
      </c>
      <c r="EH1000" s="17">
        <f>EE1000-EF1000-EG1000</f>
        <v>0</v>
      </c>
      <c r="EI1000" s="23">
        <f>IF(OR(EH1000=0.05,EH1000=0),EH1000,IF(AND(EH1000&gt;0.051,EH1000&lt;0.1),0.1,IF(AND(EH1000&gt;0.001,EH1000&lt;0.05),0.05,EH1000)))</f>
        <v>0</v>
      </c>
      <c r="EJ1000" s="23">
        <f>EF1000+EG1000+EI1000</f>
        <v>0</v>
      </c>
      <c r="EK1000" s="15">
        <f>IF(FB999&gt;0,ROUND($ED$1*$EK$1,2),0)</f>
        <v>0</v>
      </c>
      <c r="EL1000" s="22">
        <v>0</v>
      </c>
      <c r="EM1000" s="22">
        <f>IF(FB999&gt;0,ROUND($ED$1*$EM$1,0),0)</f>
        <v>0</v>
      </c>
      <c r="EN1000" s="22">
        <f>IF(FB999&gt;0,ROUND($ED$1*$EN$1,2),0)</f>
        <v>0</v>
      </c>
      <c r="EO1000" s="22">
        <f>IF(FB999&gt;0,ROUND($ED$1*$EO$1,2),0)</f>
        <v>0</v>
      </c>
      <c r="EP1000" s="22">
        <f>IF(FB999&gt;0,ROUND($ED$1*$EP$1,2),0)</f>
        <v>0</v>
      </c>
      <c r="EQ1000" s="15">
        <f>IF(FB999&gt;0,EK1000+SUM(EM1000:EP1000),0)</f>
        <v>0</v>
      </c>
      <c r="ER1000" s="22">
        <f>IF(FB999&gt;0,ROUND(EQ1000/12,2),0)</f>
        <v>0</v>
      </c>
      <c r="ES1000" s="9">
        <f>INT(ER1000)</f>
        <v>0</v>
      </c>
      <c r="ET1000" s="23">
        <f>INT((ER1000-ES1000)*10)/10</f>
        <v>0</v>
      </c>
      <c r="EU1000" s="17">
        <f>ER1000-ES1000-ET1000</f>
        <v>0</v>
      </c>
      <c r="EV1000" s="23">
        <f>IF(OR(EU1000=0.05,EU1000=0),EU1000,IF(AND(EU1000&gt;0.051,EU1000&lt;0.1),0.1,IF(AND(EU1000&gt;0.001,EU1000&lt;0.05),0.05,EU1000)))</f>
        <v>0</v>
      </c>
      <c r="EW1000" s="23">
        <f>ES1000+ET1000+EV1000</f>
        <v>0</v>
      </c>
      <c r="EX1000">
        <f>IF(FB999&gt;0,EX999,0)</f>
        <v>0</v>
      </c>
      <c r="EY1000" s="7">
        <f>ROUND(ED1000+EJ1000+EW1000+EX1000,2)</f>
        <v>0</v>
      </c>
      <c r="EZ1000" s="7">
        <f>IF(AND(EY1000&gt;0,EY1001=0),EY1000,0)</f>
        <v>0</v>
      </c>
      <c r="FA1000" s="7">
        <f>IF(FB999&gt;0,FA999,0)</f>
        <v>0</v>
      </c>
      <c r="FB1000" s="7">
        <f>IF(ROUND(EY1000-FA1000,2)&gt;0,ROUND(EY1000-FA1000,2),0)</f>
        <v>0</v>
      </c>
      <c r="GB1000">
        <v>998</v>
      </c>
      <c r="GC1000" s="7">
        <f>IF(HB999&gt;0,GC999-1000,GC999)</f>
        <v>0</v>
      </c>
      <c r="GD1000" s="20">
        <f>IF(HB999&gt;0,ROUND(PMT($F$92/12,$F$96*12,-GC1000),5),0)</f>
        <v>0</v>
      </c>
      <c r="GE1000" s="15">
        <f>IF(HB999&gt;0,ROUND(GC1000*$GE$1/1000,2),0)</f>
        <v>0</v>
      </c>
      <c r="GF1000" s="9">
        <f>INT(GE1000)</f>
        <v>0</v>
      </c>
      <c r="GG1000" s="23">
        <f>INT((GE1000-GF1000)*10)/10</f>
        <v>0</v>
      </c>
      <c r="GH1000" s="17">
        <f>GE1000-GF1000-GG1000</f>
        <v>0</v>
      </c>
      <c r="GI1000" s="23">
        <f>IF(OR(GH1000=0.05,GH1000=0),GH1000,IF(AND(GH1000&gt;0.051,GH1000&lt;0.1),0.1,IF(AND(GH1000&gt;0.001,GH1000&lt;0.05),0.05,GH1000)))</f>
        <v>0</v>
      </c>
      <c r="GJ1000" s="23">
        <f>GF1000+GG1000+GI1000</f>
        <v>0</v>
      </c>
      <c r="GK1000" s="15">
        <f>IF(HB999&gt;0,ROUND($GD$1*$GK$1,2),0)</f>
        <v>0</v>
      </c>
      <c r="GL1000" s="22">
        <v>0</v>
      </c>
      <c r="GM1000" s="22">
        <f>IF(HB999&gt;0,ROUND($GD$1*$GM$1,0),0)</f>
        <v>0</v>
      </c>
      <c r="GN1000" s="22">
        <f>IF(HB999&gt;0,ROUND($GD$1*$GN$1,2),0)</f>
        <v>0</v>
      </c>
      <c r="GO1000" s="22">
        <f>IF(HB999&gt;0,ROUND($GD$1*$GO$1,2),0)</f>
        <v>0</v>
      </c>
      <c r="GP1000" s="22">
        <f>IF(HB999&gt;0,ROUND($GD$1*$GP$1,2),0)</f>
        <v>0</v>
      </c>
      <c r="GQ1000" s="15">
        <f>IF(HB999&gt;0,GK1000+SUM(GM1000:GP1000),0)</f>
        <v>0</v>
      </c>
      <c r="GR1000" s="22">
        <f>IF(HB999&gt;0,ROUND(GQ1000/12,2),0)</f>
        <v>0</v>
      </c>
      <c r="GS1000" s="9">
        <f>INT(GR1000)</f>
        <v>0</v>
      </c>
      <c r="GT1000" s="23">
        <f>INT((GR1000-GS1000)*10)/10</f>
        <v>0</v>
      </c>
      <c r="GU1000" s="17">
        <f>GR1000-GS1000-GT1000</f>
        <v>0</v>
      </c>
      <c r="GV1000" s="23">
        <f>IF(OR(GU1000=0.05,GU1000=0),GU1000,IF(AND(GU1000&gt;0.051,GU1000&lt;0.1),0.1,IF(AND(GU1000&gt;0.001,GU1000&lt;0.05),0.05,GU1000)))</f>
        <v>0</v>
      </c>
      <c r="GW1000" s="23">
        <f>GS1000+GT1000+GV1000</f>
        <v>0</v>
      </c>
      <c r="GX1000">
        <f>IF(HB999&gt;0,GX999,0)</f>
        <v>0</v>
      </c>
      <c r="GY1000" s="7">
        <f>ROUND(GD1000+GJ1000+GW1000+GX1000,2)</f>
        <v>0</v>
      </c>
      <c r="GZ1000" s="7">
        <f>IF(AND(GY1000&gt;0,GY1001=0),GY1000,0)</f>
        <v>0</v>
      </c>
      <c r="HA1000" s="7">
        <f>IF(HB999&gt;0,HA999,0)</f>
        <v>0</v>
      </c>
      <c r="HB1000" s="7">
        <f>IF(ROUND(GY1000-HA1000,2)&gt;0,ROUND(GY1000-HA1000,2),0)</f>
        <v>0</v>
      </c>
    </row>
    <row r="1001" spans="1:235">
      <c r="BB1001">
        <v>999</v>
      </c>
      <c r="BC1001" s="7">
        <f>IF(BW1000&gt;0,BC1000-1000,BC1000)</f>
        <v>0</v>
      </c>
      <c r="BD1001" s="20">
        <f>IF(BW1000&gt;0,ROUND(PMT($F$92/12,$F$96*12,-BC1001),5),0)</f>
        <v>0</v>
      </c>
      <c r="BE1001" s="15">
        <f>IF(BW1000&gt;0,ROUND(BC1001*$E$1/1000,2),0)</f>
        <v>0</v>
      </c>
      <c r="BF1001" s="15">
        <f>IF(BW1000&gt;0,ROUND(MIN(BC1001,$F$168)*$BF$1,2),0)</f>
        <v>0</v>
      </c>
      <c r="BG1001" s="22">
        <v>0</v>
      </c>
      <c r="BH1001" s="22">
        <f>IF(BW1000&gt;0,ROUND(MIN(BC1001,$F$168)*$BH$1,0),0)</f>
        <v>0</v>
      </c>
      <c r="BI1001" s="22">
        <f>IF(BW1000&gt;0,ROUND(MIN(BC1001,$F$168)*$BI$1,2),0)</f>
        <v>0</v>
      </c>
      <c r="BJ1001" s="22">
        <f>IF(BW1000&gt;0,ROUND(MIN(BC1001,$F$168)*$BJ$1,2),0)</f>
        <v>0</v>
      </c>
      <c r="BK1001" s="22">
        <f>IF(BW1000&gt;0,ROUND(MIN(BC1001,$F$168)*$BK$1,2),0)</f>
        <v>0</v>
      </c>
      <c r="BL1001" s="15">
        <f>IF(BW1000&gt;0,BF1001+SUM(BH1001:BK1001),0)</f>
        <v>0</v>
      </c>
      <c r="BM1001" s="22">
        <f>IF(BW1000&gt;0,ROUND(BL1001/12,2),0)</f>
        <v>0</v>
      </c>
      <c r="BN1001" s="9">
        <f>INT(BM1001)</f>
        <v>0</v>
      </c>
      <c r="BO1001" s="23">
        <f>INT((BM1001-BN1001)*10)/10</f>
        <v>0</v>
      </c>
      <c r="BP1001" s="17">
        <f>BM1001-BN1001-BO1001</f>
        <v>0</v>
      </c>
      <c r="BQ1001" s="23">
        <f>IF(OR(BP1001=0.05,BP1001=0),BP1001,IF(AND(BP1001&gt;0.051,BP1001&lt;0.1),0.1,IF(AND(BP1001&gt;0.001,BP1001&lt;0.05),0.05,BP1001)))</f>
        <v>0</v>
      </c>
      <c r="BR1001" s="23">
        <f>BN1001+BO1001+BQ1001</f>
        <v>0</v>
      </c>
      <c r="BS1001">
        <f>IF(BW1000&gt;0,BS1000,0)</f>
        <v>0</v>
      </c>
      <c r="BT1001" s="7">
        <f>SUM(BD1001:BE1001)+BR1001+BS1001</f>
        <v>0</v>
      </c>
      <c r="BU1001" s="7">
        <f>IF(AND(BT1001&gt;0,BT1002=0),BT1001,0)</f>
        <v>0</v>
      </c>
      <c r="BV1001" s="7">
        <f>IF(BW1000&gt;0,BV1000,0)</f>
        <v>0</v>
      </c>
      <c r="BW1001" s="7">
        <f>IF(ROUND(BT1001-BV1001,2)&gt;0,ROUND(BT1001-BV1001,2),0)</f>
        <v>0</v>
      </c>
      <c r="CB1001">
        <v>999</v>
      </c>
      <c r="CC1001" s="7">
        <f>IF(DB1000&gt;0,CC1000-1000,CC1000)</f>
        <v>0</v>
      </c>
      <c r="CD1001" s="20">
        <f>IF(DB1000&gt;0,ROUND(PMT($F$92/12,$F$96*12,-CC1001),5),0)</f>
        <v>0</v>
      </c>
      <c r="CE1001" s="15">
        <f>IF(DB1000&gt;0,ROUND(CC1001*$CE$1/1000,2),0)</f>
        <v>0</v>
      </c>
      <c r="CF1001" s="9">
        <f>INT(CE1001)</f>
        <v>0</v>
      </c>
      <c r="CG1001" s="23">
        <f>INT((CE1001-CF1001)*10)/10</f>
        <v>0</v>
      </c>
      <c r="CH1001" s="17">
        <f>CE1001-CF1001-CG1001</f>
        <v>0</v>
      </c>
      <c r="CI1001" s="23">
        <f>IF(OR(CH1001=0.05,CH1001=0),CH1001,IF(AND(CH1001&gt;0.051,CH1001&lt;0.1),0.1,IF(AND(CH1001&gt;0.001,CH1001&lt;0.05),0.05,CH1001)))</f>
        <v>0</v>
      </c>
      <c r="CJ1001" s="23">
        <f>CF1001+CG1001+CI1001</f>
        <v>0</v>
      </c>
      <c r="CK1001" s="15">
        <f>IF(DB1000&gt;0,ROUND($CD$1*$CK$1,2),0)</f>
        <v>0</v>
      </c>
      <c r="CL1001" s="22">
        <v>0</v>
      </c>
      <c r="CM1001" s="22">
        <f>IF(DB1000&gt;0,ROUND($CD$1*$CM$1,2),0)</f>
        <v>0</v>
      </c>
      <c r="CN1001" s="22">
        <f>IF(DB1000&gt;0,ROUND($CD$1*$CN$1,2),0)</f>
        <v>0</v>
      </c>
      <c r="CO1001" s="22">
        <f>IF(DB1000&gt;0,ROUND($CD$1*$CO$1,2),0)</f>
        <v>0</v>
      </c>
      <c r="CP1001" s="22">
        <f>IF(DB1000&gt;0,ROUND($CD$1*$CP$1,2),0)</f>
        <v>0</v>
      </c>
      <c r="CQ1001" s="15">
        <f>IF(DB1000&gt;0,CK1001+SUM(CM1001:CP1001),0)</f>
        <v>0</v>
      </c>
      <c r="CR1001" s="22">
        <f>IF(DB1000&gt;0,ROUND(CQ1001/12,2),0)</f>
        <v>0</v>
      </c>
      <c r="CS1001" s="9">
        <f>INT(CR1001)</f>
        <v>0</v>
      </c>
      <c r="CT1001" s="23">
        <f>INT((CR1001-CS1001)*10)/10</f>
        <v>0</v>
      </c>
      <c r="CU1001" s="17">
        <f>CR1001-CS1001-CT1001</f>
        <v>0</v>
      </c>
      <c r="CV1001" s="23">
        <f>IF(OR(CU1001=0.05,CU1001=0),CU1001,IF(AND(CU1001&gt;0.051,CU1001&lt;0.1),0.1,IF(AND(CU1001&gt;0.001,CU1001&lt;0.05),0.05,CU1001)))</f>
        <v>0</v>
      </c>
      <c r="CW1001" s="23">
        <f>CS1001+CT1001+CV1001</f>
        <v>0</v>
      </c>
      <c r="CX1001">
        <f>IF(DB1000&gt;0,CX1000,0)</f>
        <v>0</v>
      </c>
      <c r="CY1001" s="7">
        <f>ROUND(CD1001+CJ1001+CW1001+CX1001,2)</f>
        <v>0</v>
      </c>
      <c r="CZ1001" s="7">
        <f>IF(AND(CY1001&gt;0,CY1002=0),CY1001,0)</f>
        <v>0</v>
      </c>
      <c r="DA1001" s="7">
        <f>IF(DB1000&gt;0,DA1000,0)</f>
        <v>0</v>
      </c>
      <c r="DB1001" s="7">
        <f>IF(ROUND(CY1001-DA1001,2)&gt;0,ROUND(CY1001-DA1001,2),0)</f>
        <v>0</v>
      </c>
      <c r="EB1001">
        <v>999</v>
      </c>
      <c r="EC1001" s="7">
        <f>IF(FB1000&gt;0,EC1000-1000,EC1000)</f>
        <v>0</v>
      </c>
      <c r="ED1001" s="20">
        <f>IF(FB1000&gt;0,ROUND(PMT($F$92/12,$F$96*12,-EC1001),5),0)</f>
        <v>0</v>
      </c>
      <c r="EE1001" s="15">
        <f>IF(FB1000&gt;0,ROUND(EC1001*$EE$1/1000,2),0)</f>
        <v>0</v>
      </c>
      <c r="EF1001" s="9">
        <f>INT(EE1001)</f>
        <v>0</v>
      </c>
      <c r="EG1001" s="23">
        <f>INT((EE1001-EF1001)*10)/10</f>
        <v>0</v>
      </c>
      <c r="EH1001" s="17">
        <f>EE1001-EF1001-EG1001</f>
        <v>0</v>
      </c>
      <c r="EI1001" s="23">
        <f>IF(OR(EH1001=0.05,EH1001=0),EH1001,IF(AND(EH1001&gt;0.051,EH1001&lt;0.1),0.1,IF(AND(EH1001&gt;0.001,EH1001&lt;0.05),0.05,EH1001)))</f>
        <v>0</v>
      </c>
      <c r="EJ1001" s="23">
        <f>EF1001+EG1001+EI1001</f>
        <v>0</v>
      </c>
      <c r="EK1001" s="15">
        <f>IF(FB1000&gt;0,ROUND($ED$1*$EK$1,2),0)</f>
        <v>0</v>
      </c>
      <c r="EL1001" s="22">
        <v>0</v>
      </c>
      <c r="EM1001" s="22">
        <f>IF(FB1000&gt;0,ROUND($ED$1*$EM$1,0),0)</f>
        <v>0</v>
      </c>
      <c r="EN1001" s="22">
        <f>IF(FB1000&gt;0,ROUND($ED$1*$EN$1,2),0)</f>
        <v>0</v>
      </c>
      <c r="EO1001" s="22">
        <f>IF(FB1000&gt;0,ROUND($ED$1*$EO$1,2),0)</f>
        <v>0</v>
      </c>
      <c r="EP1001" s="22">
        <f>IF(FB1000&gt;0,ROUND($ED$1*$EP$1,2),0)</f>
        <v>0</v>
      </c>
      <c r="EQ1001" s="15">
        <f>IF(FB1000&gt;0,EK1001+SUM(EM1001:EP1001),0)</f>
        <v>0</v>
      </c>
      <c r="ER1001" s="22">
        <f>IF(FB1000&gt;0,ROUND(EQ1001/12,2),0)</f>
        <v>0</v>
      </c>
      <c r="ES1001" s="9">
        <f>INT(ER1001)</f>
        <v>0</v>
      </c>
      <c r="ET1001" s="23">
        <f>INT((ER1001-ES1001)*10)/10</f>
        <v>0</v>
      </c>
      <c r="EU1001" s="17">
        <f>ER1001-ES1001-ET1001</f>
        <v>0</v>
      </c>
      <c r="EV1001" s="23">
        <f>IF(OR(EU1001=0.05,EU1001=0),EU1001,IF(AND(EU1001&gt;0.051,EU1001&lt;0.1),0.1,IF(AND(EU1001&gt;0.001,EU1001&lt;0.05),0.05,EU1001)))</f>
        <v>0</v>
      </c>
      <c r="EW1001" s="23">
        <f>ES1001+ET1001+EV1001</f>
        <v>0</v>
      </c>
      <c r="EX1001">
        <f>IF(FB1000&gt;0,EX1000,0)</f>
        <v>0</v>
      </c>
      <c r="EY1001" s="7">
        <f>ROUND(ED1001+EJ1001+EW1001+EX1001,2)</f>
        <v>0</v>
      </c>
      <c r="EZ1001" s="7">
        <f>IF(AND(EY1001&gt;0,EY1002=0),EY1001,0)</f>
        <v>0</v>
      </c>
      <c r="FA1001" s="7">
        <f>IF(FB1000&gt;0,FA1000,0)</f>
        <v>0</v>
      </c>
      <c r="FB1001" s="7">
        <f>IF(ROUND(EY1001-FA1001,2)&gt;0,ROUND(EY1001-FA1001,2),0)</f>
        <v>0</v>
      </c>
      <c r="GB1001">
        <v>999</v>
      </c>
      <c r="GC1001" s="7">
        <f>IF(HB1000&gt;0,GC1000-1000,GC1000)</f>
        <v>0</v>
      </c>
      <c r="GD1001" s="20">
        <f>IF(HB1000&gt;0,ROUND(PMT($F$92/12,$F$96*12,-GC1001),5),0)</f>
        <v>0</v>
      </c>
      <c r="GE1001" s="15">
        <f>IF(HB1000&gt;0,ROUND(GC1001*$GE$1/1000,2),0)</f>
        <v>0</v>
      </c>
      <c r="GF1001" s="9">
        <f>INT(GE1001)</f>
        <v>0</v>
      </c>
      <c r="GG1001" s="23">
        <f>INT((GE1001-GF1001)*10)/10</f>
        <v>0</v>
      </c>
      <c r="GH1001" s="17">
        <f>GE1001-GF1001-GG1001</f>
        <v>0</v>
      </c>
      <c r="GI1001" s="23">
        <f>IF(OR(GH1001=0.05,GH1001=0),GH1001,IF(AND(GH1001&gt;0.051,GH1001&lt;0.1),0.1,IF(AND(GH1001&gt;0.001,GH1001&lt;0.05),0.05,GH1001)))</f>
        <v>0</v>
      </c>
      <c r="GJ1001" s="23">
        <f>GF1001+GG1001+GI1001</f>
        <v>0</v>
      </c>
      <c r="GK1001" s="15">
        <f>IF(HB1000&gt;0,ROUND($GD$1*$GK$1,2),0)</f>
        <v>0</v>
      </c>
      <c r="GL1001" s="22">
        <v>0</v>
      </c>
      <c r="GM1001" s="22">
        <f>IF(HB1000&gt;0,ROUND($GD$1*$GM$1,0),0)</f>
        <v>0</v>
      </c>
      <c r="GN1001" s="22">
        <f>IF(HB1000&gt;0,ROUND($GD$1*$GN$1,2),0)</f>
        <v>0</v>
      </c>
      <c r="GO1001" s="22">
        <f>IF(HB1000&gt;0,ROUND($GD$1*$GO$1,2),0)</f>
        <v>0</v>
      </c>
      <c r="GP1001" s="22">
        <f>IF(HB1000&gt;0,ROUND($GD$1*$GP$1,2),0)</f>
        <v>0</v>
      </c>
      <c r="GQ1001" s="15">
        <f>IF(HB1000&gt;0,GK1001+SUM(GM1001:GP1001),0)</f>
        <v>0</v>
      </c>
      <c r="GR1001" s="22">
        <f>IF(HB1000&gt;0,ROUND(GQ1001/12,2),0)</f>
        <v>0</v>
      </c>
      <c r="GS1001" s="9">
        <f>INT(GR1001)</f>
        <v>0</v>
      </c>
      <c r="GT1001" s="23">
        <f>INT((GR1001-GS1001)*10)/10</f>
        <v>0</v>
      </c>
      <c r="GU1001" s="17">
        <f>GR1001-GS1001-GT1001</f>
        <v>0</v>
      </c>
      <c r="GV1001" s="23">
        <f>IF(OR(GU1001=0.05,GU1001=0),GU1001,IF(AND(GU1001&gt;0.051,GU1001&lt;0.1),0.1,IF(AND(GU1001&gt;0.001,GU1001&lt;0.05),0.05,GU1001)))</f>
        <v>0</v>
      </c>
      <c r="GW1001" s="23">
        <f>GS1001+GT1001+GV1001</f>
        <v>0</v>
      </c>
      <c r="GX1001">
        <f>IF(HB1000&gt;0,GX1000,0)</f>
        <v>0</v>
      </c>
      <c r="GY1001" s="7">
        <f>ROUND(GD1001+GJ1001+GW1001+GX1001,2)</f>
        <v>0</v>
      </c>
      <c r="GZ1001" s="7">
        <f>IF(AND(GY1001&gt;0,GY1002=0),GY1001,0)</f>
        <v>0</v>
      </c>
      <c r="HA1001" s="7">
        <f>IF(HB1000&gt;0,HA1000,0)</f>
        <v>0</v>
      </c>
      <c r="HB1001" s="7">
        <f>IF(ROUND(GY1001-HA1001,2)&gt;0,ROUND(GY1001-HA1001,2),0)</f>
        <v>0</v>
      </c>
    </row>
    <row r="1002" spans="1:235">
      <c r="BB1002">
        <v>1000</v>
      </c>
      <c r="BC1002" s="7">
        <f>IF(BW1001&gt;0,BC1001-1000,BC1001)</f>
        <v>0</v>
      </c>
      <c r="BD1002" s="20">
        <f>IF(BW1001&gt;0,ROUND(PMT($F$92/12,$F$96*12,-BC1002),5),0)</f>
        <v>0</v>
      </c>
      <c r="BE1002" s="15">
        <f>IF(BW1001&gt;0,ROUND(BC1002*$E$1/1000,2),0)</f>
        <v>0</v>
      </c>
      <c r="BF1002" s="15">
        <f>IF(BW1001&gt;0,ROUND(MIN(BC1002,$F$168)*$BF$1,2),0)</f>
        <v>0</v>
      </c>
      <c r="BG1002" s="22">
        <v>0</v>
      </c>
      <c r="BH1002" s="22">
        <f>IF(BW1001&gt;0,ROUND(MIN(BC1002,$F$168)*$BH$1,0),0)</f>
        <v>0</v>
      </c>
      <c r="BI1002" s="22">
        <f>IF(BW1001&gt;0,ROUND(MIN(BC1002,$F$168)*$BI$1,2),0)</f>
        <v>0</v>
      </c>
      <c r="BJ1002" s="22">
        <f>IF(BW1001&gt;0,ROUND(MIN(BC1002,$F$168)*$BJ$1,2),0)</f>
        <v>0</v>
      </c>
      <c r="BK1002" s="22">
        <f>IF(BW1001&gt;0,ROUND(MIN(BC1002,$F$168)*$BK$1,2),0)</f>
        <v>0</v>
      </c>
      <c r="BL1002" s="15">
        <f>IF(BW1001&gt;0,BF1002+SUM(BH1002:BK1002),0)</f>
        <v>0</v>
      </c>
      <c r="BM1002" s="22">
        <f>IF(BW1001&gt;0,ROUND(BL1002/12,2),0)</f>
        <v>0</v>
      </c>
      <c r="BN1002" s="9">
        <f>INT(BM1002)</f>
        <v>0</v>
      </c>
      <c r="BO1002" s="23">
        <f>INT((BM1002-BN1002)*10)/10</f>
        <v>0</v>
      </c>
      <c r="BP1002" s="17">
        <f>BM1002-BN1002-BO1002</f>
        <v>0</v>
      </c>
      <c r="BQ1002" s="23">
        <f>IF(OR(BP1002=0.05,BP1002=0),BP1002,IF(AND(BP1002&gt;0.051,BP1002&lt;0.1),0.1,IF(AND(BP1002&gt;0.001,BP1002&lt;0.05),0.05,BP1002)))</f>
        <v>0</v>
      </c>
      <c r="BR1002" s="23">
        <f>BN1002+BO1002+BQ1002</f>
        <v>0</v>
      </c>
      <c r="BS1002">
        <f>IF(BW1001&gt;0,BS1001,0)</f>
        <v>0</v>
      </c>
      <c r="BT1002" s="7">
        <f>SUM(BD1002:BE1002)+BR1002+BS1002</f>
        <v>0</v>
      </c>
      <c r="BU1002" s="7">
        <f>IF(AND(BT1002&gt;0,BT1003=0),BT1002,0)</f>
        <v>0</v>
      </c>
      <c r="BV1002" s="7">
        <f>IF(BW1001&gt;0,BV1001,0)</f>
        <v>0</v>
      </c>
      <c r="BW1002" s="7">
        <f>IF(ROUND(BT1002-BV1002,2)&gt;0,ROUND(BT1002-BV1002,2),0)</f>
        <v>0</v>
      </c>
      <c r="CB1002">
        <v>1000</v>
      </c>
      <c r="CC1002" s="7">
        <f>IF(DB1001&gt;0,CC1001-1000,CC1001)</f>
        <v>0</v>
      </c>
      <c r="CD1002" s="20">
        <f>IF(DB1001&gt;0,ROUND(PMT($F$92/12,$F$96*12,-CC1002),5),0)</f>
        <v>0</v>
      </c>
      <c r="CE1002" s="15">
        <f>IF(DB1001&gt;0,ROUND(CC1002*$CE$1/1000,2),0)</f>
        <v>0</v>
      </c>
      <c r="CF1002" s="9">
        <f>INT(CE1002)</f>
        <v>0</v>
      </c>
      <c r="CG1002" s="23">
        <f>INT((CE1002-CF1002)*10)/10</f>
        <v>0</v>
      </c>
      <c r="CH1002" s="17">
        <f>CE1002-CF1002-CG1002</f>
        <v>0</v>
      </c>
      <c r="CI1002" s="23">
        <f>IF(OR(CH1002=0.05,CH1002=0),CH1002,IF(AND(CH1002&gt;0.051,CH1002&lt;0.1),0.1,IF(AND(CH1002&gt;0.001,CH1002&lt;0.05),0.05,CH1002)))</f>
        <v>0</v>
      </c>
      <c r="CJ1002" s="23">
        <f>CF1002+CG1002+CI1002</f>
        <v>0</v>
      </c>
      <c r="CK1002" s="15">
        <f>IF(DB1001&gt;0,ROUND($CD$1*$CK$1,2),0)</f>
        <v>0</v>
      </c>
      <c r="CL1002" s="22">
        <v>0</v>
      </c>
      <c r="CM1002" s="22">
        <f>IF(DB1001&gt;0,ROUND($CD$1*$CM$1,2),0)</f>
        <v>0</v>
      </c>
      <c r="CN1002" s="22">
        <f>IF(DB1001&gt;0,ROUND($CD$1*$CN$1,2),0)</f>
        <v>0</v>
      </c>
      <c r="CO1002" s="22">
        <f>IF(DB1001&gt;0,ROUND($CD$1*$CO$1,2),0)</f>
        <v>0</v>
      </c>
      <c r="CP1002" s="22">
        <f>IF(DB1001&gt;0,ROUND($CD$1*$CP$1,2),0)</f>
        <v>0</v>
      </c>
      <c r="CQ1002" s="15">
        <f>IF(DB1001&gt;0,CK1002+SUM(CM1002:CP1002),0)</f>
        <v>0</v>
      </c>
      <c r="CR1002" s="22">
        <f>IF(DB1001&gt;0,ROUND(CQ1002/12,2),0)</f>
        <v>0</v>
      </c>
      <c r="CS1002" s="9">
        <f>INT(CR1002)</f>
        <v>0</v>
      </c>
      <c r="CT1002" s="23">
        <f>INT((CR1002-CS1002)*10)/10</f>
        <v>0</v>
      </c>
      <c r="CU1002" s="17">
        <f>CR1002-CS1002-CT1002</f>
        <v>0</v>
      </c>
      <c r="CV1002" s="23">
        <f>IF(OR(CU1002=0.05,CU1002=0),CU1002,IF(AND(CU1002&gt;0.051,CU1002&lt;0.1),0.1,IF(AND(CU1002&gt;0.001,CU1002&lt;0.05),0.05,CU1002)))</f>
        <v>0</v>
      </c>
      <c r="CW1002" s="23">
        <f>CS1002+CT1002+CV1002</f>
        <v>0</v>
      </c>
      <c r="CX1002">
        <f>IF(DB1001&gt;0,CX1001,0)</f>
        <v>0</v>
      </c>
      <c r="CY1002" s="7">
        <f>ROUND(CD1002+CJ1002+CW1002+CX1002,2)</f>
        <v>0</v>
      </c>
      <c r="CZ1002" s="7">
        <f>IF(AND(CY1002&gt;0,CY1003=0),CY1002,0)</f>
        <v>0</v>
      </c>
      <c r="DA1002" s="7">
        <f>IF(DB1001&gt;0,DA1001,0)</f>
        <v>0</v>
      </c>
      <c r="DB1002" s="7">
        <f>IF(ROUND(CY1002-DA1002,2)&gt;0,ROUND(CY1002-DA1002,2),0)</f>
        <v>0</v>
      </c>
      <c r="EB1002">
        <v>1000</v>
      </c>
      <c r="EC1002" s="7">
        <f>IF(FB1001&gt;0,EC1001-1000,EC1001)</f>
        <v>0</v>
      </c>
      <c r="ED1002" s="20">
        <f>IF(FB1001&gt;0,ROUND(PMT($F$92/12,$F$96*12,-EC1002),5),0)</f>
        <v>0</v>
      </c>
      <c r="EE1002" s="15">
        <f>IF(FB1001&gt;0,ROUND(EC1002*$EE$1/1000,2),0)</f>
        <v>0</v>
      </c>
      <c r="EF1002" s="9">
        <f>INT(EE1002)</f>
        <v>0</v>
      </c>
      <c r="EG1002" s="23">
        <f>INT((EE1002-EF1002)*10)/10</f>
        <v>0</v>
      </c>
      <c r="EH1002" s="17">
        <f>EE1002-EF1002-EG1002</f>
        <v>0</v>
      </c>
      <c r="EI1002" s="23">
        <f>IF(OR(EH1002=0.05,EH1002=0),EH1002,IF(AND(EH1002&gt;0.051,EH1002&lt;0.1),0.1,IF(AND(EH1002&gt;0.001,EH1002&lt;0.05),0.05,EH1002)))</f>
        <v>0</v>
      </c>
      <c r="EJ1002" s="23">
        <f>EF1002+EG1002+EI1002</f>
        <v>0</v>
      </c>
      <c r="EK1002" s="15">
        <f>IF(FB1001&gt;0,ROUND($ED$1*$EK$1,2),0)</f>
        <v>0</v>
      </c>
      <c r="EL1002" s="22">
        <v>0</v>
      </c>
      <c r="EM1002" s="22">
        <f>IF(FB1001&gt;0,ROUND($ED$1*$EM$1,0),0)</f>
        <v>0</v>
      </c>
      <c r="EN1002" s="22">
        <f>IF(FB1001&gt;0,ROUND($ED$1*$EN$1,2),0)</f>
        <v>0</v>
      </c>
      <c r="EO1002" s="22">
        <f>IF(FB1001&gt;0,ROUND($ED$1*$EO$1,2),0)</f>
        <v>0</v>
      </c>
      <c r="EP1002" s="22">
        <f>IF(FB1001&gt;0,ROUND($ED$1*$EP$1,2),0)</f>
        <v>0</v>
      </c>
      <c r="EQ1002" s="15">
        <f>IF(FB1001&gt;0,EK1002+SUM(EM1002:EP1002),0)</f>
        <v>0</v>
      </c>
      <c r="ER1002" s="22">
        <f>IF(FB1001&gt;0,ROUND(EQ1002/12,2),0)</f>
        <v>0</v>
      </c>
      <c r="ES1002" s="9">
        <f>INT(ER1002)</f>
        <v>0</v>
      </c>
      <c r="ET1002" s="23">
        <f>INT((ER1002-ES1002)*10)/10</f>
        <v>0</v>
      </c>
      <c r="EU1002" s="17">
        <f>ER1002-ES1002-ET1002</f>
        <v>0</v>
      </c>
      <c r="EV1002" s="23">
        <f>IF(OR(EU1002=0.05,EU1002=0),EU1002,IF(AND(EU1002&gt;0.051,EU1002&lt;0.1),0.1,IF(AND(EU1002&gt;0.001,EU1002&lt;0.05),0.05,EU1002)))</f>
        <v>0</v>
      </c>
      <c r="EW1002" s="23">
        <f>ES1002+ET1002+EV1002</f>
        <v>0</v>
      </c>
      <c r="EX1002">
        <f>IF(FB1001&gt;0,EX1001,0)</f>
        <v>0</v>
      </c>
      <c r="EY1002" s="7">
        <f>ROUND(ED1002+EJ1002+EW1002+EX1002,2)</f>
        <v>0</v>
      </c>
      <c r="EZ1002" s="7">
        <f>IF(AND(EY1002&gt;0,EY1003=0),EY1002,0)</f>
        <v>0</v>
      </c>
      <c r="FA1002" s="7">
        <f>IF(FB1001&gt;0,FA1001,0)</f>
        <v>0</v>
      </c>
      <c r="FB1002" s="7">
        <f>IF(ROUND(EY1002-FA1002,2)&gt;0,ROUND(EY1002-FA1002,2),0)</f>
        <v>0</v>
      </c>
      <c r="GB1002">
        <v>1000</v>
      </c>
      <c r="GC1002" s="7">
        <f>IF(HB1001&gt;0,GC1001-1000,GC1001)</f>
        <v>0</v>
      </c>
      <c r="GD1002" s="20">
        <f>IF(HB1001&gt;0,ROUND(PMT($F$92/12,$F$96*12,-GC1002),5),0)</f>
        <v>0</v>
      </c>
      <c r="GE1002" s="15">
        <f>IF(HB1001&gt;0,ROUND(GC1002*$GE$1/1000,2),0)</f>
        <v>0</v>
      </c>
      <c r="GF1002" s="9">
        <f>INT(GE1002)</f>
        <v>0</v>
      </c>
      <c r="GG1002" s="23">
        <f>INT((GE1002-GF1002)*10)/10</f>
        <v>0</v>
      </c>
      <c r="GH1002" s="17">
        <f>GE1002-GF1002-GG1002</f>
        <v>0</v>
      </c>
      <c r="GI1002" s="23">
        <f>IF(OR(GH1002=0.05,GH1002=0),GH1002,IF(AND(GH1002&gt;0.051,GH1002&lt;0.1),0.1,IF(AND(GH1002&gt;0.001,GH1002&lt;0.05),0.05,GH1002)))</f>
        <v>0</v>
      </c>
      <c r="GJ1002" s="23">
        <f>GF1002+GG1002+GI1002</f>
        <v>0</v>
      </c>
      <c r="GK1002" s="15">
        <f>IF(HB1001&gt;0,ROUND($GD$1*$GK$1,2),0)</f>
        <v>0</v>
      </c>
      <c r="GL1002" s="22">
        <v>0</v>
      </c>
      <c r="GM1002" s="22">
        <f>IF(HB1001&gt;0,ROUND($GD$1*$GM$1,0),0)</f>
        <v>0</v>
      </c>
      <c r="GN1002" s="22">
        <f>IF(HB1001&gt;0,ROUND($GD$1*$GN$1,2),0)</f>
        <v>0</v>
      </c>
      <c r="GO1002" s="22">
        <f>IF(HB1001&gt;0,ROUND($GD$1*$GO$1,2),0)</f>
        <v>0</v>
      </c>
      <c r="GP1002" s="22">
        <f>IF(HB1001&gt;0,ROUND($GD$1*$GP$1,2),0)</f>
        <v>0</v>
      </c>
      <c r="GQ1002" s="15">
        <f>IF(HB1001&gt;0,GK1002+SUM(GM1002:GP1002),0)</f>
        <v>0</v>
      </c>
      <c r="GR1002" s="22">
        <f>IF(HB1001&gt;0,ROUND(GQ1002/12,2),0)</f>
        <v>0</v>
      </c>
      <c r="GS1002" s="9">
        <f>INT(GR1002)</f>
        <v>0</v>
      </c>
      <c r="GT1002" s="23">
        <f>INT((GR1002-GS1002)*10)/10</f>
        <v>0</v>
      </c>
      <c r="GU1002" s="17">
        <f>GR1002-GS1002-GT1002</f>
        <v>0</v>
      </c>
      <c r="GV1002" s="23">
        <f>IF(OR(GU1002=0.05,GU1002=0),GU1002,IF(AND(GU1002&gt;0.051,GU1002&lt;0.1),0.1,IF(AND(GU1002&gt;0.001,GU1002&lt;0.05),0.05,GU1002)))</f>
        <v>0</v>
      </c>
      <c r="GW1002" s="23">
        <f>GS1002+GT1002+GV1002</f>
        <v>0</v>
      </c>
      <c r="GX1002">
        <f>IF(HB1001&gt;0,GX1001,0)</f>
        <v>0</v>
      </c>
      <c r="GY1002" s="7">
        <f>ROUND(GD1002+GJ1002+GW1002+GX1002,2)</f>
        <v>0</v>
      </c>
      <c r="GZ1002" s="7">
        <f>IF(AND(GY1002&gt;0,GY1003=0),GY1002,0)</f>
        <v>0</v>
      </c>
      <c r="HA1002" s="7">
        <f>IF(HB1001&gt;0,HA1001,0)</f>
        <v>0</v>
      </c>
      <c r="HB1002" s="7">
        <f>IF(ROUND(GY1002-HA1002,2)&gt;0,ROUND(GY1002-HA1002,2),0)</f>
        <v>0</v>
      </c>
    </row>
    <row r="1003" spans="1:235">
      <c r="BB1003">
        <v>1001</v>
      </c>
      <c r="BC1003" s="7">
        <f>IF(BW1002&gt;0,BC1002-1000,BC1002)</f>
        <v>0</v>
      </c>
      <c r="BD1003" s="20">
        <f>IF(BW1002&gt;0,ROUND(PMT($F$92/12,$F$96*12,-BC1003),5),0)</f>
        <v>0</v>
      </c>
      <c r="BE1003" s="15">
        <f>IF(BW1002&gt;0,ROUND(BC1003*$E$1/1000,2),0)</f>
        <v>0</v>
      </c>
      <c r="BF1003" s="15">
        <f>IF(BW1002&gt;0,ROUND(MIN(BC1003,$F$168)*$BF$1,2),0)</f>
        <v>0</v>
      </c>
      <c r="BG1003" s="22">
        <v>0</v>
      </c>
      <c r="BH1003" s="22">
        <f>IF(BW1002&gt;0,ROUND(MIN(BC1003,$F$168)*$BH$1,0),0)</f>
        <v>0</v>
      </c>
      <c r="BI1003" s="22">
        <f>IF(BW1002&gt;0,ROUND(MIN(BC1003,$F$168)*$BI$1,2),0)</f>
        <v>0</v>
      </c>
      <c r="BJ1003" s="22">
        <f>IF(BW1002&gt;0,ROUND(MIN(BC1003,$F$168)*$BJ$1,2),0)</f>
        <v>0</v>
      </c>
      <c r="BK1003" s="22">
        <f>IF(BW1002&gt;0,ROUND(MIN(BC1003,$F$168)*$BK$1,2),0)</f>
        <v>0</v>
      </c>
      <c r="BL1003" s="15">
        <f>IF(BW1002&gt;0,BF1003+SUM(BH1003:BK1003),0)</f>
        <v>0</v>
      </c>
      <c r="BM1003" s="22">
        <f>IF(BW1002&gt;0,ROUND(BL1003/12,2),0)</f>
        <v>0</v>
      </c>
      <c r="BN1003" s="9">
        <f>INT(BM1003)</f>
        <v>0</v>
      </c>
      <c r="BO1003" s="23">
        <f>INT((BM1003-BN1003)*10)/10</f>
        <v>0</v>
      </c>
      <c r="BP1003" s="17">
        <f>BM1003-BN1003-BO1003</f>
        <v>0</v>
      </c>
      <c r="BQ1003" s="23">
        <f>IF(OR(BP1003=0.05,BP1003=0),BP1003,IF(AND(BP1003&gt;0.051,BP1003&lt;0.1),0.1,IF(AND(BP1003&gt;0.001,BP1003&lt;0.05),0.05,BP1003)))</f>
        <v>0</v>
      </c>
      <c r="BR1003" s="23">
        <f>BN1003+BO1003+BQ1003</f>
        <v>0</v>
      </c>
      <c r="BS1003">
        <f>IF(BW1002&gt;0,BS1002,0)</f>
        <v>0</v>
      </c>
      <c r="BT1003" s="7">
        <f>SUM(BD1003:BE1003)+BR1003+BS1003</f>
        <v>0</v>
      </c>
      <c r="BU1003" s="7">
        <f>IF(AND(BT1003&gt;0,BT1004=0),BT1003,0)</f>
        <v>0</v>
      </c>
      <c r="BV1003" s="7">
        <f>IF(BW1002&gt;0,BV1002,0)</f>
        <v>0</v>
      </c>
      <c r="BW1003" s="7">
        <f>IF(ROUND(BT1003-BV1003,2)&gt;0,ROUND(BT1003-BV1003,2),0)</f>
        <v>0</v>
      </c>
      <c r="CB1003">
        <v>1001</v>
      </c>
      <c r="CC1003" s="7">
        <f>IF(DB1002&gt;0,CC1002-1000,CC1002)</f>
        <v>0</v>
      </c>
      <c r="CD1003" s="20">
        <f>IF(DB1002&gt;0,ROUND(PMT($F$92/12,$F$96*12,-CC1003),5),0)</f>
        <v>0</v>
      </c>
      <c r="CE1003" s="15">
        <f>IF(DB1002&gt;0,ROUND(CC1003*$CE$1/1000,2),0)</f>
        <v>0</v>
      </c>
      <c r="CF1003" s="9">
        <f>INT(CE1003)</f>
        <v>0</v>
      </c>
      <c r="CG1003" s="23">
        <f>INT((CE1003-CF1003)*10)/10</f>
        <v>0</v>
      </c>
      <c r="CH1003" s="17">
        <f>CE1003-CF1003-CG1003</f>
        <v>0</v>
      </c>
      <c r="CI1003" s="23">
        <f>IF(OR(CH1003=0.05,CH1003=0),CH1003,IF(AND(CH1003&gt;0.051,CH1003&lt;0.1),0.1,IF(AND(CH1003&gt;0.001,CH1003&lt;0.05),0.05,CH1003)))</f>
        <v>0</v>
      </c>
      <c r="CJ1003" s="23">
        <f>CF1003+CG1003+CI1003</f>
        <v>0</v>
      </c>
      <c r="CK1003" s="15">
        <f>IF(DB1002&gt;0,ROUND($CD$1*$CK$1,2),0)</f>
        <v>0</v>
      </c>
      <c r="CL1003" s="22">
        <v>0</v>
      </c>
      <c r="CM1003" s="22">
        <f>IF(DB1002&gt;0,ROUND($CD$1*$CM$1,2),0)</f>
        <v>0</v>
      </c>
      <c r="CN1003" s="22">
        <f>IF(DB1002&gt;0,ROUND($CD$1*$CN$1,2),0)</f>
        <v>0</v>
      </c>
      <c r="CO1003" s="22">
        <f>IF(DB1002&gt;0,ROUND($CD$1*$CO$1,2),0)</f>
        <v>0</v>
      </c>
      <c r="CP1003" s="22">
        <f>IF(DB1002&gt;0,ROUND($CD$1*$CP$1,2),0)</f>
        <v>0</v>
      </c>
      <c r="CQ1003" s="15">
        <f>IF(DB1002&gt;0,CK1003+SUM(CM1003:CP1003),0)</f>
        <v>0</v>
      </c>
      <c r="CR1003" s="22">
        <f>IF(DB1002&gt;0,ROUND(CQ1003/12,2),0)</f>
        <v>0</v>
      </c>
      <c r="CS1003" s="9">
        <f>INT(CR1003)</f>
        <v>0</v>
      </c>
      <c r="CT1003" s="23">
        <f>INT((CR1003-CS1003)*10)/10</f>
        <v>0</v>
      </c>
      <c r="CU1003" s="17">
        <f>CR1003-CS1003-CT1003</f>
        <v>0</v>
      </c>
      <c r="CV1003" s="23">
        <f>IF(OR(CU1003=0.05,CU1003=0),CU1003,IF(AND(CU1003&gt;0.051,CU1003&lt;0.1),0.1,IF(AND(CU1003&gt;0.001,CU1003&lt;0.05),0.05,CU1003)))</f>
        <v>0</v>
      </c>
      <c r="CW1003" s="23">
        <f>CS1003+CT1003+CV1003</f>
        <v>0</v>
      </c>
      <c r="CX1003">
        <f>IF(DB1002&gt;0,CX1002,0)</f>
        <v>0</v>
      </c>
      <c r="CY1003" s="7">
        <f>ROUND(CD1003+CJ1003+CW1003+CX1003,2)</f>
        <v>0</v>
      </c>
      <c r="CZ1003" s="7">
        <f>IF(AND(CY1003&gt;0,CY1004=0),CY1003,0)</f>
        <v>0</v>
      </c>
      <c r="DA1003" s="7">
        <f>IF(DB1002&gt;0,DA1002,0)</f>
        <v>0</v>
      </c>
      <c r="DB1003" s="7">
        <f>IF(ROUND(CY1003-DA1003,2)&gt;0,ROUND(CY1003-DA1003,2),0)</f>
        <v>0</v>
      </c>
      <c r="EB1003">
        <v>1001</v>
      </c>
      <c r="EC1003" s="7">
        <f>IF(FB1002&gt;0,EC1002-1000,EC1002)</f>
        <v>0</v>
      </c>
      <c r="ED1003" s="20">
        <f>IF(FB1002&gt;0,ROUND(PMT($F$92/12,$F$96*12,-EC1003),5),0)</f>
        <v>0</v>
      </c>
      <c r="EE1003" s="15">
        <f>IF(FB1002&gt;0,ROUND(EC1003*$EE$1/1000,2),0)</f>
        <v>0</v>
      </c>
      <c r="EF1003" s="9">
        <f>INT(EE1003)</f>
        <v>0</v>
      </c>
      <c r="EG1003" s="23">
        <f>INT((EE1003-EF1003)*10)/10</f>
        <v>0</v>
      </c>
      <c r="EH1003" s="17">
        <f>EE1003-EF1003-EG1003</f>
        <v>0</v>
      </c>
      <c r="EI1003" s="23">
        <f>IF(OR(EH1003=0.05,EH1003=0),EH1003,IF(AND(EH1003&gt;0.051,EH1003&lt;0.1),0.1,IF(AND(EH1003&gt;0.001,EH1003&lt;0.05),0.05,EH1003)))</f>
        <v>0</v>
      </c>
      <c r="EJ1003" s="23">
        <f>EF1003+EG1003+EI1003</f>
        <v>0</v>
      </c>
      <c r="EK1003" s="15">
        <f>IF(FB1002&gt;0,ROUND($ED$1*$EK$1,2),0)</f>
        <v>0</v>
      </c>
      <c r="EL1003" s="22">
        <v>0</v>
      </c>
      <c r="EM1003" s="22">
        <f>IF(FB1002&gt;0,ROUND($ED$1*$EM$1,0),0)</f>
        <v>0</v>
      </c>
      <c r="EN1003" s="22">
        <f>IF(FB1002&gt;0,ROUND($ED$1*$EN$1,2),0)</f>
        <v>0</v>
      </c>
      <c r="EO1003" s="22">
        <f>IF(FB1002&gt;0,ROUND($ED$1*$EO$1,2),0)</f>
        <v>0</v>
      </c>
      <c r="EP1003" s="22">
        <f>IF(FB1002&gt;0,ROUND($ED$1*$EP$1,2),0)</f>
        <v>0</v>
      </c>
      <c r="EQ1003" s="15">
        <f>IF(FB1002&gt;0,EK1003+SUM(EM1003:EP1003),0)</f>
        <v>0</v>
      </c>
      <c r="ER1003" s="22">
        <f>IF(FB1002&gt;0,ROUND(EQ1003/12,2),0)</f>
        <v>0</v>
      </c>
      <c r="ES1003" s="9">
        <f>INT(ER1003)</f>
        <v>0</v>
      </c>
      <c r="ET1003" s="23">
        <f>INT((ER1003-ES1003)*10)/10</f>
        <v>0</v>
      </c>
      <c r="EU1003" s="17">
        <f>ER1003-ES1003-ET1003</f>
        <v>0</v>
      </c>
      <c r="EV1003" s="23">
        <f>IF(OR(EU1003=0.05,EU1003=0),EU1003,IF(AND(EU1003&gt;0.051,EU1003&lt;0.1),0.1,IF(AND(EU1003&gt;0.001,EU1003&lt;0.05),0.05,EU1003)))</f>
        <v>0</v>
      </c>
      <c r="EW1003" s="23">
        <f>ES1003+ET1003+EV1003</f>
        <v>0</v>
      </c>
      <c r="EX1003">
        <f>IF(FB1002&gt;0,EX1002,0)</f>
        <v>0</v>
      </c>
      <c r="EY1003" s="7">
        <f>ROUND(ED1003+EJ1003+EW1003+EX1003,2)</f>
        <v>0</v>
      </c>
      <c r="EZ1003" s="7">
        <f>IF(AND(EY1003&gt;0,EY1004=0),EY1003,0)</f>
        <v>0</v>
      </c>
      <c r="FA1003" s="7">
        <f>IF(FB1002&gt;0,FA1002,0)</f>
        <v>0</v>
      </c>
      <c r="FB1003" s="7">
        <f>IF(ROUND(EY1003-FA1003,2)&gt;0,ROUND(EY1003-FA1003,2),0)</f>
        <v>0</v>
      </c>
      <c r="GB1003">
        <v>1001</v>
      </c>
      <c r="GC1003" s="7">
        <f>IF(HB1002&gt;0,GC1002-1000,GC1002)</f>
        <v>0</v>
      </c>
      <c r="GD1003" s="20">
        <f>IF(HB1002&gt;0,ROUND(PMT($F$92/12,$F$96*12,-GC1003),5),0)</f>
        <v>0</v>
      </c>
      <c r="GE1003" s="15">
        <f>IF(HB1002&gt;0,ROUND(GC1003*$GE$1/1000,2),0)</f>
        <v>0</v>
      </c>
      <c r="GF1003" s="9">
        <f>INT(GE1003)</f>
        <v>0</v>
      </c>
      <c r="GG1003" s="23">
        <f>INT((GE1003-GF1003)*10)/10</f>
        <v>0</v>
      </c>
      <c r="GH1003" s="17">
        <f>GE1003-GF1003-GG1003</f>
        <v>0</v>
      </c>
      <c r="GI1003" s="23">
        <f>IF(OR(GH1003=0.05,GH1003=0),GH1003,IF(AND(GH1003&gt;0.051,GH1003&lt;0.1),0.1,IF(AND(GH1003&gt;0.001,GH1003&lt;0.05),0.05,GH1003)))</f>
        <v>0</v>
      </c>
      <c r="GJ1003" s="23">
        <f>GF1003+GG1003+GI1003</f>
        <v>0</v>
      </c>
      <c r="GK1003" s="15">
        <f>IF(HB1002&gt;0,ROUND($GD$1*$GK$1,2),0)</f>
        <v>0</v>
      </c>
      <c r="GL1003" s="22">
        <v>0</v>
      </c>
      <c r="GM1003" s="22">
        <f>IF(HB1002&gt;0,ROUND($GD$1*$GM$1,0),0)</f>
        <v>0</v>
      </c>
      <c r="GN1003" s="22">
        <f>IF(HB1002&gt;0,ROUND($GD$1*$GN$1,2),0)</f>
        <v>0</v>
      </c>
      <c r="GO1003" s="22">
        <f>IF(HB1002&gt;0,ROUND($GD$1*$GO$1,2),0)</f>
        <v>0</v>
      </c>
      <c r="GP1003" s="22">
        <f>IF(HB1002&gt;0,ROUND($GD$1*$GP$1,2),0)</f>
        <v>0</v>
      </c>
      <c r="GQ1003" s="15">
        <f>IF(HB1002&gt;0,GK1003+SUM(GM1003:GP1003),0)</f>
        <v>0</v>
      </c>
      <c r="GR1003" s="22">
        <f>IF(HB1002&gt;0,ROUND(GQ1003/12,2),0)</f>
        <v>0</v>
      </c>
      <c r="GS1003" s="9">
        <f>INT(GR1003)</f>
        <v>0</v>
      </c>
      <c r="GT1003" s="23">
        <f>INT((GR1003-GS1003)*10)/10</f>
        <v>0</v>
      </c>
      <c r="GU1003" s="17">
        <f>GR1003-GS1003-GT1003</f>
        <v>0</v>
      </c>
      <c r="GV1003" s="23">
        <f>IF(OR(GU1003=0.05,GU1003=0),GU1003,IF(AND(GU1003&gt;0.051,GU1003&lt;0.1),0.1,IF(AND(GU1003&gt;0.001,GU1003&lt;0.05),0.05,GU1003)))</f>
        <v>0</v>
      </c>
      <c r="GW1003" s="23">
        <f>GS1003+GT1003+GV1003</f>
        <v>0</v>
      </c>
      <c r="GX1003">
        <f>IF(HB1002&gt;0,GX1002,0)</f>
        <v>0</v>
      </c>
      <c r="GY1003" s="7">
        <f>ROUND(GD1003+GJ1003+GW1003+GX1003,2)</f>
        <v>0</v>
      </c>
      <c r="GZ1003" s="7">
        <f>IF(AND(GY1003&gt;0,GY1004=0),GY1003,0)</f>
        <v>0</v>
      </c>
      <c r="HA1003" s="7">
        <f>IF(HB1002&gt;0,HA1002,0)</f>
        <v>0</v>
      </c>
      <c r="HB1003" s="7">
        <f>IF(ROUND(GY1003-HA1003,2)&gt;0,ROUND(GY1003-HA1003,2),0)</f>
        <v>0</v>
      </c>
    </row>
    <row r="1004" spans="1:235">
      <c r="BB1004">
        <v>1002</v>
      </c>
      <c r="BC1004" s="7">
        <f>IF(BW1003&gt;0,BC1003-1000,BC1003)</f>
        <v>0</v>
      </c>
      <c r="BD1004" s="20">
        <f>IF(BW1003&gt;0,ROUND(PMT($F$92/12,$F$96*12,-BC1004),5),0)</f>
        <v>0</v>
      </c>
      <c r="BE1004" s="15">
        <f>IF(BW1003&gt;0,ROUND(BC1004*$E$1/1000,2),0)</f>
        <v>0</v>
      </c>
      <c r="BF1004" s="15">
        <f>IF(BW1003&gt;0,ROUND(MIN(BC1004,$F$168)*$BF$1,2),0)</f>
        <v>0</v>
      </c>
      <c r="BG1004" s="22">
        <v>0</v>
      </c>
      <c r="BH1004" s="22">
        <f>IF(BW1003&gt;0,ROUND(MIN(BC1004,$F$168)*$BH$1,0),0)</f>
        <v>0</v>
      </c>
      <c r="BI1004" s="22">
        <f>IF(BW1003&gt;0,ROUND(MIN(BC1004,$F$168)*$BI$1,2),0)</f>
        <v>0</v>
      </c>
      <c r="BJ1004" s="22">
        <f>IF(BW1003&gt;0,ROUND(MIN(BC1004,$F$168)*$BJ$1,2),0)</f>
        <v>0</v>
      </c>
      <c r="BK1004" s="22">
        <f>IF(BW1003&gt;0,ROUND(MIN(BC1004,$F$168)*$BK$1,2),0)</f>
        <v>0</v>
      </c>
      <c r="BL1004" s="15">
        <f>IF(BW1003&gt;0,BF1004+SUM(BH1004:BK1004),0)</f>
        <v>0</v>
      </c>
      <c r="BM1004" s="22">
        <f>IF(BW1003&gt;0,ROUND(BL1004/12,2),0)</f>
        <v>0</v>
      </c>
      <c r="BN1004" s="9">
        <f>INT(BM1004)</f>
        <v>0</v>
      </c>
      <c r="BO1004" s="23">
        <f>INT((BM1004-BN1004)*10)/10</f>
        <v>0</v>
      </c>
      <c r="BP1004" s="17">
        <f>BM1004-BN1004-BO1004</f>
        <v>0</v>
      </c>
      <c r="BQ1004" s="23">
        <f>IF(OR(BP1004=0.05,BP1004=0),BP1004,IF(AND(BP1004&gt;0.051,BP1004&lt;0.1),0.1,IF(AND(BP1004&gt;0.001,BP1004&lt;0.05),0.05,BP1004)))</f>
        <v>0</v>
      </c>
      <c r="BR1004" s="23">
        <f>BN1004+BO1004+BQ1004</f>
        <v>0</v>
      </c>
      <c r="BS1004">
        <f>IF(BW1003&gt;0,BS1003,0)</f>
        <v>0</v>
      </c>
      <c r="BT1004" s="7">
        <f>SUM(BD1004:BE1004)+BR1004+BS1004</f>
        <v>0</v>
      </c>
      <c r="BU1004" s="7">
        <f>IF(AND(BT1004&gt;0,BT1005=0),BT1004,0)</f>
        <v>0</v>
      </c>
      <c r="BV1004" s="7">
        <f>IF(BW1003&gt;0,BV1003,0)</f>
        <v>0</v>
      </c>
      <c r="BW1004" s="7">
        <f>IF(ROUND(BT1004-BV1004,2)&gt;0,ROUND(BT1004-BV1004,2),0)</f>
        <v>0</v>
      </c>
      <c r="CB1004">
        <v>1002</v>
      </c>
      <c r="CC1004" s="7">
        <f>IF(DB1003&gt;0,CC1003-1000,CC1003)</f>
        <v>0</v>
      </c>
      <c r="CD1004" s="20">
        <f>IF(DB1003&gt;0,ROUND(PMT($F$92/12,$F$96*12,-CC1004),5),0)</f>
        <v>0</v>
      </c>
      <c r="CE1004" s="15">
        <f>IF(DB1003&gt;0,ROUND(CC1004*$CE$1/1000,2),0)</f>
        <v>0</v>
      </c>
      <c r="CF1004" s="9">
        <f>INT(CE1004)</f>
        <v>0</v>
      </c>
      <c r="CG1004" s="23">
        <f>INT((CE1004-CF1004)*10)/10</f>
        <v>0</v>
      </c>
      <c r="CH1004" s="17">
        <f>CE1004-CF1004-CG1004</f>
        <v>0</v>
      </c>
      <c r="CI1004" s="23">
        <f>IF(OR(CH1004=0.05,CH1004=0),CH1004,IF(AND(CH1004&gt;0.051,CH1004&lt;0.1),0.1,IF(AND(CH1004&gt;0.001,CH1004&lt;0.05),0.05,CH1004)))</f>
        <v>0</v>
      </c>
      <c r="CJ1004" s="23">
        <f>CF1004+CG1004+CI1004</f>
        <v>0</v>
      </c>
      <c r="CK1004" s="15">
        <f>IF(DB1003&gt;0,ROUND($CD$1*$CK$1,2),0)</f>
        <v>0</v>
      </c>
      <c r="CL1004" s="22">
        <v>0</v>
      </c>
      <c r="CM1004" s="22">
        <f>IF(DB1003&gt;0,ROUND($CD$1*$CM$1,2),0)</f>
        <v>0</v>
      </c>
      <c r="CN1004" s="22">
        <f>IF(DB1003&gt;0,ROUND($CD$1*$CN$1,2),0)</f>
        <v>0</v>
      </c>
      <c r="CO1004" s="22">
        <f>IF(DB1003&gt;0,ROUND($CD$1*$CO$1,2),0)</f>
        <v>0</v>
      </c>
      <c r="CP1004" s="22">
        <f>IF(DB1003&gt;0,ROUND($CD$1*$CP$1,2),0)</f>
        <v>0</v>
      </c>
      <c r="CQ1004" s="15">
        <f>IF(DB1003&gt;0,CK1004+SUM(CM1004:CP1004),0)</f>
        <v>0</v>
      </c>
      <c r="CR1004" s="22">
        <f>IF(DB1003&gt;0,ROUND(CQ1004/12,2),0)</f>
        <v>0</v>
      </c>
      <c r="CS1004" s="9">
        <f>INT(CR1004)</f>
        <v>0</v>
      </c>
      <c r="CT1004" s="23">
        <f>INT((CR1004-CS1004)*10)/10</f>
        <v>0</v>
      </c>
      <c r="CU1004" s="17">
        <f>CR1004-CS1004-CT1004</f>
        <v>0</v>
      </c>
      <c r="CV1004" s="23">
        <f>IF(OR(CU1004=0.05,CU1004=0),CU1004,IF(AND(CU1004&gt;0.051,CU1004&lt;0.1),0.1,IF(AND(CU1004&gt;0.001,CU1004&lt;0.05),0.05,CU1004)))</f>
        <v>0</v>
      </c>
      <c r="CW1004" s="23">
        <f>CS1004+CT1004+CV1004</f>
        <v>0</v>
      </c>
      <c r="CX1004">
        <f>IF(DB1003&gt;0,CX1003,0)</f>
        <v>0</v>
      </c>
      <c r="CY1004" s="7">
        <f>ROUND(CD1004+CJ1004+CW1004+CX1004,2)</f>
        <v>0</v>
      </c>
      <c r="CZ1004" s="7">
        <f>IF(AND(CY1004&gt;0,CY1005=0),CY1004,0)</f>
        <v>0</v>
      </c>
      <c r="DA1004" s="7">
        <f>IF(DB1003&gt;0,DA1003,0)</f>
        <v>0</v>
      </c>
      <c r="DB1004" s="7">
        <f>IF(ROUND(CY1004-DA1004,2)&gt;0,ROUND(CY1004-DA1004,2),0)</f>
        <v>0</v>
      </c>
      <c r="EB1004">
        <v>1002</v>
      </c>
      <c r="EC1004" s="7">
        <f>IF(FB1003&gt;0,EC1003-1000,EC1003)</f>
        <v>0</v>
      </c>
      <c r="ED1004" s="20">
        <f>IF(FB1003&gt;0,ROUND(PMT($F$92/12,$F$96*12,-EC1004),5),0)</f>
        <v>0</v>
      </c>
      <c r="EE1004" s="15">
        <f>IF(FB1003&gt;0,ROUND(EC1004*$EE$1/1000,2),0)</f>
        <v>0</v>
      </c>
      <c r="EF1004" s="9">
        <f>INT(EE1004)</f>
        <v>0</v>
      </c>
      <c r="EG1004" s="23">
        <f>INT((EE1004-EF1004)*10)/10</f>
        <v>0</v>
      </c>
      <c r="EH1004" s="17">
        <f>EE1004-EF1004-EG1004</f>
        <v>0</v>
      </c>
      <c r="EI1004" s="23">
        <f>IF(OR(EH1004=0.05,EH1004=0),EH1004,IF(AND(EH1004&gt;0.051,EH1004&lt;0.1),0.1,IF(AND(EH1004&gt;0.001,EH1004&lt;0.05),0.05,EH1004)))</f>
        <v>0</v>
      </c>
      <c r="EJ1004" s="23">
        <f>EF1004+EG1004+EI1004</f>
        <v>0</v>
      </c>
      <c r="EK1004" s="15">
        <f>IF(FB1003&gt;0,ROUND($ED$1*$EK$1,2),0)</f>
        <v>0</v>
      </c>
      <c r="EL1004" s="22">
        <v>0</v>
      </c>
      <c r="EM1004" s="22">
        <f>IF(FB1003&gt;0,ROUND($ED$1*$EM$1,0),0)</f>
        <v>0</v>
      </c>
      <c r="EN1004" s="22">
        <f>IF(FB1003&gt;0,ROUND($ED$1*$EN$1,2),0)</f>
        <v>0</v>
      </c>
      <c r="EO1004" s="22">
        <f>IF(FB1003&gt;0,ROUND($ED$1*$EO$1,2),0)</f>
        <v>0</v>
      </c>
      <c r="EP1004" s="22">
        <f>IF(FB1003&gt;0,ROUND($ED$1*$EP$1,2),0)</f>
        <v>0</v>
      </c>
      <c r="EQ1004" s="15">
        <f>IF(FB1003&gt;0,EK1004+SUM(EM1004:EP1004),0)</f>
        <v>0</v>
      </c>
      <c r="ER1004" s="22">
        <f>IF(FB1003&gt;0,ROUND(EQ1004/12,2),0)</f>
        <v>0</v>
      </c>
      <c r="ES1004" s="9">
        <f>INT(ER1004)</f>
        <v>0</v>
      </c>
      <c r="ET1004" s="23">
        <f>INT((ER1004-ES1004)*10)/10</f>
        <v>0</v>
      </c>
      <c r="EU1004" s="17">
        <f>ER1004-ES1004-ET1004</f>
        <v>0</v>
      </c>
      <c r="EV1004" s="23">
        <f>IF(OR(EU1004=0.05,EU1004=0),EU1004,IF(AND(EU1004&gt;0.051,EU1004&lt;0.1),0.1,IF(AND(EU1004&gt;0.001,EU1004&lt;0.05),0.05,EU1004)))</f>
        <v>0</v>
      </c>
      <c r="EW1004" s="23">
        <f>ES1004+ET1004+EV1004</f>
        <v>0</v>
      </c>
      <c r="EX1004">
        <f>IF(FB1003&gt;0,EX1003,0)</f>
        <v>0</v>
      </c>
      <c r="EY1004" s="7">
        <f>ROUND(ED1004+EJ1004+EW1004+EX1004,2)</f>
        <v>0</v>
      </c>
      <c r="EZ1004" s="7">
        <f>IF(AND(EY1004&gt;0,EY1005=0),EY1004,0)</f>
        <v>0</v>
      </c>
      <c r="FA1004" s="7">
        <f>IF(FB1003&gt;0,FA1003,0)</f>
        <v>0</v>
      </c>
      <c r="FB1004" s="7">
        <f>IF(ROUND(EY1004-FA1004,2)&gt;0,ROUND(EY1004-FA1004,2),0)</f>
        <v>0</v>
      </c>
      <c r="GB1004">
        <v>1002</v>
      </c>
      <c r="GC1004" s="7">
        <f>IF(HB1003&gt;0,GC1003-1000,GC1003)</f>
        <v>0</v>
      </c>
      <c r="GD1004" s="20">
        <f>IF(HB1003&gt;0,ROUND(PMT($F$92/12,$F$96*12,-GC1004),5),0)</f>
        <v>0</v>
      </c>
      <c r="GE1004" s="15">
        <f>IF(HB1003&gt;0,ROUND(GC1004*$GE$1/1000,2),0)</f>
        <v>0</v>
      </c>
      <c r="GF1004" s="9">
        <f>INT(GE1004)</f>
        <v>0</v>
      </c>
      <c r="GG1004" s="23">
        <f>INT((GE1004-GF1004)*10)/10</f>
        <v>0</v>
      </c>
      <c r="GH1004" s="17">
        <f>GE1004-GF1004-GG1004</f>
        <v>0</v>
      </c>
      <c r="GI1004" s="23">
        <f>IF(OR(GH1004=0.05,GH1004=0),GH1004,IF(AND(GH1004&gt;0.051,GH1004&lt;0.1),0.1,IF(AND(GH1004&gt;0.001,GH1004&lt;0.05),0.05,GH1004)))</f>
        <v>0</v>
      </c>
      <c r="GJ1004" s="23">
        <f>GF1004+GG1004+GI1004</f>
        <v>0</v>
      </c>
      <c r="GK1004" s="15">
        <f>IF(HB1003&gt;0,ROUND($GD$1*$GK$1,2),0)</f>
        <v>0</v>
      </c>
      <c r="GL1004" s="22">
        <v>0</v>
      </c>
      <c r="GM1004" s="22">
        <f>IF(HB1003&gt;0,ROUND($GD$1*$GM$1,0),0)</f>
        <v>0</v>
      </c>
      <c r="GN1004" s="22">
        <f>IF(HB1003&gt;0,ROUND($GD$1*$GN$1,2),0)</f>
        <v>0</v>
      </c>
      <c r="GO1004" s="22">
        <f>IF(HB1003&gt;0,ROUND($GD$1*$GO$1,2),0)</f>
        <v>0</v>
      </c>
      <c r="GP1004" s="22">
        <f>IF(HB1003&gt;0,ROUND($GD$1*$GP$1,2),0)</f>
        <v>0</v>
      </c>
      <c r="GQ1004" s="15">
        <f>IF(HB1003&gt;0,GK1004+SUM(GM1004:GP1004),0)</f>
        <v>0</v>
      </c>
      <c r="GR1004" s="22">
        <f>IF(HB1003&gt;0,ROUND(GQ1004/12,2),0)</f>
        <v>0</v>
      </c>
      <c r="GS1004" s="9">
        <f>INT(GR1004)</f>
        <v>0</v>
      </c>
      <c r="GT1004" s="23">
        <f>INT((GR1004-GS1004)*10)/10</f>
        <v>0</v>
      </c>
      <c r="GU1004" s="17">
        <f>GR1004-GS1004-GT1004</f>
        <v>0</v>
      </c>
      <c r="GV1004" s="23">
        <f>IF(OR(GU1004=0.05,GU1004=0),GU1004,IF(AND(GU1004&gt;0.051,GU1004&lt;0.1),0.1,IF(AND(GU1004&gt;0.001,GU1004&lt;0.05),0.05,GU1004)))</f>
        <v>0</v>
      </c>
      <c r="GW1004" s="23">
        <f>GS1004+GT1004+GV1004</f>
        <v>0</v>
      </c>
      <c r="GX1004">
        <f>IF(HB1003&gt;0,GX1003,0)</f>
        <v>0</v>
      </c>
      <c r="GY1004" s="7">
        <f>ROUND(GD1004+GJ1004+GW1004+GX1004,2)</f>
        <v>0</v>
      </c>
      <c r="GZ1004" s="7">
        <f>IF(AND(GY1004&gt;0,GY1005=0),GY1004,0)</f>
        <v>0</v>
      </c>
      <c r="HA1004" s="7">
        <f>IF(HB1003&gt;0,HA1003,0)</f>
        <v>0</v>
      </c>
      <c r="HB1004" s="7">
        <f>IF(ROUND(GY1004-HA1004,2)&gt;0,ROUND(GY1004-HA1004,2),0)</f>
        <v>0</v>
      </c>
    </row>
    <row r="1005" spans="1:235">
      <c r="BB1005">
        <v>1003</v>
      </c>
      <c r="BC1005" s="7">
        <f>IF(BW1004&gt;0,BC1004-1000,BC1004)</f>
        <v>0</v>
      </c>
      <c r="BD1005" s="20">
        <f>IF(BW1004&gt;0,ROUND(PMT($F$92/12,$F$96*12,-BC1005),5),0)</f>
        <v>0</v>
      </c>
      <c r="BE1005" s="15">
        <f>IF(BW1004&gt;0,ROUND(BC1005*$E$1/1000,2),0)</f>
        <v>0</v>
      </c>
      <c r="BF1005" s="15">
        <f>IF(BW1004&gt;0,ROUND(MIN(BC1005,$F$168)*$BF$1,2),0)</f>
        <v>0</v>
      </c>
      <c r="BG1005" s="22">
        <v>0</v>
      </c>
      <c r="BH1005" s="22">
        <f>IF(BW1004&gt;0,ROUND(MIN(BC1005,$F$168)*$BH$1,0),0)</f>
        <v>0</v>
      </c>
      <c r="BI1005" s="22">
        <f>IF(BW1004&gt;0,ROUND(MIN(BC1005,$F$168)*$BI$1,2),0)</f>
        <v>0</v>
      </c>
      <c r="BJ1005" s="22">
        <f>IF(BW1004&gt;0,ROUND(MIN(BC1005,$F$168)*$BJ$1,2),0)</f>
        <v>0</v>
      </c>
      <c r="BK1005" s="22">
        <f>IF(BW1004&gt;0,ROUND(MIN(BC1005,$F$168)*$BK$1,2),0)</f>
        <v>0</v>
      </c>
      <c r="BL1005" s="15">
        <f>IF(BW1004&gt;0,BF1005+SUM(BH1005:BK1005),0)</f>
        <v>0</v>
      </c>
      <c r="BM1005" s="22">
        <f>IF(BW1004&gt;0,ROUND(BL1005/12,2),0)</f>
        <v>0</v>
      </c>
      <c r="BN1005" s="9">
        <f>INT(BM1005)</f>
        <v>0</v>
      </c>
      <c r="BO1005" s="23">
        <f>INT((BM1005-BN1005)*10)/10</f>
        <v>0</v>
      </c>
      <c r="BP1005" s="17">
        <f>BM1005-BN1005-BO1005</f>
        <v>0</v>
      </c>
      <c r="BQ1005" s="23">
        <f>IF(OR(BP1005=0.05,BP1005=0),BP1005,IF(AND(BP1005&gt;0.051,BP1005&lt;0.1),0.1,IF(AND(BP1005&gt;0.001,BP1005&lt;0.05),0.05,BP1005)))</f>
        <v>0</v>
      </c>
      <c r="BR1005" s="23">
        <f>BN1005+BO1005+BQ1005</f>
        <v>0</v>
      </c>
      <c r="BS1005">
        <f>IF(BW1004&gt;0,BS1004,0)</f>
        <v>0</v>
      </c>
      <c r="BT1005" s="7">
        <f>SUM(BD1005:BE1005)+BR1005+BS1005</f>
        <v>0</v>
      </c>
      <c r="BU1005" s="7">
        <f>IF(AND(BT1005&gt;0,BT1006=0),BT1005,0)</f>
        <v>0</v>
      </c>
      <c r="BV1005" s="7">
        <f>IF(BW1004&gt;0,BV1004,0)</f>
        <v>0</v>
      </c>
      <c r="BW1005" s="7">
        <f>IF(ROUND(BT1005-BV1005,2)&gt;0,ROUND(BT1005-BV1005,2),0)</f>
        <v>0</v>
      </c>
      <c r="CB1005">
        <v>1003</v>
      </c>
      <c r="CC1005" s="7">
        <f>IF(DB1004&gt;0,CC1004-1000,CC1004)</f>
        <v>0</v>
      </c>
      <c r="CD1005" s="20">
        <f>IF(DB1004&gt;0,ROUND(PMT($F$92/12,$F$96*12,-CC1005),5),0)</f>
        <v>0</v>
      </c>
      <c r="CE1005" s="15">
        <f>IF(DB1004&gt;0,ROUND(CC1005*$CE$1/1000,2),0)</f>
        <v>0</v>
      </c>
      <c r="CF1005" s="9">
        <f>INT(CE1005)</f>
        <v>0</v>
      </c>
      <c r="CG1005" s="23">
        <f>INT((CE1005-CF1005)*10)/10</f>
        <v>0</v>
      </c>
      <c r="CH1005" s="17">
        <f>CE1005-CF1005-CG1005</f>
        <v>0</v>
      </c>
      <c r="CI1005" s="23">
        <f>IF(OR(CH1005=0.05,CH1005=0),CH1005,IF(AND(CH1005&gt;0.051,CH1005&lt;0.1),0.1,IF(AND(CH1005&gt;0.001,CH1005&lt;0.05),0.05,CH1005)))</f>
        <v>0</v>
      </c>
      <c r="CJ1005" s="23">
        <f>CF1005+CG1005+CI1005</f>
        <v>0</v>
      </c>
      <c r="CK1005" s="15">
        <f>IF(DB1004&gt;0,ROUND($CD$1*$CK$1,2),0)</f>
        <v>0</v>
      </c>
      <c r="CL1005" s="22">
        <v>0</v>
      </c>
      <c r="CM1005" s="22">
        <f>IF(DB1004&gt;0,ROUND($CD$1*$CM$1,2),0)</f>
        <v>0</v>
      </c>
      <c r="CN1005" s="22">
        <f>IF(DB1004&gt;0,ROUND($CD$1*$CN$1,2),0)</f>
        <v>0</v>
      </c>
      <c r="CO1005" s="22">
        <f>IF(DB1004&gt;0,ROUND($CD$1*$CO$1,2),0)</f>
        <v>0</v>
      </c>
      <c r="CP1005" s="22">
        <f>IF(DB1004&gt;0,ROUND($CD$1*$CP$1,2),0)</f>
        <v>0</v>
      </c>
      <c r="CQ1005" s="15">
        <f>IF(DB1004&gt;0,CK1005+SUM(CM1005:CP1005),0)</f>
        <v>0</v>
      </c>
      <c r="CR1005" s="22">
        <f>IF(DB1004&gt;0,ROUND(CQ1005/12,2),0)</f>
        <v>0</v>
      </c>
      <c r="CS1005" s="9">
        <f>INT(CR1005)</f>
        <v>0</v>
      </c>
      <c r="CT1005" s="23">
        <f>INT((CR1005-CS1005)*10)/10</f>
        <v>0</v>
      </c>
      <c r="CU1005" s="17">
        <f>CR1005-CS1005-CT1005</f>
        <v>0</v>
      </c>
      <c r="CV1005" s="23">
        <f>IF(OR(CU1005=0.05,CU1005=0),CU1005,IF(AND(CU1005&gt;0.051,CU1005&lt;0.1),0.1,IF(AND(CU1005&gt;0.001,CU1005&lt;0.05),0.05,CU1005)))</f>
        <v>0</v>
      </c>
      <c r="CW1005" s="23">
        <f>CS1005+CT1005+CV1005</f>
        <v>0</v>
      </c>
      <c r="CX1005">
        <f>IF(DB1004&gt;0,CX1004,0)</f>
        <v>0</v>
      </c>
      <c r="CY1005" s="7">
        <f>ROUND(CD1005+CJ1005+CW1005+CX1005,2)</f>
        <v>0</v>
      </c>
      <c r="CZ1005" s="7">
        <f>IF(AND(CY1005&gt;0,CY1006=0),CY1005,0)</f>
        <v>0</v>
      </c>
      <c r="DA1005" s="7">
        <f>IF(DB1004&gt;0,DA1004,0)</f>
        <v>0</v>
      </c>
      <c r="DB1005" s="7">
        <f>IF(ROUND(CY1005-DA1005,2)&gt;0,ROUND(CY1005-DA1005,2),0)</f>
        <v>0</v>
      </c>
      <c r="EB1005">
        <v>1003</v>
      </c>
      <c r="EC1005" s="7">
        <f>IF(FB1004&gt;0,EC1004-1000,EC1004)</f>
        <v>0</v>
      </c>
      <c r="ED1005" s="20">
        <f>IF(FB1004&gt;0,ROUND(PMT($F$92/12,$F$96*12,-EC1005),5),0)</f>
        <v>0</v>
      </c>
      <c r="EE1005" s="15">
        <f>IF(FB1004&gt;0,ROUND(EC1005*$EE$1/1000,2),0)</f>
        <v>0</v>
      </c>
      <c r="EF1005" s="9">
        <f>INT(EE1005)</f>
        <v>0</v>
      </c>
      <c r="EG1005" s="23">
        <f>INT((EE1005-EF1005)*10)/10</f>
        <v>0</v>
      </c>
      <c r="EH1005" s="17">
        <f>EE1005-EF1005-EG1005</f>
        <v>0</v>
      </c>
      <c r="EI1005" s="23">
        <f>IF(OR(EH1005=0.05,EH1005=0),EH1005,IF(AND(EH1005&gt;0.051,EH1005&lt;0.1),0.1,IF(AND(EH1005&gt;0.001,EH1005&lt;0.05),0.05,EH1005)))</f>
        <v>0</v>
      </c>
      <c r="EJ1005" s="23">
        <f>EF1005+EG1005+EI1005</f>
        <v>0</v>
      </c>
      <c r="EK1005" s="15">
        <f>IF(FB1004&gt;0,ROUND($ED$1*$EK$1,2),0)</f>
        <v>0</v>
      </c>
      <c r="EL1005" s="22">
        <v>0</v>
      </c>
      <c r="EM1005" s="22">
        <f>IF(FB1004&gt;0,ROUND($ED$1*$EM$1,0),0)</f>
        <v>0</v>
      </c>
      <c r="EN1005" s="22">
        <f>IF(FB1004&gt;0,ROUND($ED$1*$EN$1,2),0)</f>
        <v>0</v>
      </c>
      <c r="EO1005" s="22">
        <f>IF(FB1004&gt;0,ROUND($ED$1*$EO$1,2),0)</f>
        <v>0</v>
      </c>
      <c r="EP1005" s="22">
        <f>IF(FB1004&gt;0,ROUND($ED$1*$EP$1,2),0)</f>
        <v>0</v>
      </c>
      <c r="EQ1005" s="15">
        <f>IF(FB1004&gt;0,EK1005+SUM(EM1005:EP1005),0)</f>
        <v>0</v>
      </c>
      <c r="ER1005" s="22">
        <f>IF(FB1004&gt;0,ROUND(EQ1005/12,2),0)</f>
        <v>0</v>
      </c>
      <c r="ES1005" s="9">
        <f>INT(ER1005)</f>
        <v>0</v>
      </c>
      <c r="ET1005" s="23">
        <f>INT((ER1005-ES1005)*10)/10</f>
        <v>0</v>
      </c>
      <c r="EU1005" s="17">
        <f>ER1005-ES1005-ET1005</f>
        <v>0</v>
      </c>
      <c r="EV1005" s="23">
        <f>IF(OR(EU1005=0.05,EU1005=0),EU1005,IF(AND(EU1005&gt;0.051,EU1005&lt;0.1),0.1,IF(AND(EU1005&gt;0.001,EU1005&lt;0.05),0.05,EU1005)))</f>
        <v>0</v>
      </c>
      <c r="EW1005" s="23">
        <f>ES1005+ET1005+EV1005</f>
        <v>0</v>
      </c>
      <c r="EX1005">
        <f>IF(FB1004&gt;0,EX1004,0)</f>
        <v>0</v>
      </c>
      <c r="EY1005" s="7">
        <f>ROUND(ED1005+EJ1005+EW1005+EX1005,2)</f>
        <v>0</v>
      </c>
      <c r="EZ1005" s="7">
        <f>IF(AND(EY1005&gt;0,EY1006=0),EY1005,0)</f>
        <v>0</v>
      </c>
      <c r="FA1005" s="7">
        <f>IF(FB1004&gt;0,FA1004,0)</f>
        <v>0</v>
      </c>
      <c r="FB1005" s="7">
        <f>IF(ROUND(EY1005-FA1005,2)&gt;0,ROUND(EY1005-FA1005,2),0)</f>
        <v>0</v>
      </c>
      <c r="GB1005">
        <v>1003</v>
      </c>
      <c r="GC1005" s="7">
        <f>IF(HB1004&gt;0,GC1004-1000,GC1004)</f>
        <v>0</v>
      </c>
      <c r="GD1005" s="20">
        <f>IF(HB1004&gt;0,ROUND(PMT($F$92/12,$F$96*12,-GC1005),5),0)</f>
        <v>0</v>
      </c>
      <c r="GE1005" s="15">
        <f>IF(HB1004&gt;0,ROUND(GC1005*$GE$1/1000,2),0)</f>
        <v>0</v>
      </c>
      <c r="GF1005" s="9">
        <f>INT(GE1005)</f>
        <v>0</v>
      </c>
      <c r="GG1005" s="23">
        <f>INT((GE1005-GF1005)*10)/10</f>
        <v>0</v>
      </c>
      <c r="GH1005" s="17">
        <f>GE1005-GF1005-GG1005</f>
        <v>0</v>
      </c>
      <c r="GI1005" s="23">
        <f>IF(OR(GH1005=0.05,GH1005=0),GH1005,IF(AND(GH1005&gt;0.051,GH1005&lt;0.1),0.1,IF(AND(GH1005&gt;0.001,GH1005&lt;0.05),0.05,GH1005)))</f>
        <v>0</v>
      </c>
      <c r="GJ1005" s="23">
        <f>GF1005+GG1005+GI1005</f>
        <v>0</v>
      </c>
      <c r="GK1005" s="15">
        <f>IF(HB1004&gt;0,ROUND($GD$1*$GK$1,2),0)</f>
        <v>0</v>
      </c>
      <c r="GL1005" s="22">
        <v>0</v>
      </c>
      <c r="GM1005" s="22">
        <f>IF(HB1004&gt;0,ROUND($GD$1*$GM$1,0),0)</f>
        <v>0</v>
      </c>
      <c r="GN1005" s="22">
        <f>IF(HB1004&gt;0,ROUND($GD$1*$GN$1,2),0)</f>
        <v>0</v>
      </c>
      <c r="GO1005" s="22">
        <f>IF(HB1004&gt;0,ROUND($GD$1*$GO$1,2),0)</f>
        <v>0</v>
      </c>
      <c r="GP1005" s="22">
        <f>IF(HB1004&gt;0,ROUND($GD$1*$GP$1,2),0)</f>
        <v>0</v>
      </c>
      <c r="GQ1005" s="15">
        <f>IF(HB1004&gt;0,GK1005+SUM(GM1005:GP1005),0)</f>
        <v>0</v>
      </c>
      <c r="GR1005" s="22">
        <f>IF(HB1004&gt;0,ROUND(GQ1005/12,2),0)</f>
        <v>0</v>
      </c>
      <c r="GS1005" s="9">
        <f>INT(GR1005)</f>
        <v>0</v>
      </c>
      <c r="GT1005" s="23">
        <f>INT((GR1005-GS1005)*10)/10</f>
        <v>0</v>
      </c>
      <c r="GU1005" s="17">
        <f>GR1005-GS1005-GT1005</f>
        <v>0</v>
      </c>
      <c r="GV1005" s="23">
        <f>IF(OR(GU1005=0.05,GU1005=0),GU1005,IF(AND(GU1005&gt;0.051,GU1005&lt;0.1),0.1,IF(AND(GU1005&gt;0.001,GU1005&lt;0.05),0.05,GU1005)))</f>
        <v>0</v>
      </c>
      <c r="GW1005" s="23">
        <f>GS1005+GT1005+GV1005</f>
        <v>0</v>
      </c>
      <c r="GX1005">
        <f>IF(HB1004&gt;0,GX1004,0)</f>
        <v>0</v>
      </c>
      <c r="GY1005" s="7">
        <f>ROUND(GD1005+GJ1005+GW1005+GX1005,2)</f>
        <v>0</v>
      </c>
      <c r="GZ1005" s="7">
        <f>IF(AND(GY1005&gt;0,GY1006=0),GY1005,0)</f>
        <v>0</v>
      </c>
      <c r="HA1005" s="7">
        <f>IF(HB1004&gt;0,HA1004,0)</f>
        <v>0</v>
      </c>
      <c r="HB1005" s="7">
        <f>IF(ROUND(GY1005-HA1005,2)&gt;0,ROUND(GY1005-HA1005,2),0)</f>
        <v>0</v>
      </c>
    </row>
    <row r="1006" spans="1:235">
      <c r="BB1006">
        <v>1004</v>
      </c>
      <c r="BC1006" s="7">
        <f>IF(BW1005&gt;0,BC1005-1000,BC1005)</f>
        <v>0</v>
      </c>
      <c r="BD1006" s="20">
        <f>IF(BW1005&gt;0,ROUND(PMT($F$92/12,$F$96*12,-BC1006),5),0)</f>
        <v>0</v>
      </c>
      <c r="BE1006" s="15">
        <f>IF(BW1005&gt;0,ROUND(BC1006*$E$1/1000,2),0)</f>
        <v>0</v>
      </c>
      <c r="BF1006" s="15">
        <f>IF(BW1005&gt;0,ROUND(MIN(BC1006,$F$168)*$BF$1,2),0)</f>
        <v>0</v>
      </c>
      <c r="BG1006" s="22">
        <v>0</v>
      </c>
      <c r="BH1006" s="22">
        <f>IF(BW1005&gt;0,ROUND(MIN(BC1006,$F$168)*$BH$1,0),0)</f>
        <v>0</v>
      </c>
      <c r="BI1006" s="22">
        <f>IF(BW1005&gt;0,ROUND(MIN(BC1006,$F$168)*$BI$1,2),0)</f>
        <v>0</v>
      </c>
      <c r="BJ1006" s="22">
        <f>IF(BW1005&gt;0,ROUND(MIN(BC1006,$F$168)*$BJ$1,2),0)</f>
        <v>0</v>
      </c>
      <c r="BK1006" s="22">
        <f>IF(BW1005&gt;0,ROUND(MIN(BC1006,$F$168)*$BK$1,2),0)</f>
        <v>0</v>
      </c>
      <c r="BL1006" s="15">
        <f>IF(BW1005&gt;0,BF1006+SUM(BH1006:BK1006),0)</f>
        <v>0</v>
      </c>
      <c r="BM1006" s="22">
        <f>IF(BW1005&gt;0,ROUND(BL1006/12,2),0)</f>
        <v>0</v>
      </c>
      <c r="BN1006" s="9">
        <f>INT(BM1006)</f>
        <v>0</v>
      </c>
      <c r="BO1006" s="23">
        <f>INT((BM1006-BN1006)*10)/10</f>
        <v>0</v>
      </c>
      <c r="BP1006" s="17">
        <f>BM1006-BN1006-BO1006</f>
        <v>0</v>
      </c>
      <c r="BQ1006" s="23">
        <f>IF(OR(BP1006=0.05,BP1006=0),BP1006,IF(AND(BP1006&gt;0.051,BP1006&lt;0.1),0.1,IF(AND(BP1006&gt;0.001,BP1006&lt;0.05),0.05,BP1006)))</f>
        <v>0</v>
      </c>
      <c r="BR1006" s="23">
        <f>BN1006+BO1006+BQ1006</f>
        <v>0</v>
      </c>
      <c r="BS1006">
        <f>IF(BW1005&gt;0,BS1005,0)</f>
        <v>0</v>
      </c>
      <c r="BT1006" s="7">
        <f>SUM(BD1006:BE1006)+BR1006+BS1006</f>
        <v>0</v>
      </c>
      <c r="BU1006" s="7">
        <f>IF(AND(BT1006&gt;0,BT1007=0),BT1006,0)</f>
        <v>0</v>
      </c>
      <c r="BV1006" s="7">
        <f>IF(BW1005&gt;0,BV1005,0)</f>
        <v>0</v>
      </c>
      <c r="BW1006" s="7">
        <f>IF(ROUND(BT1006-BV1006,2)&gt;0,ROUND(BT1006-BV1006,2),0)</f>
        <v>0</v>
      </c>
      <c r="CB1006">
        <v>1004</v>
      </c>
      <c r="CC1006" s="7">
        <f>IF(DB1005&gt;0,CC1005-1000,CC1005)</f>
        <v>0</v>
      </c>
      <c r="CD1006" s="20">
        <f>IF(DB1005&gt;0,ROUND(PMT($F$92/12,$F$96*12,-CC1006),5),0)</f>
        <v>0</v>
      </c>
      <c r="CE1006" s="15">
        <f>IF(DB1005&gt;0,ROUND(CC1006*$CE$1/1000,2),0)</f>
        <v>0</v>
      </c>
      <c r="CF1006" s="9">
        <f>INT(CE1006)</f>
        <v>0</v>
      </c>
      <c r="CG1006" s="23">
        <f>INT((CE1006-CF1006)*10)/10</f>
        <v>0</v>
      </c>
      <c r="CH1006" s="17">
        <f>CE1006-CF1006-CG1006</f>
        <v>0</v>
      </c>
      <c r="CI1006" s="23">
        <f>IF(OR(CH1006=0.05,CH1006=0),CH1006,IF(AND(CH1006&gt;0.051,CH1006&lt;0.1),0.1,IF(AND(CH1006&gt;0.001,CH1006&lt;0.05),0.05,CH1006)))</f>
        <v>0</v>
      </c>
      <c r="CJ1006" s="23">
        <f>CF1006+CG1006+CI1006</f>
        <v>0</v>
      </c>
      <c r="CK1006" s="15">
        <f>IF(DB1005&gt;0,ROUND($CD$1*$CK$1,2),0)</f>
        <v>0</v>
      </c>
      <c r="CL1006" s="22">
        <v>0</v>
      </c>
      <c r="CM1006" s="22">
        <f>IF(DB1005&gt;0,ROUND($CD$1*$CM$1,2),0)</f>
        <v>0</v>
      </c>
      <c r="CN1006" s="22">
        <f>IF(DB1005&gt;0,ROUND($CD$1*$CN$1,2),0)</f>
        <v>0</v>
      </c>
      <c r="CO1006" s="22">
        <f>IF(DB1005&gt;0,ROUND($CD$1*$CO$1,2),0)</f>
        <v>0</v>
      </c>
      <c r="CP1006" s="22">
        <f>IF(DB1005&gt;0,ROUND($CD$1*$CP$1,2),0)</f>
        <v>0</v>
      </c>
      <c r="CQ1006" s="15">
        <f>IF(DB1005&gt;0,CK1006+SUM(CM1006:CP1006),0)</f>
        <v>0</v>
      </c>
      <c r="CR1006" s="22">
        <f>IF(DB1005&gt;0,ROUND(CQ1006/12,2),0)</f>
        <v>0</v>
      </c>
      <c r="CS1006" s="9">
        <f>INT(CR1006)</f>
        <v>0</v>
      </c>
      <c r="CT1006" s="23">
        <f>INT((CR1006-CS1006)*10)/10</f>
        <v>0</v>
      </c>
      <c r="CU1006" s="17">
        <f>CR1006-CS1006-CT1006</f>
        <v>0</v>
      </c>
      <c r="CV1006" s="23">
        <f>IF(OR(CU1006=0.05,CU1006=0),CU1006,IF(AND(CU1006&gt;0.051,CU1006&lt;0.1),0.1,IF(AND(CU1006&gt;0.001,CU1006&lt;0.05),0.05,CU1006)))</f>
        <v>0</v>
      </c>
      <c r="CW1006" s="23">
        <f>CS1006+CT1006+CV1006</f>
        <v>0</v>
      </c>
      <c r="CX1006">
        <f>IF(DB1005&gt;0,CX1005,0)</f>
        <v>0</v>
      </c>
      <c r="CY1006" s="7">
        <f>ROUND(CD1006+CJ1006+CW1006+CX1006,2)</f>
        <v>0</v>
      </c>
      <c r="CZ1006" s="7">
        <f>IF(AND(CY1006&gt;0,CY1007=0),CY1006,0)</f>
        <v>0</v>
      </c>
      <c r="DA1006" s="7">
        <f>IF(DB1005&gt;0,DA1005,0)</f>
        <v>0</v>
      </c>
      <c r="DB1006" s="7">
        <f>IF(ROUND(CY1006-DA1006,2)&gt;0,ROUND(CY1006-DA1006,2),0)</f>
        <v>0</v>
      </c>
      <c r="EB1006">
        <v>1004</v>
      </c>
      <c r="EC1006" s="7">
        <f>IF(FB1005&gt;0,EC1005-1000,EC1005)</f>
        <v>0</v>
      </c>
      <c r="ED1006" s="20">
        <f>IF(FB1005&gt;0,ROUND(PMT($F$92/12,$F$96*12,-EC1006),5),0)</f>
        <v>0</v>
      </c>
      <c r="EE1006" s="15">
        <f>IF(FB1005&gt;0,ROUND(EC1006*$EE$1/1000,2),0)</f>
        <v>0</v>
      </c>
      <c r="EF1006" s="9">
        <f>INT(EE1006)</f>
        <v>0</v>
      </c>
      <c r="EG1006" s="23">
        <f>INT((EE1006-EF1006)*10)/10</f>
        <v>0</v>
      </c>
      <c r="EH1006" s="17">
        <f>EE1006-EF1006-EG1006</f>
        <v>0</v>
      </c>
      <c r="EI1006" s="23">
        <f>IF(OR(EH1006=0.05,EH1006=0),EH1006,IF(AND(EH1006&gt;0.051,EH1006&lt;0.1),0.1,IF(AND(EH1006&gt;0.001,EH1006&lt;0.05),0.05,EH1006)))</f>
        <v>0</v>
      </c>
      <c r="EJ1006" s="23">
        <f>EF1006+EG1006+EI1006</f>
        <v>0</v>
      </c>
      <c r="EK1006" s="15">
        <f>IF(FB1005&gt;0,ROUND($ED$1*$EK$1,2),0)</f>
        <v>0</v>
      </c>
      <c r="EL1006" s="22">
        <v>0</v>
      </c>
      <c r="EM1006" s="22">
        <f>IF(FB1005&gt;0,ROUND($ED$1*$EM$1,0),0)</f>
        <v>0</v>
      </c>
      <c r="EN1006" s="22">
        <f>IF(FB1005&gt;0,ROUND($ED$1*$EN$1,2),0)</f>
        <v>0</v>
      </c>
      <c r="EO1006" s="22">
        <f>IF(FB1005&gt;0,ROUND($ED$1*$EO$1,2),0)</f>
        <v>0</v>
      </c>
      <c r="EP1006" s="22">
        <f>IF(FB1005&gt;0,ROUND($ED$1*$EP$1,2),0)</f>
        <v>0</v>
      </c>
      <c r="EQ1006" s="15">
        <f>IF(FB1005&gt;0,EK1006+SUM(EM1006:EP1006),0)</f>
        <v>0</v>
      </c>
      <c r="ER1006" s="22">
        <f>IF(FB1005&gt;0,ROUND(EQ1006/12,2),0)</f>
        <v>0</v>
      </c>
      <c r="ES1006" s="9">
        <f>INT(ER1006)</f>
        <v>0</v>
      </c>
      <c r="ET1006" s="23">
        <f>INT((ER1006-ES1006)*10)/10</f>
        <v>0</v>
      </c>
      <c r="EU1006" s="17">
        <f>ER1006-ES1006-ET1006</f>
        <v>0</v>
      </c>
      <c r="EV1006" s="23">
        <f>IF(OR(EU1006=0.05,EU1006=0),EU1006,IF(AND(EU1006&gt;0.051,EU1006&lt;0.1),0.1,IF(AND(EU1006&gt;0.001,EU1006&lt;0.05),0.05,EU1006)))</f>
        <v>0</v>
      </c>
      <c r="EW1006" s="23">
        <f>ES1006+ET1006+EV1006</f>
        <v>0</v>
      </c>
      <c r="EX1006">
        <f>IF(FB1005&gt;0,EX1005,0)</f>
        <v>0</v>
      </c>
      <c r="EY1006" s="7">
        <f>ROUND(ED1006+EJ1006+EW1006+EX1006,2)</f>
        <v>0</v>
      </c>
      <c r="EZ1006" s="7">
        <f>IF(AND(EY1006&gt;0,EY1007=0),EY1006,0)</f>
        <v>0</v>
      </c>
      <c r="FA1006" s="7">
        <f>IF(FB1005&gt;0,FA1005,0)</f>
        <v>0</v>
      </c>
      <c r="FB1006" s="7">
        <f>IF(ROUND(EY1006-FA1006,2)&gt;0,ROUND(EY1006-FA1006,2),0)</f>
        <v>0</v>
      </c>
      <c r="GB1006">
        <v>1004</v>
      </c>
      <c r="GC1006" s="7">
        <f>IF(HB1005&gt;0,GC1005-1000,GC1005)</f>
        <v>0</v>
      </c>
      <c r="GD1006" s="20">
        <f>IF(HB1005&gt;0,ROUND(PMT($F$92/12,$F$96*12,-GC1006),5),0)</f>
        <v>0</v>
      </c>
      <c r="GE1006" s="15">
        <f>IF(HB1005&gt;0,ROUND(GC1006*$GE$1/1000,2),0)</f>
        <v>0</v>
      </c>
      <c r="GF1006" s="9">
        <f>INT(GE1006)</f>
        <v>0</v>
      </c>
      <c r="GG1006" s="23">
        <f>INT((GE1006-GF1006)*10)/10</f>
        <v>0</v>
      </c>
      <c r="GH1006" s="17">
        <f>GE1006-GF1006-GG1006</f>
        <v>0</v>
      </c>
      <c r="GI1006" s="23">
        <f>IF(OR(GH1006=0.05,GH1006=0),GH1006,IF(AND(GH1006&gt;0.051,GH1006&lt;0.1),0.1,IF(AND(GH1006&gt;0.001,GH1006&lt;0.05),0.05,GH1006)))</f>
        <v>0</v>
      </c>
      <c r="GJ1006" s="23">
        <f>GF1006+GG1006+GI1006</f>
        <v>0</v>
      </c>
      <c r="GK1006" s="15">
        <f>IF(HB1005&gt;0,ROUND($GD$1*$GK$1,2),0)</f>
        <v>0</v>
      </c>
      <c r="GL1006" s="22">
        <v>0</v>
      </c>
      <c r="GM1006" s="22">
        <f>IF(HB1005&gt;0,ROUND($GD$1*$GM$1,0),0)</f>
        <v>0</v>
      </c>
      <c r="GN1006" s="22">
        <f>IF(HB1005&gt;0,ROUND($GD$1*$GN$1,2),0)</f>
        <v>0</v>
      </c>
      <c r="GO1006" s="22">
        <f>IF(HB1005&gt;0,ROUND($GD$1*$GO$1,2),0)</f>
        <v>0</v>
      </c>
      <c r="GP1006" s="22">
        <f>IF(HB1005&gt;0,ROUND($GD$1*$GP$1,2),0)</f>
        <v>0</v>
      </c>
      <c r="GQ1006" s="15">
        <f>IF(HB1005&gt;0,GK1006+SUM(GM1006:GP1006),0)</f>
        <v>0</v>
      </c>
      <c r="GR1006" s="22">
        <f>IF(HB1005&gt;0,ROUND(GQ1006/12,2),0)</f>
        <v>0</v>
      </c>
      <c r="GS1006" s="9">
        <f>INT(GR1006)</f>
        <v>0</v>
      </c>
      <c r="GT1006" s="23">
        <f>INT((GR1006-GS1006)*10)/10</f>
        <v>0</v>
      </c>
      <c r="GU1006" s="17">
        <f>GR1006-GS1006-GT1006</f>
        <v>0</v>
      </c>
      <c r="GV1006" s="23">
        <f>IF(OR(GU1006=0.05,GU1006=0),GU1006,IF(AND(GU1006&gt;0.051,GU1006&lt;0.1),0.1,IF(AND(GU1006&gt;0.001,GU1006&lt;0.05),0.05,GU1006)))</f>
        <v>0</v>
      </c>
      <c r="GW1006" s="23">
        <f>GS1006+GT1006+GV1006</f>
        <v>0</v>
      </c>
      <c r="GX1006">
        <f>IF(HB1005&gt;0,GX1005,0)</f>
        <v>0</v>
      </c>
      <c r="GY1006" s="7">
        <f>ROUND(GD1006+GJ1006+GW1006+GX1006,2)</f>
        <v>0</v>
      </c>
      <c r="GZ1006" s="7">
        <f>IF(AND(GY1006&gt;0,GY1007=0),GY1006,0)</f>
        <v>0</v>
      </c>
      <c r="HA1006" s="7">
        <f>IF(HB1005&gt;0,HA1005,0)</f>
        <v>0</v>
      </c>
      <c r="HB1006" s="7">
        <f>IF(ROUND(GY1006-HA1006,2)&gt;0,ROUND(GY1006-HA1006,2),0)</f>
        <v>0</v>
      </c>
    </row>
    <row r="1007" spans="1:235">
      <c r="BB1007">
        <v>1005</v>
      </c>
      <c r="BC1007" s="7">
        <f>IF(BW1006&gt;0,BC1006-1000,BC1006)</f>
        <v>0</v>
      </c>
      <c r="BD1007" s="20">
        <f>IF(BW1006&gt;0,ROUND(PMT($F$92/12,$F$96*12,-BC1007),5),0)</f>
        <v>0</v>
      </c>
      <c r="BE1007" s="15">
        <f>IF(BW1006&gt;0,ROUND(BC1007*$E$1/1000,2),0)</f>
        <v>0</v>
      </c>
      <c r="BF1007" s="15">
        <f>IF(BW1006&gt;0,ROUND(MIN(BC1007,$F$168)*$BF$1,2),0)</f>
        <v>0</v>
      </c>
      <c r="BG1007" s="22">
        <v>0</v>
      </c>
      <c r="BH1007" s="22">
        <f>IF(BW1006&gt;0,ROUND(MIN(BC1007,$F$168)*$BH$1,0),0)</f>
        <v>0</v>
      </c>
      <c r="BI1007" s="22">
        <f>IF(BW1006&gt;0,ROUND(MIN(BC1007,$F$168)*$BI$1,2),0)</f>
        <v>0</v>
      </c>
      <c r="BJ1007" s="22">
        <f>IF(BW1006&gt;0,ROUND(MIN(BC1007,$F$168)*$BJ$1,2),0)</f>
        <v>0</v>
      </c>
      <c r="BK1007" s="22">
        <f>IF(BW1006&gt;0,ROUND(MIN(BC1007,$F$168)*$BK$1,2),0)</f>
        <v>0</v>
      </c>
      <c r="BL1007" s="15">
        <f>IF(BW1006&gt;0,BF1007+SUM(BH1007:BK1007),0)</f>
        <v>0</v>
      </c>
      <c r="BM1007" s="22">
        <f>IF(BW1006&gt;0,ROUND(BL1007/12,2),0)</f>
        <v>0</v>
      </c>
      <c r="BN1007" s="9">
        <f>INT(BM1007)</f>
        <v>0</v>
      </c>
      <c r="BO1007" s="23">
        <f>INT((BM1007-BN1007)*10)/10</f>
        <v>0</v>
      </c>
      <c r="BP1007" s="17">
        <f>BM1007-BN1007-BO1007</f>
        <v>0</v>
      </c>
      <c r="BQ1007" s="23">
        <f>IF(OR(BP1007=0.05,BP1007=0),BP1007,IF(AND(BP1007&gt;0.051,BP1007&lt;0.1),0.1,IF(AND(BP1007&gt;0.001,BP1007&lt;0.05),0.05,BP1007)))</f>
        <v>0</v>
      </c>
      <c r="BR1007" s="23">
        <f>BN1007+BO1007+BQ1007</f>
        <v>0</v>
      </c>
      <c r="BS1007">
        <f>IF(BW1006&gt;0,BS1006,0)</f>
        <v>0</v>
      </c>
      <c r="BT1007" s="7">
        <f>SUM(BD1007:BE1007)+BR1007+BS1007</f>
        <v>0</v>
      </c>
      <c r="BU1007" s="7">
        <f>IF(AND(BT1007&gt;0,BT1008=0),BT1007,0)</f>
        <v>0</v>
      </c>
      <c r="BV1007" s="7">
        <f>IF(BW1006&gt;0,BV1006,0)</f>
        <v>0</v>
      </c>
      <c r="BW1007" s="7">
        <f>IF(ROUND(BT1007-BV1007,2)&gt;0,ROUND(BT1007-BV1007,2),0)</f>
        <v>0</v>
      </c>
      <c r="CB1007">
        <v>1005</v>
      </c>
      <c r="CC1007" s="7">
        <f>IF(DB1006&gt;0,CC1006-1000,CC1006)</f>
        <v>0</v>
      </c>
      <c r="CD1007" s="20">
        <f>IF(DB1006&gt;0,ROUND(PMT($F$92/12,$F$96*12,-CC1007),5),0)</f>
        <v>0</v>
      </c>
      <c r="CE1007" s="15">
        <f>IF(DB1006&gt;0,ROUND(CC1007*$CE$1/1000,2),0)</f>
        <v>0</v>
      </c>
      <c r="CF1007" s="9">
        <f>INT(CE1007)</f>
        <v>0</v>
      </c>
      <c r="CG1007" s="23">
        <f>INT((CE1007-CF1007)*10)/10</f>
        <v>0</v>
      </c>
      <c r="CH1007" s="17">
        <f>CE1007-CF1007-CG1007</f>
        <v>0</v>
      </c>
      <c r="CI1007" s="23">
        <f>IF(OR(CH1007=0.05,CH1007=0),CH1007,IF(AND(CH1007&gt;0.051,CH1007&lt;0.1),0.1,IF(AND(CH1007&gt;0.001,CH1007&lt;0.05),0.05,CH1007)))</f>
        <v>0</v>
      </c>
      <c r="CJ1007" s="23">
        <f>CF1007+CG1007+CI1007</f>
        <v>0</v>
      </c>
      <c r="CK1007" s="15">
        <f>IF(DB1006&gt;0,ROUND($CD$1*$CK$1,2),0)</f>
        <v>0</v>
      </c>
      <c r="CL1007" s="22">
        <v>0</v>
      </c>
      <c r="CM1007" s="22">
        <f>IF(DB1006&gt;0,ROUND($CD$1*$CM$1,2),0)</f>
        <v>0</v>
      </c>
      <c r="CN1007" s="22">
        <f>IF(DB1006&gt;0,ROUND($CD$1*$CN$1,2),0)</f>
        <v>0</v>
      </c>
      <c r="CO1007" s="22">
        <f>IF(DB1006&gt;0,ROUND($CD$1*$CO$1,2),0)</f>
        <v>0</v>
      </c>
      <c r="CP1007" s="22">
        <f>IF(DB1006&gt;0,ROUND($CD$1*$CP$1,2),0)</f>
        <v>0</v>
      </c>
      <c r="CQ1007" s="15">
        <f>IF(DB1006&gt;0,CK1007+SUM(CM1007:CP1007),0)</f>
        <v>0</v>
      </c>
      <c r="CR1007" s="22">
        <f>IF(DB1006&gt;0,ROUND(CQ1007/12,2),0)</f>
        <v>0</v>
      </c>
      <c r="CS1007" s="9">
        <f>INT(CR1007)</f>
        <v>0</v>
      </c>
      <c r="CT1007" s="23">
        <f>INT((CR1007-CS1007)*10)/10</f>
        <v>0</v>
      </c>
      <c r="CU1007" s="17">
        <f>CR1007-CS1007-CT1007</f>
        <v>0</v>
      </c>
      <c r="CV1007" s="23">
        <f>IF(OR(CU1007=0.05,CU1007=0),CU1007,IF(AND(CU1007&gt;0.051,CU1007&lt;0.1),0.1,IF(AND(CU1007&gt;0.001,CU1007&lt;0.05),0.05,CU1007)))</f>
        <v>0</v>
      </c>
      <c r="CW1007" s="23">
        <f>CS1007+CT1007+CV1007</f>
        <v>0</v>
      </c>
      <c r="CX1007">
        <f>IF(DB1006&gt;0,CX1006,0)</f>
        <v>0</v>
      </c>
      <c r="CY1007" s="7">
        <f>ROUND(CD1007+CJ1007+CW1007+CX1007,2)</f>
        <v>0</v>
      </c>
      <c r="CZ1007" s="7">
        <f>IF(AND(CY1007&gt;0,CY1008=0),CY1007,0)</f>
        <v>0</v>
      </c>
      <c r="DA1007" s="7">
        <f>IF(DB1006&gt;0,DA1006,0)</f>
        <v>0</v>
      </c>
      <c r="DB1007" s="7">
        <f>IF(ROUND(CY1007-DA1007,2)&gt;0,ROUND(CY1007-DA1007,2),0)</f>
        <v>0</v>
      </c>
      <c r="EB1007">
        <v>1005</v>
      </c>
      <c r="EC1007" s="7">
        <f>IF(FB1006&gt;0,EC1006-1000,EC1006)</f>
        <v>0</v>
      </c>
      <c r="ED1007" s="20">
        <f>IF(FB1006&gt;0,ROUND(PMT($F$92/12,$F$96*12,-EC1007),5),0)</f>
        <v>0</v>
      </c>
      <c r="EE1007" s="15">
        <f>IF(FB1006&gt;0,ROUND(EC1007*$EE$1/1000,2),0)</f>
        <v>0</v>
      </c>
      <c r="EF1007" s="9">
        <f>INT(EE1007)</f>
        <v>0</v>
      </c>
      <c r="EG1007" s="23">
        <f>INT((EE1007-EF1007)*10)/10</f>
        <v>0</v>
      </c>
      <c r="EH1007" s="17">
        <f>EE1007-EF1007-EG1007</f>
        <v>0</v>
      </c>
      <c r="EI1007" s="23">
        <f>IF(OR(EH1007=0.05,EH1007=0),EH1007,IF(AND(EH1007&gt;0.051,EH1007&lt;0.1),0.1,IF(AND(EH1007&gt;0.001,EH1007&lt;0.05),0.05,EH1007)))</f>
        <v>0</v>
      </c>
      <c r="EJ1007" s="23">
        <f>EF1007+EG1007+EI1007</f>
        <v>0</v>
      </c>
      <c r="EK1007" s="15">
        <f>IF(FB1006&gt;0,ROUND($ED$1*$EK$1,2),0)</f>
        <v>0</v>
      </c>
      <c r="EL1007" s="22">
        <v>0</v>
      </c>
      <c r="EM1007" s="22">
        <f>IF(FB1006&gt;0,ROUND($ED$1*$EM$1,0),0)</f>
        <v>0</v>
      </c>
      <c r="EN1007" s="22">
        <f>IF(FB1006&gt;0,ROUND($ED$1*$EN$1,2),0)</f>
        <v>0</v>
      </c>
      <c r="EO1007" s="22">
        <f>IF(FB1006&gt;0,ROUND($ED$1*$EO$1,2),0)</f>
        <v>0</v>
      </c>
      <c r="EP1007" s="22">
        <f>IF(FB1006&gt;0,ROUND($ED$1*$EP$1,2),0)</f>
        <v>0</v>
      </c>
      <c r="EQ1007" s="15">
        <f>IF(FB1006&gt;0,EK1007+SUM(EM1007:EP1007),0)</f>
        <v>0</v>
      </c>
      <c r="ER1007" s="22">
        <f>IF(FB1006&gt;0,ROUND(EQ1007/12,2),0)</f>
        <v>0</v>
      </c>
      <c r="ES1007" s="9">
        <f>INT(ER1007)</f>
        <v>0</v>
      </c>
      <c r="ET1007" s="23">
        <f>INT((ER1007-ES1007)*10)/10</f>
        <v>0</v>
      </c>
      <c r="EU1007" s="17">
        <f>ER1007-ES1007-ET1007</f>
        <v>0</v>
      </c>
      <c r="EV1007" s="23">
        <f>IF(OR(EU1007=0.05,EU1007=0),EU1007,IF(AND(EU1007&gt;0.051,EU1007&lt;0.1),0.1,IF(AND(EU1007&gt;0.001,EU1007&lt;0.05),0.05,EU1007)))</f>
        <v>0</v>
      </c>
      <c r="EW1007" s="23">
        <f>ES1007+ET1007+EV1007</f>
        <v>0</v>
      </c>
      <c r="EX1007">
        <f>IF(FB1006&gt;0,EX1006,0)</f>
        <v>0</v>
      </c>
      <c r="EY1007" s="7">
        <f>ROUND(ED1007+EJ1007+EW1007+EX1007,2)</f>
        <v>0</v>
      </c>
      <c r="EZ1007" s="7">
        <f>IF(AND(EY1007&gt;0,EY1008=0),EY1007,0)</f>
        <v>0</v>
      </c>
      <c r="FA1007" s="7">
        <f>IF(FB1006&gt;0,FA1006,0)</f>
        <v>0</v>
      </c>
      <c r="FB1007" s="7">
        <f>IF(ROUND(EY1007-FA1007,2)&gt;0,ROUND(EY1007-FA1007,2),0)</f>
        <v>0</v>
      </c>
      <c r="GB1007">
        <v>1005</v>
      </c>
      <c r="GC1007" s="7">
        <f>IF(HB1006&gt;0,GC1006-1000,GC1006)</f>
        <v>0</v>
      </c>
      <c r="GD1007" s="20">
        <f>IF(HB1006&gt;0,ROUND(PMT($F$92/12,$F$96*12,-GC1007),5),0)</f>
        <v>0</v>
      </c>
      <c r="GE1007" s="15">
        <f>IF(HB1006&gt;0,ROUND(GC1007*$GE$1/1000,2),0)</f>
        <v>0</v>
      </c>
      <c r="GF1007" s="9">
        <f>INT(GE1007)</f>
        <v>0</v>
      </c>
      <c r="GG1007" s="23">
        <f>INT((GE1007-GF1007)*10)/10</f>
        <v>0</v>
      </c>
      <c r="GH1007" s="17">
        <f>GE1007-GF1007-GG1007</f>
        <v>0</v>
      </c>
      <c r="GI1007" s="23">
        <f>IF(OR(GH1007=0.05,GH1007=0),GH1007,IF(AND(GH1007&gt;0.051,GH1007&lt;0.1),0.1,IF(AND(GH1007&gt;0.001,GH1007&lt;0.05),0.05,GH1007)))</f>
        <v>0</v>
      </c>
      <c r="GJ1007" s="23">
        <f>GF1007+GG1007+GI1007</f>
        <v>0</v>
      </c>
      <c r="GK1007" s="15">
        <f>IF(HB1006&gt;0,ROUND($GD$1*$GK$1,2),0)</f>
        <v>0</v>
      </c>
      <c r="GL1007" s="22">
        <v>0</v>
      </c>
      <c r="GM1007" s="22">
        <f>IF(HB1006&gt;0,ROUND($GD$1*$GM$1,0),0)</f>
        <v>0</v>
      </c>
      <c r="GN1007" s="22">
        <f>IF(HB1006&gt;0,ROUND($GD$1*$GN$1,2),0)</f>
        <v>0</v>
      </c>
      <c r="GO1007" s="22">
        <f>IF(HB1006&gt;0,ROUND($GD$1*$GO$1,2),0)</f>
        <v>0</v>
      </c>
      <c r="GP1007" s="22">
        <f>IF(HB1006&gt;0,ROUND($GD$1*$GP$1,2),0)</f>
        <v>0</v>
      </c>
      <c r="GQ1007" s="15">
        <f>IF(HB1006&gt;0,GK1007+SUM(GM1007:GP1007),0)</f>
        <v>0</v>
      </c>
      <c r="GR1007" s="22">
        <f>IF(HB1006&gt;0,ROUND(GQ1007/12,2),0)</f>
        <v>0</v>
      </c>
      <c r="GS1007" s="9">
        <f>INT(GR1007)</f>
        <v>0</v>
      </c>
      <c r="GT1007" s="23">
        <f>INT((GR1007-GS1007)*10)/10</f>
        <v>0</v>
      </c>
      <c r="GU1007" s="17">
        <f>GR1007-GS1007-GT1007</f>
        <v>0</v>
      </c>
      <c r="GV1007" s="23">
        <f>IF(OR(GU1007=0.05,GU1007=0),GU1007,IF(AND(GU1007&gt;0.051,GU1007&lt;0.1),0.1,IF(AND(GU1007&gt;0.001,GU1007&lt;0.05),0.05,GU1007)))</f>
        <v>0</v>
      </c>
      <c r="GW1007" s="23">
        <f>GS1007+GT1007+GV1007</f>
        <v>0</v>
      </c>
      <c r="GX1007">
        <f>IF(HB1006&gt;0,GX1006,0)</f>
        <v>0</v>
      </c>
      <c r="GY1007" s="7">
        <f>ROUND(GD1007+GJ1007+GW1007+GX1007,2)</f>
        <v>0</v>
      </c>
      <c r="GZ1007" s="7">
        <f>IF(AND(GY1007&gt;0,GY1008=0),GY1007,0)</f>
        <v>0</v>
      </c>
      <c r="HA1007" s="7">
        <f>IF(HB1006&gt;0,HA1006,0)</f>
        <v>0</v>
      </c>
      <c r="HB1007" s="7">
        <f>IF(ROUND(GY1007-HA1007,2)&gt;0,ROUND(GY1007-HA1007,2),0)</f>
        <v>0</v>
      </c>
    </row>
    <row r="1008" spans="1:235">
      <c r="BB1008">
        <v>1006</v>
      </c>
      <c r="BC1008" s="7">
        <f>IF(BW1007&gt;0,BC1007-1000,BC1007)</f>
        <v>0</v>
      </c>
      <c r="BD1008" s="20">
        <f>IF(BW1007&gt;0,ROUND(PMT($F$92/12,$F$96*12,-BC1008),5),0)</f>
        <v>0</v>
      </c>
      <c r="BE1008" s="15">
        <f>IF(BW1007&gt;0,ROUND(BC1008*$E$1/1000,2),0)</f>
        <v>0</v>
      </c>
      <c r="BF1008" s="15">
        <f>IF(BW1007&gt;0,ROUND(MIN(BC1008,$F$168)*$BF$1,2),0)</f>
        <v>0</v>
      </c>
      <c r="BG1008" s="22">
        <v>0</v>
      </c>
      <c r="BH1008" s="22">
        <f>IF(BW1007&gt;0,ROUND(MIN(BC1008,$F$168)*$BH$1,0),0)</f>
        <v>0</v>
      </c>
      <c r="BI1008" s="22">
        <f>IF(BW1007&gt;0,ROUND(MIN(BC1008,$F$168)*$BI$1,2),0)</f>
        <v>0</v>
      </c>
      <c r="BJ1008" s="22">
        <f>IF(BW1007&gt;0,ROUND(MIN(BC1008,$F$168)*$BJ$1,2),0)</f>
        <v>0</v>
      </c>
      <c r="BK1008" s="22">
        <f>IF(BW1007&gt;0,ROUND(MIN(BC1008,$F$168)*$BK$1,2),0)</f>
        <v>0</v>
      </c>
      <c r="BL1008" s="15">
        <f>IF(BW1007&gt;0,BF1008+SUM(BH1008:BK1008),0)</f>
        <v>0</v>
      </c>
      <c r="BM1008" s="22">
        <f>IF(BW1007&gt;0,ROUND(BL1008/12,2),0)</f>
        <v>0</v>
      </c>
      <c r="BN1008" s="9">
        <f>INT(BM1008)</f>
        <v>0</v>
      </c>
      <c r="BO1008" s="23">
        <f>INT((BM1008-BN1008)*10)/10</f>
        <v>0</v>
      </c>
      <c r="BP1008" s="17">
        <f>BM1008-BN1008-BO1008</f>
        <v>0</v>
      </c>
      <c r="BQ1008" s="23">
        <f>IF(OR(BP1008=0.05,BP1008=0),BP1008,IF(AND(BP1008&gt;0.051,BP1008&lt;0.1),0.1,IF(AND(BP1008&gt;0.001,BP1008&lt;0.05),0.05,BP1008)))</f>
        <v>0</v>
      </c>
      <c r="BR1008" s="23">
        <f>BN1008+BO1008+BQ1008</f>
        <v>0</v>
      </c>
      <c r="BS1008">
        <f>IF(BW1007&gt;0,BS1007,0)</f>
        <v>0</v>
      </c>
      <c r="BT1008" s="7">
        <f>SUM(BD1008:BE1008)+BR1008+BS1008</f>
        <v>0</v>
      </c>
      <c r="BU1008" s="7">
        <f>IF(AND(BT1008&gt;0,BT1009=0),BT1008,0)</f>
        <v>0</v>
      </c>
      <c r="BV1008" s="7">
        <f>IF(BW1007&gt;0,BV1007,0)</f>
        <v>0</v>
      </c>
      <c r="BW1008" s="7">
        <f>IF(ROUND(BT1008-BV1008,2)&gt;0,ROUND(BT1008-BV1008,2),0)</f>
        <v>0</v>
      </c>
      <c r="CB1008">
        <v>1006</v>
      </c>
      <c r="CC1008" s="7">
        <f>IF(DB1007&gt;0,CC1007-1000,CC1007)</f>
        <v>0</v>
      </c>
      <c r="CD1008" s="20">
        <f>IF(DB1007&gt;0,ROUND(PMT($F$92/12,$F$96*12,-CC1008),5),0)</f>
        <v>0</v>
      </c>
      <c r="CE1008" s="15">
        <f>IF(DB1007&gt;0,ROUND(CC1008*$CE$1/1000,2),0)</f>
        <v>0</v>
      </c>
      <c r="CF1008" s="9">
        <f>INT(CE1008)</f>
        <v>0</v>
      </c>
      <c r="CG1008" s="23">
        <f>INT((CE1008-CF1008)*10)/10</f>
        <v>0</v>
      </c>
      <c r="CH1008" s="17">
        <f>CE1008-CF1008-CG1008</f>
        <v>0</v>
      </c>
      <c r="CI1008" s="23">
        <f>IF(OR(CH1008=0.05,CH1008=0),CH1008,IF(AND(CH1008&gt;0.051,CH1008&lt;0.1),0.1,IF(AND(CH1008&gt;0.001,CH1008&lt;0.05),0.05,CH1008)))</f>
        <v>0</v>
      </c>
      <c r="CJ1008" s="23">
        <f>CF1008+CG1008+CI1008</f>
        <v>0</v>
      </c>
      <c r="CK1008" s="15">
        <f>IF(DB1007&gt;0,ROUND($CD$1*$CK$1,2),0)</f>
        <v>0</v>
      </c>
      <c r="CL1008" s="22">
        <v>0</v>
      </c>
      <c r="CM1008" s="22">
        <f>IF(DB1007&gt;0,ROUND($CD$1*$CM$1,2),0)</f>
        <v>0</v>
      </c>
      <c r="CN1008" s="22">
        <f>IF(DB1007&gt;0,ROUND($CD$1*$CN$1,2),0)</f>
        <v>0</v>
      </c>
      <c r="CO1008" s="22">
        <f>IF(DB1007&gt;0,ROUND($CD$1*$CO$1,2),0)</f>
        <v>0</v>
      </c>
      <c r="CP1008" s="22">
        <f>IF(DB1007&gt;0,ROUND($CD$1*$CP$1,2),0)</f>
        <v>0</v>
      </c>
      <c r="CQ1008" s="15">
        <f>IF(DB1007&gt;0,CK1008+SUM(CM1008:CP1008),0)</f>
        <v>0</v>
      </c>
      <c r="CR1008" s="22">
        <f>IF(DB1007&gt;0,ROUND(CQ1008/12,2),0)</f>
        <v>0</v>
      </c>
      <c r="CS1008" s="9">
        <f>INT(CR1008)</f>
        <v>0</v>
      </c>
      <c r="CT1008" s="23">
        <f>INT((CR1008-CS1008)*10)/10</f>
        <v>0</v>
      </c>
      <c r="CU1008" s="17">
        <f>CR1008-CS1008-CT1008</f>
        <v>0</v>
      </c>
      <c r="CV1008" s="23">
        <f>IF(OR(CU1008=0.05,CU1008=0),CU1008,IF(AND(CU1008&gt;0.051,CU1008&lt;0.1),0.1,IF(AND(CU1008&gt;0.001,CU1008&lt;0.05),0.05,CU1008)))</f>
        <v>0</v>
      </c>
      <c r="CW1008" s="23">
        <f>CS1008+CT1008+CV1008</f>
        <v>0</v>
      </c>
      <c r="CX1008">
        <f>IF(DB1007&gt;0,CX1007,0)</f>
        <v>0</v>
      </c>
      <c r="CY1008" s="7">
        <f>ROUND(CD1008+CJ1008+CW1008+CX1008,2)</f>
        <v>0</v>
      </c>
      <c r="CZ1008" s="7">
        <f>IF(AND(CY1008&gt;0,CY1009=0),CY1008,0)</f>
        <v>0</v>
      </c>
      <c r="DA1008" s="7">
        <f>IF(DB1007&gt;0,DA1007,0)</f>
        <v>0</v>
      </c>
      <c r="DB1008" s="7">
        <f>IF(ROUND(CY1008-DA1008,2)&gt;0,ROUND(CY1008-DA1008,2),0)</f>
        <v>0</v>
      </c>
      <c r="EB1008">
        <v>1006</v>
      </c>
      <c r="EC1008" s="7">
        <f>IF(FB1007&gt;0,EC1007-1000,EC1007)</f>
        <v>0</v>
      </c>
      <c r="ED1008" s="20">
        <f>IF(FB1007&gt;0,ROUND(PMT($F$92/12,$F$96*12,-EC1008),5),0)</f>
        <v>0</v>
      </c>
      <c r="EE1008" s="15">
        <f>IF(FB1007&gt;0,ROUND(EC1008*$EE$1/1000,2),0)</f>
        <v>0</v>
      </c>
      <c r="EF1008" s="9">
        <f>INT(EE1008)</f>
        <v>0</v>
      </c>
      <c r="EG1008" s="23">
        <f>INT((EE1008-EF1008)*10)/10</f>
        <v>0</v>
      </c>
      <c r="EH1008" s="17">
        <f>EE1008-EF1008-EG1008</f>
        <v>0</v>
      </c>
      <c r="EI1008" s="23">
        <f>IF(OR(EH1008=0.05,EH1008=0),EH1008,IF(AND(EH1008&gt;0.051,EH1008&lt;0.1),0.1,IF(AND(EH1008&gt;0.001,EH1008&lt;0.05),0.05,EH1008)))</f>
        <v>0</v>
      </c>
      <c r="EJ1008" s="23">
        <f>EF1008+EG1008+EI1008</f>
        <v>0</v>
      </c>
      <c r="EK1008" s="15">
        <f>IF(FB1007&gt;0,ROUND($ED$1*$EK$1,2),0)</f>
        <v>0</v>
      </c>
      <c r="EL1008" s="22">
        <v>0</v>
      </c>
      <c r="EM1008" s="22">
        <f>IF(FB1007&gt;0,ROUND($ED$1*$EM$1,0),0)</f>
        <v>0</v>
      </c>
      <c r="EN1008" s="22">
        <f>IF(FB1007&gt;0,ROUND($ED$1*$EN$1,2),0)</f>
        <v>0</v>
      </c>
      <c r="EO1008" s="22">
        <f>IF(FB1007&gt;0,ROUND($ED$1*$EO$1,2),0)</f>
        <v>0</v>
      </c>
      <c r="EP1008" s="22">
        <f>IF(FB1007&gt;0,ROUND($ED$1*$EP$1,2),0)</f>
        <v>0</v>
      </c>
      <c r="EQ1008" s="15">
        <f>IF(FB1007&gt;0,EK1008+SUM(EM1008:EP1008),0)</f>
        <v>0</v>
      </c>
      <c r="ER1008" s="22">
        <f>IF(FB1007&gt;0,ROUND(EQ1008/12,2),0)</f>
        <v>0</v>
      </c>
      <c r="ES1008" s="9">
        <f>INT(ER1008)</f>
        <v>0</v>
      </c>
      <c r="ET1008" s="23">
        <f>INT((ER1008-ES1008)*10)/10</f>
        <v>0</v>
      </c>
      <c r="EU1008" s="17">
        <f>ER1008-ES1008-ET1008</f>
        <v>0</v>
      </c>
      <c r="EV1008" s="23">
        <f>IF(OR(EU1008=0.05,EU1008=0),EU1008,IF(AND(EU1008&gt;0.051,EU1008&lt;0.1),0.1,IF(AND(EU1008&gt;0.001,EU1008&lt;0.05),0.05,EU1008)))</f>
        <v>0</v>
      </c>
      <c r="EW1008" s="23">
        <f>ES1008+ET1008+EV1008</f>
        <v>0</v>
      </c>
      <c r="EX1008">
        <f>IF(FB1007&gt;0,EX1007,0)</f>
        <v>0</v>
      </c>
      <c r="EY1008" s="7">
        <f>ROUND(ED1008+EJ1008+EW1008+EX1008,2)</f>
        <v>0</v>
      </c>
      <c r="EZ1008" s="7">
        <f>IF(AND(EY1008&gt;0,EY1009=0),EY1008,0)</f>
        <v>0</v>
      </c>
      <c r="FA1008" s="7">
        <f>IF(FB1007&gt;0,FA1007,0)</f>
        <v>0</v>
      </c>
      <c r="FB1008" s="7">
        <f>IF(ROUND(EY1008-FA1008,2)&gt;0,ROUND(EY1008-FA1008,2),0)</f>
        <v>0</v>
      </c>
      <c r="GB1008">
        <v>1006</v>
      </c>
      <c r="GC1008" s="7">
        <f>IF(HB1007&gt;0,GC1007-1000,GC1007)</f>
        <v>0</v>
      </c>
      <c r="GD1008" s="20">
        <f>IF(HB1007&gt;0,ROUND(PMT($F$92/12,$F$96*12,-GC1008),5),0)</f>
        <v>0</v>
      </c>
      <c r="GE1008" s="15">
        <f>IF(HB1007&gt;0,ROUND(GC1008*$GE$1/1000,2),0)</f>
        <v>0</v>
      </c>
      <c r="GF1008" s="9">
        <f>INT(GE1008)</f>
        <v>0</v>
      </c>
      <c r="GG1008" s="23">
        <f>INT((GE1008-GF1008)*10)/10</f>
        <v>0</v>
      </c>
      <c r="GH1008" s="17">
        <f>GE1008-GF1008-GG1008</f>
        <v>0</v>
      </c>
      <c r="GI1008" s="23">
        <f>IF(OR(GH1008=0.05,GH1008=0),GH1008,IF(AND(GH1008&gt;0.051,GH1008&lt;0.1),0.1,IF(AND(GH1008&gt;0.001,GH1008&lt;0.05),0.05,GH1008)))</f>
        <v>0</v>
      </c>
      <c r="GJ1008" s="23">
        <f>GF1008+GG1008+GI1008</f>
        <v>0</v>
      </c>
      <c r="GK1008" s="15">
        <f>IF(HB1007&gt;0,ROUND($GD$1*$GK$1,2),0)</f>
        <v>0</v>
      </c>
      <c r="GL1008" s="22">
        <v>0</v>
      </c>
      <c r="GM1008" s="22">
        <f>IF(HB1007&gt;0,ROUND($GD$1*$GM$1,0),0)</f>
        <v>0</v>
      </c>
      <c r="GN1008" s="22">
        <f>IF(HB1007&gt;0,ROUND($GD$1*$GN$1,2),0)</f>
        <v>0</v>
      </c>
      <c r="GO1008" s="22">
        <f>IF(HB1007&gt;0,ROUND($GD$1*$GO$1,2),0)</f>
        <v>0</v>
      </c>
      <c r="GP1008" s="22">
        <f>IF(HB1007&gt;0,ROUND($GD$1*$GP$1,2),0)</f>
        <v>0</v>
      </c>
      <c r="GQ1008" s="15">
        <f>IF(HB1007&gt;0,GK1008+SUM(GM1008:GP1008),0)</f>
        <v>0</v>
      </c>
      <c r="GR1008" s="22">
        <f>IF(HB1007&gt;0,ROUND(GQ1008/12,2),0)</f>
        <v>0</v>
      </c>
      <c r="GS1008" s="9">
        <f>INT(GR1008)</f>
        <v>0</v>
      </c>
      <c r="GT1008" s="23">
        <f>INT((GR1008-GS1008)*10)/10</f>
        <v>0</v>
      </c>
      <c r="GU1008" s="17">
        <f>GR1008-GS1008-GT1008</f>
        <v>0</v>
      </c>
      <c r="GV1008" s="23">
        <f>IF(OR(GU1008=0.05,GU1008=0),GU1008,IF(AND(GU1008&gt;0.051,GU1008&lt;0.1),0.1,IF(AND(GU1008&gt;0.001,GU1008&lt;0.05),0.05,GU1008)))</f>
        <v>0</v>
      </c>
      <c r="GW1008" s="23">
        <f>GS1008+GT1008+GV1008</f>
        <v>0</v>
      </c>
      <c r="GX1008">
        <f>IF(HB1007&gt;0,GX1007,0)</f>
        <v>0</v>
      </c>
      <c r="GY1008" s="7">
        <f>ROUND(GD1008+GJ1008+GW1008+GX1008,2)</f>
        <v>0</v>
      </c>
      <c r="GZ1008" s="7">
        <f>IF(AND(GY1008&gt;0,GY1009=0),GY1008,0)</f>
        <v>0</v>
      </c>
      <c r="HA1008" s="7">
        <f>IF(HB1007&gt;0,HA1007,0)</f>
        <v>0</v>
      </c>
      <c r="HB1008" s="7">
        <f>IF(ROUND(GY1008-HA1008,2)&gt;0,ROUND(GY1008-HA1008,2),0)</f>
        <v>0</v>
      </c>
    </row>
    <row r="1009" spans="1:235">
      <c r="BB1009">
        <v>1007</v>
      </c>
      <c r="BC1009" s="7">
        <f>IF(BW1008&gt;0,BC1008-1000,BC1008)</f>
        <v>0</v>
      </c>
      <c r="BD1009" s="20">
        <f>IF(BW1008&gt;0,ROUND(PMT($F$92/12,$F$96*12,-BC1009),5),0)</f>
        <v>0</v>
      </c>
      <c r="BE1009" s="15">
        <f>IF(BW1008&gt;0,ROUND(BC1009*$E$1/1000,2),0)</f>
        <v>0</v>
      </c>
      <c r="BF1009" s="15">
        <f>IF(BW1008&gt;0,ROUND(MIN(BC1009,$F$168)*$BF$1,2),0)</f>
        <v>0</v>
      </c>
      <c r="BG1009" s="22">
        <v>0</v>
      </c>
      <c r="BH1009" s="22">
        <f>IF(BW1008&gt;0,ROUND(MIN(BC1009,$F$168)*$BH$1,0),0)</f>
        <v>0</v>
      </c>
      <c r="BI1009" s="22">
        <f>IF(BW1008&gt;0,ROUND(MIN(BC1009,$F$168)*$BI$1,2),0)</f>
        <v>0</v>
      </c>
      <c r="BJ1009" s="22">
        <f>IF(BW1008&gt;0,ROUND(MIN(BC1009,$F$168)*$BJ$1,2),0)</f>
        <v>0</v>
      </c>
      <c r="BK1009" s="22">
        <f>IF(BW1008&gt;0,ROUND(MIN(BC1009,$F$168)*$BK$1,2),0)</f>
        <v>0</v>
      </c>
      <c r="BL1009" s="15">
        <f>IF(BW1008&gt;0,BF1009+SUM(BH1009:BK1009),0)</f>
        <v>0</v>
      </c>
      <c r="BM1009" s="22">
        <f>IF(BW1008&gt;0,ROUND(BL1009/12,2),0)</f>
        <v>0</v>
      </c>
      <c r="BN1009" s="9">
        <f>INT(BM1009)</f>
        <v>0</v>
      </c>
      <c r="BO1009" s="23">
        <f>INT((BM1009-BN1009)*10)/10</f>
        <v>0</v>
      </c>
      <c r="BP1009" s="17">
        <f>BM1009-BN1009-BO1009</f>
        <v>0</v>
      </c>
      <c r="BQ1009" s="23">
        <f>IF(OR(BP1009=0.05,BP1009=0),BP1009,IF(AND(BP1009&gt;0.051,BP1009&lt;0.1),0.1,IF(AND(BP1009&gt;0.001,BP1009&lt;0.05),0.05,BP1009)))</f>
        <v>0</v>
      </c>
      <c r="BR1009" s="23">
        <f>BN1009+BO1009+BQ1009</f>
        <v>0</v>
      </c>
      <c r="BS1009">
        <f>IF(BW1008&gt;0,BS1008,0)</f>
        <v>0</v>
      </c>
      <c r="BT1009" s="7">
        <f>SUM(BD1009:BE1009)+BR1009+BS1009</f>
        <v>0</v>
      </c>
      <c r="BU1009" s="7">
        <f>IF(AND(BT1009&gt;0,BT1010=0),BT1009,0)</f>
        <v>0</v>
      </c>
      <c r="BV1009" s="7">
        <f>IF(BW1008&gt;0,BV1008,0)</f>
        <v>0</v>
      </c>
      <c r="BW1009" s="7">
        <f>IF(ROUND(BT1009-BV1009,2)&gt;0,ROUND(BT1009-BV1009,2),0)</f>
        <v>0</v>
      </c>
      <c r="CB1009">
        <v>1007</v>
      </c>
      <c r="CC1009" s="7">
        <f>IF(DB1008&gt;0,CC1008-1000,CC1008)</f>
        <v>0</v>
      </c>
      <c r="CD1009" s="20">
        <f>IF(DB1008&gt;0,ROUND(PMT($F$92/12,$F$96*12,-CC1009),5),0)</f>
        <v>0</v>
      </c>
      <c r="CE1009" s="15">
        <f>IF(DB1008&gt;0,ROUND(CC1009*$CE$1/1000,2),0)</f>
        <v>0</v>
      </c>
      <c r="CF1009" s="9">
        <f>INT(CE1009)</f>
        <v>0</v>
      </c>
      <c r="CG1009" s="23">
        <f>INT((CE1009-CF1009)*10)/10</f>
        <v>0</v>
      </c>
      <c r="CH1009" s="17">
        <f>CE1009-CF1009-CG1009</f>
        <v>0</v>
      </c>
      <c r="CI1009" s="23">
        <f>IF(OR(CH1009=0.05,CH1009=0),CH1009,IF(AND(CH1009&gt;0.051,CH1009&lt;0.1),0.1,IF(AND(CH1009&gt;0.001,CH1009&lt;0.05),0.05,CH1009)))</f>
        <v>0</v>
      </c>
      <c r="CJ1009" s="23">
        <f>CF1009+CG1009+CI1009</f>
        <v>0</v>
      </c>
      <c r="CK1009" s="15">
        <f>IF(DB1008&gt;0,ROUND($CD$1*$CK$1,2),0)</f>
        <v>0</v>
      </c>
      <c r="CL1009" s="22">
        <v>0</v>
      </c>
      <c r="CM1009" s="22">
        <f>IF(DB1008&gt;0,ROUND($CD$1*$CM$1,2),0)</f>
        <v>0</v>
      </c>
      <c r="CN1009" s="22">
        <f>IF(DB1008&gt;0,ROUND($CD$1*$CN$1,2),0)</f>
        <v>0</v>
      </c>
      <c r="CO1009" s="22">
        <f>IF(DB1008&gt;0,ROUND($CD$1*$CO$1,2),0)</f>
        <v>0</v>
      </c>
      <c r="CP1009" s="22">
        <f>IF(DB1008&gt;0,ROUND($CD$1*$CP$1,2),0)</f>
        <v>0</v>
      </c>
      <c r="CQ1009" s="15">
        <f>IF(DB1008&gt;0,CK1009+SUM(CM1009:CP1009),0)</f>
        <v>0</v>
      </c>
      <c r="CR1009" s="22">
        <f>IF(DB1008&gt;0,ROUND(CQ1009/12,2),0)</f>
        <v>0</v>
      </c>
      <c r="CS1009" s="9">
        <f>INT(CR1009)</f>
        <v>0</v>
      </c>
      <c r="CT1009" s="23">
        <f>INT((CR1009-CS1009)*10)/10</f>
        <v>0</v>
      </c>
      <c r="CU1009" s="17">
        <f>CR1009-CS1009-CT1009</f>
        <v>0</v>
      </c>
      <c r="CV1009" s="23">
        <f>IF(OR(CU1009=0.05,CU1009=0),CU1009,IF(AND(CU1009&gt;0.051,CU1009&lt;0.1),0.1,IF(AND(CU1009&gt;0.001,CU1009&lt;0.05),0.05,CU1009)))</f>
        <v>0</v>
      </c>
      <c r="CW1009" s="23">
        <f>CS1009+CT1009+CV1009</f>
        <v>0</v>
      </c>
      <c r="CX1009">
        <f>IF(DB1008&gt;0,CX1008,0)</f>
        <v>0</v>
      </c>
      <c r="CY1009" s="7">
        <f>ROUND(CD1009+CJ1009+CW1009+CX1009,2)</f>
        <v>0</v>
      </c>
      <c r="CZ1009" s="7">
        <f>IF(AND(CY1009&gt;0,CY1010=0),CY1009,0)</f>
        <v>0</v>
      </c>
      <c r="DA1009" s="7">
        <f>IF(DB1008&gt;0,DA1008,0)</f>
        <v>0</v>
      </c>
      <c r="DB1009" s="7">
        <f>IF(ROUND(CY1009-DA1009,2)&gt;0,ROUND(CY1009-DA1009,2),0)</f>
        <v>0</v>
      </c>
      <c r="EB1009">
        <v>1007</v>
      </c>
      <c r="EC1009" s="7">
        <f>IF(FB1008&gt;0,EC1008-1000,EC1008)</f>
        <v>0</v>
      </c>
      <c r="ED1009" s="20">
        <f>IF(FB1008&gt;0,ROUND(PMT($F$92/12,$F$96*12,-EC1009),5),0)</f>
        <v>0</v>
      </c>
      <c r="EE1009" s="15">
        <f>IF(FB1008&gt;0,ROUND(EC1009*$EE$1/1000,2),0)</f>
        <v>0</v>
      </c>
      <c r="EF1009" s="9">
        <f>INT(EE1009)</f>
        <v>0</v>
      </c>
      <c r="EG1009" s="23">
        <f>INT((EE1009-EF1009)*10)/10</f>
        <v>0</v>
      </c>
      <c r="EH1009" s="17">
        <f>EE1009-EF1009-EG1009</f>
        <v>0</v>
      </c>
      <c r="EI1009" s="23">
        <f>IF(OR(EH1009=0.05,EH1009=0),EH1009,IF(AND(EH1009&gt;0.051,EH1009&lt;0.1),0.1,IF(AND(EH1009&gt;0.001,EH1009&lt;0.05),0.05,EH1009)))</f>
        <v>0</v>
      </c>
      <c r="EJ1009" s="23">
        <f>EF1009+EG1009+EI1009</f>
        <v>0</v>
      </c>
      <c r="EK1009" s="15">
        <f>IF(FB1008&gt;0,ROUND($ED$1*$EK$1,2),0)</f>
        <v>0</v>
      </c>
      <c r="EL1009" s="22">
        <v>0</v>
      </c>
      <c r="EM1009" s="22">
        <f>IF(FB1008&gt;0,ROUND($ED$1*$EM$1,0),0)</f>
        <v>0</v>
      </c>
      <c r="EN1009" s="22">
        <f>IF(FB1008&gt;0,ROUND($ED$1*$EN$1,2),0)</f>
        <v>0</v>
      </c>
      <c r="EO1009" s="22">
        <f>IF(FB1008&gt;0,ROUND($ED$1*$EO$1,2),0)</f>
        <v>0</v>
      </c>
      <c r="EP1009" s="22">
        <f>IF(FB1008&gt;0,ROUND($ED$1*$EP$1,2),0)</f>
        <v>0</v>
      </c>
      <c r="EQ1009" s="15">
        <f>IF(FB1008&gt;0,EK1009+SUM(EM1009:EP1009),0)</f>
        <v>0</v>
      </c>
      <c r="ER1009" s="22">
        <f>IF(FB1008&gt;0,ROUND(EQ1009/12,2),0)</f>
        <v>0</v>
      </c>
      <c r="ES1009" s="9">
        <f>INT(ER1009)</f>
        <v>0</v>
      </c>
      <c r="ET1009" s="23">
        <f>INT((ER1009-ES1009)*10)/10</f>
        <v>0</v>
      </c>
      <c r="EU1009" s="17">
        <f>ER1009-ES1009-ET1009</f>
        <v>0</v>
      </c>
      <c r="EV1009" s="23">
        <f>IF(OR(EU1009=0.05,EU1009=0),EU1009,IF(AND(EU1009&gt;0.051,EU1009&lt;0.1),0.1,IF(AND(EU1009&gt;0.001,EU1009&lt;0.05),0.05,EU1009)))</f>
        <v>0</v>
      </c>
      <c r="EW1009" s="23">
        <f>ES1009+ET1009+EV1009</f>
        <v>0</v>
      </c>
      <c r="EX1009">
        <f>IF(FB1008&gt;0,EX1008,0)</f>
        <v>0</v>
      </c>
      <c r="EY1009" s="7">
        <f>ROUND(ED1009+EJ1009+EW1009+EX1009,2)</f>
        <v>0</v>
      </c>
      <c r="EZ1009" s="7">
        <f>IF(AND(EY1009&gt;0,EY1010=0),EY1009,0)</f>
        <v>0</v>
      </c>
      <c r="FA1009" s="7">
        <f>IF(FB1008&gt;0,FA1008,0)</f>
        <v>0</v>
      </c>
      <c r="FB1009" s="7">
        <f>IF(ROUND(EY1009-FA1009,2)&gt;0,ROUND(EY1009-FA1009,2),0)</f>
        <v>0</v>
      </c>
      <c r="GB1009">
        <v>1007</v>
      </c>
      <c r="GC1009" s="7">
        <f>IF(HB1008&gt;0,GC1008-1000,GC1008)</f>
        <v>0</v>
      </c>
      <c r="GD1009" s="20">
        <f>IF(HB1008&gt;0,ROUND(PMT($F$92/12,$F$96*12,-GC1009),5),0)</f>
        <v>0</v>
      </c>
      <c r="GE1009" s="15">
        <f>IF(HB1008&gt;0,ROUND(GC1009*$GE$1/1000,2),0)</f>
        <v>0</v>
      </c>
      <c r="GF1009" s="9">
        <f>INT(GE1009)</f>
        <v>0</v>
      </c>
      <c r="GG1009" s="23">
        <f>INT((GE1009-GF1009)*10)/10</f>
        <v>0</v>
      </c>
      <c r="GH1009" s="17">
        <f>GE1009-GF1009-GG1009</f>
        <v>0</v>
      </c>
      <c r="GI1009" s="23">
        <f>IF(OR(GH1009=0.05,GH1009=0),GH1009,IF(AND(GH1009&gt;0.051,GH1009&lt;0.1),0.1,IF(AND(GH1009&gt;0.001,GH1009&lt;0.05),0.05,GH1009)))</f>
        <v>0</v>
      </c>
      <c r="GJ1009" s="23">
        <f>GF1009+GG1009+GI1009</f>
        <v>0</v>
      </c>
      <c r="GK1009" s="15">
        <f>IF(HB1008&gt;0,ROUND($GD$1*$GK$1,2),0)</f>
        <v>0</v>
      </c>
      <c r="GL1009" s="22">
        <v>0</v>
      </c>
      <c r="GM1009" s="22">
        <f>IF(HB1008&gt;0,ROUND($GD$1*$GM$1,0),0)</f>
        <v>0</v>
      </c>
      <c r="GN1009" s="22">
        <f>IF(HB1008&gt;0,ROUND($GD$1*$GN$1,2),0)</f>
        <v>0</v>
      </c>
      <c r="GO1009" s="22">
        <f>IF(HB1008&gt;0,ROUND($GD$1*$GO$1,2),0)</f>
        <v>0</v>
      </c>
      <c r="GP1009" s="22">
        <f>IF(HB1008&gt;0,ROUND($GD$1*$GP$1,2),0)</f>
        <v>0</v>
      </c>
      <c r="GQ1009" s="15">
        <f>IF(HB1008&gt;0,GK1009+SUM(GM1009:GP1009),0)</f>
        <v>0</v>
      </c>
      <c r="GR1009" s="22">
        <f>IF(HB1008&gt;0,ROUND(GQ1009/12,2),0)</f>
        <v>0</v>
      </c>
      <c r="GS1009" s="9">
        <f>INT(GR1009)</f>
        <v>0</v>
      </c>
      <c r="GT1009" s="23">
        <f>INT((GR1009-GS1009)*10)/10</f>
        <v>0</v>
      </c>
      <c r="GU1009" s="17">
        <f>GR1009-GS1009-GT1009</f>
        <v>0</v>
      </c>
      <c r="GV1009" s="23">
        <f>IF(OR(GU1009=0.05,GU1009=0),GU1009,IF(AND(GU1009&gt;0.051,GU1009&lt;0.1),0.1,IF(AND(GU1009&gt;0.001,GU1009&lt;0.05),0.05,GU1009)))</f>
        <v>0</v>
      </c>
      <c r="GW1009" s="23">
        <f>GS1009+GT1009+GV1009</f>
        <v>0</v>
      </c>
      <c r="GX1009">
        <f>IF(HB1008&gt;0,GX1008,0)</f>
        <v>0</v>
      </c>
      <c r="GY1009" s="7">
        <f>ROUND(GD1009+GJ1009+GW1009+GX1009,2)</f>
        <v>0</v>
      </c>
      <c r="GZ1009" s="7">
        <f>IF(AND(GY1009&gt;0,GY1010=0),GY1009,0)</f>
        <v>0</v>
      </c>
      <c r="HA1009" s="7">
        <f>IF(HB1008&gt;0,HA1008,0)</f>
        <v>0</v>
      </c>
      <c r="HB1009" s="7">
        <f>IF(ROUND(GY1009-HA1009,2)&gt;0,ROUND(GY1009-HA1009,2),0)</f>
        <v>0</v>
      </c>
    </row>
    <row r="1010" spans="1:235">
      <c r="BB1010">
        <v>1008</v>
      </c>
      <c r="BC1010" s="7">
        <f>IF(BW1009&gt;0,BC1009-1000,BC1009)</f>
        <v>0</v>
      </c>
      <c r="BD1010" s="20">
        <f>IF(BW1009&gt;0,ROUND(PMT($F$92/12,$F$96*12,-BC1010),5),0)</f>
        <v>0</v>
      </c>
      <c r="BE1010" s="15">
        <f>IF(BW1009&gt;0,ROUND(BC1010*$E$1/1000,2),0)</f>
        <v>0</v>
      </c>
      <c r="BF1010" s="15">
        <f>IF(BW1009&gt;0,ROUND(MIN(BC1010,$F$168)*$BF$1,2),0)</f>
        <v>0</v>
      </c>
      <c r="BG1010" s="22">
        <v>0</v>
      </c>
      <c r="BH1010" s="22">
        <f>IF(BW1009&gt;0,ROUND(MIN(BC1010,$F$168)*$BH$1,0),0)</f>
        <v>0</v>
      </c>
      <c r="BI1010" s="22">
        <f>IF(BW1009&gt;0,ROUND(MIN(BC1010,$F$168)*$BI$1,2),0)</f>
        <v>0</v>
      </c>
      <c r="BJ1010" s="22">
        <f>IF(BW1009&gt;0,ROUND(MIN(BC1010,$F$168)*$BJ$1,2),0)</f>
        <v>0</v>
      </c>
      <c r="BK1010" s="22">
        <f>IF(BW1009&gt;0,ROUND(MIN(BC1010,$F$168)*$BK$1,2),0)</f>
        <v>0</v>
      </c>
      <c r="BL1010" s="15">
        <f>IF(BW1009&gt;0,BF1010+SUM(BH1010:BK1010),0)</f>
        <v>0</v>
      </c>
      <c r="BM1010" s="22">
        <f>IF(BW1009&gt;0,ROUND(BL1010/12,2),0)</f>
        <v>0</v>
      </c>
      <c r="BN1010" s="9">
        <f>INT(BM1010)</f>
        <v>0</v>
      </c>
      <c r="BO1010" s="23">
        <f>INT((BM1010-BN1010)*10)/10</f>
        <v>0</v>
      </c>
      <c r="BP1010" s="17">
        <f>BM1010-BN1010-BO1010</f>
        <v>0</v>
      </c>
      <c r="BQ1010" s="23">
        <f>IF(OR(BP1010=0.05,BP1010=0),BP1010,IF(AND(BP1010&gt;0.051,BP1010&lt;0.1),0.1,IF(AND(BP1010&gt;0.001,BP1010&lt;0.05),0.05,BP1010)))</f>
        <v>0</v>
      </c>
      <c r="BR1010" s="23">
        <f>BN1010+BO1010+BQ1010</f>
        <v>0</v>
      </c>
      <c r="BS1010">
        <f>IF(BW1009&gt;0,BS1009,0)</f>
        <v>0</v>
      </c>
      <c r="BT1010" s="7">
        <f>SUM(BD1010:BE1010)+BR1010+BS1010</f>
        <v>0</v>
      </c>
      <c r="BU1010" s="7">
        <f>IF(AND(BT1010&gt;0,BT1011=0),BT1010,0)</f>
        <v>0</v>
      </c>
      <c r="BV1010" s="7">
        <f>IF(BW1009&gt;0,BV1009,0)</f>
        <v>0</v>
      </c>
      <c r="BW1010" s="7">
        <f>IF(ROUND(BT1010-BV1010,2)&gt;0,ROUND(BT1010-BV1010,2),0)</f>
        <v>0</v>
      </c>
      <c r="CB1010">
        <v>1008</v>
      </c>
      <c r="CC1010" s="7">
        <f>IF(DB1009&gt;0,CC1009-1000,CC1009)</f>
        <v>0</v>
      </c>
      <c r="CD1010" s="20">
        <f>IF(DB1009&gt;0,ROUND(PMT($F$92/12,$F$96*12,-CC1010),5),0)</f>
        <v>0</v>
      </c>
      <c r="CE1010" s="15">
        <f>IF(DB1009&gt;0,ROUND(CC1010*$CE$1/1000,2),0)</f>
        <v>0</v>
      </c>
      <c r="CF1010" s="9">
        <f>INT(CE1010)</f>
        <v>0</v>
      </c>
      <c r="CG1010" s="23">
        <f>INT((CE1010-CF1010)*10)/10</f>
        <v>0</v>
      </c>
      <c r="CH1010" s="17">
        <f>CE1010-CF1010-CG1010</f>
        <v>0</v>
      </c>
      <c r="CI1010" s="23">
        <f>IF(OR(CH1010=0.05,CH1010=0),CH1010,IF(AND(CH1010&gt;0.051,CH1010&lt;0.1),0.1,IF(AND(CH1010&gt;0.001,CH1010&lt;0.05),0.05,CH1010)))</f>
        <v>0</v>
      </c>
      <c r="CJ1010" s="23">
        <f>CF1010+CG1010+CI1010</f>
        <v>0</v>
      </c>
      <c r="CK1010" s="15">
        <f>IF(DB1009&gt;0,ROUND($CD$1*$CK$1,2),0)</f>
        <v>0</v>
      </c>
      <c r="CL1010" s="22">
        <v>0</v>
      </c>
      <c r="CM1010" s="22">
        <f>IF(DB1009&gt;0,ROUND($CD$1*$CM$1,2),0)</f>
        <v>0</v>
      </c>
      <c r="CN1010" s="22">
        <f>IF(DB1009&gt;0,ROUND($CD$1*$CN$1,2),0)</f>
        <v>0</v>
      </c>
      <c r="CO1010" s="22">
        <f>IF(DB1009&gt;0,ROUND($CD$1*$CO$1,2),0)</f>
        <v>0</v>
      </c>
      <c r="CP1010" s="22">
        <f>IF(DB1009&gt;0,ROUND($CD$1*$CP$1,2),0)</f>
        <v>0</v>
      </c>
      <c r="CQ1010" s="15">
        <f>IF(DB1009&gt;0,CK1010+SUM(CM1010:CP1010),0)</f>
        <v>0</v>
      </c>
      <c r="CR1010" s="22">
        <f>IF(DB1009&gt;0,ROUND(CQ1010/12,2),0)</f>
        <v>0</v>
      </c>
      <c r="CS1010" s="9">
        <f>INT(CR1010)</f>
        <v>0</v>
      </c>
      <c r="CT1010" s="23">
        <f>INT((CR1010-CS1010)*10)/10</f>
        <v>0</v>
      </c>
      <c r="CU1010" s="17">
        <f>CR1010-CS1010-CT1010</f>
        <v>0</v>
      </c>
      <c r="CV1010" s="23">
        <f>IF(OR(CU1010=0.05,CU1010=0),CU1010,IF(AND(CU1010&gt;0.051,CU1010&lt;0.1),0.1,IF(AND(CU1010&gt;0.001,CU1010&lt;0.05),0.05,CU1010)))</f>
        <v>0</v>
      </c>
      <c r="CW1010" s="23">
        <f>CS1010+CT1010+CV1010</f>
        <v>0</v>
      </c>
      <c r="CX1010">
        <f>IF(DB1009&gt;0,CX1009,0)</f>
        <v>0</v>
      </c>
      <c r="CY1010" s="7">
        <f>ROUND(CD1010+CJ1010+CW1010+CX1010,2)</f>
        <v>0</v>
      </c>
      <c r="CZ1010" s="7">
        <f>IF(AND(CY1010&gt;0,CY1011=0),CY1010,0)</f>
        <v>0</v>
      </c>
      <c r="DA1010" s="7">
        <f>IF(DB1009&gt;0,DA1009,0)</f>
        <v>0</v>
      </c>
      <c r="DB1010" s="7">
        <f>IF(ROUND(CY1010-DA1010,2)&gt;0,ROUND(CY1010-DA1010,2),0)</f>
        <v>0</v>
      </c>
      <c r="EB1010">
        <v>1008</v>
      </c>
      <c r="EC1010" s="7">
        <f>IF(FB1009&gt;0,EC1009-1000,EC1009)</f>
        <v>0</v>
      </c>
      <c r="ED1010" s="20">
        <f>IF(FB1009&gt;0,ROUND(PMT($F$92/12,$F$96*12,-EC1010),5),0)</f>
        <v>0</v>
      </c>
      <c r="EE1010" s="15">
        <f>IF(FB1009&gt;0,ROUND(EC1010*$EE$1/1000,2),0)</f>
        <v>0</v>
      </c>
      <c r="EF1010" s="9">
        <f>INT(EE1010)</f>
        <v>0</v>
      </c>
      <c r="EG1010" s="23">
        <f>INT((EE1010-EF1010)*10)/10</f>
        <v>0</v>
      </c>
      <c r="EH1010" s="17">
        <f>EE1010-EF1010-EG1010</f>
        <v>0</v>
      </c>
      <c r="EI1010" s="23">
        <f>IF(OR(EH1010=0.05,EH1010=0),EH1010,IF(AND(EH1010&gt;0.051,EH1010&lt;0.1),0.1,IF(AND(EH1010&gt;0.001,EH1010&lt;0.05),0.05,EH1010)))</f>
        <v>0</v>
      </c>
      <c r="EJ1010" s="23">
        <f>EF1010+EG1010+EI1010</f>
        <v>0</v>
      </c>
      <c r="EK1010" s="15">
        <f>IF(FB1009&gt;0,ROUND($ED$1*$EK$1,2),0)</f>
        <v>0</v>
      </c>
      <c r="EL1010" s="22">
        <v>0</v>
      </c>
      <c r="EM1010" s="22">
        <f>IF(FB1009&gt;0,ROUND($ED$1*$EM$1,0),0)</f>
        <v>0</v>
      </c>
      <c r="EN1010" s="22">
        <f>IF(FB1009&gt;0,ROUND($ED$1*$EN$1,2),0)</f>
        <v>0</v>
      </c>
      <c r="EO1010" s="22">
        <f>IF(FB1009&gt;0,ROUND($ED$1*$EO$1,2),0)</f>
        <v>0</v>
      </c>
      <c r="EP1010" s="22">
        <f>IF(FB1009&gt;0,ROUND($ED$1*$EP$1,2),0)</f>
        <v>0</v>
      </c>
      <c r="EQ1010" s="15">
        <f>IF(FB1009&gt;0,EK1010+SUM(EM1010:EP1010),0)</f>
        <v>0</v>
      </c>
      <c r="ER1010" s="22">
        <f>IF(FB1009&gt;0,ROUND(EQ1010/12,2),0)</f>
        <v>0</v>
      </c>
      <c r="ES1010" s="9">
        <f>INT(ER1010)</f>
        <v>0</v>
      </c>
      <c r="ET1010" s="23">
        <f>INT((ER1010-ES1010)*10)/10</f>
        <v>0</v>
      </c>
      <c r="EU1010" s="17">
        <f>ER1010-ES1010-ET1010</f>
        <v>0</v>
      </c>
      <c r="EV1010" s="23">
        <f>IF(OR(EU1010=0.05,EU1010=0),EU1010,IF(AND(EU1010&gt;0.051,EU1010&lt;0.1),0.1,IF(AND(EU1010&gt;0.001,EU1010&lt;0.05),0.05,EU1010)))</f>
        <v>0</v>
      </c>
      <c r="EW1010" s="23">
        <f>ES1010+ET1010+EV1010</f>
        <v>0</v>
      </c>
      <c r="EX1010">
        <f>IF(FB1009&gt;0,EX1009,0)</f>
        <v>0</v>
      </c>
      <c r="EY1010" s="7">
        <f>ROUND(ED1010+EJ1010+EW1010+EX1010,2)</f>
        <v>0</v>
      </c>
      <c r="EZ1010" s="7">
        <f>IF(AND(EY1010&gt;0,EY1011=0),EY1010,0)</f>
        <v>0</v>
      </c>
      <c r="FA1010" s="7">
        <f>IF(FB1009&gt;0,FA1009,0)</f>
        <v>0</v>
      </c>
      <c r="FB1010" s="7">
        <f>IF(ROUND(EY1010-FA1010,2)&gt;0,ROUND(EY1010-FA1010,2),0)</f>
        <v>0</v>
      </c>
      <c r="GB1010">
        <v>1008</v>
      </c>
      <c r="GC1010" s="7">
        <f>IF(HB1009&gt;0,GC1009-1000,GC1009)</f>
        <v>0</v>
      </c>
      <c r="GD1010" s="20">
        <f>IF(HB1009&gt;0,ROUND(PMT($F$92/12,$F$96*12,-GC1010),5),0)</f>
        <v>0</v>
      </c>
      <c r="GE1010" s="15">
        <f>IF(HB1009&gt;0,ROUND(GC1010*$GE$1/1000,2),0)</f>
        <v>0</v>
      </c>
      <c r="GF1010" s="9">
        <f>INT(GE1010)</f>
        <v>0</v>
      </c>
      <c r="GG1010" s="23">
        <f>INT((GE1010-GF1010)*10)/10</f>
        <v>0</v>
      </c>
      <c r="GH1010" s="17">
        <f>GE1010-GF1010-GG1010</f>
        <v>0</v>
      </c>
      <c r="GI1010" s="23">
        <f>IF(OR(GH1010=0.05,GH1010=0),GH1010,IF(AND(GH1010&gt;0.051,GH1010&lt;0.1),0.1,IF(AND(GH1010&gt;0.001,GH1010&lt;0.05),0.05,GH1010)))</f>
        <v>0</v>
      </c>
      <c r="GJ1010" s="23">
        <f>GF1010+GG1010+GI1010</f>
        <v>0</v>
      </c>
      <c r="GK1010" s="15">
        <f>IF(HB1009&gt;0,ROUND($GD$1*$GK$1,2),0)</f>
        <v>0</v>
      </c>
      <c r="GL1010" s="22">
        <v>0</v>
      </c>
      <c r="GM1010" s="22">
        <f>IF(HB1009&gt;0,ROUND($GD$1*$GM$1,0),0)</f>
        <v>0</v>
      </c>
      <c r="GN1010" s="22">
        <f>IF(HB1009&gt;0,ROUND($GD$1*$GN$1,2),0)</f>
        <v>0</v>
      </c>
      <c r="GO1010" s="22">
        <f>IF(HB1009&gt;0,ROUND($GD$1*$GO$1,2),0)</f>
        <v>0</v>
      </c>
      <c r="GP1010" s="22">
        <f>IF(HB1009&gt;0,ROUND($GD$1*$GP$1,2),0)</f>
        <v>0</v>
      </c>
      <c r="GQ1010" s="15">
        <f>IF(HB1009&gt;0,GK1010+SUM(GM1010:GP1010),0)</f>
        <v>0</v>
      </c>
      <c r="GR1010" s="22">
        <f>IF(HB1009&gt;0,ROUND(GQ1010/12,2),0)</f>
        <v>0</v>
      </c>
      <c r="GS1010" s="9">
        <f>INT(GR1010)</f>
        <v>0</v>
      </c>
      <c r="GT1010" s="23">
        <f>INT((GR1010-GS1010)*10)/10</f>
        <v>0</v>
      </c>
      <c r="GU1010" s="17">
        <f>GR1010-GS1010-GT1010</f>
        <v>0</v>
      </c>
      <c r="GV1010" s="23">
        <f>IF(OR(GU1010=0.05,GU1010=0),GU1010,IF(AND(GU1010&gt;0.051,GU1010&lt;0.1),0.1,IF(AND(GU1010&gt;0.001,GU1010&lt;0.05),0.05,GU1010)))</f>
        <v>0</v>
      </c>
      <c r="GW1010" s="23">
        <f>GS1010+GT1010+GV1010</f>
        <v>0</v>
      </c>
      <c r="GX1010">
        <f>IF(HB1009&gt;0,GX1009,0)</f>
        <v>0</v>
      </c>
      <c r="GY1010" s="7">
        <f>ROUND(GD1010+GJ1010+GW1010+GX1010,2)</f>
        <v>0</v>
      </c>
      <c r="GZ1010" s="7">
        <f>IF(AND(GY1010&gt;0,GY1011=0),GY1010,0)</f>
        <v>0</v>
      </c>
      <c r="HA1010" s="7">
        <f>IF(HB1009&gt;0,HA1009,0)</f>
        <v>0</v>
      </c>
      <c r="HB1010" s="7">
        <f>IF(ROUND(GY1010-HA1010,2)&gt;0,ROUND(GY1010-HA1010,2),0)</f>
        <v>0</v>
      </c>
    </row>
  </sheetData>
  <mergeCells>
    <mergeCell ref="B7:D7"/>
    <mergeCell ref="A1:K1"/>
    <mergeCell ref="M1:N1"/>
    <mergeCell ref="I2:J2"/>
    <mergeCell ref="B5:D5"/>
    <mergeCell ref="B6:D6"/>
    <mergeCell ref="AB115:AC115"/>
    <mergeCell ref="AA117:AD117"/>
    <mergeCell ref="AA118:AB118"/>
    <mergeCell ref="B8:D8"/>
    <mergeCell ref="AG22:AK22"/>
    <mergeCell ref="C36:D36"/>
    <mergeCell ref="C42:D42"/>
    <mergeCell ref="C48:D48"/>
    <mergeCell ref="C57:D57"/>
    <mergeCell ref="B188:C188"/>
    <mergeCell ref="I188:J188"/>
    <mergeCell ref="C62:D62"/>
    <mergeCell ref="C67:D67"/>
    <mergeCell ref="C71:D71"/>
  </mergeCells>
  <conditionalFormatting sqref="B7:D9">
    <cfRule type="expression" dxfId="0" priority="1" stopIfTrue="1">
      <formula>N7=FALSE</formula>
    </cfRule>
  </conditionalFormatting>
  <conditionalFormatting sqref="C22">
    <cfRule type="expression" dxfId="1" priority="2" stopIfTrue="1">
      <formula>F13&lt;&gt;"BP 220"</formula>
    </cfRule>
    <cfRule type="expression" dxfId="2" priority="3" stopIfTrue="1">
      <formula>F14&lt;&gt;"SOCIALIZED"</formula>
    </cfRule>
  </conditionalFormatting>
  <conditionalFormatting sqref="D80:D81">
    <cfRule type="expression" dxfId="3" priority="4" stopIfTrue="1">
      <formula>N7=FALSE</formula>
    </cfRule>
  </conditionalFormatting>
  <conditionalFormatting sqref="D88:D89">
    <cfRule type="expression" dxfId="3" priority="5" stopIfTrue="1">
      <formula>N7=FALSE</formula>
    </cfRule>
  </conditionalFormatting>
  <conditionalFormatting sqref="E22">
    <cfRule type="expression" dxfId="1" priority="6" stopIfTrue="1">
      <formula>F13&lt;&gt;"BP 220"</formula>
    </cfRule>
    <cfRule type="expression" dxfId="2" priority="7" stopIfTrue="1">
      <formula>F14&lt;&gt;"SOCIALIZED"</formula>
    </cfRule>
  </conditionalFormatting>
  <conditionalFormatting sqref="F7:F9">
    <cfRule type="expression" dxfId="4" priority="8" stopIfTrue="1">
      <formula>N7=FALSE</formula>
    </cfRule>
  </conditionalFormatting>
  <conditionalFormatting sqref="F14">
    <cfRule type="expression" dxfId="5" priority="9" stopIfTrue="1">
      <formula>F13&lt;&gt;"BP 220"</formula>
    </cfRule>
  </conditionalFormatting>
  <conditionalFormatting sqref="F15">
    <cfRule type="expression" dxfId="5" priority="10" stopIfTrue="1">
      <formula>F13&lt;&gt;"BP 220"</formula>
    </cfRule>
    <cfRule type="expression" dxfId="6" priority="11" stopIfTrue="1">
      <formula>F14&lt;&gt;"SOCIALIZED"</formula>
    </cfRule>
  </conditionalFormatting>
  <conditionalFormatting sqref="F16">
    <cfRule type="expression" dxfId="5" priority="12" stopIfTrue="1">
      <formula>F13&lt;&gt;"BP 220"</formula>
    </cfRule>
    <cfRule type="expression" dxfId="6" priority="13" stopIfTrue="1">
      <formula>F14&lt;&gt;"SOCIALIZED"</formula>
    </cfRule>
  </conditionalFormatting>
  <conditionalFormatting sqref="F17">
    <cfRule type="expression" dxfId="5" priority="14" stopIfTrue="1">
      <formula>F13&lt;&gt;"BP 220"</formula>
    </cfRule>
    <cfRule type="expression" dxfId="6" priority="15" stopIfTrue="1">
      <formula>F14&lt;&gt;"SOCIALIZED"</formula>
    </cfRule>
  </conditionalFormatting>
  <conditionalFormatting sqref="F18">
    <cfRule type="expression" dxfId="5" priority="16" stopIfTrue="1">
      <formula>F13&lt;&gt;"BP 220"</formula>
    </cfRule>
    <cfRule type="expression" dxfId="6" priority="17" stopIfTrue="1">
      <formula>F14&lt;&gt;"SOCIALIZED"</formula>
    </cfRule>
  </conditionalFormatting>
  <conditionalFormatting sqref="F22">
    <cfRule type="expression" dxfId="7" priority="18" stopIfTrue="1">
      <formula>F13&lt;&gt;"BP 220"</formula>
    </cfRule>
    <cfRule type="expression" dxfId="8" priority="19" stopIfTrue="1">
      <formula>F14&lt;&gt;"SOCIALIZED"</formula>
    </cfRule>
  </conditionalFormatting>
  <conditionalFormatting sqref="F42">
    <cfRule type="expression" dxfId="9" priority="20" stopIfTrue="1">
      <formula>N7=FALSE</formula>
    </cfRule>
  </conditionalFormatting>
  <conditionalFormatting sqref="F43">
    <cfRule type="expression" dxfId="10" priority="21" stopIfTrue="1">
      <formula>N7=FALSE</formula>
    </cfRule>
  </conditionalFormatting>
  <conditionalFormatting sqref="F44">
    <cfRule type="expression" dxfId="10" priority="22" stopIfTrue="1">
      <formula>N7=FALSE</formula>
    </cfRule>
  </conditionalFormatting>
  <conditionalFormatting sqref="F45">
    <cfRule type="expression" dxfId="10" priority="23" stopIfTrue="1">
      <formula>N7=FALSE</formula>
    </cfRule>
  </conditionalFormatting>
  <conditionalFormatting sqref="F48">
    <cfRule type="expression" dxfId="11" priority="24" stopIfTrue="1">
      <formula>N8=FALSE</formula>
    </cfRule>
  </conditionalFormatting>
  <conditionalFormatting sqref="F49">
    <cfRule type="expression" dxfId="12" priority="25" stopIfTrue="1">
      <formula>N8=FALSE</formula>
    </cfRule>
  </conditionalFormatting>
  <conditionalFormatting sqref="F50">
    <cfRule type="expression" dxfId="12" priority="26" stopIfTrue="1">
      <formula>N8=FALSE</formula>
    </cfRule>
  </conditionalFormatting>
  <conditionalFormatting sqref="F51">
    <cfRule type="expression" dxfId="12" priority="27" stopIfTrue="1">
      <formula>N8=FALSE</formula>
    </cfRule>
  </conditionalFormatting>
  <conditionalFormatting sqref="F55">
    <cfRule type="expression" dxfId="13" priority="28" stopIfTrue="1">
      <formula>N25=FALSE</formula>
    </cfRule>
  </conditionalFormatting>
  <conditionalFormatting sqref="F57">
    <cfRule type="expression" dxfId="14" priority="29" stopIfTrue="1">
      <formula>N25=FALSE</formula>
    </cfRule>
  </conditionalFormatting>
  <conditionalFormatting sqref="F62">
    <cfRule type="expression" dxfId="14" priority="30" stopIfTrue="1">
      <formula>N25=FALSE</formula>
    </cfRule>
    <cfRule type="expression" dxfId="9" priority="31" stopIfTrue="1">
      <formula>N7=FALSE</formula>
    </cfRule>
  </conditionalFormatting>
  <conditionalFormatting sqref="F67">
    <cfRule type="expression" dxfId="14" priority="32" stopIfTrue="1">
      <formula>N25=FALSE</formula>
    </cfRule>
    <cfRule type="expression" dxfId="11" priority="33" stopIfTrue="1">
      <formula>N8=FALSE</formula>
    </cfRule>
  </conditionalFormatting>
  <conditionalFormatting sqref="G7:G9">
    <cfRule type="expression" dxfId="3" priority="34" stopIfTrue="1">
      <formula>N7=FALSE</formula>
    </cfRule>
  </conditionalFormatting>
  <conditionalFormatting sqref="G15">
    <cfRule type="expression" dxfId="15" priority="35">
      <formula>O64 = FALSE</formula>
    </cfRule>
  </conditionalFormatting>
  <conditionalFormatting sqref="G16">
    <cfRule type="expression" dxfId="15" priority="36">
      <formula>O64 = FALSE</formula>
    </cfRule>
  </conditionalFormatting>
  <conditionalFormatting sqref="G43:G44">
    <cfRule type="expression" dxfId="10" priority="37" stopIfTrue="1">
      <formula>N7=FALSE</formula>
    </cfRule>
  </conditionalFormatting>
  <conditionalFormatting sqref="G45">
    <cfRule type="expression" dxfId="10" priority="38" stopIfTrue="1">
      <formula>N7=FALSE</formula>
    </cfRule>
  </conditionalFormatting>
  <conditionalFormatting sqref="G46">
    <cfRule type="expression" dxfId="10" priority="39" stopIfTrue="1">
      <formula>N7=FALSE</formula>
    </cfRule>
  </conditionalFormatting>
  <conditionalFormatting sqref="G49:G50">
    <cfRule type="expression" dxfId="12" priority="40" stopIfTrue="1">
      <formula>N8=FALSE</formula>
    </cfRule>
  </conditionalFormatting>
  <conditionalFormatting sqref="G51">
    <cfRule type="expression" dxfId="12" priority="41" stopIfTrue="1">
      <formula>N8=FALSE</formula>
    </cfRule>
  </conditionalFormatting>
  <conditionalFormatting sqref="G80:G81">
    <cfRule type="expression" dxfId="4" priority="42" stopIfTrue="1">
      <formula>N7=FALSE</formula>
    </cfRule>
  </conditionalFormatting>
  <conditionalFormatting sqref="H15">
    <cfRule type="expression" dxfId="15" priority="43">
      <formula>O64 = FALSE</formula>
    </cfRule>
  </conditionalFormatting>
  <conditionalFormatting sqref="H16">
    <cfRule type="expression" dxfId="15" priority="44">
      <formula>O64 = FALSE</formula>
    </cfRule>
  </conditionalFormatting>
  <conditionalFormatting sqref="I7:I9">
    <cfRule type="expression" dxfId="3" priority="45" stopIfTrue="1">
      <formula>N7=FALSE</formula>
    </cfRule>
  </conditionalFormatting>
  <conditionalFormatting sqref="I15">
    <cfRule type="expression" dxfId="16" priority="46">
      <formula>O64 = FALSE</formula>
    </cfRule>
  </conditionalFormatting>
  <conditionalFormatting sqref="I16">
    <cfRule type="expression" dxfId="16" priority="47">
      <formula>O64 = FALSE</formula>
    </cfRule>
  </conditionalFormatting>
  <conditionalFormatting sqref="I22">
    <cfRule type="expression" dxfId="7" priority="48" stopIfTrue="1">
      <formula>F13&lt;&gt;"BP 220"</formula>
    </cfRule>
    <cfRule type="expression" dxfId="8" priority="49" stopIfTrue="1">
      <formula>F14&lt;&gt;"SOCIALIZED"</formula>
    </cfRule>
  </conditionalFormatting>
  <conditionalFormatting sqref="K80:K81">
    <cfRule type="expression" dxfId="4" priority="50" stopIfTrue="1">
      <formula>N7=FALSE</formula>
    </cfRule>
  </conditionalFormatting>
  <conditionalFormatting sqref="L12">
    <cfRule type="expression" dxfId="17" priority="51">
      <formula>O64 = FALSE</formula>
    </cfRule>
  </conditionalFormatting>
  <conditionalFormatting sqref="L13">
    <cfRule type="expression" dxfId="17" priority="52">
      <formula>O64 = FALSE</formula>
    </cfRule>
  </conditionalFormatting>
  <conditionalFormatting sqref="L29">
    <cfRule type="expression" dxfId="18" priority="53" stopIfTrue="1">
      <formula>N22=FALSE</formula>
    </cfRule>
  </conditionalFormatting>
  <conditionalFormatting sqref="L30">
    <cfRule type="expression" dxfId="18" priority="54" stopIfTrue="1">
      <formula>N22=FALSE</formula>
    </cfRule>
  </conditionalFormatting>
  <conditionalFormatting sqref="L31">
    <cfRule type="expression" dxfId="18" priority="55" stopIfTrue="1">
      <formula>N22=FALSE</formula>
    </cfRule>
  </conditionalFormatting>
  <conditionalFormatting sqref="L32">
    <cfRule type="expression" dxfId="18" priority="56" stopIfTrue="1">
      <formula>N22=FALSE</formula>
    </cfRule>
  </conditionalFormatting>
  <conditionalFormatting sqref="L33">
    <cfRule type="expression" dxfId="18" priority="57" stopIfTrue="1">
      <formula>N22=FALSE</formula>
    </cfRule>
  </conditionalFormatting>
  <conditionalFormatting sqref="L34">
    <cfRule type="expression" dxfId="18" priority="58" stopIfTrue="1">
      <formula>N22=FALSE</formula>
    </cfRule>
  </conditionalFormatting>
  <dataValidations count="29">
    <dataValidation type="list" allowBlank="1" showDropDown="0" showInputMessage="1" showErrorMessage="1" sqref="C3">
      <formula1>$N$49:$N$55</formula1>
    </dataValidation>
    <dataValidation type="list" allowBlank="1" showDropDown="0" showInputMessage="1" showErrorMessage="1" sqref="C2">
      <formula1>$M$38:$M$40</formula1>
    </dataValidation>
    <dataValidation type="list" allowBlank="1" showDropDown="0" showInputMessage="1" showErrorMessage="1" sqref="F13">
      <formula1>$M$57:$M$59</formula1>
    </dataValidation>
    <dataValidation type="list" allowBlank="1" showDropDown="0" showInputMessage="1" showErrorMessage="1" sqref="F10">
      <formula1>$M$45:$M$47</formula1>
    </dataValidation>
    <dataValidation type="custom" allowBlank="1" showDropDown="0" showInputMessage="1" showErrorMessage="1" errorTitle="Ooops" error="Invalid Loan Term" prompt="Must not exceed the Maximum Term" sqref="F96">
      <formula1>IF(G96="Year",IF(F96*12&gt;N17,0,1),IF(F96&gt;N17,0,1))</formula1>
    </dataValidation>
    <dataValidation type="list" allowBlank="1" showDropDown="0" showInputMessage="1" showErrorMessage="1" sqref="F94">
      <formula1>$N$38:$N$46</formula1>
    </dataValidation>
    <dataValidation type="whole" allowBlank="1" showDropDown="0" showInputMessage="1" showErrorMessage="1" errorTitle="Price Ceiling" error="Exceeded Price ceiling for this Housing type" sqref="F16">
      <formula1>0</formula1>
      <formula2>L16</formula2>
    </dataValidation>
    <dataValidation type="list" allowBlank="1" showDropDown="0" showInputMessage="1" showErrorMessage="1" sqref="F14">
      <formula1>$M$61:$M$63</formula1>
    </dataValidation>
    <dataValidation type="list" allowBlank="1" showDropDown="0" showInputMessage="1" showErrorMessage="1" sqref="F12">
      <formula1>$M$53:$M$55</formula1>
    </dataValidation>
    <dataValidation allowBlank="0" showDropDown="0" showInputMessage="0" showErrorMessage="1" sqref="F36"/>
    <dataValidation allowBlank="0" showDropDown="0" showInputMessage="0" showErrorMessage="1" sqref="F48"/>
    <dataValidation type="list" allowBlank="1" showDropDown="0" showInputMessage="1" showErrorMessage="1" sqref="F28">
      <formula1>"Good, Fair, Poor"</formula1>
    </dataValidation>
    <dataValidation allowBlank="0" showDropDown="0" showInputMessage="0" showErrorMessage="1" sqref="F42"/>
    <dataValidation operator="greaterThanOrEqual" allowBlank="1" showDropDown="0" showInputMessage="1" showErrorMessage="1" sqref="F18"/>
    <dataValidation type="custom" operator="greaterThanOrEqual" allowBlank="1" showDropDown="0" showInputMessage="1" showErrorMessage="1" errorTitle="Invalid Birthdate" error="Co-borrower's Age is beyond the age limit. Please check the birthdate and the loan term of borrower." sqref="F9">
      <formula1>IF(N16&gt;N13,0,IF(F9&lt;N11,0,IF(F9&gt;N12,0,1)))</formula1>
    </dataValidation>
    <dataValidation type="list" allowBlank="1" showDropDown="0" showInputMessage="1" showErrorMessage="1" sqref="F11">
      <formula1>$M$49:$M$51</formula1>
    </dataValidation>
    <dataValidation type="custom" operator="greaterThanOrEqual" allowBlank="1" showDropDown="0" showInputMessage="1" showErrorMessage="1" errorTitle="Invalid Birthdate" error="Co-borrower's Age is beyond the age limit. Please check the birthdate and the loan term of borrower." sqref="F7">
      <formula1>IF(O14&gt;=N12,0,1)</formula1>
    </dataValidation>
    <dataValidation type="custom" operator="greaterThanOrEqual" allowBlank="1" showDropDown="0" showInputMessage="1" showErrorMessage="1" errorTitle="Invalid Birthdate" error="Borrower's Age is beyond the age limit. Please check the birthdate and the loan term of borrower." sqref="F6">
      <formula1>IF(N13&gt;N12,0,IF(F6&lt;N10,0,IF(F6&gt;N11,0,1)))</formula1>
    </dataValidation>
    <dataValidation type="list" allowBlank="1" showDropDown="0" showInputMessage="1" showErrorMessage="1" sqref="F15">
      <formula1>$N$63:$N$69</formula1>
    </dataValidation>
    <dataValidation type="list" allowBlank="1" showDropDown="0" showInputMessage="1" showErrorMessage="1" sqref="F170:G170">
      <formula1>"1A,1B,2A,2B"</formula1>
    </dataValidation>
    <dataValidation type="decimal" operator="lessThanOrEqual" allowBlank="1" showDropDown="0" showInputMessage="1" showErrorMessage="1" errorTitle="Invalid Amount" error="Desired Loan Exceeds Limit" sqref="F31">
      <formula1>L87</formula1>
    </dataValidation>
    <dataValidation type="custom" operator="greaterThanOrEqual" allowBlank="1" showDropDown="0" showInputMessage="1" showErrorMessage="1" errorTitle="Invalid Birthdate" error="Co-borrower's Age is beyond the age limit. Please check the birthdate and the loan term of borrower." sqref="F8">
      <formula1>IF(O15&gt;=N12,0,1)</formula1>
    </dataValidation>
    <dataValidation type="list" allowBlank="1" showDropDown="0" showInputMessage="1" showErrorMessage="1" sqref="F170:G170">
      <formula1>"1A,1B,2A,2B"</formula1>
    </dataValidation>
    <dataValidation type="list" allowBlank="1" showDropDown="0" showInputMessage="1" showErrorMessage="1" sqref="G96">
      <formula1>M$34:$M$36</formula1>
    </dataValidation>
    <dataValidation type="decimal" operator="lessThanOrEqual" allowBlank="0" showDropDown="0" showInputMessage="1" showErrorMessage="1" sqref="I31">
      <formula1>L87</formula1>
    </dataValidation>
    <dataValidation type="date" operator="greaterThan" allowBlank="0" showDropDown="0" showInputMessage="1" showErrorMessage="1" sqref="K2">
      <formula1>F6</formula1>
    </dataValidation>
    <dataValidation type="custom" allowBlank="1" showDropDown="0" showInputMessage="1" showErrorMessage="1" error="Insufficient Income" sqref="K80">
      <formula1>IF((F43-K80)&gt;=0,1,0)</formula1>
    </dataValidation>
    <dataValidation type="custom" allowBlank="1" showDropDown="0" showInputMessage="1" showErrorMessage="1" error="Insufficient Income" sqref="K79">
      <formula1>IF((F37-K79)&gt;=0,1,0)</formula1>
    </dataValidation>
    <dataValidation type="custom" allowBlank="1" showDropDown="0" showInputMessage="1" showErrorMessage="1" error="Insufficient Income" sqref="K81">
      <formula1>IF((F49-K81)&gt;=0,1,0)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137160</xdr:rowOff>
                  </from>
                  <to>
                    <xdr:col>1</xdr:col>
                    <xdr:colOff>76200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129540</xdr:rowOff>
                  </from>
                  <to>
                    <xdr:col>1</xdr:col>
                    <xdr:colOff>76200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137160</xdr:rowOff>
                  </from>
                  <to>
                    <xdr:col>1</xdr:col>
                    <xdr:colOff>76200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129540</xdr:rowOff>
                  </from>
                  <to>
                    <xdr:col>1</xdr:col>
                    <xdr:colOff>76200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Reyes</dc:creator>
  <cp:lastModifiedBy>Gari G. Vivar</cp:lastModifiedBy>
  <dcterms:created xsi:type="dcterms:W3CDTF">2024-08-19T04:30:17+00:00</dcterms:created>
  <dcterms:modified xsi:type="dcterms:W3CDTF">2024-11-20T10:19:49+00:00</dcterms:modified>
  <dc:title/>
  <dc:description/>
  <dc:subject/>
  <cp:keywords/>
  <cp:category/>
</cp:coreProperties>
</file>